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.amedeiros\Downloads\"/>
    </mc:Choice>
  </mc:AlternateContent>
  <xr:revisionPtr revIDLastSave="0" documentId="8_{071C5F10-E9CB-4698-A54D-54ADFEC98663}" xr6:coauthVersionLast="47" xr6:coauthVersionMax="47" xr10:uidLastSave="{00000000-0000-0000-0000-000000000000}"/>
  <bookViews>
    <workbookView xWindow="-120" yWindow="-120" windowWidth="29040" windowHeight="15720" tabRatio="822" activeTab="2" xr2:uid="{00000000-000D-0000-FFFF-FFFF00000000}"/>
  </bookViews>
  <sheets>
    <sheet name="Capa" sheetId="1" r:id="rId1"/>
    <sheet name="Instruções" sheetId="2" r:id="rId2"/>
    <sheet name="Painel  de Controle" sheetId="3" r:id="rId3"/>
    <sheet name="WACC" sheetId="4" r:id="rId4"/>
    <sheet name="Premissas Custos" sheetId="5" r:id="rId5"/>
    <sheet name="Premissas Financeiras" sheetId="6" r:id="rId6"/>
    <sheet name="Premissas Receita" sheetId="7" r:id="rId7"/>
    <sheet name="BP" sheetId="8" r:id="rId8"/>
    <sheet name="Premissas Investimento" sheetId="9" r:id="rId9"/>
    <sheet name="DRE " sheetId="10" r:id="rId10"/>
    <sheet name="FCI" sheetId="11" r:id="rId11"/>
    <sheet name="FCD" sheetId="12" state="hidden" r:id="rId12"/>
    <sheet name="Impostos" sheetId="13" r:id="rId13"/>
    <sheet name="Financiamento" sheetId="14" r:id="rId14"/>
    <sheet name="Depreciação" sheetId="15" r:id="rId15"/>
    <sheet name="Quadros" sheetId="16" r:id="rId16"/>
    <sheet name="Plan1" sheetId="17" state="hidden" r:id="rId17"/>
    <sheet name="_TM_Gráficos" sheetId="18" state="hidden" r:id="rId18"/>
  </sheets>
  <definedNames>
    <definedName name="_______JAN02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x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JAN02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x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JAN02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x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JAN02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x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JAN02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x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SIDECO" localSheetId="1">#REF!</definedName>
    <definedName name="__123Graph_ASIDECO" localSheetId="4">#REF!</definedName>
    <definedName name="__123Graph_ASIDECO" localSheetId="8">#REF!</definedName>
    <definedName name="__123Graph_ASIDECO" localSheetId="6">#REF!</definedName>
    <definedName name="__123Graph_ASIDECO">#REF!</definedName>
    <definedName name="__123Graph_BSIDECO" localSheetId="1">#REF!</definedName>
    <definedName name="__123Graph_BSIDECO" localSheetId="4">#REF!</definedName>
    <definedName name="__123Graph_BSIDECO" localSheetId="8">#REF!</definedName>
    <definedName name="__123Graph_BSIDECO" localSheetId="6">#REF!</definedName>
    <definedName name="__123Graph_BSIDECO">#REF!</definedName>
    <definedName name="__123Graph_CSIDECO" localSheetId="1">#REF!</definedName>
    <definedName name="__123Graph_CSIDECO" localSheetId="4">#REF!</definedName>
    <definedName name="__123Graph_CSIDECO" localSheetId="8">#REF!</definedName>
    <definedName name="__123Graph_CSIDECO" localSheetId="6">#REF!</definedName>
    <definedName name="__123Graph_CSIDECO">#REF!</definedName>
    <definedName name="__123Graph_XSIDECO" localSheetId="1">#REF!</definedName>
    <definedName name="__123Graph_XSIDECO" localSheetId="4">#REF!</definedName>
    <definedName name="__123Graph_XSIDECO" localSheetId="8">#REF!</definedName>
    <definedName name="__123Graph_XSIDECO" localSheetId="6">#REF!</definedName>
    <definedName name="__123Graph_XSIDECO">#REF!</definedName>
    <definedName name="_1__123Graph_BGrßfico_10C" localSheetId="4">#REF!</definedName>
    <definedName name="_1__123Graph_BGrßfico_10C" localSheetId="6">#REF!</definedName>
    <definedName name="_1__123Graph_BGrßfico_10C">#REF!</definedName>
    <definedName name="_Fill" localSheetId="1">#REF!</definedName>
    <definedName name="_Fill" localSheetId="4">#REF!</definedName>
    <definedName name="_Fill" localSheetId="8">#REF!</definedName>
    <definedName name="_Fill" localSheetId="6">#REF!</definedName>
    <definedName name="_Fill">#REF!</definedName>
    <definedName name="_Key1">#REF!</definedName>
    <definedName name="_Key2">#REF!</definedName>
    <definedName name="_MatMult_A" localSheetId="1">#REF!</definedName>
    <definedName name="_MatMult_A" localSheetId="4">#REF!</definedName>
    <definedName name="_MatMult_A" localSheetId="8">#REF!</definedName>
    <definedName name="_MatMult_A" localSheetId="6">#REF!</definedName>
    <definedName name="_MatMult_A">#REF!</definedName>
    <definedName name="_Order1">255</definedName>
    <definedName name="_Order2">255</definedName>
    <definedName name="_Sort">#REF!</definedName>
    <definedName name="_Table1_In1">#REF!</definedName>
    <definedName name="_Table1_Out">#REF!</definedName>
    <definedName name="_Table2_In1" localSheetId="4">#REF!</definedName>
    <definedName name="_Table2_In1" localSheetId="8">#REF!</definedName>
    <definedName name="_Table2_In1" localSheetId="6">#REF!</definedName>
    <definedName name="_Table2_In1">#REF!</definedName>
    <definedName name="_Table2_In2" localSheetId="4">#REF!</definedName>
    <definedName name="_Table2_In2" localSheetId="8">#REF!</definedName>
    <definedName name="_Table2_In2" localSheetId="6">#REF!</definedName>
    <definedName name="_Table2_In2">#REF!</definedName>
    <definedName name="_Table2_Out" localSheetId="4">#REF!</definedName>
    <definedName name="_Table2_Out" localSheetId="8">#REF!</definedName>
    <definedName name="_Table2_Out" localSheetId="6">#REF!</definedName>
    <definedName name="_Table2_Out">#REF!</definedName>
    <definedName name="a" localSheetId="0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a" localSheetId="14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a" localSheetId="10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a" localSheetId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a" localSheetId="8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a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aaaaaa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mortizaciones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nscount">1</definedName>
    <definedName name="as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2DocOpenMode">"AS2DocumentEdit"</definedName>
    <definedName name="balance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LPH1">#REF!</definedName>
    <definedName name="BLPH14">#REF!</definedName>
    <definedName name="BLPH15">#REF!</definedName>
    <definedName name="BLPH2">#REF!</definedName>
    <definedName name="BLPH3">#REF!</definedName>
    <definedName name="BLPH4">#REF!</definedName>
    <definedName name="BLPH5">#REF!</definedName>
    <definedName name="BV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CAPEX98">#REF!</definedName>
    <definedName name="CBWorkbookPriority">-1446652124</definedName>
    <definedName name="ddd" localSheetId="4">#REF!</definedName>
    <definedName name="ddd" localSheetId="8">#REF!</definedName>
    <definedName name="ddd" localSheetId="6">#REF!</definedName>
    <definedName name="ddd">#REF!</definedName>
    <definedName name="Depreciação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ção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ção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dfg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dfg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dfg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hfd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hfd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hfd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hfd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hfd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iamento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iamento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iamento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iamento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iamento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gfhgfhgfh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gfhgfhgfh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gfhgfhgfh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gfhgfhgfh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gfhgfhgfh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HTML_CodePage">1252</definedName>
    <definedName name="HTML_Control" localSheetId="0">{"'Índice'!$A$1:$K$49"}</definedName>
    <definedName name="HTML_Control" localSheetId="10">{"'Índice'!$A$1:$K$49"}</definedName>
    <definedName name="HTML_Control" localSheetId="1">{"'Índice'!$A$1:$K$49"}</definedName>
    <definedName name="HTML_Control" localSheetId="8">{"'Índice'!$A$1:$K$49"}</definedName>
    <definedName name="HTML_Control">{"'Índice'!$A$1:$K$49"}</definedName>
    <definedName name="HTML_Description">""</definedName>
    <definedName name="HTML_Email">""</definedName>
    <definedName name="HTML_Header">"Índice"</definedName>
    <definedName name="HTML_LastUpdate">"12/08/1999"</definedName>
    <definedName name="HTML_LineAfter">FALSE()</definedName>
    <definedName name="HTML_LineBefore">FALSE()</definedName>
    <definedName name="HTML_Name">"Rodovia das Cataratas"</definedName>
    <definedName name="HTML_OBDlg2">TRUE()</definedName>
    <definedName name="HTML_OBDlg4">TRUE()</definedName>
    <definedName name="HTML_OS">0</definedName>
    <definedName name="HTML_PathFile">"\\Server_1\sig\07 Julho\Informe\MeuHTML.htm"</definedName>
    <definedName name="HTML_PathFileMac">"Macintosh HD:HomePageStuff:New_Home_Page:datafile:histret.html"</definedName>
    <definedName name="HTML_Title">"Gerência de Administração e Controle de Gestão"</definedName>
    <definedName name="HTML1_1">"[ReturnsHistorical]Sheet1!$A$1:$D$77"</definedName>
    <definedName name="HTML1_10">""</definedName>
    <definedName name="HTML1_11">1</definedName>
    <definedName name="HTML1_12">"Zip 100:New_Home_Page:datafile:histret.html"</definedName>
    <definedName name="HTML1_2">1</definedName>
    <definedName name="HTML1_3">"ReturnsHistorical"</definedName>
    <definedName name="HTML1_4">"Historical Returns on Stocks, Bonds and Bills"</definedName>
    <definedName name="HTML1_5">"Ibbotson Data"</definedName>
    <definedName name="HTML1_6">-4146</definedName>
    <definedName name="HTML1_7">-4146</definedName>
    <definedName name="HTML1_8">"3/17/97"</definedName>
    <definedName name="HTML1_9">"Aswath Damodaran"</definedName>
    <definedName name="HTML2_1">"[histret.xls]Sheet1!$A$1:$G$85"</definedName>
    <definedName name="HTML2_10">""</definedName>
    <definedName name="HTML2_11">1</definedName>
    <definedName name="HTML2_12">"Macintosh HD:New_Home_Page:datafile:histret.html"</definedName>
    <definedName name="HTML2_2">1</definedName>
    <definedName name="HTML2_3">"Historical Returns"</definedName>
    <definedName name="HTML2_4">"Historical Returns on Stocks, Bonds and Bills"</definedName>
    <definedName name="HTML2_5">""</definedName>
    <definedName name="HTML2_6">1</definedName>
    <definedName name="HTML2_7">1</definedName>
    <definedName name="HTML2_8">"2/3/98"</definedName>
    <definedName name="HTML2_9">"Aswath Damodaran"</definedName>
    <definedName name="HTMLCount">2</definedName>
    <definedName name="Inflación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ll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OA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qq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localSheetId="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1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 localSheetId="8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1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8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localSheetId="0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10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localSheetId="8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0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10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localSheetId="8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solver_cvg">0.001</definedName>
    <definedName name="solver_drv">1</definedName>
    <definedName name="solver_est">1</definedName>
    <definedName name="solver_itr">100</definedName>
    <definedName name="solver_lin">2</definedName>
    <definedName name="solver_neg">2</definedName>
    <definedName name="solver_num">0</definedName>
    <definedName name="solver_nwt">1</definedName>
    <definedName name="solver_pre">0.000001</definedName>
    <definedName name="solver_scl">2</definedName>
    <definedName name="solver_sho">2</definedName>
    <definedName name="solver_tim">100</definedName>
    <definedName name="solver_tol">0.05</definedName>
    <definedName name="solver_typ">3</definedName>
    <definedName name="solver_val">19.66</definedName>
    <definedName name="temp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steeee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steeee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steeee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steeee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steeee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xtRefCopyRangeCount">1</definedName>
    <definedName name="wrn.Board._.Pack." localSheetId="0">{"Board Income Statement",#N/A,FALSE,"Board Summary";"Board Balance Sheet",#N/A,FALSE,"Board Summary";"Board Cash Flow",#N/A,FALSE,"Board Summary"}</definedName>
    <definedName name="wrn.Board._.Pack." localSheetId="14">{"Board Income Statement",#N/A,FALSE,"Board Summary";"Board Balance Sheet",#N/A,FALSE,"Board Summary";"Board Cash Flow",#N/A,FALSE,"Board Summary"}</definedName>
    <definedName name="wrn.Board._.Pack." localSheetId="10">{"Board Income Statement",#N/A,FALSE,"Board Summary";"Board Balance Sheet",#N/A,FALSE,"Board Summary";"Board Cash Flow",#N/A,FALSE,"Board Summary"}</definedName>
    <definedName name="wrn.Board._.Pack." localSheetId="1">{"Board Income Statement",#N/A,FALSE,"Board Summary";"Board Balance Sheet",#N/A,FALSE,"Board Summary";"Board Cash Flow",#N/A,FALSE,"Board Summary"}</definedName>
    <definedName name="wrn.Board._.Pack." localSheetId="8">{"Board Income Statement",#N/A,FALSE,"Board Summary";"Board Balance Sheet",#N/A,FALSE,"Board Summary";"Board Cash Flow",#N/A,FALSE,"Board Summary"}</definedName>
    <definedName name="wrn.Board._.Pack.">{"Board Income Statement",#N/A,FALSE,"Board Summary";"Board Balance Sheet",#N/A,FALSE,"Board Summary";"Board Cash Flow",#N/A,FALSE,"Board Summary"}</definedName>
    <definedName name="wrn.CASO._.BASE.">{"SCENARIOS",#N/A,FALSE,"Resumen de escenario";"INFORHIPOT",#N/A,FALSE,"hipotesis";"INFORA8",#N/A,FALSE,"A-8";"INFORSS",#N/A,FALSE,"SSUR";"SCENARIOS",#N/A,FALSE,"consolidado"}</definedName>
    <definedName name="wrn.impresión.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10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8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odel." localSheetId="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localSheetId="14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localSheetId="10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localSheetId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localSheetId="8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PL." localSheetId="0">{"20 Years",#N/A,FALSE,"P&amp;Ls";"2001",#N/A,FALSE,"P&amp;Ls"}</definedName>
    <definedName name="wrn.PL." localSheetId="14">{"20 Years",#N/A,FALSE,"P&amp;Ls";"2001",#N/A,FALSE,"P&amp;Ls"}</definedName>
    <definedName name="wrn.PL." localSheetId="10">{"20 Years",#N/A,FALSE,"P&amp;Ls";"2001",#N/A,FALSE,"P&amp;Ls"}</definedName>
    <definedName name="wrn.PL." localSheetId="1">{"20 Years",#N/A,FALSE,"P&amp;Ls";"2001",#N/A,FALSE,"P&amp;Ls"}</definedName>
    <definedName name="wrn.PL." localSheetId="8">{"20 Years",#N/A,FALSE,"P&amp;Ls";"2001",#N/A,FALSE,"P&amp;Ls"}</definedName>
    <definedName name="wrn.PL.">{"20 Years",#N/A,FALSE,"P&amp;Ls";"2001",#N/A,FALSE,"P&amp;Ls"}</definedName>
    <definedName name="wrn.Presentacion.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Scenario._.Summary." localSheetId="0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4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8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Todo.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VENTAS." localSheetId="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1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localSheetId="8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10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8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hole._.Pack." localSheetId="0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4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8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vu.Print_Todo." localSheetId="0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10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localSheetId="8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0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10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localSheetId="8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REF_COLUMN_1" localSheetId="4">#REF!</definedName>
    <definedName name="XREF_COLUMN_1" localSheetId="8">#REF!</definedName>
    <definedName name="XREF_COLUMN_1" localSheetId="6">#REF!</definedName>
    <definedName name="XREF_COLUMN_1">#REF!</definedName>
    <definedName name="XREF_COLUMN_2" localSheetId="4">#REF!</definedName>
    <definedName name="XREF_COLUMN_2" localSheetId="8">#REF!</definedName>
    <definedName name="XREF_COLUMN_2" localSheetId="6">#REF!</definedName>
    <definedName name="XREF_COLUMN_2">#REF!</definedName>
    <definedName name="XREF_COLUMN_3" localSheetId="4">#REF!</definedName>
    <definedName name="XREF_COLUMN_3" localSheetId="8">#REF!</definedName>
    <definedName name="XREF_COLUMN_3" localSheetId="6">#REF!</definedName>
    <definedName name="XREF_COLUMN_3">#REF!</definedName>
    <definedName name="XREF_COLUMN_4" localSheetId="4">#REF!</definedName>
    <definedName name="XREF_COLUMN_4" localSheetId="8">#REF!</definedName>
    <definedName name="XREF_COLUMN_4" localSheetId="6">#REF!</definedName>
    <definedName name="XREF_COLUMN_4">#REF!</definedName>
    <definedName name="XREF_COLUMN_5" localSheetId="4">#REF!</definedName>
    <definedName name="XREF_COLUMN_5" localSheetId="8">#REF!</definedName>
    <definedName name="XREF_COLUMN_5" localSheetId="6">#REF!</definedName>
    <definedName name="XREF_COLUMN_5">#REF!</definedName>
    <definedName name="XREF_COLUMN_6" localSheetId="4">#REF!</definedName>
    <definedName name="XREF_COLUMN_6" localSheetId="8">#REF!</definedName>
    <definedName name="XREF_COLUMN_6" localSheetId="6">#REF!</definedName>
    <definedName name="XREF_COLUMN_6">#REF!</definedName>
    <definedName name="XRefActiveRow" localSheetId="4">#REF!</definedName>
    <definedName name="XRefActiveRow" localSheetId="8">#REF!</definedName>
    <definedName name="XRefActiveRow" localSheetId="6">#REF!</definedName>
    <definedName name="XRefActiveRow">#REF!</definedName>
    <definedName name="XRefColumnsCount">6</definedName>
    <definedName name="XRefCopy1" localSheetId="4">#REF!</definedName>
    <definedName name="XRefCopy1" localSheetId="8">#REF!</definedName>
    <definedName name="XRefCopy1" localSheetId="6">#REF!</definedName>
    <definedName name="XRefCopy1">#REF!</definedName>
    <definedName name="XRefCopy1Row" localSheetId="4">#REF!</definedName>
    <definedName name="XRefCopy1Row" localSheetId="8">#REF!</definedName>
    <definedName name="XRefCopy1Row" localSheetId="6">#REF!</definedName>
    <definedName name="XRefCopy1Row">#REF!</definedName>
    <definedName name="XRefCopy2" localSheetId="4">#REF!</definedName>
    <definedName name="XRefCopy2" localSheetId="8">#REF!</definedName>
    <definedName name="XRefCopy2" localSheetId="6">#REF!</definedName>
    <definedName name="XRefCopy2">#REF!</definedName>
    <definedName name="XRefCopy3" localSheetId="4">#REF!</definedName>
    <definedName name="XRefCopy3" localSheetId="8">#REF!</definedName>
    <definedName name="XRefCopy3" localSheetId="6">#REF!</definedName>
    <definedName name="XRefCopy3">#REF!</definedName>
    <definedName name="XRefCopy3Row" localSheetId="4">#REF!</definedName>
    <definedName name="XRefCopy3Row" localSheetId="8">#REF!</definedName>
    <definedName name="XRefCopy3Row" localSheetId="6">#REF!</definedName>
    <definedName name="XRefCopy3Row">#REF!</definedName>
    <definedName name="XRefCopy4" localSheetId="4">#REF!</definedName>
    <definedName name="XRefCopy4" localSheetId="8">#REF!</definedName>
    <definedName name="XRefCopy4" localSheetId="6">#REF!</definedName>
    <definedName name="XRefCopy4">#REF!</definedName>
    <definedName name="XRefCopy5" localSheetId="4">#REF!</definedName>
    <definedName name="XRefCopy5" localSheetId="8">#REF!</definedName>
    <definedName name="XRefCopy5" localSheetId="6">#REF!</definedName>
    <definedName name="XRefCopy5">#REF!</definedName>
    <definedName name="XRefCopy6" localSheetId="4">#REF!</definedName>
    <definedName name="XRefCopy6" localSheetId="8">#REF!</definedName>
    <definedName name="XRefCopy6" localSheetId="6">#REF!</definedName>
    <definedName name="XRefCopy6">#REF!</definedName>
    <definedName name="XRefCopy7" localSheetId="4">#REF!</definedName>
    <definedName name="XRefCopy7" localSheetId="8">#REF!</definedName>
    <definedName name="XRefCopy7" localSheetId="6">#REF!</definedName>
    <definedName name="XRefCopy7">#REF!</definedName>
    <definedName name="XRefCopy8" localSheetId="4">#REF!</definedName>
    <definedName name="XRefCopy8" localSheetId="8">#REF!</definedName>
    <definedName name="XRefCopy8" localSheetId="6">#REF!</definedName>
    <definedName name="XRefCopy8">#REF!</definedName>
    <definedName name="XRefCopy8Row" localSheetId="4">#REF!</definedName>
    <definedName name="XRefCopy8Row" localSheetId="8">#REF!</definedName>
    <definedName name="XRefCopy8Row" localSheetId="6">#REF!</definedName>
    <definedName name="XRefCopy8Row">#REF!</definedName>
    <definedName name="XRefCopy9" localSheetId="4">#REF!</definedName>
    <definedName name="XRefCopy9" localSheetId="8">#REF!</definedName>
    <definedName name="XRefCopy9" localSheetId="6">#REF!</definedName>
    <definedName name="XRefCopy9">#REF!</definedName>
    <definedName name="XRefCopy9Row" localSheetId="4">#REF!</definedName>
    <definedName name="XRefCopy9Row" localSheetId="8">#REF!</definedName>
    <definedName name="XRefCopy9Row" localSheetId="6">#REF!</definedName>
    <definedName name="XRefCopy9Row">#REF!</definedName>
    <definedName name="XRefCopyRangeCount">9</definedName>
    <definedName name="XRefPaste1" localSheetId="4">#REF!</definedName>
    <definedName name="XRefPaste1" localSheetId="8">#REF!</definedName>
    <definedName name="XRefPaste1" localSheetId="6">#REF!</definedName>
    <definedName name="XRefPaste1">#REF!</definedName>
    <definedName name="XRefPaste1Row" localSheetId="4">#REF!</definedName>
    <definedName name="XRefPaste1Row" localSheetId="8">#REF!</definedName>
    <definedName name="XRefPaste1Row" localSheetId="6">#REF!</definedName>
    <definedName name="XRefPaste1Row">#REF!</definedName>
    <definedName name="XRefPaste2" localSheetId="4">#REF!</definedName>
    <definedName name="XRefPaste2" localSheetId="8">#REF!</definedName>
    <definedName name="XRefPaste2" localSheetId="6">#REF!</definedName>
    <definedName name="XRefPaste2">#REF!</definedName>
    <definedName name="XRefPaste2Row" localSheetId="4">#REF!</definedName>
    <definedName name="XRefPaste2Row" localSheetId="8">#REF!</definedName>
    <definedName name="XRefPaste2Row" localSheetId="6">#REF!</definedName>
    <definedName name="XRefPaste2Row">#REF!</definedName>
    <definedName name="XRefPaste3" localSheetId="4">#REF!</definedName>
    <definedName name="XRefPaste3" localSheetId="8">#REF!</definedName>
    <definedName name="XRefPaste3" localSheetId="6">#REF!</definedName>
    <definedName name="XRefPaste3">#REF!</definedName>
    <definedName name="XRefPaste3Row" localSheetId="4">#REF!</definedName>
    <definedName name="XRefPaste3Row" localSheetId="8">#REF!</definedName>
    <definedName name="XRefPaste3Row" localSheetId="6">#REF!</definedName>
    <definedName name="XRefPaste3Row">#REF!</definedName>
    <definedName name="XRefPaste4" localSheetId="4">#REF!</definedName>
    <definedName name="XRefPaste4" localSheetId="8">#REF!</definedName>
    <definedName name="XRefPaste4" localSheetId="6">#REF!</definedName>
    <definedName name="XRefPaste4">#REF!</definedName>
    <definedName name="XRefPaste4Row" localSheetId="4">#REF!</definedName>
    <definedName name="XRefPaste4Row" localSheetId="8">#REF!</definedName>
    <definedName name="XRefPaste4Row" localSheetId="6">#REF!</definedName>
    <definedName name="XRefPaste4Row">#REF!</definedName>
    <definedName name="XRefPaste5" localSheetId="4">#REF!</definedName>
    <definedName name="XRefPaste5" localSheetId="8">#REF!</definedName>
    <definedName name="XRefPaste5" localSheetId="6">#REF!</definedName>
    <definedName name="XRefPaste5">#REF!</definedName>
    <definedName name="XRefPaste5Row" localSheetId="4">#REF!</definedName>
    <definedName name="XRefPaste5Row" localSheetId="8">#REF!</definedName>
    <definedName name="XRefPaste5Row" localSheetId="6">#REF!</definedName>
    <definedName name="XRefPaste5Row">#REF!</definedName>
    <definedName name="XRefPaste6" localSheetId="4">#REF!</definedName>
    <definedName name="XRefPaste6" localSheetId="8">#REF!</definedName>
    <definedName name="XRefPaste6" localSheetId="6">#REF!</definedName>
    <definedName name="XRefPaste6">#REF!</definedName>
    <definedName name="XRefPaste6Row" localSheetId="4">#REF!</definedName>
    <definedName name="XRefPaste6Row" localSheetId="8">#REF!</definedName>
    <definedName name="XRefPaste6Row" localSheetId="6">#REF!</definedName>
    <definedName name="XRefPaste6Row">#REF!</definedName>
    <definedName name="XRefPaste7" localSheetId="4">#REF!</definedName>
    <definedName name="XRefPaste7" localSheetId="8">#REF!</definedName>
    <definedName name="XRefPaste7" localSheetId="6">#REF!</definedName>
    <definedName name="XRefPaste7">#REF!</definedName>
    <definedName name="XRefPaste7Row" localSheetId="4">#REF!</definedName>
    <definedName name="XRefPaste7Row" localSheetId="8">#REF!</definedName>
    <definedName name="XRefPaste7Row" localSheetId="6">#REF!</definedName>
    <definedName name="XRefPaste7Row">#REF!</definedName>
    <definedName name="XRefPasteRangeCount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O30" i="5" l="1"/>
  <c r="BE30" i="5"/>
  <c r="L181" i="7"/>
  <c r="L157" i="7"/>
  <c r="L152" i="7"/>
  <c r="L145" i="7"/>
  <c r="L135" i="7"/>
  <c r="L140" i="7"/>
  <c r="L118" i="7"/>
  <c r="L123" i="7"/>
  <c r="L128" i="7"/>
  <c r="F75" i="16" l="1"/>
  <c r="F74" i="16"/>
  <c r="E73" i="16"/>
  <c r="B73" i="16"/>
  <c r="B72" i="16"/>
  <c r="F71" i="16"/>
  <c r="B71" i="16"/>
  <c r="F70" i="16"/>
  <c r="B70" i="16"/>
  <c r="F69" i="16"/>
  <c r="E69" i="16"/>
  <c r="I69" i="16" s="1"/>
  <c r="B69" i="16"/>
  <c r="B68" i="16"/>
  <c r="E67" i="16"/>
  <c r="B67" i="16"/>
  <c r="E66" i="16"/>
  <c r="B66" i="16"/>
  <c r="O65" i="16"/>
  <c r="B65" i="16"/>
  <c r="O64" i="16"/>
  <c r="E64" i="16"/>
  <c r="B64" i="16"/>
  <c r="E63" i="16"/>
  <c r="B63" i="16"/>
  <c r="E62" i="16"/>
  <c r="B62" i="16"/>
  <c r="B61" i="16"/>
  <c r="E60" i="16"/>
  <c r="B60" i="16"/>
  <c r="E59" i="16"/>
  <c r="B59" i="16"/>
  <c r="E58" i="16"/>
  <c r="B58" i="16"/>
  <c r="B57" i="16"/>
  <c r="F56" i="16"/>
  <c r="E56" i="16"/>
  <c r="I56" i="16" s="1"/>
  <c r="B56" i="16"/>
  <c r="F55" i="16"/>
  <c r="E55" i="16"/>
  <c r="I55" i="16" s="1"/>
  <c r="B55" i="16"/>
  <c r="B54" i="16"/>
  <c r="B53" i="16"/>
  <c r="B52" i="16"/>
  <c r="B51" i="16"/>
  <c r="I50" i="16"/>
  <c r="F50" i="16"/>
  <c r="E50" i="16"/>
  <c r="B50" i="16"/>
  <c r="F49" i="16"/>
  <c r="E49" i="16"/>
  <c r="I49" i="16" s="1"/>
  <c r="B49" i="16"/>
  <c r="B48" i="16"/>
  <c r="F47" i="16"/>
  <c r="E47" i="16"/>
  <c r="I47" i="16" s="1"/>
  <c r="B47" i="16"/>
  <c r="F46" i="16"/>
  <c r="I46" i="16" s="1"/>
  <c r="E46" i="16"/>
  <c r="B46" i="16"/>
  <c r="B45" i="16"/>
  <c r="B44" i="16"/>
  <c r="B43" i="16"/>
  <c r="B42" i="16"/>
  <c r="F41" i="16"/>
  <c r="E41" i="16"/>
  <c r="I41" i="16" s="1"/>
  <c r="B41" i="16"/>
  <c r="F40" i="16"/>
  <c r="I40" i="16" s="1"/>
  <c r="E40" i="16"/>
  <c r="B40" i="16"/>
  <c r="F39" i="16"/>
  <c r="E39" i="16"/>
  <c r="I39" i="16" s="1"/>
  <c r="B39" i="16"/>
  <c r="F38" i="16"/>
  <c r="E38" i="16"/>
  <c r="I38" i="16" s="1"/>
  <c r="B38" i="16"/>
  <c r="F37" i="16"/>
  <c r="I37" i="16" s="1"/>
  <c r="E37" i="16"/>
  <c r="B37" i="16"/>
  <c r="F36" i="16"/>
  <c r="E36" i="16"/>
  <c r="I36" i="16" s="1"/>
  <c r="B36" i="16"/>
  <c r="B35" i="16"/>
  <c r="E216" i="15"/>
  <c r="F178" i="15"/>
  <c r="F127" i="15"/>
  <c r="E137" i="15" s="1"/>
  <c r="F76" i="15"/>
  <c r="E86" i="15" s="1"/>
  <c r="F25" i="15"/>
  <c r="B23" i="15"/>
  <c r="B13" i="15"/>
  <c r="B176" i="15" s="1"/>
  <c r="B12" i="15"/>
  <c r="B125" i="15" s="1"/>
  <c r="B11" i="15"/>
  <c r="B74" i="15" s="1"/>
  <c r="B10" i="15"/>
  <c r="B15" i="15" s="1"/>
  <c r="OR179" i="14"/>
  <c r="OR186" i="14" s="1"/>
  <c r="OQ179" i="14"/>
  <c r="OQ186" i="14" s="1"/>
  <c r="OP179" i="14"/>
  <c r="OP186" i="14" s="1"/>
  <c r="OO179" i="14"/>
  <c r="OO186" i="14" s="1"/>
  <c r="ON179" i="14"/>
  <c r="ON186" i="14" s="1"/>
  <c r="OM179" i="14"/>
  <c r="OM186" i="14" s="1"/>
  <c r="OL179" i="14"/>
  <c r="OL186" i="14" s="1"/>
  <c r="OK179" i="14"/>
  <c r="OK186" i="14" s="1"/>
  <c r="OJ179" i="14"/>
  <c r="OJ186" i="14" s="1"/>
  <c r="OI179" i="14"/>
  <c r="OI186" i="14" s="1"/>
  <c r="OH179" i="14"/>
  <c r="OH186" i="14" s="1"/>
  <c r="OG179" i="14"/>
  <c r="OG186" i="14" s="1"/>
  <c r="OS186" i="14" s="1"/>
  <c r="OE179" i="14"/>
  <c r="OE186" i="14" s="1"/>
  <c r="OD179" i="14"/>
  <c r="OD186" i="14" s="1"/>
  <c r="OC179" i="14"/>
  <c r="OC186" i="14" s="1"/>
  <c r="OB179" i="14"/>
  <c r="OB186" i="14" s="1"/>
  <c r="OA179" i="14"/>
  <c r="OA186" i="14" s="1"/>
  <c r="NZ179" i="14"/>
  <c r="NZ186" i="14" s="1"/>
  <c r="NY179" i="14"/>
  <c r="NY186" i="14" s="1"/>
  <c r="NX179" i="14"/>
  <c r="NX186" i="14" s="1"/>
  <c r="NW179" i="14"/>
  <c r="NW186" i="14" s="1"/>
  <c r="NV179" i="14"/>
  <c r="NV186" i="14" s="1"/>
  <c r="NU179" i="14"/>
  <c r="NU186" i="14" s="1"/>
  <c r="NT179" i="14"/>
  <c r="NT186" i="14" s="1"/>
  <c r="NR179" i="14"/>
  <c r="NR186" i="14" s="1"/>
  <c r="NQ179" i="14"/>
  <c r="NQ186" i="14" s="1"/>
  <c r="NP179" i="14"/>
  <c r="NP186" i="14" s="1"/>
  <c r="NO179" i="14"/>
  <c r="NO186" i="14" s="1"/>
  <c r="NN179" i="14"/>
  <c r="NN186" i="14" s="1"/>
  <c r="NM179" i="14"/>
  <c r="NM186" i="14" s="1"/>
  <c r="NL179" i="14"/>
  <c r="NL186" i="14" s="1"/>
  <c r="NK179" i="14"/>
  <c r="NK186" i="14" s="1"/>
  <c r="NJ179" i="14"/>
  <c r="NJ186" i="14" s="1"/>
  <c r="NI179" i="14"/>
  <c r="NI186" i="14" s="1"/>
  <c r="NH179" i="14"/>
  <c r="NH186" i="14" s="1"/>
  <c r="NG179" i="14"/>
  <c r="NG186" i="14" s="1"/>
  <c r="NE179" i="14"/>
  <c r="NE186" i="14" s="1"/>
  <c r="ND179" i="14"/>
  <c r="ND186" i="14" s="1"/>
  <c r="NC179" i="14"/>
  <c r="NC186" i="14" s="1"/>
  <c r="NB179" i="14"/>
  <c r="NB186" i="14" s="1"/>
  <c r="NA179" i="14"/>
  <c r="NA186" i="14" s="1"/>
  <c r="MZ179" i="14"/>
  <c r="MZ186" i="14" s="1"/>
  <c r="MY179" i="14"/>
  <c r="MY186" i="14" s="1"/>
  <c r="MX179" i="14"/>
  <c r="MX186" i="14" s="1"/>
  <c r="MW179" i="14"/>
  <c r="MW186" i="14" s="1"/>
  <c r="MV179" i="14"/>
  <c r="MV186" i="14" s="1"/>
  <c r="MU179" i="14"/>
  <c r="MU186" i="14" s="1"/>
  <c r="MT179" i="14"/>
  <c r="MT186" i="14" s="1"/>
  <c r="MR179" i="14"/>
  <c r="MR186" i="14" s="1"/>
  <c r="MQ179" i="14"/>
  <c r="MQ186" i="14" s="1"/>
  <c r="MP179" i="14"/>
  <c r="MP186" i="14" s="1"/>
  <c r="MO179" i="14"/>
  <c r="MO186" i="14" s="1"/>
  <c r="MN179" i="14"/>
  <c r="MN186" i="14" s="1"/>
  <c r="MM179" i="14"/>
  <c r="MM186" i="14" s="1"/>
  <c r="ML179" i="14"/>
  <c r="ML186" i="14" s="1"/>
  <c r="MK179" i="14"/>
  <c r="MK186" i="14" s="1"/>
  <c r="MJ179" i="14"/>
  <c r="MJ186" i="14" s="1"/>
  <c r="MI179" i="14"/>
  <c r="MI186" i="14" s="1"/>
  <c r="MH179" i="14"/>
  <c r="MH186" i="14" s="1"/>
  <c r="MG179" i="14"/>
  <c r="MG186" i="14" s="1"/>
  <c r="ME179" i="14"/>
  <c r="ME186" i="14" s="1"/>
  <c r="MD179" i="14"/>
  <c r="MD186" i="14" s="1"/>
  <c r="MC179" i="14"/>
  <c r="MC186" i="14" s="1"/>
  <c r="MB179" i="14"/>
  <c r="MB186" i="14" s="1"/>
  <c r="MA179" i="14"/>
  <c r="MA186" i="14" s="1"/>
  <c r="LZ179" i="14"/>
  <c r="LZ186" i="14" s="1"/>
  <c r="LY179" i="14"/>
  <c r="LY186" i="14" s="1"/>
  <c r="LX179" i="14"/>
  <c r="LX186" i="14" s="1"/>
  <c r="LW179" i="14"/>
  <c r="LW186" i="14" s="1"/>
  <c r="LV179" i="14"/>
  <c r="LV186" i="14" s="1"/>
  <c r="LU179" i="14"/>
  <c r="LU186" i="14" s="1"/>
  <c r="LT179" i="14"/>
  <c r="LT186" i="14" s="1"/>
  <c r="LR179" i="14"/>
  <c r="LR186" i="14" s="1"/>
  <c r="LQ179" i="14"/>
  <c r="LQ186" i="14" s="1"/>
  <c r="LP179" i="14"/>
  <c r="LP186" i="14" s="1"/>
  <c r="LO179" i="14"/>
  <c r="LO186" i="14" s="1"/>
  <c r="LN179" i="14"/>
  <c r="LN186" i="14" s="1"/>
  <c r="LM179" i="14"/>
  <c r="LM186" i="14" s="1"/>
  <c r="LL179" i="14"/>
  <c r="LL186" i="14" s="1"/>
  <c r="LK179" i="14"/>
  <c r="LK186" i="14" s="1"/>
  <c r="LJ179" i="14"/>
  <c r="LJ186" i="14" s="1"/>
  <c r="LI179" i="14"/>
  <c r="LI186" i="14" s="1"/>
  <c r="LH179" i="14"/>
  <c r="LH186" i="14" s="1"/>
  <c r="LG179" i="14"/>
  <c r="LG186" i="14" s="1"/>
  <c r="LE179" i="14"/>
  <c r="LE186" i="14" s="1"/>
  <c r="LD179" i="14"/>
  <c r="LD186" i="14" s="1"/>
  <c r="LC179" i="14"/>
  <c r="LC186" i="14" s="1"/>
  <c r="LB179" i="14"/>
  <c r="LB186" i="14" s="1"/>
  <c r="LA179" i="14"/>
  <c r="LA186" i="14" s="1"/>
  <c r="KZ179" i="14"/>
  <c r="KZ186" i="14" s="1"/>
  <c r="KY179" i="14"/>
  <c r="KY186" i="14" s="1"/>
  <c r="KX179" i="14"/>
  <c r="KX186" i="14" s="1"/>
  <c r="KW179" i="14"/>
  <c r="KW186" i="14" s="1"/>
  <c r="KV179" i="14"/>
  <c r="KV186" i="14" s="1"/>
  <c r="KU179" i="14"/>
  <c r="KU186" i="14" s="1"/>
  <c r="KT179" i="14"/>
  <c r="KT186" i="14" s="1"/>
  <c r="KR179" i="14"/>
  <c r="KR186" i="14" s="1"/>
  <c r="KQ179" i="14"/>
  <c r="KQ186" i="14" s="1"/>
  <c r="KP179" i="14"/>
  <c r="KP186" i="14" s="1"/>
  <c r="KO179" i="14"/>
  <c r="KO186" i="14" s="1"/>
  <c r="KN179" i="14"/>
  <c r="KN186" i="14" s="1"/>
  <c r="KM179" i="14"/>
  <c r="KM186" i="14" s="1"/>
  <c r="KL179" i="14"/>
  <c r="KL186" i="14" s="1"/>
  <c r="KK179" i="14"/>
  <c r="KK186" i="14" s="1"/>
  <c r="KJ179" i="14"/>
  <c r="KJ186" i="14" s="1"/>
  <c r="KI179" i="14"/>
  <c r="KI186" i="14" s="1"/>
  <c r="KH179" i="14"/>
  <c r="KH186" i="14" s="1"/>
  <c r="KG179" i="14"/>
  <c r="KG186" i="14" s="1"/>
  <c r="KE179" i="14"/>
  <c r="KE186" i="14" s="1"/>
  <c r="KD179" i="14"/>
  <c r="KD186" i="14" s="1"/>
  <c r="KC179" i="14"/>
  <c r="KC186" i="14" s="1"/>
  <c r="KB179" i="14"/>
  <c r="KB186" i="14" s="1"/>
  <c r="KA179" i="14"/>
  <c r="KA186" i="14" s="1"/>
  <c r="JZ179" i="14"/>
  <c r="JZ186" i="14" s="1"/>
  <c r="JY179" i="14"/>
  <c r="JY186" i="14" s="1"/>
  <c r="JX179" i="14"/>
  <c r="JX186" i="14" s="1"/>
  <c r="JW179" i="14"/>
  <c r="JW186" i="14" s="1"/>
  <c r="JV179" i="14"/>
  <c r="JV186" i="14" s="1"/>
  <c r="JU179" i="14"/>
  <c r="JU186" i="14" s="1"/>
  <c r="JT179" i="14"/>
  <c r="JT186" i="14" s="1"/>
  <c r="JR179" i="14"/>
  <c r="JR186" i="14" s="1"/>
  <c r="JQ179" i="14"/>
  <c r="JQ186" i="14" s="1"/>
  <c r="JP179" i="14"/>
  <c r="JP186" i="14" s="1"/>
  <c r="JO179" i="14"/>
  <c r="JO186" i="14" s="1"/>
  <c r="JN179" i="14"/>
  <c r="JN186" i="14" s="1"/>
  <c r="JM179" i="14"/>
  <c r="JM186" i="14" s="1"/>
  <c r="JL179" i="14"/>
  <c r="JL186" i="14" s="1"/>
  <c r="JK179" i="14"/>
  <c r="JK186" i="14" s="1"/>
  <c r="JJ179" i="14"/>
  <c r="JJ186" i="14" s="1"/>
  <c r="JI179" i="14"/>
  <c r="JI186" i="14" s="1"/>
  <c r="JH179" i="14"/>
  <c r="JH186" i="14" s="1"/>
  <c r="JG179" i="14"/>
  <c r="JG186" i="14" s="1"/>
  <c r="JE179" i="14"/>
  <c r="JE186" i="14" s="1"/>
  <c r="JD179" i="14"/>
  <c r="JD186" i="14" s="1"/>
  <c r="JC179" i="14"/>
  <c r="JC186" i="14" s="1"/>
  <c r="JB179" i="14"/>
  <c r="JB186" i="14" s="1"/>
  <c r="JA179" i="14"/>
  <c r="JA186" i="14" s="1"/>
  <c r="IZ179" i="14"/>
  <c r="IZ186" i="14" s="1"/>
  <c r="IY179" i="14"/>
  <c r="IY186" i="14" s="1"/>
  <c r="IX179" i="14"/>
  <c r="IX186" i="14" s="1"/>
  <c r="IW179" i="14"/>
  <c r="IW186" i="14" s="1"/>
  <c r="IV179" i="14"/>
  <c r="IV186" i="14" s="1"/>
  <c r="IU179" i="14"/>
  <c r="IU186" i="14" s="1"/>
  <c r="IT179" i="14"/>
  <c r="IT186" i="14" s="1"/>
  <c r="IR179" i="14"/>
  <c r="IR186" i="14" s="1"/>
  <c r="IQ179" i="14"/>
  <c r="IQ186" i="14" s="1"/>
  <c r="IP179" i="14"/>
  <c r="IP186" i="14" s="1"/>
  <c r="IO179" i="14"/>
  <c r="IO186" i="14" s="1"/>
  <c r="IN179" i="14"/>
  <c r="IN186" i="14" s="1"/>
  <c r="IM179" i="14"/>
  <c r="IM186" i="14" s="1"/>
  <c r="IL179" i="14"/>
  <c r="IL186" i="14" s="1"/>
  <c r="IK179" i="14"/>
  <c r="IK186" i="14" s="1"/>
  <c r="IJ179" i="14"/>
  <c r="IJ186" i="14" s="1"/>
  <c r="II179" i="14"/>
  <c r="II186" i="14" s="1"/>
  <c r="IH179" i="14"/>
  <c r="IH186" i="14" s="1"/>
  <c r="IG179" i="14"/>
  <c r="IG186" i="14" s="1"/>
  <c r="IS186" i="14" s="1"/>
  <c r="IE179" i="14"/>
  <c r="IE186" i="14" s="1"/>
  <c r="ID179" i="14"/>
  <c r="ID186" i="14" s="1"/>
  <c r="IC179" i="14"/>
  <c r="IC186" i="14" s="1"/>
  <c r="IB179" i="14"/>
  <c r="IB186" i="14" s="1"/>
  <c r="IA179" i="14"/>
  <c r="IA186" i="14" s="1"/>
  <c r="HZ179" i="14"/>
  <c r="HZ186" i="14" s="1"/>
  <c r="HY179" i="14"/>
  <c r="HY186" i="14" s="1"/>
  <c r="HX179" i="14"/>
  <c r="HX186" i="14" s="1"/>
  <c r="HW179" i="14"/>
  <c r="HW186" i="14" s="1"/>
  <c r="HV179" i="14"/>
  <c r="HV186" i="14" s="1"/>
  <c r="HU179" i="14"/>
  <c r="HU186" i="14" s="1"/>
  <c r="HT179" i="14"/>
  <c r="HT186" i="14" s="1"/>
  <c r="HR179" i="14"/>
  <c r="HR186" i="14" s="1"/>
  <c r="HQ179" i="14"/>
  <c r="HQ186" i="14" s="1"/>
  <c r="HP179" i="14"/>
  <c r="HP186" i="14" s="1"/>
  <c r="HO179" i="14"/>
  <c r="HO186" i="14" s="1"/>
  <c r="HN179" i="14"/>
  <c r="HN186" i="14" s="1"/>
  <c r="HM179" i="14"/>
  <c r="HM186" i="14" s="1"/>
  <c r="HL179" i="14"/>
  <c r="HL186" i="14" s="1"/>
  <c r="HK179" i="14"/>
  <c r="HK186" i="14" s="1"/>
  <c r="HJ179" i="14"/>
  <c r="HJ186" i="14" s="1"/>
  <c r="HI179" i="14"/>
  <c r="HI186" i="14" s="1"/>
  <c r="HH179" i="14"/>
  <c r="HH186" i="14" s="1"/>
  <c r="HG179" i="14"/>
  <c r="HG186" i="14" s="1"/>
  <c r="HE179" i="14"/>
  <c r="HE186" i="14" s="1"/>
  <c r="HD179" i="14"/>
  <c r="HD186" i="14" s="1"/>
  <c r="HC179" i="14"/>
  <c r="HC186" i="14" s="1"/>
  <c r="HB179" i="14"/>
  <c r="HB186" i="14" s="1"/>
  <c r="HA179" i="14"/>
  <c r="HA186" i="14" s="1"/>
  <c r="GZ179" i="14"/>
  <c r="GZ186" i="14" s="1"/>
  <c r="GY179" i="14"/>
  <c r="GY186" i="14" s="1"/>
  <c r="GX179" i="14"/>
  <c r="GX186" i="14" s="1"/>
  <c r="GW179" i="14"/>
  <c r="GW186" i="14" s="1"/>
  <c r="GV179" i="14"/>
  <c r="GV186" i="14" s="1"/>
  <c r="GU179" i="14"/>
  <c r="GU186" i="14" s="1"/>
  <c r="GT179" i="14"/>
  <c r="GT186" i="14" s="1"/>
  <c r="GR179" i="14"/>
  <c r="GR186" i="14" s="1"/>
  <c r="GQ179" i="14"/>
  <c r="GQ186" i="14" s="1"/>
  <c r="GP179" i="14"/>
  <c r="GP186" i="14" s="1"/>
  <c r="GO179" i="14"/>
  <c r="GO186" i="14" s="1"/>
  <c r="GN179" i="14"/>
  <c r="GN186" i="14" s="1"/>
  <c r="GM179" i="14"/>
  <c r="GM186" i="14" s="1"/>
  <c r="GL179" i="14"/>
  <c r="GL186" i="14" s="1"/>
  <c r="GK179" i="14"/>
  <c r="GK186" i="14" s="1"/>
  <c r="GJ179" i="14"/>
  <c r="GJ186" i="14" s="1"/>
  <c r="GI179" i="14"/>
  <c r="GI186" i="14" s="1"/>
  <c r="GH179" i="14"/>
  <c r="GH186" i="14" s="1"/>
  <c r="GG179" i="14"/>
  <c r="GG186" i="14" s="1"/>
  <c r="GE179" i="14"/>
  <c r="GE186" i="14" s="1"/>
  <c r="GD179" i="14"/>
  <c r="GD186" i="14" s="1"/>
  <c r="GC179" i="14"/>
  <c r="GC186" i="14" s="1"/>
  <c r="GB179" i="14"/>
  <c r="GB186" i="14" s="1"/>
  <c r="GA179" i="14"/>
  <c r="GA186" i="14" s="1"/>
  <c r="FZ179" i="14"/>
  <c r="FZ186" i="14" s="1"/>
  <c r="FY179" i="14"/>
  <c r="FY186" i="14" s="1"/>
  <c r="FX179" i="14"/>
  <c r="FX186" i="14" s="1"/>
  <c r="FW179" i="14"/>
  <c r="FW186" i="14" s="1"/>
  <c r="FV179" i="14"/>
  <c r="FV186" i="14" s="1"/>
  <c r="FU179" i="14"/>
  <c r="FU186" i="14" s="1"/>
  <c r="FT179" i="14"/>
  <c r="FT186" i="14" s="1"/>
  <c r="FR179" i="14"/>
  <c r="FR186" i="14" s="1"/>
  <c r="FQ179" i="14"/>
  <c r="FQ186" i="14" s="1"/>
  <c r="FP179" i="14"/>
  <c r="FP186" i="14" s="1"/>
  <c r="FO179" i="14"/>
  <c r="FO186" i="14" s="1"/>
  <c r="FN179" i="14"/>
  <c r="FN186" i="14" s="1"/>
  <c r="FM179" i="14"/>
  <c r="FM186" i="14" s="1"/>
  <c r="FL179" i="14"/>
  <c r="FL186" i="14" s="1"/>
  <c r="FK179" i="14"/>
  <c r="FK186" i="14" s="1"/>
  <c r="FJ179" i="14"/>
  <c r="FJ186" i="14" s="1"/>
  <c r="FI179" i="14"/>
  <c r="FI186" i="14" s="1"/>
  <c r="FH179" i="14"/>
  <c r="FH186" i="14" s="1"/>
  <c r="FG179" i="14"/>
  <c r="FG186" i="14" s="1"/>
  <c r="FE179" i="14"/>
  <c r="FE186" i="14" s="1"/>
  <c r="FD179" i="14"/>
  <c r="FD186" i="14" s="1"/>
  <c r="FC179" i="14"/>
  <c r="FC186" i="14" s="1"/>
  <c r="FB179" i="14"/>
  <c r="FB186" i="14" s="1"/>
  <c r="FA179" i="14"/>
  <c r="FA186" i="14" s="1"/>
  <c r="EZ179" i="14"/>
  <c r="EZ186" i="14" s="1"/>
  <c r="EY179" i="14"/>
  <c r="EY186" i="14" s="1"/>
  <c r="EX179" i="14"/>
  <c r="EX186" i="14" s="1"/>
  <c r="EW179" i="14"/>
  <c r="EW186" i="14" s="1"/>
  <c r="EV179" i="14"/>
  <c r="EV186" i="14" s="1"/>
  <c r="EU179" i="14"/>
  <c r="EU186" i="14" s="1"/>
  <c r="ET179" i="14"/>
  <c r="ET186" i="14" s="1"/>
  <c r="ER179" i="14"/>
  <c r="ER186" i="14" s="1"/>
  <c r="EQ179" i="14"/>
  <c r="EQ186" i="14" s="1"/>
  <c r="EP179" i="14"/>
  <c r="EP186" i="14" s="1"/>
  <c r="EO179" i="14"/>
  <c r="EO186" i="14" s="1"/>
  <c r="EN179" i="14"/>
  <c r="EN186" i="14" s="1"/>
  <c r="EM179" i="14"/>
  <c r="EM186" i="14" s="1"/>
  <c r="EL179" i="14"/>
  <c r="EL186" i="14" s="1"/>
  <c r="EK179" i="14"/>
  <c r="EK186" i="14" s="1"/>
  <c r="EJ179" i="14"/>
  <c r="EJ186" i="14" s="1"/>
  <c r="EI179" i="14"/>
  <c r="EI186" i="14" s="1"/>
  <c r="EH179" i="14"/>
  <c r="EH186" i="14" s="1"/>
  <c r="EG179" i="14"/>
  <c r="EG186" i="14" s="1"/>
  <c r="EE179" i="14"/>
  <c r="EE186" i="14" s="1"/>
  <c r="ED179" i="14"/>
  <c r="ED186" i="14" s="1"/>
  <c r="EC179" i="14"/>
  <c r="EC186" i="14" s="1"/>
  <c r="EB179" i="14"/>
  <c r="EB186" i="14" s="1"/>
  <c r="EA179" i="14"/>
  <c r="EA186" i="14" s="1"/>
  <c r="DZ179" i="14"/>
  <c r="DZ186" i="14" s="1"/>
  <c r="DY179" i="14"/>
  <c r="DY186" i="14" s="1"/>
  <c r="DX179" i="14"/>
  <c r="DX186" i="14" s="1"/>
  <c r="DW179" i="14"/>
  <c r="DW186" i="14" s="1"/>
  <c r="DV179" i="14"/>
  <c r="DV186" i="14" s="1"/>
  <c r="DU179" i="14"/>
  <c r="DU186" i="14" s="1"/>
  <c r="DT179" i="14"/>
  <c r="DT186" i="14" s="1"/>
  <c r="DR179" i="14"/>
  <c r="DR186" i="14" s="1"/>
  <c r="DQ179" i="14"/>
  <c r="DQ186" i="14" s="1"/>
  <c r="DP179" i="14"/>
  <c r="DP186" i="14" s="1"/>
  <c r="DO179" i="14"/>
  <c r="DO186" i="14" s="1"/>
  <c r="DN179" i="14"/>
  <c r="DN186" i="14" s="1"/>
  <c r="DM179" i="14"/>
  <c r="DM186" i="14" s="1"/>
  <c r="DL179" i="14"/>
  <c r="DL186" i="14" s="1"/>
  <c r="DK179" i="14"/>
  <c r="DK186" i="14" s="1"/>
  <c r="DJ179" i="14"/>
  <c r="DJ186" i="14" s="1"/>
  <c r="DI179" i="14"/>
  <c r="DI186" i="14" s="1"/>
  <c r="DH179" i="14"/>
  <c r="DH186" i="14" s="1"/>
  <c r="DG179" i="14"/>
  <c r="DG186" i="14" s="1"/>
  <c r="DE179" i="14"/>
  <c r="DE186" i="14" s="1"/>
  <c r="DD179" i="14"/>
  <c r="DD186" i="14" s="1"/>
  <c r="DC179" i="14"/>
  <c r="DC186" i="14" s="1"/>
  <c r="DB179" i="14"/>
  <c r="DB186" i="14" s="1"/>
  <c r="DA179" i="14"/>
  <c r="DA186" i="14" s="1"/>
  <c r="CZ179" i="14"/>
  <c r="CZ186" i="14" s="1"/>
  <c r="CY179" i="14"/>
  <c r="CY186" i="14" s="1"/>
  <c r="CX179" i="14"/>
  <c r="CX186" i="14" s="1"/>
  <c r="CW179" i="14"/>
  <c r="CW186" i="14" s="1"/>
  <c r="CV179" i="14"/>
  <c r="CV186" i="14" s="1"/>
  <c r="CU179" i="14"/>
  <c r="CU186" i="14" s="1"/>
  <c r="CT179" i="14"/>
  <c r="CT186" i="14" s="1"/>
  <c r="CR179" i="14"/>
  <c r="CR186" i="14" s="1"/>
  <c r="CQ179" i="14"/>
  <c r="CQ186" i="14" s="1"/>
  <c r="CP179" i="14"/>
  <c r="CP186" i="14" s="1"/>
  <c r="CO179" i="14"/>
  <c r="CO186" i="14" s="1"/>
  <c r="CN179" i="14"/>
  <c r="CN186" i="14" s="1"/>
  <c r="CM179" i="14"/>
  <c r="CM186" i="14" s="1"/>
  <c r="CL179" i="14"/>
  <c r="CL186" i="14" s="1"/>
  <c r="CK179" i="14"/>
  <c r="CK186" i="14" s="1"/>
  <c r="CJ179" i="14"/>
  <c r="CJ186" i="14" s="1"/>
  <c r="CI179" i="14"/>
  <c r="CI186" i="14" s="1"/>
  <c r="CH179" i="14"/>
  <c r="CH186" i="14" s="1"/>
  <c r="CG179" i="14"/>
  <c r="CG186" i="14" s="1"/>
  <c r="CS186" i="14" s="1"/>
  <c r="CE179" i="14"/>
  <c r="CE186" i="14" s="1"/>
  <c r="CD179" i="14"/>
  <c r="CD186" i="14" s="1"/>
  <c r="CC179" i="14"/>
  <c r="CC186" i="14" s="1"/>
  <c r="CB179" i="14"/>
  <c r="CB186" i="14" s="1"/>
  <c r="CA179" i="14"/>
  <c r="CA186" i="14" s="1"/>
  <c r="BZ179" i="14"/>
  <c r="BZ186" i="14" s="1"/>
  <c r="BY179" i="14"/>
  <c r="BY186" i="14" s="1"/>
  <c r="BX179" i="14"/>
  <c r="BX186" i="14" s="1"/>
  <c r="BW179" i="14"/>
  <c r="BW186" i="14" s="1"/>
  <c r="BV179" i="14"/>
  <c r="BV186" i="14" s="1"/>
  <c r="BU179" i="14"/>
  <c r="BU186" i="14" s="1"/>
  <c r="BT179" i="14"/>
  <c r="BT186" i="14" s="1"/>
  <c r="BR179" i="14"/>
  <c r="BR186" i="14" s="1"/>
  <c r="BQ179" i="14"/>
  <c r="BQ186" i="14" s="1"/>
  <c r="BP179" i="14"/>
  <c r="BP186" i="14" s="1"/>
  <c r="BO179" i="14"/>
  <c r="BO186" i="14" s="1"/>
  <c r="BN179" i="14"/>
  <c r="BN186" i="14" s="1"/>
  <c r="BM179" i="14"/>
  <c r="BM186" i="14" s="1"/>
  <c r="BL179" i="14"/>
  <c r="BL186" i="14" s="1"/>
  <c r="BK179" i="14"/>
  <c r="BK186" i="14" s="1"/>
  <c r="BJ179" i="14"/>
  <c r="BJ186" i="14" s="1"/>
  <c r="BI179" i="14"/>
  <c r="BI186" i="14" s="1"/>
  <c r="BH179" i="14"/>
  <c r="BH186" i="14" s="1"/>
  <c r="BG179" i="14"/>
  <c r="BG186" i="14" s="1"/>
  <c r="BE179" i="14"/>
  <c r="BE186" i="14" s="1"/>
  <c r="BD179" i="14"/>
  <c r="BD186" i="14" s="1"/>
  <c r="BC179" i="14"/>
  <c r="BC186" i="14" s="1"/>
  <c r="BB179" i="14"/>
  <c r="BB186" i="14" s="1"/>
  <c r="BA179" i="14"/>
  <c r="BA186" i="14" s="1"/>
  <c r="AZ179" i="14"/>
  <c r="AZ186" i="14" s="1"/>
  <c r="AY179" i="14"/>
  <c r="AY186" i="14" s="1"/>
  <c r="AX179" i="14"/>
  <c r="AX186" i="14" s="1"/>
  <c r="AW179" i="14"/>
  <c r="AW186" i="14" s="1"/>
  <c r="AV179" i="14"/>
  <c r="AV186" i="14" s="1"/>
  <c r="AU179" i="14"/>
  <c r="AU186" i="14" s="1"/>
  <c r="AT179" i="14"/>
  <c r="AT186" i="14" s="1"/>
  <c r="AR179" i="14"/>
  <c r="AR186" i="14" s="1"/>
  <c r="AQ179" i="14"/>
  <c r="AQ186" i="14" s="1"/>
  <c r="AP179" i="14"/>
  <c r="AP186" i="14" s="1"/>
  <c r="AO179" i="14"/>
  <c r="AO186" i="14" s="1"/>
  <c r="AN179" i="14"/>
  <c r="AN186" i="14" s="1"/>
  <c r="AM179" i="14"/>
  <c r="AM186" i="14" s="1"/>
  <c r="AL179" i="14"/>
  <c r="AL186" i="14" s="1"/>
  <c r="AK179" i="14"/>
  <c r="AK186" i="14" s="1"/>
  <c r="AJ179" i="14"/>
  <c r="AJ186" i="14" s="1"/>
  <c r="AI179" i="14"/>
  <c r="AI186" i="14" s="1"/>
  <c r="AH179" i="14"/>
  <c r="AH186" i="14" s="1"/>
  <c r="AG179" i="14"/>
  <c r="AG186" i="14" s="1"/>
  <c r="AE179" i="14"/>
  <c r="AE186" i="14" s="1"/>
  <c r="AD179" i="14"/>
  <c r="AD186" i="14" s="1"/>
  <c r="AC179" i="14"/>
  <c r="AC186" i="14" s="1"/>
  <c r="AB179" i="14"/>
  <c r="AB186" i="14" s="1"/>
  <c r="AA179" i="14"/>
  <c r="AA186" i="14" s="1"/>
  <c r="Z179" i="14"/>
  <c r="Z186" i="14" s="1"/>
  <c r="Y179" i="14"/>
  <c r="Y186" i="14" s="1"/>
  <c r="X179" i="14"/>
  <c r="X186" i="14" s="1"/>
  <c r="W179" i="14"/>
  <c r="W186" i="14" s="1"/>
  <c r="V179" i="14"/>
  <c r="V186" i="14" s="1"/>
  <c r="U179" i="14"/>
  <c r="U186" i="14" s="1"/>
  <c r="T179" i="14"/>
  <c r="T186" i="14" s="1"/>
  <c r="R179" i="14"/>
  <c r="R186" i="14" s="1"/>
  <c r="Q179" i="14"/>
  <c r="Q186" i="14" s="1"/>
  <c r="P179" i="14"/>
  <c r="P186" i="14" s="1"/>
  <c r="O179" i="14"/>
  <c r="O186" i="14" s="1"/>
  <c r="N179" i="14"/>
  <c r="N186" i="14" s="1"/>
  <c r="M179" i="14"/>
  <c r="M186" i="14" s="1"/>
  <c r="L179" i="14"/>
  <c r="L186" i="14" s="1"/>
  <c r="K179" i="14"/>
  <c r="K186" i="14" s="1"/>
  <c r="J179" i="14"/>
  <c r="J186" i="14" s="1"/>
  <c r="I179" i="14"/>
  <c r="I186" i="14" s="1"/>
  <c r="H179" i="14"/>
  <c r="H186" i="14" s="1"/>
  <c r="G179" i="14"/>
  <c r="G186" i="14" s="1"/>
  <c r="S178" i="14"/>
  <c r="G178" i="14"/>
  <c r="OF171" i="14"/>
  <c r="NL171" i="14"/>
  <c r="MF171" i="14"/>
  <c r="LS171" i="14"/>
  <c r="LK171" i="14"/>
  <c r="KS171" i="14"/>
  <c r="KC171" i="14"/>
  <c r="IZ171" i="14"/>
  <c r="IS171" i="14"/>
  <c r="HY171" i="14"/>
  <c r="HS171" i="14"/>
  <c r="GU171" i="14"/>
  <c r="GF171" i="14"/>
  <c r="FS171" i="14"/>
  <c r="ES171" i="14"/>
  <c r="EO171" i="14"/>
  <c r="EF171" i="14"/>
  <c r="DS171" i="14"/>
  <c r="DQ171" i="14"/>
  <c r="DF171" i="14"/>
  <c r="CS171" i="14"/>
  <c r="CQ171" i="14"/>
  <c r="CF171" i="14"/>
  <c r="BS171" i="14"/>
  <c r="BP171" i="14"/>
  <c r="AO171" i="14"/>
  <c r="AF171" i="14"/>
  <c r="MI171" i="14" s="1"/>
  <c r="S171" i="14"/>
  <c r="K171" i="14"/>
  <c r="E171" i="14"/>
  <c r="KF171" i="14" s="1"/>
  <c r="S167" i="14"/>
  <c r="E164" i="14"/>
  <c r="OR151" i="14"/>
  <c r="OR158" i="14" s="1"/>
  <c r="OQ151" i="14"/>
  <c r="OQ158" i="14" s="1"/>
  <c r="OP151" i="14"/>
  <c r="OP158" i="14" s="1"/>
  <c r="OO151" i="14"/>
  <c r="OO158" i="14" s="1"/>
  <c r="ON151" i="14"/>
  <c r="ON158" i="14" s="1"/>
  <c r="OM151" i="14"/>
  <c r="OM158" i="14" s="1"/>
  <c r="OL151" i="14"/>
  <c r="OL158" i="14" s="1"/>
  <c r="OK151" i="14"/>
  <c r="OK158" i="14" s="1"/>
  <c r="OJ151" i="14"/>
  <c r="OJ158" i="14" s="1"/>
  <c r="OI151" i="14"/>
  <c r="OI158" i="14" s="1"/>
  <c r="OH151" i="14"/>
  <c r="OH158" i="14" s="1"/>
  <c r="OG151" i="14"/>
  <c r="OG158" i="14" s="1"/>
  <c r="OE151" i="14"/>
  <c r="OE158" i="14" s="1"/>
  <c r="OD151" i="14"/>
  <c r="OD158" i="14" s="1"/>
  <c r="OC151" i="14"/>
  <c r="OC158" i="14" s="1"/>
  <c r="OB151" i="14"/>
  <c r="OB158" i="14" s="1"/>
  <c r="OA151" i="14"/>
  <c r="OA158" i="14" s="1"/>
  <c r="NZ151" i="14"/>
  <c r="NZ158" i="14" s="1"/>
  <c r="NY151" i="14"/>
  <c r="NY158" i="14" s="1"/>
  <c r="NX151" i="14"/>
  <c r="NX158" i="14" s="1"/>
  <c r="NW151" i="14"/>
  <c r="NW158" i="14" s="1"/>
  <c r="NV151" i="14"/>
  <c r="NV158" i="14" s="1"/>
  <c r="NU151" i="14"/>
  <c r="NU158" i="14" s="1"/>
  <c r="NT151" i="14"/>
  <c r="NT158" i="14" s="1"/>
  <c r="NR151" i="14"/>
  <c r="NR158" i="14" s="1"/>
  <c r="NQ151" i="14"/>
  <c r="NQ158" i="14" s="1"/>
  <c r="NP151" i="14"/>
  <c r="NP158" i="14" s="1"/>
  <c r="NO151" i="14"/>
  <c r="NO158" i="14" s="1"/>
  <c r="NN151" i="14"/>
  <c r="NN158" i="14" s="1"/>
  <c r="NM151" i="14"/>
  <c r="NM158" i="14" s="1"/>
  <c r="NL151" i="14"/>
  <c r="NL158" i="14" s="1"/>
  <c r="NK151" i="14"/>
  <c r="NK158" i="14" s="1"/>
  <c r="NJ151" i="14"/>
  <c r="NJ158" i="14" s="1"/>
  <c r="NI151" i="14"/>
  <c r="NI158" i="14" s="1"/>
  <c r="NH151" i="14"/>
  <c r="NH158" i="14" s="1"/>
  <c r="NG151" i="14"/>
  <c r="NG158" i="14" s="1"/>
  <c r="NE151" i="14"/>
  <c r="NE158" i="14" s="1"/>
  <c r="ND151" i="14"/>
  <c r="ND158" i="14" s="1"/>
  <c r="NC151" i="14"/>
  <c r="NC158" i="14" s="1"/>
  <c r="NB151" i="14"/>
  <c r="NB158" i="14" s="1"/>
  <c r="NA151" i="14"/>
  <c r="NA158" i="14" s="1"/>
  <c r="MZ151" i="14"/>
  <c r="MZ158" i="14" s="1"/>
  <c r="MY151" i="14"/>
  <c r="MY158" i="14" s="1"/>
  <c r="MX151" i="14"/>
  <c r="MX158" i="14" s="1"/>
  <c r="MW151" i="14"/>
  <c r="MW158" i="14" s="1"/>
  <c r="MV151" i="14"/>
  <c r="MV158" i="14" s="1"/>
  <c r="MU151" i="14"/>
  <c r="MU158" i="14" s="1"/>
  <c r="MT151" i="14"/>
  <c r="MT158" i="14" s="1"/>
  <c r="MR151" i="14"/>
  <c r="MR158" i="14" s="1"/>
  <c r="MQ151" i="14"/>
  <c r="MQ158" i="14" s="1"/>
  <c r="MP151" i="14"/>
  <c r="MP158" i="14" s="1"/>
  <c r="MO151" i="14"/>
  <c r="MO158" i="14" s="1"/>
  <c r="MN151" i="14"/>
  <c r="MN158" i="14" s="1"/>
  <c r="MM151" i="14"/>
  <c r="MM158" i="14" s="1"/>
  <c r="ML151" i="14"/>
  <c r="ML158" i="14" s="1"/>
  <c r="MK151" i="14"/>
  <c r="MK158" i="14" s="1"/>
  <c r="MJ151" i="14"/>
  <c r="MJ158" i="14" s="1"/>
  <c r="MI151" i="14"/>
  <c r="MI158" i="14" s="1"/>
  <c r="MH151" i="14"/>
  <c r="MH158" i="14" s="1"/>
  <c r="MG151" i="14"/>
  <c r="MG158" i="14" s="1"/>
  <c r="ME151" i="14"/>
  <c r="ME158" i="14" s="1"/>
  <c r="MD151" i="14"/>
  <c r="MD158" i="14" s="1"/>
  <c r="MC151" i="14"/>
  <c r="MC158" i="14" s="1"/>
  <c r="MB151" i="14"/>
  <c r="MB158" i="14" s="1"/>
  <c r="MA151" i="14"/>
  <c r="MA158" i="14" s="1"/>
  <c r="LZ151" i="14"/>
  <c r="LZ158" i="14" s="1"/>
  <c r="LY151" i="14"/>
  <c r="LY158" i="14" s="1"/>
  <c r="LX151" i="14"/>
  <c r="LX158" i="14" s="1"/>
  <c r="LW151" i="14"/>
  <c r="LW158" i="14" s="1"/>
  <c r="LV151" i="14"/>
  <c r="LV158" i="14" s="1"/>
  <c r="LU151" i="14"/>
  <c r="LU158" i="14" s="1"/>
  <c r="LT151" i="14"/>
  <c r="LT158" i="14" s="1"/>
  <c r="LR151" i="14"/>
  <c r="LR158" i="14" s="1"/>
  <c r="LQ151" i="14"/>
  <c r="LQ158" i="14" s="1"/>
  <c r="LP151" i="14"/>
  <c r="LP158" i="14" s="1"/>
  <c r="LO151" i="14"/>
  <c r="LO158" i="14" s="1"/>
  <c r="LN151" i="14"/>
  <c r="LN158" i="14" s="1"/>
  <c r="LM151" i="14"/>
  <c r="LM158" i="14" s="1"/>
  <c r="LL151" i="14"/>
  <c r="LL158" i="14" s="1"/>
  <c r="LK151" i="14"/>
  <c r="LK158" i="14" s="1"/>
  <c r="LJ151" i="14"/>
  <c r="LJ158" i="14" s="1"/>
  <c r="LI151" i="14"/>
  <c r="LI158" i="14" s="1"/>
  <c r="LH151" i="14"/>
  <c r="LH158" i="14" s="1"/>
  <c r="LG151" i="14"/>
  <c r="LG158" i="14" s="1"/>
  <c r="LE151" i="14"/>
  <c r="LE158" i="14" s="1"/>
  <c r="LD151" i="14"/>
  <c r="LD158" i="14" s="1"/>
  <c r="LC151" i="14"/>
  <c r="LC158" i="14" s="1"/>
  <c r="LB151" i="14"/>
  <c r="LB158" i="14" s="1"/>
  <c r="LA151" i="14"/>
  <c r="LA158" i="14" s="1"/>
  <c r="KZ151" i="14"/>
  <c r="KZ158" i="14" s="1"/>
  <c r="KY151" i="14"/>
  <c r="KY158" i="14" s="1"/>
  <c r="KX151" i="14"/>
  <c r="KX158" i="14" s="1"/>
  <c r="KW151" i="14"/>
  <c r="KW158" i="14" s="1"/>
  <c r="KV151" i="14"/>
  <c r="KV158" i="14" s="1"/>
  <c r="KU151" i="14"/>
  <c r="KU158" i="14" s="1"/>
  <c r="KT151" i="14"/>
  <c r="KT158" i="14" s="1"/>
  <c r="KR151" i="14"/>
  <c r="KR158" i="14" s="1"/>
  <c r="KQ151" i="14"/>
  <c r="KQ158" i="14" s="1"/>
  <c r="KP151" i="14"/>
  <c r="KP158" i="14" s="1"/>
  <c r="KO151" i="14"/>
  <c r="KO158" i="14" s="1"/>
  <c r="KN151" i="14"/>
  <c r="KN158" i="14" s="1"/>
  <c r="KM151" i="14"/>
  <c r="KM158" i="14" s="1"/>
  <c r="KL151" i="14"/>
  <c r="KL158" i="14" s="1"/>
  <c r="KK151" i="14"/>
  <c r="KK158" i="14" s="1"/>
  <c r="KJ151" i="14"/>
  <c r="KJ158" i="14" s="1"/>
  <c r="KI151" i="14"/>
  <c r="KI158" i="14" s="1"/>
  <c r="KH151" i="14"/>
  <c r="KH158" i="14" s="1"/>
  <c r="KG151" i="14"/>
  <c r="KG158" i="14" s="1"/>
  <c r="KE151" i="14"/>
  <c r="KE158" i="14" s="1"/>
  <c r="KD151" i="14"/>
  <c r="KD158" i="14" s="1"/>
  <c r="KC151" i="14"/>
  <c r="KC158" i="14" s="1"/>
  <c r="KB151" i="14"/>
  <c r="KB158" i="14" s="1"/>
  <c r="KA151" i="14"/>
  <c r="KA158" i="14" s="1"/>
  <c r="JZ151" i="14"/>
  <c r="JZ158" i="14" s="1"/>
  <c r="JY151" i="14"/>
  <c r="JY158" i="14" s="1"/>
  <c r="JX151" i="14"/>
  <c r="JX158" i="14" s="1"/>
  <c r="JW151" i="14"/>
  <c r="JW158" i="14" s="1"/>
  <c r="JV151" i="14"/>
  <c r="JV158" i="14" s="1"/>
  <c r="JU151" i="14"/>
  <c r="JU158" i="14" s="1"/>
  <c r="JT151" i="14"/>
  <c r="JT158" i="14" s="1"/>
  <c r="JR151" i="14"/>
  <c r="JR158" i="14" s="1"/>
  <c r="JQ151" i="14"/>
  <c r="JQ158" i="14" s="1"/>
  <c r="JP151" i="14"/>
  <c r="JP158" i="14" s="1"/>
  <c r="JO151" i="14"/>
  <c r="JO158" i="14" s="1"/>
  <c r="JN151" i="14"/>
  <c r="JN158" i="14" s="1"/>
  <c r="JM151" i="14"/>
  <c r="JM158" i="14" s="1"/>
  <c r="JL151" i="14"/>
  <c r="JL158" i="14" s="1"/>
  <c r="JK151" i="14"/>
  <c r="JK158" i="14" s="1"/>
  <c r="JJ151" i="14"/>
  <c r="JJ158" i="14" s="1"/>
  <c r="JI151" i="14"/>
  <c r="JI158" i="14" s="1"/>
  <c r="JH151" i="14"/>
  <c r="JH158" i="14" s="1"/>
  <c r="JG151" i="14"/>
  <c r="JG158" i="14" s="1"/>
  <c r="JE151" i="14"/>
  <c r="JE158" i="14" s="1"/>
  <c r="JD151" i="14"/>
  <c r="JD158" i="14" s="1"/>
  <c r="JC151" i="14"/>
  <c r="JC158" i="14" s="1"/>
  <c r="JB151" i="14"/>
  <c r="JB158" i="14" s="1"/>
  <c r="JA151" i="14"/>
  <c r="JA158" i="14" s="1"/>
  <c r="IZ151" i="14"/>
  <c r="IZ158" i="14" s="1"/>
  <c r="IY151" i="14"/>
  <c r="IY158" i="14" s="1"/>
  <c r="IX151" i="14"/>
  <c r="IX158" i="14" s="1"/>
  <c r="IW151" i="14"/>
  <c r="IW158" i="14" s="1"/>
  <c r="IV151" i="14"/>
  <c r="IV158" i="14" s="1"/>
  <c r="IU151" i="14"/>
  <c r="IU158" i="14" s="1"/>
  <c r="IT151" i="14"/>
  <c r="IT158" i="14" s="1"/>
  <c r="IR151" i="14"/>
  <c r="IR158" i="14" s="1"/>
  <c r="IQ151" i="14"/>
  <c r="IQ158" i="14" s="1"/>
  <c r="IP151" i="14"/>
  <c r="IP158" i="14" s="1"/>
  <c r="IO151" i="14"/>
  <c r="IO158" i="14" s="1"/>
  <c r="IN151" i="14"/>
  <c r="IN158" i="14" s="1"/>
  <c r="IM151" i="14"/>
  <c r="IM158" i="14" s="1"/>
  <c r="IL151" i="14"/>
  <c r="IL158" i="14" s="1"/>
  <c r="IK151" i="14"/>
  <c r="IK158" i="14" s="1"/>
  <c r="IJ151" i="14"/>
  <c r="IJ158" i="14" s="1"/>
  <c r="II151" i="14"/>
  <c r="II158" i="14" s="1"/>
  <c r="IH151" i="14"/>
  <c r="IH158" i="14" s="1"/>
  <c r="IG151" i="14"/>
  <c r="IG158" i="14" s="1"/>
  <c r="IE151" i="14"/>
  <c r="IE158" i="14" s="1"/>
  <c r="ID151" i="14"/>
  <c r="ID158" i="14" s="1"/>
  <c r="IC151" i="14"/>
  <c r="IC158" i="14" s="1"/>
  <c r="IB151" i="14"/>
  <c r="IB158" i="14" s="1"/>
  <c r="IA151" i="14"/>
  <c r="IA158" i="14" s="1"/>
  <c r="HZ151" i="14"/>
  <c r="HZ158" i="14" s="1"/>
  <c r="HY151" i="14"/>
  <c r="HY158" i="14" s="1"/>
  <c r="HX151" i="14"/>
  <c r="HX158" i="14" s="1"/>
  <c r="HW151" i="14"/>
  <c r="HW158" i="14" s="1"/>
  <c r="HV151" i="14"/>
  <c r="HV158" i="14" s="1"/>
  <c r="HU151" i="14"/>
  <c r="HU158" i="14" s="1"/>
  <c r="HT151" i="14"/>
  <c r="HT158" i="14" s="1"/>
  <c r="HR151" i="14"/>
  <c r="HR158" i="14" s="1"/>
  <c r="HQ151" i="14"/>
  <c r="HQ158" i="14" s="1"/>
  <c r="HP151" i="14"/>
  <c r="HP158" i="14" s="1"/>
  <c r="HO151" i="14"/>
  <c r="HO158" i="14" s="1"/>
  <c r="HN151" i="14"/>
  <c r="HN158" i="14" s="1"/>
  <c r="HM151" i="14"/>
  <c r="HM158" i="14" s="1"/>
  <c r="HL151" i="14"/>
  <c r="HL158" i="14" s="1"/>
  <c r="HK151" i="14"/>
  <c r="HK158" i="14" s="1"/>
  <c r="HJ151" i="14"/>
  <c r="HJ158" i="14" s="1"/>
  <c r="HI151" i="14"/>
  <c r="HI158" i="14" s="1"/>
  <c r="HH151" i="14"/>
  <c r="HH158" i="14" s="1"/>
  <c r="HG151" i="14"/>
  <c r="HG158" i="14" s="1"/>
  <c r="HE151" i="14"/>
  <c r="HE158" i="14" s="1"/>
  <c r="HD151" i="14"/>
  <c r="HD158" i="14" s="1"/>
  <c r="HC151" i="14"/>
  <c r="HC158" i="14" s="1"/>
  <c r="HB151" i="14"/>
  <c r="HB158" i="14" s="1"/>
  <c r="HA151" i="14"/>
  <c r="HA158" i="14" s="1"/>
  <c r="GZ151" i="14"/>
  <c r="GZ158" i="14" s="1"/>
  <c r="GY151" i="14"/>
  <c r="GY158" i="14" s="1"/>
  <c r="GX151" i="14"/>
  <c r="GX158" i="14" s="1"/>
  <c r="GW151" i="14"/>
  <c r="GW158" i="14" s="1"/>
  <c r="GV151" i="14"/>
  <c r="GV158" i="14" s="1"/>
  <c r="GU151" i="14"/>
  <c r="GU158" i="14" s="1"/>
  <c r="GT151" i="14"/>
  <c r="GT158" i="14" s="1"/>
  <c r="GR151" i="14"/>
  <c r="GR158" i="14" s="1"/>
  <c r="GQ151" i="14"/>
  <c r="GQ158" i="14" s="1"/>
  <c r="GP151" i="14"/>
  <c r="GP158" i="14" s="1"/>
  <c r="GO151" i="14"/>
  <c r="GO158" i="14" s="1"/>
  <c r="GN151" i="14"/>
  <c r="GN158" i="14" s="1"/>
  <c r="GM151" i="14"/>
  <c r="GM158" i="14" s="1"/>
  <c r="GL151" i="14"/>
  <c r="GL158" i="14" s="1"/>
  <c r="GK151" i="14"/>
  <c r="GK158" i="14" s="1"/>
  <c r="GJ151" i="14"/>
  <c r="GJ158" i="14" s="1"/>
  <c r="GI151" i="14"/>
  <c r="GI158" i="14" s="1"/>
  <c r="GH151" i="14"/>
  <c r="GH158" i="14" s="1"/>
  <c r="GG151" i="14"/>
  <c r="GG158" i="14" s="1"/>
  <c r="GE151" i="14"/>
  <c r="GE158" i="14" s="1"/>
  <c r="GD151" i="14"/>
  <c r="GD158" i="14" s="1"/>
  <c r="GC151" i="14"/>
  <c r="GC158" i="14" s="1"/>
  <c r="GB151" i="14"/>
  <c r="GB158" i="14" s="1"/>
  <c r="GA151" i="14"/>
  <c r="GA158" i="14" s="1"/>
  <c r="FZ151" i="14"/>
  <c r="FZ158" i="14" s="1"/>
  <c r="FY151" i="14"/>
  <c r="FY158" i="14" s="1"/>
  <c r="FX151" i="14"/>
  <c r="FX158" i="14" s="1"/>
  <c r="FW151" i="14"/>
  <c r="FW158" i="14" s="1"/>
  <c r="FV151" i="14"/>
  <c r="FV158" i="14" s="1"/>
  <c r="FU151" i="14"/>
  <c r="FU158" i="14" s="1"/>
  <c r="FT151" i="14"/>
  <c r="FT158" i="14" s="1"/>
  <c r="FR151" i="14"/>
  <c r="FR158" i="14" s="1"/>
  <c r="FQ151" i="14"/>
  <c r="FQ158" i="14" s="1"/>
  <c r="FP151" i="14"/>
  <c r="FP158" i="14" s="1"/>
  <c r="FO151" i="14"/>
  <c r="FO158" i="14" s="1"/>
  <c r="FN151" i="14"/>
  <c r="FN158" i="14" s="1"/>
  <c r="FM151" i="14"/>
  <c r="FM158" i="14" s="1"/>
  <c r="FL151" i="14"/>
  <c r="FL158" i="14" s="1"/>
  <c r="FK151" i="14"/>
  <c r="FK158" i="14" s="1"/>
  <c r="FJ151" i="14"/>
  <c r="FJ158" i="14" s="1"/>
  <c r="FI151" i="14"/>
  <c r="FI158" i="14" s="1"/>
  <c r="FH151" i="14"/>
  <c r="FH158" i="14" s="1"/>
  <c r="FG151" i="14"/>
  <c r="FG158" i="14" s="1"/>
  <c r="FE151" i="14"/>
  <c r="FE158" i="14" s="1"/>
  <c r="FD151" i="14"/>
  <c r="FD158" i="14" s="1"/>
  <c r="FC151" i="14"/>
  <c r="FC158" i="14" s="1"/>
  <c r="FB151" i="14"/>
  <c r="FB158" i="14" s="1"/>
  <c r="FA151" i="14"/>
  <c r="FA158" i="14" s="1"/>
  <c r="EZ151" i="14"/>
  <c r="EZ158" i="14" s="1"/>
  <c r="EY151" i="14"/>
  <c r="EY158" i="14" s="1"/>
  <c r="EX151" i="14"/>
  <c r="EX158" i="14" s="1"/>
  <c r="EW151" i="14"/>
  <c r="EW158" i="14" s="1"/>
  <c r="EV151" i="14"/>
  <c r="EV158" i="14" s="1"/>
  <c r="EU151" i="14"/>
  <c r="EU158" i="14" s="1"/>
  <c r="ET151" i="14"/>
  <c r="ET158" i="14" s="1"/>
  <c r="FF158" i="14" s="1"/>
  <c r="ER151" i="14"/>
  <c r="ER158" i="14" s="1"/>
  <c r="EQ151" i="14"/>
  <c r="EQ158" i="14" s="1"/>
  <c r="EP151" i="14"/>
  <c r="EP158" i="14" s="1"/>
  <c r="EO151" i="14"/>
  <c r="EO158" i="14" s="1"/>
  <c r="EN151" i="14"/>
  <c r="EN158" i="14" s="1"/>
  <c r="EM151" i="14"/>
  <c r="EM158" i="14" s="1"/>
  <c r="EL151" i="14"/>
  <c r="EL158" i="14" s="1"/>
  <c r="EK151" i="14"/>
  <c r="EK158" i="14" s="1"/>
  <c r="EJ151" i="14"/>
  <c r="EJ158" i="14" s="1"/>
  <c r="EI151" i="14"/>
  <c r="EI158" i="14" s="1"/>
  <c r="EH151" i="14"/>
  <c r="EH158" i="14" s="1"/>
  <c r="EG151" i="14"/>
  <c r="EG158" i="14" s="1"/>
  <c r="EE151" i="14"/>
  <c r="EE158" i="14" s="1"/>
  <c r="ED151" i="14"/>
  <c r="ED158" i="14" s="1"/>
  <c r="EC151" i="14"/>
  <c r="EC158" i="14" s="1"/>
  <c r="EB151" i="14"/>
  <c r="EB158" i="14" s="1"/>
  <c r="EA151" i="14"/>
  <c r="EA158" i="14" s="1"/>
  <c r="DZ151" i="14"/>
  <c r="DZ158" i="14" s="1"/>
  <c r="DY151" i="14"/>
  <c r="DY158" i="14" s="1"/>
  <c r="DX151" i="14"/>
  <c r="DX158" i="14" s="1"/>
  <c r="DW151" i="14"/>
  <c r="DW158" i="14" s="1"/>
  <c r="DV151" i="14"/>
  <c r="DV158" i="14" s="1"/>
  <c r="DU151" i="14"/>
  <c r="DU158" i="14" s="1"/>
  <c r="DT151" i="14"/>
  <c r="DT158" i="14" s="1"/>
  <c r="DR151" i="14"/>
  <c r="DR158" i="14" s="1"/>
  <c r="DQ151" i="14"/>
  <c r="DQ158" i="14" s="1"/>
  <c r="DP151" i="14"/>
  <c r="DP158" i="14" s="1"/>
  <c r="DO151" i="14"/>
  <c r="DO158" i="14" s="1"/>
  <c r="DN151" i="14"/>
  <c r="DN158" i="14" s="1"/>
  <c r="DM151" i="14"/>
  <c r="DM158" i="14" s="1"/>
  <c r="DL151" i="14"/>
  <c r="DL158" i="14" s="1"/>
  <c r="DK151" i="14"/>
  <c r="DK158" i="14" s="1"/>
  <c r="DJ151" i="14"/>
  <c r="DJ158" i="14" s="1"/>
  <c r="DI151" i="14"/>
  <c r="DI158" i="14" s="1"/>
  <c r="DH151" i="14"/>
  <c r="DH158" i="14" s="1"/>
  <c r="DG151" i="14"/>
  <c r="DG158" i="14" s="1"/>
  <c r="DE151" i="14"/>
  <c r="DE158" i="14" s="1"/>
  <c r="DD151" i="14"/>
  <c r="DD158" i="14" s="1"/>
  <c r="DC151" i="14"/>
  <c r="DC158" i="14" s="1"/>
  <c r="DB151" i="14"/>
  <c r="DB158" i="14" s="1"/>
  <c r="DA151" i="14"/>
  <c r="DA158" i="14" s="1"/>
  <c r="CZ151" i="14"/>
  <c r="CZ158" i="14" s="1"/>
  <c r="CY151" i="14"/>
  <c r="CY158" i="14" s="1"/>
  <c r="CX151" i="14"/>
  <c r="CX158" i="14" s="1"/>
  <c r="CW151" i="14"/>
  <c r="CW158" i="14" s="1"/>
  <c r="CV151" i="14"/>
  <c r="CV158" i="14" s="1"/>
  <c r="CU151" i="14"/>
  <c r="CU158" i="14" s="1"/>
  <c r="CT151" i="14"/>
  <c r="CT158" i="14" s="1"/>
  <c r="CR151" i="14"/>
  <c r="CR158" i="14" s="1"/>
  <c r="CQ151" i="14"/>
  <c r="CQ158" i="14" s="1"/>
  <c r="CP151" i="14"/>
  <c r="CP158" i="14" s="1"/>
  <c r="CO151" i="14"/>
  <c r="CO158" i="14" s="1"/>
  <c r="CN151" i="14"/>
  <c r="CN158" i="14" s="1"/>
  <c r="CM151" i="14"/>
  <c r="CM158" i="14" s="1"/>
  <c r="CL151" i="14"/>
  <c r="CL158" i="14" s="1"/>
  <c r="CK151" i="14"/>
  <c r="CK158" i="14" s="1"/>
  <c r="CJ151" i="14"/>
  <c r="CJ158" i="14" s="1"/>
  <c r="CI151" i="14"/>
  <c r="CI158" i="14" s="1"/>
  <c r="CH151" i="14"/>
  <c r="CH158" i="14" s="1"/>
  <c r="CG151" i="14"/>
  <c r="CG158" i="14" s="1"/>
  <c r="CE151" i="14"/>
  <c r="CE158" i="14" s="1"/>
  <c r="CD151" i="14"/>
  <c r="CD158" i="14" s="1"/>
  <c r="CC151" i="14"/>
  <c r="CC158" i="14" s="1"/>
  <c r="CB151" i="14"/>
  <c r="CB158" i="14" s="1"/>
  <c r="CA151" i="14"/>
  <c r="CA158" i="14" s="1"/>
  <c r="BZ151" i="14"/>
  <c r="BZ158" i="14" s="1"/>
  <c r="BY151" i="14"/>
  <c r="BY158" i="14" s="1"/>
  <c r="BX151" i="14"/>
  <c r="BX158" i="14" s="1"/>
  <c r="BW151" i="14"/>
  <c r="BW158" i="14" s="1"/>
  <c r="BV151" i="14"/>
  <c r="BV158" i="14" s="1"/>
  <c r="BU151" i="14"/>
  <c r="BU158" i="14" s="1"/>
  <c r="BT151" i="14"/>
  <c r="BT158" i="14" s="1"/>
  <c r="BR151" i="14"/>
  <c r="BR158" i="14" s="1"/>
  <c r="BQ151" i="14"/>
  <c r="BQ158" i="14" s="1"/>
  <c r="BP151" i="14"/>
  <c r="BP158" i="14" s="1"/>
  <c r="BO151" i="14"/>
  <c r="BO158" i="14" s="1"/>
  <c r="BN151" i="14"/>
  <c r="BN158" i="14" s="1"/>
  <c r="BM151" i="14"/>
  <c r="BM158" i="14" s="1"/>
  <c r="BL151" i="14"/>
  <c r="BL158" i="14" s="1"/>
  <c r="BK151" i="14"/>
  <c r="BK158" i="14" s="1"/>
  <c r="BJ151" i="14"/>
  <c r="BJ158" i="14" s="1"/>
  <c r="BI151" i="14"/>
  <c r="BI158" i="14" s="1"/>
  <c r="BH151" i="14"/>
  <c r="BH158" i="14" s="1"/>
  <c r="BG151" i="14"/>
  <c r="BG158" i="14" s="1"/>
  <c r="BE151" i="14"/>
  <c r="BE158" i="14" s="1"/>
  <c r="BD151" i="14"/>
  <c r="BD158" i="14" s="1"/>
  <c r="BC151" i="14"/>
  <c r="BC158" i="14" s="1"/>
  <c r="BB151" i="14"/>
  <c r="BB158" i="14" s="1"/>
  <c r="BA151" i="14"/>
  <c r="BA158" i="14" s="1"/>
  <c r="AZ151" i="14"/>
  <c r="AZ158" i="14" s="1"/>
  <c r="AY151" i="14"/>
  <c r="AY158" i="14" s="1"/>
  <c r="AX151" i="14"/>
  <c r="AX158" i="14" s="1"/>
  <c r="AW151" i="14"/>
  <c r="AW158" i="14" s="1"/>
  <c r="AV151" i="14"/>
  <c r="AV158" i="14" s="1"/>
  <c r="AU151" i="14"/>
  <c r="AU158" i="14" s="1"/>
  <c r="AT151" i="14"/>
  <c r="AT158" i="14" s="1"/>
  <c r="AR151" i="14"/>
  <c r="AR158" i="14" s="1"/>
  <c r="AQ151" i="14"/>
  <c r="AQ158" i="14" s="1"/>
  <c r="AP151" i="14"/>
  <c r="AP158" i="14" s="1"/>
  <c r="AO151" i="14"/>
  <c r="AO158" i="14" s="1"/>
  <c r="AN151" i="14"/>
  <c r="AN158" i="14" s="1"/>
  <c r="AM151" i="14"/>
  <c r="AM158" i="14" s="1"/>
  <c r="AL151" i="14"/>
  <c r="AL158" i="14" s="1"/>
  <c r="AK151" i="14"/>
  <c r="AK158" i="14" s="1"/>
  <c r="AJ151" i="14"/>
  <c r="AJ158" i="14" s="1"/>
  <c r="AI151" i="14"/>
  <c r="AI158" i="14" s="1"/>
  <c r="AH151" i="14"/>
  <c r="AH158" i="14" s="1"/>
  <c r="AG151" i="14"/>
  <c r="AG158" i="14" s="1"/>
  <c r="AE151" i="14"/>
  <c r="AE158" i="14" s="1"/>
  <c r="AD151" i="14"/>
  <c r="AD158" i="14" s="1"/>
  <c r="AC151" i="14"/>
  <c r="AC158" i="14" s="1"/>
  <c r="AB151" i="14"/>
  <c r="AB158" i="14" s="1"/>
  <c r="AA151" i="14"/>
  <c r="AA158" i="14" s="1"/>
  <c r="Z151" i="14"/>
  <c r="Z158" i="14" s="1"/>
  <c r="Y151" i="14"/>
  <c r="Y158" i="14" s="1"/>
  <c r="X151" i="14"/>
  <c r="X158" i="14" s="1"/>
  <c r="W151" i="14"/>
  <c r="W158" i="14" s="1"/>
  <c r="V151" i="14"/>
  <c r="V158" i="14" s="1"/>
  <c r="U151" i="14"/>
  <c r="U158" i="14" s="1"/>
  <c r="T151" i="14"/>
  <c r="T158" i="14" s="1"/>
  <c r="R151" i="14"/>
  <c r="R158" i="14" s="1"/>
  <c r="Q151" i="14"/>
  <c r="Q158" i="14" s="1"/>
  <c r="P151" i="14"/>
  <c r="P158" i="14" s="1"/>
  <c r="O151" i="14"/>
  <c r="O158" i="14" s="1"/>
  <c r="N151" i="14"/>
  <c r="N158" i="14" s="1"/>
  <c r="M151" i="14"/>
  <c r="M158" i="14" s="1"/>
  <c r="L151" i="14"/>
  <c r="L158" i="14" s="1"/>
  <c r="K151" i="14"/>
  <c r="K158" i="14" s="1"/>
  <c r="J151" i="14"/>
  <c r="J158" i="14" s="1"/>
  <c r="I151" i="14"/>
  <c r="I158" i="14" s="1"/>
  <c r="H151" i="14"/>
  <c r="H158" i="14" s="1"/>
  <c r="G151" i="14"/>
  <c r="G158" i="14" s="1"/>
  <c r="S158" i="14" s="1"/>
  <c r="S150" i="14"/>
  <c r="G150" i="14"/>
  <c r="G144" i="14"/>
  <c r="G153" i="14" s="1"/>
  <c r="OK139" i="14"/>
  <c r="NV139" i="14"/>
  <c r="NH139" i="14"/>
  <c r="MV139" i="14"/>
  <c r="MJ139" i="14"/>
  <c r="LX139" i="14"/>
  <c r="LL139" i="14"/>
  <c r="KZ139" i="14"/>
  <c r="KN139" i="14"/>
  <c r="KB139" i="14"/>
  <c r="JP139" i="14"/>
  <c r="JD139" i="14"/>
  <c r="BF139" i="14"/>
  <c r="BE139" i="14"/>
  <c r="BD139" i="14"/>
  <c r="BC139" i="14"/>
  <c r="BB139" i="14"/>
  <c r="BA139" i="14"/>
  <c r="AZ139" i="14"/>
  <c r="AY139" i="14"/>
  <c r="AX139" i="14"/>
  <c r="AW139" i="14"/>
  <c r="AV139" i="14"/>
  <c r="AT139" i="14"/>
  <c r="AS139" i="14"/>
  <c r="AQ139" i="14" s="1"/>
  <c r="AR139" i="14"/>
  <c r="AP139" i="14"/>
  <c r="AJ139" i="14"/>
  <c r="AG139" i="14"/>
  <c r="AF139" i="14"/>
  <c r="OE139" i="14" s="1"/>
  <c r="AD139" i="14"/>
  <c r="X139" i="14"/>
  <c r="T139" i="14"/>
  <c r="S139" i="14"/>
  <c r="R139" i="14"/>
  <c r="L139" i="14"/>
  <c r="H139" i="14"/>
  <c r="IF136" i="14"/>
  <c r="HS136" i="14"/>
  <c r="HF136" i="14"/>
  <c r="GS136" i="14"/>
  <c r="GF136" i="14"/>
  <c r="M131" i="14"/>
  <c r="I131" i="14"/>
  <c r="E131" i="14"/>
  <c r="M129" i="14"/>
  <c r="I129" i="14"/>
  <c r="E129" i="14"/>
  <c r="E127" i="14"/>
  <c r="OM123" i="14"/>
  <c r="LY123" i="14"/>
  <c r="GK123" i="14"/>
  <c r="OR116" i="14"/>
  <c r="OR123" i="14" s="1"/>
  <c r="OQ116" i="14"/>
  <c r="OQ123" i="14" s="1"/>
  <c r="OP116" i="14"/>
  <c r="OP123" i="14" s="1"/>
  <c r="OO116" i="14"/>
  <c r="OO123" i="14" s="1"/>
  <c r="ON116" i="14"/>
  <c r="ON123" i="14" s="1"/>
  <c r="OM116" i="14"/>
  <c r="OL116" i="14"/>
  <c r="OL123" i="14" s="1"/>
  <c r="OK116" i="14"/>
  <c r="OK123" i="14" s="1"/>
  <c r="OJ116" i="14"/>
  <c r="OJ123" i="14" s="1"/>
  <c r="OI116" i="14"/>
  <c r="OI123" i="14" s="1"/>
  <c r="OH116" i="14"/>
  <c r="OH123" i="14" s="1"/>
  <c r="OG116" i="14"/>
  <c r="OG123" i="14" s="1"/>
  <c r="OE116" i="14"/>
  <c r="OE123" i="14" s="1"/>
  <c r="OD116" i="14"/>
  <c r="OD123" i="14" s="1"/>
  <c r="OC116" i="14"/>
  <c r="OC123" i="14" s="1"/>
  <c r="OB116" i="14"/>
  <c r="OB123" i="14" s="1"/>
  <c r="OA116" i="14"/>
  <c r="OA123" i="14" s="1"/>
  <c r="NZ116" i="14"/>
  <c r="NZ123" i="14" s="1"/>
  <c r="NY116" i="14"/>
  <c r="NY123" i="14" s="1"/>
  <c r="NX116" i="14"/>
  <c r="NX123" i="14" s="1"/>
  <c r="NW116" i="14"/>
  <c r="NW123" i="14" s="1"/>
  <c r="NV116" i="14"/>
  <c r="NV123" i="14" s="1"/>
  <c r="NU116" i="14"/>
  <c r="NU123" i="14" s="1"/>
  <c r="NT116" i="14"/>
  <c r="NT123" i="14" s="1"/>
  <c r="NR116" i="14"/>
  <c r="NR123" i="14" s="1"/>
  <c r="NQ116" i="14"/>
  <c r="NQ123" i="14" s="1"/>
  <c r="NP116" i="14"/>
  <c r="NP123" i="14" s="1"/>
  <c r="NO116" i="14"/>
  <c r="NO123" i="14" s="1"/>
  <c r="NN116" i="14"/>
  <c r="NN123" i="14" s="1"/>
  <c r="NM116" i="14"/>
  <c r="NM123" i="14" s="1"/>
  <c r="NL116" i="14"/>
  <c r="NL123" i="14" s="1"/>
  <c r="NK116" i="14"/>
  <c r="NK123" i="14" s="1"/>
  <c r="NJ116" i="14"/>
  <c r="NJ123" i="14" s="1"/>
  <c r="NI116" i="14"/>
  <c r="NI123" i="14" s="1"/>
  <c r="NH116" i="14"/>
  <c r="NH123" i="14" s="1"/>
  <c r="NG116" i="14"/>
  <c r="NG123" i="14" s="1"/>
  <c r="NE116" i="14"/>
  <c r="NE123" i="14" s="1"/>
  <c r="ND116" i="14"/>
  <c r="ND123" i="14" s="1"/>
  <c r="NC116" i="14"/>
  <c r="NC123" i="14" s="1"/>
  <c r="NB116" i="14"/>
  <c r="NB123" i="14" s="1"/>
  <c r="NA116" i="14"/>
  <c r="NA123" i="14" s="1"/>
  <c r="MZ116" i="14"/>
  <c r="MZ123" i="14" s="1"/>
  <c r="MY116" i="14"/>
  <c r="MY123" i="14" s="1"/>
  <c r="MX116" i="14"/>
  <c r="MX123" i="14" s="1"/>
  <c r="MW116" i="14"/>
  <c r="MW123" i="14" s="1"/>
  <c r="MV116" i="14"/>
  <c r="MV123" i="14" s="1"/>
  <c r="MU116" i="14"/>
  <c r="MU123" i="14" s="1"/>
  <c r="MT116" i="14"/>
  <c r="MT123" i="14" s="1"/>
  <c r="MR116" i="14"/>
  <c r="MR123" i="14" s="1"/>
  <c r="MQ116" i="14"/>
  <c r="MQ123" i="14" s="1"/>
  <c r="MP116" i="14"/>
  <c r="MP123" i="14" s="1"/>
  <c r="MO116" i="14"/>
  <c r="MO123" i="14" s="1"/>
  <c r="MN116" i="14"/>
  <c r="MN123" i="14" s="1"/>
  <c r="MM116" i="14"/>
  <c r="MM123" i="14" s="1"/>
  <c r="ML116" i="14"/>
  <c r="ML123" i="14" s="1"/>
  <c r="MK116" i="14"/>
  <c r="MK123" i="14" s="1"/>
  <c r="MJ116" i="14"/>
  <c r="MJ123" i="14" s="1"/>
  <c r="MI116" i="14"/>
  <c r="MI123" i="14" s="1"/>
  <c r="MH116" i="14"/>
  <c r="MH123" i="14" s="1"/>
  <c r="MG116" i="14"/>
  <c r="MG123" i="14" s="1"/>
  <c r="ME116" i="14"/>
  <c r="ME123" i="14" s="1"/>
  <c r="MD116" i="14"/>
  <c r="MD123" i="14" s="1"/>
  <c r="MC116" i="14"/>
  <c r="MC123" i="14" s="1"/>
  <c r="MB116" i="14"/>
  <c r="MB123" i="14" s="1"/>
  <c r="MA116" i="14"/>
  <c r="MA123" i="14" s="1"/>
  <c r="LZ116" i="14"/>
  <c r="LZ123" i="14" s="1"/>
  <c r="LY116" i="14"/>
  <c r="LX116" i="14"/>
  <c r="LX123" i="14" s="1"/>
  <c r="LW116" i="14"/>
  <c r="LW123" i="14" s="1"/>
  <c r="LV116" i="14"/>
  <c r="LV123" i="14" s="1"/>
  <c r="LU116" i="14"/>
  <c r="LU123" i="14" s="1"/>
  <c r="LT116" i="14"/>
  <c r="LT123" i="14" s="1"/>
  <c r="LR116" i="14"/>
  <c r="LR123" i="14" s="1"/>
  <c r="LQ116" i="14"/>
  <c r="LQ123" i="14" s="1"/>
  <c r="LP116" i="14"/>
  <c r="LP123" i="14" s="1"/>
  <c r="LO116" i="14"/>
  <c r="LO123" i="14" s="1"/>
  <c r="LN116" i="14"/>
  <c r="LN123" i="14" s="1"/>
  <c r="LM116" i="14"/>
  <c r="LM123" i="14" s="1"/>
  <c r="LL116" i="14"/>
  <c r="LL123" i="14" s="1"/>
  <c r="LK116" i="14"/>
  <c r="LK123" i="14" s="1"/>
  <c r="LJ116" i="14"/>
  <c r="LJ123" i="14" s="1"/>
  <c r="LI116" i="14"/>
  <c r="LI123" i="14" s="1"/>
  <c r="LH116" i="14"/>
  <c r="LH123" i="14" s="1"/>
  <c r="LG116" i="14"/>
  <c r="LE116" i="14"/>
  <c r="LE123" i="14" s="1"/>
  <c r="LD116" i="14"/>
  <c r="LD123" i="14" s="1"/>
  <c r="LC116" i="14"/>
  <c r="LC123" i="14" s="1"/>
  <c r="LB116" i="14"/>
  <c r="LB123" i="14" s="1"/>
  <c r="LA116" i="14"/>
  <c r="LA123" i="14" s="1"/>
  <c r="KZ116" i="14"/>
  <c r="KZ123" i="14" s="1"/>
  <c r="KY116" i="14"/>
  <c r="KY123" i="14" s="1"/>
  <c r="KX116" i="14"/>
  <c r="KX123" i="14" s="1"/>
  <c r="KW116" i="14"/>
  <c r="KW123" i="14" s="1"/>
  <c r="KV116" i="14"/>
  <c r="KV123" i="14" s="1"/>
  <c r="KU116" i="14"/>
  <c r="KU123" i="14" s="1"/>
  <c r="KT116" i="14"/>
  <c r="KR116" i="14"/>
  <c r="KR123" i="14" s="1"/>
  <c r="KQ116" i="14"/>
  <c r="KQ123" i="14" s="1"/>
  <c r="KP116" i="14"/>
  <c r="KP123" i="14" s="1"/>
  <c r="KO116" i="14"/>
  <c r="KO123" i="14" s="1"/>
  <c r="KN116" i="14"/>
  <c r="KN123" i="14" s="1"/>
  <c r="KM116" i="14"/>
  <c r="KM123" i="14" s="1"/>
  <c r="KL116" i="14"/>
  <c r="KL123" i="14" s="1"/>
  <c r="KK116" i="14"/>
  <c r="KK123" i="14" s="1"/>
  <c r="KJ116" i="14"/>
  <c r="KJ123" i="14" s="1"/>
  <c r="KI116" i="14"/>
  <c r="KI123" i="14" s="1"/>
  <c r="KH116" i="14"/>
  <c r="KH123" i="14" s="1"/>
  <c r="KG116" i="14"/>
  <c r="KG123" i="14" s="1"/>
  <c r="KE116" i="14"/>
  <c r="KE123" i="14" s="1"/>
  <c r="KD116" i="14"/>
  <c r="KD123" i="14" s="1"/>
  <c r="KC116" i="14"/>
  <c r="KC123" i="14" s="1"/>
  <c r="KB116" i="14"/>
  <c r="KB123" i="14" s="1"/>
  <c r="KA116" i="14"/>
  <c r="KA123" i="14" s="1"/>
  <c r="JZ116" i="14"/>
  <c r="JZ123" i="14" s="1"/>
  <c r="JY116" i="14"/>
  <c r="JY123" i="14" s="1"/>
  <c r="JX116" i="14"/>
  <c r="JX123" i="14" s="1"/>
  <c r="JW116" i="14"/>
  <c r="JW123" i="14" s="1"/>
  <c r="JV116" i="14"/>
  <c r="JV123" i="14" s="1"/>
  <c r="JU116" i="14"/>
  <c r="JU123" i="14" s="1"/>
  <c r="JT116" i="14"/>
  <c r="JT123" i="14" s="1"/>
  <c r="JR116" i="14"/>
  <c r="JR123" i="14" s="1"/>
  <c r="JQ116" i="14"/>
  <c r="JQ123" i="14" s="1"/>
  <c r="JP116" i="14"/>
  <c r="JP123" i="14" s="1"/>
  <c r="JO116" i="14"/>
  <c r="JO123" i="14" s="1"/>
  <c r="JN116" i="14"/>
  <c r="JN123" i="14" s="1"/>
  <c r="JM116" i="14"/>
  <c r="JM123" i="14" s="1"/>
  <c r="JL116" i="14"/>
  <c r="JL123" i="14" s="1"/>
  <c r="JK116" i="14"/>
  <c r="JK123" i="14" s="1"/>
  <c r="JJ116" i="14"/>
  <c r="JJ123" i="14" s="1"/>
  <c r="JI116" i="14"/>
  <c r="JI123" i="14" s="1"/>
  <c r="JH116" i="14"/>
  <c r="JH123" i="14" s="1"/>
  <c r="JG116" i="14"/>
  <c r="JG123" i="14" s="1"/>
  <c r="JS123" i="14" s="1"/>
  <c r="JE116" i="14"/>
  <c r="JE123" i="14" s="1"/>
  <c r="JD116" i="14"/>
  <c r="JD123" i="14" s="1"/>
  <c r="JC116" i="14"/>
  <c r="JC123" i="14" s="1"/>
  <c r="JB116" i="14"/>
  <c r="JB123" i="14" s="1"/>
  <c r="JA116" i="14"/>
  <c r="JA123" i="14" s="1"/>
  <c r="IZ116" i="14"/>
  <c r="IZ123" i="14" s="1"/>
  <c r="IY116" i="14"/>
  <c r="IY123" i="14" s="1"/>
  <c r="IX116" i="14"/>
  <c r="IX123" i="14" s="1"/>
  <c r="IW116" i="14"/>
  <c r="IW123" i="14" s="1"/>
  <c r="IV116" i="14"/>
  <c r="IV123" i="14" s="1"/>
  <c r="IU116" i="14"/>
  <c r="IU123" i="14" s="1"/>
  <c r="IT116" i="14"/>
  <c r="IT123" i="14" s="1"/>
  <c r="IR116" i="14"/>
  <c r="IR123" i="14" s="1"/>
  <c r="IQ116" i="14"/>
  <c r="IQ123" i="14" s="1"/>
  <c r="IP116" i="14"/>
  <c r="IP123" i="14" s="1"/>
  <c r="IO116" i="14"/>
  <c r="IO123" i="14" s="1"/>
  <c r="IN116" i="14"/>
  <c r="IN123" i="14" s="1"/>
  <c r="IM116" i="14"/>
  <c r="IM123" i="14" s="1"/>
  <c r="IL116" i="14"/>
  <c r="IL123" i="14" s="1"/>
  <c r="IK116" i="14"/>
  <c r="IK123" i="14" s="1"/>
  <c r="IJ116" i="14"/>
  <c r="IJ123" i="14" s="1"/>
  <c r="II116" i="14"/>
  <c r="II123" i="14" s="1"/>
  <c r="IH116" i="14"/>
  <c r="IH123" i="14" s="1"/>
  <c r="IG116" i="14"/>
  <c r="IS116" i="14" s="1"/>
  <c r="IE116" i="14"/>
  <c r="IE123" i="14" s="1"/>
  <c r="ID116" i="14"/>
  <c r="ID123" i="14" s="1"/>
  <c r="IC116" i="14"/>
  <c r="IC123" i="14" s="1"/>
  <c r="IB116" i="14"/>
  <c r="IB123" i="14" s="1"/>
  <c r="IA116" i="14"/>
  <c r="IA123" i="14" s="1"/>
  <c r="HZ116" i="14"/>
  <c r="HZ123" i="14" s="1"/>
  <c r="HY116" i="14"/>
  <c r="HY123" i="14" s="1"/>
  <c r="HX116" i="14"/>
  <c r="HX123" i="14" s="1"/>
  <c r="HW116" i="14"/>
  <c r="HW123" i="14" s="1"/>
  <c r="HV116" i="14"/>
  <c r="HV123" i="14" s="1"/>
  <c r="HU116" i="14"/>
  <c r="HU123" i="14" s="1"/>
  <c r="HT116" i="14"/>
  <c r="HT123" i="14" s="1"/>
  <c r="HR116" i="14"/>
  <c r="HR123" i="14" s="1"/>
  <c r="HQ116" i="14"/>
  <c r="HQ123" i="14" s="1"/>
  <c r="HP116" i="14"/>
  <c r="HP123" i="14" s="1"/>
  <c r="HO116" i="14"/>
  <c r="HO123" i="14" s="1"/>
  <c r="HN116" i="14"/>
  <c r="HN123" i="14" s="1"/>
  <c r="HM116" i="14"/>
  <c r="HM123" i="14" s="1"/>
  <c r="HL116" i="14"/>
  <c r="HL123" i="14" s="1"/>
  <c r="HK116" i="14"/>
  <c r="HK123" i="14" s="1"/>
  <c r="HJ116" i="14"/>
  <c r="HJ123" i="14" s="1"/>
  <c r="HI116" i="14"/>
  <c r="HI123" i="14" s="1"/>
  <c r="HH116" i="14"/>
  <c r="HH123" i="14" s="1"/>
  <c r="HG116" i="14"/>
  <c r="HG123" i="14" s="1"/>
  <c r="HE116" i="14"/>
  <c r="HE123" i="14" s="1"/>
  <c r="HD116" i="14"/>
  <c r="HD123" i="14" s="1"/>
  <c r="HC116" i="14"/>
  <c r="HC123" i="14" s="1"/>
  <c r="HB116" i="14"/>
  <c r="HB123" i="14" s="1"/>
  <c r="HA116" i="14"/>
  <c r="HA123" i="14" s="1"/>
  <c r="GZ116" i="14"/>
  <c r="GZ123" i="14" s="1"/>
  <c r="GY116" i="14"/>
  <c r="GY123" i="14" s="1"/>
  <c r="GX116" i="14"/>
  <c r="GX123" i="14" s="1"/>
  <c r="GW116" i="14"/>
  <c r="GW123" i="14" s="1"/>
  <c r="GV116" i="14"/>
  <c r="GV123" i="14" s="1"/>
  <c r="GU116" i="14"/>
  <c r="GU123" i="14" s="1"/>
  <c r="GT116" i="14"/>
  <c r="GT123" i="14" s="1"/>
  <c r="GR116" i="14"/>
  <c r="GR123" i="14" s="1"/>
  <c r="GQ116" i="14"/>
  <c r="GQ123" i="14" s="1"/>
  <c r="GP116" i="14"/>
  <c r="GP123" i="14" s="1"/>
  <c r="GO116" i="14"/>
  <c r="GO123" i="14" s="1"/>
  <c r="GN116" i="14"/>
  <c r="GN123" i="14" s="1"/>
  <c r="GM116" i="14"/>
  <c r="GM123" i="14" s="1"/>
  <c r="GL116" i="14"/>
  <c r="GL123" i="14" s="1"/>
  <c r="GK116" i="14"/>
  <c r="GJ116" i="14"/>
  <c r="GJ123" i="14" s="1"/>
  <c r="GI116" i="14"/>
  <c r="GI123" i="14" s="1"/>
  <c r="GH116" i="14"/>
  <c r="GH123" i="14" s="1"/>
  <c r="GG116" i="14"/>
  <c r="GG123" i="14" s="1"/>
  <c r="GE116" i="14"/>
  <c r="GE123" i="14" s="1"/>
  <c r="GD116" i="14"/>
  <c r="GD123" i="14" s="1"/>
  <c r="GC116" i="14"/>
  <c r="GC123" i="14" s="1"/>
  <c r="GB116" i="14"/>
  <c r="GB123" i="14" s="1"/>
  <c r="GA116" i="14"/>
  <c r="GA123" i="14" s="1"/>
  <c r="FZ116" i="14"/>
  <c r="FZ123" i="14" s="1"/>
  <c r="FY116" i="14"/>
  <c r="FY123" i="14" s="1"/>
  <c r="FX116" i="14"/>
  <c r="FX123" i="14" s="1"/>
  <c r="FW116" i="14"/>
  <c r="FW123" i="14" s="1"/>
  <c r="FV116" i="14"/>
  <c r="FV123" i="14" s="1"/>
  <c r="FU116" i="14"/>
  <c r="FU123" i="14" s="1"/>
  <c r="FT116" i="14"/>
  <c r="FT123" i="14" s="1"/>
  <c r="FR116" i="14"/>
  <c r="FR123" i="14" s="1"/>
  <c r="FQ116" i="14"/>
  <c r="FQ123" i="14" s="1"/>
  <c r="FP116" i="14"/>
  <c r="FP123" i="14" s="1"/>
  <c r="FO116" i="14"/>
  <c r="FO123" i="14" s="1"/>
  <c r="FN116" i="14"/>
  <c r="FN123" i="14" s="1"/>
  <c r="FM116" i="14"/>
  <c r="FM123" i="14" s="1"/>
  <c r="FL116" i="14"/>
  <c r="FL123" i="14" s="1"/>
  <c r="FK116" i="14"/>
  <c r="FK123" i="14" s="1"/>
  <c r="FJ116" i="14"/>
  <c r="FJ123" i="14" s="1"/>
  <c r="FI116" i="14"/>
  <c r="FI123" i="14" s="1"/>
  <c r="FH116" i="14"/>
  <c r="FH123" i="14" s="1"/>
  <c r="FG116" i="14"/>
  <c r="FG123" i="14" s="1"/>
  <c r="FE116" i="14"/>
  <c r="FE123" i="14" s="1"/>
  <c r="FD116" i="14"/>
  <c r="FD123" i="14" s="1"/>
  <c r="FC116" i="14"/>
  <c r="FC123" i="14" s="1"/>
  <c r="FB116" i="14"/>
  <c r="FB123" i="14" s="1"/>
  <c r="FA116" i="14"/>
  <c r="FA123" i="14" s="1"/>
  <c r="EZ116" i="14"/>
  <c r="EZ123" i="14" s="1"/>
  <c r="EY116" i="14"/>
  <c r="EY123" i="14" s="1"/>
  <c r="EX116" i="14"/>
  <c r="EX123" i="14" s="1"/>
  <c r="EW116" i="14"/>
  <c r="EW123" i="14" s="1"/>
  <c r="EV116" i="14"/>
  <c r="EV123" i="14" s="1"/>
  <c r="EU116" i="14"/>
  <c r="EU123" i="14" s="1"/>
  <c r="ET116" i="14"/>
  <c r="ET123" i="14" s="1"/>
  <c r="ER116" i="14"/>
  <c r="ER123" i="14" s="1"/>
  <c r="EQ116" i="14"/>
  <c r="EQ123" i="14" s="1"/>
  <c r="EP116" i="14"/>
  <c r="EP123" i="14" s="1"/>
  <c r="EO116" i="14"/>
  <c r="EO123" i="14" s="1"/>
  <c r="EN116" i="14"/>
  <c r="EN123" i="14" s="1"/>
  <c r="EM116" i="14"/>
  <c r="EM123" i="14" s="1"/>
  <c r="EL116" i="14"/>
  <c r="EL123" i="14" s="1"/>
  <c r="EK116" i="14"/>
  <c r="EK123" i="14" s="1"/>
  <c r="EJ116" i="14"/>
  <c r="EJ123" i="14" s="1"/>
  <c r="EI116" i="14"/>
  <c r="EI123" i="14" s="1"/>
  <c r="EH116" i="14"/>
  <c r="EH123" i="14" s="1"/>
  <c r="EG116" i="14"/>
  <c r="EG123" i="14" s="1"/>
  <c r="EE116" i="14"/>
  <c r="EE123" i="14" s="1"/>
  <c r="ED116" i="14"/>
  <c r="ED123" i="14" s="1"/>
  <c r="EC116" i="14"/>
  <c r="EC123" i="14" s="1"/>
  <c r="EB116" i="14"/>
  <c r="EB123" i="14" s="1"/>
  <c r="EA116" i="14"/>
  <c r="EA123" i="14" s="1"/>
  <c r="DZ116" i="14"/>
  <c r="DZ123" i="14" s="1"/>
  <c r="DY116" i="14"/>
  <c r="DY123" i="14" s="1"/>
  <c r="DX116" i="14"/>
  <c r="DX123" i="14" s="1"/>
  <c r="DW116" i="14"/>
  <c r="DW123" i="14" s="1"/>
  <c r="DV116" i="14"/>
  <c r="DV123" i="14" s="1"/>
  <c r="DU116" i="14"/>
  <c r="DU123" i="14" s="1"/>
  <c r="DT116" i="14"/>
  <c r="DT123" i="14" s="1"/>
  <c r="DR116" i="14"/>
  <c r="DR123" i="14" s="1"/>
  <c r="DQ116" i="14"/>
  <c r="DQ123" i="14" s="1"/>
  <c r="DP116" i="14"/>
  <c r="DP123" i="14" s="1"/>
  <c r="DO116" i="14"/>
  <c r="DO123" i="14" s="1"/>
  <c r="DN116" i="14"/>
  <c r="DN123" i="14" s="1"/>
  <c r="DM116" i="14"/>
  <c r="DM123" i="14" s="1"/>
  <c r="DL116" i="14"/>
  <c r="DL123" i="14" s="1"/>
  <c r="DK116" i="14"/>
  <c r="DK123" i="14" s="1"/>
  <c r="DJ116" i="14"/>
  <c r="DJ123" i="14" s="1"/>
  <c r="DI116" i="14"/>
  <c r="DI123" i="14" s="1"/>
  <c r="DH116" i="14"/>
  <c r="DH123" i="14" s="1"/>
  <c r="DG116" i="14"/>
  <c r="DG123" i="14" s="1"/>
  <c r="DS123" i="14" s="1"/>
  <c r="DE116" i="14"/>
  <c r="DE123" i="14" s="1"/>
  <c r="DD116" i="14"/>
  <c r="DD123" i="14" s="1"/>
  <c r="DC116" i="14"/>
  <c r="DC123" i="14" s="1"/>
  <c r="DB116" i="14"/>
  <c r="DB123" i="14" s="1"/>
  <c r="DA116" i="14"/>
  <c r="DA123" i="14" s="1"/>
  <c r="CZ116" i="14"/>
  <c r="CZ123" i="14" s="1"/>
  <c r="CY116" i="14"/>
  <c r="CY123" i="14" s="1"/>
  <c r="CX116" i="14"/>
  <c r="CX123" i="14" s="1"/>
  <c r="CW116" i="14"/>
  <c r="CW123" i="14" s="1"/>
  <c r="CV116" i="14"/>
  <c r="CV123" i="14" s="1"/>
  <c r="CU116" i="14"/>
  <c r="CU123" i="14" s="1"/>
  <c r="CT116" i="14"/>
  <c r="CT123" i="14" s="1"/>
  <c r="CR116" i="14"/>
  <c r="CR123" i="14" s="1"/>
  <c r="CQ116" i="14"/>
  <c r="CQ123" i="14" s="1"/>
  <c r="CP116" i="14"/>
  <c r="CP123" i="14" s="1"/>
  <c r="CO116" i="14"/>
  <c r="CO123" i="14" s="1"/>
  <c r="CN116" i="14"/>
  <c r="CN123" i="14" s="1"/>
  <c r="CM116" i="14"/>
  <c r="CM123" i="14" s="1"/>
  <c r="CL116" i="14"/>
  <c r="CL123" i="14" s="1"/>
  <c r="CK116" i="14"/>
  <c r="CK123" i="14" s="1"/>
  <c r="CJ116" i="14"/>
  <c r="CJ123" i="14" s="1"/>
  <c r="CI116" i="14"/>
  <c r="CI123" i="14" s="1"/>
  <c r="CS123" i="14" s="1"/>
  <c r="CH116" i="14"/>
  <c r="CH123" i="14" s="1"/>
  <c r="CG116" i="14"/>
  <c r="CG123" i="14" s="1"/>
  <c r="CE116" i="14"/>
  <c r="CE123" i="14" s="1"/>
  <c r="CD116" i="14"/>
  <c r="CD123" i="14" s="1"/>
  <c r="CC116" i="14"/>
  <c r="CC123" i="14" s="1"/>
  <c r="CB116" i="14"/>
  <c r="CB123" i="14" s="1"/>
  <c r="CA116" i="14"/>
  <c r="CA123" i="14" s="1"/>
  <c r="BZ116" i="14"/>
  <c r="BZ123" i="14" s="1"/>
  <c r="BY116" i="14"/>
  <c r="BY123" i="14" s="1"/>
  <c r="BX116" i="14"/>
  <c r="BX123" i="14" s="1"/>
  <c r="BW116" i="14"/>
  <c r="BW123" i="14" s="1"/>
  <c r="BV116" i="14"/>
  <c r="BV123" i="14" s="1"/>
  <c r="BU116" i="14"/>
  <c r="BU123" i="14" s="1"/>
  <c r="BT116" i="14"/>
  <c r="BT123" i="14" s="1"/>
  <c r="BR116" i="14"/>
  <c r="BR123" i="14" s="1"/>
  <c r="BQ116" i="14"/>
  <c r="BQ123" i="14" s="1"/>
  <c r="BP116" i="14"/>
  <c r="BP123" i="14" s="1"/>
  <c r="BO116" i="14"/>
  <c r="BO123" i="14" s="1"/>
  <c r="BN116" i="14"/>
  <c r="BN123" i="14" s="1"/>
  <c r="BM116" i="14"/>
  <c r="BM123" i="14" s="1"/>
  <c r="BL116" i="14"/>
  <c r="BL123" i="14" s="1"/>
  <c r="BK116" i="14"/>
  <c r="BK123" i="14" s="1"/>
  <c r="BJ116" i="14"/>
  <c r="BJ123" i="14" s="1"/>
  <c r="BI116" i="14"/>
  <c r="BI123" i="14" s="1"/>
  <c r="BH116" i="14"/>
  <c r="BH123" i="14" s="1"/>
  <c r="BG116" i="14"/>
  <c r="BG123" i="14" s="1"/>
  <c r="BE116" i="14"/>
  <c r="BE123" i="14" s="1"/>
  <c r="BD116" i="14"/>
  <c r="BD123" i="14" s="1"/>
  <c r="BC116" i="14"/>
  <c r="BC123" i="14" s="1"/>
  <c r="BB116" i="14"/>
  <c r="BB123" i="14" s="1"/>
  <c r="BA116" i="14"/>
  <c r="BA123" i="14" s="1"/>
  <c r="AZ116" i="14"/>
  <c r="AZ123" i="14" s="1"/>
  <c r="AY116" i="14"/>
  <c r="AY123" i="14" s="1"/>
  <c r="AX116" i="14"/>
  <c r="AX123" i="14" s="1"/>
  <c r="AW116" i="14"/>
  <c r="AW123" i="14" s="1"/>
  <c r="AV116" i="14"/>
  <c r="AV123" i="14" s="1"/>
  <c r="AU116" i="14"/>
  <c r="AU123" i="14" s="1"/>
  <c r="AT116" i="14"/>
  <c r="AT123" i="14" s="1"/>
  <c r="AR116" i="14"/>
  <c r="AR123" i="14" s="1"/>
  <c r="AQ116" i="14"/>
  <c r="AQ123" i="14" s="1"/>
  <c r="AP116" i="14"/>
  <c r="AP123" i="14" s="1"/>
  <c r="AO116" i="14"/>
  <c r="AO123" i="14" s="1"/>
  <c r="AN116" i="14"/>
  <c r="AN123" i="14" s="1"/>
  <c r="AM116" i="14"/>
  <c r="AM123" i="14" s="1"/>
  <c r="AL116" i="14"/>
  <c r="AL123" i="14" s="1"/>
  <c r="AK116" i="14"/>
  <c r="AK123" i="14" s="1"/>
  <c r="AJ116" i="14"/>
  <c r="AJ123" i="14" s="1"/>
  <c r="AI116" i="14"/>
  <c r="AI123" i="14" s="1"/>
  <c r="AH116" i="14"/>
  <c r="AH123" i="14" s="1"/>
  <c r="AG116" i="14"/>
  <c r="AG123" i="14" s="1"/>
  <c r="AE116" i="14"/>
  <c r="AE123" i="14" s="1"/>
  <c r="AD116" i="14"/>
  <c r="AD123" i="14" s="1"/>
  <c r="AC116" i="14"/>
  <c r="AC123" i="14" s="1"/>
  <c r="AB116" i="14"/>
  <c r="AB123" i="14" s="1"/>
  <c r="AA116" i="14"/>
  <c r="AA123" i="14" s="1"/>
  <c r="Z116" i="14"/>
  <c r="Z123" i="14" s="1"/>
  <c r="Y116" i="14"/>
  <c r="Y123" i="14" s="1"/>
  <c r="X116" i="14"/>
  <c r="X123" i="14" s="1"/>
  <c r="W116" i="14"/>
  <c r="W123" i="14" s="1"/>
  <c r="V116" i="14"/>
  <c r="V123" i="14" s="1"/>
  <c r="U116" i="14"/>
  <c r="U123" i="14" s="1"/>
  <c r="T116" i="14"/>
  <c r="T123" i="14" s="1"/>
  <c r="R116" i="14"/>
  <c r="Q116" i="14"/>
  <c r="P116" i="14"/>
  <c r="O116" i="14"/>
  <c r="N116" i="14"/>
  <c r="M116" i="14"/>
  <c r="L116" i="14"/>
  <c r="K116" i="14"/>
  <c r="J116" i="14"/>
  <c r="I116" i="14"/>
  <c r="I123" i="14" s="1"/>
  <c r="H116" i="14"/>
  <c r="H123" i="14" s="1"/>
  <c r="G116" i="14"/>
  <c r="G123" i="14" s="1"/>
  <c r="S115" i="14"/>
  <c r="G115" i="14"/>
  <c r="G109" i="14"/>
  <c r="OM104" i="14"/>
  <c r="OL104" i="14"/>
  <c r="OA104" i="14"/>
  <c r="NZ104" i="14"/>
  <c r="NO104" i="14"/>
  <c r="NN104" i="14"/>
  <c r="NC104" i="14"/>
  <c r="NB104" i="14"/>
  <c r="MQ104" i="14"/>
  <c r="MP104" i="14"/>
  <c r="ME104" i="14"/>
  <c r="MD104" i="14"/>
  <c r="BF104" i="14"/>
  <c r="BA104" i="14" s="1"/>
  <c r="BE104" i="14"/>
  <c r="BD104" i="14"/>
  <c r="BC104" i="14"/>
  <c r="BB104" i="14"/>
  <c r="AZ104" i="14"/>
  <c r="AY104" i="14"/>
  <c r="AX104" i="14"/>
  <c r="AW104" i="14"/>
  <c r="AV104" i="14"/>
  <c r="AU104" i="14"/>
  <c r="AT104" i="14"/>
  <c r="AS104" i="14"/>
  <c r="AO104" i="14" s="1"/>
  <c r="AQ104" i="14"/>
  <c r="AP104" i="14"/>
  <c r="AM104" i="14"/>
  <c r="AL104" i="14"/>
  <c r="AJ104" i="14"/>
  <c r="AI104" i="14"/>
  <c r="AG104" i="14"/>
  <c r="AF104" i="14"/>
  <c r="OK104" i="14" s="1"/>
  <c r="AE104" i="14"/>
  <c r="AD104" i="14"/>
  <c r="AA104" i="14"/>
  <c r="Z104" i="14"/>
  <c r="X104" i="14"/>
  <c r="W104" i="14"/>
  <c r="U104" i="14"/>
  <c r="T104" i="14"/>
  <c r="S104" i="14"/>
  <c r="R104" i="14"/>
  <c r="O104" i="14"/>
  <c r="N104" i="14"/>
  <c r="L104" i="14"/>
  <c r="K104" i="14"/>
  <c r="I104" i="14"/>
  <c r="H104" i="14"/>
  <c r="G104" i="14"/>
  <c r="OS101" i="14"/>
  <c r="OS136" i="14" s="1"/>
  <c r="OF101" i="14"/>
  <c r="OF136" i="14" s="1"/>
  <c r="NS101" i="14"/>
  <c r="NS136" i="14" s="1"/>
  <c r="NF101" i="14"/>
  <c r="NF136" i="14" s="1"/>
  <c r="MS101" i="14"/>
  <c r="MS136" i="14" s="1"/>
  <c r="MF101" i="14"/>
  <c r="MF136" i="14" s="1"/>
  <c r="LS101" i="14"/>
  <c r="LS136" i="14" s="1"/>
  <c r="LF101" i="14"/>
  <c r="LF136" i="14" s="1"/>
  <c r="KS101" i="14"/>
  <c r="KS136" i="14" s="1"/>
  <c r="KF101" i="14"/>
  <c r="KF136" i="14" s="1"/>
  <c r="JS101" i="14"/>
  <c r="JS136" i="14" s="1"/>
  <c r="JF101" i="14"/>
  <c r="JF136" i="14" s="1"/>
  <c r="IS101" i="14"/>
  <c r="IS136" i="14" s="1"/>
  <c r="M96" i="14"/>
  <c r="I96" i="14"/>
  <c r="E96" i="14"/>
  <c r="M94" i="14"/>
  <c r="I94" i="14"/>
  <c r="E94" i="14"/>
  <c r="E92" i="14"/>
  <c r="S80" i="14"/>
  <c r="G80" i="14"/>
  <c r="G71" i="14"/>
  <c r="G83" i="14" s="1"/>
  <c r="IS67" i="14"/>
  <c r="CS67" i="14"/>
  <c r="E67" i="14"/>
  <c r="MF67" i="14" s="1"/>
  <c r="QT62" i="14"/>
  <c r="QG62" i="14"/>
  <c r="PT62" i="14"/>
  <c r="PG62" i="14"/>
  <c r="OT62" i="14"/>
  <c r="OG62" i="14"/>
  <c r="QT52" i="14"/>
  <c r="QG52" i="14"/>
  <c r="PT52" i="14"/>
  <c r="PG52" i="14"/>
  <c r="S52" i="14"/>
  <c r="G43" i="14"/>
  <c r="G55" i="14" s="1"/>
  <c r="RC39" i="14"/>
  <c r="QQ39" i="14"/>
  <c r="QE39" i="14"/>
  <c r="PS39" i="14"/>
  <c r="PG39" i="14"/>
  <c r="OU39" i="14"/>
  <c r="OI39" i="14"/>
  <c r="NW39" i="14"/>
  <c r="NK39" i="14"/>
  <c r="MY39" i="14"/>
  <c r="MM39" i="14"/>
  <c r="MA39" i="14"/>
  <c r="LO39" i="14"/>
  <c r="LC39" i="14"/>
  <c r="KQ39" i="14"/>
  <c r="KE39" i="14"/>
  <c r="JS39" i="14"/>
  <c r="JG39" i="14"/>
  <c r="IU39" i="14"/>
  <c r="II39" i="14"/>
  <c r="HW39" i="14"/>
  <c r="HK39" i="14"/>
  <c r="GY39" i="14"/>
  <c r="GM39" i="14"/>
  <c r="GF39" i="14"/>
  <c r="GA39" i="14"/>
  <c r="FO39" i="14"/>
  <c r="FC39" i="14"/>
  <c r="ES39" i="14"/>
  <c r="EQ39" i="14"/>
  <c r="EE39" i="14"/>
  <c r="DS39" i="14"/>
  <c r="DG39" i="14"/>
  <c r="CU39" i="14"/>
  <c r="CI39" i="14"/>
  <c r="BW39" i="14"/>
  <c r="BK39" i="14"/>
  <c r="AY39" i="14"/>
  <c r="AM39" i="14"/>
  <c r="AF39" i="14"/>
  <c r="RB39" i="14" s="1"/>
  <c r="AA39" i="14"/>
  <c r="T39" i="14"/>
  <c r="S39" i="14"/>
  <c r="O39" i="14"/>
  <c r="H39" i="14"/>
  <c r="E39" i="14"/>
  <c r="PF39" i="14" s="1"/>
  <c r="G35" i="14"/>
  <c r="E32" i="14"/>
  <c r="E30" i="14"/>
  <c r="E29" i="14"/>
  <c r="M28" i="14"/>
  <c r="I28" i="14"/>
  <c r="E28" i="14"/>
  <c r="E26" i="14"/>
  <c r="E24" i="14"/>
  <c r="AQ20" i="14"/>
  <c r="AQ11" i="14"/>
  <c r="AP11" i="14"/>
  <c r="AP20" i="14" s="1"/>
  <c r="AO11" i="14"/>
  <c r="AO20" i="14" s="1"/>
  <c r="AN11" i="14"/>
  <c r="AN20" i="14" s="1"/>
  <c r="AM11" i="14"/>
  <c r="AM20" i="14" s="1"/>
  <c r="AQ10" i="14"/>
  <c r="AP10" i="14"/>
  <c r="AO10" i="14"/>
  <c r="AN10" i="14"/>
  <c r="AM10" i="14"/>
  <c r="AQ9" i="14"/>
  <c r="AP9" i="14"/>
  <c r="AO9" i="14"/>
  <c r="AN9" i="14"/>
  <c r="AM9" i="14"/>
  <c r="AQ8" i="14"/>
  <c r="AP8" i="14"/>
  <c r="AO8" i="14"/>
  <c r="AN8" i="14"/>
  <c r="AM8" i="14"/>
  <c r="H6" i="14"/>
  <c r="J5" i="14"/>
  <c r="K5" i="14" s="1"/>
  <c r="L5" i="14" s="1"/>
  <c r="M5" i="14" s="1"/>
  <c r="N5" i="14" s="1"/>
  <c r="O5" i="14" s="1"/>
  <c r="P5" i="14" s="1"/>
  <c r="Q5" i="14" s="1"/>
  <c r="R5" i="14" s="1"/>
  <c r="S5" i="14" s="1"/>
  <c r="T5" i="14" s="1"/>
  <c r="U5" i="14" s="1"/>
  <c r="V5" i="14" s="1"/>
  <c r="W5" i="14" s="1"/>
  <c r="X5" i="14" s="1"/>
  <c r="Y5" i="14" s="1"/>
  <c r="Z5" i="14" s="1"/>
  <c r="AA5" i="14" s="1"/>
  <c r="AB5" i="14" s="1"/>
  <c r="AC5" i="14" s="1"/>
  <c r="AD5" i="14" s="1"/>
  <c r="AE5" i="14" s="1"/>
  <c r="AF5" i="14" s="1"/>
  <c r="AG5" i="14" s="1"/>
  <c r="AH5" i="14" s="1"/>
  <c r="AI5" i="14" s="1"/>
  <c r="AJ5" i="14" s="1"/>
  <c r="AK5" i="14" s="1"/>
  <c r="AL5" i="14" s="1"/>
  <c r="AM5" i="14" s="1"/>
  <c r="AN5" i="14" s="1"/>
  <c r="AO5" i="14" s="1"/>
  <c r="AP5" i="14" s="1"/>
  <c r="AQ5" i="14" s="1"/>
  <c r="D59" i="13"/>
  <c r="D58" i="13"/>
  <c r="D57" i="13"/>
  <c r="H50" i="13"/>
  <c r="I18" i="13"/>
  <c r="J18" i="13" s="1"/>
  <c r="D14" i="13"/>
  <c r="H6" i="13"/>
  <c r="H21" i="13" s="1"/>
  <c r="I21" i="13" s="1"/>
  <c r="J21" i="13" s="1"/>
  <c r="K21" i="13" s="1"/>
  <c r="L21" i="13" s="1"/>
  <c r="M21" i="13" s="1"/>
  <c r="N21" i="13" s="1"/>
  <c r="O21" i="13" s="1"/>
  <c r="P21" i="13" s="1"/>
  <c r="Q21" i="13" s="1"/>
  <c r="R21" i="13" s="1"/>
  <c r="S21" i="13" s="1"/>
  <c r="T21" i="13" s="1"/>
  <c r="U21" i="13" s="1"/>
  <c r="V21" i="13" s="1"/>
  <c r="W21" i="13" s="1"/>
  <c r="X21" i="13" s="1"/>
  <c r="Y21" i="13" s="1"/>
  <c r="Z21" i="13" s="1"/>
  <c r="AA21" i="13" s="1"/>
  <c r="AB21" i="13" s="1"/>
  <c r="AC21" i="13" s="1"/>
  <c r="AD21" i="13" s="1"/>
  <c r="AE21" i="13" s="1"/>
  <c r="AF21" i="13" s="1"/>
  <c r="AG21" i="13" s="1"/>
  <c r="AH21" i="13" s="1"/>
  <c r="AI21" i="13" s="1"/>
  <c r="AJ21" i="13" s="1"/>
  <c r="AK21" i="13" s="1"/>
  <c r="AL21" i="13" s="1"/>
  <c r="AM21" i="13" s="1"/>
  <c r="AN21" i="13" s="1"/>
  <c r="AO21" i="13" s="1"/>
  <c r="AP21" i="13" s="1"/>
  <c r="AQ21" i="13" s="1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G15" i="12" s="1"/>
  <c r="L15" i="12"/>
  <c r="K15" i="12"/>
  <c r="J15" i="12"/>
  <c r="I15" i="12"/>
  <c r="H15" i="12"/>
  <c r="G10" i="12"/>
  <c r="H104" i="11"/>
  <c r="I103" i="11"/>
  <c r="AQ93" i="11"/>
  <c r="AQ94" i="11" s="1"/>
  <c r="AP93" i="11"/>
  <c r="AP94" i="11" s="1"/>
  <c r="AO93" i="11"/>
  <c r="AO94" i="11" s="1"/>
  <c r="AN93" i="11"/>
  <c r="AN94" i="11" s="1"/>
  <c r="AM93" i="11"/>
  <c r="AM94" i="11" s="1"/>
  <c r="AL93" i="11"/>
  <c r="AL94" i="11" s="1"/>
  <c r="AK93" i="11"/>
  <c r="AK94" i="11" s="1"/>
  <c r="AJ93" i="11"/>
  <c r="AJ94" i="11" s="1"/>
  <c r="AI93" i="11"/>
  <c r="AI94" i="11" s="1"/>
  <c r="AH93" i="11"/>
  <c r="AH94" i="11" s="1"/>
  <c r="AG93" i="11"/>
  <c r="AG94" i="11" s="1"/>
  <c r="AF93" i="11"/>
  <c r="AF94" i="11" s="1"/>
  <c r="AE93" i="11"/>
  <c r="AE94" i="11" s="1"/>
  <c r="AD93" i="11"/>
  <c r="AD94" i="11" s="1"/>
  <c r="AC93" i="11"/>
  <c r="AC94" i="11" s="1"/>
  <c r="AB93" i="11"/>
  <c r="AB94" i="11" s="1"/>
  <c r="AA93" i="11"/>
  <c r="AA94" i="11" s="1"/>
  <c r="Z93" i="11"/>
  <c r="Z94" i="11" s="1"/>
  <c r="Y93" i="11"/>
  <c r="Y94" i="11" s="1"/>
  <c r="X93" i="11"/>
  <c r="X94" i="11" s="1"/>
  <c r="W93" i="11"/>
  <c r="W94" i="11" s="1"/>
  <c r="V93" i="11"/>
  <c r="AQ91" i="11"/>
  <c r="AQ96" i="11" s="1"/>
  <c r="AP91" i="11"/>
  <c r="AP96" i="11" s="1"/>
  <c r="AQ98" i="11" s="1"/>
  <c r="AO91" i="11"/>
  <c r="AO96" i="11" s="1"/>
  <c r="AN91" i="11"/>
  <c r="AN96" i="11" s="1"/>
  <c r="AO98" i="11" s="1"/>
  <c r="AM91" i="11"/>
  <c r="AM96" i="11" s="1"/>
  <c r="H90" i="11"/>
  <c r="I87" i="11"/>
  <c r="J87" i="11" s="1"/>
  <c r="K87" i="11" s="1"/>
  <c r="L87" i="11" s="1"/>
  <c r="M87" i="11" s="1"/>
  <c r="N87" i="11" s="1"/>
  <c r="O87" i="11" s="1"/>
  <c r="P87" i="11" s="1"/>
  <c r="Q87" i="11" s="1"/>
  <c r="R87" i="11" s="1"/>
  <c r="S87" i="11" s="1"/>
  <c r="T87" i="11" s="1"/>
  <c r="U87" i="11" s="1"/>
  <c r="V87" i="11" s="1"/>
  <c r="W87" i="11" s="1"/>
  <c r="X87" i="11" s="1"/>
  <c r="Y87" i="11" s="1"/>
  <c r="Z87" i="11" s="1"/>
  <c r="AA87" i="11" s="1"/>
  <c r="AB87" i="11" s="1"/>
  <c r="AC87" i="11" s="1"/>
  <c r="AD87" i="11" s="1"/>
  <c r="AE87" i="11" s="1"/>
  <c r="AF87" i="11" s="1"/>
  <c r="AG87" i="11" s="1"/>
  <c r="AH87" i="11" s="1"/>
  <c r="AI87" i="11" s="1"/>
  <c r="AJ87" i="11" s="1"/>
  <c r="AK87" i="11" s="1"/>
  <c r="AL87" i="11" s="1"/>
  <c r="AM87" i="11" s="1"/>
  <c r="AN87" i="11" s="1"/>
  <c r="AO87" i="11" s="1"/>
  <c r="AP87" i="11" s="1"/>
  <c r="AQ87" i="11" s="1"/>
  <c r="I72" i="11"/>
  <c r="J72" i="11" s="1"/>
  <c r="K72" i="11" s="1"/>
  <c r="L72" i="11" s="1"/>
  <c r="M72" i="11" s="1"/>
  <c r="N72" i="11" s="1"/>
  <c r="O72" i="11" s="1"/>
  <c r="P72" i="11" s="1"/>
  <c r="Q72" i="11" s="1"/>
  <c r="R72" i="11" s="1"/>
  <c r="S72" i="11" s="1"/>
  <c r="T72" i="11" s="1"/>
  <c r="U72" i="11" s="1"/>
  <c r="V72" i="11" s="1"/>
  <c r="W72" i="11" s="1"/>
  <c r="X72" i="11" s="1"/>
  <c r="Y72" i="11" s="1"/>
  <c r="Z72" i="11" s="1"/>
  <c r="AA72" i="11" s="1"/>
  <c r="AB72" i="11" s="1"/>
  <c r="AC72" i="11" s="1"/>
  <c r="AD72" i="11" s="1"/>
  <c r="AE72" i="11" s="1"/>
  <c r="AF72" i="11" s="1"/>
  <c r="AG72" i="11" s="1"/>
  <c r="AH72" i="11" s="1"/>
  <c r="AI72" i="11" s="1"/>
  <c r="AJ72" i="11" s="1"/>
  <c r="AK72" i="11" s="1"/>
  <c r="AL72" i="11" s="1"/>
  <c r="AM72" i="11" s="1"/>
  <c r="AN72" i="11" s="1"/>
  <c r="AO72" i="11" s="1"/>
  <c r="AP72" i="11" s="1"/>
  <c r="AQ72" i="11" s="1"/>
  <c r="H64" i="11"/>
  <c r="I63" i="11"/>
  <c r="H63" i="11"/>
  <c r="J61" i="11"/>
  <c r="J63" i="11" s="1"/>
  <c r="I61" i="11"/>
  <c r="M56" i="11"/>
  <c r="L56" i="11"/>
  <c r="K56" i="11"/>
  <c r="J56" i="11"/>
  <c r="I56" i="11"/>
  <c r="H56" i="11"/>
  <c r="AQ47" i="11"/>
  <c r="AP47" i="11"/>
  <c r="AO47" i="11"/>
  <c r="AN47" i="11"/>
  <c r="AM47" i="11"/>
  <c r="AQ46" i="11"/>
  <c r="AP46" i="11"/>
  <c r="AO46" i="11"/>
  <c r="AN46" i="11"/>
  <c r="AM46" i="11"/>
  <c r="AO35" i="11"/>
  <c r="T30" i="11"/>
  <c r="U30" i="11" s="1"/>
  <c r="V30" i="11" s="1"/>
  <c r="W30" i="11" s="1"/>
  <c r="X30" i="11" s="1"/>
  <c r="Y30" i="11" s="1"/>
  <c r="Z30" i="11" s="1"/>
  <c r="AA30" i="11" s="1"/>
  <c r="AB30" i="11" s="1"/>
  <c r="AC30" i="11" s="1"/>
  <c r="AD30" i="11" s="1"/>
  <c r="AE30" i="11" s="1"/>
  <c r="AF30" i="11" s="1"/>
  <c r="AG30" i="11" s="1"/>
  <c r="AH30" i="11" s="1"/>
  <c r="AI30" i="11" s="1"/>
  <c r="AJ30" i="11" s="1"/>
  <c r="AK30" i="11" s="1"/>
  <c r="AL30" i="11" s="1"/>
  <c r="AM30" i="11" s="1"/>
  <c r="AN30" i="11" s="1"/>
  <c r="AO30" i="11" s="1"/>
  <c r="AP30" i="11" s="1"/>
  <c r="AQ30" i="11" s="1"/>
  <c r="K30" i="11"/>
  <c r="L30" i="11" s="1"/>
  <c r="M30" i="11" s="1"/>
  <c r="N30" i="11" s="1"/>
  <c r="O30" i="11" s="1"/>
  <c r="P30" i="11" s="1"/>
  <c r="Q30" i="11" s="1"/>
  <c r="R30" i="11" s="1"/>
  <c r="S30" i="11" s="1"/>
  <c r="J30" i="11"/>
  <c r="I30" i="11"/>
  <c r="AQ33" i="10"/>
  <c r="AQ35" i="11" s="1"/>
  <c r="AP33" i="10"/>
  <c r="AP35" i="11" s="1"/>
  <c r="AO33" i="10"/>
  <c r="AN33" i="10"/>
  <c r="AN35" i="11" s="1"/>
  <c r="AM33" i="10"/>
  <c r="AM35" i="11" s="1"/>
  <c r="G27" i="10"/>
  <c r="RH58" i="9"/>
  <c r="RG58" i="9"/>
  <c r="RF58" i="9"/>
  <c r="RE58" i="9"/>
  <c r="RD58" i="9"/>
  <c r="RC58" i="9"/>
  <c r="RB58" i="9"/>
  <c r="RA58" i="9"/>
  <c r="QZ58" i="9"/>
  <c r="QY58" i="9"/>
  <c r="QX58" i="9"/>
  <c r="QW58" i="9"/>
  <c r="QV58" i="9"/>
  <c r="QU58" i="9"/>
  <c r="QT58" i="9"/>
  <c r="QS58" i="9"/>
  <c r="QR58" i="9"/>
  <c r="QQ58" i="9"/>
  <c r="QP58" i="9"/>
  <c r="QO58" i="9"/>
  <c r="QN58" i="9"/>
  <c r="QM58" i="9"/>
  <c r="QL58" i="9"/>
  <c r="QK58" i="9"/>
  <c r="QJ58" i="9"/>
  <c r="QI58" i="9"/>
  <c r="QH58" i="9"/>
  <c r="QG58" i="9"/>
  <c r="QF58" i="9"/>
  <c r="QE58" i="9"/>
  <c r="QD58" i="9"/>
  <c r="QC58" i="9"/>
  <c r="QB58" i="9"/>
  <c r="QA58" i="9"/>
  <c r="PZ58" i="9"/>
  <c r="PY58" i="9"/>
  <c r="PX58" i="9"/>
  <c r="PW58" i="9"/>
  <c r="PV58" i="9"/>
  <c r="PU58" i="9"/>
  <c r="PT58" i="9"/>
  <c r="PS58" i="9"/>
  <c r="PR58" i="9"/>
  <c r="PQ58" i="9"/>
  <c r="PP58" i="9"/>
  <c r="PO58" i="9"/>
  <c r="PN58" i="9"/>
  <c r="PM58" i="9"/>
  <c r="PL58" i="9"/>
  <c r="PK58" i="9"/>
  <c r="PJ58" i="9"/>
  <c r="PI58" i="9"/>
  <c r="PH58" i="9"/>
  <c r="PG58" i="9"/>
  <c r="PF58" i="9"/>
  <c r="PE58" i="9"/>
  <c r="PD58" i="9"/>
  <c r="PC58" i="9"/>
  <c r="PB58" i="9"/>
  <c r="PA58" i="9"/>
  <c r="OZ58" i="9"/>
  <c r="OY58" i="9"/>
  <c r="OX58" i="9"/>
  <c r="OW58" i="9"/>
  <c r="OV58" i="9"/>
  <c r="OU58" i="9"/>
  <c r="OT58" i="9"/>
  <c r="OS58" i="9"/>
  <c r="OR58" i="9"/>
  <c r="OQ58" i="9"/>
  <c r="OP58" i="9"/>
  <c r="OO58" i="9"/>
  <c r="ON58" i="9"/>
  <c r="OM58" i="9"/>
  <c r="OL58" i="9"/>
  <c r="OK58" i="9"/>
  <c r="OJ58" i="9"/>
  <c r="OI58" i="9"/>
  <c r="OH58" i="9"/>
  <c r="OG58" i="9"/>
  <c r="OF58" i="9"/>
  <c r="OE58" i="9"/>
  <c r="OD58" i="9"/>
  <c r="OC58" i="9"/>
  <c r="OB58" i="9"/>
  <c r="OA58" i="9"/>
  <c r="NZ58" i="9"/>
  <c r="NY58" i="9"/>
  <c r="NX58" i="9"/>
  <c r="NW58" i="9"/>
  <c r="NV58" i="9"/>
  <c r="NU58" i="9"/>
  <c r="NT58" i="9"/>
  <c r="NS58" i="9"/>
  <c r="NR58" i="9"/>
  <c r="NQ58" i="9"/>
  <c r="NP58" i="9"/>
  <c r="NO58" i="9"/>
  <c r="NN58" i="9"/>
  <c r="NM58" i="9"/>
  <c r="NL58" i="9"/>
  <c r="NK58" i="9"/>
  <c r="NJ58" i="9"/>
  <c r="NI58" i="9"/>
  <c r="NH58" i="9"/>
  <c r="NG58" i="9"/>
  <c r="NF58" i="9"/>
  <c r="NE58" i="9"/>
  <c r="ND58" i="9"/>
  <c r="NC58" i="9"/>
  <c r="NB58" i="9"/>
  <c r="NA58" i="9"/>
  <c r="MZ58" i="9"/>
  <c r="MY58" i="9"/>
  <c r="MX58" i="9"/>
  <c r="MW58" i="9"/>
  <c r="MV58" i="9"/>
  <c r="MU58" i="9"/>
  <c r="MT58" i="9"/>
  <c r="MS58" i="9"/>
  <c r="MR58" i="9"/>
  <c r="MQ58" i="9"/>
  <c r="MP58" i="9"/>
  <c r="MO58" i="9"/>
  <c r="MN58" i="9"/>
  <c r="MM58" i="9"/>
  <c r="ML58" i="9"/>
  <c r="MK58" i="9"/>
  <c r="MJ58" i="9"/>
  <c r="MI58" i="9"/>
  <c r="MH58" i="9"/>
  <c r="MG58" i="9"/>
  <c r="MF58" i="9"/>
  <c r="ME58" i="9"/>
  <c r="MD58" i="9"/>
  <c r="MC58" i="9"/>
  <c r="MB58" i="9"/>
  <c r="MA58" i="9"/>
  <c r="LZ58" i="9"/>
  <c r="LY58" i="9"/>
  <c r="LX58" i="9"/>
  <c r="LW58" i="9"/>
  <c r="LV58" i="9"/>
  <c r="LU58" i="9"/>
  <c r="LT58" i="9"/>
  <c r="LS58" i="9"/>
  <c r="LR58" i="9"/>
  <c r="LQ58" i="9"/>
  <c r="LP58" i="9"/>
  <c r="LO58" i="9"/>
  <c r="LN58" i="9"/>
  <c r="LM58" i="9"/>
  <c r="LL58" i="9"/>
  <c r="LK58" i="9"/>
  <c r="LJ58" i="9"/>
  <c r="LI58" i="9"/>
  <c r="LH58" i="9"/>
  <c r="LG58" i="9"/>
  <c r="LF58" i="9"/>
  <c r="LE58" i="9"/>
  <c r="LD58" i="9"/>
  <c r="LC58" i="9"/>
  <c r="LB58" i="9"/>
  <c r="LA58" i="9"/>
  <c r="KZ58" i="9"/>
  <c r="KY58" i="9"/>
  <c r="KX58" i="9"/>
  <c r="KW58" i="9"/>
  <c r="KV58" i="9"/>
  <c r="KU58" i="9"/>
  <c r="KT58" i="9"/>
  <c r="KS58" i="9"/>
  <c r="KR58" i="9"/>
  <c r="KQ58" i="9"/>
  <c r="KP58" i="9"/>
  <c r="KO58" i="9"/>
  <c r="KN58" i="9"/>
  <c r="KM58" i="9"/>
  <c r="KL58" i="9"/>
  <c r="KK58" i="9"/>
  <c r="KJ58" i="9"/>
  <c r="KI58" i="9"/>
  <c r="KH58" i="9"/>
  <c r="KG58" i="9"/>
  <c r="KF58" i="9"/>
  <c r="KE58" i="9"/>
  <c r="KD58" i="9"/>
  <c r="KC58" i="9"/>
  <c r="KB58" i="9"/>
  <c r="KA58" i="9"/>
  <c r="JZ58" i="9"/>
  <c r="JY58" i="9"/>
  <c r="JX58" i="9"/>
  <c r="JW58" i="9"/>
  <c r="JV58" i="9"/>
  <c r="JU58" i="9"/>
  <c r="JT58" i="9"/>
  <c r="JS58" i="9"/>
  <c r="JR58" i="9"/>
  <c r="JQ58" i="9"/>
  <c r="JP58" i="9"/>
  <c r="JO58" i="9"/>
  <c r="JN58" i="9"/>
  <c r="JM58" i="9"/>
  <c r="JL58" i="9"/>
  <c r="JK58" i="9"/>
  <c r="JJ58" i="9"/>
  <c r="JI58" i="9"/>
  <c r="JH58" i="9"/>
  <c r="JG58" i="9"/>
  <c r="JF58" i="9"/>
  <c r="JE58" i="9"/>
  <c r="JD58" i="9"/>
  <c r="JC58" i="9"/>
  <c r="JB58" i="9"/>
  <c r="JA58" i="9"/>
  <c r="IZ58" i="9"/>
  <c r="IY58" i="9"/>
  <c r="IX58" i="9"/>
  <c r="IW58" i="9"/>
  <c r="IV58" i="9"/>
  <c r="IU58" i="9"/>
  <c r="IT58" i="9"/>
  <c r="IS58" i="9"/>
  <c r="IR58" i="9"/>
  <c r="IQ58" i="9"/>
  <c r="IP58" i="9"/>
  <c r="IO58" i="9"/>
  <c r="IN58" i="9"/>
  <c r="IM58" i="9"/>
  <c r="IL58" i="9"/>
  <c r="IK58" i="9"/>
  <c r="IJ58" i="9"/>
  <c r="II58" i="9"/>
  <c r="IH58" i="9"/>
  <c r="IG58" i="9"/>
  <c r="IF58" i="9"/>
  <c r="IE58" i="9"/>
  <c r="ID58" i="9"/>
  <c r="IC58" i="9"/>
  <c r="IB58" i="9"/>
  <c r="IA58" i="9"/>
  <c r="HZ58" i="9"/>
  <c r="HY58" i="9"/>
  <c r="HX58" i="9"/>
  <c r="HW58" i="9"/>
  <c r="HV58" i="9"/>
  <c r="HU58" i="9"/>
  <c r="HT58" i="9"/>
  <c r="HS58" i="9"/>
  <c r="HR58" i="9"/>
  <c r="HQ58" i="9"/>
  <c r="HP58" i="9"/>
  <c r="HO58" i="9"/>
  <c r="HN58" i="9"/>
  <c r="HM58" i="9"/>
  <c r="HL58" i="9"/>
  <c r="HK58" i="9"/>
  <c r="HJ58" i="9"/>
  <c r="HI58" i="9"/>
  <c r="HH58" i="9"/>
  <c r="HG58" i="9"/>
  <c r="HF58" i="9"/>
  <c r="HE58" i="9"/>
  <c r="HD58" i="9"/>
  <c r="HC58" i="9"/>
  <c r="HB58" i="9"/>
  <c r="HA58" i="9"/>
  <c r="GZ58" i="9"/>
  <c r="GY58" i="9"/>
  <c r="GX58" i="9"/>
  <c r="GW58" i="9"/>
  <c r="GV58" i="9"/>
  <c r="GU58" i="9"/>
  <c r="GT58" i="9"/>
  <c r="GS58" i="9"/>
  <c r="GR58" i="9"/>
  <c r="GQ58" i="9"/>
  <c r="GP58" i="9"/>
  <c r="GO58" i="9"/>
  <c r="GN58" i="9"/>
  <c r="GM58" i="9"/>
  <c r="GL58" i="9"/>
  <c r="GK58" i="9"/>
  <c r="GJ58" i="9"/>
  <c r="GI58" i="9"/>
  <c r="GH58" i="9"/>
  <c r="GG58" i="9"/>
  <c r="GF58" i="9"/>
  <c r="GE58" i="9"/>
  <c r="GD58" i="9"/>
  <c r="GC58" i="9"/>
  <c r="GB58" i="9"/>
  <c r="GA58" i="9"/>
  <c r="FZ58" i="9"/>
  <c r="FY58" i="9"/>
  <c r="FX58" i="9"/>
  <c r="FW58" i="9"/>
  <c r="FV58" i="9"/>
  <c r="FU58" i="9"/>
  <c r="FT58" i="9"/>
  <c r="FS58" i="9"/>
  <c r="FR58" i="9"/>
  <c r="FQ58" i="9"/>
  <c r="FP58" i="9"/>
  <c r="FO58" i="9"/>
  <c r="FN58" i="9"/>
  <c r="FM58" i="9"/>
  <c r="FL58" i="9"/>
  <c r="FK58" i="9"/>
  <c r="FJ58" i="9"/>
  <c r="FI58" i="9"/>
  <c r="FH58" i="9"/>
  <c r="FG58" i="9"/>
  <c r="FF58" i="9"/>
  <c r="FE58" i="9"/>
  <c r="FD58" i="9"/>
  <c r="FC58" i="9"/>
  <c r="FB58" i="9"/>
  <c r="FA58" i="9"/>
  <c r="EZ58" i="9"/>
  <c r="EY58" i="9"/>
  <c r="EX58" i="9"/>
  <c r="EW58" i="9"/>
  <c r="EV58" i="9"/>
  <c r="EU58" i="9"/>
  <c r="ET58" i="9"/>
  <c r="ES58" i="9"/>
  <c r="ER58" i="9"/>
  <c r="EQ58" i="9"/>
  <c r="EP58" i="9"/>
  <c r="EO58" i="9"/>
  <c r="EN58" i="9"/>
  <c r="EM58" i="9"/>
  <c r="EL58" i="9"/>
  <c r="EK58" i="9"/>
  <c r="EJ58" i="9"/>
  <c r="EI58" i="9"/>
  <c r="EH58" i="9"/>
  <c r="EG58" i="9"/>
  <c r="EF58" i="9"/>
  <c r="EE58" i="9"/>
  <c r="ED58" i="9"/>
  <c r="EC58" i="9"/>
  <c r="EB58" i="9"/>
  <c r="EA58" i="9"/>
  <c r="DZ58" i="9"/>
  <c r="DY58" i="9"/>
  <c r="DX58" i="9"/>
  <c r="DW58" i="9"/>
  <c r="DV58" i="9"/>
  <c r="DU58" i="9"/>
  <c r="DT58" i="9"/>
  <c r="DS58" i="9"/>
  <c r="DR58" i="9"/>
  <c r="DQ58" i="9"/>
  <c r="DP58" i="9"/>
  <c r="DO58" i="9"/>
  <c r="DN58" i="9"/>
  <c r="DM58" i="9"/>
  <c r="DL58" i="9"/>
  <c r="DK58" i="9"/>
  <c r="DJ58" i="9"/>
  <c r="DI58" i="9"/>
  <c r="DH58" i="9"/>
  <c r="DG58" i="9"/>
  <c r="DF58" i="9"/>
  <c r="DE58" i="9"/>
  <c r="DD58" i="9"/>
  <c r="DC58" i="9"/>
  <c r="DB58" i="9"/>
  <c r="DA58" i="9"/>
  <c r="CZ58" i="9"/>
  <c r="CY58" i="9"/>
  <c r="CX58" i="9"/>
  <c r="CW58" i="9"/>
  <c r="CV58" i="9"/>
  <c r="CU58" i="9"/>
  <c r="CT58" i="9"/>
  <c r="CS58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C58" i="9"/>
  <c r="BB58" i="9"/>
  <c r="BA58" i="9"/>
  <c r="AZ58" i="9"/>
  <c r="AY58" i="9"/>
  <c r="AX58" i="9"/>
  <c r="AW58" i="9"/>
  <c r="AV58" i="9"/>
  <c r="AU58" i="9"/>
  <c r="AT58" i="9"/>
  <c r="AS58" i="9"/>
  <c r="AG58" i="9"/>
  <c r="U58" i="9"/>
  <c r="I58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E56" i="9" s="1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E54" i="9" s="1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E52" i="9" s="1"/>
  <c r="M52" i="9"/>
  <c r="L52" i="9"/>
  <c r="K52" i="9"/>
  <c r="J52" i="9"/>
  <c r="I52" i="9"/>
  <c r="H52" i="9"/>
  <c r="BD51" i="9"/>
  <c r="BD58" i="9" s="1"/>
  <c r="AQ51" i="9"/>
  <c r="AQ58" i="9" s="1"/>
  <c r="AP51" i="9"/>
  <c r="AP58" i="9" s="1"/>
  <c r="AO51" i="9"/>
  <c r="AO58" i="9" s="1"/>
  <c r="AN51" i="9"/>
  <c r="AN58" i="9" s="1"/>
  <c r="AM51" i="9"/>
  <c r="AM58" i="9" s="1"/>
  <c r="AL51" i="9"/>
  <c r="AL58" i="9" s="1"/>
  <c r="AK51" i="9"/>
  <c r="AJ51" i="9"/>
  <c r="AJ58" i="9" s="1"/>
  <c r="AI51" i="9"/>
  <c r="AH51" i="9"/>
  <c r="AH58" i="9" s="1"/>
  <c r="AG51" i="9"/>
  <c r="AF51" i="9"/>
  <c r="AF58" i="9" s="1"/>
  <c r="AE51" i="9"/>
  <c r="AE58" i="9" s="1"/>
  <c r="AD51" i="9"/>
  <c r="AD58" i="9" s="1"/>
  <c r="AC51" i="9"/>
  <c r="AC58" i="9" s="1"/>
  <c r="AB51" i="9"/>
  <c r="AB58" i="9" s="1"/>
  <c r="AA51" i="9"/>
  <c r="AA58" i="9" s="1"/>
  <c r="Z51" i="9"/>
  <c r="Z58" i="9" s="1"/>
  <c r="Y51" i="9"/>
  <c r="X51" i="9"/>
  <c r="X58" i="9" s="1"/>
  <c r="W51" i="9"/>
  <c r="V51" i="9"/>
  <c r="V58" i="9" s="1"/>
  <c r="U51" i="9"/>
  <c r="T51" i="9"/>
  <c r="T58" i="9" s="1"/>
  <c r="S51" i="9"/>
  <c r="S58" i="9" s="1"/>
  <c r="R51" i="9"/>
  <c r="R58" i="9" s="1"/>
  <c r="Q51" i="9"/>
  <c r="Q58" i="9" s="1"/>
  <c r="P51" i="9"/>
  <c r="P58" i="9" s="1"/>
  <c r="O51" i="9"/>
  <c r="O58" i="9" s="1"/>
  <c r="N51" i="9"/>
  <c r="N58" i="9" s="1"/>
  <c r="M51" i="9"/>
  <c r="L51" i="9"/>
  <c r="L58" i="9" s="1"/>
  <c r="K51" i="9"/>
  <c r="J51" i="9"/>
  <c r="J58" i="9" s="1"/>
  <c r="I51" i="9"/>
  <c r="H51" i="9"/>
  <c r="H58" i="9" s="1"/>
  <c r="RH47" i="9"/>
  <c r="RG47" i="9"/>
  <c r="RF47" i="9"/>
  <c r="RE47" i="9"/>
  <c r="RD47" i="9"/>
  <c r="RC47" i="9"/>
  <c r="RB47" i="9"/>
  <c r="RA47" i="9"/>
  <c r="QZ47" i="9"/>
  <c r="QY47" i="9"/>
  <c r="QX47" i="9"/>
  <c r="QW47" i="9"/>
  <c r="QV47" i="9"/>
  <c r="QU47" i="9"/>
  <c r="QT47" i="9"/>
  <c r="QS47" i="9"/>
  <c r="QR47" i="9"/>
  <c r="QQ47" i="9"/>
  <c r="QP47" i="9"/>
  <c r="QO47" i="9"/>
  <c r="QN47" i="9"/>
  <c r="QM47" i="9"/>
  <c r="QL47" i="9"/>
  <c r="QK47" i="9"/>
  <c r="QJ47" i="9"/>
  <c r="QI47" i="9"/>
  <c r="QH47" i="9"/>
  <c r="QG47" i="9"/>
  <c r="QF47" i="9"/>
  <c r="QE47" i="9"/>
  <c r="QD47" i="9"/>
  <c r="QC47" i="9"/>
  <c r="QB47" i="9"/>
  <c r="QA47" i="9"/>
  <c r="PZ47" i="9"/>
  <c r="PY47" i="9"/>
  <c r="PX47" i="9"/>
  <c r="PW47" i="9"/>
  <c r="PV47" i="9"/>
  <c r="PU47" i="9"/>
  <c r="PT47" i="9"/>
  <c r="PS47" i="9"/>
  <c r="PR47" i="9"/>
  <c r="PQ47" i="9"/>
  <c r="PP47" i="9"/>
  <c r="PO47" i="9"/>
  <c r="PN47" i="9"/>
  <c r="PM47" i="9"/>
  <c r="PL47" i="9"/>
  <c r="PK47" i="9"/>
  <c r="PJ47" i="9"/>
  <c r="PI47" i="9"/>
  <c r="PH47" i="9"/>
  <c r="PG47" i="9"/>
  <c r="PF47" i="9"/>
  <c r="PE47" i="9"/>
  <c r="PD47" i="9"/>
  <c r="PC47" i="9"/>
  <c r="PB47" i="9"/>
  <c r="PA47" i="9"/>
  <c r="OZ47" i="9"/>
  <c r="OY47" i="9"/>
  <c r="OX47" i="9"/>
  <c r="OW47" i="9"/>
  <c r="OV47" i="9"/>
  <c r="OU47" i="9"/>
  <c r="OT47" i="9"/>
  <c r="OS47" i="9"/>
  <c r="OR47" i="9"/>
  <c r="OQ47" i="9"/>
  <c r="OP47" i="9"/>
  <c r="OO47" i="9"/>
  <c r="ON47" i="9"/>
  <c r="OM47" i="9"/>
  <c r="OL47" i="9"/>
  <c r="OK47" i="9"/>
  <c r="OJ47" i="9"/>
  <c r="OI47" i="9"/>
  <c r="OH47" i="9"/>
  <c r="OG47" i="9"/>
  <c r="OF47" i="9"/>
  <c r="OE47" i="9"/>
  <c r="OD47" i="9"/>
  <c r="OC47" i="9"/>
  <c r="OB47" i="9"/>
  <c r="OA47" i="9"/>
  <c r="NZ47" i="9"/>
  <c r="NY47" i="9"/>
  <c r="NX47" i="9"/>
  <c r="NW47" i="9"/>
  <c r="NV47" i="9"/>
  <c r="NU47" i="9"/>
  <c r="NT47" i="9"/>
  <c r="NS47" i="9"/>
  <c r="NR47" i="9"/>
  <c r="NQ47" i="9"/>
  <c r="NP47" i="9"/>
  <c r="NO47" i="9"/>
  <c r="NN47" i="9"/>
  <c r="NM47" i="9"/>
  <c r="NL47" i="9"/>
  <c r="NK47" i="9"/>
  <c r="NJ47" i="9"/>
  <c r="NI47" i="9"/>
  <c r="NH47" i="9"/>
  <c r="NG47" i="9"/>
  <c r="NF47" i="9"/>
  <c r="NE47" i="9"/>
  <c r="ND47" i="9"/>
  <c r="NC47" i="9"/>
  <c r="NB47" i="9"/>
  <c r="NA47" i="9"/>
  <c r="MZ47" i="9"/>
  <c r="MY47" i="9"/>
  <c r="MX47" i="9"/>
  <c r="MW47" i="9"/>
  <c r="MV47" i="9"/>
  <c r="MU47" i="9"/>
  <c r="MT47" i="9"/>
  <c r="MS47" i="9"/>
  <c r="MR47" i="9"/>
  <c r="MQ47" i="9"/>
  <c r="MP47" i="9"/>
  <c r="MO47" i="9"/>
  <c r="MN47" i="9"/>
  <c r="MM47" i="9"/>
  <c r="ML47" i="9"/>
  <c r="MK47" i="9"/>
  <c r="MJ47" i="9"/>
  <c r="MI47" i="9"/>
  <c r="MH47" i="9"/>
  <c r="MG47" i="9"/>
  <c r="MF47" i="9"/>
  <c r="ME47" i="9"/>
  <c r="MD47" i="9"/>
  <c r="MC47" i="9"/>
  <c r="MB47" i="9"/>
  <c r="MA47" i="9"/>
  <c r="LZ47" i="9"/>
  <c r="LY47" i="9"/>
  <c r="LX47" i="9"/>
  <c r="LW47" i="9"/>
  <c r="LV47" i="9"/>
  <c r="LU47" i="9"/>
  <c r="LT47" i="9"/>
  <c r="LS47" i="9"/>
  <c r="LR47" i="9"/>
  <c r="LQ47" i="9"/>
  <c r="LP47" i="9"/>
  <c r="LO47" i="9"/>
  <c r="LN47" i="9"/>
  <c r="LM47" i="9"/>
  <c r="LL47" i="9"/>
  <c r="LK47" i="9"/>
  <c r="LJ47" i="9"/>
  <c r="LI47" i="9"/>
  <c r="LH47" i="9"/>
  <c r="LG47" i="9"/>
  <c r="LF47" i="9"/>
  <c r="LE47" i="9"/>
  <c r="LD47" i="9"/>
  <c r="LC47" i="9"/>
  <c r="LB47" i="9"/>
  <c r="LA47" i="9"/>
  <c r="KZ47" i="9"/>
  <c r="KY47" i="9"/>
  <c r="KX47" i="9"/>
  <c r="KW47" i="9"/>
  <c r="KV47" i="9"/>
  <c r="KU47" i="9"/>
  <c r="KT47" i="9"/>
  <c r="KS47" i="9"/>
  <c r="KR47" i="9"/>
  <c r="KQ47" i="9"/>
  <c r="KP47" i="9"/>
  <c r="KO47" i="9"/>
  <c r="KN47" i="9"/>
  <c r="KM47" i="9"/>
  <c r="KL47" i="9"/>
  <c r="KK47" i="9"/>
  <c r="KJ47" i="9"/>
  <c r="KI47" i="9"/>
  <c r="KH47" i="9"/>
  <c r="KG47" i="9"/>
  <c r="KF47" i="9"/>
  <c r="KE47" i="9"/>
  <c r="KD47" i="9"/>
  <c r="KC47" i="9"/>
  <c r="KB47" i="9"/>
  <c r="KA47" i="9"/>
  <c r="JZ47" i="9"/>
  <c r="JY47" i="9"/>
  <c r="JX47" i="9"/>
  <c r="JW47" i="9"/>
  <c r="JV47" i="9"/>
  <c r="JU47" i="9"/>
  <c r="JT47" i="9"/>
  <c r="JS47" i="9"/>
  <c r="JR47" i="9"/>
  <c r="JQ47" i="9"/>
  <c r="JP47" i="9"/>
  <c r="JO47" i="9"/>
  <c r="JN47" i="9"/>
  <c r="JM47" i="9"/>
  <c r="JL47" i="9"/>
  <c r="JK47" i="9"/>
  <c r="JJ47" i="9"/>
  <c r="JI47" i="9"/>
  <c r="JH47" i="9"/>
  <c r="JG47" i="9"/>
  <c r="JF47" i="9"/>
  <c r="JE47" i="9"/>
  <c r="JD47" i="9"/>
  <c r="JC47" i="9"/>
  <c r="JB47" i="9"/>
  <c r="JA47" i="9"/>
  <c r="IZ47" i="9"/>
  <c r="IY47" i="9"/>
  <c r="IX47" i="9"/>
  <c r="IW47" i="9"/>
  <c r="IV47" i="9"/>
  <c r="IU47" i="9"/>
  <c r="IT47" i="9"/>
  <c r="IS47" i="9"/>
  <c r="IR47" i="9"/>
  <c r="IQ47" i="9"/>
  <c r="IP47" i="9"/>
  <c r="IO47" i="9"/>
  <c r="IN47" i="9"/>
  <c r="IM47" i="9"/>
  <c r="IL47" i="9"/>
  <c r="IK47" i="9"/>
  <c r="IJ47" i="9"/>
  <c r="II47" i="9"/>
  <c r="IH47" i="9"/>
  <c r="IG47" i="9"/>
  <c r="IF47" i="9"/>
  <c r="IE47" i="9"/>
  <c r="ID47" i="9"/>
  <c r="IC47" i="9"/>
  <c r="IB47" i="9"/>
  <c r="IA47" i="9"/>
  <c r="HZ47" i="9"/>
  <c r="HY47" i="9"/>
  <c r="HX47" i="9"/>
  <c r="HW47" i="9"/>
  <c r="HV47" i="9"/>
  <c r="HU47" i="9"/>
  <c r="HT47" i="9"/>
  <c r="HS47" i="9"/>
  <c r="HR47" i="9"/>
  <c r="HQ47" i="9"/>
  <c r="HP47" i="9"/>
  <c r="HO47" i="9"/>
  <c r="HN47" i="9"/>
  <c r="HM47" i="9"/>
  <c r="HL47" i="9"/>
  <c r="HK47" i="9"/>
  <c r="HJ47" i="9"/>
  <c r="HI47" i="9"/>
  <c r="HH47" i="9"/>
  <c r="HG47" i="9"/>
  <c r="HF47" i="9"/>
  <c r="HE47" i="9"/>
  <c r="HD47" i="9"/>
  <c r="HC47" i="9"/>
  <c r="HB47" i="9"/>
  <c r="HA47" i="9"/>
  <c r="GZ47" i="9"/>
  <c r="GY47" i="9"/>
  <c r="GX47" i="9"/>
  <c r="GW47" i="9"/>
  <c r="GV47" i="9"/>
  <c r="GU47" i="9"/>
  <c r="GT47" i="9"/>
  <c r="GS47" i="9"/>
  <c r="GR47" i="9"/>
  <c r="GQ47" i="9"/>
  <c r="GP47" i="9"/>
  <c r="GO47" i="9"/>
  <c r="GN47" i="9"/>
  <c r="GM47" i="9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EZ47" i="9"/>
  <c r="EY47" i="9"/>
  <c r="EX47" i="9"/>
  <c r="EW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DK47" i="9"/>
  <c r="DJ47" i="9"/>
  <c r="DI47" i="9"/>
  <c r="DH47" i="9"/>
  <c r="DG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O47" i="9"/>
  <c r="AC47" i="9"/>
  <c r="Q47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E45" i="9" s="1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E44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E43" i="9" s="1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E42" i="9" s="1"/>
  <c r="H42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E41" i="9" s="1"/>
  <c r="AQ40" i="9"/>
  <c r="AP40" i="9"/>
  <c r="AP47" i="9" s="1"/>
  <c r="AO40" i="9"/>
  <c r="AN40" i="9"/>
  <c r="AN47" i="9" s="1"/>
  <c r="AM40" i="9"/>
  <c r="AM47" i="9" s="1"/>
  <c r="AL40" i="9"/>
  <c r="AL47" i="9" s="1"/>
  <c r="AK40" i="9"/>
  <c r="AK47" i="9" s="1"/>
  <c r="AJ40" i="9"/>
  <c r="AJ47" i="9" s="1"/>
  <c r="AI40" i="9"/>
  <c r="AI47" i="9" s="1"/>
  <c r="AH40" i="9"/>
  <c r="AH47" i="9" s="1"/>
  <c r="AG40" i="9"/>
  <c r="AG47" i="9" s="1"/>
  <c r="AF40" i="9"/>
  <c r="AF47" i="9" s="1"/>
  <c r="AE40" i="9"/>
  <c r="AD40" i="9"/>
  <c r="AD47" i="9" s="1"/>
  <c r="AC40" i="9"/>
  <c r="AB40" i="9"/>
  <c r="AB47" i="9" s="1"/>
  <c r="AA40" i="9"/>
  <c r="AA47" i="9" s="1"/>
  <c r="Z40" i="9"/>
  <c r="Z47" i="9" s="1"/>
  <c r="Y40" i="9"/>
  <c r="Y47" i="9" s="1"/>
  <c r="X40" i="9"/>
  <c r="X47" i="9" s="1"/>
  <c r="W40" i="9"/>
  <c r="W47" i="9" s="1"/>
  <c r="V40" i="9"/>
  <c r="V47" i="9" s="1"/>
  <c r="U40" i="9"/>
  <c r="U47" i="9" s="1"/>
  <c r="T40" i="9"/>
  <c r="T47" i="9" s="1"/>
  <c r="S40" i="9"/>
  <c r="R40" i="9"/>
  <c r="R47" i="9" s="1"/>
  <c r="Q40" i="9"/>
  <c r="P40" i="9"/>
  <c r="P47" i="9" s="1"/>
  <c r="O40" i="9"/>
  <c r="O47" i="9" s="1"/>
  <c r="N40" i="9"/>
  <c r="N47" i="9" s="1"/>
  <c r="M40" i="9"/>
  <c r="M47" i="9" s="1"/>
  <c r="L40" i="9"/>
  <c r="L47" i="9" s="1"/>
  <c r="K40" i="9"/>
  <c r="K47" i="9" s="1"/>
  <c r="J40" i="9"/>
  <c r="J47" i="9" s="1"/>
  <c r="I40" i="9"/>
  <c r="I47" i="9" s="1"/>
  <c r="H40" i="9"/>
  <c r="E40" i="9" s="1"/>
  <c r="RH36" i="9"/>
  <c r="RG36" i="9"/>
  <c r="RF36" i="9"/>
  <c r="RE36" i="9"/>
  <c r="RD36" i="9"/>
  <c r="RC36" i="9"/>
  <c r="RB36" i="9"/>
  <c r="RA36" i="9"/>
  <c r="QZ36" i="9"/>
  <c r="QY36" i="9"/>
  <c r="QX36" i="9"/>
  <c r="QW36" i="9"/>
  <c r="QV36" i="9"/>
  <c r="QU36" i="9"/>
  <c r="QT36" i="9"/>
  <c r="QS36" i="9"/>
  <c r="QR36" i="9"/>
  <c r="QQ36" i="9"/>
  <c r="QP36" i="9"/>
  <c r="QO36" i="9"/>
  <c r="QN36" i="9"/>
  <c r="QM36" i="9"/>
  <c r="QL36" i="9"/>
  <c r="QK36" i="9"/>
  <c r="QJ36" i="9"/>
  <c r="QI36" i="9"/>
  <c r="QH36" i="9"/>
  <c r="QG36" i="9"/>
  <c r="QF36" i="9"/>
  <c r="QE36" i="9"/>
  <c r="QD36" i="9"/>
  <c r="QC36" i="9"/>
  <c r="QB36" i="9"/>
  <c r="QA36" i="9"/>
  <c r="PZ36" i="9"/>
  <c r="PY36" i="9"/>
  <c r="PX36" i="9"/>
  <c r="PW36" i="9"/>
  <c r="PV36" i="9"/>
  <c r="PU36" i="9"/>
  <c r="PT36" i="9"/>
  <c r="PS36" i="9"/>
  <c r="PR36" i="9"/>
  <c r="PQ36" i="9"/>
  <c r="PP36" i="9"/>
  <c r="PO36" i="9"/>
  <c r="PN36" i="9"/>
  <c r="PM36" i="9"/>
  <c r="PL36" i="9"/>
  <c r="PK36" i="9"/>
  <c r="PJ36" i="9"/>
  <c r="PI36" i="9"/>
  <c r="PH36" i="9"/>
  <c r="PG36" i="9"/>
  <c r="PF36" i="9"/>
  <c r="PE36" i="9"/>
  <c r="PD36" i="9"/>
  <c r="PC36" i="9"/>
  <c r="PB36" i="9"/>
  <c r="PA36" i="9"/>
  <c r="OZ36" i="9"/>
  <c r="OY36" i="9"/>
  <c r="OX36" i="9"/>
  <c r="OW36" i="9"/>
  <c r="OV36" i="9"/>
  <c r="OU36" i="9"/>
  <c r="OT36" i="9"/>
  <c r="OS36" i="9"/>
  <c r="OR36" i="9"/>
  <c r="OQ36" i="9"/>
  <c r="OP36" i="9"/>
  <c r="OO36" i="9"/>
  <c r="ON36" i="9"/>
  <c r="OM36" i="9"/>
  <c r="OL36" i="9"/>
  <c r="OK36" i="9"/>
  <c r="OJ36" i="9"/>
  <c r="OI36" i="9"/>
  <c r="OH36" i="9"/>
  <c r="OG36" i="9"/>
  <c r="OF36" i="9"/>
  <c r="OE36" i="9"/>
  <c r="OD36" i="9"/>
  <c r="OC36" i="9"/>
  <c r="OB36" i="9"/>
  <c r="OA36" i="9"/>
  <c r="NZ36" i="9"/>
  <c r="NY36" i="9"/>
  <c r="NX36" i="9"/>
  <c r="NW36" i="9"/>
  <c r="NV36" i="9"/>
  <c r="NU36" i="9"/>
  <c r="NT36" i="9"/>
  <c r="NS36" i="9"/>
  <c r="NR36" i="9"/>
  <c r="NQ36" i="9"/>
  <c r="NP36" i="9"/>
  <c r="NO36" i="9"/>
  <c r="NN36" i="9"/>
  <c r="NM36" i="9"/>
  <c r="NL36" i="9"/>
  <c r="NK36" i="9"/>
  <c r="NJ36" i="9"/>
  <c r="NI36" i="9"/>
  <c r="NH36" i="9"/>
  <c r="NG36" i="9"/>
  <c r="NF36" i="9"/>
  <c r="NE36" i="9"/>
  <c r="ND36" i="9"/>
  <c r="NC36" i="9"/>
  <c r="NB36" i="9"/>
  <c r="NA36" i="9"/>
  <c r="MZ36" i="9"/>
  <c r="MY36" i="9"/>
  <c r="MX36" i="9"/>
  <c r="MW36" i="9"/>
  <c r="MV36" i="9"/>
  <c r="MU36" i="9"/>
  <c r="MT36" i="9"/>
  <c r="MS36" i="9"/>
  <c r="MR36" i="9"/>
  <c r="MQ36" i="9"/>
  <c r="MP36" i="9"/>
  <c r="MO36" i="9"/>
  <c r="MN36" i="9"/>
  <c r="MM36" i="9"/>
  <c r="ML36" i="9"/>
  <c r="MK36" i="9"/>
  <c r="MJ36" i="9"/>
  <c r="MI36" i="9"/>
  <c r="MH36" i="9"/>
  <c r="MG36" i="9"/>
  <c r="MF36" i="9"/>
  <c r="ME36" i="9"/>
  <c r="MD36" i="9"/>
  <c r="MC36" i="9"/>
  <c r="MB36" i="9"/>
  <c r="MA36" i="9"/>
  <c r="LZ36" i="9"/>
  <c r="LY36" i="9"/>
  <c r="LX36" i="9"/>
  <c r="LW36" i="9"/>
  <c r="LV36" i="9"/>
  <c r="LU36" i="9"/>
  <c r="LT36" i="9"/>
  <c r="LS36" i="9"/>
  <c r="LR36" i="9"/>
  <c r="LQ36" i="9"/>
  <c r="LP36" i="9"/>
  <c r="LO36" i="9"/>
  <c r="LN36" i="9"/>
  <c r="LM36" i="9"/>
  <c r="LL36" i="9"/>
  <c r="LK36" i="9"/>
  <c r="LJ36" i="9"/>
  <c r="LI36" i="9"/>
  <c r="LH36" i="9"/>
  <c r="LG36" i="9"/>
  <c r="LF36" i="9"/>
  <c r="LE36" i="9"/>
  <c r="LD36" i="9"/>
  <c r="LC36" i="9"/>
  <c r="LB36" i="9"/>
  <c r="LA36" i="9"/>
  <c r="KZ36" i="9"/>
  <c r="KY36" i="9"/>
  <c r="KX36" i="9"/>
  <c r="KW36" i="9"/>
  <c r="KV36" i="9"/>
  <c r="KU36" i="9"/>
  <c r="KT36" i="9"/>
  <c r="KS36" i="9"/>
  <c r="KR36" i="9"/>
  <c r="KQ36" i="9"/>
  <c r="KP36" i="9"/>
  <c r="KO36" i="9"/>
  <c r="KN36" i="9"/>
  <c r="KM36" i="9"/>
  <c r="KL36" i="9"/>
  <c r="KK36" i="9"/>
  <c r="KJ36" i="9"/>
  <c r="KI36" i="9"/>
  <c r="KH36" i="9"/>
  <c r="KG36" i="9"/>
  <c r="KF36" i="9"/>
  <c r="KE36" i="9"/>
  <c r="KD36" i="9"/>
  <c r="KC36" i="9"/>
  <c r="KB36" i="9"/>
  <c r="KA36" i="9"/>
  <c r="JZ36" i="9"/>
  <c r="JY36" i="9"/>
  <c r="JX36" i="9"/>
  <c r="JW36" i="9"/>
  <c r="JV36" i="9"/>
  <c r="JU36" i="9"/>
  <c r="JT36" i="9"/>
  <c r="JS36" i="9"/>
  <c r="JR36" i="9"/>
  <c r="JQ36" i="9"/>
  <c r="JP36" i="9"/>
  <c r="JO36" i="9"/>
  <c r="JN36" i="9"/>
  <c r="JM36" i="9"/>
  <c r="JL36" i="9"/>
  <c r="JK36" i="9"/>
  <c r="JJ36" i="9"/>
  <c r="JI36" i="9"/>
  <c r="JH36" i="9"/>
  <c r="JG36" i="9"/>
  <c r="JF36" i="9"/>
  <c r="JE36" i="9"/>
  <c r="JD36" i="9"/>
  <c r="JC36" i="9"/>
  <c r="JB36" i="9"/>
  <c r="JA36" i="9"/>
  <c r="IZ36" i="9"/>
  <c r="IY36" i="9"/>
  <c r="IX36" i="9"/>
  <c r="IW36" i="9"/>
  <c r="IV36" i="9"/>
  <c r="IU36" i="9"/>
  <c r="IT36" i="9"/>
  <c r="IS36" i="9"/>
  <c r="IR36" i="9"/>
  <c r="IQ36" i="9"/>
  <c r="IP36" i="9"/>
  <c r="IO36" i="9"/>
  <c r="IN36" i="9"/>
  <c r="IM36" i="9"/>
  <c r="IL36" i="9"/>
  <c r="IK36" i="9"/>
  <c r="IJ36" i="9"/>
  <c r="II36" i="9"/>
  <c r="IH36" i="9"/>
  <c r="IG36" i="9"/>
  <c r="IF36" i="9"/>
  <c r="IE36" i="9"/>
  <c r="ID36" i="9"/>
  <c r="IC36" i="9"/>
  <c r="IB36" i="9"/>
  <c r="IA36" i="9"/>
  <c r="HZ36" i="9"/>
  <c r="HY36" i="9"/>
  <c r="HX36" i="9"/>
  <c r="HW36" i="9"/>
  <c r="HV36" i="9"/>
  <c r="HU36" i="9"/>
  <c r="HT36" i="9"/>
  <c r="HS36" i="9"/>
  <c r="HR36" i="9"/>
  <c r="HQ36" i="9"/>
  <c r="HP36" i="9"/>
  <c r="HO36" i="9"/>
  <c r="HN36" i="9"/>
  <c r="HM36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B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O36" i="9"/>
  <c r="FN36" i="9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EZ36" i="9"/>
  <c r="EY36" i="9"/>
  <c r="EX36" i="9"/>
  <c r="EW36" i="9"/>
  <c r="EV36" i="9"/>
  <c r="EU36" i="9"/>
  <c r="ET36" i="9"/>
  <c r="ES36" i="9"/>
  <c r="ER36" i="9"/>
  <c r="EQ36" i="9"/>
  <c r="EP36" i="9"/>
  <c r="EO36" i="9"/>
  <c r="EN36" i="9"/>
  <c r="EM36" i="9"/>
  <c r="EL36" i="9"/>
  <c r="EK36" i="9"/>
  <c r="EJ36" i="9"/>
  <c r="EI36" i="9"/>
  <c r="EH36" i="9"/>
  <c r="EG36" i="9"/>
  <c r="EF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J36" i="9"/>
  <c r="X36" i="9"/>
  <c r="L36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E34" i="9" s="1"/>
  <c r="L34" i="9"/>
  <c r="K34" i="9"/>
  <c r="J34" i="9"/>
  <c r="I34" i="9"/>
  <c r="H34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E33" i="9" s="1"/>
  <c r="M33" i="9"/>
  <c r="L33" i="9"/>
  <c r="K33" i="9"/>
  <c r="J33" i="9"/>
  <c r="I33" i="9"/>
  <c r="H33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E30" i="9" s="1"/>
  <c r="I30" i="9"/>
  <c r="H30" i="9"/>
  <c r="AQ29" i="9"/>
  <c r="AQ36" i="9" s="1"/>
  <c r="AP29" i="9"/>
  <c r="AP36" i="9" s="1"/>
  <c r="AO29" i="9"/>
  <c r="AO36" i="9" s="1"/>
  <c r="AN29" i="9"/>
  <c r="AN36" i="9" s="1"/>
  <c r="AM29" i="9"/>
  <c r="AM36" i="9" s="1"/>
  <c r="AL29" i="9"/>
  <c r="AL36" i="9" s="1"/>
  <c r="AK29" i="9"/>
  <c r="AK36" i="9" s="1"/>
  <c r="AJ29" i="9"/>
  <c r="AI29" i="9"/>
  <c r="AI36" i="9" s="1"/>
  <c r="AH29" i="9"/>
  <c r="AH36" i="9" s="1"/>
  <c r="AG29" i="9"/>
  <c r="AG36" i="9" s="1"/>
  <c r="AF29" i="9"/>
  <c r="AF36" i="9" s="1"/>
  <c r="AE29" i="9"/>
  <c r="AE36" i="9" s="1"/>
  <c r="AD29" i="9"/>
  <c r="AD36" i="9" s="1"/>
  <c r="AC29" i="9"/>
  <c r="AC36" i="9" s="1"/>
  <c r="AB29" i="9"/>
  <c r="AB36" i="9" s="1"/>
  <c r="AA29" i="9"/>
  <c r="AA36" i="9" s="1"/>
  <c r="Z29" i="9"/>
  <c r="Z36" i="9" s="1"/>
  <c r="Y29" i="9"/>
  <c r="Y36" i="9" s="1"/>
  <c r="X29" i="9"/>
  <c r="W29" i="9"/>
  <c r="W36" i="9" s="1"/>
  <c r="V29" i="9"/>
  <c r="V36" i="9" s="1"/>
  <c r="U29" i="9"/>
  <c r="U36" i="9" s="1"/>
  <c r="T29" i="9"/>
  <c r="T36" i="9" s="1"/>
  <c r="S29" i="9"/>
  <c r="S36" i="9" s="1"/>
  <c r="R29" i="9"/>
  <c r="R36" i="9" s="1"/>
  <c r="Q29" i="9"/>
  <c r="Q36" i="9" s="1"/>
  <c r="P29" i="9"/>
  <c r="P36" i="9" s="1"/>
  <c r="O29" i="9"/>
  <c r="O36" i="9" s="1"/>
  <c r="N29" i="9"/>
  <c r="N36" i="9" s="1"/>
  <c r="M29" i="9"/>
  <c r="M36" i="9" s="1"/>
  <c r="L29" i="9"/>
  <c r="K29" i="9"/>
  <c r="K36" i="9" s="1"/>
  <c r="J29" i="9"/>
  <c r="J36" i="9" s="1"/>
  <c r="I29" i="9"/>
  <c r="I36" i="9" s="1"/>
  <c r="H29" i="9"/>
  <c r="H36" i="9" s="1"/>
  <c r="RH25" i="9"/>
  <c r="RG25" i="9"/>
  <c r="RF25" i="9"/>
  <c r="RE25" i="9"/>
  <c r="RD25" i="9"/>
  <c r="RC25" i="9"/>
  <c r="RB25" i="9"/>
  <c r="RA25" i="9"/>
  <c r="QZ25" i="9"/>
  <c r="QY25" i="9"/>
  <c r="QX25" i="9"/>
  <c r="QW25" i="9"/>
  <c r="QV25" i="9"/>
  <c r="QU25" i="9"/>
  <c r="QT25" i="9"/>
  <c r="QS25" i="9"/>
  <c r="QR25" i="9"/>
  <c r="QQ25" i="9"/>
  <c r="QP25" i="9"/>
  <c r="QO25" i="9"/>
  <c r="QN25" i="9"/>
  <c r="QM25" i="9"/>
  <c r="QL25" i="9"/>
  <c r="QK25" i="9"/>
  <c r="QJ25" i="9"/>
  <c r="QI25" i="9"/>
  <c r="QH25" i="9"/>
  <c r="QG25" i="9"/>
  <c r="QF25" i="9"/>
  <c r="QE25" i="9"/>
  <c r="QD25" i="9"/>
  <c r="QC25" i="9"/>
  <c r="QB25" i="9"/>
  <c r="QA25" i="9"/>
  <c r="PZ25" i="9"/>
  <c r="PY25" i="9"/>
  <c r="PX25" i="9"/>
  <c r="PW25" i="9"/>
  <c r="PV25" i="9"/>
  <c r="PU25" i="9"/>
  <c r="PT25" i="9"/>
  <c r="PS25" i="9"/>
  <c r="PR25" i="9"/>
  <c r="PQ25" i="9"/>
  <c r="PP25" i="9"/>
  <c r="PO25" i="9"/>
  <c r="PN25" i="9"/>
  <c r="PM25" i="9"/>
  <c r="PL25" i="9"/>
  <c r="PK25" i="9"/>
  <c r="PJ25" i="9"/>
  <c r="PI25" i="9"/>
  <c r="PH25" i="9"/>
  <c r="PG25" i="9"/>
  <c r="PF25" i="9"/>
  <c r="PE25" i="9"/>
  <c r="PD25" i="9"/>
  <c r="PC25" i="9"/>
  <c r="PB25" i="9"/>
  <c r="PA25" i="9"/>
  <c r="OZ25" i="9"/>
  <c r="OY25" i="9"/>
  <c r="OX25" i="9"/>
  <c r="OW25" i="9"/>
  <c r="OV25" i="9"/>
  <c r="OU25" i="9"/>
  <c r="OT25" i="9"/>
  <c r="OS25" i="9"/>
  <c r="OR25" i="9"/>
  <c r="OQ25" i="9"/>
  <c r="OP25" i="9"/>
  <c r="OO25" i="9"/>
  <c r="ON25" i="9"/>
  <c r="OM25" i="9"/>
  <c r="OL25" i="9"/>
  <c r="OK25" i="9"/>
  <c r="OJ25" i="9"/>
  <c r="OI25" i="9"/>
  <c r="OH25" i="9"/>
  <c r="OG25" i="9"/>
  <c r="OF25" i="9"/>
  <c r="OE25" i="9"/>
  <c r="OD25" i="9"/>
  <c r="OC25" i="9"/>
  <c r="OB25" i="9"/>
  <c r="OA25" i="9"/>
  <c r="NZ25" i="9"/>
  <c r="NY25" i="9"/>
  <c r="NX25" i="9"/>
  <c r="NW25" i="9"/>
  <c r="NV25" i="9"/>
  <c r="NU25" i="9"/>
  <c r="NT25" i="9"/>
  <c r="NS25" i="9"/>
  <c r="NR25" i="9"/>
  <c r="NQ25" i="9"/>
  <c r="NP25" i="9"/>
  <c r="NO25" i="9"/>
  <c r="NN25" i="9"/>
  <c r="NM25" i="9"/>
  <c r="NL25" i="9"/>
  <c r="NK25" i="9"/>
  <c r="NJ25" i="9"/>
  <c r="NI25" i="9"/>
  <c r="NH25" i="9"/>
  <c r="NG25" i="9"/>
  <c r="NF25" i="9"/>
  <c r="NE25" i="9"/>
  <c r="ND25" i="9"/>
  <c r="NC25" i="9"/>
  <c r="NB25" i="9"/>
  <c r="NA25" i="9"/>
  <c r="MZ25" i="9"/>
  <c r="MY25" i="9"/>
  <c r="MX25" i="9"/>
  <c r="MW25" i="9"/>
  <c r="MV25" i="9"/>
  <c r="MU25" i="9"/>
  <c r="MT25" i="9"/>
  <c r="MS25" i="9"/>
  <c r="MR25" i="9"/>
  <c r="MQ25" i="9"/>
  <c r="MP25" i="9"/>
  <c r="MO25" i="9"/>
  <c r="MN25" i="9"/>
  <c r="MM25" i="9"/>
  <c r="ML25" i="9"/>
  <c r="MK25" i="9"/>
  <c r="MJ25" i="9"/>
  <c r="MI25" i="9"/>
  <c r="MH25" i="9"/>
  <c r="MG25" i="9"/>
  <c r="MF25" i="9"/>
  <c r="ME25" i="9"/>
  <c r="MD25" i="9"/>
  <c r="MC25" i="9"/>
  <c r="MB25" i="9"/>
  <c r="MA25" i="9"/>
  <c r="LZ25" i="9"/>
  <c r="LY25" i="9"/>
  <c r="LX25" i="9"/>
  <c r="LW25" i="9"/>
  <c r="LV25" i="9"/>
  <c r="LU25" i="9"/>
  <c r="LT25" i="9"/>
  <c r="LS25" i="9"/>
  <c r="LR25" i="9"/>
  <c r="LQ25" i="9"/>
  <c r="LP25" i="9"/>
  <c r="LO25" i="9"/>
  <c r="LN25" i="9"/>
  <c r="LM25" i="9"/>
  <c r="LL25" i="9"/>
  <c r="LK25" i="9"/>
  <c r="LJ25" i="9"/>
  <c r="LI25" i="9"/>
  <c r="LH25" i="9"/>
  <c r="LG25" i="9"/>
  <c r="LF25" i="9"/>
  <c r="LE25" i="9"/>
  <c r="LD25" i="9"/>
  <c r="LC25" i="9"/>
  <c r="LB25" i="9"/>
  <c r="LA25" i="9"/>
  <c r="KZ25" i="9"/>
  <c r="KY25" i="9"/>
  <c r="KX25" i="9"/>
  <c r="KW25" i="9"/>
  <c r="KV25" i="9"/>
  <c r="KU25" i="9"/>
  <c r="KT25" i="9"/>
  <c r="KS25" i="9"/>
  <c r="KR25" i="9"/>
  <c r="KQ25" i="9"/>
  <c r="KP25" i="9"/>
  <c r="KO25" i="9"/>
  <c r="KN25" i="9"/>
  <c r="KM25" i="9"/>
  <c r="KL25" i="9"/>
  <c r="KK25" i="9"/>
  <c r="KJ25" i="9"/>
  <c r="KI25" i="9"/>
  <c r="KH25" i="9"/>
  <c r="KG25" i="9"/>
  <c r="KF25" i="9"/>
  <c r="KE25" i="9"/>
  <c r="KD25" i="9"/>
  <c r="KC25" i="9"/>
  <c r="KB25" i="9"/>
  <c r="KA25" i="9"/>
  <c r="JZ25" i="9"/>
  <c r="JY25" i="9"/>
  <c r="JX25" i="9"/>
  <c r="JW25" i="9"/>
  <c r="JV25" i="9"/>
  <c r="JU25" i="9"/>
  <c r="JT25" i="9"/>
  <c r="JS25" i="9"/>
  <c r="JR25" i="9"/>
  <c r="JQ25" i="9"/>
  <c r="JP25" i="9"/>
  <c r="JO25" i="9"/>
  <c r="JN25" i="9"/>
  <c r="JM25" i="9"/>
  <c r="JL25" i="9"/>
  <c r="JK25" i="9"/>
  <c r="JJ25" i="9"/>
  <c r="JI25" i="9"/>
  <c r="JH25" i="9"/>
  <c r="JG25" i="9"/>
  <c r="JF25" i="9"/>
  <c r="JE25" i="9"/>
  <c r="JD25" i="9"/>
  <c r="JC25" i="9"/>
  <c r="JB25" i="9"/>
  <c r="JA25" i="9"/>
  <c r="IZ25" i="9"/>
  <c r="IY25" i="9"/>
  <c r="IX25" i="9"/>
  <c r="IW25" i="9"/>
  <c r="IV25" i="9"/>
  <c r="IU25" i="9"/>
  <c r="IT25" i="9"/>
  <c r="IS25" i="9"/>
  <c r="IR25" i="9"/>
  <c r="IQ25" i="9"/>
  <c r="IP25" i="9"/>
  <c r="IO25" i="9"/>
  <c r="IN25" i="9"/>
  <c r="IM25" i="9"/>
  <c r="IL25" i="9"/>
  <c r="IK25" i="9"/>
  <c r="IJ25" i="9"/>
  <c r="II25" i="9"/>
  <c r="IH25" i="9"/>
  <c r="IG25" i="9"/>
  <c r="IF25" i="9"/>
  <c r="IE25" i="9"/>
  <c r="ID25" i="9"/>
  <c r="IC25" i="9"/>
  <c r="IB25" i="9"/>
  <c r="IA25" i="9"/>
  <c r="HZ25" i="9"/>
  <c r="HY25" i="9"/>
  <c r="HX25" i="9"/>
  <c r="HW25" i="9"/>
  <c r="HV25" i="9"/>
  <c r="HU25" i="9"/>
  <c r="HT25" i="9"/>
  <c r="HS25" i="9"/>
  <c r="HR25" i="9"/>
  <c r="HQ25" i="9"/>
  <c r="HP25" i="9"/>
  <c r="HO25" i="9"/>
  <c r="HN25" i="9"/>
  <c r="HM25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R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C25" i="9"/>
  <c r="GB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EZ25" i="9"/>
  <c r="EY25" i="9"/>
  <c r="EX25" i="9"/>
  <c r="EW25" i="9"/>
  <c r="EV25" i="9"/>
  <c r="EU25" i="9"/>
  <c r="ET25" i="9"/>
  <c r="ES25" i="9"/>
  <c r="ER25" i="9"/>
  <c r="EQ25" i="9"/>
  <c r="EP25" i="9"/>
  <c r="EO25" i="9"/>
  <c r="EN25" i="9"/>
  <c r="EM25" i="9"/>
  <c r="EL25" i="9"/>
  <c r="EK25" i="9"/>
  <c r="EJ25" i="9"/>
  <c r="EI25" i="9"/>
  <c r="EH25" i="9"/>
  <c r="EG25" i="9"/>
  <c r="EF25" i="9"/>
  <c r="EE25" i="9"/>
  <c r="ED25" i="9"/>
  <c r="EC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O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Q25" i="9"/>
  <c r="AE25" i="9"/>
  <c r="S25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E23" i="9" s="1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E22" i="9" s="1"/>
  <c r="H22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E21" i="9" s="1"/>
  <c r="I21" i="9"/>
  <c r="H21" i="9"/>
  <c r="BE20" i="9"/>
  <c r="BF20" i="9" s="1"/>
  <c r="BG20" i="9" s="1"/>
  <c r="BH20" i="9" s="1"/>
  <c r="BI20" i="9" s="1"/>
  <c r="BJ20" i="9" s="1"/>
  <c r="BK20" i="9" s="1"/>
  <c r="BL20" i="9" s="1"/>
  <c r="BM20" i="9" s="1"/>
  <c r="BN20" i="9" s="1"/>
  <c r="BO20" i="9" s="1"/>
  <c r="BP20" i="9" s="1"/>
  <c r="BQ20" i="9" s="1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H20" i="9"/>
  <c r="CD19" i="9"/>
  <c r="CE19" i="9" s="1"/>
  <c r="CC19" i="9"/>
  <c r="BR19" i="9"/>
  <c r="BS19" i="9" s="1"/>
  <c r="BQ19" i="9"/>
  <c r="BF19" i="9"/>
  <c r="BG19" i="9" s="1"/>
  <c r="BE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H19" i="9"/>
  <c r="CP18" i="9"/>
  <c r="CP25" i="9" s="1"/>
  <c r="CC18" i="9"/>
  <c r="BQ18" i="9"/>
  <c r="BE18" i="9"/>
  <c r="AQ18" i="9"/>
  <c r="AP18" i="9"/>
  <c r="AP25" i="9" s="1"/>
  <c r="AO18" i="9"/>
  <c r="AO25" i="9" s="1"/>
  <c r="AN18" i="9"/>
  <c r="AN25" i="9" s="1"/>
  <c r="AM18" i="9"/>
  <c r="AM25" i="9" s="1"/>
  <c r="AL18" i="9"/>
  <c r="AL25" i="9" s="1"/>
  <c r="AK18" i="9"/>
  <c r="AK25" i="9" s="1"/>
  <c r="AJ18" i="9"/>
  <c r="AJ25" i="9" s="1"/>
  <c r="AI18" i="9"/>
  <c r="AH18" i="9"/>
  <c r="AH25" i="9" s="1"/>
  <c r="AG18" i="9"/>
  <c r="AF18" i="9"/>
  <c r="AF25" i="9" s="1"/>
  <c r="AE18" i="9"/>
  <c r="AD18" i="9"/>
  <c r="AD25" i="9" s="1"/>
  <c r="AC18" i="9"/>
  <c r="AC25" i="9" s="1"/>
  <c r="AB18" i="9"/>
  <c r="AB25" i="9" s="1"/>
  <c r="AA18" i="9"/>
  <c r="AA25" i="9" s="1"/>
  <c r="Z18" i="9"/>
  <c r="Z25" i="9" s="1"/>
  <c r="Y18" i="9"/>
  <c r="Y25" i="9" s="1"/>
  <c r="X18" i="9"/>
  <c r="X25" i="9" s="1"/>
  <c r="W18" i="9"/>
  <c r="V18" i="9"/>
  <c r="V25" i="9" s="1"/>
  <c r="U18" i="9"/>
  <c r="T18" i="9"/>
  <c r="T25" i="9" s="1"/>
  <c r="S18" i="9"/>
  <c r="R18" i="9"/>
  <c r="R25" i="9" s="1"/>
  <c r="Q18" i="9"/>
  <c r="Q25" i="9" s="1"/>
  <c r="P18" i="9"/>
  <c r="P25" i="9" s="1"/>
  <c r="O18" i="9"/>
  <c r="O25" i="9" s="1"/>
  <c r="N18" i="9"/>
  <c r="N25" i="9" s="1"/>
  <c r="M18" i="9"/>
  <c r="M25" i="9" s="1"/>
  <c r="L18" i="9"/>
  <c r="L25" i="9" s="1"/>
  <c r="H18" i="9"/>
  <c r="IL14" i="9"/>
  <c r="IM14" i="9" s="1"/>
  <c r="IN14" i="9" s="1"/>
  <c r="RF12" i="9"/>
  <c r="QT12" i="9"/>
  <c r="QH12" i="9"/>
  <c r="PV12" i="9"/>
  <c r="PJ12" i="9"/>
  <c r="OX12" i="9"/>
  <c r="OL12" i="9"/>
  <c r="NZ12" i="9"/>
  <c r="NN12" i="9"/>
  <c r="NB12" i="9"/>
  <c r="MP12" i="9"/>
  <c r="MD12" i="9"/>
  <c r="LR12" i="9"/>
  <c r="LF12" i="9"/>
  <c r="KT12" i="9"/>
  <c r="KH12" i="9"/>
  <c r="JV12" i="9"/>
  <c r="JJ12" i="9"/>
  <c r="IX12" i="9"/>
  <c r="IL12" i="9"/>
  <c r="HZ12" i="9"/>
  <c r="HN12" i="9"/>
  <c r="HB12" i="9"/>
  <c r="GP12" i="9"/>
  <c r="GD12" i="9"/>
  <c r="FR12" i="9"/>
  <c r="FF12" i="9"/>
  <c r="ET12" i="9"/>
  <c r="EH12" i="9"/>
  <c r="DV12" i="9"/>
  <c r="DJ12" i="9"/>
  <c r="CX12" i="9"/>
  <c r="BB12" i="9"/>
  <c r="RH10" i="9"/>
  <c r="RG10" i="9"/>
  <c r="AQ10" i="9" s="1"/>
  <c r="RF10" i="9"/>
  <c r="RE10" i="9"/>
  <c r="RD10" i="9"/>
  <c r="RC10" i="9"/>
  <c r="RB10" i="9"/>
  <c r="RA10" i="9"/>
  <c r="QZ10" i="9"/>
  <c r="QY10" i="9"/>
  <c r="QX10" i="9"/>
  <c r="QW10" i="9"/>
  <c r="QV10" i="9"/>
  <c r="QU10" i="9"/>
  <c r="QT10" i="9"/>
  <c r="QS10" i="9"/>
  <c r="QR10" i="9"/>
  <c r="QQ10" i="9"/>
  <c r="QP10" i="9"/>
  <c r="QO10" i="9"/>
  <c r="QN10" i="9"/>
  <c r="QM10" i="9"/>
  <c r="QL10" i="9"/>
  <c r="QK10" i="9"/>
  <c r="QJ10" i="9"/>
  <c r="QI10" i="9"/>
  <c r="AO10" i="9" s="1"/>
  <c r="QH10" i="9"/>
  <c r="QG10" i="9"/>
  <c r="QF10" i="9"/>
  <c r="QE10" i="9"/>
  <c r="QD10" i="9"/>
  <c r="QC10" i="9"/>
  <c r="QB10" i="9"/>
  <c r="QA10" i="9"/>
  <c r="PZ10" i="9"/>
  <c r="PY10" i="9"/>
  <c r="PX10" i="9"/>
  <c r="PW10" i="9"/>
  <c r="AN10" i="9" s="1"/>
  <c r="PV10" i="9"/>
  <c r="PU10" i="9"/>
  <c r="PT10" i="9"/>
  <c r="PS10" i="9"/>
  <c r="PR10" i="9"/>
  <c r="PQ10" i="9"/>
  <c r="PP10" i="9"/>
  <c r="PO10" i="9"/>
  <c r="PN10" i="9"/>
  <c r="PM10" i="9"/>
  <c r="PL10" i="9"/>
  <c r="PK10" i="9"/>
  <c r="AM10" i="9" s="1"/>
  <c r="PJ10" i="9"/>
  <c r="PI10" i="9"/>
  <c r="PH10" i="9"/>
  <c r="PG10" i="9"/>
  <c r="PF10" i="9"/>
  <c r="PE10" i="9"/>
  <c r="PD10" i="9"/>
  <c r="PC10" i="9"/>
  <c r="PB10" i="9"/>
  <c r="PA10" i="9"/>
  <c r="OZ10" i="9"/>
  <c r="OY10" i="9"/>
  <c r="AL10" i="9" s="1"/>
  <c r="OX10" i="9"/>
  <c r="OW10" i="9"/>
  <c r="OV10" i="9"/>
  <c r="OU10" i="9"/>
  <c r="OT10" i="9"/>
  <c r="OS10" i="9"/>
  <c r="OR10" i="9"/>
  <c r="OQ10" i="9"/>
  <c r="OP10" i="9"/>
  <c r="OO10" i="9"/>
  <c r="ON10" i="9"/>
  <c r="OM10" i="9"/>
  <c r="AK10" i="9" s="1"/>
  <c r="OL10" i="9"/>
  <c r="OK10" i="9"/>
  <c r="OJ10" i="9"/>
  <c r="OI10" i="9"/>
  <c r="OH10" i="9"/>
  <c r="OG10" i="9"/>
  <c r="OF10" i="9"/>
  <c r="OE10" i="9"/>
  <c r="OD10" i="9"/>
  <c r="OC10" i="9"/>
  <c r="OB10" i="9"/>
  <c r="OA10" i="9"/>
  <c r="AJ10" i="9" s="1"/>
  <c r="NZ10" i="9"/>
  <c r="NY10" i="9"/>
  <c r="NX10" i="9"/>
  <c r="NW10" i="9"/>
  <c r="NV10" i="9"/>
  <c r="NU10" i="9"/>
  <c r="NT10" i="9"/>
  <c r="NS10" i="9"/>
  <c r="NR10" i="9"/>
  <c r="NQ10" i="9"/>
  <c r="NP10" i="9"/>
  <c r="NO10" i="9"/>
  <c r="AI10" i="9" s="1"/>
  <c r="NN10" i="9"/>
  <c r="NM10" i="9"/>
  <c r="NL10" i="9"/>
  <c r="NK10" i="9"/>
  <c r="NJ10" i="9"/>
  <c r="NI10" i="9"/>
  <c r="NH10" i="9"/>
  <c r="NG10" i="9"/>
  <c r="NF10" i="9"/>
  <c r="NE10" i="9"/>
  <c r="ND10" i="9"/>
  <c r="NC10" i="9"/>
  <c r="AH10" i="9" s="1"/>
  <c r="NB10" i="9"/>
  <c r="NA10" i="9"/>
  <c r="MZ10" i="9"/>
  <c r="MY10" i="9"/>
  <c r="MX10" i="9"/>
  <c r="MW10" i="9"/>
  <c r="MV10" i="9"/>
  <c r="MU10" i="9"/>
  <c r="MT10" i="9"/>
  <c r="MS10" i="9"/>
  <c r="MR10" i="9"/>
  <c r="MQ10" i="9"/>
  <c r="AG10" i="9" s="1"/>
  <c r="MP10" i="9"/>
  <c r="MO10" i="9"/>
  <c r="MN10" i="9"/>
  <c r="MM10" i="9"/>
  <c r="ML10" i="9"/>
  <c r="MK10" i="9"/>
  <c r="MJ10" i="9"/>
  <c r="MI10" i="9"/>
  <c r="MH10" i="9"/>
  <c r="MG10" i="9"/>
  <c r="MF10" i="9"/>
  <c r="ME10" i="9"/>
  <c r="AF10" i="9" s="1"/>
  <c r="MD10" i="9"/>
  <c r="MC10" i="9"/>
  <c r="MB10" i="9"/>
  <c r="MA10" i="9"/>
  <c r="LZ10" i="9"/>
  <c r="LY10" i="9"/>
  <c r="LX10" i="9"/>
  <c r="LW10" i="9"/>
  <c r="LV10" i="9"/>
  <c r="LU10" i="9"/>
  <c r="LT10" i="9"/>
  <c r="LS10" i="9"/>
  <c r="AE10" i="9" s="1"/>
  <c r="LR10" i="9"/>
  <c r="LQ10" i="9"/>
  <c r="LP10" i="9"/>
  <c r="LO10" i="9"/>
  <c r="LN10" i="9"/>
  <c r="LM10" i="9"/>
  <c r="LL10" i="9"/>
  <c r="LK10" i="9"/>
  <c r="LJ10" i="9"/>
  <c r="LI10" i="9"/>
  <c r="LH10" i="9"/>
  <c r="LG10" i="9"/>
  <c r="LF10" i="9"/>
  <c r="LE10" i="9"/>
  <c r="LD10" i="9"/>
  <c r="LC10" i="9"/>
  <c r="LB10" i="9"/>
  <c r="LA10" i="9"/>
  <c r="KZ10" i="9"/>
  <c r="KY10" i="9"/>
  <c r="KX10" i="9"/>
  <c r="KW10" i="9"/>
  <c r="KV10" i="9"/>
  <c r="KU10" i="9"/>
  <c r="AC10" i="9" s="1"/>
  <c r="KT10" i="9"/>
  <c r="KS10" i="9"/>
  <c r="KR10" i="9"/>
  <c r="KQ10" i="9"/>
  <c r="KP10" i="9"/>
  <c r="KO10" i="9"/>
  <c r="KN10" i="9"/>
  <c r="KM10" i="9"/>
  <c r="KL10" i="9"/>
  <c r="KK10" i="9"/>
  <c r="KJ10" i="9"/>
  <c r="KI10" i="9"/>
  <c r="AB10" i="9" s="1"/>
  <c r="KH10" i="9"/>
  <c r="KG10" i="9"/>
  <c r="KF10" i="9"/>
  <c r="KE10" i="9"/>
  <c r="KD10" i="9"/>
  <c r="KC10" i="9"/>
  <c r="KB10" i="9"/>
  <c r="KA10" i="9"/>
  <c r="JZ10" i="9"/>
  <c r="JY10" i="9"/>
  <c r="JX10" i="9"/>
  <c r="JW10" i="9"/>
  <c r="AA10" i="9" s="1"/>
  <c r="JV10" i="9"/>
  <c r="JU10" i="9"/>
  <c r="JT10" i="9"/>
  <c r="JS10" i="9"/>
  <c r="JR10" i="9"/>
  <c r="JQ10" i="9"/>
  <c r="JP10" i="9"/>
  <c r="JO10" i="9"/>
  <c r="JN10" i="9"/>
  <c r="JM10" i="9"/>
  <c r="JL10" i="9"/>
  <c r="JK10" i="9"/>
  <c r="Z10" i="9" s="1"/>
  <c r="JJ10" i="9"/>
  <c r="JI10" i="9"/>
  <c r="JH10" i="9"/>
  <c r="JG10" i="9"/>
  <c r="JF10" i="9"/>
  <c r="JE10" i="9"/>
  <c r="JD10" i="9"/>
  <c r="JC10" i="9"/>
  <c r="JB10" i="9"/>
  <c r="JA10" i="9"/>
  <c r="IZ10" i="9"/>
  <c r="IY10" i="9"/>
  <c r="Y10" i="9" s="1"/>
  <c r="IX10" i="9"/>
  <c r="IW10" i="9"/>
  <c r="IV10" i="9"/>
  <c r="IU10" i="9"/>
  <c r="IT10" i="9"/>
  <c r="IS10" i="9"/>
  <c r="IR10" i="9"/>
  <c r="IQ10" i="9"/>
  <c r="IP10" i="9"/>
  <c r="IO10" i="9"/>
  <c r="IN10" i="9"/>
  <c r="IM10" i="9"/>
  <c r="X10" i="9" s="1"/>
  <c r="IL10" i="9"/>
  <c r="IK10" i="9"/>
  <c r="IJ10" i="9"/>
  <c r="II10" i="9"/>
  <c r="IH10" i="9"/>
  <c r="IG10" i="9"/>
  <c r="IF10" i="9"/>
  <c r="IE10" i="9"/>
  <c r="ID10" i="9"/>
  <c r="IC10" i="9"/>
  <c r="IB10" i="9"/>
  <c r="IA10" i="9"/>
  <c r="W10" i="9" s="1"/>
  <c r="HZ10" i="9"/>
  <c r="HY10" i="9"/>
  <c r="HX10" i="9"/>
  <c r="HW10" i="9"/>
  <c r="HV10" i="9"/>
  <c r="HU10" i="9"/>
  <c r="HT10" i="9"/>
  <c r="HS10" i="9"/>
  <c r="HR10" i="9"/>
  <c r="HQ10" i="9"/>
  <c r="HP10" i="9"/>
  <c r="HO10" i="9"/>
  <c r="V10" i="9" s="1"/>
  <c r="HN10" i="9"/>
  <c r="HM10" i="9"/>
  <c r="HL10" i="9"/>
  <c r="HK10" i="9"/>
  <c r="HJ10" i="9"/>
  <c r="HI10" i="9"/>
  <c r="HH10" i="9"/>
  <c r="HG10" i="9"/>
  <c r="HF10" i="9"/>
  <c r="HE10" i="9"/>
  <c r="HD10" i="9"/>
  <c r="HC10" i="9"/>
  <c r="U10" i="9" s="1"/>
  <c r="HB10" i="9"/>
  <c r="HA10" i="9"/>
  <c r="GZ10" i="9"/>
  <c r="GY10" i="9"/>
  <c r="GX10" i="9"/>
  <c r="GW10" i="9"/>
  <c r="GV10" i="9"/>
  <c r="GU10" i="9"/>
  <c r="GT10" i="9"/>
  <c r="GS10" i="9"/>
  <c r="GR10" i="9"/>
  <c r="GQ10" i="9"/>
  <c r="T10" i="9" s="1"/>
  <c r="GP10" i="9"/>
  <c r="GO10" i="9"/>
  <c r="GN10" i="9"/>
  <c r="GM10" i="9"/>
  <c r="GL10" i="9"/>
  <c r="GK10" i="9"/>
  <c r="GJ10" i="9"/>
  <c r="GI10" i="9"/>
  <c r="GH10" i="9"/>
  <c r="GG10" i="9"/>
  <c r="GF10" i="9"/>
  <c r="GE10" i="9"/>
  <c r="S10" i="9" s="1"/>
  <c r="GD10" i="9"/>
  <c r="GC10" i="9"/>
  <c r="GB10" i="9"/>
  <c r="GA10" i="9"/>
  <c r="FZ10" i="9"/>
  <c r="FY10" i="9"/>
  <c r="FX10" i="9"/>
  <c r="FW10" i="9"/>
  <c r="FV10" i="9"/>
  <c r="FU10" i="9"/>
  <c r="FT10" i="9"/>
  <c r="FS10" i="9"/>
  <c r="R10" i="9" s="1"/>
  <c r="FR10" i="9"/>
  <c r="FQ10" i="9"/>
  <c r="FP10" i="9"/>
  <c r="FO10" i="9"/>
  <c r="FN10" i="9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EZ10" i="9"/>
  <c r="EY10" i="9"/>
  <c r="EX10" i="9"/>
  <c r="EW10" i="9"/>
  <c r="EV10" i="9"/>
  <c r="EU10" i="9"/>
  <c r="P10" i="9" s="1"/>
  <c r="ET10" i="9"/>
  <c r="ES10" i="9"/>
  <c r="ER10" i="9"/>
  <c r="EQ10" i="9"/>
  <c r="EP10" i="9"/>
  <c r="EO10" i="9"/>
  <c r="EN10" i="9"/>
  <c r="EM10" i="9"/>
  <c r="EL10" i="9"/>
  <c r="EK10" i="9"/>
  <c r="EJ10" i="9"/>
  <c r="EI10" i="9"/>
  <c r="EH10" i="9"/>
  <c r="EG10" i="9"/>
  <c r="EF10" i="9"/>
  <c r="EE10" i="9"/>
  <c r="ED10" i="9"/>
  <c r="EC10" i="9"/>
  <c r="EB10" i="9"/>
  <c r="EA10" i="9"/>
  <c r="DZ10" i="9"/>
  <c r="DY10" i="9"/>
  <c r="DX10" i="9"/>
  <c r="DW10" i="9"/>
  <c r="DV10" i="9"/>
  <c r="DU10" i="9"/>
  <c r="DT10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K10" i="9" s="1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H10" i="9" s="1"/>
  <c r="BB10" i="9"/>
  <c r="BA10" i="9"/>
  <c r="AZ10" i="9"/>
  <c r="AY10" i="9"/>
  <c r="AX10" i="9"/>
  <c r="AW10" i="9"/>
  <c r="AV10" i="9"/>
  <c r="AU10" i="9"/>
  <c r="AT10" i="9"/>
  <c r="AS10" i="9"/>
  <c r="AP10" i="9"/>
  <c r="AD10" i="9"/>
  <c r="RH9" i="9"/>
  <c r="RG9" i="9"/>
  <c r="RF9" i="9"/>
  <c r="RE9" i="9"/>
  <c r="RD9" i="9"/>
  <c r="RC9" i="9"/>
  <c r="RB9" i="9"/>
  <c r="RA9" i="9"/>
  <c r="QZ9" i="9"/>
  <c r="QY9" i="9"/>
  <c r="QX9" i="9"/>
  <c r="QW9" i="9"/>
  <c r="QV9" i="9"/>
  <c r="AP9" i="9" s="1"/>
  <c r="QU9" i="9"/>
  <c r="QT9" i="9"/>
  <c r="QS9" i="9"/>
  <c r="QR9" i="9"/>
  <c r="QQ9" i="9"/>
  <c r="QP9" i="9"/>
  <c r="QO9" i="9"/>
  <c r="QN9" i="9"/>
  <c r="QM9" i="9"/>
  <c r="QL9" i="9"/>
  <c r="QK9" i="9"/>
  <c r="QJ9" i="9"/>
  <c r="AO9" i="9" s="1"/>
  <c r="QI9" i="9"/>
  <c r="QH9" i="9"/>
  <c r="QG9" i="9"/>
  <c r="QF9" i="9"/>
  <c r="QE9" i="9"/>
  <c r="QD9" i="9"/>
  <c r="QC9" i="9"/>
  <c r="QB9" i="9"/>
  <c r="QA9" i="9"/>
  <c r="PZ9" i="9"/>
  <c r="PY9" i="9"/>
  <c r="PX9" i="9"/>
  <c r="AN9" i="9" s="1"/>
  <c r="PW9" i="9"/>
  <c r="PV9" i="9"/>
  <c r="PU9" i="9"/>
  <c r="PT9" i="9"/>
  <c r="PS9" i="9"/>
  <c r="PR9" i="9"/>
  <c r="PQ9" i="9"/>
  <c r="PP9" i="9"/>
  <c r="PO9" i="9"/>
  <c r="PN9" i="9"/>
  <c r="PM9" i="9"/>
  <c r="PL9" i="9"/>
  <c r="AM9" i="9" s="1"/>
  <c r="PK9" i="9"/>
  <c r="PJ9" i="9"/>
  <c r="PI9" i="9"/>
  <c r="PH9" i="9"/>
  <c r="PG9" i="9"/>
  <c r="PF9" i="9"/>
  <c r="PE9" i="9"/>
  <c r="PD9" i="9"/>
  <c r="PC9" i="9"/>
  <c r="PB9" i="9"/>
  <c r="PA9" i="9"/>
  <c r="OZ9" i="9"/>
  <c r="AL9" i="9" s="1"/>
  <c r="OY9" i="9"/>
  <c r="OX9" i="9"/>
  <c r="OW9" i="9"/>
  <c r="OV9" i="9"/>
  <c r="OU9" i="9"/>
  <c r="OT9" i="9"/>
  <c r="OS9" i="9"/>
  <c r="OR9" i="9"/>
  <c r="OQ9" i="9"/>
  <c r="OP9" i="9"/>
  <c r="OO9" i="9"/>
  <c r="ON9" i="9"/>
  <c r="AK9" i="9" s="1"/>
  <c r="OM9" i="9"/>
  <c r="OL9" i="9"/>
  <c r="OK9" i="9"/>
  <c r="OJ9" i="9"/>
  <c r="OI9" i="9"/>
  <c r="OH9" i="9"/>
  <c r="OG9" i="9"/>
  <c r="OF9" i="9"/>
  <c r="OE9" i="9"/>
  <c r="OD9" i="9"/>
  <c r="OC9" i="9"/>
  <c r="OB9" i="9"/>
  <c r="AJ9" i="9" s="1"/>
  <c r="OA9" i="9"/>
  <c r="NZ9" i="9"/>
  <c r="NY9" i="9"/>
  <c r="NX9" i="9"/>
  <c r="NW9" i="9"/>
  <c r="NV9" i="9"/>
  <c r="NU9" i="9"/>
  <c r="NT9" i="9"/>
  <c r="NS9" i="9"/>
  <c r="NR9" i="9"/>
  <c r="NQ9" i="9"/>
  <c r="NP9" i="9"/>
  <c r="AI9" i="9" s="1"/>
  <c r="NO9" i="9"/>
  <c r="NN9" i="9"/>
  <c r="NM9" i="9"/>
  <c r="NL9" i="9"/>
  <c r="NK9" i="9"/>
  <c r="NJ9" i="9"/>
  <c r="NI9" i="9"/>
  <c r="NH9" i="9"/>
  <c r="NG9" i="9"/>
  <c r="NF9" i="9"/>
  <c r="NE9" i="9"/>
  <c r="ND9" i="9"/>
  <c r="AH9" i="9" s="1"/>
  <c r="NC9" i="9"/>
  <c r="NB9" i="9"/>
  <c r="NA9" i="9"/>
  <c r="MZ9" i="9"/>
  <c r="MY9" i="9"/>
  <c r="MX9" i="9"/>
  <c r="MW9" i="9"/>
  <c r="MV9" i="9"/>
  <c r="MU9" i="9"/>
  <c r="MT9" i="9"/>
  <c r="MS9" i="9"/>
  <c r="MR9" i="9"/>
  <c r="AG9" i="9" s="1"/>
  <c r="MQ9" i="9"/>
  <c r="MP9" i="9"/>
  <c r="MO9" i="9"/>
  <c r="MN9" i="9"/>
  <c r="MM9" i="9"/>
  <c r="ML9" i="9"/>
  <c r="MK9" i="9"/>
  <c r="MJ9" i="9"/>
  <c r="MI9" i="9"/>
  <c r="MH9" i="9"/>
  <c r="MG9" i="9"/>
  <c r="MF9" i="9"/>
  <c r="AF9" i="9" s="1"/>
  <c r="ME9" i="9"/>
  <c r="MD9" i="9"/>
  <c r="MC9" i="9"/>
  <c r="MB9" i="9"/>
  <c r="MA9" i="9"/>
  <c r="LZ9" i="9"/>
  <c r="LY9" i="9"/>
  <c r="LX9" i="9"/>
  <c r="LW9" i="9"/>
  <c r="LV9" i="9"/>
  <c r="LU9" i="9"/>
  <c r="LT9" i="9"/>
  <c r="LS9" i="9"/>
  <c r="LR9" i="9"/>
  <c r="LQ9" i="9"/>
  <c r="LP9" i="9"/>
  <c r="LO9" i="9"/>
  <c r="LN9" i="9"/>
  <c r="LM9" i="9"/>
  <c r="LL9" i="9"/>
  <c r="LK9" i="9"/>
  <c r="LJ9" i="9"/>
  <c r="LI9" i="9"/>
  <c r="LH9" i="9"/>
  <c r="AD9" i="9" s="1"/>
  <c r="LG9" i="9"/>
  <c r="LF9" i="9"/>
  <c r="LE9" i="9"/>
  <c r="LD9" i="9"/>
  <c r="LC9" i="9"/>
  <c r="LB9" i="9"/>
  <c r="LA9" i="9"/>
  <c r="KZ9" i="9"/>
  <c r="KY9" i="9"/>
  <c r="KX9" i="9"/>
  <c r="KW9" i="9"/>
  <c r="KV9" i="9"/>
  <c r="AC9" i="9" s="1"/>
  <c r="KU9" i="9"/>
  <c r="KT9" i="9"/>
  <c r="KS9" i="9"/>
  <c r="KR9" i="9"/>
  <c r="KQ9" i="9"/>
  <c r="KP9" i="9"/>
  <c r="KO9" i="9"/>
  <c r="KN9" i="9"/>
  <c r="KM9" i="9"/>
  <c r="KL9" i="9"/>
  <c r="KK9" i="9"/>
  <c r="KJ9" i="9"/>
  <c r="AB9" i="9" s="1"/>
  <c r="KI9" i="9"/>
  <c r="KH9" i="9"/>
  <c r="KG9" i="9"/>
  <c r="KF9" i="9"/>
  <c r="KE9" i="9"/>
  <c r="KD9" i="9"/>
  <c r="KC9" i="9"/>
  <c r="KB9" i="9"/>
  <c r="KA9" i="9"/>
  <c r="JZ9" i="9"/>
  <c r="JY9" i="9"/>
  <c r="JX9" i="9"/>
  <c r="AA9" i="9" s="1"/>
  <c r="JW9" i="9"/>
  <c r="JV9" i="9"/>
  <c r="JU9" i="9"/>
  <c r="JT9" i="9"/>
  <c r="JS9" i="9"/>
  <c r="JR9" i="9"/>
  <c r="JQ9" i="9"/>
  <c r="JP9" i="9"/>
  <c r="JO9" i="9"/>
  <c r="JN9" i="9"/>
  <c r="JM9" i="9"/>
  <c r="JL9" i="9"/>
  <c r="Z9" i="9" s="1"/>
  <c r="JK9" i="9"/>
  <c r="JJ9" i="9"/>
  <c r="JI9" i="9"/>
  <c r="JH9" i="9"/>
  <c r="JG9" i="9"/>
  <c r="JF9" i="9"/>
  <c r="JE9" i="9"/>
  <c r="JD9" i="9"/>
  <c r="JC9" i="9"/>
  <c r="JB9" i="9"/>
  <c r="JA9" i="9"/>
  <c r="IZ9" i="9"/>
  <c r="Y9" i="9" s="1"/>
  <c r="IY9" i="9"/>
  <c r="IX9" i="9"/>
  <c r="IW9" i="9"/>
  <c r="IV9" i="9"/>
  <c r="IU9" i="9"/>
  <c r="IT9" i="9"/>
  <c r="IS9" i="9"/>
  <c r="IR9" i="9"/>
  <c r="IQ9" i="9"/>
  <c r="IP9" i="9"/>
  <c r="IO9" i="9"/>
  <c r="IN9" i="9"/>
  <c r="X9" i="9" s="1"/>
  <c r="IM9" i="9"/>
  <c r="IL9" i="9"/>
  <c r="IK9" i="9"/>
  <c r="IJ9" i="9"/>
  <c r="II9" i="9"/>
  <c r="IH9" i="9"/>
  <c r="IG9" i="9"/>
  <c r="IF9" i="9"/>
  <c r="IE9" i="9"/>
  <c r="ID9" i="9"/>
  <c r="IC9" i="9"/>
  <c r="IB9" i="9"/>
  <c r="W9" i="9" s="1"/>
  <c r="IA9" i="9"/>
  <c r="HZ9" i="9"/>
  <c r="HY9" i="9"/>
  <c r="HX9" i="9"/>
  <c r="HW9" i="9"/>
  <c r="HV9" i="9"/>
  <c r="HU9" i="9"/>
  <c r="HT9" i="9"/>
  <c r="HS9" i="9"/>
  <c r="HR9" i="9"/>
  <c r="HQ9" i="9"/>
  <c r="HP9" i="9"/>
  <c r="V9" i="9" s="1"/>
  <c r="HO9" i="9"/>
  <c r="HN9" i="9"/>
  <c r="HM9" i="9"/>
  <c r="HL9" i="9"/>
  <c r="HK9" i="9"/>
  <c r="HJ9" i="9"/>
  <c r="HI9" i="9"/>
  <c r="HH9" i="9"/>
  <c r="HG9" i="9"/>
  <c r="HF9" i="9"/>
  <c r="HE9" i="9"/>
  <c r="HD9" i="9"/>
  <c r="U9" i="9" s="1"/>
  <c r="HC9" i="9"/>
  <c r="HB9" i="9"/>
  <c r="HA9" i="9"/>
  <c r="GZ9" i="9"/>
  <c r="GY9" i="9"/>
  <c r="GX9" i="9"/>
  <c r="GW9" i="9"/>
  <c r="GV9" i="9"/>
  <c r="GU9" i="9"/>
  <c r="GT9" i="9"/>
  <c r="GS9" i="9"/>
  <c r="GR9" i="9"/>
  <c r="T9" i="9" s="1"/>
  <c r="GQ9" i="9"/>
  <c r="GP9" i="9"/>
  <c r="GO9" i="9"/>
  <c r="GN9" i="9"/>
  <c r="GM9" i="9"/>
  <c r="GL9" i="9"/>
  <c r="GK9" i="9"/>
  <c r="GJ9" i="9"/>
  <c r="GI9" i="9"/>
  <c r="GH9" i="9"/>
  <c r="GG9" i="9"/>
  <c r="GF9" i="9"/>
  <c r="S9" i="9" s="1"/>
  <c r="GE9" i="9"/>
  <c r="GD9" i="9"/>
  <c r="GC9" i="9"/>
  <c r="GB9" i="9"/>
  <c r="GA9" i="9"/>
  <c r="FZ9" i="9"/>
  <c r="FY9" i="9"/>
  <c r="FX9" i="9"/>
  <c r="FW9" i="9"/>
  <c r="FV9" i="9"/>
  <c r="FU9" i="9"/>
  <c r="FT9" i="9"/>
  <c r="R9" i="9" s="1"/>
  <c r="FS9" i="9"/>
  <c r="FR9" i="9"/>
  <c r="FQ9" i="9"/>
  <c r="FP9" i="9"/>
  <c r="FO9" i="9"/>
  <c r="FN9" i="9"/>
  <c r="FM9" i="9"/>
  <c r="FL9" i="9"/>
  <c r="FK9" i="9"/>
  <c r="FJ9" i="9"/>
  <c r="FI9" i="9"/>
  <c r="FH9" i="9"/>
  <c r="Q9" i="9" s="1"/>
  <c r="FG9" i="9"/>
  <c r="FF9" i="9"/>
  <c r="FE9" i="9"/>
  <c r="FD9" i="9"/>
  <c r="FC9" i="9"/>
  <c r="FB9" i="9"/>
  <c r="FA9" i="9"/>
  <c r="EZ9" i="9"/>
  <c r="EY9" i="9"/>
  <c r="EX9" i="9"/>
  <c r="EW9" i="9"/>
  <c r="EV9" i="9"/>
  <c r="P9" i="9" s="1"/>
  <c r="EU9" i="9"/>
  <c r="ET9" i="9"/>
  <c r="ES9" i="9"/>
  <c r="ER9" i="9"/>
  <c r="EQ9" i="9"/>
  <c r="EP9" i="9"/>
  <c r="EO9" i="9"/>
  <c r="EN9" i="9"/>
  <c r="EM9" i="9"/>
  <c r="EL9" i="9"/>
  <c r="EK9" i="9"/>
  <c r="EJ9" i="9"/>
  <c r="O9" i="9" s="1"/>
  <c r="EI9" i="9"/>
  <c r="EH9" i="9"/>
  <c r="EG9" i="9"/>
  <c r="EF9" i="9"/>
  <c r="EE9" i="9"/>
  <c r="ED9" i="9"/>
  <c r="EC9" i="9"/>
  <c r="EB9" i="9"/>
  <c r="EA9" i="9"/>
  <c r="DZ9" i="9"/>
  <c r="DY9" i="9"/>
  <c r="DX9" i="9"/>
  <c r="N9" i="9" s="1"/>
  <c r="DW9" i="9"/>
  <c r="DV9" i="9"/>
  <c r="DU9" i="9"/>
  <c r="DT9" i="9"/>
  <c r="DS9" i="9"/>
  <c r="DR9" i="9"/>
  <c r="DQ9" i="9"/>
  <c r="DP9" i="9"/>
  <c r="DO9" i="9"/>
  <c r="DN9" i="9"/>
  <c r="DM9" i="9"/>
  <c r="DL9" i="9"/>
  <c r="M9" i="9" s="1"/>
  <c r="DK9" i="9"/>
  <c r="DJ9" i="9"/>
  <c r="DI9" i="9"/>
  <c r="DH9" i="9"/>
  <c r="DG9" i="9"/>
  <c r="DF9" i="9"/>
  <c r="DE9" i="9"/>
  <c r="DD9" i="9"/>
  <c r="DC9" i="9"/>
  <c r="DB9" i="9"/>
  <c r="DA9" i="9"/>
  <c r="CZ9" i="9"/>
  <c r="L9" i="9" s="1"/>
  <c r="CY9" i="9"/>
  <c r="CX9" i="9"/>
  <c r="CW9" i="9"/>
  <c r="CV9" i="9"/>
  <c r="CU9" i="9"/>
  <c r="CT9" i="9"/>
  <c r="CS9" i="9"/>
  <c r="CR9" i="9"/>
  <c r="CQ9" i="9"/>
  <c r="CP9" i="9"/>
  <c r="CO9" i="9"/>
  <c r="CN9" i="9"/>
  <c r="K9" i="9" s="1"/>
  <c r="CM9" i="9"/>
  <c r="CL9" i="9"/>
  <c r="CK9" i="9"/>
  <c r="CJ9" i="9"/>
  <c r="CI9" i="9"/>
  <c r="CH9" i="9"/>
  <c r="CG9" i="9"/>
  <c r="CF9" i="9"/>
  <c r="CE9" i="9"/>
  <c r="CD9" i="9"/>
  <c r="CC9" i="9"/>
  <c r="CB9" i="9"/>
  <c r="J9" i="9" s="1"/>
  <c r="CA9" i="9"/>
  <c r="BZ9" i="9"/>
  <c r="BY9" i="9"/>
  <c r="BX9" i="9"/>
  <c r="BW9" i="9"/>
  <c r="BV9" i="9"/>
  <c r="BU9" i="9"/>
  <c r="BT9" i="9"/>
  <c r="BS9" i="9"/>
  <c r="BR9" i="9"/>
  <c r="BQ9" i="9"/>
  <c r="BP9" i="9"/>
  <c r="I9" i="9" s="1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Q9" i="9"/>
  <c r="AE9" i="9"/>
  <c r="B9" i="9"/>
  <c r="RH8" i="9"/>
  <c r="RG8" i="9"/>
  <c r="RF8" i="9"/>
  <c r="RE8" i="9"/>
  <c r="RD8" i="9"/>
  <c r="RC8" i="9"/>
  <c r="RB8" i="9"/>
  <c r="RA8" i="9"/>
  <c r="QZ8" i="9"/>
  <c r="QY8" i="9"/>
  <c r="QX8" i="9"/>
  <c r="AQ8" i="9" s="1"/>
  <c r="QW8" i="9"/>
  <c r="QV8" i="9"/>
  <c r="QU8" i="9"/>
  <c r="QT8" i="9"/>
  <c r="QS8" i="9"/>
  <c r="QR8" i="9"/>
  <c r="QQ8" i="9"/>
  <c r="QP8" i="9"/>
  <c r="QO8" i="9"/>
  <c r="QN8" i="9"/>
  <c r="QM8" i="9"/>
  <c r="QL8" i="9"/>
  <c r="AP8" i="9" s="1"/>
  <c r="QK8" i="9"/>
  <c r="QJ8" i="9"/>
  <c r="QI8" i="9"/>
  <c r="QH8" i="9"/>
  <c r="QG8" i="9"/>
  <c r="QF8" i="9"/>
  <c r="QE8" i="9"/>
  <c r="QD8" i="9"/>
  <c r="QC8" i="9"/>
  <c r="QB8" i="9"/>
  <c r="QA8" i="9"/>
  <c r="PZ8" i="9"/>
  <c r="AO8" i="9" s="1"/>
  <c r="PY8" i="9"/>
  <c r="PX8" i="9"/>
  <c r="PW8" i="9"/>
  <c r="PV8" i="9"/>
  <c r="PU8" i="9"/>
  <c r="PT8" i="9"/>
  <c r="PS8" i="9"/>
  <c r="PR8" i="9"/>
  <c r="PQ8" i="9"/>
  <c r="PP8" i="9"/>
  <c r="PO8" i="9"/>
  <c r="PN8" i="9"/>
  <c r="AN8" i="9" s="1"/>
  <c r="PM8" i="9"/>
  <c r="PL8" i="9"/>
  <c r="PK8" i="9"/>
  <c r="PJ8" i="9"/>
  <c r="PI8" i="9"/>
  <c r="PH8" i="9"/>
  <c r="PG8" i="9"/>
  <c r="PF8" i="9"/>
  <c r="PE8" i="9"/>
  <c r="PD8" i="9"/>
  <c r="PC8" i="9"/>
  <c r="PB8" i="9"/>
  <c r="AM8" i="9" s="1"/>
  <c r="PA8" i="9"/>
  <c r="OZ8" i="9"/>
  <c r="OY8" i="9"/>
  <c r="OX8" i="9"/>
  <c r="OW8" i="9"/>
  <c r="OV8" i="9"/>
  <c r="OU8" i="9"/>
  <c r="OT8" i="9"/>
  <c r="OS8" i="9"/>
  <c r="OR8" i="9"/>
  <c r="OQ8" i="9"/>
  <c r="OP8" i="9"/>
  <c r="AL8" i="9" s="1"/>
  <c r="OO8" i="9"/>
  <c r="ON8" i="9"/>
  <c r="OM8" i="9"/>
  <c r="OL8" i="9"/>
  <c r="OK8" i="9"/>
  <c r="OJ8" i="9"/>
  <c r="OI8" i="9"/>
  <c r="OH8" i="9"/>
  <c r="OG8" i="9"/>
  <c r="OF8" i="9"/>
  <c r="OE8" i="9"/>
  <c r="OD8" i="9"/>
  <c r="AK8" i="9" s="1"/>
  <c r="OC8" i="9"/>
  <c r="OB8" i="9"/>
  <c r="OA8" i="9"/>
  <c r="NZ8" i="9"/>
  <c r="NY8" i="9"/>
  <c r="NX8" i="9"/>
  <c r="NW8" i="9"/>
  <c r="NV8" i="9"/>
  <c r="NU8" i="9"/>
  <c r="NT8" i="9"/>
  <c r="NS8" i="9"/>
  <c r="NR8" i="9"/>
  <c r="AJ8" i="9" s="1"/>
  <c r="NQ8" i="9"/>
  <c r="NP8" i="9"/>
  <c r="NO8" i="9"/>
  <c r="NN8" i="9"/>
  <c r="NM8" i="9"/>
  <c r="NL8" i="9"/>
  <c r="NK8" i="9"/>
  <c r="NJ8" i="9"/>
  <c r="NI8" i="9"/>
  <c r="NH8" i="9"/>
  <c r="NG8" i="9"/>
  <c r="NF8" i="9"/>
  <c r="AI8" i="9" s="1"/>
  <c r="NE8" i="9"/>
  <c r="ND8" i="9"/>
  <c r="NC8" i="9"/>
  <c r="NB8" i="9"/>
  <c r="NA8" i="9"/>
  <c r="MZ8" i="9"/>
  <c r="MY8" i="9"/>
  <c r="MX8" i="9"/>
  <c r="MW8" i="9"/>
  <c r="MV8" i="9"/>
  <c r="MU8" i="9"/>
  <c r="MT8" i="9"/>
  <c r="AH8" i="9" s="1"/>
  <c r="MS8" i="9"/>
  <c r="MR8" i="9"/>
  <c r="MQ8" i="9"/>
  <c r="MP8" i="9"/>
  <c r="MO8" i="9"/>
  <c r="MN8" i="9"/>
  <c r="MM8" i="9"/>
  <c r="ML8" i="9"/>
  <c r="MK8" i="9"/>
  <c r="MJ8" i="9"/>
  <c r="MI8" i="9"/>
  <c r="MH8" i="9"/>
  <c r="AG8" i="9" s="1"/>
  <c r="MG8" i="9"/>
  <c r="MF8" i="9"/>
  <c r="ME8" i="9"/>
  <c r="MD8" i="9"/>
  <c r="MC8" i="9"/>
  <c r="MB8" i="9"/>
  <c r="MA8" i="9"/>
  <c r="LZ8" i="9"/>
  <c r="LY8" i="9"/>
  <c r="LX8" i="9"/>
  <c r="LW8" i="9"/>
  <c r="LV8" i="9"/>
  <c r="AF8" i="9" s="1"/>
  <c r="LU8" i="9"/>
  <c r="LT8" i="9"/>
  <c r="LS8" i="9"/>
  <c r="LR8" i="9"/>
  <c r="LQ8" i="9"/>
  <c r="LP8" i="9"/>
  <c r="LO8" i="9"/>
  <c r="LN8" i="9"/>
  <c r="LM8" i="9"/>
  <c r="LL8" i="9"/>
  <c r="LK8" i="9"/>
  <c r="LJ8" i="9"/>
  <c r="AE8" i="9" s="1"/>
  <c r="LI8" i="9"/>
  <c r="LH8" i="9"/>
  <c r="LG8" i="9"/>
  <c r="LF8" i="9"/>
  <c r="LE8" i="9"/>
  <c r="LD8" i="9"/>
  <c r="LC8" i="9"/>
  <c r="LB8" i="9"/>
  <c r="LA8" i="9"/>
  <c r="KZ8" i="9"/>
  <c r="KY8" i="9"/>
  <c r="KX8" i="9"/>
  <c r="AD8" i="9" s="1"/>
  <c r="KW8" i="9"/>
  <c r="KV8" i="9"/>
  <c r="KU8" i="9"/>
  <c r="KT8" i="9"/>
  <c r="KS8" i="9"/>
  <c r="KR8" i="9"/>
  <c r="KQ8" i="9"/>
  <c r="KP8" i="9"/>
  <c r="KO8" i="9"/>
  <c r="KN8" i="9"/>
  <c r="KM8" i="9"/>
  <c r="KL8" i="9"/>
  <c r="AC8" i="9" s="1"/>
  <c r="KK8" i="9"/>
  <c r="KJ8" i="9"/>
  <c r="KI8" i="9"/>
  <c r="KH8" i="9"/>
  <c r="KG8" i="9"/>
  <c r="KF8" i="9"/>
  <c r="KE8" i="9"/>
  <c r="KD8" i="9"/>
  <c r="KC8" i="9"/>
  <c r="KB8" i="9"/>
  <c r="KA8" i="9"/>
  <c r="JZ8" i="9"/>
  <c r="AB8" i="9" s="1"/>
  <c r="JY8" i="9"/>
  <c r="JX8" i="9"/>
  <c r="JW8" i="9"/>
  <c r="JV8" i="9"/>
  <c r="JU8" i="9"/>
  <c r="JT8" i="9"/>
  <c r="JS8" i="9"/>
  <c r="JR8" i="9"/>
  <c r="JQ8" i="9"/>
  <c r="JP8" i="9"/>
  <c r="JO8" i="9"/>
  <c r="JN8" i="9"/>
  <c r="AA8" i="9" s="1"/>
  <c r="JM8" i="9"/>
  <c r="JL8" i="9"/>
  <c r="JK8" i="9"/>
  <c r="JJ8" i="9"/>
  <c r="JI8" i="9"/>
  <c r="JH8" i="9"/>
  <c r="JG8" i="9"/>
  <c r="JF8" i="9"/>
  <c r="JE8" i="9"/>
  <c r="JD8" i="9"/>
  <c r="JC8" i="9"/>
  <c r="JB8" i="9"/>
  <c r="Z8" i="9" s="1"/>
  <c r="JA8" i="9"/>
  <c r="IZ8" i="9"/>
  <c r="IY8" i="9"/>
  <c r="IX8" i="9"/>
  <c r="IW8" i="9"/>
  <c r="IV8" i="9"/>
  <c r="IU8" i="9"/>
  <c r="IT8" i="9"/>
  <c r="IS8" i="9"/>
  <c r="IR8" i="9"/>
  <c r="IQ8" i="9"/>
  <c r="IP8" i="9"/>
  <c r="Y8" i="9" s="1"/>
  <c r="IO8" i="9"/>
  <c r="IN8" i="9"/>
  <c r="IM8" i="9"/>
  <c r="IL8" i="9"/>
  <c r="IK8" i="9"/>
  <c r="IJ8" i="9"/>
  <c r="II8" i="9"/>
  <c r="IH8" i="9"/>
  <c r="IG8" i="9"/>
  <c r="IF8" i="9"/>
  <c r="IE8" i="9"/>
  <c r="ID8" i="9"/>
  <c r="X8" i="9" s="1"/>
  <c r="IC8" i="9"/>
  <c r="IB8" i="9"/>
  <c r="IA8" i="9"/>
  <c r="HZ8" i="9"/>
  <c r="HY8" i="9"/>
  <c r="HX8" i="9"/>
  <c r="HW8" i="9"/>
  <c r="HV8" i="9"/>
  <c r="HU8" i="9"/>
  <c r="HT8" i="9"/>
  <c r="HS8" i="9"/>
  <c r="HR8" i="9"/>
  <c r="W8" i="9" s="1"/>
  <c r="HQ8" i="9"/>
  <c r="HP8" i="9"/>
  <c r="HO8" i="9"/>
  <c r="HN8" i="9"/>
  <c r="HM8" i="9"/>
  <c r="HL8" i="9"/>
  <c r="HK8" i="9"/>
  <c r="HJ8" i="9"/>
  <c r="HI8" i="9"/>
  <c r="HH8" i="9"/>
  <c r="HG8" i="9"/>
  <c r="HF8" i="9"/>
  <c r="V8" i="9" s="1"/>
  <c r="HE8" i="9"/>
  <c r="HD8" i="9"/>
  <c r="HC8" i="9"/>
  <c r="HB8" i="9"/>
  <c r="HA8" i="9"/>
  <c r="GZ8" i="9"/>
  <c r="GY8" i="9"/>
  <c r="GX8" i="9"/>
  <c r="GW8" i="9"/>
  <c r="GV8" i="9"/>
  <c r="GU8" i="9"/>
  <c r="GT8" i="9"/>
  <c r="U8" i="9" s="1"/>
  <c r="GS8" i="9"/>
  <c r="GR8" i="9"/>
  <c r="GQ8" i="9"/>
  <c r="GP8" i="9"/>
  <c r="GO8" i="9"/>
  <c r="GN8" i="9"/>
  <c r="GM8" i="9"/>
  <c r="GL8" i="9"/>
  <c r="GK8" i="9"/>
  <c r="GJ8" i="9"/>
  <c r="GI8" i="9"/>
  <c r="GH8" i="9"/>
  <c r="T8" i="9" s="1"/>
  <c r="GG8" i="9"/>
  <c r="GF8" i="9"/>
  <c r="GE8" i="9"/>
  <c r="GD8" i="9"/>
  <c r="GC8" i="9"/>
  <c r="GB8" i="9"/>
  <c r="GA8" i="9"/>
  <c r="FZ8" i="9"/>
  <c r="FY8" i="9"/>
  <c r="FX8" i="9"/>
  <c r="FW8" i="9"/>
  <c r="FV8" i="9"/>
  <c r="S8" i="9" s="1"/>
  <c r="FU8" i="9"/>
  <c r="FT8" i="9"/>
  <c r="FS8" i="9"/>
  <c r="FR8" i="9"/>
  <c r="FQ8" i="9"/>
  <c r="FP8" i="9"/>
  <c r="FO8" i="9"/>
  <c r="FN8" i="9"/>
  <c r="FM8" i="9"/>
  <c r="FL8" i="9"/>
  <c r="FK8" i="9"/>
  <c r="FJ8" i="9"/>
  <c r="R8" i="9" s="1"/>
  <c r="FI8" i="9"/>
  <c r="FH8" i="9"/>
  <c r="FG8" i="9"/>
  <c r="FF8" i="9"/>
  <c r="FE8" i="9"/>
  <c r="FD8" i="9"/>
  <c r="FC8" i="9"/>
  <c r="FB8" i="9"/>
  <c r="FA8" i="9"/>
  <c r="EZ8" i="9"/>
  <c r="EY8" i="9"/>
  <c r="EX8" i="9"/>
  <c r="Q8" i="9" s="1"/>
  <c r="EW8" i="9"/>
  <c r="EV8" i="9"/>
  <c r="EU8" i="9"/>
  <c r="ET8" i="9"/>
  <c r="ES8" i="9"/>
  <c r="ER8" i="9"/>
  <c r="EQ8" i="9"/>
  <c r="EP8" i="9"/>
  <c r="EO8" i="9"/>
  <c r="EN8" i="9"/>
  <c r="EM8" i="9"/>
  <c r="EL8" i="9"/>
  <c r="P8" i="9" s="1"/>
  <c r="EK8" i="9"/>
  <c r="EJ8" i="9"/>
  <c r="EI8" i="9"/>
  <c r="EH8" i="9"/>
  <c r="EG8" i="9"/>
  <c r="EF8" i="9"/>
  <c r="EE8" i="9"/>
  <c r="ED8" i="9"/>
  <c r="EC8" i="9"/>
  <c r="EB8" i="9"/>
  <c r="EA8" i="9"/>
  <c r="DZ8" i="9"/>
  <c r="O8" i="9" s="1"/>
  <c r="DY8" i="9"/>
  <c r="DX8" i="9"/>
  <c r="DW8" i="9"/>
  <c r="DV8" i="9"/>
  <c r="DU8" i="9"/>
  <c r="DT8" i="9"/>
  <c r="DS8" i="9"/>
  <c r="DR8" i="9"/>
  <c r="DQ8" i="9"/>
  <c r="DP8" i="9"/>
  <c r="DO8" i="9"/>
  <c r="DN8" i="9"/>
  <c r="N8" i="9" s="1"/>
  <c r="DM8" i="9"/>
  <c r="DL8" i="9"/>
  <c r="DK8" i="9"/>
  <c r="DJ8" i="9"/>
  <c r="DI8" i="9"/>
  <c r="DH8" i="9"/>
  <c r="DG8" i="9"/>
  <c r="DF8" i="9"/>
  <c r="DE8" i="9"/>
  <c r="DD8" i="9"/>
  <c r="DC8" i="9"/>
  <c r="DB8" i="9"/>
  <c r="M8" i="9" s="1"/>
  <c r="DA8" i="9"/>
  <c r="CZ8" i="9"/>
  <c r="CY8" i="9"/>
  <c r="CX8" i="9"/>
  <c r="CW8" i="9"/>
  <c r="CV8" i="9"/>
  <c r="CU8" i="9"/>
  <c r="CT8" i="9"/>
  <c r="CS8" i="9"/>
  <c r="CR8" i="9"/>
  <c r="CQ8" i="9"/>
  <c r="CP8" i="9"/>
  <c r="L8" i="9" s="1"/>
  <c r="CO8" i="9"/>
  <c r="CN8" i="9"/>
  <c r="CM8" i="9"/>
  <c r="CL8" i="9"/>
  <c r="CK8" i="9"/>
  <c r="CJ8" i="9"/>
  <c r="CI8" i="9"/>
  <c r="CH8" i="9"/>
  <c r="CG8" i="9"/>
  <c r="CF8" i="9"/>
  <c r="CE8" i="9"/>
  <c r="CD8" i="9"/>
  <c r="K8" i="9" s="1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I8" i="9" s="1"/>
  <c r="BE8" i="9"/>
  <c r="BD8" i="9"/>
  <c r="BC8" i="9"/>
  <c r="BB8" i="9"/>
  <c r="BA8" i="9"/>
  <c r="AZ8" i="9"/>
  <c r="AY8" i="9"/>
  <c r="AX8" i="9"/>
  <c r="AW8" i="9"/>
  <c r="AV8" i="9"/>
  <c r="AU8" i="9"/>
  <c r="AT8" i="9"/>
  <c r="H8" i="9" s="1"/>
  <c r="AS8" i="9"/>
  <c r="B8" i="9"/>
  <c r="RH7" i="9"/>
  <c r="RH12" i="9" s="1"/>
  <c r="RG7" i="9"/>
  <c r="RG12" i="9" s="1"/>
  <c r="RF7" i="9"/>
  <c r="RE7" i="9"/>
  <c r="RE12" i="9" s="1"/>
  <c r="RD7" i="9"/>
  <c r="RD12" i="9" s="1"/>
  <c r="RC7" i="9"/>
  <c r="RC12" i="9" s="1"/>
  <c r="RB7" i="9"/>
  <c r="RB12" i="9" s="1"/>
  <c r="RA7" i="9"/>
  <c r="RA12" i="9" s="1"/>
  <c r="QZ7" i="9"/>
  <c r="QY7" i="9"/>
  <c r="QY12" i="9" s="1"/>
  <c r="QX7" i="9"/>
  <c r="QX12" i="9" s="1"/>
  <c r="QW7" i="9"/>
  <c r="QW12" i="9" s="1"/>
  <c r="QV7" i="9"/>
  <c r="QV12" i="9" s="1"/>
  <c r="QU7" i="9"/>
  <c r="QU12" i="9" s="1"/>
  <c r="QT7" i="9"/>
  <c r="QS7" i="9"/>
  <c r="QS12" i="9" s="1"/>
  <c r="QR7" i="9"/>
  <c r="QR12" i="9" s="1"/>
  <c r="QQ7" i="9"/>
  <c r="QQ12" i="9" s="1"/>
  <c r="QP7" i="9"/>
  <c r="QP12" i="9" s="1"/>
  <c r="QO7" i="9"/>
  <c r="QO12" i="9" s="1"/>
  <c r="QN7" i="9"/>
  <c r="QM7" i="9"/>
  <c r="QM12" i="9" s="1"/>
  <c r="QL7" i="9"/>
  <c r="QL12" i="9" s="1"/>
  <c r="QK7" i="9"/>
  <c r="QK12" i="9" s="1"/>
  <c r="QJ7" i="9"/>
  <c r="QJ12" i="9" s="1"/>
  <c r="QI7" i="9"/>
  <c r="QI12" i="9" s="1"/>
  <c r="QH7" i="9"/>
  <c r="QG7" i="9"/>
  <c r="QG12" i="9" s="1"/>
  <c r="QF7" i="9"/>
  <c r="QF12" i="9" s="1"/>
  <c r="QE7" i="9"/>
  <c r="QE12" i="9" s="1"/>
  <c r="QD7" i="9"/>
  <c r="QD12" i="9" s="1"/>
  <c r="QC7" i="9"/>
  <c r="QC12" i="9" s="1"/>
  <c r="QB7" i="9"/>
  <c r="QA7" i="9"/>
  <c r="QA12" i="9" s="1"/>
  <c r="PZ7" i="9"/>
  <c r="PZ12" i="9" s="1"/>
  <c r="PY7" i="9"/>
  <c r="PY12" i="9" s="1"/>
  <c r="PX7" i="9"/>
  <c r="PX12" i="9" s="1"/>
  <c r="PW7" i="9"/>
  <c r="PW12" i="9" s="1"/>
  <c r="PV7" i="9"/>
  <c r="PU7" i="9"/>
  <c r="PU12" i="9" s="1"/>
  <c r="PT7" i="9"/>
  <c r="PT12" i="9" s="1"/>
  <c r="PS7" i="9"/>
  <c r="PS12" i="9" s="1"/>
  <c r="PR7" i="9"/>
  <c r="PR12" i="9" s="1"/>
  <c r="PQ7" i="9"/>
  <c r="PQ12" i="9" s="1"/>
  <c r="PP7" i="9"/>
  <c r="PO7" i="9"/>
  <c r="PO12" i="9" s="1"/>
  <c r="PN7" i="9"/>
  <c r="PN12" i="9" s="1"/>
  <c r="PM7" i="9"/>
  <c r="PM12" i="9" s="1"/>
  <c r="PL7" i="9"/>
  <c r="PL12" i="9" s="1"/>
  <c r="PK7" i="9"/>
  <c r="PK12" i="9" s="1"/>
  <c r="PJ7" i="9"/>
  <c r="PI7" i="9"/>
  <c r="PI12" i="9" s="1"/>
  <c r="PH7" i="9"/>
  <c r="PH12" i="9" s="1"/>
  <c r="PG7" i="9"/>
  <c r="PG12" i="9" s="1"/>
  <c r="PF7" i="9"/>
  <c r="PF12" i="9" s="1"/>
  <c r="PE7" i="9"/>
  <c r="PE12" i="9" s="1"/>
  <c r="PD7" i="9"/>
  <c r="PC7" i="9"/>
  <c r="PC12" i="9" s="1"/>
  <c r="PB7" i="9"/>
  <c r="PB12" i="9" s="1"/>
  <c r="PA7" i="9"/>
  <c r="PA12" i="9" s="1"/>
  <c r="OZ7" i="9"/>
  <c r="OZ12" i="9" s="1"/>
  <c r="OY7" i="9"/>
  <c r="OY12" i="9" s="1"/>
  <c r="OX7" i="9"/>
  <c r="OW7" i="9"/>
  <c r="OW12" i="9" s="1"/>
  <c r="OV7" i="9"/>
  <c r="OV12" i="9" s="1"/>
  <c r="OU7" i="9"/>
  <c r="OU12" i="9" s="1"/>
  <c r="OT7" i="9"/>
  <c r="OT12" i="9" s="1"/>
  <c r="OS7" i="9"/>
  <c r="OS12" i="9" s="1"/>
  <c r="OR7" i="9"/>
  <c r="OQ7" i="9"/>
  <c r="OQ12" i="9" s="1"/>
  <c r="OP7" i="9"/>
  <c r="OO7" i="9"/>
  <c r="OO12" i="9" s="1"/>
  <c r="ON7" i="9"/>
  <c r="ON12" i="9" s="1"/>
  <c r="OM7" i="9"/>
  <c r="OM12" i="9" s="1"/>
  <c r="OL7" i="9"/>
  <c r="OK7" i="9"/>
  <c r="OK12" i="9" s="1"/>
  <c r="OJ7" i="9"/>
  <c r="OJ12" i="9" s="1"/>
  <c r="OI7" i="9"/>
  <c r="OI12" i="9" s="1"/>
  <c r="OH7" i="9"/>
  <c r="OH12" i="9" s="1"/>
  <c r="OG7" i="9"/>
  <c r="OG12" i="9" s="1"/>
  <c r="OF7" i="9"/>
  <c r="OE7" i="9"/>
  <c r="OE12" i="9" s="1"/>
  <c r="OD7" i="9"/>
  <c r="OC7" i="9"/>
  <c r="OC12" i="9" s="1"/>
  <c r="OB7" i="9"/>
  <c r="OB12" i="9" s="1"/>
  <c r="OA7" i="9"/>
  <c r="OA12" i="9" s="1"/>
  <c r="NZ7" i="9"/>
  <c r="NY7" i="9"/>
  <c r="NY12" i="9" s="1"/>
  <c r="NX7" i="9"/>
  <c r="NX12" i="9" s="1"/>
  <c r="NW7" i="9"/>
  <c r="NW12" i="9" s="1"/>
  <c r="NV7" i="9"/>
  <c r="NV12" i="9" s="1"/>
  <c r="NU7" i="9"/>
  <c r="NU12" i="9" s="1"/>
  <c r="NT7" i="9"/>
  <c r="NS7" i="9"/>
  <c r="NS12" i="9" s="1"/>
  <c r="NR7" i="9"/>
  <c r="NQ7" i="9"/>
  <c r="NQ12" i="9" s="1"/>
  <c r="NP7" i="9"/>
  <c r="NP12" i="9" s="1"/>
  <c r="NO7" i="9"/>
  <c r="NO12" i="9" s="1"/>
  <c r="NN7" i="9"/>
  <c r="NM7" i="9"/>
  <c r="NM12" i="9" s="1"/>
  <c r="NL7" i="9"/>
  <c r="NL12" i="9" s="1"/>
  <c r="NK7" i="9"/>
  <c r="NK12" i="9" s="1"/>
  <c r="NJ7" i="9"/>
  <c r="NJ12" i="9" s="1"/>
  <c r="NI7" i="9"/>
  <c r="NI12" i="9" s="1"/>
  <c r="NH7" i="9"/>
  <c r="NH12" i="9" s="1"/>
  <c r="NG7" i="9"/>
  <c r="NG12" i="9" s="1"/>
  <c r="NF7" i="9"/>
  <c r="NE7" i="9"/>
  <c r="NE12" i="9" s="1"/>
  <c r="ND7" i="9"/>
  <c r="ND12" i="9" s="1"/>
  <c r="NC7" i="9"/>
  <c r="NC12" i="9" s="1"/>
  <c r="NB7" i="9"/>
  <c r="NA7" i="9"/>
  <c r="NA12" i="9" s="1"/>
  <c r="MZ7" i="9"/>
  <c r="MZ12" i="9" s="1"/>
  <c r="MY7" i="9"/>
  <c r="MY12" i="9" s="1"/>
  <c r="MX7" i="9"/>
  <c r="MX12" i="9" s="1"/>
  <c r="MW7" i="9"/>
  <c r="MW12" i="9" s="1"/>
  <c r="MV7" i="9"/>
  <c r="MU7" i="9"/>
  <c r="MU12" i="9" s="1"/>
  <c r="MT7" i="9"/>
  <c r="MS7" i="9"/>
  <c r="MS12" i="9" s="1"/>
  <c r="MR7" i="9"/>
  <c r="MR12" i="9" s="1"/>
  <c r="MQ7" i="9"/>
  <c r="MQ12" i="9" s="1"/>
  <c r="MP7" i="9"/>
  <c r="MO7" i="9"/>
  <c r="MO12" i="9" s="1"/>
  <c r="MN7" i="9"/>
  <c r="MN12" i="9" s="1"/>
  <c r="MM7" i="9"/>
  <c r="MM12" i="9" s="1"/>
  <c r="ML7" i="9"/>
  <c r="ML12" i="9" s="1"/>
  <c r="MK7" i="9"/>
  <c r="MK12" i="9" s="1"/>
  <c r="MJ7" i="9"/>
  <c r="MI7" i="9"/>
  <c r="MI12" i="9" s="1"/>
  <c r="MH7" i="9"/>
  <c r="MG7" i="9"/>
  <c r="MG12" i="9" s="1"/>
  <c r="MF7" i="9"/>
  <c r="MF12" i="9" s="1"/>
  <c r="ME7" i="9"/>
  <c r="ME12" i="9" s="1"/>
  <c r="MD7" i="9"/>
  <c r="MC7" i="9"/>
  <c r="MC12" i="9" s="1"/>
  <c r="MB7" i="9"/>
  <c r="MB12" i="9" s="1"/>
  <c r="MA7" i="9"/>
  <c r="MA12" i="9" s="1"/>
  <c r="LZ7" i="9"/>
  <c r="LZ12" i="9" s="1"/>
  <c r="LY7" i="9"/>
  <c r="LY12" i="9" s="1"/>
  <c r="LX7" i="9"/>
  <c r="LW7" i="9"/>
  <c r="LW12" i="9" s="1"/>
  <c r="LV7" i="9"/>
  <c r="LU7" i="9"/>
  <c r="LU12" i="9" s="1"/>
  <c r="LT7" i="9"/>
  <c r="LT12" i="9" s="1"/>
  <c r="LS7" i="9"/>
  <c r="LS12" i="9" s="1"/>
  <c r="LR7" i="9"/>
  <c r="LQ7" i="9"/>
  <c r="LQ12" i="9" s="1"/>
  <c r="LP7" i="9"/>
  <c r="LP12" i="9" s="1"/>
  <c r="LO7" i="9"/>
  <c r="LO12" i="9" s="1"/>
  <c r="LN7" i="9"/>
  <c r="LN12" i="9" s="1"/>
  <c r="LM7" i="9"/>
  <c r="LM12" i="9" s="1"/>
  <c r="LL7" i="9"/>
  <c r="LK7" i="9"/>
  <c r="LK12" i="9" s="1"/>
  <c r="LJ7" i="9"/>
  <c r="LI7" i="9"/>
  <c r="LI12" i="9" s="1"/>
  <c r="LH7" i="9"/>
  <c r="LH12" i="9" s="1"/>
  <c r="LG7" i="9"/>
  <c r="LG12" i="9" s="1"/>
  <c r="LF7" i="9"/>
  <c r="LE7" i="9"/>
  <c r="LE12" i="9" s="1"/>
  <c r="LD7" i="9"/>
  <c r="LD12" i="9" s="1"/>
  <c r="LC7" i="9"/>
  <c r="LC12" i="9" s="1"/>
  <c r="LB7" i="9"/>
  <c r="LB12" i="9" s="1"/>
  <c r="LA7" i="9"/>
  <c r="LA12" i="9" s="1"/>
  <c r="KZ7" i="9"/>
  <c r="KY7" i="9"/>
  <c r="KY12" i="9" s="1"/>
  <c r="KX7" i="9"/>
  <c r="KW7" i="9"/>
  <c r="KW12" i="9" s="1"/>
  <c r="KV7" i="9"/>
  <c r="KV12" i="9" s="1"/>
  <c r="KU7" i="9"/>
  <c r="KU12" i="9" s="1"/>
  <c r="KT7" i="9"/>
  <c r="KS7" i="9"/>
  <c r="KS12" i="9" s="1"/>
  <c r="KR7" i="9"/>
  <c r="KR12" i="9" s="1"/>
  <c r="KQ7" i="9"/>
  <c r="KQ12" i="9" s="1"/>
  <c r="KP7" i="9"/>
  <c r="KP12" i="9" s="1"/>
  <c r="KO7" i="9"/>
  <c r="KO12" i="9" s="1"/>
  <c r="KN7" i="9"/>
  <c r="KM7" i="9"/>
  <c r="KM12" i="9" s="1"/>
  <c r="KL7" i="9"/>
  <c r="KK7" i="9"/>
  <c r="KK12" i="9" s="1"/>
  <c r="KJ7" i="9"/>
  <c r="KJ12" i="9" s="1"/>
  <c r="KI7" i="9"/>
  <c r="KI12" i="9" s="1"/>
  <c r="KH7" i="9"/>
  <c r="KG7" i="9"/>
  <c r="KG12" i="9" s="1"/>
  <c r="KF7" i="9"/>
  <c r="KF12" i="9" s="1"/>
  <c r="KE7" i="9"/>
  <c r="KE12" i="9" s="1"/>
  <c r="KD7" i="9"/>
  <c r="KD12" i="9" s="1"/>
  <c r="KC7" i="9"/>
  <c r="KC12" i="9" s="1"/>
  <c r="KB7" i="9"/>
  <c r="KA7" i="9"/>
  <c r="KA12" i="9" s="1"/>
  <c r="JZ7" i="9"/>
  <c r="JY7" i="9"/>
  <c r="JY12" i="9" s="1"/>
  <c r="JX7" i="9"/>
  <c r="JX12" i="9" s="1"/>
  <c r="JW7" i="9"/>
  <c r="JW12" i="9" s="1"/>
  <c r="JV7" i="9"/>
  <c r="JU7" i="9"/>
  <c r="JU12" i="9" s="1"/>
  <c r="JT7" i="9"/>
  <c r="JT12" i="9" s="1"/>
  <c r="JS7" i="9"/>
  <c r="JS12" i="9" s="1"/>
  <c r="JR7" i="9"/>
  <c r="JR12" i="9" s="1"/>
  <c r="JQ7" i="9"/>
  <c r="JQ12" i="9" s="1"/>
  <c r="JP7" i="9"/>
  <c r="JO7" i="9"/>
  <c r="JO12" i="9" s="1"/>
  <c r="JN7" i="9"/>
  <c r="JM7" i="9"/>
  <c r="JM12" i="9" s="1"/>
  <c r="JL7" i="9"/>
  <c r="JL12" i="9" s="1"/>
  <c r="JK7" i="9"/>
  <c r="JK12" i="9" s="1"/>
  <c r="JJ7" i="9"/>
  <c r="JI7" i="9"/>
  <c r="JI12" i="9" s="1"/>
  <c r="JH7" i="9"/>
  <c r="JH12" i="9" s="1"/>
  <c r="JG7" i="9"/>
  <c r="JG12" i="9" s="1"/>
  <c r="JF7" i="9"/>
  <c r="JF12" i="9" s="1"/>
  <c r="JE7" i="9"/>
  <c r="JE12" i="9" s="1"/>
  <c r="JD7" i="9"/>
  <c r="JC7" i="9"/>
  <c r="JC12" i="9" s="1"/>
  <c r="JB7" i="9"/>
  <c r="JA7" i="9"/>
  <c r="JA12" i="9" s="1"/>
  <c r="IZ7" i="9"/>
  <c r="IZ12" i="9" s="1"/>
  <c r="IY7" i="9"/>
  <c r="IY12" i="9" s="1"/>
  <c r="IX7" i="9"/>
  <c r="IW7" i="9"/>
  <c r="IW12" i="9" s="1"/>
  <c r="IV7" i="9"/>
  <c r="IV12" i="9" s="1"/>
  <c r="IU7" i="9"/>
  <c r="IU12" i="9" s="1"/>
  <c r="IT7" i="9"/>
  <c r="IT12" i="9" s="1"/>
  <c r="IS7" i="9"/>
  <c r="IS12" i="9" s="1"/>
  <c r="IR7" i="9"/>
  <c r="IQ7" i="9"/>
  <c r="IQ12" i="9" s="1"/>
  <c r="IP7" i="9"/>
  <c r="IO7" i="9"/>
  <c r="IO12" i="9" s="1"/>
  <c r="IN7" i="9"/>
  <c r="IN12" i="9" s="1"/>
  <c r="IM7" i="9"/>
  <c r="IM12" i="9" s="1"/>
  <c r="IL7" i="9"/>
  <c r="IK7" i="9"/>
  <c r="IK12" i="9" s="1"/>
  <c r="IJ7" i="9"/>
  <c r="IJ12" i="9" s="1"/>
  <c r="II7" i="9"/>
  <c r="II12" i="9" s="1"/>
  <c r="IH7" i="9"/>
  <c r="IH12" i="9" s="1"/>
  <c r="IG7" i="9"/>
  <c r="IG12" i="9" s="1"/>
  <c r="IF7" i="9"/>
  <c r="IE7" i="9"/>
  <c r="IE12" i="9" s="1"/>
  <c r="ID7" i="9"/>
  <c r="IC7" i="9"/>
  <c r="IC12" i="9" s="1"/>
  <c r="IB7" i="9"/>
  <c r="IB12" i="9" s="1"/>
  <c r="IA7" i="9"/>
  <c r="IA12" i="9" s="1"/>
  <c r="HZ7" i="9"/>
  <c r="HY7" i="9"/>
  <c r="HY12" i="9" s="1"/>
  <c r="HX7" i="9"/>
  <c r="HX12" i="9" s="1"/>
  <c r="HW7" i="9"/>
  <c r="HW12" i="9" s="1"/>
  <c r="HV7" i="9"/>
  <c r="HV12" i="9" s="1"/>
  <c r="HU7" i="9"/>
  <c r="HU12" i="9" s="1"/>
  <c r="HT7" i="9"/>
  <c r="HT12" i="9" s="1"/>
  <c r="HS7" i="9"/>
  <c r="HS12" i="9" s="1"/>
  <c r="HR7" i="9"/>
  <c r="HQ7" i="9"/>
  <c r="HQ12" i="9" s="1"/>
  <c r="HP7" i="9"/>
  <c r="HP12" i="9" s="1"/>
  <c r="HO7" i="9"/>
  <c r="HO12" i="9" s="1"/>
  <c r="HN7" i="9"/>
  <c r="HM7" i="9"/>
  <c r="HM12" i="9" s="1"/>
  <c r="HL7" i="9"/>
  <c r="HL12" i="9" s="1"/>
  <c r="HK7" i="9"/>
  <c r="HK12" i="9" s="1"/>
  <c r="HJ7" i="9"/>
  <c r="HJ12" i="9" s="1"/>
  <c r="HI7" i="9"/>
  <c r="HI12" i="9" s="1"/>
  <c r="HH7" i="9"/>
  <c r="HG7" i="9"/>
  <c r="HG12" i="9" s="1"/>
  <c r="HF7" i="9"/>
  <c r="HE7" i="9"/>
  <c r="HE12" i="9" s="1"/>
  <c r="HD7" i="9"/>
  <c r="HC7" i="9"/>
  <c r="HC12" i="9" s="1"/>
  <c r="HB7" i="9"/>
  <c r="HA7" i="9"/>
  <c r="HA12" i="9" s="1"/>
  <c r="GZ7" i="9"/>
  <c r="GZ12" i="9" s="1"/>
  <c r="GY7" i="9"/>
  <c r="GY12" i="9" s="1"/>
  <c r="GX7" i="9"/>
  <c r="GX12" i="9" s="1"/>
  <c r="GW7" i="9"/>
  <c r="GW12" i="9" s="1"/>
  <c r="GV7" i="9"/>
  <c r="GU7" i="9"/>
  <c r="GU12" i="9" s="1"/>
  <c r="GT7" i="9"/>
  <c r="GS7" i="9"/>
  <c r="GS12" i="9" s="1"/>
  <c r="GR7" i="9"/>
  <c r="GQ7" i="9"/>
  <c r="GQ12" i="9" s="1"/>
  <c r="GP7" i="9"/>
  <c r="GO7" i="9"/>
  <c r="GO12" i="9" s="1"/>
  <c r="GN7" i="9"/>
  <c r="GN12" i="9" s="1"/>
  <c r="GM7" i="9"/>
  <c r="GM12" i="9" s="1"/>
  <c r="GL7" i="9"/>
  <c r="GL12" i="9" s="1"/>
  <c r="GK7" i="9"/>
  <c r="GK12" i="9" s="1"/>
  <c r="GJ7" i="9"/>
  <c r="GI7" i="9"/>
  <c r="GI12" i="9" s="1"/>
  <c r="GH7" i="9"/>
  <c r="GG7" i="9"/>
  <c r="GG12" i="9" s="1"/>
  <c r="GF7" i="9"/>
  <c r="GE7" i="9"/>
  <c r="GE12" i="9" s="1"/>
  <c r="GD7" i="9"/>
  <c r="GC7" i="9"/>
  <c r="GC12" i="9" s="1"/>
  <c r="GB7" i="9"/>
  <c r="GB12" i="9" s="1"/>
  <c r="GA7" i="9"/>
  <c r="GA12" i="9" s="1"/>
  <c r="FZ7" i="9"/>
  <c r="FZ12" i="9" s="1"/>
  <c r="FY7" i="9"/>
  <c r="FY12" i="9" s="1"/>
  <c r="FX7" i="9"/>
  <c r="FW7" i="9"/>
  <c r="FW12" i="9" s="1"/>
  <c r="FV7" i="9"/>
  <c r="FU7" i="9"/>
  <c r="FU12" i="9" s="1"/>
  <c r="FT7" i="9"/>
  <c r="FS7" i="9"/>
  <c r="FS12" i="9" s="1"/>
  <c r="FR7" i="9"/>
  <c r="FQ7" i="9"/>
  <c r="FQ12" i="9" s="1"/>
  <c r="FP7" i="9"/>
  <c r="FP12" i="9" s="1"/>
  <c r="FO7" i="9"/>
  <c r="FO12" i="9" s="1"/>
  <c r="FN7" i="9"/>
  <c r="FN12" i="9" s="1"/>
  <c r="FM7" i="9"/>
  <c r="FM12" i="9" s="1"/>
  <c r="FL7" i="9"/>
  <c r="FK7" i="9"/>
  <c r="FK12" i="9" s="1"/>
  <c r="FJ7" i="9"/>
  <c r="FI7" i="9"/>
  <c r="FI12" i="9" s="1"/>
  <c r="FH7" i="9"/>
  <c r="FG7" i="9"/>
  <c r="FG12" i="9" s="1"/>
  <c r="FF7" i="9"/>
  <c r="FE7" i="9"/>
  <c r="FE12" i="9" s="1"/>
  <c r="FD7" i="9"/>
  <c r="FD12" i="9" s="1"/>
  <c r="FC7" i="9"/>
  <c r="FC12" i="9" s="1"/>
  <c r="FB7" i="9"/>
  <c r="FB12" i="9" s="1"/>
  <c r="FA7" i="9"/>
  <c r="FA12" i="9" s="1"/>
  <c r="EZ7" i="9"/>
  <c r="EY7" i="9"/>
  <c r="EY12" i="9" s="1"/>
  <c r="EX7" i="9"/>
  <c r="EW7" i="9"/>
  <c r="EW12" i="9" s="1"/>
  <c r="EV7" i="9"/>
  <c r="EU7" i="9"/>
  <c r="EU12" i="9" s="1"/>
  <c r="ET7" i="9"/>
  <c r="ES7" i="9"/>
  <c r="ES12" i="9" s="1"/>
  <c r="ER7" i="9"/>
  <c r="ER12" i="9" s="1"/>
  <c r="EQ7" i="9"/>
  <c r="EQ12" i="9" s="1"/>
  <c r="EP7" i="9"/>
  <c r="EP12" i="9" s="1"/>
  <c r="EO7" i="9"/>
  <c r="EO12" i="9" s="1"/>
  <c r="EN7" i="9"/>
  <c r="EM7" i="9"/>
  <c r="EM12" i="9" s="1"/>
  <c r="EL7" i="9"/>
  <c r="EK7" i="9"/>
  <c r="EK12" i="9" s="1"/>
  <c r="EJ7" i="9"/>
  <c r="EI7" i="9"/>
  <c r="EI12" i="9" s="1"/>
  <c r="EH7" i="9"/>
  <c r="EG7" i="9"/>
  <c r="EG12" i="9" s="1"/>
  <c r="EF7" i="9"/>
  <c r="EF12" i="9" s="1"/>
  <c r="EE7" i="9"/>
  <c r="EE12" i="9" s="1"/>
  <c r="ED7" i="9"/>
  <c r="ED12" i="9" s="1"/>
  <c r="EC7" i="9"/>
  <c r="EC12" i="9" s="1"/>
  <c r="EB7" i="9"/>
  <c r="EA7" i="9"/>
  <c r="EA12" i="9" s="1"/>
  <c r="DZ7" i="9"/>
  <c r="DY7" i="9"/>
  <c r="DY12" i="9" s="1"/>
  <c r="DX7" i="9"/>
  <c r="DW7" i="9"/>
  <c r="DW12" i="9" s="1"/>
  <c r="DV7" i="9"/>
  <c r="DU7" i="9"/>
  <c r="DU12" i="9" s="1"/>
  <c r="DT7" i="9"/>
  <c r="DT12" i="9" s="1"/>
  <c r="DS7" i="9"/>
  <c r="DS12" i="9" s="1"/>
  <c r="DR7" i="9"/>
  <c r="DR12" i="9" s="1"/>
  <c r="DQ7" i="9"/>
  <c r="DQ12" i="9" s="1"/>
  <c r="DP7" i="9"/>
  <c r="DO7" i="9"/>
  <c r="DO12" i="9" s="1"/>
  <c r="DN7" i="9"/>
  <c r="DM7" i="9"/>
  <c r="DM12" i="9" s="1"/>
  <c r="DL7" i="9"/>
  <c r="DK7" i="9"/>
  <c r="DK12" i="9" s="1"/>
  <c r="DJ7" i="9"/>
  <c r="DI7" i="9"/>
  <c r="DI12" i="9" s="1"/>
  <c r="DH7" i="9"/>
  <c r="DH12" i="9" s="1"/>
  <c r="DG7" i="9"/>
  <c r="DG12" i="9" s="1"/>
  <c r="DF7" i="9"/>
  <c r="DF12" i="9" s="1"/>
  <c r="DE7" i="9"/>
  <c r="DE12" i="9" s="1"/>
  <c r="DD7" i="9"/>
  <c r="DD12" i="9" s="1"/>
  <c r="DC7" i="9"/>
  <c r="DC12" i="9" s="1"/>
  <c r="DB7" i="9"/>
  <c r="DA7" i="9"/>
  <c r="DA12" i="9" s="1"/>
  <c r="CZ7" i="9"/>
  <c r="CY7" i="9"/>
  <c r="CY12" i="9" s="1"/>
  <c r="CX7" i="9"/>
  <c r="CW7" i="9"/>
  <c r="CW12" i="9" s="1"/>
  <c r="CV7" i="9"/>
  <c r="CV12" i="9" s="1"/>
  <c r="CU7" i="9"/>
  <c r="CU12" i="9" s="1"/>
  <c r="CT7" i="9"/>
  <c r="CT12" i="9" s="1"/>
  <c r="CS7" i="9"/>
  <c r="CS12" i="9" s="1"/>
  <c r="CR7" i="9"/>
  <c r="CR12" i="9" s="1"/>
  <c r="CQ7" i="9"/>
  <c r="CQ12" i="9" s="1"/>
  <c r="CP7" i="9"/>
  <c r="CO7" i="9"/>
  <c r="CO12" i="9" s="1"/>
  <c r="BD7" i="9"/>
  <c r="BD12" i="9" s="1"/>
  <c r="BC7" i="9"/>
  <c r="BC12" i="9" s="1"/>
  <c r="BB7" i="9"/>
  <c r="BA7" i="9"/>
  <c r="BA12" i="9" s="1"/>
  <c r="AZ7" i="9"/>
  <c r="AZ12" i="9" s="1"/>
  <c r="AY7" i="9"/>
  <c r="AY12" i="9" s="1"/>
  <c r="AX7" i="9"/>
  <c r="AX12" i="9" s="1"/>
  <c r="AW7" i="9"/>
  <c r="AW12" i="9" s="1"/>
  <c r="AV7" i="9"/>
  <c r="AU7" i="9"/>
  <c r="AU12" i="9" s="1"/>
  <c r="AT7" i="9"/>
  <c r="AT12" i="9" s="1"/>
  <c r="AS7" i="9"/>
  <c r="AS12" i="9" s="1"/>
  <c r="AI7" i="9"/>
  <c r="AI12" i="9" s="1"/>
  <c r="AI16" i="11" s="1"/>
  <c r="W7" i="9"/>
  <c r="W12" i="9" s="1"/>
  <c r="W16" i="11" s="1"/>
  <c r="B7" i="9"/>
  <c r="RH4" i="9"/>
  <c r="RG4" i="9"/>
  <c r="RF4" i="9"/>
  <c r="RE4" i="9"/>
  <c r="RD4" i="9"/>
  <c r="RC4" i="9"/>
  <c r="RB4" i="9"/>
  <c r="RA4" i="9"/>
  <c r="QZ4" i="9"/>
  <c r="QY4" i="9"/>
  <c r="QX4" i="9"/>
  <c r="QW4" i="9"/>
  <c r="QV4" i="9"/>
  <c r="QU4" i="9"/>
  <c r="QT4" i="9"/>
  <c r="QS4" i="9"/>
  <c r="QR4" i="9"/>
  <c r="QQ4" i="9"/>
  <c r="QP4" i="9"/>
  <c r="QO4" i="9"/>
  <c r="QN4" i="9"/>
  <c r="QM4" i="9"/>
  <c r="QL4" i="9"/>
  <c r="QK4" i="9"/>
  <c r="QJ4" i="9"/>
  <c r="QI4" i="9"/>
  <c r="QH4" i="9"/>
  <c r="QG4" i="9"/>
  <c r="QF4" i="9"/>
  <c r="QE4" i="9"/>
  <c r="QD4" i="9"/>
  <c r="QC4" i="9"/>
  <c r="QB4" i="9"/>
  <c r="QA4" i="9"/>
  <c r="PZ4" i="9"/>
  <c r="PY4" i="9"/>
  <c r="PX4" i="9"/>
  <c r="PW4" i="9"/>
  <c r="PV4" i="9"/>
  <c r="PU4" i="9"/>
  <c r="PT4" i="9"/>
  <c r="PS4" i="9"/>
  <c r="PR4" i="9"/>
  <c r="PQ4" i="9"/>
  <c r="PP4" i="9"/>
  <c r="PO4" i="9"/>
  <c r="PN4" i="9"/>
  <c r="PM4" i="9"/>
  <c r="PL4" i="9"/>
  <c r="PK4" i="9"/>
  <c r="PJ4" i="9"/>
  <c r="PI4" i="9"/>
  <c r="PH4" i="9"/>
  <c r="PG4" i="9"/>
  <c r="PF4" i="9"/>
  <c r="PE4" i="9"/>
  <c r="PD4" i="9"/>
  <c r="PC4" i="9"/>
  <c r="PB4" i="9"/>
  <c r="PA4" i="9"/>
  <c r="OZ4" i="9"/>
  <c r="OY4" i="9"/>
  <c r="OX4" i="9"/>
  <c r="OW4" i="9"/>
  <c r="OV4" i="9"/>
  <c r="OU4" i="9"/>
  <c r="OT4" i="9"/>
  <c r="OS4" i="9"/>
  <c r="OR4" i="9"/>
  <c r="OQ4" i="9"/>
  <c r="OP4" i="9"/>
  <c r="OO4" i="9"/>
  <c r="ON4" i="9"/>
  <c r="OM4" i="9"/>
  <c r="OL4" i="9"/>
  <c r="OK4" i="9"/>
  <c r="OJ4" i="9"/>
  <c r="OI4" i="9"/>
  <c r="OH4" i="9"/>
  <c r="OG4" i="9"/>
  <c r="OF4" i="9"/>
  <c r="OE4" i="9"/>
  <c r="OD4" i="9"/>
  <c r="OC4" i="9"/>
  <c r="OB4" i="9"/>
  <c r="OA4" i="9"/>
  <c r="NZ4" i="9"/>
  <c r="NY4" i="9"/>
  <c r="NX4" i="9"/>
  <c r="NW4" i="9"/>
  <c r="NV4" i="9"/>
  <c r="NU4" i="9"/>
  <c r="NT4" i="9"/>
  <c r="NS4" i="9"/>
  <c r="NR4" i="9"/>
  <c r="NQ4" i="9"/>
  <c r="NP4" i="9"/>
  <c r="NO4" i="9"/>
  <c r="NN4" i="9"/>
  <c r="NM4" i="9"/>
  <c r="NL4" i="9"/>
  <c r="NK4" i="9"/>
  <c r="NJ4" i="9"/>
  <c r="NI4" i="9"/>
  <c r="NH4" i="9"/>
  <c r="NG4" i="9"/>
  <c r="NF4" i="9"/>
  <c r="NE4" i="9"/>
  <c r="ND4" i="9"/>
  <c r="NC4" i="9"/>
  <c r="NB4" i="9"/>
  <c r="NA4" i="9"/>
  <c r="MZ4" i="9"/>
  <c r="MY4" i="9"/>
  <c r="MX4" i="9"/>
  <c r="MW4" i="9"/>
  <c r="MV4" i="9"/>
  <c r="MU4" i="9"/>
  <c r="MT4" i="9"/>
  <c r="MS4" i="9"/>
  <c r="MR4" i="9"/>
  <c r="MQ4" i="9"/>
  <c r="MP4" i="9"/>
  <c r="MO4" i="9"/>
  <c r="MN4" i="9"/>
  <c r="MM4" i="9"/>
  <c r="ML4" i="9"/>
  <c r="MK4" i="9"/>
  <c r="MJ4" i="9"/>
  <c r="MI4" i="9"/>
  <c r="MH4" i="9"/>
  <c r="MG4" i="9"/>
  <c r="MF4" i="9"/>
  <c r="ME4" i="9"/>
  <c r="MD4" i="9"/>
  <c r="MC4" i="9"/>
  <c r="MB4" i="9"/>
  <c r="MA4" i="9"/>
  <c r="LZ4" i="9"/>
  <c r="LY4" i="9"/>
  <c r="LX4" i="9"/>
  <c r="LW4" i="9"/>
  <c r="LV4" i="9"/>
  <c r="LU4" i="9"/>
  <c r="LT4" i="9"/>
  <c r="LS4" i="9"/>
  <c r="LR4" i="9"/>
  <c r="LQ4" i="9"/>
  <c r="LP4" i="9"/>
  <c r="LO4" i="9"/>
  <c r="LN4" i="9"/>
  <c r="LM4" i="9"/>
  <c r="LL4" i="9"/>
  <c r="LK4" i="9"/>
  <c r="LJ4" i="9"/>
  <c r="LI4" i="9"/>
  <c r="LH4" i="9"/>
  <c r="LG4" i="9"/>
  <c r="LF4" i="9"/>
  <c r="LE4" i="9"/>
  <c r="LD4" i="9"/>
  <c r="LC4" i="9"/>
  <c r="LB4" i="9"/>
  <c r="LA4" i="9"/>
  <c r="KZ4" i="9"/>
  <c r="KY4" i="9"/>
  <c r="KX4" i="9"/>
  <c r="KW4" i="9"/>
  <c r="KV4" i="9"/>
  <c r="KU4" i="9"/>
  <c r="KT4" i="9"/>
  <c r="KS4" i="9"/>
  <c r="KR4" i="9"/>
  <c r="KQ4" i="9"/>
  <c r="KP4" i="9"/>
  <c r="KO4" i="9"/>
  <c r="KN4" i="9"/>
  <c r="KM4" i="9"/>
  <c r="KL4" i="9"/>
  <c r="KK4" i="9"/>
  <c r="KJ4" i="9"/>
  <c r="KI4" i="9"/>
  <c r="KH4" i="9"/>
  <c r="KG4" i="9"/>
  <c r="KF4" i="9"/>
  <c r="KE4" i="9"/>
  <c r="KD4" i="9"/>
  <c r="KC4" i="9"/>
  <c r="KB4" i="9"/>
  <c r="KA4" i="9"/>
  <c r="JZ4" i="9"/>
  <c r="JY4" i="9"/>
  <c r="JX4" i="9"/>
  <c r="JW4" i="9"/>
  <c r="JV4" i="9"/>
  <c r="JU4" i="9"/>
  <c r="JT4" i="9"/>
  <c r="JS4" i="9"/>
  <c r="JR4" i="9"/>
  <c r="JQ4" i="9"/>
  <c r="JP4" i="9"/>
  <c r="JO4" i="9"/>
  <c r="JN4" i="9"/>
  <c r="JM4" i="9"/>
  <c r="JL4" i="9"/>
  <c r="JK4" i="9"/>
  <c r="JJ4" i="9"/>
  <c r="JI4" i="9"/>
  <c r="JH4" i="9"/>
  <c r="JG4" i="9"/>
  <c r="JF4" i="9"/>
  <c r="JE4" i="9"/>
  <c r="JD4" i="9"/>
  <c r="JC4" i="9"/>
  <c r="JB4" i="9"/>
  <c r="JA4" i="9"/>
  <c r="IZ4" i="9"/>
  <c r="IY4" i="9"/>
  <c r="IX4" i="9"/>
  <c r="IW4" i="9"/>
  <c r="IV4" i="9"/>
  <c r="IU4" i="9"/>
  <c r="IT4" i="9"/>
  <c r="IS4" i="9"/>
  <c r="IR4" i="9"/>
  <c r="IQ4" i="9"/>
  <c r="IP4" i="9"/>
  <c r="IO4" i="9"/>
  <c r="IN4" i="9"/>
  <c r="IM4" i="9"/>
  <c r="IL4" i="9"/>
  <c r="IK4" i="9"/>
  <c r="IJ4" i="9"/>
  <c r="II4" i="9"/>
  <c r="IH4" i="9"/>
  <c r="IG4" i="9"/>
  <c r="IF4" i="9"/>
  <c r="IE4" i="9"/>
  <c r="ID4" i="9"/>
  <c r="IC4" i="9"/>
  <c r="IB4" i="9"/>
  <c r="IA4" i="9"/>
  <c r="HZ4" i="9"/>
  <c r="HY4" i="9"/>
  <c r="HX4" i="9"/>
  <c r="HW4" i="9"/>
  <c r="HV4" i="9"/>
  <c r="HU4" i="9"/>
  <c r="HT4" i="9"/>
  <c r="HS4" i="9"/>
  <c r="HR4" i="9"/>
  <c r="HQ4" i="9"/>
  <c r="HP4" i="9"/>
  <c r="HO4" i="9"/>
  <c r="HN4" i="9"/>
  <c r="HM4" i="9"/>
  <c r="HL4" i="9"/>
  <c r="HK4" i="9"/>
  <c r="HJ4" i="9"/>
  <c r="HI4" i="9"/>
  <c r="HH4" i="9"/>
  <c r="HG4" i="9"/>
  <c r="HF4" i="9"/>
  <c r="HE4" i="9"/>
  <c r="HD4" i="9"/>
  <c r="HC4" i="9"/>
  <c r="HB4" i="9"/>
  <c r="HA4" i="9"/>
  <c r="GZ4" i="9"/>
  <c r="GY4" i="9"/>
  <c r="GX4" i="9"/>
  <c r="GW4" i="9"/>
  <c r="GV4" i="9"/>
  <c r="GU4" i="9"/>
  <c r="GT4" i="9"/>
  <c r="GS4" i="9"/>
  <c r="GR4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RH3" i="9"/>
  <c r="RG3" i="9"/>
  <c r="RF3" i="9"/>
  <c r="RE3" i="9"/>
  <c r="RD3" i="9"/>
  <c r="RC3" i="9"/>
  <c r="RB3" i="9"/>
  <c r="RA3" i="9"/>
  <c r="QZ3" i="9"/>
  <c r="QY3" i="9"/>
  <c r="QX3" i="9"/>
  <c r="QW3" i="9"/>
  <c r="QV3" i="9"/>
  <c r="QU3" i="9"/>
  <c r="QT3" i="9"/>
  <c r="QS3" i="9"/>
  <c r="QR3" i="9"/>
  <c r="QQ3" i="9"/>
  <c r="QP3" i="9"/>
  <c r="QO3" i="9"/>
  <c r="QN3" i="9"/>
  <c r="QM3" i="9"/>
  <c r="QL3" i="9"/>
  <c r="QK3" i="9"/>
  <c r="QJ3" i="9"/>
  <c r="QI3" i="9"/>
  <c r="QH3" i="9"/>
  <c r="QG3" i="9"/>
  <c r="QF3" i="9"/>
  <c r="QE3" i="9"/>
  <c r="QD3" i="9"/>
  <c r="QC3" i="9"/>
  <c r="QB3" i="9"/>
  <c r="QA3" i="9"/>
  <c r="PZ3" i="9"/>
  <c r="PY3" i="9"/>
  <c r="PX3" i="9"/>
  <c r="PW3" i="9"/>
  <c r="PV3" i="9"/>
  <c r="PU3" i="9"/>
  <c r="PT3" i="9"/>
  <c r="PS3" i="9"/>
  <c r="PR3" i="9"/>
  <c r="PQ3" i="9"/>
  <c r="PP3" i="9"/>
  <c r="PO3" i="9"/>
  <c r="PN3" i="9"/>
  <c r="PM3" i="9"/>
  <c r="PL3" i="9"/>
  <c r="PK3" i="9"/>
  <c r="PJ3" i="9"/>
  <c r="PI3" i="9"/>
  <c r="PH3" i="9"/>
  <c r="PG3" i="9"/>
  <c r="PF3" i="9"/>
  <c r="PE3" i="9"/>
  <c r="PD3" i="9"/>
  <c r="PC3" i="9"/>
  <c r="PB3" i="9"/>
  <c r="PA3" i="9"/>
  <c r="OZ3" i="9"/>
  <c r="OY3" i="9"/>
  <c r="OX3" i="9"/>
  <c r="OW3" i="9"/>
  <c r="OV3" i="9"/>
  <c r="OU3" i="9"/>
  <c r="OT3" i="9"/>
  <c r="OS3" i="9"/>
  <c r="OR3" i="9"/>
  <c r="OQ3" i="9"/>
  <c r="OP3" i="9"/>
  <c r="OO3" i="9"/>
  <c r="ON3" i="9"/>
  <c r="OM3" i="9"/>
  <c r="OL3" i="9"/>
  <c r="OK3" i="9"/>
  <c r="OJ3" i="9"/>
  <c r="OI3" i="9"/>
  <c r="OH3" i="9"/>
  <c r="OG3" i="9"/>
  <c r="OF3" i="9"/>
  <c r="OE3" i="9"/>
  <c r="OD3" i="9"/>
  <c r="OC3" i="9"/>
  <c r="OB3" i="9"/>
  <c r="OA3" i="9"/>
  <c r="NZ3" i="9"/>
  <c r="NY3" i="9"/>
  <c r="NX3" i="9"/>
  <c r="NW3" i="9"/>
  <c r="NV3" i="9"/>
  <c r="NU3" i="9"/>
  <c r="NT3" i="9"/>
  <c r="NS3" i="9"/>
  <c r="NR3" i="9"/>
  <c r="NQ3" i="9"/>
  <c r="NP3" i="9"/>
  <c r="NO3" i="9"/>
  <c r="NN3" i="9"/>
  <c r="NM3" i="9"/>
  <c r="NL3" i="9"/>
  <c r="NK3" i="9"/>
  <c r="NJ3" i="9"/>
  <c r="NI3" i="9"/>
  <c r="NH3" i="9"/>
  <c r="NG3" i="9"/>
  <c r="NF3" i="9"/>
  <c r="NE3" i="9"/>
  <c r="ND3" i="9"/>
  <c r="NC3" i="9"/>
  <c r="NB3" i="9"/>
  <c r="NA3" i="9"/>
  <c r="MZ3" i="9"/>
  <c r="MY3" i="9"/>
  <c r="MX3" i="9"/>
  <c r="MW3" i="9"/>
  <c r="MV3" i="9"/>
  <c r="MU3" i="9"/>
  <c r="MT3" i="9"/>
  <c r="MS3" i="9"/>
  <c r="MR3" i="9"/>
  <c r="MQ3" i="9"/>
  <c r="MP3" i="9"/>
  <c r="MO3" i="9"/>
  <c r="MN3" i="9"/>
  <c r="MM3" i="9"/>
  <c r="ML3" i="9"/>
  <c r="MK3" i="9"/>
  <c r="MJ3" i="9"/>
  <c r="MI3" i="9"/>
  <c r="MH3" i="9"/>
  <c r="MG3" i="9"/>
  <c r="MF3" i="9"/>
  <c r="ME3" i="9"/>
  <c r="MD3" i="9"/>
  <c r="MC3" i="9"/>
  <c r="MB3" i="9"/>
  <c r="MA3" i="9"/>
  <c r="LZ3" i="9"/>
  <c r="LY3" i="9"/>
  <c r="LX3" i="9"/>
  <c r="LW3" i="9"/>
  <c r="LV3" i="9"/>
  <c r="LU3" i="9"/>
  <c r="LT3" i="9"/>
  <c r="LS3" i="9"/>
  <c r="LR3" i="9"/>
  <c r="LQ3" i="9"/>
  <c r="LP3" i="9"/>
  <c r="LO3" i="9"/>
  <c r="LN3" i="9"/>
  <c r="LM3" i="9"/>
  <c r="LL3" i="9"/>
  <c r="LK3" i="9"/>
  <c r="LJ3" i="9"/>
  <c r="LI3" i="9"/>
  <c r="LH3" i="9"/>
  <c r="LG3" i="9"/>
  <c r="LF3" i="9"/>
  <c r="LE3" i="9"/>
  <c r="LD3" i="9"/>
  <c r="LC3" i="9"/>
  <c r="LB3" i="9"/>
  <c r="LA3" i="9"/>
  <c r="KZ3" i="9"/>
  <c r="KY3" i="9"/>
  <c r="KX3" i="9"/>
  <c r="KW3" i="9"/>
  <c r="KV3" i="9"/>
  <c r="KU3" i="9"/>
  <c r="KT3" i="9"/>
  <c r="KS3" i="9"/>
  <c r="KR3" i="9"/>
  <c r="KQ3" i="9"/>
  <c r="KP3" i="9"/>
  <c r="KO3" i="9"/>
  <c r="KN3" i="9"/>
  <c r="KM3" i="9"/>
  <c r="KL3" i="9"/>
  <c r="KK3" i="9"/>
  <c r="KJ3" i="9"/>
  <c r="KI3" i="9"/>
  <c r="KH3" i="9"/>
  <c r="KG3" i="9"/>
  <c r="KF3" i="9"/>
  <c r="KE3" i="9"/>
  <c r="KD3" i="9"/>
  <c r="KC3" i="9"/>
  <c r="KB3" i="9"/>
  <c r="KA3" i="9"/>
  <c r="JZ3" i="9"/>
  <c r="JY3" i="9"/>
  <c r="JX3" i="9"/>
  <c r="JW3" i="9"/>
  <c r="JV3" i="9"/>
  <c r="JU3" i="9"/>
  <c r="JT3" i="9"/>
  <c r="JS3" i="9"/>
  <c r="JR3" i="9"/>
  <c r="JQ3" i="9"/>
  <c r="JP3" i="9"/>
  <c r="JO3" i="9"/>
  <c r="JN3" i="9"/>
  <c r="JM3" i="9"/>
  <c r="JL3" i="9"/>
  <c r="JK3" i="9"/>
  <c r="JJ3" i="9"/>
  <c r="JI3" i="9"/>
  <c r="JH3" i="9"/>
  <c r="JG3" i="9"/>
  <c r="JF3" i="9"/>
  <c r="JE3" i="9"/>
  <c r="JD3" i="9"/>
  <c r="JC3" i="9"/>
  <c r="JB3" i="9"/>
  <c r="JA3" i="9"/>
  <c r="IZ3" i="9"/>
  <c r="IY3" i="9"/>
  <c r="IX3" i="9"/>
  <c r="IW3" i="9"/>
  <c r="IV3" i="9"/>
  <c r="IU3" i="9"/>
  <c r="IT3" i="9"/>
  <c r="IS3" i="9"/>
  <c r="IR3" i="9"/>
  <c r="IQ3" i="9"/>
  <c r="IP3" i="9"/>
  <c r="IO3" i="9"/>
  <c r="IN3" i="9"/>
  <c r="IM3" i="9"/>
  <c r="IL3" i="9"/>
  <c r="IK3" i="9"/>
  <c r="IJ3" i="9"/>
  <c r="II3" i="9"/>
  <c r="IH3" i="9"/>
  <c r="IG3" i="9"/>
  <c r="IF3" i="9"/>
  <c r="IE3" i="9"/>
  <c r="ID3" i="9"/>
  <c r="IC3" i="9"/>
  <c r="IB3" i="9"/>
  <c r="IA3" i="9"/>
  <c r="HZ3" i="9"/>
  <c r="HY3" i="9"/>
  <c r="HX3" i="9"/>
  <c r="HW3" i="9"/>
  <c r="HV3" i="9"/>
  <c r="HU3" i="9"/>
  <c r="HT3" i="9"/>
  <c r="HS3" i="9"/>
  <c r="HR3" i="9"/>
  <c r="HQ3" i="9"/>
  <c r="HP3" i="9"/>
  <c r="HO3" i="9"/>
  <c r="HN3" i="9"/>
  <c r="HM3" i="9"/>
  <c r="HL3" i="9"/>
  <c r="HK3" i="9"/>
  <c r="HJ3" i="9"/>
  <c r="HI3" i="9"/>
  <c r="HH3" i="9"/>
  <c r="HG3" i="9"/>
  <c r="HF3" i="9"/>
  <c r="HE3" i="9"/>
  <c r="HD3" i="9"/>
  <c r="HC3" i="9"/>
  <c r="HB3" i="9"/>
  <c r="HA3" i="9"/>
  <c r="GZ3" i="9"/>
  <c r="GY3" i="9"/>
  <c r="GX3" i="9"/>
  <c r="GW3" i="9"/>
  <c r="GV3" i="9"/>
  <c r="GU3" i="9"/>
  <c r="GT3" i="9"/>
  <c r="GS3" i="9"/>
  <c r="GR3" i="9"/>
  <c r="GQ3" i="9"/>
  <c r="GP3" i="9"/>
  <c r="GO3" i="9"/>
  <c r="GN3" i="9"/>
  <c r="GM3" i="9"/>
  <c r="GL3" i="9"/>
  <c r="GK3" i="9"/>
  <c r="GJ3" i="9"/>
  <c r="GI3" i="9"/>
  <c r="GH3" i="9"/>
  <c r="GG3" i="9"/>
  <c r="GF3" i="9"/>
  <c r="GE3" i="9"/>
  <c r="GD3" i="9"/>
  <c r="GC3" i="9"/>
  <c r="GB3" i="9"/>
  <c r="GA3" i="9"/>
  <c r="FZ3" i="9"/>
  <c r="FY3" i="9"/>
  <c r="FX3" i="9"/>
  <c r="FW3" i="9"/>
  <c r="FV3" i="9"/>
  <c r="FU3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3" i="9"/>
  <c r="FE3" i="9"/>
  <c r="FD3" i="9"/>
  <c r="FC3" i="9"/>
  <c r="FB3" i="9"/>
  <c r="FA3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3" i="9"/>
  <c r="EK3" i="9"/>
  <c r="EJ3" i="9"/>
  <c r="EI3" i="9"/>
  <c r="EH3" i="9"/>
  <c r="EG3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3" i="9"/>
  <c r="DQ3" i="9"/>
  <c r="DP3" i="9"/>
  <c r="DO3" i="9"/>
  <c r="DN3" i="9"/>
  <c r="DM3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Y3" i="9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M3" i="9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K3" i="9"/>
  <c r="L3" i="9" s="1"/>
  <c r="J3" i="9"/>
  <c r="I3" i="9"/>
  <c r="BA2" i="9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BY2" i="9" s="1"/>
  <c r="BZ2" i="9" s="1"/>
  <c r="CA2" i="9" s="1"/>
  <c r="CB2" i="9" s="1"/>
  <c r="CC2" i="9" s="1"/>
  <c r="CD2" i="9" s="1"/>
  <c r="CE2" i="9" s="1"/>
  <c r="CF2" i="9" s="1"/>
  <c r="CG2" i="9" s="1"/>
  <c r="CH2" i="9" s="1"/>
  <c r="CI2" i="9" s="1"/>
  <c r="CJ2" i="9" s="1"/>
  <c r="CK2" i="9" s="1"/>
  <c r="CL2" i="9" s="1"/>
  <c r="CM2" i="9" s="1"/>
  <c r="CN2" i="9" s="1"/>
  <c r="CO2" i="9" s="1"/>
  <c r="CP2" i="9" s="1"/>
  <c r="CQ2" i="9" s="1"/>
  <c r="CR2" i="9" s="1"/>
  <c r="CS2" i="9" s="1"/>
  <c r="CT2" i="9" s="1"/>
  <c r="CU2" i="9" s="1"/>
  <c r="CV2" i="9" s="1"/>
  <c r="CW2" i="9" s="1"/>
  <c r="CX2" i="9" s="1"/>
  <c r="CY2" i="9" s="1"/>
  <c r="CZ2" i="9" s="1"/>
  <c r="DA2" i="9" s="1"/>
  <c r="DB2" i="9" s="1"/>
  <c r="DC2" i="9" s="1"/>
  <c r="DD2" i="9" s="1"/>
  <c r="DE2" i="9" s="1"/>
  <c r="DF2" i="9" s="1"/>
  <c r="DG2" i="9" s="1"/>
  <c r="DH2" i="9" s="1"/>
  <c r="DI2" i="9" s="1"/>
  <c r="DJ2" i="9" s="1"/>
  <c r="DK2" i="9" s="1"/>
  <c r="DL2" i="9" s="1"/>
  <c r="DM2" i="9" s="1"/>
  <c r="DN2" i="9" s="1"/>
  <c r="DO2" i="9" s="1"/>
  <c r="DP2" i="9" s="1"/>
  <c r="DQ2" i="9" s="1"/>
  <c r="DR2" i="9" s="1"/>
  <c r="DS2" i="9" s="1"/>
  <c r="DT2" i="9" s="1"/>
  <c r="DU2" i="9" s="1"/>
  <c r="DV2" i="9" s="1"/>
  <c r="DW2" i="9" s="1"/>
  <c r="DX2" i="9" s="1"/>
  <c r="DY2" i="9" s="1"/>
  <c r="DZ2" i="9" s="1"/>
  <c r="EA2" i="9" s="1"/>
  <c r="EB2" i="9" s="1"/>
  <c r="EC2" i="9" s="1"/>
  <c r="ED2" i="9" s="1"/>
  <c r="EE2" i="9" s="1"/>
  <c r="EF2" i="9" s="1"/>
  <c r="EG2" i="9" s="1"/>
  <c r="EH2" i="9" s="1"/>
  <c r="EI2" i="9" s="1"/>
  <c r="EJ2" i="9" s="1"/>
  <c r="EK2" i="9" s="1"/>
  <c r="EL2" i="9" s="1"/>
  <c r="EM2" i="9" s="1"/>
  <c r="EN2" i="9" s="1"/>
  <c r="EO2" i="9" s="1"/>
  <c r="EP2" i="9" s="1"/>
  <c r="EQ2" i="9" s="1"/>
  <c r="ER2" i="9" s="1"/>
  <c r="ES2" i="9" s="1"/>
  <c r="ET2" i="9" s="1"/>
  <c r="EU2" i="9" s="1"/>
  <c r="EV2" i="9" s="1"/>
  <c r="EW2" i="9" s="1"/>
  <c r="EX2" i="9" s="1"/>
  <c r="EY2" i="9" s="1"/>
  <c r="EZ2" i="9" s="1"/>
  <c r="FA2" i="9" s="1"/>
  <c r="FB2" i="9" s="1"/>
  <c r="FC2" i="9" s="1"/>
  <c r="FD2" i="9" s="1"/>
  <c r="FE2" i="9" s="1"/>
  <c r="FF2" i="9" s="1"/>
  <c r="FG2" i="9" s="1"/>
  <c r="FH2" i="9" s="1"/>
  <c r="FI2" i="9" s="1"/>
  <c r="AU2" i="9"/>
  <c r="AV2" i="9" s="1"/>
  <c r="AW2" i="9" s="1"/>
  <c r="AX2" i="9" s="1"/>
  <c r="AY2" i="9" s="1"/>
  <c r="AZ2" i="9" s="1"/>
  <c r="AT2" i="9"/>
  <c r="AS2" i="9"/>
  <c r="I27" i="8"/>
  <c r="L193" i="7"/>
  <c r="E75" i="16" s="1"/>
  <c r="I75" i="16" s="1"/>
  <c r="J193" i="7"/>
  <c r="I192" i="7"/>
  <c r="H192" i="7"/>
  <c r="N191" i="7"/>
  <c r="O191" i="7" s="1"/>
  <c r="P191" i="7" s="1"/>
  <c r="Q191" i="7" s="1"/>
  <c r="R191" i="7" s="1"/>
  <c r="S191" i="7" s="1"/>
  <c r="T191" i="7" s="1"/>
  <c r="U191" i="7" s="1"/>
  <c r="V191" i="7" s="1"/>
  <c r="W191" i="7" s="1"/>
  <c r="X191" i="7" s="1"/>
  <c r="Y191" i="7" s="1"/>
  <c r="Z191" i="7" s="1"/>
  <c r="AA191" i="7" s="1"/>
  <c r="AB191" i="7" s="1"/>
  <c r="AC191" i="7" s="1"/>
  <c r="AD191" i="7" s="1"/>
  <c r="AE191" i="7" s="1"/>
  <c r="AF191" i="7" s="1"/>
  <c r="AG191" i="7" s="1"/>
  <c r="AH191" i="7" s="1"/>
  <c r="AI191" i="7" s="1"/>
  <c r="AJ191" i="7" s="1"/>
  <c r="AK191" i="7" s="1"/>
  <c r="AL191" i="7" s="1"/>
  <c r="AM191" i="7" s="1"/>
  <c r="AN191" i="7" s="1"/>
  <c r="AO191" i="7" s="1"/>
  <c r="AP191" i="7" s="1"/>
  <c r="AQ191" i="7" s="1"/>
  <c r="M191" i="7"/>
  <c r="K191" i="7"/>
  <c r="L188" i="7"/>
  <c r="E74" i="16" s="1"/>
  <c r="I74" i="16" s="1"/>
  <c r="J188" i="7"/>
  <c r="L187" i="7"/>
  <c r="I187" i="7"/>
  <c r="H187" i="7"/>
  <c r="O186" i="7"/>
  <c r="P186" i="7" s="1"/>
  <c r="Q186" i="7" s="1"/>
  <c r="R186" i="7" s="1"/>
  <c r="S186" i="7" s="1"/>
  <c r="T186" i="7" s="1"/>
  <c r="U186" i="7" s="1"/>
  <c r="V186" i="7" s="1"/>
  <c r="W186" i="7" s="1"/>
  <c r="X186" i="7" s="1"/>
  <c r="Y186" i="7" s="1"/>
  <c r="Z186" i="7" s="1"/>
  <c r="AA186" i="7" s="1"/>
  <c r="AB186" i="7" s="1"/>
  <c r="AC186" i="7" s="1"/>
  <c r="AD186" i="7" s="1"/>
  <c r="AE186" i="7" s="1"/>
  <c r="AF186" i="7" s="1"/>
  <c r="AG186" i="7" s="1"/>
  <c r="AH186" i="7" s="1"/>
  <c r="AI186" i="7" s="1"/>
  <c r="AJ186" i="7" s="1"/>
  <c r="AK186" i="7" s="1"/>
  <c r="AL186" i="7" s="1"/>
  <c r="AM186" i="7" s="1"/>
  <c r="AN186" i="7" s="1"/>
  <c r="AO186" i="7" s="1"/>
  <c r="AP186" i="7" s="1"/>
  <c r="AQ186" i="7" s="1"/>
  <c r="N186" i="7"/>
  <c r="M186" i="7"/>
  <c r="K186" i="7"/>
  <c r="D183" i="7"/>
  <c r="L182" i="7"/>
  <c r="M182" i="7" s="1"/>
  <c r="N182" i="7" s="1"/>
  <c r="O182" i="7" s="1"/>
  <c r="P182" i="7" s="1"/>
  <c r="Q182" i="7" s="1"/>
  <c r="R182" i="7" s="1"/>
  <c r="S182" i="7" s="1"/>
  <c r="T182" i="7" s="1"/>
  <c r="U182" i="7" s="1"/>
  <c r="V182" i="7" s="1"/>
  <c r="W182" i="7" s="1"/>
  <c r="X182" i="7" s="1"/>
  <c r="Y182" i="7" s="1"/>
  <c r="Z182" i="7" s="1"/>
  <c r="AA182" i="7" s="1"/>
  <c r="AB182" i="7" s="1"/>
  <c r="AC182" i="7" s="1"/>
  <c r="AD182" i="7" s="1"/>
  <c r="AE182" i="7" s="1"/>
  <c r="AF182" i="7" s="1"/>
  <c r="AG182" i="7" s="1"/>
  <c r="AH182" i="7" s="1"/>
  <c r="AI182" i="7" s="1"/>
  <c r="AJ182" i="7" s="1"/>
  <c r="AK182" i="7" s="1"/>
  <c r="AL182" i="7" s="1"/>
  <c r="AM182" i="7" s="1"/>
  <c r="AN182" i="7" s="1"/>
  <c r="AO182" i="7" s="1"/>
  <c r="AP182" i="7" s="1"/>
  <c r="AQ182" i="7" s="1"/>
  <c r="K182" i="7"/>
  <c r="J182" i="7"/>
  <c r="I182" i="7"/>
  <c r="H182" i="7"/>
  <c r="F73" i="16"/>
  <c r="M176" i="7"/>
  <c r="N176" i="7" s="1"/>
  <c r="L176" i="7"/>
  <c r="M175" i="7"/>
  <c r="L175" i="7"/>
  <c r="K175" i="7"/>
  <c r="J175" i="7"/>
  <c r="I175" i="7"/>
  <c r="H175" i="7"/>
  <c r="L171" i="7"/>
  <c r="K170" i="7"/>
  <c r="J170" i="7"/>
  <c r="I170" i="7"/>
  <c r="H170" i="7"/>
  <c r="P169" i="7"/>
  <c r="Q169" i="7" s="1"/>
  <c r="R169" i="7" s="1"/>
  <c r="S169" i="7" s="1"/>
  <c r="T169" i="7" s="1"/>
  <c r="U169" i="7" s="1"/>
  <c r="V169" i="7" s="1"/>
  <c r="W169" i="7" s="1"/>
  <c r="X169" i="7" s="1"/>
  <c r="Y169" i="7" s="1"/>
  <c r="Z169" i="7" s="1"/>
  <c r="AA169" i="7" s="1"/>
  <c r="AB169" i="7" s="1"/>
  <c r="AC169" i="7" s="1"/>
  <c r="AD169" i="7" s="1"/>
  <c r="AE169" i="7" s="1"/>
  <c r="AF169" i="7" s="1"/>
  <c r="AG169" i="7" s="1"/>
  <c r="AH169" i="7" s="1"/>
  <c r="AI169" i="7" s="1"/>
  <c r="AJ169" i="7" s="1"/>
  <c r="AK169" i="7" s="1"/>
  <c r="AL169" i="7" s="1"/>
  <c r="AM169" i="7" s="1"/>
  <c r="AN169" i="7" s="1"/>
  <c r="AO169" i="7" s="1"/>
  <c r="AP169" i="7" s="1"/>
  <c r="AQ169" i="7" s="1"/>
  <c r="O169" i="7"/>
  <c r="N169" i="7"/>
  <c r="M169" i="7"/>
  <c r="M166" i="7"/>
  <c r="N166" i="7" s="1"/>
  <c r="O166" i="7" s="1"/>
  <c r="M165" i="7"/>
  <c r="L165" i="7"/>
  <c r="K165" i="7"/>
  <c r="J165" i="7"/>
  <c r="I165" i="7"/>
  <c r="H165" i="7"/>
  <c r="D159" i="7"/>
  <c r="K158" i="7"/>
  <c r="J158" i="7"/>
  <c r="I158" i="7"/>
  <c r="H158" i="7"/>
  <c r="D154" i="7"/>
  <c r="L153" i="7"/>
  <c r="K153" i="7"/>
  <c r="J153" i="7"/>
  <c r="I153" i="7"/>
  <c r="H153" i="7"/>
  <c r="F66" i="16"/>
  <c r="D147" i="7"/>
  <c r="L146" i="7"/>
  <c r="K146" i="7"/>
  <c r="J146" i="7"/>
  <c r="I146" i="7"/>
  <c r="H146" i="7"/>
  <c r="F64" i="16"/>
  <c r="I64" i="16" s="1"/>
  <c r="D142" i="7"/>
  <c r="K141" i="7"/>
  <c r="J141" i="7"/>
  <c r="I141" i="7"/>
  <c r="H141" i="7"/>
  <c r="D137" i="7"/>
  <c r="K136" i="7"/>
  <c r="J136" i="7"/>
  <c r="I136" i="7"/>
  <c r="H136" i="7"/>
  <c r="F62" i="16"/>
  <c r="D130" i="7"/>
  <c r="K129" i="7"/>
  <c r="J129" i="7"/>
  <c r="I129" i="7"/>
  <c r="H129" i="7"/>
  <c r="D125" i="7"/>
  <c r="K124" i="7"/>
  <c r="J124" i="7"/>
  <c r="I124" i="7"/>
  <c r="H124" i="7"/>
  <c r="F59" i="16"/>
  <c r="D120" i="7"/>
  <c r="L119" i="7"/>
  <c r="K119" i="7"/>
  <c r="J119" i="7"/>
  <c r="I119" i="7"/>
  <c r="H119" i="7"/>
  <c r="M118" i="7"/>
  <c r="M119" i="7" s="1"/>
  <c r="F58" i="16"/>
  <c r="I58" i="16" s="1"/>
  <c r="D113" i="7"/>
  <c r="L112" i="7"/>
  <c r="K112" i="7"/>
  <c r="J112" i="7"/>
  <c r="I112" i="7"/>
  <c r="H112" i="7"/>
  <c r="M111" i="7"/>
  <c r="M112" i="7" s="1"/>
  <c r="D108" i="7"/>
  <c r="L107" i="7"/>
  <c r="K107" i="7"/>
  <c r="J107" i="7"/>
  <c r="I107" i="7"/>
  <c r="H107" i="7"/>
  <c r="M106" i="7"/>
  <c r="M107" i="7" s="1"/>
  <c r="L101" i="7"/>
  <c r="E53" i="16" s="1"/>
  <c r="K101" i="7"/>
  <c r="J101" i="7"/>
  <c r="I101" i="7"/>
  <c r="K100" i="7"/>
  <c r="H100" i="7"/>
  <c r="L96" i="7"/>
  <c r="E52" i="16" s="1"/>
  <c r="K96" i="7"/>
  <c r="J96" i="7"/>
  <c r="I96" i="7"/>
  <c r="J95" i="7"/>
  <c r="I95" i="7"/>
  <c r="H95" i="7"/>
  <c r="K94" i="7"/>
  <c r="K95" i="7" s="1"/>
  <c r="J94" i="7"/>
  <c r="N89" i="7"/>
  <c r="O89" i="7" s="1"/>
  <c r="M89" i="7"/>
  <c r="L88" i="7"/>
  <c r="K88" i="7"/>
  <c r="J88" i="7"/>
  <c r="I88" i="7"/>
  <c r="H88" i="7"/>
  <c r="M87" i="7"/>
  <c r="M84" i="7"/>
  <c r="M83" i="7" s="1"/>
  <c r="L83" i="7"/>
  <c r="K83" i="7"/>
  <c r="J83" i="7"/>
  <c r="I83" i="7"/>
  <c r="H83" i="7"/>
  <c r="Q82" i="7"/>
  <c r="R82" i="7" s="1"/>
  <c r="S82" i="7" s="1"/>
  <c r="T82" i="7" s="1"/>
  <c r="U82" i="7" s="1"/>
  <c r="V82" i="7" s="1"/>
  <c r="W82" i="7" s="1"/>
  <c r="X82" i="7" s="1"/>
  <c r="Y82" i="7" s="1"/>
  <c r="Z82" i="7" s="1"/>
  <c r="AA82" i="7" s="1"/>
  <c r="AB82" i="7" s="1"/>
  <c r="AC82" i="7" s="1"/>
  <c r="AD82" i="7" s="1"/>
  <c r="AE82" i="7" s="1"/>
  <c r="AF82" i="7" s="1"/>
  <c r="AG82" i="7" s="1"/>
  <c r="AH82" i="7" s="1"/>
  <c r="AI82" i="7" s="1"/>
  <c r="AJ82" i="7" s="1"/>
  <c r="AK82" i="7" s="1"/>
  <c r="AL82" i="7" s="1"/>
  <c r="AM82" i="7" s="1"/>
  <c r="AN82" i="7" s="1"/>
  <c r="AO82" i="7" s="1"/>
  <c r="AP82" i="7" s="1"/>
  <c r="AQ82" i="7" s="1"/>
  <c r="M82" i="7"/>
  <c r="N82" i="7" s="1"/>
  <c r="O82" i="7" s="1"/>
  <c r="P82" i="7" s="1"/>
  <c r="D77" i="7"/>
  <c r="M76" i="7"/>
  <c r="L76" i="7"/>
  <c r="K76" i="7"/>
  <c r="J76" i="7"/>
  <c r="I76" i="7"/>
  <c r="H76" i="7"/>
  <c r="N75" i="7"/>
  <c r="M75" i="7"/>
  <c r="D72" i="7"/>
  <c r="M71" i="7"/>
  <c r="L71" i="7"/>
  <c r="K71" i="7"/>
  <c r="J71" i="7"/>
  <c r="I71" i="7"/>
  <c r="H71" i="7"/>
  <c r="N70" i="7"/>
  <c r="M70" i="7"/>
  <c r="L65" i="7"/>
  <c r="E44" i="16" s="1"/>
  <c r="K65" i="7"/>
  <c r="J65" i="7"/>
  <c r="I65" i="7"/>
  <c r="H64" i="7"/>
  <c r="J63" i="7"/>
  <c r="M60" i="7"/>
  <c r="N60" i="7" s="1"/>
  <c r="O60" i="7" s="1"/>
  <c r="P60" i="7" s="1"/>
  <c r="Q60" i="7" s="1"/>
  <c r="L60" i="7"/>
  <c r="E43" i="16" s="1"/>
  <c r="K60" i="7"/>
  <c r="J60" i="7"/>
  <c r="I60" i="7"/>
  <c r="J59" i="7"/>
  <c r="I59" i="7"/>
  <c r="H59" i="7"/>
  <c r="K58" i="7"/>
  <c r="K59" i="7" s="1"/>
  <c r="J58" i="7"/>
  <c r="D53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D48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D47" i="7"/>
  <c r="D43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D42" i="7" s="1"/>
  <c r="H42" i="7"/>
  <c r="D38" i="7"/>
  <c r="L37" i="7"/>
  <c r="K37" i="7"/>
  <c r="J37" i="7"/>
  <c r="I37" i="7"/>
  <c r="H37" i="7"/>
  <c r="M36" i="7"/>
  <c r="O33" i="7"/>
  <c r="P33" i="7" s="1"/>
  <c r="N33" i="7"/>
  <c r="M33" i="7"/>
  <c r="P32" i="7"/>
  <c r="M32" i="7"/>
  <c r="L32" i="7"/>
  <c r="I32" i="7"/>
  <c r="H32" i="7"/>
  <c r="P31" i="7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B31" i="7" s="1"/>
  <c r="AC31" i="7" s="1"/>
  <c r="AD31" i="7" s="1"/>
  <c r="AE31" i="7" s="1"/>
  <c r="AF31" i="7" s="1"/>
  <c r="AG31" i="7" s="1"/>
  <c r="AH31" i="7" s="1"/>
  <c r="AI31" i="7" s="1"/>
  <c r="AJ31" i="7" s="1"/>
  <c r="AK31" i="7" s="1"/>
  <c r="AL31" i="7" s="1"/>
  <c r="AM31" i="7" s="1"/>
  <c r="AN31" i="7" s="1"/>
  <c r="AO31" i="7" s="1"/>
  <c r="AP31" i="7" s="1"/>
  <c r="AQ31" i="7" s="1"/>
  <c r="N31" i="7"/>
  <c r="O31" i="7" s="1"/>
  <c r="O32" i="7" s="1"/>
  <c r="M31" i="7"/>
  <c r="K31" i="7"/>
  <c r="K32" i="7" s="1"/>
  <c r="J31" i="7"/>
  <c r="J32" i="7" s="1"/>
  <c r="M28" i="7"/>
  <c r="L27" i="7"/>
  <c r="I27" i="7"/>
  <c r="H27" i="7"/>
  <c r="O26" i="7"/>
  <c r="P26" i="7" s="1"/>
  <c r="Q26" i="7" s="1"/>
  <c r="R26" i="7" s="1"/>
  <c r="S26" i="7" s="1"/>
  <c r="T26" i="7" s="1"/>
  <c r="U26" i="7" s="1"/>
  <c r="V26" i="7" s="1"/>
  <c r="W26" i="7" s="1"/>
  <c r="X26" i="7" s="1"/>
  <c r="Y26" i="7" s="1"/>
  <c r="Z26" i="7" s="1"/>
  <c r="AA26" i="7" s="1"/>
  <c r="AB26" i="7" s="1"/>
  <c r="AC26" i="7" s="1"/>
  <c r="AD26" i="7" s="1"/>
  <c r="AE26" i="7" s="1"/>
  <c r="AF26" i="7" s="1"/>
  <c r="AG26" i="7" s="1"/>
  <c r="AH26" i="7" s="1"/>
  <c r="AI26" i="7" s="1"/>
  <c r="AJ26" i="7" s="1"/>
  <c r="AK26" i="7" s="1"/>
  <c r="AL26" i="7" s="1"/>
  <c r="AM26" i="7" s="1"/>
  <c r="AN26" i="7" s="1"/>
  <c r="AO26" i="7" s="1"/>
  <c r="AP26" i="7" s="1"/>
  <c r="AQ26" i="7" s="1"/>
  <c r="M26" i="7"/>
  <c r="N26" i="7" s="1"/>
  <c r="J26" i="7"/>
  <c r="DN18" i="7"/>
  <c r="EY18" i="7" s="1"/>
  <c r="GJ18" i="7" s="1"/>
  <c r="HU18" i="7" s="1"/>
  <c r="JF18" i="7" s="1"/>
  <c r="KQ18" i="7" s="1"/>
  <c r="MB18" i="7" s="1"/>
  <c r="NM18" i="7" s="1"/>
  <c r="OX18" i="7" s="1"/>
  <c r="QI18" i="7" s="1"/>
  <c r="CC18" i="7"/>
  <c r="DN17" i="7"/>
  <c r="EY17" i="7" s="1"/>
  <c r="GJ17" i="7" s="1"/>
  <c r="HU17" i="7" s="1"/>
  <c r="JF17" i="7" s="1"/>
  <c r="KQ17" i="7" s="1"/>
  <c r="MB17" i="7" s="1"/>
  <c r="NM17" i="7" s="1"/>
  <c r="OX17" i="7" s="1"/>
  <c r="QI17" i="7" s="1"/>
  <c r="CC17" i="7"/>
  <c r="H17" i="7"/>
  <c r="AS17" i="7" s="1"/>
  <c r="CD17" i="7" s="1"/>
  <c r="DO17" i="7" s="1"/>
  <c r="EZ17" i="7" s="1"/>
  <c r="GK17" i="7" s="1"/>
  <c r="HV17" i="7" s="1"/>
  <c r="JG17" i="7" s="1"/>
  <c r="KR17" i="7" s="1"/>
  <c r="MC17" i="7" s="1"/>
  <c r="NN17" i="7" s="1"/>
  <c r="OY17" i="7" s="1"/>
  <c r="QJ17" i="7" s="1"/>
  <c r="EY16" i="7"/>
  <c r="GJ16" i="7" s="1"/>
  <c r="HU16" i="7" s="1"/>
  <c r="JF16" i="7" s="1"/>
  <c r="KQ16" i="7" s="1"/>
  <c r="MB16" i="7" s="1"/>
  <c r="NM16" i="7" s="1"/>
  <c r="OX16" i="7" s="1"/>
  <c r="QI16" i="7" s="1"/>
  <c r="DN16" i="7"/>
  <c r="CC16" i="7"/>
  <c r="RB13" i="7"/>
  <c r="QZ13" i="7"/>
  <c r="QY13" i="7"/>
  <c r="QP13" i="7"/>
  <c r="QN13" i="7"/>
  <c r="QM13" i="7"/>
  <c r="QD13" i="7"/>
  <c r="QB13" i="7"/>
  <c r="QA13" i="7"/>
  <c r="PR13" i="7"/>
  <c r="PP13" i="7"/>
  <c r="PO13" i="7"/>
  <c r="PF13" i="7"/>
  <c r="PD13" i="7"/>
  <c r="PC13" i="7"/>
  <c r="OT13" i="7"/>
  <c r="OR13" i="7"/>
  <c r="OQ13" i="7"/>
  <c r="OH13" i="7"/>
  <c r="OF13" i="7"/>
  <c r="OE13" i="7"/>
  <c r="NV13" i="7"/>
  <c r="NT13" i="7"/>
  <c r="NS13" i="7"/>
  <c r="NJ13" i="7"/>
  <c r="NH13" i="7"/>
  <c r="NG13" i="7"/>
  <c r="MX13" i="7"/>
  <c r="MV13" i="7"/>
  <c r="MU13" i="7"/>
  <c r="ML13" i="7"/>
  <c r="MJ13" i="7"/>
  <c r="MI13" i="7"/>
  <c r="LZ13" i="7"/>
  <c r="LX13" i="7"/>
  <c r="LW13" i="7"/>
  <c r="LN13" i="7"/>
  <c r="LL13" i="7"/>
  <c r="LK13" i="7"/>
  <c r="LB13" i="7"/>
  <c r="KZ13" i="7"/>
  <c r="KY13" i="7"/>
  <c r="KP13" i="7"/>
  <c r="KN13" i="7"/>
  <c r="KM13" i="7"/>
  <c r="KD13" i="7"/>
  <c r="KB13" i="7"/>
  <c r="KA13" i="7"/>
  <c r="JR13" i="7"/>
  <c r="JP13" i="7"/>
  <c r="JO13" i="7"/>
  <c r="JF13" i="7"/>
  <c r="JD13" i="7"/>
  <c r="JC13" i="7"/>
  <c r="IT13" i="7"/>
  <c r="IR13" i="7"/>
  <c r="IQ13" i="7"/>
  <c r="IF13" i="7"/>
  <c r="IE13" i="7"/>
  <c r="HT13" i="7"/>
  <c r="HS13" i="7"/>
  <c r="HH13" i="7"/>
  <c r="HG13" i="7"/>
  <c r="GV13" i="7"/>
  <c r="GU13" i="7"/>
  <c r="GJ13" i="7"/>
  <c r="GI13" i="7"/>
  <c r="FX13" i="7"/>
  <c r="FW13" i="7"/>
  <c r="FL13" i="7"/>
  <c r="FK13" i="7"/>
  <c r="EZ13" i="7"/>
  <c r="EY13" i="7"/>
  <c r="EN13" i="7"/>
  <c r="EM13" i="7"/>
  <c r="EB13" i="7"/>
  <c r="EA13" i="7"/>
  <c r="DP13" i="7"/>
  <c r="DO13" i="7"/>
  <c r="DD13" i="7"/>
  <c r="DC13" i="7"/>
  <c r="CR13" i="7"/>
  <c r="CQ13" i="7"/>
  <c r="CF13" i="7"/>
  <c r="CE13" i="7"/>
  <c r="BT13" i="7"/>
  <c r="BS13" i="7"/>
  <c r="BH13" i="7"/>
  <c r="BG13" i="7"/>
  <c r="AV13" i="7"/>
  <c r="AU13" i="7"/>
  <c r="AJ11" i="7"/>
  <c r="X11" i="7"/>
  <c r="L11" i="7"/>
  <c r="RH9" i="7"/>
  <c r="RH13" i="7" s="1"/>
  <c r="RG9" i="7"/>
  <c r="RG13" i="7" s="1"/>
  <c r="RF9" i="7"/>
  <c r="RF13" i="7" s="1"/>
  <c r="RE9" i="7"/>
  <c r="RE13" i="7" s="1"/>
  <c r="RD9" i="7"/>
  <c r="RD13" i="7" s="1"/>
  <c r="RC9" i="7"/>
  <c r="RC13" i="7" s="1"/>
  <c r="RB9" i="7"/>
  <c r="RA9" i="7"/>
  <c r="RA13" i="7" s="1"/>
  <c r="QZ9" i="7"/>
  <c r="QY9" i="7"/>
  <c r="QX9" i="7"/>
  <c r="QX13" i="7" s="1"/>
  <c r="QW9" i="7"/>
  <c r="QW13" i="7" s="1"/>
  <c r="QV9" i="7"/>
  <c r="QV13" i="7" s="1"/>
  <c r="QU9" i="7"/>
  <c r="QU13" i="7" s="1"/>
  <c r="QT9" i="7"/>
  <c r="QT13" i="7" s="1"/>
  <c r="QS9" i="7"/>
  <c r="QS13" i="7" s="1"/>
  <c r="QR9" i="7"/>
  <c r="QR13" i="7" s="1"/>
  <c r="QQ9" i="7"/>
  <c r="QQ13" i="7" s="1"/>
  <c r="QP9" i="7"/>
  <c r="QO9" i="7"/>
  <c r="QO13" i="7" s="1"/>
  <c r="QN9" i="7"/>
  <c r="QM9" i="7"/>
  <c r="QL9" i="7"/>
  <c r="QL13" i="7" s="1"/>
  <c r="QK9" i="7"/>
  <c r="QK13" i="7" s="1"/>
  <c r="QJ9" i="7"/>
  <c r="QJ13" i="7" s="1"/>
  <c r="QI9" i="7"/>
  <c r="QI13" i="7" s="1"/>
  <c r="QH9" i="7"/>
  <c r="QH13" i="7" s="1"/>
  <c r="QG9" i="7"/>
  <c r="QG13" i="7" s="1"/>
  <c r="QF9" i="7"/>
  <c r="QF13" i="7" s="1"/>
  <c r="QE9" i="7"/>
  <c r="QE13" i="7" s="1"/>
  <c r="QD9" i="7"/>
  <c r="QC9" i="7"/>
  <c r="QC13" i="7" s="1"/>
  <c r="QB9" i="7"/>
  <c r="QA9" i="7"/>
  <c r="PZ9" i="7"/>
  <c r="PZ13" i="7" s="1"/>
  <c r="PY9" i="7"/>
  <c r="PY13" i="7" s="1"/>
  <c r="PX9" i="7"/>
  <c r="PX13" i="7" s="1"/>
  <c r="PW9" i="7"/>
  <c r="PW13" i="7" s="1"/>
  <c r="PV9" i="7"/>
  <c r="PV13" i="7" s="1"/>
  <c r="PU9" i="7"/>
  <c r="PU13" i="7" s="1"/>
  <c r="PT9" i="7"/>
  <c r="PT13" i="7" s="1"/>
  <c r="PS9" i="7"/>
  <c r="PS13" i="7" s="1"/>
  <c r="PR9" i="7"/>
  <c r="PQ9" i="7"/>
  <c r="PQ13" i="7" s="1"/>
  <c r="PP9" i="7"/>
  <c r="PO9" i="7"/>
  <c r="PN9" i="7"/>
  <c r="PN13" i="7" s="1"/>
  <c r="PM9" i="7"/>
  <c r="PM13" i="7" s="1"/>
  <c r="PL9" i="7"/>
  <c r="PL13" i="7" s="1"/>
  <c r="PK9" i="7"/>
  <c r="PK13" i="7" s="1"/>
  <c r="PJ9" i="7"/>
  <c r="PJ13" i="7" s="1"/>
  <c r="PI9" i="7"/>
  <c r="PI13" i="7" s="1"/>
  <c r="PH9" i="7"/>
  <c r="PH13" i="7" s="1"/>
  <c r="PG9" i="7"/>
  <c r="PG13" i="7" s="1"/>
  <c r="PF9" i="7"/>
  <c r="PE9" i="7"/>
  <c r="PE13" i="7" s="1"/>
  <c r="PD9" i="7"/>
  <c r="PC9" i="7"/>
  <c r="PB9" i="7"/>
  <c r="PB13" i="7" s="1"/>
  <c r="PA9" i="7"/>
  <c r="PA13" i="7" s="1"/>
  <c r="OZ9" i="7"/>
  <c r="OZ13" i="7" s="1"/>
  <c r="OY9" i="7"/>
  <c r="OY13" i="7" s="1"/>
  <c r="OX9" i="7"/>
  <c r="OX13" i="7" s="1"/>
  <c r="OW9" i="7"/>
  <c r="OW13" i="7" s="1"/>
  <c r="OV9" i="7"/>
  <c r="OV13" i="7" s="1"/>
  <c r="OU9" i="7"/>
  <c r="OU13" i="7" s="1"/>
  <c r="OT9" i="7"/>
  <c r="OS9" i="7"/>
  <c r="OS13" i="7" s="1"/>
  <c r="OR9" i="7"/>
  <c r="OQ9" i="7"/>
  <c r="OP9" i="7"/>
  <c r="OP13" i="7" s="1"/>
  <c r="OO9" i="7"/>
  <c r="OO13" i="7" s="1"/>
  <c r="ON9" i="7"/>
  <c r="ON13" i="7" s="1"/>
  <c r="OM9" i="7"/>
  <c r="OM13" i="7" s="1"/>
  <c r="OL9" i="7"/>
  <c r="OL13" i="7" s="1"/>
  <c r="OK9" i="7"/>
  <c r="OK13" i="7" s="1"/>
  <c r="OJ9" i="7"/>
  <c r="OJ13" i="7" s="1"/>
  <c r="OI9" i="7"/>
  <c r="OI13" i="7" s="1"/>
  <c r="OH9" i="7"/>
  <c r="OG9" i="7"/>
  <c r="OG13" i="7" s="1"/>
  <c r="OF9" i="7"/>
  <c r="OE9" i="7"/>
  <c r="OD9" i="7"/>
  <c r="OD13" i="7" s="1"/>
  <c r="OC9" i="7"/>
  <c r="OC13" i="7" s="1"/>
  <c r="OB9" i="7"/>
  <c r="OB13" i="7" s="1"/>
  <c r="OA9" i="7"/>
  <c r="OA13" i="7" s="1"/>
  <c r="NZ9" i="7"/>
  <c r="NZ13" i="7" s="1"/>
  <c r="NY9" i="7"/>
  <c r="NY13" i="7" s="1"/>
  <c r="NX9" i="7"/>
  <c r="NX13" i="7" s="1"/>
  <c r="NW9" i="7"/>
  <c r="NW13" i="7" s="1"/>
  <c r="NV9" i="7"/>
  <c r="NU9" i="7"/>
  <c r="NU13" i="7" s="1"/>
  <c r="NT9" i="7"/>
  <c r="NS9" i="7"/>
  <c r="NR9" i="7"/>
  <c r="NR13" i="7" s="1"/>
  <c r="NQ9" i="7"/>
  <c r="NQ13" i="7" s="1"/>
  <c r="NP9" i="7"/>
  <c r="NP13" i="7" s="1"/>
  <c r="NO9" i="7"/>
  <c r="NO13" i="7" s="1"/>
  <c r="NN9" i="7"/>
  <c r="NN13" i="7" s="1"/>
  <c r="NM9" i="7"/>
  <c r="NM13" i="7" s="1"/>
  <c r="NL9" i="7"/>
  <c r="NL13" i="7" s="1"/>
  <c r="NK9" i="7"/>
  <c r="NK13" i="7" s="1"/>
  <c r="NJ9" i="7"/>
  <c r="NI9" i="7"/>
  <c r="NI13" i="7" s="1"/>
  <c r="NH9" i="7"/>
  <c r="NG9" i="7"/>
  <c r="NF9" i="7"/>
  <c r="NF13" i="7" s="1"/>
  <c r="NE9" i="7"/>
  <c r="NE13" i="7" s="1"/>
  <c r="ND9" i="7"/>
  <c r="ND13" i="7" s="1"/>
  <c r="NC9" i="7"/>
  <c r="NC13" i="7" s="1"/>
  <c r="NB9" i="7"/>
  <c r="NB13" i="7" s="1"/>
  <c r="NA9" i="7"/>
  <c r="NA13" i="7" s="1"/>
  <c r="MZ9" i="7"/>
  <c r="MZ13" i="7" s="1"/>
  <c r="MY9" i="7"/>
  <c r="MY13" i="7" s="1"/>
  <c r="MX9" i="7"/>
  <c r="MW9" i="7"/>
  <c r="MW13" i="7" s="1"/>
  <c r="MV9" i="7"/>
  <c r="MU9" i="7"/>
  <c r="MT9" i="7"/>
  <c r="MT13" i="7" s="1"/>
  <c r="MS9" i="7"/>
  <c r="MS13" i="7" s="1"/>
  <c r="MR9" i="7"/>
  <c r="MR13" i="7" s="1"/>
  <c r="MQ9" i="7"/>
  <c r="MQ13" i="7" s="1"/>
  <c r="MP9" i="7"/>
  <c r="MP13" i="7" s="1"/>
  <c r="MO9" i="7"/>
  <c r="MO13" i="7" s="1"/>
  <c r="MN9" i="7"/>
  <c r="MN13" i="7" s="1"/>
  <c r="MM9" i="7"/>
  <c r="MM13" i="7" s="1"/>
  <c r="ML9" i="7"/>
  <c r="MK9" i="7"/>
  <c r="MK13" i="7" s="1"/>
  <c r="MJ9" i="7"/>
  <c r="MI9" i="7"/>
  <c r="MH9" i="7"/>
  <c r="MH13" i="7" s="1"/>
  <c r="MG9" i="7"/>
  <c r="MG13" i="7" s="1"/>
  <c r="MF9" i="7"/>
  <c r="MF13" i="7" s="1"/>
  <c r="ME9" i="7"/>
  <c r="ME13" i="7" s="1"/>
  <c r="MD9" i="7"/>
  <c r="MD13" i="7" s="1"/>
  <c r="MC9" i="7"/>
  <c r="MC13" i="7" s="1"/>
  <c r="MB9" i="7"/>
  <c r="MB13" i="7" s="1"/>
  <c r="MA9" i="7"/>
  <c r="MA13" i="7" s="1"/>
  <c r="LZ9" i="7"/>
  <c r="LY9" i="7"/>
  <c r="LY13" i="7" s="1"/>
  <c r="LX9" i="7"/>
  <c r="LW9" i="7"/>
  <c r="LV9" i="7"/>
  <c r="LV13" i="7" s="1"/>
  <c r="LU9" i="7"/>
  <c r="LU13" i="7" s="1"/>
  <c r="LT9" i="7"/>
  <c r="LT13" i="7" s="1"/>
  <c r="LS9" i="7"/>
  <c r="LS13" i="7" s="1"/>
  <c r="LR9" i="7"/>
  <c r="LR13" i="7" s="1"/>
  <c r="LQ9" i="7"/>
  <c r="LQ13" i="7" s="1"/>
  <c r="LP9" i="7"/>
  <c r="LP13" i="7" s="1"/>
  <c r="LO9" i="7"/>
  <c r="LO13" i="7" s="1"/>
  <c r="LN9" i="7"/>
  <c r="LM9" i="7"/>
  <c r="LM13" i="7" s="1"/>
  <c r="LL9" i="7"/>
  <c r="LK9" i="7"/>
  <c r="LJ9" i="7"/>
  <c r="LJ13" i="7" s="1"/>
  <c r="LI9" i="7"/>
  <c r="LI13" i="7" s="1"/>
  <c r="LH9" i="7"/>
  <c r="LH13" i="7" s="1"/>
  <c r="LG9" i="7"/>
  <c r="LG13" i="7" s="1"/>
  <c r="LF9" i="7"/>
  <c r="LF13" i="7" s="1"/>
  <c r="LE9" i="7"/>
  <c r="LE13" i="7" s="1"/>
  <c r="LD9" i="7"/>
  <c r="LD13" i="7" s="1"/>
  <c r="LC9" i="7"/>
  <c r="LC13" i="7" s="1"/>
  <c r="LB9" i="7"/>
  <c r="LA9" i="7"/>
  <c r="LA13" i="7" s="1"/>
  <c r="KZ9" i="7"/>
  <c r="KY9" i="7"/>
  <c r="KX9" i="7"/>
  <c r="KX13" i="7" s="1"/>
  <c r="KW9" i="7"/>
  <c r="KW13" i="7" s="1"/>
  <c r="KV9" i="7"/>
  <c r="KV13" i="7" s="1"/>
  <c r="KU9" i="7"/>
  <c r="KU13" i="7" s="1"/>
  <c r="KT9" i="7"/>
  <c r="KT13" i="7" s="1"/>
  <c r="KS9" i="7"/>
  <c r="KS13" i="7" s="1"/>
  <c r="KR9" i="7"/>
  <c r="KR13" i="7" s="1"/>
  <c r="KQ9" i="7"/>
  <c r="KQ13" i="7" s="1"/>
  <c r="KP9" i="7"/>
  <c r="KO9" i="7"/>
  <c r="KO13" i="7" s="1"/>
  <c r="KN9" i="7"/>
  <c r="KM9" i="7"/>
  <c r="KL9" i="7"/>
  <c r="KL13" i="7" s="1"/>
  <c r="KK9" i="7"/>
  <c r="KK13" i="7" s="1"/>
  <c r="KJ9" i="7"/>
  <c r="KJ13" i="7" s="1"/>
  <c r="KI9" i="7"/>
  <c r="KI13" i="7" s="1"/>
  <c r="KH9" i="7"/>
  <c r="KH13" i="7" s="1"/>
  <c r="KG9" i="7"/>
  <c r="KG13" i="7" s="1"/>
  <c r="KF9" i="7"/>
  <c r="KF13" i="7" s="1"/>
  <c r="KE9" i="7"/>
  <c r="KE13" i="7" s="1"/>
  <c r="KD9" i="7"/>
  <c r="KC9" i="7"/>
  <c r="KC13" i="7" s="1"/>
  <c r="KB9" i="7"/>
  <c r="KA9" i="7"/>
  <c r="JZ9" i="7"/>
  <c r="JZ13" i="7" s="1"/>
  <c r="JY9" i="7"/>
  <c r="JY13" i="7" s="1"/>
  <c r="JX9" i="7"/>
  <c r="JX13" i="7" s="1"/>
  <c r="JW9" i="7"/>
  <c r="JW13" i="7" s="1"/>
  <c r="JV9" i="7"/>
  <c r="JV13" i="7" s="1"/>
  <c r="JU9" i="7"/>
  <c r="JU13" i="7" s="1"/>
  <c r="JT9" i="7"/>
  <c r="JT13" i="7" s="1"/>
  <c r="JS9" i="7"/>
  <c r="JS13" i="7" s="1"/>
  <c r="JR9" i="7"/>
  <c r="JQ9" i="7"/>
  <c r="JQ13" i="7" s="1"/>
  <c r="JP9" i="7"/>
  <c r="JO9" i="7"/>
  <c r="JN9" i="7"/>
  <c r="JN13" i="7" s="1"/>
  <c r="JM9" i="7"/>
  <c r="JM13" i="7" s="1"/>
  <c r="JL9" i="7"/>
  <c r="JL13" i="7" s="1"/>
  <c r="JK9" i="7"/>
  <c r="JK13" i="7" s="1"/>
  <c r="JJ9" i="7"/>
  <c r="JJ13" i="7" s="1"/>
  <c r="JI9" i="7"/>
  <c r="JI13" i="7" s="1"/>
  <c r="JH9" i="7"/>
  <c r="JH13" i="7" s="1"/>
  <c r="JG9" i="7"/>
  <c r="JG13" i="7" s="1"/>
  <c r="JF9" i="7"/>
  <c r="JE9" i="7"/>
  <c r="JE13" i="7" s="1"/>
  <c r="JD9" i="7"/>
  <c r="JC9" i="7"/>
  <c r="JB9" i="7"/>
  <c r="JB13" i="7" s="1"/>
  <c r="JA9" i="7"/>
  <c r="JA13" i="7" s="1"/>
  <c r="IZ9" i="7"/>
  <c r="IZ13" i="7" s="1"/>
  <c r="IY9" i="7"/>
  <c r="IY13" i="7" s="1"/>
  <c r="IX9" i="7"/>
  <c r="IX13" i="7" s="1"/>
  <c r="IW9" i="7"/>
  <c r="IW13" i="7" s="1"/>
  <c r="IV9" i="7"/>
  <c r="IV13" i="7" s="1"/>
  <c r="IU9" i="7"/>
  <c r="IU13" i="7" s="1"/>
  <c r="IT9" i="7"/>
  <c r="IS9" i="7"/>
  <c r="IS13" i="7" s="1"/>
  <c r="IR9" i="7"/>
  <c r="IQ9" i="7"/>
  <c r="IP9" i="7"/>
  <c r="IP13" i="7" s="1"/>
  <c r="IO9" i="7"/>
  <c r="IO13" i="7" s="1"/>
  <c r="IN9" i="7"/>
  <c r="IN13" i="7" s="1"/>
  <c r="IM9" i="7"/>
  <c r="IM13" i="7" s="1"/>
  <c r="IL9" i="7"/>
  <c r="IL13" i="7" s="1"/>
  <c r="IK9" i="7"/>
  <c r="IK13" i="7" s="1"/>
  <c r="IJ9" i="7"/>
  <c r="IJ13" i="7" s="1"/>
  <c r="II9" i="7"/>
  <c r="II13" i="7" s="1"/>
  <c r="IH9" i="7"/>
  <c r="IH13" i="7" s="1"/>
  <c r="IG9" i="7"/>
  <c r="IG13" i="7" s="1"/>
  <c r="IF9" i="7"/>
  <c r="IE9" i="7"/>
  <c r="ID9" i="7"/>
  <c r="ID13" i="7" s="1"/>
  <c r="IC9" i="7"/>
  <c r="IC13" i="7" s="1"/>
  <c r="IB9" i="7"/>
  <c r="IB13" i="7" s="1"/>
  <c r="IA9" i="7"/>
  <c r="IA13" i="7" s="1"/>
  <c r="HZ9" i="7"/>
  <c r="HZ13" i="7" s="1"/>
  <c r="HY9" i="7"/>
  <c r="HY13" i="7" s="1"/>
  <c r="HX9" i="7"/>
  <c r="HX13" i="7" s="1"/>
  <c r="HW9" i="7"/>
  <c r="HW13" i="7" s="1"/>
  <c r="HV9" i="7"/>
  <c r="HV13" i="7" s="1"/>
  <c r="HU9" i="7"/>
  <c r="HU13" i="7" s="1"/>
  <c r="HT9" i="7"/>
  <c r="HS9" i="7"/>
  <c r="HR9" i="7"/>
  <c r="HR13" i="7" s="1"/>
  <c r="HQ9" i="7"/>
  <c r="HQ13" i="7" s="1"/>
  <c r="HP9" i="7"/>
  <c r="HP13" i="7" s="1"/>
  <c r="HO9" i="7"/>
  <c r="HO13" i="7" s="1"/>
  <c r="HN9" i="7"/>
  <c r="HN13" i="7" s="1"/>
  <c r="HM9" i="7"/>
  <c r="HM13" i="7" s="1"/>
  <c r="HL9" i="7"/>
  <c r="HL13" i="7" s="1"/>
  <c r="HK9" i="7"/>
  <c r="HK13" i="7" s="1"/>
  <c r="HJ9" i="7"/>
  <c r="HJ13" i="7" s="1"/>
  <c r="HI9" i="7"/>
  <c r="HI13" i="7" s="1"/>
  <c r="HH9" i="7"/>
  <c r="HG9" i="7"/>
  <c r="HF9" i="7"/>
  <c r="HF13" i="7" s="1"/>
  <c r="HE9" i="7"/>
  <c r="HE13" i="7" s="1"/>
  <c r="HD9" i="7"/>
  <c r="HD13" i="7" s="1"/>
  <c r="HC9" i="7"/>
  <c r="HC13" i="7" s="1"/>
  <c r="HB9" i="7"/>
  <c r="HB13" i="7" s="1"/>
  <c r="HA9" i="7"/>
  <c r="HA13" i="7" s="1"/>
  <c r="GZ9" i="7"/>
  <c r="GZ13" i="7" s="1"/>
  <c r="GY9" i="7"/>
  <c r="GY13" i="7" s="1"/>
  <c r="GX9" i="7"/>
  <c r="GX13" i="7" s="1"/>
  <c r="GW9" i="7"/>
  <c r="GW13" i="7" s="1"/>
  <c r="GV9" i="7"/>
  <c r="GU9" i="7"/>
  <c r="GT9" i="7"/>
  <c r="GT13" i="7" s="1"/>
  <c r="GS9" i="7"/>
  <c r="GS13" i="7" s="1"/>
  <c r="GR9" i="7"/>
  <c r="GR13" i="7" s="1"/>
  <c r="GQ9" i="7"/>
  <c r="GQ13" i="7" s="1"/>
  <c r="GP9" i="7"/>
  <c r="GP13" i="7" s="1"/>
  <c r="GO9" i="7"/>
  <c r="GO13" i="7" s="1"/>
  <c r="GN9" i="7"/>
  <c r="GN13" i="7" s="1"/>
  <c r="GM9" i="7"/>
  <c r="GM13" i="7" s="1"/>
  <c r="GL9" i="7"/>
  <c r="GL13" i="7" s="1"/>
  <c r="GK9" i="7"/>
  <c r="GK13" i="7" s="1"/>
  <c r="GJ9" i="7"/>
  <c r="GI9" i="7"/>
  <c r="GH9" i="7"/>
  <c r="GH13" i="7" s="1"/>
  <c r="GG9" i="7"/>
  <c r="GG13" i="7" s="1"/>
  <c r="GF9" i="7"/>
  <c r="GF13" i="7" s="1"/>
  <c r="GE9" i="7"/>
  <c r="GE13" i="7" s="1"/>
  <c r="GD9" i="7"/>
  <c r="GD13" i="7" s="1"/>
  <c r="GC9" i="7"/>
  <c r="GC13" i="7" s="1"/>
  <c r="GB9" i="7"/>
  <c r="GB13" i="7" s="1"/>
  <c r="GA9" i="7"/>
  <c r="GA13" i="7" s="1"/>
  <c r="FZ9" i="7"/>
  <c r="FZ13" i="7" s="1"/>
  <c r="FY9" i="7"/>
  <c r="FY13" i="7" s="1"/>
  <c r="FX9" i="7"/>
  <c r="FW9" i="7"/>
  <c r="FV9" i="7"/>
  <c r="FV13" i="7" s="1"/>
  <c r="FU9" i="7"/>
  <c r="FU13" i="7" s="1"/>
  <c r="FT9" i="7"/>
  <c r="FT13" i="7" s="1"/>
  <c r="FS9" i="7"/>
  <c r="FS13" i="7" s="1"/>
  <c r="FR9" i="7"/>
  <c r="FR13" i="7" s="1"/>
  <c r="FQ9" i="7"/>
  <c r="FQ13" i="7" s="1"/>
  <c r="FP9" i="7"/>
  <c r="FP13" i="7" s="1"/>
  <c r="FO9" i="7"/>
  <c r="FO13" i="7" s="1"/>
  <c r="FN9" i="7"/>
  <c r="FN13" i="7" s="1"/>
  <c r="FM9" i="7"/>
  <c r="FM13" i="7" s="1"/>
  <c r="FL9" i="7"/>
  <c r="FK9" i="7"/>
  <c r="FJ9" i="7"/>
  <c r="FJ13" i="7" s="1"/>
  <c r="FI9" i="7"/>
  <c r="FI13" i="7" s="1"/>
  <c r="FH9" i="7"/>
  <c r="FH13" i="7" s="1"/>
  <c r="FG9" i="7"/>
  <c r="FG13" i="7" s="1"/>
  <c r="FF9" i="7"/>
  <c r="FF13" i="7" s="1"/>
  <c r="FE9" i="7"/>
  <c r="FE13" i="7" s="1"/>
  <c r="FD9" i="7"/>
  <c r="FD13" i="7" s="1"/>
  <c r="FC9" i="7"/>
  <c r="FC13" i="7" s="1"/>
  <c r="FB9" i="7"/>
  <c r="FB13" i="7" s="1"/>
  <c r="FA9" i="7"/>
  <c r="FA13" i="7" s="1"/>
  <c r="EZ9" i="7"/>
  <c r="EY9" i="7"/>
  <c r="EX9" i="7"/>
  <c r="EX13" i="7" s="1"/>
  <c r="EW9" i="7"/>
  <c r="EW13" i="7" s="1"/>
  <c r="EV9" i="7"/>
  <c r="EV13" i="7" s="1"/>
  <c r="EU9" i="7"/>
  <c r="EU13" i="7" s="1"/>
  <c r="ET9" i="7"/>
  <c r="ET13" i="7" s="1"/>
  <c r="ES9" i="7"/>
  <c r="ES13" i="7" s="1"/>
  <c r="ER9" i="7"/>
  <c r="ER13" i="7" s="1"/>
  <c r="EQ9" i="7"/>
  <c r="EQ13" i="7" s="1"/>
  <c r="EP9" i="7"/>
  <c r="EP13" i="7" s="1"/>
  <c r="EO9" i="7"/>
  <c r="EO13" i="7" s="1"/>
  <c r="EN9" i="7"/>
  <c r="EM9" i="7"/>
  <c r="EL9" i="7"/>
  <c r="EL13" i="7" s="1"/>
  <c r="EK9" i="7"/>
  <c r="EK13" i="7" s="1"/>
  <c r="EJ9" i="7"/>
  <c r="EJ13" i="7" s="1"/>
  <c r="EI9" i="7"/>
  <c r="EI13" i="7" s="1"/>
  <c r="EH9" i="7"/>
  <c r="EH13" i="7" s="1"/>
  <c r="EG9" i="7"/>
  <c r="EG13" i="7" s="1"/>
  <c r="EF9" i="7"/>
  <c r="EF13" i="7" s="1"/>
  <c r="EE9" i="7"/>
  <c r="EE13" i="7" s="1"/>
  <c r="ED9" i="7"/>
  <c r="ED13" i="7" s="1"/>
  <c r="EC9" i="7"/>
  <c r="EC13" i="7" s="1"/>
  <c r="EB9" i="7"/>
  <c r="EA9" i="7"/>
  <c r="DZ9" i="7"/>
  <c r="DZ13" i="7" s="1"/>
  <c r="DY9" i="7"/>
  <c r="DY13" i="7" s="1"/>
  <c r="DX9" i="7"/>
  <c r="DX13" i="7" s="1"/>
  <c r="DW9" i="7"/>
  <c r="DW13" i="7" s="1"/>
  <c r="DV9" i="7"/>
  <c r="DV13" i="7" s="1"/>
  <c r="DU9" i="7"/>
  <c r="DU13" i="7" s="1"/>
  <c r="DT9" i="7"/>
  <c r="DT13" i="7" s="1"/>
  <c r="DS9" i="7"/>
  <c r="DS13" i="7" s="1"/>
  <c r="DR9" i="7"/>
  <c r="DR13" i="7" s="1"/>
  <c r="DQ9" i="7"/>
  <c r="DQ13" i="7" s="1"/>
  <c r="DP9" i="7"/>
  <c r="DO9" i="7"/>
  <c r="DN9" i="7"/>
  <c r="DN13" i="7" s="1"/>
  <c r="DM9" i="7"/>
  <c r="DM13" i="7" s="1"/>
  <c r="DL9" i="7"/>
  <c r="DL13" i="7" s="1"/>
  <c r="DK9" i="7"/>
  <c r="DK13" i="7" s="1"/>
  <c r="DJ9" i="7"/>
  <c r="DJ13" i="7" s="1"/>
  <c r="DI9" i="7"/>
  <c r="DI13" i="7" s="1"/>
  <c r="DH9" i="7"/>
  <c r="DH13" i="7" s="1"/>
  <c r="DG9" i="7"/>
  <c r="DG13" i="7" s="1"/>
  <c r="DF9" i="7"/>
  <c r="DF13" i="7" s="1"/>
  <c r="DE9" i="7"/>
  <c r="DE13" i="7" s="1"/>
  <c r="DD9" i="7"/>
  <c r="DC9" i="7"/>
  <c r="DB9" i="7"/>
  <c r="DB13" i="7" s="1"/>
  <c r="DA9" i="7"/>
  <c r="DA13" i="7" s="1"/>
  <c r="CZ9" i="7"/>
  <c r="CZ13" i="7" s="1"/>
  <c r="CY9" i="7"/>
  <c r="CY13" i="7" s="1"/>
  <c r="CX9" i="7"/>
  <c r="CX13" i="7" s="1"/>
  <c r="CW9" i="7"/>
  <c r="CW13" i="7" s="1"/>
  <c r="CV9" i="7"/>
  <c r="CV13" i="7" s="1"/>
  <c r="CU9" i="7"/>
  <c r="CU13" i="7" s="1"/>
  <c r="CT9" i="7"/>
  <c r="CT13" i="7" s="1"/>
  <c r="CS9" i="7"/>
  <c r="CS13" i="7" s="1"/>
  <c r="CR9" i="7"/>
  <c r="CQ9" i="7"/>
  <c r="CP9" i="7"/>
  <c r="CP13" i="7" s="1"/>
  <c r="CO9" i="7"/>
  <c r="CO13" i="7" s="1"/>
  <c r="CN9" i="7"/>
  <c r="CN13" i="7" s="1"/>
  <c r="CM9" i="7"/>
  <c r="CM13" i="7" s="1"/>
  <c r="CL9" i="7"/>
  <c r="CL13" i="7" s="1"/>
  <c r="CK9" i="7"/>
  <c r="CK13" i="7" s="1"/>
  <c r="CJ9" i="7"/>
  <c r="CJ13" i="7" s="1"/>
  <c r="CI9" i="7"/>
  <c r="CI13" i="7" s="1"/>
  <c r="CH9" i="7"/>
  <c r="CH13" i="7" s="1"/>
  <c r="CG9" i="7"/>
  <c r="CG13" i="7" s="1"/>
  <c r="CF9" i="7"/>
  <c r="CE9" i="7"/>
  <c r="CD9" i="7"/>
  <c r="CD13" i="7" s="1"/>
  <c r="CC9" i="7"/>
  <c r="CC13" i="7" s="1"/>
  <c r="CB9" i="7"/>
  <c r="CB13" i="7" s="1"/>
  <c r="CA9" i="7"/>
  <c r="CA13" i="7" s="1"/>
  <c r="BZ9" i="7"/>
  <c r="BZ13" i="7" s="1"/>
  <c r="BY9" i="7"/>
  <c r="BY13" i="7" s="1"/>
  <c r="BX9" i="7"/>
  <c r="BX13" i="7" s="1"/>
  <c r="BW9" i="7"/>
  <c r="BW13" i="7" s="1"/>
  <c r="BV9" i="7"/>
  <c r="BV13" i="7" s="1"/>
  <c r="BU9" i="7"/>
  <c r="BU13" i="7" s="1"/>
  <c r="BT9" i="7"/>
  <c r="BS9" i="7"/>
  <c r="BR9" i="7"/>
  <c r="BR13" i="7" s="1"/>
  <c r="BQ9" i="7"/>
  <c r="BQ13" i="7" s="1"/>
  <c r="BP9" i="7"/>
  <c r="BP13" i="7" s="1"/>
  <c r="BO9" i="7"/>
  <c r="BO13" i="7" s="1"/>
  <c r="BN9" i="7"/>
  <c r="BN13" i="7" s="1"/>
  <c r="BM9" i="7"/>
  <c r="BM13" i="7" s="1"/>
  <c r="BL9" i="7"/>
  <c r="BL13" i="7" s="1"/>
  <c r="BK9" i="7"/>
  <c r="BK13" i="7" s="1"/>
  <c r="BJ9" i="7"/>
  <c r="BJ13" i="7" s="1"/>
  <c r="BI9" i="7"/>
  <c r="BI13" i="7" s="1"/>
  <c r="BH9" i="7"/>
  <c r="BG9" i="7"/>
  <c r="BF9" i="7"/>
  <c r="BF13" i="7" s="1"/>
  <c r="BE9" i="7"/>
  <c r="BE13" i="7" s="1"/>
  <c r="BD9" i="7"/>
  <c r="BD13" i="7" s="1"/>
  <c r="BC9" i="7"/>
  <c r="BC13" i="7" s="1"/>
  <c r="BB9" i="7"/>
  <c r="BB13" i="7" s="1"/>
  <c r="BA9" i="7"/>
  <c r="BA13" i="7" s="1"/>
  <c r="AZ9" i="7"/>
  <c r="AZ13" i="7" s="1"/>
  <c r="AY9" i="7"/>
  <c r="AY13" i="7" s="1"/>
  <c r="AX9" i="7"/>
  <c r="AX13" i="7" s="1"/>
  <c r="AW9" i="7"/>
  <c r="AW13" i="7" s="1"/>
  <c r="AV9" i="7"/>
  <c r="AU9" i="7"/>
  <c r="AT9" i="7"/>
  <c r="AT13" i="7" s="1"/>
  <c r="AS9" i="7"/>
  <c r="AS13" i="7" s="1"/>
  <c r="H9" i="7"/>
  <c r="H3" i="7"/>
  <c r="H5" i="8" s="1"/>
  <c r="D3" i="7"/>
  <c r="K62" i="6"/>
  <c r="J62" i="6"/>
  <c r="I62" i="6"/>
  <c r="H16" i="7" s="1"/>
  <c r="AR61" i="6"/>
  <c r="B60" i="6"/>
  <c r="AR59" i="6"/>
  <c r="B59" i="6"/>
  <c r="K57" i="6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Y57" i="6" s="1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AJ57" i="6" s="1"/>
  <c r="AK57" i="6" s="1"/>
  <c r="AL57" i="6" s="1"/>
  <c r="AM57" i="6" s="1"/>
  <c r="AN57" i="6" s="1"/>
  <c r="AO57" i="6" s="1"/>
  <c r="AP57" i="6" s="1"/>
  <c r="AQ57" i="6" s="1"/>
  <c r="AR57" i="6" s="1"/>
  <c r="J57" i="6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AJ56" i="6" s="1"/>
  <c r="AK56" i="6" s="1"/>
  <c r="AL56" i="6" s="1"/>
  <c r="AM56" i="6" s="1"/>
  <c r="AN56" i="6" s="1"/>
  <c r="AO56" i="6" s="1"/>
  <c r="AP56" i="6" s="1"/>
  <c r="AQ56" i="6" s="1"/>
  <c r="AR56" i="6" s="1"/>
  <c r="I56" i="6"/>
  <c r="I51" i="6"/>
  <c r="H35" i="14" s="1"/>
  <c r="O44" i="6"/>
  <c r="E133" i="14" s="1"/>
  <c r="J44" i="6"/>
  <c r="E98" i="14" s="1"/>
  <c r="E44" i="6"/>
  <c r="I31" i="14" s="1"/>
  <c r="E42" i="6"/>
  <c r="M26" i="14" s="1"/>
  <c r="E39" i="6"/>
  <c r="I26" i="14" s="1"/>
  <c r="T36" i="6"/>
  <c r="J33" i="6"/>
  <c r="E105" i="14" s="1"/>
  <c r="T31" i="6"/>
  <c r="E162" i="14" s="1"/>
  <c r="J31" i="6"/>
  <c r="R20" i="6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AJ20" i="6" s="1"/>
  <c r="AK20" i="6" s="1"/>
  <c r="AL20" i="6" s="1"/>
  <c r="AM20" i="6" s="1"/>
  <c r="AN20" i="6" s="1"/>
  <c r="AO20" i="6" s="1"/>
  <c r="AP20" i="6" s="1"/>
  <c r="AQ20" i="6" s="1"/>
  <c r="L20" i="6"/>
  <c r="M20" i="6" s="1"/>
  <c r="N20" i="6" s="1"/>
  <c r="O20" i="6" s="1"/>
  <c r="P20" i="6" s="1"/>
  <c r="Q20" i="6" s="1"/>
  <c r="N19" i="6"/>
  <c r="M19" i="6"/>
  <c r="M60" i="6" s="1"/>
  <c r="L19" i="6"/>
  <c r="L62" i="6" s="1"/>
  <c r="L18" i="6"/>
  <c r="K18" i="6"/>
  <c r="J18" i="6"/>
  <c r="I18" i="6"/>
  <c r="E32" i="6" s="1"/>
  <c r="E31" i="6" s="1"/>
  <c r="H18" i="6"/>
  <c r="H59" i="6" s="1"/>
  <c r="J17" i="6"/>
  <c r="K16" i="6"/>
  <c r="K17" i="6" s="1"/>
  <c r="J16" i="6"/>
  <c r="I16" i="6"/>
  <c r="I17" i="6" s="1"/>
  <c r="M15" i="6"/>
  <c r="L15" i="6"/>
  <c r="M62" i="6" s="1"/>
  <c r="I13" i="6"/>
  <c r="H12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AQ7" i="6"/>
  <c r="QW14" i="9" s="1"/>
  <c r="QX14" i="9" s="1"/>
  <c r="QY14" i="9" s="1"/>
  <c r="QZ14" i="9" s="1"/>
  <c r="RA14" i="9" s="1"/>
  <c r="RB14" i="9" s="1"/>
  <c r="RC14" i="9" s="1"/>
  <c r="RD14" i="9" s="1"/>
  <c r="RE14" i="9" s="1"/>
  <c r="RF14" i="9" s="1"/>
  <c r="RG14" i="9" s="1"/>
  <c r="RH14" i="9" s="1"/>
  <c r="AP7" i="6"/>
  <c r="QK14" i="9" s="1"/>
  <c r="QL14" i="9" s="1"/>
  <c r="QM14" i="9" s="1"/>
  <c r="QN14" i="9" s="1"/>
  <c r="QO14" i="9" s="1"/>
  <c r="QP14" i="9" s="1"/>
  <c r="QQ14" i="9" s="1"/>
  <c r="QR14" i="9" s="1"/>
  <c r="QS14" i="9" s="1"/>
  <c r="QT14" i="9" s="1"/>
  <c r="QU14" i="9" s="1"/>
  <c r="QV14" i="9" s="1"/>
  <c r="AO7" i="6"/>
  <c r="PY14" i="9" s="1"/>
  <c r="PZ14" i="9" s="1"/>
  <c r="QA14" i="9" s="1"/>
  <c r="QB14" i="9" s="1"/>
  <c r="QC14" i="9" s="1"/>
  <c r="QD14" i="9" s="1"/>
  <c r="QE14" i="9" s="1"/>
  <c r="QF14" i="9" s="1"/>
  <c r="QG14" i="9" s="1"/>
  <c r="QH14" i="9" s="1"/>
  <c r="QI14" i="9" s="1"/>
  <c r="QJ14" i="9" s="1"/>
  <c r="AN7" i="6"/>
  <c r="PM14" i="9" s="1"/>
  <c r="PN14" i="9" s="1"/>
  <c r="PO14" i="9" s="1"/>
  <c r="PP14" i="9" s="1"/>
  <c r="PQ14" i="9" s="1"/>
  <c r="PR14" i="9" s="1"/>
  <c r="PS14" i="9" s="1"/>
  <c r="PT14" i="9" s="1"/>
  <c r="PU14" i="9" s="1"/>
  <c r="PV14" i="9" s="1"/>
  <c r="PW14" i="9" s="1"/>
  <c r="PX14" i="9" s="1"/>
  <c r="AM7" i="6"/>
  <c r="PA14" i="9" s="1"/>
  <c r="PB14" i="9" s="1"/>
  <c r="PC14" i="9" s="1"/>
  <c r="PD14" i="9" s="1"/>
  <c r="PE14" i="9" s="1"/>
  <c r="PF14" i="9" s="1"/>
  <c r="PG14" i="9" s="1"/>
  <c r="PH14" i="9" s="1"/>
  <c r="PI14" i="9" s="1"/>
  <c r="PJ14" i="9" s="1"/>
  <c r="PK14" i="9" s="1"/>
  <c r="PL14" i="9" s="1"/>
  <c r="AL7" i="6"/>
  <c r="OO14" i="9" s="1"/>
  <c r="OP14" i="9" s="1"/>
  <c r="OQ14" i="9" s="1"/>
  <c r="OR14" i="9" s="1"/>
  <c r="OS14" i="9" s="1"/>
  <c r="OT14" i="9" s="1"/>
  <c r="OU14" i="9" s="1"/>
  <c r="OV14" i="9" s="1"/>
  <c r="OW14" i="9" s="1"/>
  <c r="OX14" i="9" s="1"/>
  <c r="OY14" i="9" s="1"/>
  <c r="OZ14" i="9" s="1"/>
  <c r="AK7" i="6"/>
  <c r="OC14" i="9" s="1"/>
  <c r="OD14" i="9" s="1"/>
  <c r="OE14" i="9" s="1"/>
  <c r="OF14" i="9" s="1"/>
  <c r="OG14" i="9" s="1"/>
  <c r="OH14" i="9" s="1"/>
  <c r="OI14" i="9" s="1"/>
  <c r="OJ14" i="9" s="1"/>
  <c r="OK14" i="9" s="1"/>
  <c r="OL14" i="9" s="1"/>
  <c r="OM14" i="9" s="1"/>
  <c r="ON14" i="9" s="1"/>
  <c r="AJ7" i="6"/>
  <c r="NQ14" i="9" s="1"/>
  <c r="NR14" i="9" s="1"/>
  <c r="NS14" i="9" s="1"/>
  <c r="NT14" i="9" s="1"/>
  <c r="NU14" i="9" s="1"/>
  <c r="NV14" i="9" s="1"/>
  <c r="NW14" i="9" s="1"/>
  <c r="NX14" i="9" s="1"/>
  <c r="NY14" i="9" s="1"/>
  <c r="NZ14" i="9" s="1"/>
  <c r="OA14" i="9" s="1"/>
  <c r="OB14" i="9" s="1"/>
  <c r="AI7" i="6"/>
  <c r="NE14" i="9" s="1"/>
  <c r="NF14" i="9" s="1"/>
  <c r="NG14" i="9" s="1"/>
  <c r="NH14" i="9" s="1"/>
  <c r="NI14" i="9" s="1"/>
  <c r="NJ14" i="9" s="1"/>
  <c r="NK14" i="9" s="1"/>
  <c r="NL14" i="9" s="1"/>
  <c r="NM14" i="9" s="1"/>
  <c r="NN14" i="9" s="1"/>
  <c r="NO14" i="9" s="1"/>
  <c r="NP14" i="9" s="1"/>
  <c r="AH7" i="6"/>
  <c r="MS14" i="9" s="1"/>
  <c r="MT14" i="9" s="1"/>
  <c r="MU14" i="9" s="1"/>
  <c r="MV14" i="9" s="1"/>
  <c r="MW14" i="9" s="1"/>
  <c r="MX14" i="9" s="1"/>
  <c r="MY14" i="9" s="1"/>
  <c r="MZ14" i="9" s="1"/>
  <c r="NA14" i="9" s="1"/>
  <c r="NB14" i="9" s="1"/>
  <c r="NC14" i="9" s="1"/>
  <c r="ND14" i="9" s="1"/>
  <c r="AG7" i="6"/>
  <c r="MG14" i="9" s="1"/>
  <c r="MH14" i="9" s="1"/>
  <c r="MI14" i="9" s="1"/>
  <c r="MJ14" i="9" s="1"/>
  <c r="MK14" i="9" s="1"/>
  <c r="ML14" i="9" s="1"/>
  <c r="MM14" i="9" s="1"/>
  <c r="MN14" i="9" s="1"/>
  <c r="MO14" i="9" s="1"/>
  <c r="MP14" i="9" s="1"/>
  <c r="MQ14" i="9" s="1"/>
  <c r="MR14" i="9" s="1"/>
  <c r="AF7" i="6"/>
  <c r="LU14" i="9" s="1"/>
  <c r="LV14" i="9" s="1"/>
  <c r="LW14" i="9" s="1"/>
  <c r="LX14" i="9" s="1"/>
  <c r="LY14" i="9" s="1"/>
  <c r="LZ14" i="9" s="1"/>
  <c r="MA14" i="9" s="1"/>
  <c r="MB14" i="9" s="1"/>
  <c r="MC14" i="9" s="1"/>
  <c r="MD14" i="9" s="1"/>
  <c r="ME14" i="9" s="1"/>
  <c r="MF14" i="9" s="1"/>
  <c r="AE7" i="6"/>
  <c r="LI14" i="9" s="1"/>
  <c r="LJ14" i="9" s="1"/>
  <c r="LK14" i="9" s="1"/>
  <c r="LL14" i="9" s="1"/>
  <c r="LM14" i="9" s="1"/>
  <c r="LN14" i="9" s="1"/>
  <c r="LO14" i="9" s="1"/>
  <c r="LP14" i="9" s="1"/>
  <c r="LQ14" i="9" s="1"/>
  <c r="LR14" i="9" s="1"/>
  <c r="LS14" i="9" s="1"/>
  <c r="LT14" i="9" s="1"/>
  <c r="AD7" i="6"/>
  <c r="KW14" i="9" s="1"/>
  <c r="KX14" i="9" s="1"/>
  <c r="KY14" i="9" s="1"/>
  <c r="KZ14" i="9" s="1"/>
  <c r="LA14" i="9" s="1"/>
  <c r="LB14" i="9" s="1"/>
  <c r="LC14" i="9" s="1"/>
  <c r="LD14" i="9" s="1"/>
  <c r="LE14" i="9" s="1"/>
  <c r="LF14" i="9" s="1"/>
  <c r="LG14" i="9" s="1"/>
  <c r="LH14" i="9" s="1"/>
  <c r="AC7" i="6"/>
  <c r="KK14" i="9" s="1"/>
  <c r="KL14" i="9" s="1"/>
  <c r="KM14" i="9" s="1"/>
  <c r="KN14" i="9" s="1"/>
  <c r="KO14" i="9" s="1"/>
  <c r="KP14" i="9" s="1"/>
  <c r="KQ14" i="9" s="1"/>
  <c r="KR14" i="9" s="1"/>
  <c r="KS14" i="9" s="1"/>
  <c r="KT14" i="9" s="1"/>
  <c r="KU14" i="9" s="1"/>
  <c r="KV14" i="9" s="1"/>
  <c r="AB7" i="6"/>
  <c r="JY14" i="9" s="1"/>
  <c r="JZ14" i="9" s="1"/>
  <c r="KA14" i="9" s="1"/>
  <c r="KB14" i="9" s="1"/>
  <c r="KC14" i="9" s="1"/>
  <c r="KD14" i="9" s="1"/>
  <c r="KE14" i="9" s="1"/>
  <c r="KF14" i="9" s="1"/>
  <c r="KG14" i="9" s="1"/>
  <c r="KH14" i="9" s="1"/>
  <c r="KI14" i="9" s="1"/>
  <c r="KJ14" i="9" s="1"/>
  <c r="AA7" i="6"/>
  <c r="JM14" i="9" s="1"/>
  <c r="JN14" i="9" s="1"/>
  <c r="JO14" i="9" s="1"/>
  <c r="JP14" i="9" s="1"/>
  <c r="JQ14" i="9" s="1"/>
  <c r="JR14" i="9" s="1"/>
  <c r="JS14" i="9" s="1"/>
  <c r="JT14" i="9" s="1"/>
  <c r="JU14" i="9" s="1"/>
  <c r="JV14" i="9" s="1"/>
  <c r="JW14" i="9" s="1"/>
  <c r="JX14" i="9" s="1"/>
  <c r="Z7" i="6"/>
  <c r="JA14" i="9" s="1"/>
  <c r="JB14" i="9" s="1"/>
  <c r="JC14" i="9" s="1"/>
  <c r="JD14" i="9" s="1"/>
  <c r="JE14" i="9" s="1"/>
  <c r="JF14" i="9" s="1"/>
  <c r="JG14" i="9" s="1"/>
  <c r="JH14" i="9" s="1"/>
  <c r="JI14" i="9" s="1"/>
  <c r="JJ14" i="9" s="1"/>
  <c r="JK14" i="9" s="1"/>
  <c r="JL14" i="9" s="1"/>
  <c r="Y7" i="6"/>
  <c r="IO14" i="9" s="1"/>
  <c r="IP14" i="9" s="1"/>
  <c r="IQ14" i="9" s="1"/>
  <c r="IR14" i="9" s="1"/>
  <c r="IS14" i="9" s="1"/>
  <c r="IT14" i="9" s="1"/>
  <c r="IU14" i="9" s="1"/>
  <c r="IV14" i="9" s="1"/>
  <c r="IW14" i="9" s="1"/>
  <c r="IX14" i="9" s="1"/>
  <c r="IY14" i="9" s="1"/>
  <c r="IZ14" i="9" s="1"/>
  <c r="X7" i="6"/>
  <c r="IC14" i="9" s="1"/>
  <c r="ID14" i="9" s="1"/>
  <c r="IE14" i="9" s="1"/>
  <c r="IF14" i="9" s="1"/>
  <c r="IG14" i="9" s="1"/>
  <c r="IH14" i="9" s="1"/>
  <c r="II14" i="9" s="1"/>
  <c r="IJ14" i="9" s="1"/>
  <c r="IK14" i="9" s="1"/>
  <c r="W7" i="6"/>
  <c r="HQ14" i="9" s="1"/>
  <c r="HR14" i="9" s="1"/>
  <c r="HS14" i="9" s="1"/>
  <c r="HT14" i="9" s="1"/>
  <c r="HU14" i="9" s="1"/>
  <c r="HV14" i="9" s="1"/>
  <c r="HW14" i="9" s="1"/>
  <c r="HX14" i="9" s="1"/>
  <c r="HY14" i="9" s="1"/>
  <c r="HZ14" i="9" s="1"/>
  <c r="IA14" i="9" s="1"/>
  <c r="IB14" i="9" s="1"/>
  <c r="V7" i="6"/>
  <c r="HE14" i="9" s="1"/>
  <c r="HF14" i="9" s="1"/>
  <c r="HG14" i="9" s="1"/>
  <c r="HH14" i="9" s="1"/>
  <c r="HI14" i="9" s="1"/>
  <c r="HJ14" i="9" s="1"/>
  <c r="HK14" i="9" s="1"/>
  <c r="HL14" i="9" s="1"/>
  <c r="HM14" i="9" s="1"/>
  <c r="HN14" i="9" s="1"/>
  <c r="HO14" i="9" s="1"/>
  <c r="HP14" i="9" s="1"/>
  <c r="U7" i="6"/>
  <c r="GS14" i="9" s="1"/>
  <c r="GT14" i="9" s="1"/>
  <c r="GU14" i="9" s="1"/>
  <c r="GV14" i="9" s="1"/>
  <c r="GW14" i="9" s="1"/>
  <c r="GX14" i="9" s="1"/>
  <c r="GY14" i="9" s="1"/>
  <c r="GZ14" i="9" s="1"/>
  <c r="HA14" i="9" s="1"/>
  <c r="HB14" i="9" s="1"/>
  <c r="HC14" i="9" s="1"/>
  <c r="HD14" i="9" s="1"/>
  <c r="T7" i="6"/>
  <c r="GG14" i="9" s="1"/>
  <c r="GH14" i="9" s="1"/>
  <c r="GI14" i="9" s="1"/>
  <c r="GJ14" i="9" s="1"/>
  <c r="GK14" i="9" s="1"/>
  <c r="GL14" i="9" s="1"/>
  <c r="GM14" i="9" s="1"/>
  <c r="GN14" i="9" s="1"/>
  <c r="GO14" i="9" s="1"/>
  <c r="GP14" i="9" s="1"/>
  <c r="GQ14" i="9" s="1"/>
  <c r="GR14" i="9" s="1"/>
  <c r="S7" i="6"/>
  <c r="FU14" i="9" s="1"/>
  <c r="FV14" i="9" s="1"/>
  <c r="FW14" i="9" s="1"/>
  <c r="FX14" i="9" s="1"/>
  <c r="FY14" i="9" s="1"/>
  <c r="FZ14" i="9" s="1"/>
  <c r="GA14" i="9" s="1"/>
  <c r="GB14" i="9" s="1"/>
  <c r="GC14" i="9" s="1"/>
  <c r="GD14" i="9" s="1"/>
  <c r="GE14" i="9" s="1"/>
  <c r="GF14" i="9" s="1"/>
  <c r="R7" i="6"/>
  <c r="FI14" i="9" s="1"/>
  <c r="FJ14" i="9" s="1"/>
  <c r="FK14" i="9" s="1"/>
  <c r="FL14" i="9" s="1"/>
  <c r="FM14" i="9" s="1"/>
  <c r="FN14" i="9" s="1"/>
  <c r="FO14" i="9" s="1"/>
  <c r="FP14" i="9" s="1"/>
  <c r="FQ14" i="9" s="1"/>
  <c r="FR14" i="9" s="1"/>
  <c r="FS14" i="9" s="1"/>
  <c r="FT14" i="9" s="1"/>
  <c r="Q7" i="6"/>
  <c r="EW14" i="9" s="1"/>
  <c r="EX14" i="9" s="1"/>
  <c r="EY14" i="9" s="1"/>
  <c r="EZ14" i="9" s="1"/>
  <c r="FA14" i="9" s="1"/>
  <c r="FB14" i="9" s="1"/>
  <c r="FC14" i="9" s="1"/>
  <c r="FD14" i="9" s="1"/>
  <c r="FE14" i="9" s="1"/>
  <c r="FF14" i="9" s="1"/>
  <c r="FG14" i="9" s="1"/>
  <c r="FH14" i="9" s="1"/>
  <c r="P7" i="6"/>
  <c r="EK14" i="9" s="1"/>
  <c r="EL14" i="9" s="1"/>
  <c r="EM14" i="9" s="1"/>
  <c r="EN14" i="9" s="1"/>
  <c r="EO14" i="9" s="1"/>
  <c r="EP14" i="9" s="1"/>
  <c r="EQ14" i="9" s="1"/>
  <c r="ER14" i="9" s="1"/>
  <c r="ES14" i="9" s="1"/>
  <c r="ET14" i="9" s="1"/>
  <c r="EU14" i="9" s="1"/>
  <c r="EV14" i="9" s="1"/>
  <c r="O7" i="6"/>
  <c r="DY14" i="9" s="1"/>
  <c r="DZ14" i="9" s="1"/>
  <c r="EA14" i="9" s="1"/>
  <c r="EB14" i="9" s="1"/>
  <c r="EC14" i="9" s="1"/>
  <c r="ED14" i="9" s="1"/>
  <c r="EE14" i="9" s="1"/>
  <c r="EF14" i="9" s="1"/>
  <c r="EG14" i="9" s="1"/>
  <c r="EH14" i="9" s="1"/>
  <c r="EI14" i="9" s="1"/>
  <c r="EJ14" i="9" s="1"/>
  <c r="N7" i="6"/>
  <c r="DM14" i="9" s="1"/>
  <c r="DN14" i="9" s="1"/>
  <c r="DO14" i="9" s="1"/>
  <c r="DP14" i="9" s="1"/>
  <c r="DQ14" i="9" s="1"/>
  <c r="DR14" i="9" s="1"/>
  <c r="DS14" i="9" s="1"/>
  <c r="DT14" i="9" s="1"/>
  <c r="DU14" i="9" s="1"/>
  <c r="DV14" i="9" s="1"/>
  <c r="DW14" i="9" s="1"/>
  <c r="DX14" i="9" s="1"/>
  <c r="M7" i="6"/>
  <c r="DA14" i="9" s="1"/>
  <c r="DB14" i="9" s="1"/>
  <c r="DC14" i="9" s="1"/>
  <c r="DD14" i="9" s="1"/>
  <c r="DE14" i="9" s="1"/>
  <c r="DF14" i="9" s="1"/>
  <c r="DG14" i="9" s="1"/>
  <c r="DH14" i="9" s="1"/>
  <c r="DI14" i="9" s="1"/>
  <c r="DJ14" i="9" s="1"/>
  <c r="DK14" i="9" s="1"/>
  <c r="DL14" i="9" s="1"/>
  <c r="L7" i="6"/>
  <c r="CO14" i="9" s="1"/>
  <c r="CP14" i="9" s="1"/>
  <c r="CQ14" i="9" s="1"/>
  <c r="CR14" i="9" s="1"/>
  <c r="CS14" i="9" s="1"/>
  <c r="CT14" i="9" s="1"/>
  <c r="CU14" i="9" s="1"/>
  <c r="CV14" i="9" s="1"/>
  <c r="CW14" i="9" s="1"/>
  <c r="CX14" i="9" s="1"/>
  <c r="CY14" i="9" s="1"/>
  <c r="CZ14" i="9" s="1"/>
  <c r="K7" i="6"/>
  <c r="CC14" i="9" s="1"/>
  <c r="CD14" i="9" s="1"/>
  <c r="CE14" i="9" s="1"/>
  <c r="CF14" i="9" s="1"/>
  <c r="CG14" i="9" s="1"/>
  <c r="CH14" i="9" s="1"/>
  <c r="CI14" i="9" s="1"/>
  <c r="CJ14" i="9" s="1"/>
  <c r="CK14" i="9" s="1"/>
  <c r="CL14" i="9" s="1"/>
  <c r="CM14" i="9" s="1"/>
  <c r="CN14" i="9" s="1"/>
  <c r="J7" i="6"/>
  <c r="BQ14" i="9" s="1"/>
  <c r="BR14" i="9" s="1"/>
  <c r="BS14" i="9" s="1"/>
  <c r="BT14" i="9" s="1"/>
  <c r="BU14" i="9" s="1"/>
  <c r="BV14" i="9" s="1"/>
  <c r="BW14" i="9" s="1"/>
  <c r="BX14" i="9" s="1"/>
  <c r="BY14" i="9" s="1"/>
  <c r="BZ14" i="9" s="1"/>
  <c r="CA14" i="9" s="1"/>
  <c r="CB14" i="9" s="1"/>
  <c r="I7" i="6"/>
  <c r="BE14" i="9" s="1"/>
  <c r="BF14" i="9" s="1"/>
  <c r="BG14" i="9" s="1"/>
  <c r="BH14" i="9" s="1"/>
  <c r="BI14" i="9" s="1"/>
  <c r="BJ14" i="9" s="1"/>
  <c r="BK14" i="9" s="1"/>
  <c r="BL14" i="9" s="1"/>
  <c r="BM14" i="9" s="1"/>
  <c r="BN14" i="9" s="1"/>
  <c r="BO14" i="9" s="1"/>
  <c r="BP14" i="9" s="1"/>
  <c r="H7" i="6"/>
  <c r="AS14" i="9" s="1"/>
  <c r="AT14" i="9" s="1"/>
  <c r="AU14" i="9" s="1"/>
  <c r="AQ6" i="6"/>
  <c r="AQ11" i="7" s="1"/>
  <c r="AP6" i="6"/>
  <c r="AP11" i="7" s="1"/>
  <c r="AO6" i="6"/>
  <c r="AO11" i="7" s="1"/>
  <c r="AN6" i="6"/>
  <c r="AN11" i="7" s="1"/>
  <c r="AM6" i="6"/>
  <c r="AM11" i="7" s="1"/>
  <c r="AL6" i="6"/>
  <c r="AL11" i="7" s="1"/>
  <c r="AK6" i="6"/>
  <c r="AK11" i="7" s="1"/>
  <c r="AJ6" i="6"/>
  <c r="AI6" i="6"/>
  <c r="AI11" i="7" s="1"/>
  <c r="AH6" i="6"/>
  <c r="AH11" i="7" s="1"/>
  <c r="AG6" i="6"/>
  <c r="AG11" i="7" s="1"/>
  <c r="AF6" i="6"/>
  <c r="AF11" i="7" s="1"/>
  <c r="AE6" i="6"/>
  <c r="AE11" i="7" s="1"/>
  <c r="AD6" i="6"/>
  <c r="AD11" i="7" s="1"/>
  <c r="AC6" i="6"/>
  <c r="AC11" i="7" s="1"/>
  <c r="AB6" i="6"/>
  <c r="AB11" i="7" s="1"/>
  <c r="AA6" i="6"/>
  <c r="AA11" i="7" s="1"/>
  <c r="Z6" i="6"/>
  <c r="Z11" i="7" s="1"/>
  <c r="Y6" i="6"/>
  <c r="Y11" i="7" s="1"/>
  <c r="X6" i="6"/>
  <c r="W6" i="6"/>
  <c r="W11" i="7" s="1"/>
  <c r="V6" i="6"/>
  <c r="V11" i="7" s="1"/>
  <c r="U6" i="6"/>
  <c r="U11" i="7" s="1"/>
  <c r="T6" i="6"/>
  <c r="T11" i="7" s="1"/>
  <c r="S6" i="6"/>
  <c r="S11" i="7" s="1"/>
  <c r="R6" i="6"/>
  <c r="R11" i="7" s="1"/>
  <c r="Q6" i="6"/>
  <c r="Q11" i="7" s="1"/>
  <c r="P6" i="6"/>
  <c r="P11" i="7" s="1"/>
  <c r="O6" i="6"/>
  <c r="O11" i="7" s="1"/>
  <c r="N6" i="6"/>
  <c r="N11" i="7" s="1"/>
  <c r="M6" i="6"/>
  <c r="M11" i="7" s="1"/>
  <c r="L6" i="6"/>
  <c r="K6" i="6"/>
  <c r="K11" i="7" s="1"/>
  <c r="J6" i="6"/>
  <c r="J11" i="7" s="1"/>
  <c r="I6" i="6"/>
  <c r="I11" i="7" s="1"/>
  <c r="H6" i="6"/>
  <c r="H11" i="7" s="1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H3" i="6"/>
  <c r="H2" i="6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E48" i="5" s="1"/>
  <c r="DX43" i="5"/>
  <c r="DW43" i="5"/>
  <c r="DV43" i="5"/>
  <c r="DU43" i="5"/>
  <c r="DT43" i="5"/>
  <c r="DS43" i="5"/>
  <c r="DR43" i="5"/>
  <c r="DQ43" i="5"/>
  <c r="DP43" i="5"/>
  <c r="DO43" i="5"/>
  <c r="DN43" i="5"/>
  <c r="DL43" i="5"/>
  <c r="DK43" i="5"/>
  <c r="DJ43" i="5"/>
  <c r="DI43" i="5"/>
  <c r="DH43" i="5"/>
  <c r="DG43" i="5"/>
  <c r="DF43" i="5"/>
  <c r="DE43" i="5"/>
  <c r="DD43" i="5"/>
  <c r="DC43" i="5"/>
  <c r="DB43" i="5"/>
  <c r="CZ43" i="5"/>
  <c r="CY43" i="5"/>
  <c r="CX43" i="5"/>
  <c r="CW43" i="5"/>
  <c r="CV43" i="5"/>
  <c r="CU43" i="5"/>
  <c r="CT43" i="5"/>
  <c r="CS43" i="5"/>
  <c r="CR43" i="5"/>
  <c r="CQ43" i="5"/>
  <c r="CP43" i="5"/>
  <c r="CN43" i="5"/>
  <c r="CM43" i="5"/>
  <c r="CL43" i="5"/>
  <c r="CK43" i="5"/>
  <c r="CJ43" i="5"/>
  <c r="CI43" i="5"/>
  <c r="CH43" i="5"/>
  <c r="CG43" i="5"/>
  <c r="CF43" i="5"/>
  <c r="CE43" i="5"/>
  <c r="CD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O43" i="5"/>
  <c r="BN43" i="5"/>
  <c r="BM43" i="5"/>
  <c r="BL43" i="5"/>
  <c r="BK43" i="5"/>
  <c r="BJ43" i="5"/>
  <c r="BI43" i="5"/>
  <c r="BH43" i="5"/>
  <c r="BG43" i="5"/>
  <c r="BF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BE41" i="5"/>
  <c r="BE43" i="5" s="1"/>
  <c r="I41" i="5"/>
  <c r="H41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E40" i="5" s="1"/>
  <c r="K40" i="5"/>
  <c r="J40" i="5"/>
  <c r="I40" i="5"/>
  <c r="H40" i="5"/>
  <c r="DZ39" i="5"/>
  <c r="N39" i="5"/>
  <c r="M39" i="5"/>
  <c r="L39" i="5"/>
  <c r="K39" i="5"/>
  <c r="J39" i="5"/>
  <c r="I39" i="5"/>
  <c r="H39" i="5"/>
  <c r="DZ38" i="5"/>
  <c r="N38" i="5"/>
  <c r="M38" i="5"/>
  <c r="L38" i="5"/>
  <c r="K38" i="5"/>
  <c r="J38" i="5"/>
  <c r="I38" i="5"/>
  <c r="H38" i="5"/>
  <c r="DZ37" i="5"/>
  <c r="DZ43" i="5" s="1"/>
  <c r="N37" i="5"/>
  <c r="M37" i="5"/>
  <c r="L37" i="5"/>
  <c r="K37" i="5"/>
  <c r="J37" i="5"/>
  <c r="I37" i="5"/>
  <c r="I43" i="5" s="1"/>
  <c r="H37" i="5"/>
  <c r="H43" i="5" s="1"/>
  <c r="CN36" i="5"/>
  <c r="H31" i="5"/>
  <c r="CP30" i="5"/>
  <c r="CQ30" i="5" s="1"/>
  <c r="CR30" i="5" s="1"/>
  <c r="CS30" i="5" s="1"/>
  <c r="BF30" i="5"/>
  <c r="BG30" i="5" s="1"/>
  <c r="BH30" i="5" s="1"/>
  <c r="BI30" i="5" s="1"/>
  <c r="H30" i="5"/>
  <c r="EC29" i="5"/>
  <c r="ED29" i="5" s="1"/>
  <c r="EE29" i="5" s="1"/>
  <c r="EF29" i="5" s="1"/>
  <c r="EG29" i="5" s="1"/>
  <c r="EH29" i="5" s="1"/>
  <c r="EI29" i="5" s="1"/>
  <c r="EJ29" i="5" s="1"/>
  <c r="EK29" i="5" s="1"/>
  <c r="EB29" i="5"/>
  <c r="EA29" i="5"/>
  <c r="DZ29" i="5"/>
  <c r="N29" i="5"/>
  <c r="M29" i="5"/>
  <c r="L29" i="5"/>
  <c r="K29" i="5"/>
  <c r="J29" i="5"/>
  <c r="I29" i="5"/>
  <c r="H29" i="5"/>
  <c r="ED28" i="5"/>
  <c r="EE28" i="5" s="1"/>
  <c r="EF28" i="5" s="1"/>
  <c r="EG28" i="5" s="1"/>
  <c r="EH28" i="5" s="1"/>
  <c r="EI28" i="5" s="1"/>
  <c r="EJ28" i="5" s="1"/>
  <c r="EK28" i="5" s="1"/>
  <c r="EC28" i="5"/>
  <c r="EB28" i="5"/>
  <c r="EA28" i="5"/>
  <c r="DZ28" i="5"/>
  <c r="N28" i="5"/>
  <c r="M28" i="5"/>
  <c r="L28" i="5"/>
  <c r="K28" i="5"/>
  <c r="J28" i="5"/>
  <c r="I28" i="5"/>
  <c r="H28" i="5"/>
  <c r="EA27" i="5"/>
  <c r="DZ27" i="5"/>
  <c r="N27" i="5"/>
  <c r="M27" i="5"/>
  <c r="L27" i="5"/>
  <c r="K27" i="5"/>
  <c r="J27" i="5"/>
  <c r="I27" i="5"/>
  <c r="H27" i="5"/>
  <c r="DZ26" i="5"/>
  <c r="N26" i="5"/>
  <c r="M26" i="5"/>
  <c r="L26" i="5"/>
  <c r="K26" i="5"/>
  <c r="J26" i="5"/>
  <c r="I26" i="5"/>
  <c r="H26" i="5"/>
  <c r="H33" i="5" s="1"/>
  <c r="QW21" i="5"/>
  <c r="QX21" i="5" s="1"/>
  <c r="QY21" i="5" s="1"/>
  <c r="QZ21" i="5" s="1"/>
  <c r="RA21" i="5" s="1"/>
  <c r="RB21" i="5" s="1"/>
  <c r="RC21" i="5" s="1"/>
  <c r="RD21" i="5" s="1"/>
  <c r="RE21" i="5" s="1"/>
  <c r="RF21" i="5" s="1"/>
  <c r="RG21" i="5" s="1"/>
  <c r="RH21" i="5" s="1"/>
  <c r="QR21" i="5"/>
  <c r="QS21" i="5" s="1"/>
  <c r="QT21" i="5" s="1"/>
  <c r="QU21" i="5" s="1"/>
  <c r="QV21" i="5" s="1"/>
  <c r="QK21" i="5"/>
  <c r="QL21" i="5" s="1"/>
  <c r="QM21" i="5" s="1"/>
  <c r="QN21" i="5" s="1"/>
  <c r="QO21" i="5" s="1"/>
  <c r="QP21" i="5" s="1"/>
  <c r="QQ21" i="5" s="1"/>
  <c r="QF21" i="5"/>
  <c r="QG21" i="5" s="1"/>
  <c r="QH21" i="5" s="1"/>
  <c r="QI21" i="5" s="1"/>
  <c r="QJ21" i="5" s="1"/>
  <c r="PY21" i="5"/>
  <c r="PZ21" i="5" s="1"/>
  <c r="QA21" i="5" s="1"/>
  <c r="QB21" i="5" s="1"/>
  <c r="QC21" i="5" s="1"/>
  <c r="QD21" i="5" s="1"/>
  <c r="QE21" i="5" s="1"/>
  <c r="PM21" i="5"/>
  <c r="PN21" i="5" s="1"/>
  <c r="PO21" i="5" s="1"/>
  <c r="PP21" i="5" s="1"/>
  <c r="PQ21" i="5" s="1"/>
  <c r="PR21" i="5" s="1"/>
  <c r="PS21" i="5" s="1"/>
  <c r="PT21" i="5" s="1"/>
  <c r="PU21" i="5" s="1"/>
  <c r="PV21" i="5" s="1"/>
  <c r="PW21" i="5" s="1"/>
  <c r="PX21" i="5" s="1"/>
  <c r="PB21" i="5"/>
  <c r="PC21" i="5" s="1"/>
  <c r="PD21" i="5" s="1"/>
  <c r="PE21" i="5" s="1"/>
  <c r="PF21" i="5" s="1"/>
  <c r="PG21" i="5" s="1"/>
  <c r="PH21" i="5" s="1"/>
  <c r="PI21" i="5" s="1"/>
  <c r="PJ21" i="5" s="1"/>
  <c r="PK21" i="5" s="1"/>
  <c r="PL21" i="5" s="1"/>
  <c r="PA21" i="5"/>
  <c r="OO21" i="5"/>
  <c r="OP21" i="5" s="1"/>
  <c r="OQ21" i="5" s="1"/>
  <c r="OR21" i="5" s="1"/>
  <c r="OS21" i="5" s="1"/>
  <c r="OT21" i="5" s="1"/>
  <c r="OU21" i="5" s="1"/>
  <c r="OV21" i="5" s="1"/>
  <c r="OW21" i="5" s="1"/>
  <c r="OX21" i="5" s="1"/>
  <c r="OY21" i="5" s="1"/>
  <c r="OZ21" i="5" s="1"/>
  <c r="OJ21" i="5"/>
  <c r="OK21" i="5" s="1"/>
  <c r="OL21" i="5" s="1"/>
  <c r="OM21" i="5" s="1"/>
  <c r="ON21" i="5" s="1"/>
  <c r="OD21" i="5"/>
  <c r="OE21" i="5" s="1"/>
  <c r="OF21" i="5" s="1"/>
  <c r="OG21" i="5" s="1"/>
  <c r="OH21" i="5" s="1"/>
  <c r="OI21" i="5" s="1"/>
  <c r="OC21" i="5"/>
  <c r="NR21" i="5"/>
  <c r="NS21" i="5" s="1"/>
  <c r="NT21" i="5" s="1"/>
  <c r="NU21" i="5" s="1"/>
  <c r="NV21" i="5" s="1"/>
  <c r="NW21" i="5" s="1"/>
  <c r="NX21" i="5" s="1"/>
  <c r="NY21" i="5" s="1"/>
  <c r="NZ21" i="5" s="1"/>
  <c r="OA21" i="5" s="1"/>
  <c r="OB21" i="5" s="1"/>
  <c r="NQ21" i="5"/>
  <c r="NE21" i="5"/>
  <c r="NF21" i="5" s="1"/>
  <c r="NG21" i="5" s="1"/>
  <c r="NH21" i="5" s="1"/>
  <c r="NI21" i="5" s="1"/>
  <c r="NJ21" i="5" s="1"/>
  <c r="NK21" i="5" s="1"/>
  <c r="NL21" i="5" s="1"/>
  <c r="NM21" i="5" s="1"/>
  <c r="NN21" i="5" s="1"/>
  <c r="NO21" i="5" s="1"/>
  <c r="NP21" i="5" s="1"/>
  <c r="MS21" i="5"/>
  <c r="MT21" i="5" s="1"/>
  <c r="MU21" i="5" s="1"/>
  <c r="MV21" i="5" s="1"/>
  <c r="MW21" i="5" s="1"/>
  <c r="MX21" i="5" s="1"/>
  <c r="MY21" i="5" s="1"/>
  <c r="MZ21" i="5" s="1"/>
  <c r="NA21" i="5" s="1"/>
  <c r="NB21" i="5" s="1"/>
  <c r="NC21" i="5" s="1"/>
  <c r="ND21" i="5" s="1"/>
  <c r="MG21" i="5"/>
  <c r="MH21" i="5" s="1"/>
  <c r="MI21" i="5" s="1"/>
  <c r="MJ21" i="5" s="1"/>
  <c r="MK21" i="5" s="1"/>
  <c r="ML21" i="5" s="1"/>
  <c r="MM21" i="5" s="1"/>
  <c r="MN21" i="5" s="1"/>
  <c r="MO21" i="5" s="1"/>
  <c r="MP21" i="5" s="1"/>
  <c r="MQ21" i="5" s="1"/>
  <c r="MR21" i="5" s="1"/>
  <c r="LY21" i="5"/>
  <c r="LZ21" i="5" s="1"/>
  <c r="MA21" i="5" s="1"/>
  <c r="MB21" i="5" s="1"/>
  <c r="MC21" i="5" s="1"/>
  <c r="MD21" i="5" s="1"/>
  <c r="ME21" i="5" s="1"/>
  <c r="MF21" i="5" s="1"/>
  <c r="LV21" i="5"/>
  <c r="LW21" i="5" s="1"/>
  <c r="LX21" i="5" s="1"/>
  <c r="LU21" i="5"/>
  <c r="LJ21" i="5"/>
  <c r="LK21" i="5" s="1"/>
  <c r="LL21" i="5" s="1"/>
  <c r="LM21" i="5" s="1"/>
  <c r="LN21" i="5" s="1"/>
  <c r="LO21" i="5" s="1"/>
  <c r="LP21" i="5" s="1"/>
  <c r="LQ21" i="5" s="1"/>
  <c r="LR21" i="5" s="1"/>
  <c r="LS21" i="5" s="1"/>
  <c r="LT21" i="5" s="1"/>
  <c r="LI21" i="5"/>
  <c r="LA21" i="5"/>
  <c r="LB21" i="5" s="1"/>
  <c r="LC21" i="5" s="1"/>
  <c r="LD21" i="5" s="1"/>
  <c r="LE21" i="5" s="1"/>
  <c r="LF21" i="5" s="1"/>
  <c r="LG21" i="5" s="1"/>
  <c r="LH21" i="5" s="1"/>
  <c r="KX21" i="5"/>
  <c r="KY21" i="5" s="1"/>
  <c r="KZ21" i="5" s="1"/>
  <c r="KW21" i="5"/>
  <c r="KL21" i="5"/>
  <c r="KM21" i="5" s="1"/>
  <c r="KN21" i="5" s="1"/>
  <c r="KO21" i="5" s="1"/>
  <c r="KP21" i="5" s="1"/>
  <c r="KQ21" i="5" s="1"/>
  <c r="KR21" i="5" s="1"/>
  <c r="KS21" i="5" s="1"/>
  <c r="KT21" i="5" s="1"/>
  <c r="KU21" i="5" s="1"/>
  <c r="KV21" i="5" s="1"/>
  <c r="KK21" i="5"/>
  <c r="KC21" i="5"/>
  <c r="KD21" i="5" s="1"/>
  <c r="KE21" i="5" s="1"/>
  <c r="KF21" i="5" s="1"/>
  <c r="KG21" i="5" s="1"/>
  <c r="KH21" i="5" s="1"/>
  <c r="KI21" i="5" s="1"/>
  <c r="KJ21" i="5" s="1"/>
  <c r="JZ21" i="5"/>
  <c r="KA21" i="5" s="1"/>
  <c r="KB21" i="5" s="1"/>
  <c r="JY21" i="5"/>
  <c r="JN21" i="5"/>
  <c r="JO21" i="5" s="1"/>
  <c r="JP21" i="5" s="1"/>
  <c r="JQ21" i="5" s="1"/>
  <c r="JR21" i="5" s="1"/>
  <c r="JS21" i="5" s="1"/>
  <c r="JT21" i="5" s="1"/>
  <c r="JU21" i="5" s="1"/>
  <c r="JV21" i="5" s="1"/>
  <c r="JW21" i="5" s="1"/>
  <c r="JX21" i="5" s="1"/>
  <c r="JM21" i="5"/>
  <c r="JE21" i="5"/>
  <c r="JF21" i="5" s="1"/>
  <c r="JG21" i="5" s="1"/>
  <c r="JH21" i="5" s="1"/>
  <c r="JI21" i="5" s="1"/>
  <c r="JJ21" i="5" s="1"/>
  <c r="JK21" i="5" s="1"/>
  <c r="JL21" i="5" s="1"/>
  <c r="JB21" i="5"/>
  <c r="JC21" i="5" s="1"/>
  <c r="JD21" i="5" s="1"/>
  <c r="JA21" i="5"/>
  <c r="IP21" i="5"/>
  <c r="IQ21" i="5" s="1"/>
  <c r="IR21" i="5" s="1"/>
  <c r="IS21" i="5" s="1"/>
  <c r="IT21" i="5" s="1"/>
  <c r="IU21" i="5" s="1"/>
  <c r="IV21" i="5" s="1"/>
  <c r="IW21" i="5" s="1"/>
  <c r="IX21" i="5" s="1"/>
  <c r="IY21" i="5" s="1"/>
  <c r="IZ21" i="5" s="1"/>
  <c r="IO21" i="5"/>
  <c r="IG21" i="5"/>
  <c r="IH21" i="5" s="1"/>
  <c r="II21" i="5" s="1"/>
  <c r="IJ21" i="5" s="1"/>
  <c r="IK21" i="5" s="1"/>
  <c r="IL21" i="5" s="1"/>
  <c r="IM21" i="5" s="1"/>
  <c r="IN21" i="5" s="1"/>
  <c r="ID21" i="5"/>
  <c r="IE21" i="5" s="1"/>
  <c r="IF21" i="5" s="1"/>
  <c r="IC21" i="5"/>
  <c r="HR21" i="5"/>
  <c r="HS21" i="5" s="1"/>
  <c r="HT21" i="5" s="1"/>
  <c r="HU21" i="5" s="1"/>
  <c r="HV21" i="5" s="1"/>
  <c r="HW21" i="5" s="1"/>
  <c r="HX21" i="5" s="1"/>
  <c r="HY21" i="5" s="1"/>
  <c r="HZ21" i="5" s="1"/>
  <c r="IA21" i="5" s="1"/>
  <c r="IB21" i="5" s="1"/>
  <c r="HQ21" i="5"/>
  <c r="HI21" i="5"/>
  <c r="HJ21" i="5" s="1"/>
  <c r="HK21" i="5" s="1"/>
  <c r="HL21" i="5" s="1"/>
  <c r="HM21" i="5" s="1"/>
  <c r="HN21" i="5" s="1"/>
  <c r="HO21" i="5" s="1"/>
  <c r="HP21" i="5" s="1"/>
  <c r="HF21" i="5"/>
  <c r="HG21" i="5" s="1"/>
  <c r="HH21" i="5" s="1"/>
  <c r="HE21" i="5"/>
  <c r="GT21" i="5"/>
  <c r="GU21" i="5" s="1"/>
  <c r="GV21" i="5" s="1"/>
  <c r="GW21" i="5" s="1"/>
  <c r="GX21" i="5" s="1"/>
  <c r="GY21" i="5" s="1"/>
  <c r="GZ21" i="5" s="1"/>
  <c r="HA21" i="5" s="1"/>
  <c r="HB21" i="5" s="1"/>
  <c r="HC21" i="5" s="1"/>
  <c r="HD21" i="5" s="1"/>
  <c r="GS21" i="5"/>
  <c r="GK21" i="5"/>
  <c r="GL21" i="5" s="1"/>
  <c r="GM21" i="5" s="1"/>
  <c r="GN21" i="5" s="1"/>
  <c r="GO21" i="5" s="1"/>
  <c r="GP21" i="5" s="1"/>
  <c r="GQ21" i="5" s="1"/>
  <c r="GR21" i="5" s="1"/>
  <c r="GH21" i="5"/>
  <c r="GI21" i="5" s="1"/>
  <c r="GJ21" i="5" s="1"/>
  <c r="GG21" i="5"/>
  <c r="FV21" i="5"/>
  <c r="FW21" i="5" s="1"/>
  <c r="FX21" i="5" s="1"/>
  <c r="FY21" i="5" s="1"/>
  <c r="FZ21" i="5" s="1"/>
  <c r="GA21" i="5" s="1"/>
  <c r="GB21" i="5" s="1"/>
  <c r="GC21" i="5" s="1"/>
  <c r="GD21" i="5" s="1"/>
  <c r="GE21" i="5" s="1"/>
  <c r="GF21" i="5" s="1"/>
  <c r="FU21" i="5"/>
  <c r="FM21" i="5"/>
  <c r="FN21" i="5" s="1"/>
  <c r="FO21" i="5" s="1"/>
  <c r="FP21" i="5" s="1"/>
  <c r="FQ21" i="5" s="1"/>
  <c r="FR21" i="5" s="1"/>
  <c r="FS21" i="5" s="1"/>
  <c r="FT21" i="5" s="1"/>
  <c r="FJ21" i="5"/>
  <c r="FK21" i="5" s="1"/>
  <c r="FL21" i="5" s="1"/>
  <c r="FI21" i="5"/>
  <c r="EX21" i="5"/>
  <c r="EY21" i="5" s="1"/>
  <c r="EZ21" i="5" s="1"/>
  <c r="FA21" i="5" s="1"/>
  <c r="FB21" i="5" s="1"/>
  <c r="FC21" i="5" s="1"/>
  <c r="FD21" i="5" s="1"/>
  <c r="FE21" i="5" s="1"/>
  <c r="FF21" i="5" s="1"/>
  <c r="FG21" i="5" s="1"/>
  <c r="FH21" i="5" s="1"/>
  <c r="EW21" i="5"/>
  <c r="EO21" i="5"/>
  <c r="EP21" i="5" s="1"/>
  <c r="EQ21" i="5" s="1"/>
  <c r="ER21" i="5" s="1"/>
  <c r="ES21" i="5" s="1"/>
  <c r="ET21" i="5" s="1"/>
  <c r="EU21" i="5" s="1"/>
  <c r="EV21" i="5" s="1"/>
  <c r="EL21" i="5"/>
  <c r="EM21" i="5" s="1"/>
  <c r="EN21" i="5" s="1"/>
  <c r="EK21" i="5"/>
  <c r="DZ21" i="5"/>
  <c r="EA21" i="5" s="1"/>
  <c r="EB21" i="5" s="1"/>
  <c r="EC21" i="5" s="1"/>
  <c r="ED21" i="5" s="1"/>
  <c r="EE21" i="5" s="1"/>
  <c r="EF21" i="5" s="1"/>
  <c r="EG21" i="5" s="1"/>
  <c r="EH21" i="5" s="1"/>
  <c r="EI21" i="5" s="1"/>
  <c r="EJ21" i="5" s="1"/>
  <c r="DY21" i="5"/>
  <c r="DR21" i="5"/>
  <c r="DS21" i="5" s="1"/>
  <c r="DT21" i="5" s="1"/>
  <c r="DU21" i="5" s="1"/>
  <c r="DV21" i="5" s="1"/>
  <c r="DW21" i="5" s="1"/>
  <c r="DX21" i="5" s="1"/>
  <c r="DQ21" i="5"/>
  <c r="DN21" i="5"/>
  <c r="DO21" i="5" s="1"/>
  <c r="DP21" i="5" s="1"/>
  <c r="DM21" i="5"/>
  <c r="DA21" i="5"/>
  <c r="DB21" i="5" s="1"/>
  <c r="DC21" i="5" s="1"/>
  <c r="DD21" i="5" s="1"/>
  <c r="DE21" i="5" s="1"/>
  <c r="DF21" i="5" s="1"/>
  <c r="DG21" i="5" s="1"/>
  <c r="DH21" i="5" s="1"/>
  <c r="DI21" i="5" s="1"/>
  <c r="DJ21" i="5" s="1"/>
  <c r="DK21" i="5" s="1"/>
  <c r="DL21" i="5" s="1"/>
  <c r="CO21" i="5"/>
  <c r="CP21" i="5" s="1"/>
  <c r="CQ21" i="5" s="1"/>
  <c r="CR21" i="5" s="1"/>
  <c r="CS21" i="5" s="1"/>
  <c r="CT21" i="5" s="1"/>
  <c r="CU21" i="5" s="1"/>
  <c r="CV21" i="5" s="1"/>
  <c r="CW21" i="5" s="1"/>
  <c r="CX21" i="5" s="1"/>
  <c r="CY21" i="5" s="1"/>
  <c r="CZ21" i="5" s="1"/>
  <c r="CG21" i="5"/>
  <c r="CH21" i="5" s="1"/>
  <c r="CI21" i="5" s="1"/>
  <c r="CJ21" i="5" s="1"/>
  <c r="CK21" i="5" s="1"/>
  <c r="CL21" i="5" s="1"/>
  <c r="CM21" i="5" s="1"/>
  <c r="CN21" i="5" s="1"/>
  <c r="CE21" i="5"/>
  <c r="CF21" i="5" s="1"/>
  <c r="CD21" i="5"/>
  <c r="CC21" i="5"/>
  <c r="BQ21" i="5"/>
  <c r="BR21" i="5" s="1"/>
  <c r="BS21" i="5" s="1"/>
  <c r="BT21" i="5" s="1"/>
  <c r="BU21" i="5" s="1"/>
  <c r="BV21" i="5" s="1"/>
  <c r="BW21" i="5" s="1"/>
  <c r="BX21" i="5" s="1"/>
  <c r="BY21" i="5" s="1"/>
  <c r="BZ21" i="5" s="1"/>
  <c r="CA21" i="5" s="1"/>
  <c r="CB21" i="5" s="1"/>
  <c r="BF21" i="5"/>
  <c r="BG21" i="5" s="1"/>
  <c r="BH21" i="5" s="1"/>
  <c r="BI21" i="5" s="1"/>
  <c r="BJ21" i="5" s="1"/>
  <c r="BK21" i="5" s="1"/>
  <c r="BL21" i="5" s="1"/>
  <c r="BM21" i="5" s="1"/>
  <c r="BN21" i="5" s="1"/>
  <c r="BO21" i="5" s="1"/>
  <c r="BP21" i="5" s="1"/>
  <c r="BE21" i="5"/>
  <c r="AS21" i="5"/>
  <c r="AT21" i="5" s="1"/>
  <c r="AU21" i="5" s="1"/>
  <c r="DZ16" i="5"/>
  <c r="DZ19" i="5" s="1"/>
  <c r="DX16" i="5"/>
  <c r="DX19" i="5" s="1"/>
  <c r="DW16" i="5"/>
  <c r="DW19" i="5" s="1"/>
  <c r="DV16" i="5"/>
  <c r="DV19" i="5" s="1"/>
  <c r="DU16" i="5"/>
  <c r="DU19" i="5" s="1"/>
  <c r="DT16" i="5"/>
  <c r="DT19" i="5" s="1"/>
  <c r="DS16" i="5"/>
  <c r="DS19" i="5" s="1"/>
  <c r="DR16" i="5"/>
  <c r="DR19" i="5" s="1"/>
  <c r="DQ16" i="5"/>
  <c r="DQ19" i="5" s="1"/>
  <c r="DP16" i="5"/>
  <c r="DP19" i="5" s="1"/>
  <c r="DO16" i="5"/>
  <c r="DO19" i="5" s="1"/>
  <c r="DN16" i="5"/>
  <c r="DN19" i="5" s="1"/>
  <c r="DL16" i="5"/>
  <c r="DK16" i="5"/>
  <c r="DJ16" i="5"/>
  <c r="DJ19" i="5" s="1"/>
  <c r="DI16" i="5"/>
  <c r="DH16" i="5"/>
  <c r="DG16" i="5"/>
  <c r="DG19" i="5" s="1"/>
  <c r="DF16" i="5"/>
  <c r="DF19" i="5" s="1"/>
  <c r="DE16" i="5"/>
  <c r="DD16" i="5"/>
  <c r="DC16" i="5"/>
  <c r="DB16" i="5"/>
  <c r="CZ16" i="5"/>
  <c r="CZ19" i="5" s="1"/>
  <c r="CY16" i="5"/>
  <c r="CY19" i="5" s="1"/>
  <c r="CX16" i="5"/>
  <c r="CX19" i="5" s="1"/>
  <c r="CW16" i="5"/>
  <c r="CW19" i="5" s="1"/>
  <c r="CV16" i="5"/>
  <c r="CV19" i="5" s="1"/>
  <c r="CU16" i="5"/>
  <c r="CU19" i="5" s="1"/>
  <c r="CT16" i="5"/>
  <c r="CT19" i="5" s="1"/>
  <c r="CS16" i="5"/>
  <c r="CS19" i="5" s="1"/>
  <c r="CR16" i="5"/>
  <c r="CR19" i="5" s="1"/>
  <c r="CQ16" i="5"/>
  <c r="CQ19" i="5" s="1"/>
  <c r="CP16" i="5"/>
  <c r="CP19" i="5" s="1"/>
  <c r="CN16" i="5"/>
  <c r="CM16" i="5"/>
  <c r="CM19" i="5" s="1"/>
  <c r="CL16" i="5"/>
  <c r="CL19" i="5" s="1"/>
  <c r="CK16" i="5"/>
  <c r="CK19" i="5" s="1"/>
  <c r="CJ16" i="5"/>
  <c r="CJ19" i="5" s="1"/>
  <c r="CI16" i="5"/>
  <c r="CI19" i="5" s="1"/>
  <c r="CH16" i="5"/>
  <c r="CH19" i="5" s="1"/>
  <c r="CG16" i="5"/>
  <c r="CG19" i="5" s="1"/>
  <c r="CF16" i="5"/>
  <c r="CF19" i="5" s="1"/>
  <c r="CE16" i="5"/>
  <c r="CE19" i="5" s="1"/>
  <c r="CD16" i="5"/>
  <c r="CD19" i="5" s="1"/>
  <c r="CB16" i="5"/>
  <c r="CA16" i="5"/>
  <c r="BZ16" i="5"/>
  <c r="BZ19" i="5" s="1"/>
  <c r="BY16" i="5"/>
  <c r="BY19" i="5" s="1"/>
  <c r="BX16" i="5"/>
  <c r="BX19" i="5" s="1"/>
  <c r="BW16" i="5"/>
  <c r="BW19" i="5" s="1"/>
  <c r="BV16" i="5"/>
  <c r="BV19" i="5" s="1"/>
  <c r="BU16" i="5"/>
  <c r="BU19" i="5" s="1"/>
  <c r="BT16" i="5"/>
  <c r="BT19" i="5" s="1"/>
  <c r="BS16" i="5"/>
  <c r="BS19" i="5" s="1"/>
  <c r="BR16" i="5"/>
  <c r="BR19" i="5" s="1"/>
  <c r="BP16" i="5"/>
  <c r="BP19" i="5" s="1"/>
  <c r="BO16" i="5"/>
  <c r="BO19" i="5" s="1"/>
  <c r="BN16" i="5"/>
  <c r="BN19" i="5" s="1"/>
  <c r="BM16" i="5"/>
  <c r="BM19" i="5" s="1"/>
  <c r="BL16" i="5"/>
  <c r="BL19" i="5" s="1"/>
  <c r="BK16" i="5"/>
  <c r="BK19" i="5" s="1"/>
  <c r="BJ16" i="5"/>
  <c r="BJ19" i="5" s="1"/>
  <c r="BI16" i="5"/>
  <c r="BI19" i="5" s="1"/>
  <c r="BH16" i="5"/>
  <c r="BH19" i="5" s="1"/>
  <c r="BG16" i="5"/>
  <c r="BG19" i="5" s="1"/>
  <c r="BF16" i="5"/>
  <c r="BF19" i="5" s="1"/>
  <c r="BE16" i="5"/>
  <c r="BE19" i="5" s="1"/>
  <c r="BD16" i="5"/>
  <c r="BC16" i="5"/>
  <c r="BB16" i="5"/>
  <c r="BA16" i="5"/>
  <c r="AZ16" i="5"/>
  <c r="AY16" i="5"/>
  <c r="AX16" i="5"/>
  <c r="AW16" i="5"/>
  <c r="AV16" i="5"/>
  <c r="AU16" i="5"/>
  <c r="AU19" i="5" s="1"/>
  <c r="AT16" i="5"/>
  <c r="AT19" i="5" s="1"/>
  <c r="AS16" i="5"/>
  <c r="AS19" i="5" s="1"/>
  <c r="I16" i="5"/>
  <c r="BD15" i="5"/>
  <c r="BC15" i="5"/>
  <c r="BB15" i="5"/>
  <c r="BA15" i="5"/>
  <c r="AZ15" i="5"/>
  <c r="AY15" i="5"/>
  <c r="AX15" i="5"/>
  <c r="AW15" i="5"/>
  <c r="AV15" i="5"/>
  <c r="AU15" i="5"/>
  <c r="AU18" i="5" s="1"/>
  <c r="AT15" i="5"/>
  <c r="AT18" i="5" s="1"/>
  <c r="AS15" i="5"/>
  <c r="AS18" i="5" s="1"/>
  <c r="AR10" i="5"/>
  <c r="DZ8" i="5"/>
  <c r="DX8" i="5"/>
  <c r="DW8" i="5"/>
  <c r="DV8" i="5"/>
  <c r="DU8" i="5"/>
  <c r="DT8" i="5"/>
  <c r="DS8" i="5"/>
  <c r="DR8" i="5"/>
  <c r="DQ8" i="5"/>
  <c r="DP8" i="5"/>
  <c r="DO8" i="5"/>
  <c r="DN8" i="5"/>
  <c r="DL8" i="5"/>
  <c r="DK8" i="5"/>
  <c r="DJ8" i="5"/>
  <c r="DI8" i="5"/>
  <c r="DH8" i="5"/>
  <c r="DG8" i="5"/>
  <c r="DF8" i="5"/>
  <c r="DE8" i="5"/>
  <c r="DD8" i="5"/>
  <c r="DC8" i="5"/>
  <c r="DB8" i="5"/>
  <c r="CZ8" i="5"/>
  <c r="CY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B8" i="5"/>
  <c r="CA8" i="5"/>
  <c r="BZ8" i="5"/>
  <c r="BY8" i="5"/>
  <c r="BX8" i="5"/>
  <c r="BW8" i="5"/>
  <c r="BV8" i="5"/>
  <c r="BU8" i="5"/>
  <c r="BT8" i="5"/>
  <c r="BS8" i="5"/>
  <c r="BR8" i="5"/>
  <c r="BP8" i="5"/>
  <c r="BO8" i="5"/>
  <c r="BN8" i="5"/>
  <c r="BM8" i="5"/>
  <c r="BL8" i="5"/>
  <c r="BK8" i="5"/>
  <c r="BJ8" i="5"/>
  <c r="BI8" i="5"/>
  <c r="BH8" i="5"/>
  <c r="BG8" i="5"/>
  <c r="BF8" i="5"/>
  <c r="BE8" i="5"/>
  <c r="I8" i="5" s="1"/>
  <c r="I22" i="10" s="1"/>
  <c r="I21" i="10" s="1"/>
  <c r="BD8" i="5"/>
  <c r="BC8" i="5"/>
  <c r="BB8" i="5"/>
  <c r="BA8" i="5"/>
  <c r="AZ8" i="5"/>
  <c r="AY8" i="5"/>
  <c r="AX8" i="5"/>
  <c r="AW8" i="5"/>
  <c r="AV8" i="5"/>
  <c r="AU8" i="5"/>
  <c r="AT8" i="5"/>
  <c r="AS8" i="5"/>
  <c r="H8" i="5"/>
  <c r="H22" i="10" s="1"/>
  <c r="BD7" i="5"/>
  <c r="BD10" i="5" s="1"/>
  <c r="BC7" i="5"/>
  <c r="BC10" i="5" s="1"/>
  <c r="BB7" i="5"/>
  <c r="BB10" i="5" s="1"/>
  <c r="BA7" i="5"/>
  <c r="BA10" i="5" s="1"/>
  <c r="AZ7" i="5"/>
  <c r="AZ10" i="5" s="1"/>
  <c r="AY7" i="5"/>
  <c r="AY10" i="5" s="1"/>
  <c r="AX7" i="5"/>
  <c r="AX10" i="5" s="1"/>
  <c r="AW7" i="5"/>
  <c r="AW10" i="5" s="1"/>
  <c r="AV7" i="5"/>
  <c r="AV10" i="5" s="1"/>
  <c r="AU7" i="5"/>
  <c r="AU10" i="5" s="1"/>
  <c r="AT7" i="5"/>
  <c r="AT10" i="5" s="1"/>
  <c r="AS7" i="5"/>
  <c r="AS10" i="5" s="1"/>
  <c r="J3" i="5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I3" i="5"/>
  <c r="H2" i="5"/>
  <c r="AS2" i="5" s="1"/>
  <c r="BD2" i="5" s="1"/>
  <c r="BE2" i="5" s="1"/>
  <c r="BP2" i="5" s="1"/>
  <c r="BQ2" i="5" s="1"/>
  <c r="CB2" i="5" s="1"/>
  <c r="CC2" i="5" s="1"/>
  <c r="CN2" i="5" s="1"/>
  <c r="CO2" i="5" s="1"/>
  <c r="CZ2" i="5" s="1"/>
  <c r="DA2" i="5" s="1"/>
  <c r="DL2" i="5" s="1"/>
  <c r="DM2" i="5" s="1"/>
  <c r="DX2" i="5" s="1"/>
  <c r="DY2" i="5" s="1"/>
  <c r="EJ2" i="5" s="1"/>
  <c r="EK2" i="5" s="1"/>
  <c r="EV2" i="5" s="1"/>
  <c r="EW2" i="5" s="1"/>
  <c r="FH2" i="5" s="1"/>
  <c r="FI2" i="5" s="1"/>
  <c r="FT2" i="5" s="1"/>
  <c r="FU2" i="5" s="1"/>
  <c r="GF2" i="5" s="1"/>
  <c r="GG2" i="5" s="1"/>
  <c r="GR2" i="5" s="1"/>
  <c r="GS2" i="5" s="1"/>
  <c r="HD2" i="5" s="1"/>
  <c r="HE2" i="5" s="1"/>
  <c r="HP2" i="5" s="1"/>
  <c r="HQ2" i="5" s="1"/>
  <c r="IB2" i="5" s="1"/>
  <c r="IC2" i="5" s="1"/>
  <c r="IN2" i="5" s="1"/>
  <c r="IO2" i="5" s="1"/>
  <c r="IZ2" i="5" s="1"/>
  <c r="JA2" i="5" s="1"/>
  <c r="JL2" i="5" s="1"/>
  <c r="JM2" i="5" s="1"/>
  <c r="JX2" i="5" s="1"/>
  <c r="JY2" i="5" s="1"/>
  <c r="KJ2" i="5" s="1"/>
  <c r="KK2" i="5" s="1"/>
  <c r="KV2" i="5" s="1"/>
  <c r="KW2" i="5" s="1"/>
  <c r="LH2" i="5" s="1"/>
  <c r="LI2" i="5" s="1"/>
  <c r="LT2" i="5" s="1"/>
  <c r="LU2" i="5" s="1"/>
  <c r="MF2" i="5" s="1"/>
  <c r="MG2" i="5" s="1"/>
  <c r="MR2" i="5" s="1"/>
  <c r="MS2" i="5" s="1"/>
  <c r="ND2" i="5" s="1"/>
  <c r="NE2" i="5" s="1"/>
  <c r="NP2" i="5" s="1"/>
  <c r="NQ2" i="5" s="1"/>
  <c r="OB2" i="5" s="1"/>
  <c r="OC2" i="5" s="1"/>
  <c r="ON2" i="5" s="1"/>
  <c r="OO2" i="5" s="1"/>
  <c r="OZ2" i="5" s="1"/>
  <c r="PA2" i="5" s="1"/>
  <c r="PL2" i="5" s="1"/>
  <c r="PM2" i="5" s="1"/>
  <c r="PX2" i="5" s="1"/>
  <c r="PY2" i="5" s="1"/>
  <c r="QJ2" i="5" s="1"/>
  <c r="QK2" i="5" s="1"/>
  <c r="QV2" i="5" s="1"/>
  <c r="QW2" i="5" s="1"/>
  <c r="RH2" i="5" s="1"/>
  <c r="E24" i="4"/>
  <c r="D24" i="4"/>
  <c r="C24" i="4"/>
  <c r="J24" i="4" s="1"/>
  <c r="H18" i="4"/>
  <c r="G18" i="4"/>
  <c r="C18" i="4"/>
  <c r="F18" i="4" s="1"/>
  <c r="G11" i="4"/>
  <c r="E18" i="4" s="1"/>
  <c r="H49" i="3"/>
  <c r="H48" i="3"/>
  <c r="H47" i="3"/>
  <c r="H46" i="3"/>
  <c r="E42" i="3"/>
  <c r="E41" i="3"/>
  <c r="E43" i="3" s="1"/>
  <c r="P29" i="3"/>
  <c r="K19" i="3"/>
  <c r="L19" i="3" s="1"/>
  <c r="M19" i="3" s="1"/>
  <c r="N19" i="3" s="1"/>
  <c r="O19" i="3" s="1"/>
  <c r="J19" i="3"/>
  <c r="J32" i="3" s="1"/>
  <c r="K32" i="3" s="1"/>
  <c r="L32" i="3" s="1"/>
  <c r="M32" i="3" s="1"/>
  <c r="N32" i="3" s="1"/>
  <c r="O32" i="3" s="1"/>
  <c r="I19" i="5" l="1"/>
  <c r="DE19" i="5"/>
  <c r="DH19" i="5"/>
  <c r="DI19" i="5"/>
  <c r="AX19" i="5"/>
  <c r="DK19" i="5"/>
  <c r="DL19" i="5"/>
  <c r="AV21" i="5"/>
  <c r="AW21" i="5" s="1"/>
  <c r="AX21" i="5" s="1"/>
  <c r="AY21" i="5" s="1"/>
  <c r="AZ21" i="5" s="1"/>
  <c r="BA21" i="5" s="1"/>
  <c r="BB21" i="5" s="1"/>
  <c r="BC21" i="5" s="1"/>
  <c r="BC19" i="5" s="1"/>
  <c r="BD21" i="5"/>
  <c r="BD18" i="5" s="1"/>
  <c r="BC18" i="5"/>
  <c r="CA19" i="5"/>
  <c r="CN19" i="5"/>
  <c r="DB19" i="5"/>
  <c r="CB19" i="5"/>
  <c r="DC19" i="5"/>
  <c r="BD19" i="5"/>
  <c r="DD19" i="5"/>
  <c r="H7" i="5"/>
  <c r="H21" i="10"/>
  <c r="EL29" i="5"/>
  <c r="EM29" i="5" s="1"/>
  <c r="EN29" i="5" s="1"/>
  <c r="EO29" i="5" s="1"/>
  <c r="EP29" i="5" s="1"/>
  <c r="EQ29" i="5" s="1"/>
  <c r="ER29" i="5" s="1"/>
  <c r="ES29" i="5" s="1"/>
  <c r="ET29" i="5" s="1"/>
  <c r="EU29" i="5" s="1"/>
  <c r="EV29" i="5" s="1"/>
  <c r="EW29" i="5" s="1"/>
  <c r="EL28" i="5"/>
  <c r="EM28" i="5" s="1"/>
  <c r="EN28" i="5" s="1"/>
  <c r="EO28" i="5" s="1"/>
  <c r="EP28" i="5" s="1"/>
  <c r="EQ28" i="5" s="1"/>
  <c r="ER28" i="5" s="1"/>
  <c r="ES28" i="5" s="1"/>
  <c r="ET28" i="5" s="1"/>
  <c r="EU28" i="5" s="1"/>
  <c r="EV28" i="5" s="1"/>
  <c r="EW28" i="5" s="1"/>
  <c r="P28" i="5"/>
  <c r="H15" i="5"/>
  <c r="H16" i="5"/>
  <c r="O28" i="5"/>
  <c r="CT30" i="5"/>
  <c r="BJ30" i="5"/>
  <c r="E50" i="5"/>
  <c r="E51" i="5"/>
  <c r="EA26" i="5"/>
  <c r="EB27" i="5"/>
  <c r="O29" i="5"/>
  <c r="AS170" i="14"/>
  <c r="AS66" i="14"/>
  <c r="AS38" i="14"/>
  <c r="J59" i="6"/>
  <c r="J61" i="6" s="1"/>
  <c r="FT2" i="9"/>
  <c r="FU2" i="9" s="1"/>
  <c r="FJ2" i="9"/>
  <c r="FK2" i="9" s="1"/>
  <c r="FL2" i="9" s="1"/>
  <c r="FM2" i="9" s="1"/>
  <c r="FN2" i="9" s="1"/>
  <c r="FO2" i="9" s="1"/>
  <c r="FP2" i="9" s="1"/>
  <c r="FQ2" i="9" s="1"/>
  <c r="FR2" i="9" s="1"/>
  <c r="FS2" i="9" s="1"/>
  <c r="EA37" i="5"/>
  <c r="EA38" i="5"/>
  <c r="EB38" i="5" s="1"/>
  <c r="EC38" i="5" s="1"/>
  <c r="ED38" i="5" s="1"/>
  <c r="EE38" i="5" s="1"/>
  <c r="EF38" i="5" s="1"/>
  <c r="EG38" i="5" s="1"/>
  <c r="EH38" i="5" s="1"/>
  <c r="EI38" i="5" s="1"/>
  <c r="EJ38" i="5" s="1"/>
  <c r="EK38" i="5" s="1"/>
  <c r="EA39" i="5"/>
  <c r="EB39" i="5" s="1"/>
  <c r="EC39" i="5" s="1"/>
  <c r="ED39" i="5" s="1"/>
  <c r="EE39" i="5" s="1"/>
  <c r="EF39" i="5" s="1"/>
  <c r="EG39" i="5" s="1"/>
  <c r="EH39" i="5" s="1"/>
  <c r="EI39" i="5" s="1"/>
  <c r="EJ39" i="5" s="1"/>
  <c r="EK39" i="5" s="1"/>
  <c r="H5" i="10"/>
  <c r="H6" i="12"/>
  <c r="N62" i="6"/>
  <c r="N15" i="6"/>
  <c r="M16" i="6"/>
  <c r="M17" i="6" s="1"/>
  <c r="N71" i="7"/>
  <c r="O70" i="7"/>
  <c r="Q33" i="7"/>
  <c r="R60" i="7"/>
  <c r="S60" i="7" s="1"/>
  <c r="T60" i="7" s="1"/>
  <c r="U60" i="7" s="1"/>
  <c r="V60" i="7" s="1"/>
  <c r="W60" i="7" s="1"/>
  <c r="X60" i="7" s="1"/>
  <c r="Y60" i="7" s="1"/>
  <c r="Z60" i="7" s="1"/>
  <c r="AA60" i="7" s="1"/>
  <c r="AB60" i="7" s="1"/>
  <c r="AC60" i="7" s="1"/>
  <c r="AD60" i="7" s="1"/>
  <c r="AE60" i="7" s="1"/>
  <c r="AF60" i="7" s="1"/>
  <c r="AG60" i="7" s="1"/>
  <c r="AH60" i="7" s="1"/>
  <c r="AI60" i="7" s="1"/>
  <c r="AJ60" i="7" s="1"/>
  <c r="AK60" i="7" s="1"/>
  <c r="AL60" i="7" s="1"/>
  <c r="AM60" i="7" s="1"/>
  <c r="AN60" i="7" s="1"/>
  <c r="AO60" i="7" s="1"/>
  <c r="AP60" i="7" s="1"/>
  <c r="AQ60" i="7" s="1"/>
  <c r="D60" i="7"/>
  <c r="E49" i="5"/>
  <c r="H63" i="14"/>
  <c r="H60" i="14"/>
  <c r="H48" i="14"/>
  <c r="H45" i="14"/>
  <c r="H56" i="14" s="1"/>
  <c r="K26" i="7"/>
  <c r="K27" i="7" s="1"/>
  <c r="J27" i="7"/>
  <c r="I6" i="13"/>
  <c r="I3" i="7"/>
  <c r="J13" i="6"/>
  <c r="I3" i="6"/>
  <c r="H13" i="7"/>
  <c r="CS139" i="14"/>
  <c r="CS104" i="14"/>
  <c r="N60" i="6"/>
  <c r="N18" i="6"/>
  <c r="O19" i="6"/>
  <c r="H74" i="11"/>
  <c r="AS16" i="7"/>
  <c r="CD16" i="7" s="1"/>
  <c r="DO16" i="7" s="1"/>
  <c r="EZ16" i="7" s="1"/>
  <c r="GK16" i="7" s="1"/>
  <c r="HV16" i="7" s="1"/>
  <c r="JG16" i="7" s="1"/>
  <c r="KR16" i="7" s="1"/>
  <c r="MC16" i="7" s="1"/>
  <c r="NN16" i="7" s="1"/>
  <c r="OY16" i="7" s="1"/>
  <c r="QJ16" i="7" s="1"/>
  <c r="AV14" i="9"/>
  <c r="AW14" i="9" s="1"/>
  <c r="AX14" i="9" s="1"/>
  <c r="AY14" i="9" s="1"/>
  <c r="AZ14" i="9" s="1"/>
  <c r="BA14" i="9" s="1"/>
  <c r="BB14" i="9" s="1"/>
  <c r="BC14" i="9" s="1"/>
  <c r="BD14" i="9"/>
  <c r="H5" i="12"/>
  <c r="H5" i="13"/>
  <c r="H4" i="14"/>
  <c r="H4" i="10"/>
  <c r="H2" i="9"/>
  <c r="H2" i="7"/>
  <c r="I12" i="6"/>
  <c r="BF170" i="14"/>
  <c r="BF66" i="14"/>
  <c r="BF38" i="14"/>
  <c r="BF40" i="14" s="1"/>
  <c r="J64" i="7"/>
  <c r="K63" i="7"/>
  <c r="BS170" i="14"/>
  <c r="BS172" i="14" s="1"/>
  <c r="BS66" i="14"/>
  <c r="BS38" i="14"/>
  <c r="L16" i="6"/>
  <c r="L17" i="6" s="1"/>
  <c r="M18" i="6"/>
  <c r="T28" i="6"/>
  <c r="T27" i="6" s="1"/>
  <c r="BR20" i="9"/>
  <c r="BS20" i="9" s="1"/>
  <c r="BT20" i="9" s="1"/>
  <c r="BU20" i="9" s="1"/>
  <c r="BV20" i="9" s="1"/>
  <c r="BW20" i="9" s="1"/>
  <c r="BX20" i="9" s="1"/>
  <c r="BY20" i="9" s="1"/>
  <c r="BZ20" i="9" s="1"/>
  <c r="CA20" i="9" s="1"/>
  <c r="CB20" i="9" s="1"/>
  <c r="CC20" i="9" s="1"/>
  <c r="P89" i="7"/>
  <c r="I59" i="6"/>
  <c r="I61" i="6" s="1"/>
  <c r="AR60" i="6"/>
  <c r="M65" i="7"/>
  <c r="M27" i="7"/>
  <c r="N76" i="7"/>
  <c r="O75" i="7"/>
  <c r="D182" i="7"/>
  <c r="J51" i="6"/>
  <c r="I60" i="6"/>
  <c r="N28" i="7"/>
  <c r="H16" i="13"/>
  <c r="J100" i="7"/>
  <c r="P166" i="7"/>
  <c r="O165" i="7"/>
  <c r="W41" i="11"/>
  <c r="W39" i="11" s="1"/>
  <c r="W14" i="11"/>
  <c r="OG175" i="14"/>
  <c r="NT175" i="14"/>
  <c r="NG175" i="14"/>
  <c r="MT175" i="14"/>
  <c r="MG175" i="14"/>
  <c r="LT175" i="14"/>
  <c r="LG175" i="14"/>
  <c r="KT175" i="14"/>
  <c r="KG175" i="14"/>
  <c r="JT175" i="14"/>
  <c r="JG175" i="14"/>
  <c r="IT175" i="14"/>
  <c r="IG175" i="14"/>
  <c r="HT175" i="14"/>
  <c r="HG175" i="14"/>
  <c r="GT175" i="14"/>
  <c r="GG175" i="14"/>
  <c r="FT175" i="14"/>
  <c r="OR175" i="14"/>
  <c r="OE175" i="14"/>
  <c r="NR175" i="14"/>
  <c r="NE175" i="14"/>
  <c r="MR175" i="14"/>
  <c r="ME175" i="14"/>
  <c r="LR175" i="14"/>
  <c r="LE175" i="14"/>
  <c r="KR175" i="14"/>
  <c r="KE175" i="14"/>
  <c r="JR175" i="14"/>
  <c r="JE175" i="14"/>
  <c r="IR175" i="14"/>
  <c r="IE175" i="14"/>
  <c r="HR175" i="14"/>
  <c r="HE175" i="14"/>
  <c r="GR175" i="14"/>
  <c r="GE175" i="14"/>
  <c r="OQ175" i="14"/>
  <c r="OD175" i="14"/>
  <c r="NQ175" i="14"/>
  <c r="ND175" i="14"/>
  <c r="MQ175" i="14"/>
  <c r="MD175" i="14"/>
  <c r="LQ175" i="14"/>
  <c r="LD175" i="14"/>
  <c r="KQ175" i="14"/>
  <c r="KD175" i="14"/>
  <c r="JQ175" i="14"/>
  <c r="JD175" i="14"/>
  <c r="IQ175" i="14"/>
  <c r="ID175" i="14"/>
  <c r="HQ175" i="14"/>
  <c r="HD175" i="14"/>
  <c r="GQ175" i="14"/>
  <c r="GD175" i="14"/>
  <c r="OP175" i="14"/>
  <c r="OC175" i="14"/>
  <c r="NP175" i="14"/>
  <c r="NC175" i="14"/>
  <c r="MP175" i="14"/>
  <c r="MC175" i="14"/>
  <c r="LP175" i="14"/>
  <c r="LC175" i="14"/>
  <c r="KP175" i="14"/>
  <c r="KC175" i="14"/>
  <c r="JP175" i="14"/>
  <c r="JC175" i="14"/>
  <c r="IP175" i="14"/>
  <c r="IC175" i="14"/>
  <c r="HP175" i="14"/>
  <c r="HC175" i="14"/>
  <c r="GP175" i="14"/>
  <c r="GC175" i="14"/>
  <c r="OO175" i="14"/>
  <c r="OB175" i="14"/>
  <c r="NO175" i="14"/>
  <c r="NB175" i="14"/>
  <c r="MO175" i="14"/>
  <c r="MB175" i="14"/>
  <c r="LO175" i="14"/>
  <c r="LB175" i="14"/>
  <c r="KO175" i="14"/>
  <c r="KB175" i="14"/>
  <c r="JO175" i="14"/>
  <c r="JB175" i="14"/>
  <c r="IO175" i="14"/>
  <c r="IB175" i="14"/>
  <c r="HO175" i="14"/>
  <c r="HB175" i="14"/>
  <c r="GO175" i="14"/>
  <c r="GB175" i="14"/>
  <c r="ON175" i="14"/>
  <c r="OA175" i="14"/>
  <c r="NN175" i="14"/>
  <c r="NA175" i="14"/>
  <c r="MN175" i="14"/>
  <c r="MA175" i="14"/>
  <c r="LN175" i="14"/>
  <c r="LA175" i="14"/>
  <c r="KN175" i="14"/>
  <c r="KA175" i="14"/>
  <c r="JN175" i="14"/>
  <c r="JA175" i="14"/>
  <c r="IN175" i="14"/>
  <c r="IA175" i="14"/>
  <c r="HN175" i="14"/>
  <c r="HA175" i="14"/>
  <c r="GN175" i="14"/>
  <c r="GA175" i="14"/>
  <c r="OM175" i="14"/>
  <c r="NZ175" i="14"/>
  <c r="NM175" i="14"/>
  <c r="MZ175" i="14"/>
  <c r="MM175" i="14"/>
  <c r="LZ175" i="14"/>
  <c r="LM175" i="14"/>
  <c r="KZ175" i="14"/>
  <c r="KM175" i="14"/>
  <c r="JZ175" i="14"/>
  <c r="JM175" i="14"/>
  <c r="IZ175" i="14"/>
  <c r="IM175" i="14"/>
  <c r="HZ175" i="14"/>
  <c r="HM175" i="14"/>
  <c r="GZ175" i="14"/>
  <c r="GM175" i="14"/>
  <c r="FZ175" i="14"/>
  <c r="OL175" i="14"/>
  <c r="NY175" i="14"/>
  <c r="NL175" i="14"/>
  <c r="MY175" i="14"/>
  <c r="ML175" i="14"/>
  <c r="LY175" i="14"/>
  <c r="LL175" i="14"/>
  <c r="KY175" i="14"/>
  <c r="KL175" i="14"/>
  <c r="JY175" i="14"/>
  <c r="JL175" i="14"/>
  <c r="IY175" i="14"/>
  <c r="IL175" i="14"/>
  <c r="HY175" i="14"/>
  <c r="HL175" i="14"/>
  <c r="GY175" i="14"/>
  <c r="GL175" i="14"/>
  <c r="FY175" i="14"/>
  <c r="OK175" i="14"/>
  <c r="NX175" i="14"/>
  <c r="NK175" i="14"/>
  <c r="MX175" i="14"/>
  <c r="MK175" i="14"/>
  <c r="LX175" i="14"/>
  <c r="LK175" i="14"/>
  <c r="KX175" i="14"/>
  <c r="KK175" i="14"/>
  <c r="JX175" i="14"/>
  <c r="JK175" i="14"/>
  <c r="IX175" i="14"/>
  <c r="IK175" i="14"/>
  <c r="HX175" i="14"/>
  <c r="HK175" i="14"/>
  <c r="GX175" i="14"/>
  <c r="GK175" i="14"/>
  <c r="FX175" i="14"/>
  <c r="OJ175" i="14"/>
  <c r="NW175" i="14"/>
  <c r="NJ175" i="14"/>
  <c r="MW175" i="14"/>
  <c r="MJ175" i="14"/>
  <c r="LW175" i="14"/>
  <c r="LJ175" i="14"/>
  <c r="KW175" i="14"/>
  <c r="KJ175" i="14"/>
  <c r="JW175" i="14"/>
  <c r="JJ175" i="14"/>
  <c r="IW175" i="14"/>
  <c r="IJ175" i="14"/>
  <c r="HW175" i="14"/>
  <c r="HJ175" i="14"/>
  <c r="GW175" i="14"/>
  <c r="GJ175" i="14"/>
  <c r="FW175" i="14"/>
  <c r="OI175" i="14"/>
  <c r="NV175" i="14"/>
  <c r="NI175" i="14"/>
  <c r="MV175" i="14"/>
  <c r="MI175" i="14"/>
  <c r="LV175" i="14"/>
  <c r="LI175" i="14"/>
  <c r="KV175" i="14"/>
  <c r="KI175" i="14"/>
  <c r="JV175" i="14"/>
  <c r="JI175" i="14"/>
  <c r="IV175" i="14"/>
  <c r="II175" i="14"/>
  <c r="HV175" i="14"/>
  <c r="HI175" i="14"/>
  <c r="GV175" i="14"/>
  <c r="GI175" i="14"/>
  <c r="FV175" i="14"/>
  <c r="JH175" i="14"/>
  <c r="IU175" i="14"/>
  <c r="OH175" i="14"/>
  <c r="IH175" i="14"/>
  <c r="NH175" i="14"/>
  <c r="HH175" i="14"/>
  <c r="MH175" i="14"/>
  <c r="GH175" i="14"/>
  <c r="LU175" i="14"/>
  <c r="FU175" i="14"/>
  <c r="LH175" i="14"/>
  <c r="KU175" i="14"/>
  <c r="KH175" i="14"/>
  <c r="JU175" i="14"/>
  <c r="HU175" i="14"/>
  <c r="GU175" i="14"/>
  <c r="NU175" i="14"/>
  <c r="MU175" i="14"/>
  <c r="K59" i="6"/>
  <c r="K61" i="6" s="1"/>
  <c r="J60" i="6"/>
  <c r="H5" i="11"/>
  <c r="I5" i="8"/>
  <c r="H46" i="8"/>
  <c r="H42" i="8"/>
  <c r="L59" i="6"/>
  <c r="L61" i="6" s="1"/>
  <c r="K60" i="6"/>
  <c r="I64" i="7"/>
  <c r="MS105" i="14"/>
  <c r="GS105" i="14"/>
  <c r="AS105" i="14"/>
  <c r="MF105" i="14"/>
  <c r="GF105" i="14"/>
  <c r="AF105" i="14"/>
  <c r="LS105" i="14"/>
  <c r="FS105" i="14"/>
  <c r="S105" i="14"/>
  <c r="LF105" i="14"/>
  <c r="FF105" i="14"/>
  <c r="KS105" i="14"/>
  <c r="ES105" i="14"/>
  <c r="KF105" i="14"/>
  <c r="EF105" i="14"/>
  <c r="JS105" i="14"/>
  <c r="DS105" i="14"/>
  <c r="JF105" i="14"/>
  <c r="DF105" i="14"/>
  <c r="OS105" i="14"/>
  <c r="IS105" i="14"/>
  <c r="CS105" i="14"/>
  <c r="OF105" i="14"/>
  <c r="IF105" i="14"/>
  <c r="CF105" i="14"/>
  <c r="NS105" i="14"/>
  <c r="HS105" i="14"/>
  <c r="NF105" i="14"/>
  <c r="BS105" i="14"/>
  <c r="HF105" i="14"/>
  <c r="BF105" i="14"/>
  <c r="L60" i="6"/>
  <c r="S170" i="14"/>
  <c r="S172" i="14" s="1"/>
  <c r="S66" i="14"/>
  <c r="S38" i="14"/>
  <c r="S40" i="14" s="1"/>
  <c r="BS139" i="14"/>
  <c r="BS104" i="14"/>
  <c r="O33" i="6"/>
  <c r="M37" i="7"/>
  <c r="N36" i="7"/>
  <c r="D52" i="7"/>
  <c r="M88" i="7"/>
  <c r="N87" i="7"/>
  <c r="O87" i="7" s="1"/>
  <c r="P87" i="7" s="1"/>
  <c r="Q87" i="7" s="1"/>
  <c r="R87" i="7" s="1"/>
  <c r="S87" i="7" s="1"/>
  <c r="T87" i="7" s="1"/>
  <c r="U87" i="7" s="1"/>
  <c r="V87" i="7" s="1"/>
  <c r="W87" i="7" s="1"/>
  <c r="X87" i="7" s="1"/>
  <c r="Y87" i="7" s="1"/>
  <c r="Z87" i="7" s="1"/>
  <c r="AA87" i="7" s="1"/>
  <c r="AB87" i="7" s="1"/>
  <c r="AC87" i="7" s="1"/>
  <c r="AD87" i="7" s="1"/>
  <c r="AE87" i="7" s="1"/>
  <c r="AF87" i="7" s="1"/>
  <c r="AG87" i="7" s="1"/>
  <c r="AH87" i="7" s="1"/>
  <c r="AI87" i="7" s="1"/>
  <c r="AJ87" i="7" s="1"/>
  <c r="AK87" i="7" s="1"/>
  <c r="AL87" i="7" s="1"/>
  <c r="AM87" i="7" s="1"/>
  <c r="AN87" i="7" s="1"/>
  <c r="AO87" i="7" s="1"/>
  <c r="AP87" i="7" s="1"/>
  <c r="AQ87" i="7" s="1"/>
  <c r="F60" i="16"/>
  <c r="I60" i="16" s="1"/>
  <c r="L129" i="7"/>
  <c r="M128" i="7"/>
  <c r="N175" i="7"/>
  <c r="O176" i="7"/>
  <c r="AF170" i="14"/>
  <c r="AF66" i="14"/>
  <c r="AF38" i="14"/>
  <c r="CF139" i="14"/>
  <c r="CF104" i="14"/>
  <c r="N32" i="7"/>
  <c r="N165" i="7"/>
  <c r="L192" i="7"/>
  <c r="AI41" i="11"/>
  <c r="AI39" i="11" s="1"/>
  <c r="AI14" i="11"/>
  <c r="N106" i="7"/>
  <c r="E71" i="16"/>
  <c r="I71" i="16" s="1"/>
  <c r="K193" i="7"/>
  <c r="K192" i="7" s="1"/>
  <c r="E70" i="16"/>
  <c r="I70" i="16" s="1"/>
  <c r="L170" i="7"/>
  <c r="H9" i="9"/>
  <c r="E9" i="9" s="1"/>
  <c r="M171" i="7"/>
  <c r="K188" i="7"/>
  <c r="J187" i="7"/>
  <c r="M193" i="7"/>
  <c r="CZ12" i="9"/>
  <c r="DL12" i="9"/>
  <c r="DX12" i="9"/>
  <c r="EJ12" i="9"/>
  <c r="EV12" i="9"/>
  <c r="FH12" i="9"/>
  <c r="FT12" i="9"/>
  <c r="GF12" i="9"/>
  <c r="GR12" i="9"/>
  <c r="HD12" i="9"/>
  <c r="H7" i="9"/>
  <c r="AV12" i="9"/>
  <c r="I10" i="9"/>
  <c r="J10" i="9"/>
  <c r="E10" i="9" s="1"/>
  <c r="L10" i="9"/>
  <c r="M10" i="9"/>
  <c r="N10" i="9"/>
  <c r="O10" i="9"/>
  <c r="Q10" i="9"/>
  <c r="L58" i="7"/>
  <c r="N84" i="7"/>
  <c r="L94" i="7"/>
  <c r="M101" i="7"/>
  <c r="M123" i="7"/>
  <c r="L124" i="7"/>
  <c r="L136" i="7"/>
  <c r="M181" i="7"/>
  <c r="N181" i="7" s="1"/>
  <c r="O181" i="7" s="1"/>
  <c r="P181" i="7" s="1"/>
  <c r="Q181" i="7" s="1"/>
  <c r="R181" i="7" s="1"/>
  <c r="S181" i="7" s="1"/>
  <c r="T181" i="7" s="1"/>
  <c r="U181" i="7" s="1"/>
  <c r="V181" i="7" s="1"/>
  <c r="W181" i="7" s="1"/>
  <c r="X181" i="7" s="1"/>
  <c r="Y181" i="7" s="1"/>
  <c r="Z181" i="7" s="1"/>
  <c r="AA181" i="7" s="1"/>
  <c r="AB181" i="7" s="1"/>
  <c r="AC181" i="7" s="1"/>
  <c r="AD181" i="7" s="1"/>
  <c r="AE181" i="7" s="1"/>
  <c r="AF181" i="7" s="1"/>
  <c r="AG181" i="7" s="1"/>
  <c r="AH181" i="7" s="1"/>
  <c r="AI181" i="7" s="1"/>
  <c r="AJ181" i="7" s="1"/>
  <c r="AK181" i="7" s="1"/>
  <c r="AL181" i="7" s="1"/>
  <c r="AM181" i="7" s="1"/>
  <c r="AN181" i="7" s="1"/>
  <c r="AO181" i="7" s="1"/>
  <c r="AP181" i="7" s="1"/>
  <c r="AQ181" i="7" s="1"/>
  <c r="M188" i="7"/>
  <c r="J27" i="8"/>
  <c r="CP12" i="9"/>
  <c r="DB12" i="9"/>
  <c r="DN12" i="9"/>
  <c r="DZ12" i="9"/>
  <c r="EL12" i="9"/>
  <c r="EX12" i="9"/>
  <c r="FJ12" i="9"/>
  <c r="FV12" i="9"/>
  <c r="GH12" i="9"/>
  <c r="GT12" i="9"/>
  <c r="HF12" i="9"/>
  <c r="HR12" i="9"/>
  <c r="ID12" i="9"/>
  <c r="IP12" i="9"/>
  <c r="JB12" i="9"/>
  <c r="JN12" i="9"/>
  <c r="JZ12" i="9"/>
  <c r="KL12" i="9"/>
  <c r="KX12" i="9"/>
  <c r="LJ12" i="9"/>
  <c r="LV12" i="9"/>
  <c r="MH12" i="9"/>
  <c r="MT12" i="9"/>
  <c r="NF12" i="9"/>
  <c r="NR12" i="9"/>
  <c r="OD12" i="9"/>
  <c r="OP12" i="9"/>
  <c r="M96" i="7"/>
  <c r="F67" i="16"/>
  <c r="L158" i="7"/>
  <c r="M157" i="7"/>
  <c r="DP12" i="9"/>
  <c r="N7" i="9"/>
  <c r="EB12" i="9"/>
  <c r="O7" i="9"/>
  <c r="EN12" i="9"/>
  <c r="P7" i="9"/>
  <c r="P12" i="9" s="1"/>
  <c r="P16" i="11" s="1"/>
  <c r="EZ12" i="9"/>
  <c r="Q7" i="9"/>
  <c r="Q12" i="9" s="1"/>
  <c r="Q16" i="11" s="1"/>
  <c r="R7" i="9"/>
  <c r="R12" i="9" s="1"/>
  <c r="R16" i="11" s="1"/>
  <c r="FL12" i="9"/>
  <c r="S7" i="9"/>
  <c r="S12" i="9" s="1"/>
  <c r="S16" i="11" s="1"/>
  <c r="FX12" i="9"/>
  <c r="T7" i="9"/>
  <c r="T12" i="9" s="1"/>
  <c r="T16" i="11" s="1"/>
  <c r="GJ12" i="9"/>
  <c r="U7" i="9"/>
  <c r="U12" i="9" s="1"/>
  <c r="U16" i="11" s="1"/>
  <c r="GV12" i="9"/>
  <c r="V7" i="9"/>
  <c r="V12" i="9" s="1"/>
  <c r="V16" i="11" s="1"/>
  <c r="HH12" i="9"/>
  <c r="IF12" i="9"/>
  <c r="X7" i="9"/>
  <c r="X12" i="9" s="1"/>
  <c r="X16" i="11" s="1"/>
  <c r="IR12" i="9"/>
  <c r="Y7" i="9"/>
  <c r="Y12" i="9" s="1"/>
  <c r="Y16" i="11" s="1"/>
  <c r="JD12" i="9"/>
  <c r="Z7" i="9"/>
  <c r="Z12" i="9" s="1"/>
  <c r="Z16" i="11" s="1"/>
  <c r="JP12" i="9"/>
  <c r="AA7" i="9"/>
  <c r="AA12" i="9" s="1"/>
  <c r="AA16" i="11" s="1"/>
  <c r="KB12" i="9"/>
  <c r="AB7" i="9"/>
  <c r="AB12" i="9" s="1"/>
  <c r="AB16" i="11" s="1"/>
  <c r="KN12" i="9"/>
  <c r="AC7" i="9"/>
  <c r="AC12" i="9" s="1"/>
  <c r="AC16" i="11" s="1"/>
  <c r="AD7" i="9"/>
  <c r="AD12" i="9" s="1"/>
  <c r="AD16" i="11" s="1"/>
  <c r="KZ12" i="9"/>
  <c r="AE7" i="9"/>
  <c r="AE12" i="9" s="1"/>
  <c r="AE16" i="11" s="1"/>
  <c r="LL12" i="9"/>
  <c r="AF7" i="9"/>
  <c r="AF12" i="9" s="1"/>
  <c r="AF16" i="11" s="1"/>
  <c r="LX12" i="9"/>
  <c r="AG7" i="9"/>
  <c r="AG12" i="9" s="1"/>
  <c r="AG16" i="11" s="1"/>
  <c r="MJ12" i="9"/>
  <c r="AH7" i="9"/>
  <c r="AH12" i="9" s="1"/>
  <c r="AH16" i="11" s="1"/>
  <c r="MV12" i="9"/>
  <c r="NT12" i="9"/>
  <c r="AJ7" i="9"/>
  <c r="AJ12" i="9" s="1"/>
  <c r="AJ16" i="11" s="1"/>
  <c r="OF12" i="9"/>
  <c r="AK7" i="9"/>
  <c r="AK12" i="9" s="1"/>
  <c r="AK16" i="11" s="1"/>
  <c r="OR12" i="9"/>
  <c r="AL7" i="9"/>
  <c r="AL12" i="9" s="1"/>
  <c r="AL16" i="11" s="1"/>
  <c r="PD12" i="9"/>
  <c r="AM7" i="9"/>
  <c r="AM12" i="9" s="1"/>
  <c r="AM16" i="11" s="1"/>
  <c r="PP12" i="9"/>
  <c r="AN7" i="9"/>
  <c r="AN12" i="9" s="1"/>
  <c r="AN16" i="11" s="1"/>
  <c r="QB12" i="9"/>
  <c r="AO7" i="9"/>
  <c r="AO12" i="9" s="1"/>
  <c r="AO16" i="11" s="1"/>
  <c r="AP7" i="9"/>
  <c r="AP12" i="9" s="1"/>
  <c r="AP16" i="11" s="1"/>
  <c r="QN12" i="9"/>
  <c r="AQ7" i="9"/>
  <c r="AQ12" i="9" s="1"/>
  <c r="AQ16" i="11" s="1"/>
  <c r="QZ12" i="9"/>
  <c r="N118" i="7"/>
  <c r="M145" i="7"/>
  <c r="M152" i="7"/>
  <c r="J8" i="9"/>
  <c r="E8" i="9" s="1"/>
  <c r="F63" i="16"/>
  <c r="I63" i="16" s="1"/>
  <c r="L141" i="7"/>
  <c r="M140" i="7"/>
  <c r="AN98" i="11"/>
  <c r="N111" i="7"/>
  <c r="M135" i="7"/>
  <c r="J192" i="7"/>
  <c r="J16" i="13" s="1"/>
  <c r="L7" i="9"/>
  <c r="L12" i="9" s="1"/>
  <c r="L16" i="11" s="1"/>
  <c r="W25" i="9"/>
  <c r="AI25" i="9"/>
  <c r="S47" i="9"/>
  <c r="AE47" i="9"/>
  <c r="AQ47" i="9"/>
  <c r="AP98" i="11"/>
  <c r="M7" i="9"/>
  <c r="M12" i="9" s="1"/>
  <c r="M16" i="11" s="1"/>
  <c r="BH19" i="9"/>
  <c r="BI19" i="9" s="1"/>
  <c r="BJ19" i="9" s="1"/>
  <c r="BK19" i="9" s="1"/>
  <c r="BL19" i="9" s="1"/>
  <c r="BM19" i="9" s="1"/>
  <c r="BN19" i="9" s="1"/>
  <c r="BO19" i="9" s="1"/>
  <c r="BP19" i="9" s="1"/>
  <c r="BR18" i="9"/>
  <c r="BQ25" i="9"/>
  <c r="BQ7" i="9" s="1"/>
  <c r="BT19" i="9"/>
  <c r="BU19" i="9" s="1"/>
  <c r="BV19" i="9" s="1"/>
  <c r="BW19" i="9" s="1"/>
  <c r="BX19" i="9" s="1"/>
  <c r="BY19" i="9" s="1"/>
  <c r="BZ19" i="9" s="1"/>
  <c r="CA19" i="9" s="1"/>
  <c r="CB19" i="9" s="1"/>
  <c r="E51" i="9"/>
  <c r="E55" i="9"/>
  <c r="K58" i="9"/>
  <c r="W58" i="9"/>
  <c r="AI58" i="9"/>
  <c r="E58" i="9" s="1"/>
  <c r="BF18" i="9"/>
  <c r="BE25" i="9"/>
  <c r="BE7" i="9" s="1"/>
  <c r="E53" i="9"/>
  <c r="G60" i="14"/>
  <c r="G63" i="14"/>
  <c r="G48" i="14"/>
  <c r="G45" i="14"/>
  <c r="H25" i="9"/>
  <c r="U25" i="9"/>
  <c r="AG25" i="9"/>
  <c r="CD18" i="9"/>
  <c r="CC25" i="9"/>
  <c r="CC7" i="9" s="1"/>
  <c r="CF19" i="9"/>
  <c r="CG19" i="9" s="1"/>
  <c r="CH19" i="9" s="1"/>
  <c r="CI19" i="9" s="1"/>
  <c r="CJ19" i="9" s="1"/>
  <c r="CK19" i="9" s="1"/>
  <c r="CL19" i="9" s="1"/>
  <c r="CM19" i="9" s="1"/>
  <c r="CN19" i="9" s="1"/>
  <c r="E36" i="9"/>
  <c r="E31" i="9"/>
  <c r="E32" i="9"/>
  <c r="M58" i="9"/>
  <c r="Y58" i="9"/>
  <c r="AK58" i="9"/>
  <c r="E29" i="9"/>
  <c r="AN92" i="11"/>
  <c r="AN49" i="11" s="1"/>
  <c r="AO92" i="11"/>
  <c r="AO49" i="11" s="1"/>
  <c r="H47" i="9"/>
  <c r="AP92" i="11"/>
  <c r="AP49" i="11" s="1"/>
  <c r="AQ92" i="11"/>
  <c r="AQ49" i="11" s="1"/>
  <c r="I107" i="11"/>
  <c r="K61" i="11"/>
  <c r="J103" i="11"/>
  <c r="I20" i="9"/>
  <c r="K18" i="13"/>
  <c r="P39" i="14"/>
  <c r="AB39" i="14"/>
  <c r="AN39" i="14"/>
  <c r="AZ39" i="14"/>
  <c r="BL39" i="14"/>
  <c r="BX39" i="14"/>
  <c r="CJ39" i="14"/>
  <c r="CV39" i="14"/>
  <c r="DH39" i="14"/>
  <c r="DT39" i="14"/>
  <c r="EF39" i="14"/>
  <c r="ER39" i="14"/>
  <c r="FD39" i="14"/>
  <c r="FP39" i="14"/>
  <c r="GB39" i="14"/>
  <c r="GN39" i="14"/>
  <c r="GZ39" i="14"/>
  <c r="HL39" i="14"/>
  <c r="HX39" i="14"/>
  <c r="IJ39" i="14"/>
  <c r="IV39" i="14"/>
  <c r="JH39" i="14"/>
  <c r="JT39" i="14"/>
  <c r="KF39" i="14"/>
  <c r="KR39" i="14"/>
  <c r="LD39" i="14"/>
  <c r="LP39" i="14"/>
  <c r="MB39" i="14"/>
  <c r="MN39" i="14"/>
  <c r="MZ39" i="14"/>
  <c r="NL39" i="14"/>
  <c r="NX39" i="14"/>
  <c r="OJ39" i="14"/>
  <c r="OV39" i="14"/>
  <c r="PH39" i="14"/>
  <c r="PT39" i="14"/>
  <c r="QF39" i="14"/>
  <c r="QR39" i="14"/>
  <c r="RD39" i="14"/>
  <c r="Q39" i="14"/>
  <c r="AC39" i="14"/>
  <c r="AO39" i="14"/>
  <c r="BA39" i="14"/>
  <c r="BM39" i="14"/>
  <c r="BY39" i="14"/>
  <c r="CK39" i="14"/>
  <c r="CW39" i="14"/>
  <c r="DI39" i="14"/>
  <c r="DU39" i="14"/>
  <c r="EG39" i="14"/>
  <c r="FE39" i="14"/>
  <c r="FQ39" i="14"/>
  <c r="GC39" i="14"/>
  <c r="GO39" i="14"/>
  <c r="HA39" i="14"/>
  <c r="HM39" i="14"/>
  <c r="HY39" i="14"/>
  <c r="IK39" i="14"/>
  <c r="IW39" i="14"/>
  <c r="JI39" i="14"/>
  <c r="JU39" i="14"/>
  <c r="KG39" i="14"/>
  <c r="KS39" i="14"/>
  <c r="LE39" i="14"/>
  <c r="LQ39" i="14"/>
  <c r="MC39" i="14"/>
  <c r="MO39" i="14"/>
  <c r="NA39" i="14"/>
  <c r="NM39" i="14"/>
  <c r="NY39" i="14"/>
  <c r="OK39" i="14"/>
  <c r="OW39" i="14"/>
  <c r="PI39" i="14"/>
  <c r="PU39" i="14"/>
  <c r="QG39" i="14"/>
  <c r="QS39" i="14"/>
  <c r="RE39" i="14"/>
  <c r="R39" i="14"/>
  <c r="AD39" i="14"/>
  <c r="AP39" i="14"/>
  <c r="BB39" i="14"/>
  <c r="BN39" i="14"/>
  <c r="BZ39" i="14"/>
  <c r="CL39" i="14"/>
  <c r="CX39" i="14"/>
  <c r="DJ39" i="14"/>
  <c r="DV39" i="14"/>
  <c r="EH39" i="14"/>
  <c r="ET39" i="14"/>
  <c r="FF39" i="14"/>
  <c r="FR39" i="14"/>
  <c r="GD39" i="14"/>
  <c r="GP39" i="14"/>
  <c r="HB39" i="14"/>
  <c r="HN39" i="14"/>
  <c r="HZ39" i="14"/>
  <c r="IL39" i="14"/>
  <c r="IX39" i="14"/>
  <c r="JJ39" i="14"/>
  <c r="JV39" i="14"/>
  <c r="KH39" i="14"/>
  <c r="KT39" i="14"/>
  <c r="LF39" i="14"/>
  <c r="LR39" i="14"/>
  <c r="MD39" i="14"/>
  <c r="MP39" i="14"/>
  <c r="NB39" i="14"/>
  <c r="NN39" i="14"/>
  <c r="NZ39" i="14"/>
  <c r="OL39" i="14"/>
  <c r="OX39" i="14"/>
  <c r="PJ39" i="14"/>
  <c r="PV39" i="14"/>
  <c r="QH39" i="14"/>
  <c r="QT39" i="14"/>
  <c r="RF39" i="14"/>
  <c r="G39" i="14"/>
  <c r="AE39" i="14"/>
  <c r="AQ39" i="14"/>
  <c r="BC39" i="14"/>
  <c r="BO39" i="14"/>
  <c r="CA39" i="14"/>
  <c r="CM39" i="14"/>
  <c r="CY39" i="14"/>
  <c r="DK39" i="14"/>
  <c r="DW39" i="14"/>
  <c r="EI39" i="14"/>
  <c r="EU39" i="14"/>
  <c r="FG39" i="14"/>
  <c r="FS39" i="14"/>
  <c r="GE39" i="14"/>
  <c r="GQ39" i="14"/>
  <c r="HC39" i="14"/>
  <c r="HO39" i="14"/>
  <c r="IA39" i="14"/>
  <c r="IM39" i="14"/>
  <c r="IY39" i="14"/>
  <c r="JK39" i="14"/>
  <c r="JW39" i="14"/>
  <c r="KI39" i="14"/>
  <c r="KU39" i="14"/>
  <c r="LG39" i="14"/>
  <c r="LS39" i="14"/>
  <c r="ME39" i="14"/>
  <c r="MQ39" i="14"/>
  <c r="NC39" i="14"/>
  <c r="NO39" i="14"/>
  <c r="OA39" i="14"/>
  <c r="OM39" i="14"/>
  <c r="OY39" i="14"/>
  <c r="PK39" i="14"/>
  <c r="PW39" i="14"/>
  <c r="QI39" i="14"/>
  <c r="QU39" i="14"/>
  <c r="AR39" i="14"/>
  <c r="BD39" i="14"/>
  <c r="BP39" i="14"/>
  <c r="CB39" i="14"/>
  <c r="CN39" i="14"/>
  <c r="CZ39" i="14"/>
  <c r="DL39" i="14"/>
  <c r="DX39" i="14"/>
  <c r="EJ39" i="14"/>
  <c r="EV39" i="14"/>
  <c r="FH39" i="14"/>
  <c r="FT39" i="14"/>
  <c r="GR39" i="14"/>
  <c r="HD39" i="14"/>
  <c r="HP39" i="14"/>
  <c r="IB39" i="14"/>
  <c r="IN39" i="14"/>
  <c r="IZ39" i="14"/>
  <c r="JL39" i="14"/>
  <c r="JX39" i="14"/>
  <c r="KJ39" i="14"/>
  <c r="KV39" i="14"/>
  <c r="LH39" i="14"/>
  <c r="LT39" i="14"/>
  <c r="MF39" i="14"/>
  <c r="MR39" i="14"/>
  <c r="ND39" i="14"/>
  <c r="NP39" i="14"/>
  <c r="OB39" i="14"/>
  <c r="ON39" i="14"/>
  <c r="OZ39" i="14"/>
  <c r="PL39" i="14"/>
  <c r="PX39" i="14"/>
  <c r="QJ39" i="14"/>
  <c r="QV39" i="14"/>
  <c r="H41" i="13"/>
  <c r="I41" i="13" s="1"/>
  <c r="J41" i="13" s="1"/>
  <c r="K41" i="13" s="1"/>
  <c r="L41" i="13" s="1"/>
  <c r="M41" i="13" s="1"/>
  <c r="N41" i="13" s="1"/>
  <c r="O41" i="13" s="1"/>
  <c r="P41" i="13" s="1"/>
  <c r="Q41" i="13" s="1"/>
  <c r="R41" i="13" s="1"/>
  <c r="S41" i="13" s="1"/>
  <c r="T41" i="13" s="1"/>
  <c r="U41" i="13" s="1"/>
  <c r="V41" i="13" s="1"/>
  <c r="W41" i="13" s="1"/>
  <c r="X41" i="13" s="1"/>
  <c r="Y41" i="13" s="1"/>
  <c r="Z41" i="13" s="1"/>
  <c r="AA41" i="13" s="1"/>
  <c r="AB41" i="13" s="1"/>
  <c r="AC41" i="13" s="1"/>
  <c r="AD41" i="13" s="1"/>
  <c r="AE41" i="13" s="1"/>
  <c r="AF41" i="13" s="1"/>
  <c r="AG41" i="13" s="1"/>
  <c r="AH41" i="13" s="1"/>
  <c r="AI41" i="13" s="1"/>
  <c r="AJ41" i="13" s="1"/>
  <c r="AK41" i="13" s="1"/>
  <c r="AL41" i="13" s="1"/>
  <c r="AM41" i="13" s="1"/>
  <c r="AN41" i="13" s="1"/>
  <c r="AO41" i="13" s="1"/>
  <c r="AP41" i="13" s="1"/>
  <c r="AQ41" i="13" s="1"/>
  <c r="I39" i="14"/>
  <c r="U39" i="14"/>
  <c r="AG39" i="14"/>
  <c r="AS39" i="14"/>
  <c r="BE39" i="14"/>
  <c r="BQ39" i="14"/>
  <c r="CC39" i="14"/>
  <c r="CO39" i="14"/>
  <c r="DA39" i="14"/>
  <c r="DM39" i="14"/>
  <c r="DY39" i="14"/>
  <c r="EK39" i="14"/>
  <c r="EW39" i="14"/>
  <c r="FI39" i="14"/>
  <c r="FU39" i="14"/>
  <c r="GG39" i="14"/>
  <c r="GS39" i="14"/>
  <c r="HE39" i="14"/>
  <c r="HQ39" i="14"/>
  <c r="IC39" i="14"/>
  <c r="IO39" i="14"/>
  <c r="JA39" i="14"/>
  <c r="JM39" i="14"/>
  <c r="JY39" i="14"/>
  <c r="KK39" i="14"/>
  <c r="KW39" i="14"/>
  <c r="LI39" i="14"/>
  <c r="LU39" i="14"/>
  <c r="MG39" i="14"/>
  <c r="MS39" i="14"/>
  <c r="NE39" i="14"/>
  <c r="NQ39" i="14"/>
  <c r="OC39" i="14"/>
  <c r="OO39" i="14"/>
  <c r="PA39" i="14"/>
  <c r="PM39" i="14"/>
  <c r="PY39" i="14"/>
  <c r="QK39" i="14"/>
  <c r="QW39" i="14"/>
  <c r="J39" i="14"/>
  <c r="V39" i="14"/>
  <c r="AH39" i="14"/>
  <c r="AT39" i="14"/>
  <c r="BF39" i="14"/>
  <c r="BR39" i="14"/>
  <c r="CD39" i="14"/>
  <c r="CP39" i="14"/>
  <c r="DB39" i="14"/>
  <c r="DN39" i="14"/>
  <c r="DZ39" i="14"/>
  <c r="EL39" i="14"/>
  <c r="EX39" i="14"/>
  <c r="FJ39" i="14"/>
  <c r="FV39" i="14"/>
  <c r="GH39" i="14"/>
  <c r="GT39" i="14"/>
  <c r="HF39" i="14"/>
  <c r="HR39" i="14"/>
  <c r="ID39" i="14"/>
  <c r="IP39" i="14"/>
  <c r="JB39" i="14"/>
  <c r="JN39" i="14"/>
  <c r="JZ39" i="14"/>
  <c r="KL39" i="14"/>
  <c r="KX39" i="14"/>
  <c r="LJ39" i="14"/>
  <c r="LV39" i="14"/>
  <c r="MH39" i="14"/>
  <c r="MT39" i="14"/>
  <c r="NF39" i="14"/>
  <c r="NR39" i="14"/>
  <c r="OD39" i="14"/>
  <c r="OP39" i="14"/>
  <c r="PB39" i="14"/>
  <c r="PN39" i="14"/>
  <c r="PZ39" i="14"/>
  <c r="QL39" i="14"/>
  <c r="QX39" i="14"/>
  <c r="K39" i="14"/>
  <c r="W39" i="14"/>
  <c r="AI39" i="14"/>
  <c r="AU39" i="14"/>
  <c r="BG39" i="14"/>
  <c r="BS39" i="14"/>
  <c r="CE39" i="14"/>
  <c r="CQ39" i="14"/>
  <c r="DC39" i="14"/>
  <c r="DO39" i="14"/>
  <c r="EA39" i="14"/>
  <c r="EM39" i="14"/>
  <c r="EY39" i="14"/>
  <c r="FK39" i="14"/>
  <c r="FW39" i="14"/>
  <c r="GI39" i="14"/>
  <c r="GU39" i="14"/>
  <c r="HG39" i="14"/>
  <c r="HS39" i="14"/>
  <c r="IE39" i="14"/>
  <c r="IQ39" i="14"/>
  <c r="JC39" i="14"/>
  <c r="JO39" i="14"/>
  <c r="KA39" i="14"/>
  <c r="KM39" i="14"/>
  <c r="KY39" i="14"/>
  <c r="LK39" i="14"/>
  <c r="LW39" i="14"/>
  <c r="MI39" i="14"/>
  <c r="MU39" i="14"/>
  <c r="NG39" i="14"/>
  <c r="NS39" i="14"/>
  <c r="OE39" i="14"/>
  <c r="OQ39" i="14"/>
  <c r="PC39" i="14"/>
  <c r="PO39" i="14"/>
  <c r="QA39" i="14"/>
  <c r="QM39" i="14"/>
  <c r="QY39" i="14"/>
  <c r="L39" i="14"/>
  <c r="X39" i="14"/>
  <c r="AJ39" i="14"/>
  <c r="AV39" i="14"/>
  <c r="BH39" i="14"/>
  <c r="BT39" i="14"/>
  <c r="CF39" i="14"/>
  <c r="CR39" i="14"/>
  <c r="DD39" i="14"/>
  <c r="DP39" i="14"/>
  <c r="EB39" i="14"/>
  <c r="EN39" i="14"/>
  <c r="EZ39" i="14"/>
  <c r="FL39" i="14"/>
  <c r="FX39" i="14"/>
  <c r="GJ39" i="14"/>
  <c r="GV39" i="14"/>
  <c r="HH39" i="14"/>
  <c r="HT39" i="14"/>
  <c r="IF39" i="14"/>
  <c r="IR39" i="14"/>
  <c r="JD39" i="14"/>
  <c r="JP39" i="14"/>
  <c r="KB39" i="14"/>
  <c r="KN39" i="14"/>
  <c r="KZ39" i="14"/>
  <c r="LL39" i="14"/>
  <c r="LX39" i="14"/>
  <c r="MJ39" i="14"/>
  <c r="MV39" i="14"/>
  <c r="NH39" i="14"/>
  <c r="NT39" i="14"/>
  <c r="OF39" i="14"/>
  <c r="OR39" i="14"/>
  <c r="PD39" i="14"/>
  <c r="PP39" i="14"/>
  <c r="QB39" i="14"/>
  <c r="QN39" i="14"/>
  <c r="QZ39" i="14"/>
  <c r="M39" i="14"/>
  <c r="Y39" i="14"/>
  <c r="AK39" i="14"/>
  <c r="AW39" i="14"/>
  <c r="BI39" i="14"/>
  <c r="BU39" i="14"/>
  <c r="CG39" i="14"/>
  <c r="CS39" i="14"/>
  <c r="DE39" i="14"/>
  <c r="DQ39" i="14"/>
  <c r="EC39" i="14"/>
  <c r="EO39" i="14"/>
  <c r="FA39" i="14"/>
  <c r="FM39" i="14"/>
  <c r="FY39" i="14"/>
  <c r="GK39" i="14"/>
  <c r="GW39" i="14"/>
  <c r="HI39" i="14"/>
  <c r="HU39" i="14"/>
  <c r="IG39" i="14"/>
  <c r="IS39" i="14"/>
  <c r="JE39" i="14"/>
  <c r="JQ39" i="14"/>
  <c r="KC39" i="14"/>
  <c r="KO39" i="14"/>
  <c r="LA39" i="14"/>
  <c r="LM39" i="14"/>
  <c r="LY39" i="14"/>
  <c r="MK39" i="14"/>
  <c r="MW39" i="14"/>
  <c r="NI39" i="14"/>
  <c r="NU39" i="14"/>
  <c r="OG39" i="14"/>
  <c r="OS39" i="14"/>
  <c r="PE39" i="14"/>
  <c r="PQ39" i="14"/>
  <c r="QC39" i="14"/>
  <c r="QO39" i="14"/>
  <c r="RA39" i="14"/>
  <c r="N39" i="14"/>
  <c r="Z39" i="14"/>
  <c r="AL39" i="14"/>
  <c r="AX39" i="14"/>
  <c r="BJ39" i="14"/>
  <c r="BV39" i="14"/>
  <c r="CH39" i="14"/>
  <c r="CT39" i="14"/>
  <c r="DF39" i="14"/>
  <c r="DR39" i="14"/>
  <c r="ED39" i="14"/>
  <c r="EP39" i="14"/>
  <c r="FB39" i="14"/>
  <c r="FN39" i="14"/>
  <c r="FZ39" i="14"/>
  <c r="GL39" i="14"/>
  <c r="GX39" i="14"/>
  <c r="HJ39" i="14"/>
  <c r="HV39" i="14"/>
  <c r="IH39" i="14"/>
  <c r="IT39" i="14"/>
  <c r="JF39" i="14"/>
  <c r="JR39" i="14"/>
  <c r="KD39" i="14"/>
  <c r="KP39" i="14"/>
  <c r="LB39" i="14"/>
  <c r="LN39" i="14"/>
  <c r="LZ39" i="14"/>
  <c r="ML39" i="14"/>
  <c r="MX39" i="14"/>
  <c r="NJ39" i="14"/>
  <c r="NV39" i="14"/>
  <c r="OH39" i="14"/>
  <c r="OT39" i="14"/>
  <c r="PR39" i="14"/>
  <c r="QD39" i="14"/>
  <c r="QP39" i="14"/>
  <c r="DF67" i="14"/>
  <c r="JF67" i="14"/>
  <c r="DS67" i="14"/>
  <c r="JS67" i="14"/>
  <c r="EF67" i="14"/>
  <c r="KF67" i="14"/>
  <c r="ES67" i="14"/>
  <c r="KS67" i="14"/>
  <c r="OS67" i="14"/>
  <c r="OF67" i="14"/>
  <c r="NF67" i="14"/>
  <c r="MS67" i="14"/>
  <c r="FF67" i="14"/>
  <c r="LF67" i="14"/>
  <c r="S67" i="14"/>
  <c r="FS67" i="14"/>
  <c r="LS67" i="14"/>
  <c r="AF67" i="14"/>
  <c r="GF67" i="14"/>
  <c r="AS67" i="14"/>
  <c r="GS67" i="14"/>
  <c r="BF67" i="14"/>
  <c r="HF67" i="14"/>
  <c r="BS67" i="14"/>
  <c r="HS67" i="14"/>
  <c r="CF67" i="14"/>
  <c r="IF67" i="14"/>
  <c r="NS67" i="14"/>
  <c r="G117" i="14"/>
  <c r="G118" i="14"/>
  <c r="S106" i="14"/>
  <c r="AR104" i="14"/>
  <c r="LT104" i="14"/>
  <c r="MR104" i="14"/>
  <c r="ND104" i="14"/>
  <c r="NP104" i="14"/>
  <c r="OB104" i="14"/>
  <c r="ON104" i="14"/>
  <c r="LU104" i="14"/>
  <c r="MG104" i="14"/>
  <c r="NE104" i="14"/>
  <c r="NQ104" i="14"/>
  <c r="OC104" i="14"/>
  <c r="OO104" i="14"/>
  <c r="J104" i="14"/>
  <c r="V104" i="14"/>
  <c r="AH104" i="14"/>
  <c r="LV104" i="14"/>
  <c r="MH104" i="14"/>
  <c r="MT104" i="14"/>
  <c r="NR104" i="14"/>
  <c r="OD104" i="14"/>
  <c r="OP104" i="14"/>
  <c r="O123" i="14"/>
  <c r="LW104" i="14"/>
  <c r="MI104" i="14"/>
  <c r="MU104" i="14"/>
  <c r="NG104" i="14"/>
  <c r="OE104" i="14"/>
  <c r="OQ104" i="14"/>
  <c r="AF106" i="14"/>
  <c r="AS106" i="14"/>
  <c r="BF106" i="14"/>
  <c r="LX104" i="14"/>
  <c r="MJ104" i="14"/>
  <c r="MV104" i="14"/>
  <c r="NH104" i="14"/>
  <c r="NT104" i="14"/>
  <c r="OR104" i="14"/>
  <c r="M104" i="14"/>
  <c r="Y104" i="14"/>
  <c r="AK104" i="14"/>
  <c r="LY104" i="14"/>
  <c r="MK104" i="14"/>
  <c r="MW104" i="14"/>
  <c r="NI104" i="14"/>
  <c r="NU104" i="14"/>
  <c r="OG104" i="14"/>
  <c r="LZ104" i="14"/>
  <c r="ML104" i="14"/>
  <c r="MX104" i="14"/>
  <c r="NJ104" i="14"/>
  <c r="NV104" i="14"/>
  <c r="OH104" i="14"/>
  <c r="DS116" i="14"/>
  <c r="MA104" i="14"/>
  <c r="MM104" i="14"/>
  <c r="MY104" i="14"/>
  <c r="NK104" i="14"/>
  <c r="NW104" i="14"/>
  <c r="OI104" i="14"/>
  <c r="JS116" i="14"/>
  <c r="P104" i="14"/>
  <c r="AB104" i="14"/>
  <c r="AN104" i="14"/>
  <c r="MB104" i="14"/>
  <c r="MN104" i="14"/>
  <c r="MZ104" i="14"/>
  <c r="NL104" i="14"/>
  <c r="NX104" i="14"/>
  <c r="OJ104" i="14"/>
  <c r="Q104" i="14"/>
  <c r="AC104" i="14"/>
  <c r="MC104" i="14"/>
  <c r="MO104" i="14"/>
  <c r="NA104" i="14"/>
  <c r="NM104" i="14"/>
  <c r="NY104" i="14"/>
  <c r="P123" i="14"/>
  <c r="EF123" i="14"/>
  <c r="EF116" i="14"/>
  <c r="KF123" i="14"/>
  <c r="KF116" i="14"/>
  <c r="Q123" i="14"/>
  <c r="ES123" i="14"/>
  <c r="ES116" i="14"/>
  <c r="KS123" i="14"/>
  <c r="KS116" i="14"/>
  <c r="R123" i="14"/>
  <c r="FF123" i="14"/>
  <c r="FF116" i="14"/>
  <c r="KT123" i="14"/>
  <c r="LF123" i="14" s="1"/>
  <c r="LF116" i="14"/>
  <c r="LG123" i="14"/>
  <c r="LS123" i="14" s="1"/>
  <c r="LS116" i="14"/>
  <c r="NS123" i="14"/>
  <c r="NS116" i="14"/>
  <c r="IG123" i="14"/>
  <c r="IS123" i="14" s="1"/>
  <c r="S116" i="14"/>
  <c r="FS123" i="14"/>
  <c r="FS116" i="14"/>
  <c r="OS123" i="14"/>
  <c r="AF123" i="14"/>
  <c r="AF116" i="14"/>
  <c r="J35" i="3" s="1"/>
  <c r="GF123" i="14"/>
  <c r="GF116" i="14"/>
  <c r="AS123" i="14"/>
  <c r="AS116" i="14"/>
  <c r="K35" i="3" s="1"/>
  <c r="GS123" i="14"/>
  <c r="GS116" i="14"/>
  <c r="J123" i="14"/>
  <c r="S123" i="14" s="1"/>
  <c r="BF123" i="14"/>
  <c r="BF116" i="14"/>
  <c r="L35" i="3" s="1"/>
  <c r="HF123" i="14"/>
  <c r="HF116" i="14"/>
  <c r="K123" i="14"/>
  <c r="BS123" i="14"/>
  <c r="BS116" i="14"/>
  <c r="M35" i="3" s="1"/>
  <c r="HS123" i="14"/>
  <c r="HS116" i="14"/>
  <c r="L123" i="14"/>
  <c r="CF123" i="14"/>
  <c r="CF116" i="14"/>
  <c r="N35" i="3" s="1"/>
  <c r="IF123" i="14"/>
  <c r="IF116" i="14"/>
  <c r="M123" i="14"/>
  <c r="CS116" i="14"/>
  <c r="O35" i="3" s="1"/>
  <c r="N123" i="14"/>
  <c r="DF123" i="14"/>
  <c r="DF116" i="14"/>
  <c r="JF123" i="14"/>
  <c r="JF116" i="14"/>
  <c r="MF123" i="14"/>
  <c r="MF116" i="14"/>
  <c r="MS123" i="14"/>
  <c r="MS116" i="14"/>
  <c r="NF123" i="14"/>
  <c r="NF116" i="14"/>
  <c r="OF123" i="14"/>
  <c r="OF116" i="14"/>
  <c r="OS116" i="14"/>
  <c r="M139" i="14"/>
  <c r="Y139" i="14"/>
  <c r="AK139" i="14"/>
  <c r="JE139" i="14"/>
  <c r="JQ139" i="14"/>
  <c r="KC139" i="14"/>
  <c r="KO139" i="14"/>
  <c r="LA139" i="14"/>
  <c r="LM139" i="14"/>
  <c r="LY139" i="14"/>
  <c r="MK139" i="14"/>
  <c r="MW139" i="14"/>
  <c r="NI139" i="14"/>
  <c r="NX139" i="14"/>
  <c r="ON139" i="14"/>
  <c r="N139" i="14"/>
  <c r="Z139" i="14"/>
  <c r="AL139" i="14"/>
  <c r="IT139" i="14"/>
  <c r="JR139" i="14"/>
  <c r="KD139" i="14"/>
  <c r="KP139" i="14"/>
  <c r="LB139" i="14"/>
  <c r="LN139" i="14"/>
  <c r="LZ139" i="14"/>
  <c r="ML139" i="14"/>
  <c r="MX139" i="14"/>
  <c r="NJ139" i="14"/>
  <c r="NY139" i="14"/>
  <c r="OP139" i="14"/>
  <c r="O139" i="14"/>
  <c r="AA139" i="14"/>
  <c r="AM139" i="14"/>
  <c r="IU139" i="14"/>
  <c r="JG139" i="14"/>
  <c r="KE139" i="14"/>
  <c r="KQ139" i="14"/>
  <c r="LC139" i="14"/>
  <c r="LO139" i="14"/>
  <c r="MA139" i="14"/>
  <c r="MM139" i="14"/>
  <c r="MY139" i="14"/>
  <c r="NL139" i="14"/>
  <c r="NZ139" i="14"/>
  <c r="OQ139" i="14"/>
  <c r="P139" i="14"/>
  <c r="AB139" i="14"/>
  <c r="AN139" i="14"/>
  <c r="IV139" i="14"/>
  <c r="JH139" i="14"/>
  <c r="JT139" i="14"/>
  <c r="KR139" i="14"/>
  <c r="LD139" i="14"/>
  <c r="LP139" i="14"/>
  <c r="MB139" i="14"/>
  <c r="MN139" i="14"/>
  <c r="MZ139" i="14"/>
  <c r="NM139" i="14"/>
  <c r="OA139" i="14"/>
  <c r="OR139" i="14"/>
  <c r="Q139" i="14"/>
  <c r="AC139" i="14"/>
  <c r="AO139" i="14"/>
  <c r="IW139" i="14"/>
  <c r="JI139" i="14"/>
  <c r="JU139" i="14"/>
  <c r="KG139" i="14"/>
  <c r="LE139" i="14"/>
  <c r="LQ139" i="14"/>
  <c r="MC139" i="14"/>
  <c r="MO139" i="14"/>
  <c r="NA139" i="14"/>
  <c r="NN139" i="14"/>
  <c r="OB139" i="14"/>
  <c r="IX139" i="14"/>
  <c r="JJ139" i="14"/>
  <c r="JV139" i="14"/>
  <c r="KH139" i="14"/>
  <c r="KT139" i="14"/>
  <c r="LR139" i="14"/>
  <c r="MD139" i="14"/>
  <c r="MP139" i="14"/>
  <c r="NB139" i="14"/>
  <c r="NO139" i="14"/>
  <c r="OD139" i="14"/>
  <c r="G139" i="14"/>
  <c r="AE139" i="14"/>
  <c r="IY139" i="14"/>
  <c r="JK139" i="14"/>
  <c r="JW139" i="14"/>
  <c r="KI139" i="14"/>
  <c r="KU139" i="14"/>
  <c r="LG139" i="14"/>
  <c r="ME139" i="14"/>
  <c r="MQ139" i="14"/>
  <c r="NC139" i="14"/>
  <c r="NP139" i="14"/>
  <c r="OM139" i="14"/>
  <c r="OL139" i="14"/>
  <c r="OI139" i="14"/>
  <c r="NW139" i="14"/>
  <c r="NK139" i="14"/>
  <c r="OO139" i="14"/>
  <c r="OC139" i="14"/>
  <c r="NQ139" i="14"/>
  <c r="IZ139" i="14"/>
  <c r="JL139" i="14"/>
  <c r="JX139" i="14"/>
  <c r="KJ139" i="14"/>
  <c r="KV139" i="14"/>
  <c r="LH139" i="14"/>
  <c r="LT139" i="14"/>
  <c r="MR139" i="14"/>
  <c r="ND139" i="14"/>
  <c r="NR139" i="14"/>
  <c r="I139" i="14"/>
  <c r="U139" i="14"/>
  <c r="JA139" i="14"/>
  <c r="JM139" i="14"/>
  <c r="JY139" i="14"/>
  <c r="KK139" i="14"/>
  <c r="KW139" i="14"/>
  <c r="LI139" i="14"/>
  <c r="LU139" i="14"/>
  <c r="MG139" i="14"/>
  <c r="NE139" i="14"/>
  <c r="OG139" i="14"/>
  <c r="J139" i="14"/>
  <c r="V139" i="14"/>
  <c r="AH139" i="14"/>
  <c r="JB139" i="14"/>
  <c r="JN139" i="14"/>
  <c r="JZ139" i="14"/>
  <c r="KL139" i="14"/>
  <c r="KX139" i="14"/>
  <c r="LJ139" i="14"/>
  <c r="LV139" i="14"/>
  <c r="MH139" i="14"/>
  <c r="MT139" i="14"/>
  <c r="NT139" i="14"/>
  <c r="OH139" i="14"/>
  <c r="FF151" i="14"/>
  <c r="K139" i="14"/>
  <c r="W139" i="14"/>
  <c r="AI139" i="14"/>
  <c r="AU139" i="14"/>
  <c r="JC139" i="14"/>
  <c r="JO139" i="14"/>
  <c r="KA139" i="14"/>
  <c r="KM139" i="14"/>
  <c r="KY139" i="14"/>
  <c r="LK139" i="14"/>
  <c r="LW139" i="14"/>
  <c r="MI139" i="14"/>
  <c r="MU139" i="14"/>
  <c r="NG139" i="14"/>
  <c r="NU139" i="14"/>
  <c r="OJ139" i="14"/>
  <c r="FS158" i="14"/>
  <c r="FS151" i="14"/>
  <c r="HF158" i="14"/>
  <c r="HF151" i="14"/>
  <c r="IF158" i="14"/>
  <c r="IF151" i="14"/>
  <c r="KF158" i="14"/>
  <c r="KF151" i="14"/>
  <c r="LF158" i="14"/>
  <c r="LF151" i="14"/>
  <c r="NF158" i="14"/>
  <c r="NF151" i="14"/>
  <c r="S151" i="14"/>
  <c r="BF158" i="14"/>
  <c r="BF151" i="14"/>
  <c r="L36" i="3" s="1"/>
  <c r="CF158" i="14"/>
  <c r="CF151" i="14"/>
  <c r="N36" i="3" s="1"/>
  <c r="EF158" i="14"/>
  <c r="EF151" i="14"/>
  <c r="BS158" i="14"/>
  <c r="BS151" i="14"/>
  <c r="M36" i="3" s="1"/>
  <c r="HS158" i="14"/>
  <c r="HS151" i="14"/>
  <c r="NS158" i="14"/>
  <c r="NS151" i="14"/>
  <c r="OF158" i="14"/>
  <c r="OF151" i="14"/>
  <c r="CS158" i="14"/>
  <c r="CS151" i="14"/>
  <c r="O36" i="3" s="1"/>
  <c r="IS158" i="14"/>
  <c r="IS151" i="14"/>
  <c r="OS158" i="14"/>
  <c r="OS151" i="14"/>
  <c r="DF158" i="14"/>
  <c r="DF151" i="14"/>
  <c r="JF158" i="14"/>
  <c r="JF151" i="14"/>
  <c r="DS158" i="14"/>
  <c r="DS151" i="14"/>
  <c r="JS158" i="14"/>
  <c r="JS151" i="14"/>
  <c r="ES158" i="14"/>
  <c r="ES151" i="14"/>
  <c r="KS158" i="14"/>
  <c r="KS151" i="14"/>
  <c r="LS158" i="14"/>
  <c r="LS151" i="14"/>
  <c r="AF158" i="14"/>
  <c r="AF151" i="14"/>
  <c r="J36" i="3" s="1"/>
  <c r="GF158" i="14"/>
  <c r="GF151" i="14"/>
  <c r="MF158" i="14"/>
  <c r="MF151" i="14"/>
  <c r="AS158" i="14"/>
  <c r="AS151" i="14"/>
  <c r="K36" i="3" s="1"/>
  <c r="GS158" i="14"/>
  <c r="GS151" i="14"/>
  <c r="MS158" i="14"/>
  <c r="MS151" i="14"/>
  <c r="M171" i="14"/>
  <c r="AQ171" i="14"/>
  <c r="FT171" i="14"/>
  <c r="GW171" i="14"/>
  <c r="IA171" i="14"/>
  <c r="JC171" i="14"/>
  <c r="KG171" i="14"/>
  <c r="LM171" i="14"/>
  <c r="NO171" i="14"/>
  <c r="Q171" i="14"/>
  <c r="AR171" i="14"/>
  <c r="BU171" i="14"/>
  <c r="CW171" i="14"/>
  <c r="DU171" i="14"/>
  <c r="EU171" i="14"/>
  <c r="FW171" i="14"/>
  <c r="HA171" i="14"/>
  <c r="IB171" i="14"/>
  <c r="JE171" i="14"/>
  <c r="KI171" i="14"/>
  <c r="LQ171" i="14"/>
  <c r="NU171" i="14"/>
  <c r="AU171" i="14"/>
  <c r="BY171" i="14"/>
  <c r="CY171" i="14"/>
  <c r="DW171" i="14"/>
  <c r="EV171" i="14"/>
  <c r="FY171" i="14"/>
  <c r="HC171" i="14"/>
  <c r="IE171" i="14"/>
  <c r="JI171" i="14"/>
  <c r="KJ171" i="14"/>
  <c r="T171" i="14"/>
  <c r="AW171" i="14"/>
  <c r="CA171" i="14"/>
  <c r="CZ171" i="14"/>
  <c r="DX171" i="14"/>
  <c r="EY171" i="14"/>
  <c r="GC171" i="14"/>
  <c r="HD171" i="14"/>
  <c r="IG171" i="14"/>
  <c r="JK171" i="14"/>
  <c r="KM171" i="14"/>
  <c r="LW171" i="14"/>
  <c r="OJ171" i="14"/>
  <c r="W171" i="14"/>
  <c r="BA171" i="14"/>
  <c r="CB171" i="14"/>
  <c r="DC171" i="14"/>
  <c r="EA171" i="14"/>
  <c r="FA171" i="14"/>
  <c r="GE171" i="14"/>
  <c r="HG171" i="14"/>
  <c r="IK171" i="14"/>
  <c r="JL171" i="14"/>
  <c r="KO171" i="14"/>
  <c r="MC171" i="14"/>
  <c r="OP171" i="14"/>
  <c r="Y171" i="14"/>
  <c r="BC171" i="14"/>
  <c r="CE171" i="14"/>
  <c r="DE171" i="14"/>
  <c r="EC171" i="14"/>
  <c r="FE171" i="14"/>
  <c r="HI171" i="14"/>
  <c r="IM171" i="14"/>
  <c r="JO171" i="14"/>
  <c r="ME171" i="14"/>
  <c r="AC171" i="14"/>
  <c r="BD171" i="14"/>
  <c r="FG171" i="14"/>
  <c r="GI171" i="14"/>
  <c r="HM171" i="14"/>
  <c r="IN171" i="14"/>
  <c r="JQ171" i="14"/>
  <c r="KU171" i="14"/>
  <c r="AE171" i="14"/>
  <c r="BG171" i="14"/>
  <c r="CG171" i="14"/>
  <c r="DI171" i="14"/>
  <c r="EG171" i="14"/>
  <c r="FH171" i="14"/>
  <c r="GK171" i="14"/>
  <c r="HO171" i="14"/>
  <c r="IQ171" i="14"/>
  <c r="JU171" i="14"/>
  <c r="KY171" i="14"/>
  <c r="OO171" i="14"/>
  <c r="OC171" i="14"/>
  <c r="NQ171" i="14"/>
  <c r="NE171" i="14"/>
  <c r="OK171" i="14"/>
  <c r="NY171" i="14"/>
  <c r="NM171" i="14"/>
  <c r="NA171" i="14"/>
  <c r="MO171" i="14"/>
  <c r="OI171" i="14"/>
  <c r="NW171" i="14"/>
  <c r="NK171" i="14"/>
  <c r="MY171" i="14"/>
  <c r="OH171" i="14"/>
  <c r="NV171" i="14"/>
  <c r="NJ171" i="14"/>
  <c r="MX171" i="14"/>
  <c r="ML171" i="14"/>
  <c r="OQ171" i="14"/>
  <c r="OE171" i="14"/>
  <c r="NG171" i="14"/>
  <c r="MU171" i="14"/>
  <c r="ON171" i="14"/>
  <c r="NT171" i="14"/>
  <c r="MZ171" i="14"/>
  <c r="MH171" i="14"/>
  <c r="LV171" i="14"/>
  <c r="LJ171" i="14"/>
  <c r="KX171" i="14"/>
  <c r="KL171" i="14"/>
  <c r="JZ171" i="14"/>
  <c r="JN171" i="14"/>
  <c r="JB171" i="14"/>
  <c r="IP171" i="14"/>
  <c r="ID171" i="14"/>
  <c r="HR171" i="14"/>
  <c r="GT171" i="14"/>
  <c r="GH171" i="14"/>
  <c r="FV171" i="14"/>
  <c r="FJ171" i="14"/>
  <c r="EX171" i="14"/>
  <c r="EL171" i="14"/>
  <c r="DZ171" i="14"/>
  <c r="DN171" i="14"/>
  <c r="DB171" i="14"/>
  <c r="CP171" i="14"/>
  <c r="CD171" i="14"/>
  <c r="BR171" i="14"/>
  <c r="AT171" i="14"/>
  <c r="AH171" i="14"/>
  <c r="V171" i="14"/>
  <c r="J171" i="14"/>
  <c r="OM171" i="14"/>
  <c r="NR171" i="14"/>
  <c r="MW171" i="14"/>
  <c r="MG171" i="14"/>
  <c r="LU171" i="14"/>
  <c r="LI171" i="14"/>
  <c r="KW171" i="14"/>
  <c r="KK171" i="14"/>
  <c r="JY171" i="14"/>
  <c r="JM171" i="14"/>
  <c r="JA171" i="14"/>
  <c r="IO171" i="14"/>
  <c r="IC171" i="14"/>
  <c r="HQ171" i="14"/>
  <c r="HE171" i="14"/>
  <c r="GG171" i="14"/>
  <c r="FU171" i="14"/>
  <c r="FI171" i="14"/>
  <c r="EW171" i="14"/>
  <c r="EK171" i="14"/>
  <c r="DY171" i="14"/>
  <c r="DM171" i="14"/>
  <c r="DA171" i="14"/>
  <c r="CO171" i="14"/>
  <c r="CC171" i="14"/>
  <c r="BQ171" i="14"/>
  <c r="BE171" i="14"/>
  <c r="AG171" i="14"/>
  <c r="U171" i="14"/>
  <c r="I171" i="14"/>
  <c r="OL171" i="14"/>
  <c r="NP171" i="14"/>
  <c r="MV171" i="14"/>
  <c r="LT171" i="14"/>
  <c r="LH171" i="14"/>
  <c r="KV171" i="14"/>
  <c r="OG171" i="14"/>
  <c r="NN171" i="14"/>
  <c r="MR171" i="14"/>
  <c r="MD171" i="14"/>
  <c r="LR171" i="14"/>
  <c r="KT171" i="14"/>
  <c r="KH171" i="14"/>
  <c r="JV171" i="14"/>
  <c r="JJ171" i="14"/>
  <c r="IX171" i="14"/>
  <c r="IL171" i="14"/>
  <c r="HZ171" i="14"/>
  <c r="HN171" i="14"/>
  <c r="HB171" i="14"/>
  <c r="GP171" i="14"/>
  <c r="GD171" i="14"/>
  <c r="FR171" i="14"/>
  <c r="ET171" i="14"/>
  <c r="EH171" i="14"/>
  <c r="DV171" i="14"/>
  <c r="DJ171" i="14"/>
  <c r="CX171" i="14"/>
  <c r="CL171" i="14"/>
  <c r="BZ171" i="14"/>
  <c r="BN171" i="14"/>
  <c r="BB171" i="14"/>
  <c r="AP171" i="14"/>
  <c r="AD171" i="14"/>
  <c r="R171" i="14"/>
  <c r="OD171" i="14"/>
  <c r="NI171" i="14"/>
  <c r="MP171" i="14"/>
  <c r="MB171" i="14"/>
  <c r="LP171" i="14"/>
  <c r="LD171" i="14"/>
  <c r="KR171" i="14"/>
  <c r="JT171" i="14"/>
  <c r="JH171" i="14"/>
  <c r="IV171" i="14"/>
  <c r="IJ171" i="14"/>
  <c r="HX171" i="14"/>
  <c r="HL171" i="14"/>
  <c r="GZ171" i="14"/>
  <c r="GN171" i="14"/>
  <c r="GB171" i="14"/>
  <c r="FP171" i="14"/>
  <c r="FD171" i="14"/>
  <c r="ER171" i="14"/>
  <c r="DT171" i="14"/>
  <c r="DH171" i="14"/>
  <c r="CV171" i="14"/>
  <c r="CJ171" i="14"/>
  <c r="BX171" i="14"/>
  <c r="BL171" i="14"/>
  <c r="AZ171" i="14"/>
  <c r="AN171" i="14"/>
  <c r="AB171" i="14"/>
  <c r="P171" i="14"/>
  <c r="OB171" i="14"/>
  <c r="NH171" i="14"/>
  <c r="MN171" i="14"/>
  <c r="MA171" i="14"/>
  <c r="LO171" i="14"/>
  <c r="LC171" i="14"/>
  <c r="KQ171" i="14"/>
  <c r="KE171" i="14"/>
  <c r="JG171" i="14"/>
  <c r="IU171" i="14"/>
  <c r="II171" i="14"/>
  <c r="HW171" i="14"/>
  <c r="HK171" i="14"/>
  <c r="GY171" i="14"/>
  <c r="GM171" i="14"/>
  <c r="GA171" i="14"/>
  <c r="FO171" i="14"/>
  <c r="FC171" i="14"/>
  <c r="EQ171" i="14"/>
  <c r="EE171" i="14"/>
  <c r="DG171" i="14"/>
  <c r="CU171" i="14"/>
  <c r="CI171" i="14"/>
  <c r="BW171" i="14"/>
  <c r="BK171" i="14"/>
  <c r="AY171" i="14"/>
  <c r="AM171" i="14"/>
  <c r="AA171" i="14"/>
  <c r="O171" i="14"/>
  <c r="OA171" i="14"/>
  <c r="MM171" i="14"/>
  <c r="LZ171" i="14"/>
  <c r="LN171" i="14"/>
  <c r="LB171" i="14"/>
  <c r="KP171" i="14"/>
  <c r="KD171" i="14"/>
  <c r="JR171" i="14"/>
  <c r="IT171" i="14"/>
  <c r="IH171" i="14"/>
  <c r="HV171" i="14"/>
  <c r="HJ171" i="14"/>
  <c r="GX171" i="14"/>
  <c r="GL171" i="14"/>
  <c r="FZ171" i="14"/>
  <c r="FN171" i="14"/>
  <c r="FB171" i="14"/>
  <c r="EP171" i="14"/>
  <c r="ED171" i="14"/>
  <c r="DR171" i="14"/>
  <c r="CT171" i="14"/>
  <c r="CH171" i="14"/>
  <c r="BV171" i="14"/>
  <c r="BJ171" i="14"/>
  <c r="AX171" i="14"/>
  <c r="AL171" i="14"/>
  <c r="Z171" i="14"/>
  <c r="N171" i="14"/>
  <c r="NZ171" i="14"/>
  <c r="ND171" i="14"/>
  <c r="MK171" i="14"/>
  <c r="LY171" i="14"/>
  <c r="OR171" i="14"/>
  <c r="NX171" i="14"/>
  <c r="NC171" i="14"/>
  <c r="MJ171" i="14"/>
  <c r="LX171" i="14"/>
  <c r="LL171" i="14"/>
  <c r="KZ171" i="14"/>
  <c r="KN171" i="14"/>
  <c r="KB171" i="14"/>
  <c r="JP171" i="14"/>
  <c r="JD171" i="14"/>
  <c r="IR171" i="14"/>
  <c r="HT171" i="14"/>
  <c r="HH171" i="14"/>
  <c r="GV171" i="14"/>
  <c r="GJ171" i="14"/>
  <c r="FX171" i="14"/>
  <c r="FL171" i="14"/>
  <c r="EZ171" i="14"/>
  <c r="EN171" i="14"/>
  <c r="EB171" i="14"/>
  <c r="DP171" i="14"/>
  <c r="DD171" i="14"/>
  <c r="CR171" i="14"/>
  <c r="BT171" i="14"/>
  <c r="BH171" i="14"/>
  <c r="AV171" i="14"/>
  <c r="AJ171" i="14"/>
  <c r="X171" i="14"/>
  <c r="L171" i="14"/>
  <c r="BI171" i="14"/>
  <c r="CK171" i="14"/>
  <c r="DK171" i="14"/>
  <c r="EI171" i="14"/>
  <c r="FK171" i="14"/>
  <c r="GO171" i="14"/>
  <c r="HP171" i="14"/>
  <c r="JW171" i="14"/>
  <c r="LA171" i="14"/>
  <c r="MQ171" i="14"/>
  <c r="G171" i="14"/>
  <c r="AI171" i="14"/>
  <c r="BM171" i="14"/>
  <c r="CM171" i="14"/>
  <c r="DL171" i="14"/>
  <c r="EJ171" i="14"/>
  <c r="FM171" i="14"/>
  <c r="GQ171" i="14"/>
  <c r="IW171" i="14"/>
  <c r="JX171" i="14"/>
  <c r="LE171" i="14"/>
  <c r="MT171" i="14"/>
  <c r="H171" i="14"/>
  <c r="AK171" i="14"/>
  <c r="BO171" i="14"/>
  <c r="CN171" i="14"/>
  <c r="DO171" i="14"/>
  <c r="EM171" i="14"/>
  <c r="FQ171" i="14"/>
  <c r="GR171" i="14"/>
  <c r="HU171" i="14"/>
  <c r="IY171" i="14"/>
  <c r="KA171" i="14"/>
  <c r="LG171" i="14"/>
  <c r="NB171" i="14"/>
  <c r="IF171" i="14"/>
  <c r="JF171" i="14"/>
  <c r="NF171" i="14"/>
  <c r="JS171" i="14"/>
  <c r="MS171" i="14"/>
  <c r="OS171" i="14"/>
  <c r="NS171" i="14"/>
  <c r="FF171" i="14"/>
  <c r="LF171" i="14"/>
  <c r="AS171" i="14"/>
  <c r="GS171" i="14"/>
  <c r="BF171" i="14"/>
  <c r="HF171" i="14"/>
  <c r="CS179" i="14"/>
  <c r="O33" i="3" s="1"/>
  <c r="IS179" i="14"/>
  <c r="OS179" i="14"/>
  <c r="DF186" i="14"/>
  <c r="DF179" i="14"/>
  <c r="JF186" i="14"/>
  <c r="JF179" i="14"/>
  <c r="DS186" i="14"/>
  <c r="DS179" i="14"/>
  <c r="JS186" i="14"/>
  <c r="JS179" i="14"/>
  <c r="EF186" i="14"/>
  <c r="EF179" i="14"/>
  <c r="KF186" i="14"/>
  <c r="KF179" i="14"/>
  <c r="ES186" i="14"/>
  <c r="ES179" i="14"/>
  <c r="KS186" i="14"/>
  <c r="KS179" i="14"/>
  <c r="FF186" i="14"/>
  <c r="FF179" i="14"/>
  <c r="LF186" i="14"/>
  <c r="LF179" i="14"/>
  <c r="S186" i="14"/>
  <c r="S179" i="14"/>
  <c r="FS186" i="14"/>
  <c r="FS179" i="14"/>
  <c r="LS186" i="14"/>
  <c r="LS179" i="14"/>
  <c r="AF186" i="14"/>
  <c r="AF179" i="14"/>
  <c r="J33" i="3" s="1"/>
  <c r="GF186" i="14"/>
  <c r="GF179" i="14"/>
  <c r="MF186" i="14"/>
  <c r="MF179" i="14"/>
  <c r="AS186" i="14"/>
  <c r="AS179" i="14"/>
  <c r="K33" i="3" s="1"/>
  <c r="GS186" i="14"/>
  <c r="GS179" i="14"/>
  <c r="MS186" i="14"/>
  <c r="MS179" i="14"/>
  <c r="BF186" i="14"/>
  <c r="BF179" i="14"/>
  <c r="L33" i="3" s="1"/>
  <c r="HF186" i="14"/>
  <c r="HF179" i="14"/>
  <c r="NF186" i="14"/>
  <c r="NF179" i="14"/>
  <c r="BS186" i="14"/>
  <c r="BS179" i="14"/>
  <c r="M33" i="3" s="1"/>
  <c r="HS186" i="14"/>
  <c r="HS179" i="14"/>
  <c r="NS186" i="14"/>
  <c r="NS179" i="14"/>
  <c r="CF186" i="14"/>
  <c r="CF179" i="14"/>
  <c r="N33" i="3" s="1"/>
  <c r="IF186" i="14"/>
  <c r="IF179" i="14"/>
  <c r="OF186" i="14"/>
  <c r="OF179" i="14"/>
  <c r="B16" i="15"/>
  <c r="B17" i="15"/>
  <c r="B18" i="15"/>
  <c r="I59" i="16"/>
  <c r="E220" i="15"/>
  <c r="E217" i="15"/>
  <c r="E212" i="15"/>
  <c r="E209" i="15"/>
  <c r="E222" i="15"/>
  <c r="E207" i="15"/>
  <c r="E198" i="15"/>
  <c r="E194" i="15"/>
  <c r="E218" i="15"/>
  <c r="E211" i="15"/>
  <c r="E203" i="15"/>
  <c r="E202" i="15"/>
  <c r="E204" i="15"/>
  <c r="E201" i="15"/>
  <c r="E195" i="15"/>
  <c r="E221" i="15"/>
  <c r="E208" i="15"/>
  <c r="E205" i="15"/>
  <c r="E200" i="15"/>
  <c r="E197" i="15"/>
  <c r="E219" i="15"/>
  <c r="E210" i="15"/>
  <c r="E191" i="15"/>
  <c r="E190" i="15"/>
  <c r="E192" i="15"/>
  <c r="E189" i="15"/>
  <c r="E223" i="15"/>
  <c r="E215" i="15"/>
  <c r="E214" i="15"/>
  <c r="E206" i="15"/>
  <c r="E199" i="15"/>
  <c r="E193" i="15"/>
  <c r="E213" i="15"/>
  <c r="I62" i="16"/>
  <c r="I66" i="16"/>
  <c r="E188" i="15"/>
  <c r="E196" i="15"/>
  <c r="I73" i="16"/>
  <c r="I67" i="16"/>
  <c r="J14" i="12" l="1"/>
  <c r="J12" i="10"/>
  <c r="E123" i="14"/>
  <c r="AG41" i="11"/>
  <c r="AG39" i="11" s="1"/>
  <c r="AG14" i="11"/>
  <c r="T41" i="11"/>
  <c r="T39" i="11" s="1"/>
  <c r="T14" i="11"/>
  <c r="AF172" i="14"/>
  <c r="OL170" i="14"/>
  <c r="OL172" i="14" s="1"/>
  <c r="NZ170" i="14"/>
  <c r="NZ172" i="14" s="1"/>
  <c r="NN170" i="14"/>
  <c r="NN172" i="14" s="1"/>
  <c r="NB170" i="14"/>
  <c r="NB172" i="14" s="1"/>
  <c r="MP170" i="14"/>
  <c r="MP172" i="14" s="1"/>
  <c r="MD170" i="14"/>
  <c r="MD172" i="14" s="1"/>
  <c r="LR170" i="14"/>
  <c r="LR172" i="14" s="1"/>
  <c r="KT170" i="14"/>
  <c r="KT172" i="14" s="1"/>
  <c r="KH170" i="14"/>
  <c r="KH172" i="14" s="1"/>
  <c r="JV170" i="14"/>
  <c r="JV172" i="14" s="1"/>
  <c r="JJ170" i="14"/>
  <c r="JJ172" i="14" s="1"/>
  <c r="IX170" i="14"/>
  <c r="IX172" i="14" s="1"/>
  <c r="IL170" i="14"/>
  <c r="IL172" i="14" s="1"/>
  <c r="HZ170" i="14"/>
  <c r="HZ172" i="14" s="1"/>
  <c r="HN170" i="14"/>
  <c r="HN172" i="14" s="1"/>
  <c r="HB170" i="14"/>
  <c r="HB172" i="14" s="1"/>
  <c r="GP170" i="14"/>
  <c r="GP172" i="14" s="1"/>
  <c r="GD170" i="14"/>
  <c r="GD172" i="14" s="1"/>
  <c r="FR170" i="14"/>
  <c r="FR172" i="14" s="1"/>
  <c r="ET170" i="14"/>
  <c r="ET172" i="14" s="1"/>
  <c r="EH170" i="14"/>
  <c r="EH172" i="14" s="1"/>
  <c r="DV170" i="14"/>
  <c r="DV172" i="14" s="1"/>
  <c r="DJ170" i="14"/>
  <c r="DJ172" i="14" s="1"/>
  <c r="CX170" i="14"/>
  <c r="CX172" i="14" s="1"/>
  <c r="CL170" i="14"/>
  <c r="CL172" i="14" s="1"/>
  <c r="BZ170" i="14"/>
  <c r="BZ172" i="14" s="1"/>
  <c r="BN170" i="14"/>
  <c r="BN172" i="14" s="1"/>
  <c r="BB170" i="14"/>
  <c r="BB172" i="14" s="1"/>
  <c r="AP170" i="14"/>
  <c r="AP172" i="14" s="1"/>
  <c r="AD170" i="14"/>
  <c r="AD172" i="14" s="1"/>
  <c r="R170" i="14"/>
  <c r="R172" i="14" s="1"/>
  <c r="OK170" i="14"/>
  <c r="OK172" i="14" s="1"/>
  <c r="NY170" i="14"/>
  <c r="NY172" i="14" s="1"/>
  <c r="NM170" i="14"/>
  <c r="NM172" i="14" s="1"/>
  <c r="NA170" i="14"/>
  <c r="NA172" i="14" s="1"/>
  <c r="MO170" i="14"/>
  <c r="MO172" i="14" s="1"/>
  <c r="MC170" i="14"/>
  <c r="MC172" i="14" s="1"/>
  <c r="LQ170" i="14"/>
  <c r="LQ172" i="14" s="1"/>
  <c r="LE170" i="14"/>
  <c r="LE172" i="14" s="1"/>
  <c r="KG170" i="14"/>
  <c r="KG172" i="14" s="1"/>
  <c r="JU170" i="14"/>
  <c r="JU172" i="14" s="1"/>
  <c r="JI170" i="14"/>
  <c r="JI172" i="14" s="1"/>
  <c r="IW170" i="14"/>
  <c r="IW172" i="14" s="1"/>
  <c r="IK170" i="14"/>
  <c r="IK172" i="14" s="1"/>
  <c r="HY170" i="14"/>
  <c r="HY172" i="14" s="1"/>
  <c r="HM170" i="14"/>
  <c r="HM172" i="14" s="1"/>
  <c r="HA170" i="14"/>
  <c r="HA172" i="14" s="1"/>
  <c r="GO170" i="14"/>
  <c r="GO172" i="14" s="1"/>
  <c r="GC170" i="14"/>
  <c r="GC172" i="14" s="1"/>
  <c r="FQ170" i="14"/>
  <c r="FQ172" i="14" s="1"/>
  <c r="FE170" i="14"/>
  <c r="FE172" i="14" s="1"/>
  <c r="EG170" i="14"/>
  <c r="EG172" i="14" s="1"/>
  <c r="DU170" i="14"/>
  <c r="DU172" i="14" s="1"/>
  <c r="DI170" i="14"/>
  <c r="DI172" i="14" s="1"/>
  <c r="CW170" i="14"/>
  <c r="CW172" i="14" s="1"/>
  <c r="CK170" i="14"/>
  <c r="CK172" i="14" s="1"/>
  <c r="BY170" i="14"/>
  <c r="BY172" i="14" s="1"/>
  <c r="BM170" i="14"/>
  <c r="BM172" i="14" s="1"/>
  <c r="BA170" i="14"/>
  <c r="BA172" i="14" s="1"/>
  <c r="AO170" i="14"/>
  <c r="AO172" i="14" s="1"/>
  <c r="AC170" i="14"/>
  <c r="AC172" i="14" s="1"/>
  <c r="Q170" i="14"/>
  <c r="Q172" i="14" s="1"/>
  <c r="OH170" i="14"/>
  <c r="OH172" i="14" s="1"/>
  <c r="NV170" i="14"/>
  <c r="NV172" i="14" s="1"/>
  <c r="NJ170" i="14"/>
  <c r="NJ172" i="14" s="1"/>
  <c r="MX170" i="14"/>
  <c r="MX172" i="14" s="1"/>
  <c r="ML170" i="14"/>
  <c r="ML172" i="14" s="1"/>
  <c r="LZ170" i="14"/>
  <c r="LZ172" i="14" s="1"/>
  <c r="LN170" i="14"/>
  <c r="LN172" i="14" s="1"/>
  <c r="LB170" i="14"/>
  <c r="LB172" i="14" s="1"/>
  <c r="KP170" i="14"/>
  <c r="KP172" i="14" s="1"/>
  <c r="KD170" i="14"/>
  <c r="KD172" i="14" s="1"/>
  <c r="JR170" i="14"/>
  <c r="JR172" i="14" s="1"/>
  <c r="IT170" i="14"/>
  <c r="IT172" i="14" s="1"/>
  <c r="IH170" i="14"/>
  <c r="IH172" i="14" s="1"/>
  <c r="HV170" i="14"/>
  <c r="HV172" i="14" s="1"/>
  <c r="HJ170" i="14"/>
  <c r="HJ172" i="14" s="1"/>
  <c r="GX170" i="14"/>
  <c r="GX172" i="14" s="1"/>
  <c r="GL170" i="14"/>
  <c r="GL172" i="14" s="1"/>
  <c r="FZ170" i="14"/>
  <c r="FZ172" i="14" s="1"/>
  <c r="FN170" i="14"/>
  <c r="FN172" i="14" s="1"/>
  <c r="FB170" i="14"/>
  <c r="FB172" i="14" s="1"/>
  <c r="EP170" i="14"/>
  <c r="EP172" i="14" s="1"/>
  <c r="ED170" i="14"/>
  <c r="ED172" i="14" s="1"/>
  <c r="DR170" i="14"/>
  <c r="DR172" i="14" s="1"/>
  <c r="CT170" i="14"/>
  <c r="CT172" i="14" s="1"/>
  <c r="CH170" i="14"/>
  <c r="CH172" i="14" s="1"/>
  <c r="BV170" i="14"/>
  <c r="BV172" i="14" s="1"/>
  <c r="BJ170" i="14"/>
  <c r="BJ172" i="14" s="1"/>
  <c r="AX170" i="14"/>
  <c r="AX172" i="14" s="1"/>
  <c r="AL170" i="14"/>
  <c r="AL172" i="14" s="1"/>
  <c r="Z170" i="14"/>
  <c r="Z172" i="14" s="1"/>
  <c r="N170" i="14"/>
  <c r="N172" i="14" s="1"/>
  <c r="OR170" i="14"/>
  <c r="OR172" i="14" s="1"/>
  <c r="NT170" i="14"/>
  <c r="NT172" i="14" s="1"/>
  <c r="NH170" i="14"/>
  <c r="NH172" i="14" s="1"/>
  <c r="MV170" i="14"/>
  <c r="MV172" i="14" s="1"/>
  <c r="MJ170" i="14"/>
  <c r="MJ172" i="14" s="1"/>
  <c r="LX170" i="14"/>
  <c r="LX172" i="14" s="1"/>
  <c r="LL170" i="14"/>
  <c r="LL172" i="14" s="1"/>
  <c r="KZ170" i="14"/>
  <c r="KZ172" i="14" s="1"/>
  <c r="KN170" i="14"/>
  <c r="KN172" i="14" s="1"/>
  <c r="KB170" i="14"/>
  <c r="KB172" i="14" s="1"/>
  <c r="JP170" i="14"/>
  <c r="JP172" i="14" s="1"/>
  <c r="JD170" i="14"/>
  <c r="JD172" i="14" s="1"/>
  <c r="IR170" i="14"/>
  <c r="IR172" i="14" s="1"/>
  <c r="HT170" i="14"/>
  <c r="HT172" i="14" s="1"/>
  <c r="HH170" i="14"/>
  <c r="HH172" i="14" s="1"/>
  <c r="GV170" i="14"/>
  <c r="GV172" i="14" s="1"/>
  <c r="GJ170" i="14"/>
  <c r="GJ172" i="14" s="1"/>
  <c r="FX170" i="14"/>
  <c r="FX172" i="14" s="1"/>
  <c r="FL170" i="14"/>
  <c r="FL172" i="14" s="1"/>
  <c r="EZ170" i="14"/>
  <c r="EZ172" i="14" s="1"/>
  <c r="EN170" i="14"/>
  <c r="EN172" i="14" s="1"/>
  <c r="EB170" i="14"/>
  <c r="EB172" i="14" s="1"/>
  <c r="DP170" i="14"/>
  <c r="DP172" i="14" s="1"/>
  <c r="DD170" i="14"/>
  <c r="DD172" i="14" s="1"/>
  <c r="CR170" i="14"/>
  <c r="CR172" i="14" s="1"/>
  <c r="BT170" i="14"/>
  <c r="BT172" i="14" s="1"/>
  <c r="BH170" i="14"/>
  <c r="BH172" i="14" s="1"/>
  <c r="AV170" i="14"/>
  <c r="AV172" i="14" s="1"/>
  <c r="AJ170" i="14"/>
  <c r="AJ172" i="14" s="1"/>
  <c r="X170" i="14"/>
  <c r="X172" i="14" s="1"/>
  <c r="L170" i="14"/>
  <c r="L172" i="14" s="1"/>
  <c r="OQ170" i="14"/>
  <c r="OQ172" i="14" s="1"/>
  <c r="OE170" i="14"/>
  <c r="OE172" i="14" s="1"/>
  <c r="NG170" i="14"/>
  <c r="NG172" i="14" s="1"/>
  <c r="MU170" i="14"/>
  <c r="MU172" i="14" s="1"/>
  <c r="MI170" i="14"/>
  <c r="MI172" i="14" s="1"/>
  <c r="LW170" i="14"/>
  <c r="LW172" i="14" s="1"/>
  <c r="LK170" i="14"/>
  <c r="LK172" i="14" s="1"/>
  <c r="KY170" i="14"/>
  <c r="KY172" i="14" s="1"/>
  <c r="KM170" i="14"/>
  <c r="KM172" i="14" s="1"/>
  <c r="KA170" i="14"/>
  <c r="KA172" i="14" s="1"/>
  <c r="JO170" i="14"/>
  <c r="JO172" i="14" s="1"/>
  <c r="JC170" i="14"/>
  <c r="JC172" i="14" s="1"/>
  <c r="IQ170" i="14"/>
  <c r="IQ172" i="14" s="1"/>
  <c r="IE170" i="14"/>
  <c r="IE172" i="14" s="1"/>
  <c r="HG170" i="14"/>
  <c r="HG172" i="14" s="1"/>
  <c r="GU170" i="14"/>
  <c r="GU172" i="14" s="1"/>
  <c r="GI170" i="14"/>
  <c r="GI172" i="14" s="1"/>
  <c r="FW170" i="14"/>
  <c r="FW172" i="14" s="1"/>
  <c r="FK170" i="14"/>
  <c r="FK172" i="14" s="1"/>
  <c r="EY170" i="14"/>
  <c r="EY172" i="14" s="1"/>
  <c r="EM170" i="14"/>
  <c r="EM172" i="14" s="1"/>
  <c r="EA170" i="14"/>
  <c r="EA172" i="14" s="1"/>
  <c r="DO170" i="14"/>
  <c r="DO172" i="14" s="1"/>
  <c r="DC170" i="14"/>
  <c r="DC172" i="14" s="1"/>
  <c r="CQ170" i="14"/>
  <c r="CQ172" i="14" s="1"/>
  <c r="CE170" i="14"/>
  <c r="CE172" i="14" s="1"/>
  <c r="BG170" i="14"/>
  <c r="BG172" i="14" s="1"/>
  <c r="AU170" i="14"/>
  <c r="AU172" i="14" s="1"/>
  <c r="AI170" i="14"/>
  <c r="AI172" i="14" s="1"/>
  <c r="W170" i="14"/>
  <c r="W172" i="14" s="1"/>
  <c r="K170" i="14"/>
  <c r="K172" i="14" s="1"/>
  <c r="OP170" i="14"/>
  <c r="OP172" i="14" s="1"/>
  <c r="OD170" i="14"/>
  <c r="OD172" i="14" s="1"/>
  <c r="NR170" i="14"/>
  <c r="NR172" i="14" s="1"/>
  <c r="MT170" i="14"/>
  <c r="MT172" i="14" s="1"/>
  <c r="MH170" i="14"/>
  <c r="MH172" i="14" s="1"/>
  <c r="LV170" i="14"/>
  <c r="LV172" i="14" s="1"/>
  <c r="LJ170" i="14"/>
  <c r="LJ172" i="14" s="1"/>
  <c r="KX170" i="14"/>
  <c r="KX172" i="14" s="1"/>
  <c r="KL170" i="14"/>
  <c r="KL172" i="14" s="1"/>
  <c r="JZ170" i="14"/>
  <c r="JZ172" i="14" s="1"/>
  <c r="JN170" i="14"/>
  <c r="JN172" i="14" s="1"/>
  <c r="JB170" i="14"/>
  <c r="JB172" i="14" s="1"/>
  <c r="IP170" i="14"/>
  <c r="IP172" i="14" s="1"/>
  <c r="ID170" i="14"/>
  <c r="ID172" i="14" s="1"/>
  <c r="HR170" i="14"/>
  <c r="HR172" i="14" s="1"/>
  <c r="GT170" i="14"/>
  <c r="GT172" i="14" s="1"/>
  <c r="GH170" i="14"/>
  <c r="GH172" i="14" s="1"/>
  <c r="FV170" i="14"/>
  <c r="FV172" i="14" s="1"/>
  <c r="FJ170" i="14"/>
  <c r="FJ172" i="14" s="1"/>
  <c r="EX170" i="14"/>
  <c r="EX172" i="14" s="1"/>
  <c r="EL170" i="14"/>
  <c r="EL172" i="14" s="1"/>
  <c r="DZ170" i="14"/>
  <c r="DZ172" i="14" s="1"/>
  <c r="DN170" i="14"/>
  <c r="DN172" i="14" s="1"/>
  <c r="DB170" i="14"/>
  <c r="DB172" i="14" s="1"/>
  <c r="CP170" i="14"/>
  <c r="CP172" i="14" s="1"/>
  <c r="CD170" i="14"/>
  <c r="CD172" i="14" s="1"/>
  <c r="BR170" i="14"/>
  <c r="BR172" i="14" s="1"/>
  <c r="AT170" i="14"/>
  <c r="AT172" i="14" s="1"/>
  <c r="AH170" i="14"/>
  <c r="AH172" i="14" s="1"/>
  <c r="V170" i="14"/>
  <c r="V172" i="14" s="1"/>
  <c r="J170" i="14"/>
  <c r="J172" i="14" s="1"/>
  <c r="ON170" i="14"/>
  <c r="ON172" i="14" s="1"/>
  <c r="OB170" i="14"/>
  <c r="OB172" i="14" s="1"/>
  <c r="NP170" i="14"/>
  <c r="NP172" i="14" s="1"/>
  <c r="ND170" i="14"/>
  <c r="ND172" i="14" s="1"/>
  <c r="MR170" i="14"/>
  <c r="MR172" i="14" s="1"/>
  <c r="LT170" i="14"/>
  <c r="LT172" i="14" s="1"/>
  <c r="LH170" i="14"/>
  <c r="LH172" i="14" s="1"/>
  <c r="KV170" i="14"/>
  <c r="KV172" i="14" s="1"/>
  <c r="KJ170" i="14"/>
  <c r="KJ172" i="14" s="1"/>
  <c r="JX170" i="14"/>
  <c r="JX172" i="14" s="1"/>
  <c r="JL170" i="14"/>
  <c r="JL172" i="14" s="1"/>
  <c r="IZ170" i="14"/>
  <c r="IZ172" i="14" s="1"/>
  <c r="IN170" i="14"/>
  <c r="IN172" i="14" s="1"/>
  <c r="IB170" i="14"/>
  <c r="IB172" i="14" s="1"/>
  <c r="HP170" i="14"/>
  <c r="HP172" i="14" s="1"/>
  <c r="HD170" i="14"/>
  <c r="HD172" i="14" s="1"/>
  <c r="GR170" i="14"/>
  <c r="GR172" i="14" s="1"/>
  <c r="FT170" i="14"/>
  <c r="FT172" i="14" s="1"/>
  <c r="FH170" i="14"/>
  <c r="FH172" i="14" s="1"/>
  <c r="EV170" i="14"/>
  <c r="EV172" i="14" s="1"/>
  <c r="EJ170" i="14"/>
  <c r="EJ172" i="14" s="1"/>
  <c r="DX170" i="14"/>
  <c r="DX172" i="14" s="1"/>
  <c r="DL170" i="14"/>
  <c r="DL172" i="14" s="1"/>
  <c r="CZ170" i="14"/>
  <c r="CZ172" i="14" s="1"/>
  <c r="CN170" i="14"/>
  <c r="CN172" i="14" s="1"/>
  <c r="CB170" i="14"/>
  <c r="CB172" i="14" s="1"/>
  <c r="BP170" i="14"/>
  <c r="BP172" i="14" s="1"/>
  <c r="BD170" i="14"/>
  <c r="BD172" i="14" s="1"/>
  <c r="AR170" i="14"/>
  <c r="AR172" i="14" s="1"/>
  <c r="T170" i="14"/>
  <c r="T172" i="14" s="1"/>
  <c r="H170" i="14"/>
  <c r="H172" i="14" s="1"/>
  <c r="NW170" i="14"/>
  <c r="NW172" i="14" s="1"/>
  <c r="LP170" i="14"/>
  <c r="LP172" i="14" s="1"/>
  <c r="KO170" i="14"/>
  <c r="KO172" i="14" s="1"/>
  <c r="JK170" i="14"/>
  <c r="JK172" i="14" s="1"/>
  <c r="II170" i="14"/>
  <c r="II172" i="14" s="1"/>
  <c r="HE170" i="14"/>
  <c r="HE172" i="14" s="1"/>
  <c r="GB170" i="14"/>
  <c r="GB172" i="14" s="1"/>
  <c r="FA170" i="14"/>
  <c r="FA172" i="14" s="1"/>
  <c r="DW170" i="14"/>
  <c r="DW172" i="14" s="1"/>
  <c r="CU170" i="14"/>
  <c r="CU172" i="14" s="1"/>
  <c r="BQ170" i="14"/>
  <c r="BQ172" i="14" s="1"/>
  <c r="AN170" i="14"/>
  <c r="AN172" i="14" s="1"/>
  <c r="M170" i="14"/>
  <c r="M172" i="14" s="1"/>
  <c r="NU170" i="14"/>
  <c r="NU172" i="14" s="1"/>
  <c r="MQ170" i="14"/>
  <c r="MQ172" i="14" s="1"/>
  <c r="LO170" i="14"/>
  <c r="LO172" i="14" s="1"/>
  <c r="KK170" i="14"/>
  <c r="KK172" i="14" s="1"/>
  <c r="JH170" i="14"/>
  <c r="JH172" i="14" s="1"/>
  <c r="IG170" i="14"/>
  <c r="IG172" i="14" s="1"/>
  <c r="HC170" i="14"/>
  <c r="HC172" i="14" s="1"/>
  <c r="GA170" i="14"/>
  <c r="GA172" i="14" s="1"/>
  <c r="EW170" i="14"/>
  <c r="EW172" i="14" s="1"/>
  <c r="DT170" i="14"/>
  <c r="DT172" i="14" s="1"/>
  <c r="BO170" i="14"/>
  <c r="BO172" i="14" s="1"/>
  <c r="AM170" i="14"/>
  <c r="AM172" i="14" s="1"/>
  <c r="I170" i="14"/>
  <c r="I172" i="14" s="1"/>
  <c r="NQ170" i="14"/>
  <c r="NQ172" i="14" s="1"/>
  <c r="MN170" i="14"/>
  <c r="MN172" i="14" s="1"/>
  <c r="LM170" i="14"/>
  <c r="LM172" i="14" s="1"/>
  <c r="KI170" i="14"/>
  <c r="KI172" i="14" s="1"/>
  <c r="JG170" i="14"/>
  <c r="JG172" i="14" s="1"/>
  <c r="IC170" i="14"/>
  <c r="IC172" i="14" s="1"/>
  <c r="GZ170" i="14"/>
  <c r="GZ172" i="14" s="1"/>
  <c r="FY170" i="14"/>
  <c r="FY172" i="14" s="1"/>
  <c r="EU170" i="14"/>
  <c r="EU172" i="14" s="1"/>
  <c r="CO170" i="14"/>
  <c r="CO172" i="14" s="1"/>
  <c r="BL170" i="14"/>
  <c r="BL172" i="14" s="1"/>
  <c r="AK170" i="14"/>
  <c r="AK172" i="14" s="1"/>
  <c r="G170" i="14"/>
  <c r="G172" i="14" s="1"/>
  <c r="G180" i="14" s="1"/>
  <c r="NO170" i="14"/>
  <c r="NO172" i="14" s="1"/>
  <c r="MM170" i="14"/>
  <c r="MM172" i="14" s="1"/>
  <c r="LI170" i="14"/>
  <c r="LI172" i="14" s="1"/>
  <c r="JE170" i="14"/>
  <c r="JE172" i="14" s="1"/>
  <c r="IA170" i="14"/>
  <c r="IA172" i="14" s="1"/>
  <c r="GY170" i="14"/>
  <c r="GY172" i="14" s="1"/>
  <c r="FU170" i="14"/>
  <c r="FU172" i="14" s="1"/>
  <c r="ER170" i="14"/>
  <c r="ER172" i="14" s="1"/>
  <c r="DQ170" i="14"/>
  <c r="DQ172" i="14" s="1"/>
  <c r="CM170" i="14"/>
  <c r="CM172" i="14" s="1"/>
  <c r="BK170" i="14"/>
  <c r="BK172" i="14" s="1"/>
  <c r="AG170" i="14"/>
  <c r="AG172" i="14" s="1"/>
  <c r="OO170" i="14"/>
  <c r="OO172" i="14" s="1"/>
  <c r="NL170" i="14"/>
  <c r="NL172" i="14" s="1"/>
  <c r="MK170" i="14"/>
  <c r="MK172" i="14" s="1"/>
  <c r="LG170" i="14"/>
  <c r="LG172" i="14" s="1"/>
  <c r="KE170" i="14"/>
  <c r="KE172" i="14" s="1"/>
  <c r="JA170" i="14"/>
  <c r="JA172" i="14" s="1"/>
  <c r="HX170" i="14"/>
  <c r="HX172" i="14" s="1"/>
  <c r="GW170" i="14"/>
  <c r="GW172" i="14" s="1"/>
  <c r="EQ170" i="14"/>
  <c r="EQ172" i="14" s="1"/>
  <c r="DM170" i="14"/>
  <c r="DM172" i="14" s="1"/>
  <c r="CJ170" i="14"/>
  <c r="CJ172" i="14" s="1"/>
  <c r="BI170" i="14"/>
  <c r="BI172" i="14" s="1"/>
  <c r="AE170" i="14"/>
  <c r="AE172" i="14" s="1"/>
  <c r="OM170" i="14"/>
  <c r="OM172" i="14" s="1"/>
  <c r="NK170" i="14"/>
  <c r="NK172" i="14" s="1"/>
  <c r="MG170" i="14"/>
  <c r="MG172" i="14" s="1"/>
  <c r="LD170" i="14"/>
  <c r="LD172" i="14" s="1"/>
  <c r="KC170" i="14"/>
  <c r="KC172" i="14" s="1"/>
  <c r="IY170" i="14"/>
  <c r="IY172" i="14" s="1"/>
  <c r="HW170" i="14"/>
  <c r="HW172" i="14" s="1"/>
  <c r="FP170" i="14"/>
  <c r="FP172" i="14" s="1"/>
  <c r="EO170" i="14"/>
  <c r="EO172" i="14" s="1"/>
  <c r="DK170" i="14"/>
  <c r="DK172" i="14" s="1"/>
  <c r="CI170" i="14"/>
  <c r="CI172" i="14" s="1"/>
  <c r="BE170" i="14"/>
  <c r="BE172" i="14" s="1"/>
  <c r="AB170" i="14"/>
  <c r="AB172" i="14" s="1"/>
  <c r="OJ170" i="14"/>
  <c r="OJ172" i="14" s="1"/>
  <c r="NI170" i="14"/>
  <c r="NI172" i="14" s="1"/>
  <c r="ME170" i="14"/>
  <c r="ME172" i="14" s="1"/>
  <c r="LC170" i="14"/>
  <c r="LC172" i="14" s="1"/>
  <c r="JY170" i="14"/>
  <c r="JY172" i="14" s="1"/>
  <c r="IV170" i="14"/>
  <c r="IV172" i="14" s="1"/>
  <c r="HU170" i="14"/>
  <c r="HU172" i="14" s="1"/>
  <c r="GQ170" i="14"/>
  <c r="GQ172" i="14" s="1"/>
  <c r="FO170" i="14"/>
  <c r="FO172" i="14" s="1"/>
  <c r="EK170" i="14"/>
  <c r="EK172" i="14" s="1"/>
  <c r="DH170" i="14"/>
  <c r="DH172" i="14" s="1"/>
  <c r="CG170" i="14"/>
  <c r="CG172" i="14" s="1"/>
  <c r="BC170" i="14"/>
  <c r="BC172" i="14" s="1"/>
  <c r="AA170" i="14"/>
  <c r="AA172" i="14" s="1"/>
  <c r="OI170" i="14"/>
  <c r="OI172" i="14" s="1"/>
  <c r="NE170" i="14"/>
  <c r="NE172" i="14" s="1"/>
  <c r="MB170" i="14"/>
  <c r="MB172" i="14" s="1"/>
  <c r="LA170" i="14"/>
  <c r="LA172" i="14" s="1"/>
  <c r="JW170" i="14"/>
  <c r="JW172" i="14" s="1"/>
  <c r="IU170" i="14"/>
  <c r="IU172" i="14" s="1"/>
  <c r="HQ170" i="14"/>
  <c r="HQ172" i="14" s="1"/>
  <c r="GN170" i="14"/>
  <c r="GN172" i="14" s="1"/>
  <c r="FM170" i="14"/>
  <c r="FM172" i="14" s="1"/>
  <c r="EI170" i="14"/>
  <c r="EI172" i="14" s="1"/>
  <c r="DG170" i="14"/>
  <c r="DG172" i="14" s="1"/>
  <c r="CC170" i="14"/>
  <c r="CC172" i="14" s="1"/>
  <c r="AZ170" i="14"/>
  <c r="AZ172" i="14" s="1"/>
  <c r="Y170" i="14"/>
  <c r="Y172" i="14" s="1"/>
  <c r="OG170" i="14"/>
  <c r="OG172" i="14" s="1"/>
  <c r="NC170" i="14"/>
  <c r="NC172" i="14" s="1"/>
  <c r="MA170" i="14"/>
  <c r="MA172" i="14" s="1"/>
  <c r="KW170" i="14"/>
  <c r="KW172" i="14" s="1"/>
  <c r="JT170" i="14"/>
  <c r="JT172" i="14" s="1"/>
  <c r="HO170" i="14"/>
  <c r="HO172" i="14" s="1"/>
  <c r="GM170" i="14"/>
  <c r="GM172" i="14" s="1"/>
  <c r="FI170" i="14"/>
  <c r="FI172" i="14" s="1"/>
  <c r="DE170" i="14"/>
  <c r="DE172" i="14" s="1"/>
  <c r="CA170" i="14"/>
  <c r="CA172" i="14" s="1"/>
  <c r="AY170" i="14"/>
  <c r="AY172" i="14" s="1"/>
  <c r="U170" i="14"/>
  <c r="U172" i="14" s="1"/>
  <c r="OC170" i="14"/>
  <c r="OC172" i="14" s="1"/>
  <c r="MZ170" i="14"/>
  <c r="MZ172" i="14" s="1"/>
  <c r="LY170" i="14"/>
  <c r="LY172" i="14" s="1"/>
  <c r="KU170" i="14"/>
  <c r="KU172" i="14" s="1"/>
  <c r="IO170" i="14"/>
  <c r="IO172" i="14" s="1"/>
  <c r="HL170" i="14"/>
  <c r="HL172" i="14" s="1"/>
  <c r="GK170" i="14"/>
  <c r="GK172" i="14" s="1"/>
  <c r="FG170" i="14"/>
  <c r="FG172" i="14" s="1"/>
  <c r="EE170" i="14"/>
  <c r="EE172" i="14" s="1"/>
  <c r="DA170" i="14"/>
  <c r="DA172" i="14" s="1"/>
  <c r="BX170" i="14"/>
  <c r="BX172" i="14" s="1"/>
  <c r="AW170" i="14"/>
  <c r="AW172" i="14" s="1"/>
  <c r="OA170" i="14"/>
  <c r="OA172" i="14" s="1"/>
  <c r="MY170" i="14"/>
  <c r="MY172" i="14" s="1"/>
  <c r="LU170" i="14"/>
  <c r="LU172" i="14" s="1"/>
  <c r="KR170" i="14"/>
  <c r="KR172" i="14" s="1"/>
  <c r="JQ170" i="14"/>
  <c r="JQ172" i="14" s="1"/>
  <c r="IM170" i="14"/>
  <c r="IM172" i="14" s="1"/>
  <c r="HK170" i="14"/>
  <c r="HK172" i="14" s="1"/>
  <c r="GG170" i="14"/>
  <c r="GG172" i="14" s="1"/>
  <c r="FD170" i="14"/>
  <c r="FD172" i="14" s="1"/>
  <c r="EC170" i="14"/>
  <c r="EC172" i="14" s="1"/>
  <c r="CY170" i="14"/>
  <c r="CY172" i="14" s="1"/>
  <c r="BW170" i="14"/>
  <c r="BW172" i="14" s="1"/>
  <c r="P170" i="14"/>
  <c r="P172" i="14" s="1"/>
  <c r="IJ170" i="14"/>
  <c r="IJ172" i="14" s="1"/>
  <c r="HI170" i="14"/>
  <c r="HI172" i="14" s="1"/>
  <c r="GE170" i="14"/>
  <c r="GE172" i="14" s="1"/>
  <c r="FC170" i="14"/>
  <c r="FC172" i="14" s="1"/>
  <c r="CV170" i="14"/>
  <c r="CV172" i="14" s="1"/>
  <c r="BU170" i="14"/>
  <c r="BU172" i="14" s="1"/>
  <c r="NX170" i="14"/>
  <c r="NX172" i="14" s="1"/>
  <c r="AQ170" i="14"/>
  <c r="AQ172" i="14" s="1"/>
  <c r="MW170" i="14"/>
  <c r="MW172" i="14" s="1"/>
  <c r="O170" i="14"/>
  <c r="O172" i="14" s="1"/>
  <c r="KQ170" i="14"/>
  <c r="KQ172" i="14" s="1"/>
  <c r="JM170" i="14"/>
  <c r="JM172" i="14" s="1"/>
  <c r="DY170" i="14"/>
  <c r="DY172" i="14" s="1"/>
  <c r="LH181" i="14"/>
  <c r="LH182" i="14"/>
  <c r="GI181" i="14"/>
  <c r="GI182" i="14"/>
  <c r="MI181" i="14"/>
  <c r="MI183" i="14" s="1"/>
  <c r="MI182" i="14"/>
  <c r="JJ181" i="14"/>
  <c r="JJ183" i="14" s="1"/>
  <c r="JJ182" i="14"/>
  <c r="GK182" i="14"/>
  <c r="GK181" i="14"/>
  <c r="GK183" i="14" s="1"/>
  <c r="MK182" i="14"/>
  <c r="MK181" i="14"/>
  <c r="JL181" i="14"/>
  <c r="JL182" i="14"/>
  <c r="GM182" i="14"/>
  <c r="GM181" i="14"/>
  <c r="GM183" i="14" s="1"/>
  <c r="MM182" i="14"/>
  <c r="MM181" i="14"/>
  <c r="JN181" i="14"/>
  <c r="JN183" i="14" s="1"/>
  <c r="JN182" i="14"/>
  <c r="GO181" i="14"/>
  <c r="GO182" i="14"/>
  <c r="MO181" i="14"/>
  <c r="MO183" i="14" s="1"/>
  <c r="MO182" i="14"/>
  <c r="JP181" i="14"/>
  <c r="JP183" i="14" s="1"/>
  <c r="JP182" i="14"/>
  <c r="GQ181" i="14"/>
  <c r="GQ182" i="14"/>
  <c r="MQ181" i="14"/>
  <c r="MQ183" i="14" s="1"/>
  <c r="MQ182" i="14"/>
  <c r="JR182" i="14"/>
  <c r="JR181" i="14"/>
  <c r="GG181" i="14"/>
  <c r="GG182" i="14"/>
  <c r="MG181" i="14"/>
  <c r="MG182" i="14"/>
  <c r="H14" i="12"/>
  <c r="H12" i="10"/>
  <c r="CF170" i="14"/>
  <c r="CF172" i="14" s="1"/>
  <c r="CF66" i="14"/>
  <c r="CF68" i="14" s="1"/>
  <c r="CF38" i="14"/>
  <c r="CF40" i="14" s="1"/>
  <c r="M59" i="6"/>
  <c r="M61" i="6" s="1"/>
  <c r="J6" i="13"/>
  <c r="J3" i="7"/>
  <c r="K13" i="6"/>
  <c r="J3" i="6"/>
  <c r="H17" i="10"/>
  <c r="H10" i="5"/>
  <c r="P33" i="3"/>
  <c r="OG67" i="14"/>
  <c r="NU67" i="14"/>
  <c r="NI67" i="14"/>
  <c r="MW67" i="14"/>
  <c r="MK67" i="14"/>
  <c r="LY67" i="14"/>
  <c r="OR67" i="14"/>
  <c r="NT67" i="14"/>
  <c r="NH67" i="14"/>
  <c r="MV67" i="14"/>
  <c r="MJ67" i="14"/>
  <c r="OP67" i="14"/>
  <c r="OD67" i="14"/>
  <c r="NR67" i="14"/>
  <c r="MT67" i="14"/>
  <c r="MH67" i="14"/>
  <c r="OO67" i="14"/>
  <c r="OC67" i="14"/>
  <c r="NQ67" i="14"/>
  <c r="NE67" i="14"/>
  <c r="MG67" i="14"/>
  <c r="OK67" i="14"/>
  <c r="NY67" i="14"/>
  <c r="NM67" i="14"/>
  <c r="NA67" i="14"/>
  <c r="MO67" i="14"/>
  <c r="MC67" i="14"/>
  <c r="OI67" i="14"/>
  <c r="NW67" i="14"/>
  <c r="NK67" i="14"/>
  <c r="MY67" i="14"/>
  <c r="MM67" i="14"/>
  <c r="MA67" i="14"/>
  <c r="OQ67" i="14"/>
  <c r="MU67" i="14"/>
  <c r="LX67" i="14"/>
  <c r="LL67" i="14"/>
  <c r="KZ67" i="14"/>
  <c r="KN67" i="14"/>
  <c r="KB67" i="14"/>
  <c r="JP67" i="14"/>
  <c r="JD67" i="14"/>
  <c r="IR67" i="14"/>
  <c r="HT67" i="14"/>
  <c r="HH67" i="14"/>
  <c r="GV67" i="14"/>
  <c r="GJ67" i="14"/>
  <c r="FX67" i="14"/>
  <c r="FL67" i="14"/>
  <c r="EZ67" i="14"/>
  <c r="EN67" i="14"/>
  <c r="EB67" i="14"/>
  <c r="DP67" i="14"/>
  <c r="DD67" i="14"/>
  <c r="CR67" i="14"/>
  <c r="BT67" i="14"/>
  <c r="BH67" i="14"/>
  <c r="AV67" i="14"/>
  <c r="AJ67" i="14"/>
  <c r="X67" i="14"/>
  <c r="L67" i="14"/>
  <c r="ON67" i="14"/>
  <c r="NP67" i="14"/>
  <c r="MR67" i="14"/>
  <c r="LW67" i="14"/>
  <c r="LK67" i="14"/>
  <c r="KY67" i="14"/>
  <c r="KM67" i="14"/>
  <c r="KA67" i="14"/>
  <c r="JO67" i="14"/>
  <c r="JC67" i="14"/>
  <c r="IQ67" i="14"/>
  <c r="IE67" i="14"/>
  <c r="HG67" i="14"/>
  <c r="GU67" i="14"/>
  <c r="GI67" i="14"/>
  <c r="FW67" i="14"/>
  <c r="FK67" i="14"/>
  <c r="EY67" i="14"/>
  <c r="EM67" i="14"/>
  <c r="EA67" i="14"/>
  <c r="DO67" i="14"/>
  <c r="DC67" i="14"/>
  <c r="CQ67" i="14"/>
  <c r="CE67" i="14"/>
  <c r="BG67" i="14"/>
  <c r="AU67" i="14"/>
  <c r="AI67" i="14"/>
  <c r="W67" i="14"/>
  <c r="K67" i="14"/>
  <c r="OM67" i="14"/>
  <c r="NO67" i="14"/>
  <c r="MQ67" i="14"/>
  <c r="LV67" i="14"/>
  <c r="LJ67" i="14"/>
  <c r="KX67" i="14"/>
  <c r="KL67" i="14"/>
  <c r="JZ67" i="14"/>
  <c r="JN67" i="14"/>
  <c r="JB67" i="14"/>
  <c r="IP67" i="14"/>
  <c r="ID67" i="14"/>
  <c r="HR67" i="14"/>
  <c r="GT67" i="14"/>
  <c r="GH67" i="14"/>
  <c r="FV67" i="14"/>
  <c r="FJ67" i="14"/>
  <c r="EX67" i="14"/>
  <c r="EL67" i="14"/>
  <c r="DZ67" i="14"/>
  <c r="DN67" i="14"/>
  <c r="DB67" i="14"/>
  <c r="CP67" i="14"/>
  <c r="CD67" i="14"/>
  <c r="BR67" i="14"/>
  <c r="AT67" i="14"/>
  <c r="AH67" i="14"/>
  <c r="V67" i="14"/>
  <c r="J67" i="14"/>
  <c r="OL67" i="14"/>
  <c r="NN67" i="14"/>
  <c r="MP67" i="14"/>
  <c r="LU67" i="14"/>
  <c r="LI67" i="14"/>
  <c r="KW67" i="14"/>
  <c r="KK67" i="14"/>
  <c r="JY67" i="14"/>
  <c r="JM67" i="14"/>
  <c r="JA67" i="14"/>
  <c r="IO67" i="14"/>
  <c r="IC67" i="14"/>
  <c r="HQ67" i="14"/>
  <c r="HE67" i="14"/>
  <c r="GG67" i="14"/>
  <c r="FU67" i="14"/>
  <c r="FI67" i="14"/>
  <c r="EW67" i="14"/>
  <c r="EK67" i="14"/>
  <c r="DY67" i="14"/>
  <c r="DM67" i="14"/>
  <c r="DA67" i="14"/>
  <c r="CO67" i="14"/>
  <c r="CC67" i="14"/>
  <c r="BQ67" i="14"/>
  <c r="BE67" i="14"/>
  <c r="AG67" i="14"/>
  <c r="U67" i="14"/>
  <c r="I67" i="14"/>
  <c r="OJ67" i="14"/>
  <c r="NL67" i="14"/>
  <c r="MN67" i="14"/>
  <c r="LT67" i="14"/>
  <c r="LH67" i="14"/>
  <c r="KV67" i="14"/>
  <c r="KJ67" i="14"/>
  <c r="JX67" i="14"/>
  <c r="JL67" i="14"/>
  <c r="IZ67" i="14"/>
  <c r="IN67" i="14"/>
  <c r="IB67" i="14"/>
  <c r="HP67" i="14"/>
  <c r="HD67" i="14"/>
  <c r="GR67" i="14"/>
  <c r="FT67" i="14"/>
  <c r="FH67" i="14"/>
  <c r="EV67" i="14"/>
  <c r="EJ67" i="14"/>
  <c r="DX67" i="14"/>
  <c r="DL67" i="14"/>
  <c r="CZ67" i="14"/>
  <c r="CN67" i="14"/>
  <c r="CB67" i="14"/>
  <c r="BP67" i="14"/>
  <c r="BD67" i="14"/>
  <c r="AR67" i="14"/>
  <c r="T67" i="14"/>
  <c r="H67" i="14"/>
  <c r="OH67" i="14"/>
  <c r="NJ67" i="14"/>
  <c r="ML67" i="14"/>
  <c r="LG67" i="14"/>
  <c r="KU67" i="14"/>
  <c r="KI67" i="14"/>
  <c r="JW67" i="14"/>
  <c r="JK67" i="14"/>
  <c r="IY67" i="14"/>
  <c r="IM67" i="14"/>
  <c r="IA67" i="14"/>
  <c r="HO67" i="14"/>
  <c r="HC67" i="14"/>
  <c r="GQ67" i="14"/>
  <c r="GE67" i="14"/>
  <c r="FG67" i="14"/>
  <c r="EU67" i="14"/>
  <c r="EI67" i="14"/>
  <c r="DW67" i="14"/>
  <c r="DK67" i="14"/>
  <c r="CY67" i="14"/>
  <c r="CM67" i="14"/>
  <c r="CA67" i="14"/>
  <c r="BO67" i="14"/>
  <c r="BC67" i="14"/>
  <c r="AQ67" i="14"/>
  <c r="AE67" i="14"/>
  <c r="G67" i="14"/>
  <c r="OE67" i="14"/>
  <c r="NG67" i="14"/>
  <c r="MI67" i="14"/>
  <c r="LR67" i="14"/>
  <c r="KT67" i="14"/>
  <c r="KH67" i="14"/>
  <c r="JV67" i="14"/>
  <c r="JJ67" i="14"/>
  <c r="IX67" i="14"/>
  <c r="IL67" i="14"/>
  <c r="HZ67" i="14"/>
  <c r="HN67" i="14"/>
  <c r="HB67" i="14"/>
  <c r="GP67" i="14"/>
  <c r="GD67" i="14"/>
  <c r="FR67" i="14"/>
  <c r="ET67" i="14"/>
  <c r="EH67" i="14"/>
  <c r="DV67" i="14"/>
  <c r="DJ67" i="14"/>
  <c r="CX67" i="14"/>
  <c r="CL67" i="14"/>
  <c r="BZ67" i="14"/>
  <c r="BN67" i="14"/>
  <c r="BB67" i="14"/>
  <c r="AP67" i="14"/>
  <c r="AD67" i="14"/>
  <c r="R67" i="14"/>
  <c r="OB67" i="14"/>
  <c r="ND67" i="14"/>
  <c r="LQ67" i="14"/>
  <c r="LE67" i="14"/>
  <c r="KG67" i="14"/>
  <c r="JU67" i="14"/>
  <c r="JI67" i="14"/>
  <c r="IW67" i="14"/>
  <c r="IK67" i="14"/>
  <c r="HY67" i="14"/>
  <c r="HM67" i="14"/>
  <c r="HA67" i="14"/>
  <c r="GO67" i="14"/>
  <c r="GC67" i="14"/>
  <c r="FQ67" i="14"/>
  <c r="FE67" i="14"/>
  <c r="EG67" i="14"/>
  <c r="DU67" i="14"/>
  <c r="DI67" i="14"/>
  <c r="CW67" i="14"/>
  <c r="CK67" i="14"/>
  <c r="BY67" i="14"/>
  <c r="BM67" i="14"/>
  <c r="BA67" i="14"/>
  <c r="AO67" i="14"/>
  <c r="AC67" i="14"/>
  <c r="Q67" i="14"/>
  <c r="OA67" i="14"/>
  <c r="NC67" i="14"/>
  <c r="ME67" i="14"/>
  <c r="LP67" i="14"/>
  <c r="LD67" i="14"/>
  <c r="KR67" i="14"/>
  <c r="JT67" i="14"/>
  <c r="JH67" i="14"/>
  <c r="IV67" i="14"/>
  <c r="IJ67" i="14"/>
  <c r="HX67" i="14"/>
  <c r="HL67" i="14"/>
  <c r="GZ67" i="14"/>
  <c r="GN67" i="14"/>
  <c r="GB67" i="14"/>
  <c r="FP67" i="14"/>
  <c r="FD67" i="14"/>
  <c r="ER67" i="14"/>
  <c r="DT67" i="14"/>
  <c r="DH67" i="14"/>
  <c r="CV67" i="14"/>
  <c r="CJ67" i="14"/>
  <c r="BX67" i="14"/>
  <c r="BL67" i="14"/>
  <c r="AZ67" i="14"/>
  <c r="AN67" i="14"/>
  <c r="AB67" i="14"/>
  <c r="P67" i="14"/>
  <c r="NZ67" i="14"/>
  <c r="NB67" i="14"/>
  <c r="MD67" i="14"/>
  <c r="LO67" i="14"/>
  <c r="LC67" i="14"/>
  <c r="KQ67" i="14"/>
  <c r="KE67" i="14"/>
  <c r="JG67" i="14"/>
  <c r="IU67" i="14"/>
  <c r="II67" i="14"/>
  <c r="HW67" i="14"/>
  <c r="HK67" i="14"/>
  <c r="GY67" i="14"/>
  <c r="GM67" i="14"/>
  <c r="GA67" i="14"/>
  <c r="FO67" i="14"/>
  <c r="FC67" i="14"/>
  <c r="EQ67" i="14"/>
  <c r="EE67" i="14"/>
  <c r="DG67" i="14"/>
  <c r="CU67" i="14"/>
  <c r="CI67" i="14"/>
  <c r="BW67" i="14"/>
  <c r="BK67" i="14"/>
  <c r="AY67" i="14"/>
  <c r="AM67" i="14"/>
  <c r="AA67" i="14"/>
  <c r="O67" i="14"/>
  <c r="NX67" i="14"/>
  <c r="MZ67" i="14"/>
  <c r="MB67" i="14"/>
  <c r="LN67" i="14"/>
  <c r="LB67" i="14"/>
  <c r="KP67" i="14"/>
  <c r="KD67" i="14"/>
  <c r="JR67" i="14"/>
  <c r="IT67" i="14"/>
  <c r="IH67" i="14"/>
  <c r="HV67" i="14"/>
  <c r="HJ67" i="14"/>
  <c r="GX67" i="14"/>
  <c r="GL67" i="14"/>
  <c r="FZ67" i="14"/>
  <c r="FN67" i="14"/>
  <c r="FB67" i="14"/>
  <c r="EP67" i="14"/>
  <c r="ED67" i="14"/>
  <c r="DR67" i="14"/>
  <c r="CT67" i="14"/>
  <c r="CH67" i="14"/>
  <c r="BV67" i="14"/>
  <c r="BJ67" i="14"/>
  <c r="AX67" i="14"/>
  <c r="AL67" i="14"/>
  <c r="Z67" i="14"/>
  <c r="N67" i="14"/>
  <c r="LZ67" i="14"/>
  <c r="GK67" i="14"/>
  <c r="AW67" i="14"/>
  <c r="LM67" i="14"/>
  <c r="FY67" i="14"/>
  <c r="AK67" i="14"/>
  <c r="LA67" i="14"/>
  <c r="FM67" i="14"/>
  <c r="Y67" i="14"/>
  <c r="KO67" i="14"/>
  <c r="FA67" i="14"/>
  <c r="M67" i="14"/>
  <c r="KC67" i="14"/>
  <c r="EO67" i="14"/>
  <c r="JQ67" i="14"/>
  <c r="EC67" i="14"/>
  <c r="JE67" i="14"/>
  <c r="DQ67" i="14"/>
  <c r="DE67" i="14"/>
  <c r="IG67" i="14"/>
  <c r="HU67" i="14"/>
  <c r="CG67" i="14"/>
  <c r="NV67" i="14"/>
  <c r="HI67" i="14"/>
  <c r="BU67" i="14"/>
  <c r="MX67" i="14"/>
  <c r="GW67" i="14"/>
  <c r="BI67" i="14"/>
  <c r="K19" i="9"/>
  <c r="BE12" i="9"/>
  <c r="AM41" i="11"/>
  <c r="AM39" i="11" s="1"/>
  <c r="AM14" i="11"/>
  <c r="Z41" i="11"/>
  <c r="Z39" i="11" s="1"/>
  <c r="Z14" i="11"/>
  <c r="N157" i="7"/>
  <c r="M158" i="7"/>
  <c r="N188" i="7"/>
  <c r="M187" i="7"/>
  <c r="P176" i="7"/>
  <c r="O175" i="7"/>
  <c r="I46" i="8"/>
  <c r="J5" i="8"/>
  <c r="FU181" i="14"/>
  <c r="FU183" i="14" s="1"/>
  <c r="FU182" i="14"/>
  <c r="GV181" i="14"/>
  <c r="GV183" i="14" s="1"/>
  <c r="GV182" i="14"/>
  <c r="MV181" i="14"/>
  <c r="MV182" i="14"/>
  <c r="JW181" i="14"/>
  <c r="JW183" i="14" s="1"/>
  <c r="JW182" i="14"/>
  <c r="GX182" i="14"/>
  <c r="GX181" i="14"/>
  <c r="GX183" i="14" s="1"/>
  <c r="MX182" i="14"/>
  <c r="MX181" i="14"/>
  <c r="MX183" i="14" s="1"/>
  <c r="JY181" i="14"/>
  <c r="JY183" i="14" s="1"/>
  <c r="JY182" i="14"/>
  <c r="GZ182" i="14"/>
  <c r="GZ181" i="14"/>
  <c r="MZ182" i="14"/>
  <c r="MZ181" i="14"/>
  <c r="MZ183" i="14" s="1"/>
  <c r="KA181" i="14"/>
  <c r="KA183" i="14" s="1"/>
  <c r="KA182" i="14"/>
  <c r="HB181" i="14"/>
  <c r="HB182" i="14"/>
  <c r="NB181" i="14"/>
  <c r="NB182" i="14"/>
  <c r="KC182" i="14"/>
  <c r="KC181" i="14"/>
  <c r="HD181" i="14"/>
  <c r="HD183" i="14" s="1"/>
  <c r="HD182" i="14"/>
  <c r="ND181" i="14"/>
  <c r="ND182" i="14"/>
  <c r="KE182" i="14"/>
  <c r="KE181" i="14"/>
  <c r="GT181" i="14"/>
  <c r="GT182" i="14"/>
  <c r="MT181" i="14"/>
  <c r="MT182" i="14"/>
  <c r="N65" i="7"/>
  <c r="O28" i="7"/>
  <c r="N27" i="7"/>
  <c r="BF68" i="14"/>
  <c r="AY18" i="5"/>
  <c r="E186" i="14"/>
  <c r="N152" i="7"/>
  <c r="M153" i="7"/>
  <c r="AF41" i="11"/>
  <c r="AF39" i="11" s="1"/>
  <c r="AF14" i="11"/>
  <c r="S41" i="11"/>
  <c r="S39" i="11" s="1"/>
  <c r="S14" i="11"/>
  <c r="E140" i="14"/>
  <c r="O31" i="6"/>
  <c r="I5" i="11"/>
  <c r="LU181" i="14"/>
  <c r="LU183" i="14" s="1"/>
  <c r="LU182" i="14"/>
  <c r="HI182" i="14"/>
  <c r="HI181" i="14"/>
  <c r="HI183" i="14" s="1"/>
  <c r="NI182" i="14"/>
  <c r="NI181" i="14"/>
  <c r="KJ181" i="14"/>
  <c r="KJ183" i="14" s="1"/>
  <c r="KJ182" i="14"/>
  <c r="HK182" i="14"/>
  <c r="HK181" i="14"/>
  <c r="HK183" i="14" s="1"/>
  <c r="NK182" i="14"/>
  <c r="NK181" i="14"/>
  <c r="NK183" i="14" s="1"/>
  <c r="KL181" i="14"/>
  <c r="KL183" i="14" s="1"/>
  <c r="KL182" i="14"/>
  <c r="HM181" i="14"/>
  <c r="HM182" i="14"/>
  <c r="NM181" i="14"/>
  <c r="NM183" i="14" s="1"/>
  <c r="NM182" i="14"/>
  <c r="KN181" i="14"/>
  <c r="KN183" i="14" s="1"/>
  <c r="KN182" i="14"/>
  <c r="HO181" i="14"/>
  <c r="HO182" i="14"/>
  <c r="NO181" i="14"/>
  <c r="NO182" i="14"/>
  <c r="KP182" i="14"/>
  <c r="KP181" i="14"/>
  <c r="HQ181" i="14"/>
  <c r="HQ182" i="14"/>
  <c r="NQ181" i="14"/>
  <c r="NQ183" i="14" s="1"/>
  <c r="NQ182" i="14"/>
  <c r="KR182" i="14"/>
  <c r="KR181" i="14"/>
  <c r="HG181" i="14"/>
  <c r="HG182" i="14"/>
  <c r="NG181" i="14"/>
  <c r="NG182" i="14"/>
  <c r="BF172" i="14"/>
  <c r="R33" i="7"/>
  <c r="Q32" i="7"/>
  <c r="H5" i="15"/>
  <c r="E47" i="9"/>
  <c r="CC12" i="9"/>
  <c r="BF25" i="9"/>
  <c r="BF7" i="9" s="1"/>
  <c r="BF12" i="9" s="1"/>
  <c r="BG18" i="9"/>
  <c r="BQ12" i="9"/>
  <c r="N145" i="7"/>
  <c r="M146" i="7"/>
  <c r="AL41" i="11"/>
  <c r="AL39" i="11" s="1"/>
  <c r="AL14" i="11"/>
  <c r="Y14" i="11"/>
  <c r="Y41" i="11"/>
  <c r="Y39" i="11" s="1"/>
  <c r="BM104" i="14"/>
  <c r="BL104" i="14"/>
  <c r="BK104" i="14"/>
  <c r="BJ104" i="14"/>
  <c r="BI104" i="14"/>
  <c r="BH104" i="14"/>
  <c r="BG104" i="14"/>
  <c r="BS106" i="14"/>
  <c r="BR104" i="14"/>
  <c r="BQ104" i="14"/>
  <c r="BP104" i="14"/>
  <c r="BO104" i="14"/>
  <c r="BN104" i="14"/>
  <c r="GH181" i="14"/>
  <c r="GH182" i="14"/>
  <c r="HV182" i="14"/>
  <c r="HV181" i="14"/>
  <c r="NV182" i="14"/>
  <c r="NV181" i="14"/>
  <c r="NV183" i="14" s="1"/>
  <c r="KW181" i="14"/>
  <c r="KW182" i="14"/>
  <c r="HX182" i="14"/>
  <c r="HX181" i="14"/>
  <c r="NX182" i="14"/>
  <c r="NX181" i="14"/>
  <c r="KY181" i="14"/>
  <c r="KY182" i="14"/>
  <c r="HZ181" i="14"/>
  <c r="HZ183" i="14" s="1"/>
  <c r="HZ182" i="14"/>
  <c r="NZ181" i="14"/>
  <c r="NZ182" i="14"/>
  <c r="LA182" i="14"/>
  <c r="LA181" i="14"/>
  <c r="LA183" i="14" s="1"/>
  <c r="IB181" i="14"/>
  <c r="IB183" i="14" s="1"/>
  <c r="IB182" i="14"/>
  <c r="OB181" i="14"/>
  <c r="OB183" i="14" s="1"/>
  <c r="OB182" i="14"/>
  <c r="LC182" i="14"/>
  <c r="LC181" i="14"/>
  <c r="LC183" i="14" s="1"/>
  <c r="ID181" i="14"/>
  <c r="ID183" i="14" s="1"/>
  <c r="ID182" i="14"/>
  <c r="OD181" i="14"/>
  <c r="OD183" i="14" s="1"/>
  <c r="OD182" i="14"/>
  <c r="LE181" i="14"/>
  <c r="LE182" i="14"/>
  <c r="HT181" i="14"/>
  <c r="HT182" i="14"/>
  <c r="NT181" i="14"/>
  <c r="NT182" i="14"/>
  <c r="I35" i="14"/>
  <c r="K51" i="6"/>
  <c r="I5" i="13"/>
  <c r="I4" i="14"/>
  <c r="AF35" i="14" s="1"/>
  <c r="I5" i="12"/>
  <c r="I4" i="10"/>
  <c r="I2" i="9"/>
  <c r="I2" i="7"/>
  <c r="J12" i="6"/>
  <c r="I2" i="6"/>
  <c r="I2" i="5"/>
  <c r="P39" i="5"/>
  <c r="EL39" i="5"/>
  <c r="EM39" i="5" s="1"/>
  <c r="EN39" i="5" s="1"/>
  <c r="EO39" i="5" s="1"/>
  <c r="EP39" i="5" s="1"/>
  <c r="EQ39" i="5" s="1"/>
  <c r="ER39" i="5" s="1"/>
  <c r="ES39" i="5" s="1"/>
  <c r="ET39" i="5" s="1"/>
  <c r="EU39" i="5" s="1"/>
  <c r="EV39" i="5" s="1"/>
  <c r="EW39" i="5" s="1"/>
  <c r="BA19" i="5"/>
  <c r="AW19" i="5"/>
  <c r="CE18" i="9"/>
  <c r="BR25" i="9"/>
  <c r="BR7" i="9" s="1"/>
  <c r="BR12" i="9" s="1"/>
  <c r="BS18" i="9"/>
  <c r="L41" i="11"/>
  <c r="L39" i="11" s="1"/>
  <c r="L14" i="11"/>
  <c r="M20" i="3"/>
  <c r="N119" i="7"/>
  <c r="O118" i="7"/>
  <c r="AE41" i="11"/>
  <c r="AE39" i="11" s="1"/>
  <c r="AE14" i="11"/>
  <c r="R41" i="11"/>
  <c r="R39" i="11" s="1"/>
  <c r="R14" i="11"/>
  <c r="BG139" i="14"/>
  <c r="BR139" i="14"/>
  <c r="BQ139" i="14"/>
  <c r="BP139" i="14"/>
  <c r="BO139" i="14"/>
  <c r="BN139" i="14"/>
  <c r="BM139" i="14"/>
  <c r="BL139" i="14"/>
  <c r="BK139" i="14"/>
  <c r="BJ139" i="14"/>
  <c r="BI139" i="14"/>
  <c r="BH139" i="14"/>
  <c r="MH181" i="14"/>
  <c r="MH183" i="14" s="1"/>
  <c r="MH182" i="14"/>
  <c r="II182" i="14"/>
  <c r="II181" i="14"/>
  <c r="II183" i="14" s="1"/>
  <c r="OI182" i="14"/>
  <c r="OI181" i="14"/>
  <c r="LJ181" i="14"/>
  <c r="LJ183" i="14" s="1"/>
  <c r="LJ182" i="14"/>
  <c r="IK181" i="14"/>
  <c r="IK182" i="14"/>
  <c r="OK181" i="14"/>
  <c r="OK182" i="14"/>
  <c r="LL181" i="14"/>
  <c r="LL183" i="14" s="1"/>
  <c r="LL182" i="14"/>
  <c r="IM181" i="14"/>
  <c r="IM182" i="14"/>
  <c r="OM181" i="14"/>
  <c r="OM183" i="14" s="1"/>
  <c r="OM182" i="14"/>
  <c r="LN182" i="14"/>
  <c r="LN181" i="14"/>
  <c r="IO181" i="14"/>
  <c r="IO182" i="14"/>
  <c r="OO181" i="14"/>
  <c r="OO182" i="14"/>
  <c r="LP182" i="14"/>
  <c r="LP181" i="14"/>
  <c r="IQ181" i="14"/>
  <c r="IQ182" i="14"/>
  <c r="OQ181" i="14"/>
  <c r="OQ183" i="14" s="1"/>
  <c r="OQ182" i="14"/>
  <c r="LR181" i="14"/>
  <c r="LR183" i="14" s="1"/>
  <c r="LR182" i="14"/>
  <c r="IG182" i="14"/>
  <c r="IG181" i="14"/>
  <c r="OG182" i="14"/>
  <c r="OG181" i="14"/>
  <c r="H4" i="8"/>
  <c r="AS2" i="7"/>
  <c r="BD2" i="7" s="1"/>
  <c r="BE2" i="7" s="1"/>
  <c r="BP2" i="7" s="1"/>
  <c r="BQ2" i="7" s="1"/>
  <c r="CB2" i="7" s="1"/>
  <c r="CC2" i="7" s="1"/>
  <c r="CN2" i="7" s="1"/>
  <c r="CO2" i="7" s="1"/>
  <c r="CZ2" i="7" s="1"/>
  <c r="DA2" i="7" s="1"/>
  <c r="DL2" i="7" s="1"/>
  <c r="DM2" i="7" s="1"/>
  <c r="DX2" i="7" s="1"/>
  <c r="DY2" i="7" s="1"/>
  <c r="EJ2" i="7" s="1"/>
  <c r="EK2" i="7" s="1"/>
  <c r="EV2" i="7" s="1"/>
  <c r="EW2" i="7" s="1"/>
  <c r="FH2" i="7" s="1"/>
  <c r="FI2" i="7" s="1"/>
  <c r="FT2" i="7" s="1"/>
  <c r="FU2" i="7" s="1"/>
  <c r="GF2" i="7" s="1"/>
  <c r="GG2" i="7" s="1"/>
  <c r="GR2" i="7" s="1"/>
  <c r="GS2" i="7" s="1"/>
  <c r="HD2" i="7" s="1"/>
  <c r="HE2" i="7" s="1"/>
  <c r="HP2" i="7" s="1"/>
  <c r="HQ2" i="7" s="1"/>
  <c r="IB2" i="7" s="1"/>
  <c r="IC2" i="7" s="1"/>
  <c r="IN2" i="7" s="1"/>
  <c r="IO2" i="7" s="1"/>
  <c r="IZ2" i="7" s="1"/>
  <c r="JA2" i="7" s="1"/>
  <c r="JL2" i="7" s="1"/>
  <c r="JM2" i="7" s="1"/>
  <c r="JX2" i="7" s="1"/>
  <c r="JY2" i="7" s="1"/>
  <c r="KJ2" i="7" s="1"/>
  <c r="KK2" i="7" s="1"/>
  <c r="KV2" i="7" s="1"/>
  <c r="KW2" i="7" s="1"/>
  <c r="LH2" i="7" s="1"/>
  <c r="LI2" i="7" s="1"/>
  <c r="LT2" i="7" s="1"/>
  <c r="LU2" i="7" s="1"/>
  <c r="MF2" i="7" s="1"/>
  <c r="MG2" i="7" s="1"/>
  <c r="MR2" i="7" s="1"/>
  <c r="MS2" i="7" s="1"/>
  <c r="ND2" i="7" s="1"/>
  <c r="NE2" i="7" s="1"/>
  <c r="NP2" i="7" s="1"/>
  <c r="NQ2" i="7" s="1"/>
  <c r="OB2" i="7" s="1"/>
  <c r="OC2" i="7" s="1"/>
  <c r="ON2" i="7" s="1"/>
  <c r="OO2" i="7" s="1"/>
  <c r="OZ2" i="7" s="1"/>
  <c r="PA2" i="7" s="1"/>
  <c r="PL2" i="7" s="1"/>
  <c r="PM2" i="7" s="1"/>
  <c r="PX2" i="7" s="1"/>
  <c r="PY2" i="7" s="1"/>
  <c r="QJ2" i="7" s="1"/>
  <c r="QK2" i="7" s="1"/>
  <c r="QV2" i="7" s="1"/>
  <c r="QW2" i="7" s="1"/>
  <c r="RH2" i="7" s="1"/>
  <c r="DF139" i="14"/>
  <c r="DF104" i="14"/>
  <c r="P19" i="6"/>
  <c r="O60" i="6"/>
  <c r="O18" i="6"/>
  <c r="J9" i="7"/>
  <c r="EL38" i="5"/>
  <c r="EM38" i="5" s="1"/>
  <c r="EN38" i="5" s="1"/>
  <c r="EO38" i="5" s="1"/>
  <c r="EP38" i="5" s="1"/>
  <c r="EQ38" i="5" s="1"/>
  <c r="ER38" i="5" s="1"/>
  <c r="ES38" i="5" s="1"/>
  <c r="ET38" i="5" s="1"/>
  <c r="EU38" i="5" s="1"/>
  <c r="EV38" i="5" s="1"/>
  <c r="EW38" i="5" s="1"/>
  <c r="BB18" i="5"/>
  <c r="AX18" i="5"/>
  <c r="E116" i="14"/>
  <c r="L18" i="13"/>
  <c r="I19" i="9"/>
  <c r="AK14" i="11"/>
  <c r="AK41" i="11"/>
  <c r="AK39" i="11" s="1"/>
  <c r="X41" i="11"/>
  <c r="X39" i="11" s="1"/>
  <c r="X14" i="11"/>
  <c r="Q41" i="11"/>
  <c r="Q39" i="11" s="1"/>
  <c r="Q14" i="11"/>
  <c r="M124" i="7"/>
  <c r="N123" i="7"/>
  <c r="M129" i="7"/>
  <c r="N128" i="7"/>
  <c r="MU181" i="14"/>
  <c r="MU182" i="14"/>
  <c r="HH181" i="14"/>
  <c r="HH182" i="14"/>
  <c r="IV182" i="14"/>
  <c r="IV181" i="14"/>
  <c r="IV183" i="14" s="1"/>
  <c r="FW181" i="14"/>
  <c r="FW182" i="14"/>
  <c r="LW181" i="14"/>
  <c r="LW182" i="14"/>
  <c r="IX181" i="14"/>
  <c r="IX183" i="14" s="1"/>
  <c r="IX182" i="14"/>
  <c r="FY182" i="14"/>
  <c r="FY181" i="14"/>
  <c r="FY183" i="14" s="1"/>
  <c r="LY182" i="14"/>
  <c r="LY181" i="14"/>
  <c r="LY183" i="14" s="1"/>
  <c r="IZ181" i="14"/>
  <c r="IZ182" i="14"/>
  <c r="GA182" i="14"/>
  <c r="GA181" i="14"/>
  <c r="GA183" i="14" s="1"/>
  <c r="MA182" i="14"/>
  <c r="MA181" i="14"/>
  <c r="MA183" i="14" s="1"/>
  <c r="JB181" i="14"/>
  <c r="JB183" i="14" s="1"/>
  <c r="JB182" i="14"/>
  <c r="GC181" i="14"/>
  <c r="GC182" i="14"/>
  <c r="MC181" i="14"/>
  <c r="MC182" i="14"/>
  <c r="JD181" i="14"/>
  <c r="JD182" i="14"/>
  <c r="GE181" i="14"/>
  <c r="GE182" i="14"/>
  <c r="ME181" i="14"/>
  <c r="ME182" i="14"/>
  <c r="IT182" i="14"/>
  <c r="IT181" i="14"/>
  <c r="P88" i="7"/>
  <c r="Q89" i="7"/>
  <c r="CS170" i="14"/>
  <c r="CS172" i="14" s="1"/>
  <c r="CS66" i="14"/>
  <c r="CS68" i="14" s="1"/>
  <c r="CS38" i="14"/>
  <c r="CS40" i="14" s="1"/>
  <c r="N59" i="6"/>
  <c r="N61" i="6" s="1"/>
  <c r="O88" i="7"/>
  <c r="EA43" i="5"/>
  <c r="EA16" i="5" s="1"/>
  <c r="EB37" i="5"/>
  <c r="EC27" i="5"/>
  <c r="O38" i="5"/>
  <c r="EX28" i="5"/>
  <c r="EY28" i="5" s="1"/>
  <c r="EZ28" i="5" s="1"/>
  <c r="FA28" i="5" s="1"/>
  <c r="FB28" i="5" s="1"/>
  <c r="FC28" i="5" s="1"/>
  <c r="FD28" i="5" s="1"/>
  <c r="FE28" i="5" s="1"/>
  <c r="FF28" i="5" s="1"/>
  <c r="FG28" i="5" s="1"/>
  <c r="FH28" i="5" s="1"/>
  <c r="FI28" i="5" s="1"/>
  <c r="Q28" i="5"/>
  <c r="M136" i="7"/>
  <c r="N135" i="7"/>
  <c r="AQ41" i="11"/>
  <c r="AQ39" i="11" s="1"/>
  <c r="AQ14" i="11"/>
  <c r="AD41" i="11"/>
  <c r="AD39" i="11" s="1"/>
  <c r="AD14" i="11"/>
  <c r="N101" i="7"/>
  <c r="S68" i="14"/>
  <c r="H89" i="11"/>
  <c r="NU182" i="14"/>
  <c r="NU181" i="14"/>
  <c r="NH181" i="14"/>
  <c r="NH183" i="14" s="1"/>
  <c r="NH182" i="14"/>
  <c r="JI181" i="14"/>
  <c r="JI182" i="14"/>
  <c r="GJ181" i="14"/>
  <c r="GJ183" i="14" s="1"/>
  <c r="GJ182" i="14"/>
  <c r="MJ181" i="14"/>
  <c r="MJ183" i="14" s="1"/>
  <c r="MJ182" i="14"/>
  <c r="JK181" i="14"/>
  <c r="JK182" i="14"/>
  <c r="GL182" i="14"/>
  <c r="GL181" i="14"/>
  <c r="ML182" i="14"/>
  <c r="ML181" i="14"/>
  <c r="JM181" i="14"/>
  <c r="JM183" i="14" s="1"/>
  <c r="JM182" i="14"/>
  <c r="GN182" i="14"/>
  <c r="GN181" i="14"/>
  <c r="GN183" i="14" s="1"/>
  <c r="MN182" i="14"/>
  <c r="MN181" i="14"/>
  <c r="JO181" i="14"/>
  <c r="JO182" i="14"/>
  <c r="GP181" i="14"/>
  <c r="GP183" i="14" s="1"/>
  <c r="GP182" i="14"/>
  <c r="MP181" i="14"/>
  <c r="MP183" i="14" s="1"/>
  <c r="MP182" i="14"/>
  <c r="JQ182" i="14"/>
  <c r="JQ181" i="14"/>
  <c r="GR181" i="14"/>
  <c r="GR183" i="14" s="1"/>
  <c r="GR182" i="14"/>
  <c r="MR181" i="14"/>
  <c r="MR183" i="14" s="1"/>
  <c r="MR182" i="14"/>
  <c r="JG182" i="14"/>
  <c r="JG181" i="14"/>
  <c r="BS40" i="14"/>
  <c r="O71" i="7"/>
  <c r="P70" i="7"/>
  <c r="EB26" i="5"/>
  <c r="BK30" i="5"/>
  <c r="P29" i="5"/>
  <c r="AV19" i="5"/>
  <c r="E179" i="14"/>
  <c r="O111" i="7"/>
  <c r="N112" i="7"/>
  <c r="AJ41" i="11"/>
  <c r="AJ39" i="11" s="1"/>
  <c r="AJ14" i="11"/>
  <c r="AC41" i="11"/>
  <c r="AC39" i="11" s="1"/>
  <c r="AC14" i="11"/>
  <c r="P41" i="11"/>
  <c r="P39" i="11" s="1"/>
  <c r="P14" i="11"/>
  <c r="F52" i="16"/>
  <c r="I52" i="16" s="1"/>
  <c r="L95" i="7"/>
  <c r="M94" i="7"/>
  <c r="N94" i="7" s="1"/>
  <c r="O94" i="7" s="1"/>
  <c r="P94" i="7" s="1"/>
  <c r="Q94" i="7" s="1"/>
  <c r="R94" i="7" s="1"/>
  <c r="S94" i="7" s="1"/>
  <c r="T94" i="7" s="1"/>
  <c r="U94" i="7" s="1"/>
  <c r="V94" i="7" s="1"/>
  <c r="W94" i="7" s="1"/>
  <c r="X94" i="7" s="1"/>
  <c r="Y94" i="7" s="1"/>
  <c r="Z94" i="7" s="1"/>
  <c r="AA94" i="7" s="1"/>
  <c r="AB94" i="7" s="1"/>
  <c r="AC94" i="7" s="1"/>
  <c r="AD94" i="7" s="1"/>
  <c r="AE94" i="7" s="1"/>
  <c r="AF94" i="7" s="1"/>
  <c r="AG94" i="7" s="1"/>
  <c r="AH94" i="7" s="1"/>
  <c r="AI94" i="7" s="1"/>
  <c r="AJ94" i="7" s="1"/>
  <c r="AK94" i="7" s="1"/>
  <c r="AL94" i="7" s="1"/>
  <c r="AM94" i="7" s="1"/>
  <c r="AN94" i="7" s="1"/>
  <c r="AO94" i="7" s="1"/>
  <c r="AP94" i="7" s="1"/>
  <c r="AQ94" i="7" s="1"/>
  <c r="H12" i="9"/>
  <c r="GU181" i="14"/>
  <c r="GU182" i="14"/>
  <c r="IH182" i="14"/>
  <c r="IH181" i="14"/>
  <c r="IH183" i="14" s="1"/>
  <c r="JV181" i="14"/>
  <c r="JV183" i="14" s="1"/>
  <c r="JV182" i="14"/>
  <c r="GW182" i="14"/>
  <c r="GW181" i="14"/>
  <c r="GW183" i="14" s="1"/>
  <c r="MW182" i="14"/>
  <c r="MW181" i="14"/>
  <c r="JX181" i="14"/>
  <c r="JX183" i="14" s="1"/>
  <c r="JX182" i="14"/>
  <c r="GY182" i="14"/>
  <c r="GY181" i="14"/>
  <c r="GY183" i="14" s="1"/>
  <c r="MY182" i="14"/>
  <c r="MY181" i="14"/>
  <c r="MY183" i="14" s="1"/>
  <c r="JZ181" i="14"/>
  <c r="JZ183" i="14" s="1"/>
  <c r="JZ182" i="14"/>
  <c r="HA181" i="14"/>
  <c r="HA182" i="14"/>
  <c r="NA181" i="14"/>
  <c r="NA183" i="14" s="1"/>
  <c r="NA182" i="14"/>
  <c r="KB181" i="14"/>
  <c r="KB183" i="14" s="1"/>
  <c r="KB182" i="14"/>
  <c r="HC181" i="14"/>
  <c r="HC182" i="14"/>
  <c r="NC181" i="14"/>
  <c r="NC182" i="14"/>
  <c r="KD182" i="14"/>
  <c r="KD181" i="14"/>
  <c r="HE181" i="14"/>
  <c r="HE182" i="14"/>
  <c r="NE181" i="14"/>
  <c r="NE183" i="14" s="1"/>
  <c r="NE182" i="14"/>
  <c r="JT182" i="14"/>
  <c r="JT181" i="14"/>
  <c r="O76" i="7"/>
  <c r="P75" i="7"/>
  <c r="CD20" i="9"/>
  <c r="CE20" i="9" s="1"/>
  <c r="CF20" i="9" s="1"/>
  <c r="CG20" i="9" s="1"/>
  <c r="CH20" i="9" s="1"/>
  <c r="CI20" i="9" s="1"/>
  <c r="CJ20" i="9" s="1"/>
  <c r="CK20" i="9" s="1"/>
  <c r="CL20" i="9" s="1"/>
  <c r="CM20" i="9" s="1"/>
  <c r="CN20" i="9" s="1"/>
  <c r="K20" i="9"/>
  <c r="BS68" i="14"/>
  <c r="CK104" i="14"/>
  <c r="CJ104" i="14"/>
  <c r="CI104" i="14"/>
  <c r="CH104" i="14"/>
  <c r="CG104" i="14"/>
  <c r="CR104" i="14"/>
  <c r="CQ104" i="14"/>
  <c r="CP104" i="14"/>
  <c r="CO104" i="14"/>
  <c r="CN104" i="14"/>
  <c r="CS106" i="14"/>
  <c r="CM104" i="14"/>
  <c r="CL104" i="14"/>
  <c r="GF2" i="9"/>
  <c r="GG2" i="9" s="1"/>
  <c r="FV2" i="9"/>
  <c r="FW2" i="9" s="1"/>
  <c r="FX2" i="9" s="1"/>
  <c r="FY2" i="9" s="1"/>
  <c r="FZ2" i="9" s="1"/>
  <c r="GA2" i="9" s="1"/>
  <c r="GB2" i="9" s="1"/>
  <c r="GC2" i="9" s="1"/>
  <c r="GD2" i="9" s="1"/>
  <c r="GE2" i="9" s="1"/>
  <c r="EX29" i="5"/>
  <c r="EY29" i="5" s="1"/>
  <c r="EZ29" i="5" s="1"/>
  <c r="FA29" i="5" s="1"/>
  <c r="FB29" i="5" s="1"/>
  <c r="FC29" i="5" s="1"/>
  <c r="FD29" i="5" s="1"/>
  <c r="FE29" i="5" s="1"/>
  <c r="FF29" i="5" s="1"/>
  <c r="FG29" i="5" s="1"/>
  <c r="FH29" i="5" s="1"/>
  <c r="FI29" i="5" s="1"/>
  <c r="AZ19" i="5"/>
  <c r="AW18" i="5"/>
  <c r="P36" i="3"/>
  <c r="K103" i="11"/>
  <c r="J107" i="11"/>
  <c r="G56" i="14"/>
  <c r="AP41" i="11"/>
  <c r="AP39" i="11" s="1"/>
  <c r="AP14" i="11"/>
  <c r="V41" i="11"/>
  <c r="V39" i="11" s="1"/>
  <c r="V14" i="11"/>
  <c r="N83" i="7"/>
  <c r="N96" i="7"/>
  <c r="N95" i="7" s="1"/>
  <c r="O84" i="7"/>
  <c r="N193" i="7"/>
  <c r="M192" i="7"/>
  <c r="BY104" i="14"/>
  <c r="BX104" i="14"/>
  <c r="BW104" i="14"/>
  <c r="BV104" i="14"/>
  <c r="BU104" i="14"/>
  <c r="BT104" i="14"/>
  <c r="CE104" i="14"/>
  <c r="CD104" i="14"/>
  <c r="CF106" i="14"/>
  <c r="CC104" i="14"/>
  <c r="CB104" i="14"/>
  <c r="CA104" i="14"/>
  <c r="BZ104" i="14"/>
  <c r="HU182" i="14"/>
  <c r="HU181" i="14"/>
  <c r="HU183" i="14" s="1"/>
  <c r="OH182" i="14"/>
  <c r="OH181" i="14"/>
  <c r="OH183" i="14" s="1"/>
  <c r="KI181" i="14"/>
  <c r="KI182" i="14"/>
  <c r="HJ182" i="14"/>
  <c r="HJ181" i="14"/>
  <c r="HJ183" i="14" s="1"/>
  <c r="NJ182" i="14"/>
  <c r="NJ181" i="14"/>
  <c r="NJ183" i="14" s="1"/>
  <c r="KK181" i="14"/>
  <c r="KK183" i="14" s="1"/>
  <c r="KK182" i="14"/>
  <c r="HL182" i="14"/>
  <c r="HL181" i="14"/>
  <c r="HL183" i="14" s="1"/>
  <c r="NL182" i="14"/>
  <c r="NL181" i="14"/>
  <c r="NL183" i="14" s="1"/>
  <c r="KM181" i="14"/>
  <c r="KM182" i="14"/>
  <c r="HN181" i="14"/>
  <c r="HN182" i="14"/>
  <c r="NN181" i="14"/>
  <c r="NN182" i="14"/>
  <c r="KO182" i="14"/>
  <c r="KO181" i="14"/>
  <c r="HP181" i="14"/>
  <c r="HP182" i="14"/>
  <c r="NP181" i="14"/>
  <c r="NP182" i="14"/>
  <c r="KQ182" i="14"/>
  <c r="KQ181" i="14"/>
  <c r="KQ183" i="14" s="1"/>
  <c r="HR181" i="14"/>
  <c r="HR182" i="14"/>
  <c r="NR181" i="14"/>
  <c r="NR183" i="14" s="1"/>
  <c r="NR182" i="14"/>
  <c r="KG181" i="14"/>
  <c r="KG182" i="14"/>
  <c r="P165" i="7"/>
  <c r="Q166" i="7"/>
  <c r="J20" i="9"/>
  <c r="E20" i="9" s="1"/>
  <c r="H4" i="15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H20" i="13"/>
  <c r="CQ139" i="14"/>
  <c r="CP139" i="14"/>
  <c r="CO139" i="14"/>
  <c r="CN139" i="14"/>
  <c r="CM139" i="14"/>
  <c r="CL139" i="14"/>
  <c r="CK139" i="14"/>
  <c r="CJ139" i="14"/>
  <c r="CI139" i="14"/>
  <c r="CH139" i="14"/>
  <c r="CG139" i="14"/>
  <c r="CR139" i="14"/>
  <c r="O39" i="5"/>
  <c r="BA18" i="5"/>
  <c r="AV18" i="5"/>
  <c r="E158" i="14"/>
  <c r="K63" i="11"/>
  <c r="L61" i="11"/>
  <c r="M14" i="11"/>
  <c r="M41" i="11"/>
  <c r="M39" i="11" s="1"/>
  <c r="N20" i="3"/>
  <c r="AO41" i="11"/>
  <c r="AO39" i="11" s="1"/>
  <c r="AO14" i="11"/>
  <c r="AB41" i="11"/>
  <c r="AB39" i="11" s="1"/>
  <c r="AB14" i="11"/>
  <c r="O12" i="9"/>
  <c r="O16" i="11" s="1"/>
  <c r="CE139" i="14"/>
  <c r="CD139" i="14"/>
  <c r="CC139" i="14"/>
  <c r="CB139" i="14"/>
  <c r="CA139" i="14"/>
  <c r="BZ139" i="14"/>
  <c r="BY139" i="14"/>
  <c r="BX139" i="14"/>
  <c r="BW139" i="14"/>
  <c r="BV139" i="14"/>
  <c r="BU139" i="14"/>
  <c r="BT139" i="14"/>
  <c r="JU181" i="14"/>
  <c r="JU182" i="14"/>
  <c r="IU182" i="14"/>
  <c r="IU181" i="14"/>
  <c r="IU183" i="14" s="1"/>
  <c r="KV181" i="14"/>
  <c r="KV182" i="14"/>
  <c r="HW182" i="14"/>
  <c r="HW181" i="14"/>
  <c r="NW182" i="14"/>
  <c r="NW181" i="14"/>
  <c r="NW183" i="14" s="1"/>
  <c r="KX181" i="14"/>
  <c r="KX182" i="14"/>
  <c r="HY181" i="14"/>
  <c r="HY182" i="14"/>
  <c r="NY181" i="14"/>
  <c r="NY182" i="14"/>
  <c r="KZ181" i="14"/>
  <c r="KZ183" i="14" s="1"/>
  <c r="KZ182" i="14"/>
  <c r="IA181" i="14"/>
  <c r="IA183" i="14" s="1"/>
  <c r="IA182" i="14"/>
  <c r="OA181" i="14"/>
  <c r="OA182" i="14"/>
  <c r="LB182" i="14"/>
  <c r="LB181" i="14"/>
  <c r="LB183" i="14" s="1"/>
  <c r="IC181" i="14"/>
  <c r="IC182" i="14"/>
  <c r="OC181" i="14"/>
  <c r="OC182" i="14"/>
  <c r="LD182" i="14"/>
  <c r="LD181" i="14"/>
  <c r="LD183" i="14" s="1"/>
  <c r="IE181" i="14"/>
  <c r="IE183" i="14" s="1"/>
  <c r="IE182" i="14"/>
  <c r="OE181" i="14"/>
  <c r="OE182" i="14"/>
  <c r="KT181" i="14"/>
  <c r="KT182" i="14"/>
  <c r="H101" i="14"/>
  <c r="H88" i="14"/>
  <c r="H76" i="14"/>
  <c r="H73" i="14"/>
  <c r="AS40" i="14"/>
  <c r="E151" i="14"/>
  <c r="I64" i="11"/>
  <c r="J27" i="3"/>
  <c r="G88" i="14"/>
  <c r="G101" i="14"/>
  <c r="G76" i="14"/>
  <c r="G73" i="14"/>
  <c r="J19" i="9"/>
  <c r="N140" i="7"/>
  <c r="M141" i="7"/>
  <c r="AH41" i="11"/>
  <c r="AH39" i="11" s="1"/>
  <c r="AH14" i="11"/>
  <c r="U41" i="11"/>
  <c r="U39" i="11" s="1"/>
  <c r="U14" i="11"/>
  <c r="F43" i="16"/>
  <c r="I43" i="16" s="1"/>
  <c r="L59" i="7"/>
  <c r="M58" i="7"/>
  <c r="N58" i="7" s="1"/>
  <c r="O58" i="7" s="1"/>
  <c r="P58" i="7" s="1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AA58" i="7" s="1"/>
  <c r="AB58" i="7" s="1"/>
  <c r="AC58" i="7" s="1"/>
  <c r="AD58" i="7" s="1"/>
  <c r="AE58" i="7" s="1"/>
  <c r="AF58" i="7" s="1"/>
  <c r="AG58" i="7" s="1"/>
  <c r="AH58" i="7" s="1"/>
  <c r="AI58" i="7" s="1"/>
  <c r="AJ58" i="7" s="1"/>
  <c r="AK58" i="7" s="1"/>
  <c r="AL58" i="7" s="1"/>
  <c r="AM58" i="7" s="1"/>
  <c r="AN58" i="7" s="1"/>
  <c r="AO58" i="7" s="1"/>
  <c r="AP58" i="7" s="1"/>
  <c r="AQ58" i="7" s="1"/>
  <c r="K187" i="7"/>
  <c r="O106" i="7"/>
  <c r="N107" i="7"/>
  <c r="RC38" i="14"/>
  <c r="RC40" i="14" s="1"/>
  <c r="QQ38" i="14"/>
  <c r="QQ40" i="14" s="1"/>
  <c r="QE38" i="14"/>
  <c r="QE40" i="14" s="1"/>
  <c r="PG38" i="14"/>
  <c r="PG40" i="14" s="1"/>
  <c r="OU38" i="14"/>
  <c r="OU40" i="14" s="1"/>
  <c r="OI38" i="14"/>
  <c r="OI40" i="14" s="1"/>
  <c r="NW38" i="14"/>
  <c r="NW40" i="14" s="1"/>
  <c r="NK38" i="14"/>
  <c r="NK40" i="14" s="1"/>
  <c r="MY38" i="14"/>
  <c r="MY40" i="14" s="1"/>
  <c r="MM38" i="14"/>
  <c r="MM40" i="14" s="1"/>
  <c r="MA38" i="14"/>
  <c r="MA40" i="14" s="1"/>
  <c r="LO38" i="14"/>
  <c r="LO40" i="14" s="1"/>
  <c r="LC38" i="14"/>
  <c r="LC40" i="14" s="1"/>
  <c r="KQ38" i="14"/>
  <c r="KQ40" i="14" s="1"/>
  <c r="KE38" i="14"/>
  <c r="KE40" i="14" s="1"/>
  <c r="JG38" i="14"/>
  <c r="JG40" i="14" s="1"/>
  <c r="IU38" i="14"/>
  <c r="IU40" i="14" s="1"/>
  <c r="II38" i="14"/>
  <c r="II40" i="14" s="1"/>
  <c r="HW38" i="14"/>
  <c r="HW40" i="14" s="1"/>
  <c r="HK38" i="14"/>
  <c r="HK40" i="14" s="1"/>
  <c r="GY38" i="14"/>
  <c r="GY40" i="14" s="1"/>
  <c r="GM38" i="14"/>
  <c r="GM40" i="14" s="1"/>
  <c r="GA38" i="14"/>
  <c r="GA40" i="14" s="1"/>
  <c r="FO38" i="14"/>
  <c r="FO40" i="14" s="1"/>
  <c r="FC38" i="14"/>
  <c r="FC40" i="14" s="1"/>
  <c r="EQ38" i="14"/>
  <c r="EQ40" i="14" s="1"/>
  <c r="EE38" i="14"/>
  <c r="EE40" i="14" s="1"/>
  <c r="DG38" i="14"/>
  <c r="DG40" i="14" s="1"/>
  <c r="CU38" i="14"/>
  <c r="CU40" i="14" s="1"/>
  <c r="CI38" i="14"/>
  <c r="CI40" i="14" s="1"/>
  <c r="BW38" i="14"/>
  <c r="BW40" i="14" s="1"/>
  <c r="BK38" i="14"/>
  <c r="BK40" i="14" s="1"/>
  <c r="AY38" i="14"/>
  <c r="AY40" i="14" s="1"/>
  <c r="AM38" i="14"/>
  <c r="AM40" i="14" s="1"/>
  <c r="AA38" i="14"/>
  <c r="AA40" i="14" s="1"/>
  <c r="O38" i="14"/>
  <c r="O40" i="14" s="1"/>
  <c r="RB38" i="14"/>
  <c r="RB40" i="14" s="1"/>
  <c r="QP38" i="14"/>
  <c r="QP40" i="14" s="1"/>
  <c r="QD38" i="14"/>
  <c r="QD40" i="14" s="1"/>
  <c r="PR38" i="14"/>
  <c r="PR40" i="14" s="1"/>
  <c r="OT38" i="14"/>
  <c r="OT40" i="14" s="1"/>
  <c r="OH38" i="14"/>
  <c r="OH40" i="14" s="1"/>
  <c r="NV38" i="14"/>
  <c r="NV40" i="14" s="1"/>
  <c r="NJ38" i="14"/>
  <c r="NJ40" i="14" s="1"/>
  <c r="MX38" i="14"/>
  <c r="MX40" i="14" s="1"/>
  <c r="ML38" i="14"/>
  <c r="ML40" i="14" s="1"/>
  <c r="LZ38" i="14"/>
  <c r="LZ40" i="14" s="1"/>
  <c r="LN38" i="14"/>
  <c r="LN40" i="14" s="1"/>
  <c r="LB38" i="14"/>
  <c r="LB40" i="14" s="1"/>
  <c r="KP38" i="14"/>
  <c r="KP40" i="14" s="1"/>
  <c r="KD38" i="14"/>
  <c r="KD40" i="14" s="1"/>
  <c r="JR38" i="14"/>
  <c r="JR40" i="14" s="1"/>
  <c r="IT38" i="14"/>
  <c r="IT40" i="14" s="1"/>
  <c r="IH38" i="14"/>
  <c r="IH40" i="14" s="1"/>
  <c r="HV38" i="14"/>
  <c r="HV40" i="14" s="1"/>
  <c r="HJ38" i="14"/>
  <c r="HJ40" i="14" s="1"/>
  <c r="GX38" i="14"/>
  <c r="GX40" i="14" s="1"/>
  <c r="GL38" i="14"/>
  <c r="GL40" i="14" s="1"/>
  <c r="FZ38" i="14"/>
  <c r="FZ40" i="14" s="1"/>
  <c r="FN38" i="14"/>
  <c r="FN40" i="14" s="1"/>
  <c r="FB38" i="14"/>
  <c r="FB40" i="14" s="1"/>
  <c r="EP38" i="14"/>
  <c r="EP40" i="14" s="1"/>
  <c r="ED38" i="14"/>
  <c r="ED40" i="14" s="1"/>
  <c r="DR38" i="14"/>
  <c r="DR40" i="14" s="1"/>
  <c r="CT38" i="14"/>
  <c r="CT40" i="14" s="1"/>
  <c r="CH38" i="14"/>
  <c r="CH40" i="14" s="1"/>
  <c r="BV38" i="14"/>
  <c r="BV40" i="14" s="1"/>
  <c r="BJ38" i="14"/>
  <c r="BJ40" i="14" s="1"/>
  <c r="AX38" i="14"/>
  <c r="AX40" i="14" s="1"/>
  <c r="AL38" i="14"/>
  <c r="AL40" i="14" s="1"/>
  <c r="Z38" i="14"/>
  <c r="Z40" i="14" s="1"/>
  <c r="N38" i="14"/>
  <c r="N40" i="14" s="1"/>
  <c r="RA38" i="14"/>
  <c r="RA40" i="14" s="1"/>
  <c r="QO38" i="14"/>
  <c r="QO40" i="14" s="1"/>
  <c r="QC38" i="14"/>
  <c r="QC40" i="14" s="1"/>
  <c r="PQ38" i="14"/>
  <c r="PQ40" i="14" s="1"/>
  <c r="PE38" i="14"/>
  <c r="PE40" i="14" s="1"/>
  <c r="OG38" i="14"/>
  <c r="OG40" i="14" s="1"/>
  <c r="NU38" i="14"/>
  <c r="NU40" i="14" s="1"/>
  <c r="NI38" i="14"/>
  <c r="NI40" i="14" s="1"/>
  <c r="MW38" i="14"/>
  <c r="MW40" i="14" s="1"/>
  <c r="MK38" i="14"/>
  <c r="MK40" i="14" s="1"/>
  <c r="LY38" i="14"/>
  <c r="LY40" i="14" s="1"/>
  <c r="LM38" i="14"/>
  <c r="LM40" i="14" s="1"/>
  <c r="LA38" i="14"/>
  <c r="LA40" i="14" s="1"/>
  <c r="KO38" i="14"/>
  <c r="KO40" i="14" s="1"/>
  <c r="KC38" i="14"/>
  <c r="KC40" i="14" s="1"/>
  <c r="JQ38" i="14"/>
  <c r="JQ40" i="14" s="1"/>
  <c r="JE38" i="14"/>
  <c r="JE40" i="14" s="1"/>
  <c r="IG38" i="14"/>
  <c r="IG40" i="14" s="1"/>
  <c r="HU38" i="14"/>
  <c r="HU40" i="14" s="1"/>
  <c r="HI38" i="14"/>
  <c r="HI40" i="14" s="1"/>
  <c r="GW38" i="14"/>
  <c r="GW40" i="14" s="1"/>
  <c r="GK38" i="14"/>
  <c r="GK40" i="14" s="1"/>
  <c r="FY38" i="14"/>
  <c r="FY40" i="14" s="1"/>
  <c r="FM38" i="14"/>
  <c r="FM40" i="14" s="1"/>
  <c r="FA38" i="14"/>
  <c r="FA40" i="14" s="1"/>
  <c r="EO38" i="14"/>
  <c r="EO40" i="14" s="1"/>
  <c r="EC38" i="14"/>
  <c r="EC40" i="14" s="1"/>
  <c r="DQ38" i="14"/>
  <c r="DQ40" i="14" s="1"/>
  <c r="DE38" i="14"/>
  <c r="DE40" i="14" s="1"/>
  <c r="CG38" i="14"/>
  <c r="CG40" i="14" s="1"/>
  <c r="BU38" i="14"/>
  <c r="BU40" i="14" s="1"/>
  <c r="BI38" i="14"/>
  <c r="BI40" i="14" s="1"/>
  <c r="AW38" i="14"/>
  <c r="AW40" i="14" s="1"/>
  <c r="AK38" i="14"/>
  <c r="AK40" i="14" s="1"/>
  <c r="Y38" i="14"/>
  <c r="Y40" i="14" s="1"/>
  <c r="M38" i="14"/>
  <c r="M40" i="14" s="1"/>
  <c r="QZ38" i="14"/>
  <c r="QZ40" i="14" s="1"/>
  <c r="QN38" i="14"/>
  <c r="QN40" i="14" s="1"/>
  <c r="QB38" i="14"/>
  <c r="QB40" i="14" s="1"/>
  <c r="PP38" i="14"/>
  <c r="PP40" i="14" s="1"/>
  <c r="PD38" i="14"/>
  <c r="PD40" i="14" s="1"/>
  <c r="OR38" i="14"/>
  <c r="OR40" i="14" s="1"/>
  <c r="NT38" i="14"/>
  <c r="NT40" i="14" s="1"/>
  <c r="NH38" i="14"/>
  <c r="NH40" i="14" s="1"/>
  <c r="MV38" i="14"/>
  <c r="MV40" i="14" s="1"/>
  <c r="MJ38" i="14"/>
  <c r="MJ40" i="14" s="1"/>
  <c r="LX38" i="14"/>
  <c r="LX40" i="14" s="1"/>
  <c r="LL38" i="14"/>
  <c r="LL40" i="14" s="1"/>
  <c r="KZ38" i="14"/>
  <c r="KZ40" i="14" s="1"/>
  <c r="KN38" i="14"/>
  <c r="KN40" i="14" s="1"/>
  <c r="KB38" i="14"/>
  <c r="KB40" i="14" s="1"/>
  <c r="JP38" i="14"/>
  <c r="JP40" i="14" s="1"/>
  <c r="JD38" i="14"/>
  <c r="JD40" i="14" s="1"/>
  <c r="IR38" i="14"/>
  <c r="IR40" i="14" s="1"/>
  <c r="HT38" i="14"/>
  <c r="HT40" i="14" s="1"/>
  <c r="HH38" i="14"/>
  <c r="HH40" i="14" s="1"/>
  <c r="GV38" i="14"/>
  <c r="GV40" i="14" s="1"/>
  <c r="GJ38" i="14"/>
  <c r="GJ40" i="14" s="1"/>
  <c r="FX38" i="14"/>
  <c r="FX40" i="14" s="1"/>
  <c r="FL38" i="14"/>
  <c r="FL40" i="14" s="1"/>
  <c r="EZ38" i="14"/>
  <c r="EZ40" i="14" s="1"/>
  <c r="EN38" i="14"/>
  <c r="EN40" i="14" s="1"/>
  <c r="EB38" i="14"/>
  <c r="EB40" i="14" s="1"/>
  <c r="DP38" i="14"/>
  <c r="DP40" i="14" s="1"/>
  <c r="DD38" i="14"/>
  <c r="DD40" i="14" s="1"/>
  <c r="CR38" i="14"/>
  <c r="CR40" i="14" s="1"/>
  <c r="BT38" i="14"/>
  <c r="BT40" i="14" s="1"/>
  <c r="BH38" i="14"/>
  <c r="BH40" i="14" s="1"/>
  <c r="AV38" i="14"/>
  <c r="AV40" i="14" s="1"/>
  <c r="AJ38" i="14"/>
  <c r="AJ40" i="14" s="1"/>
  <c r="X38" i="14"/>
  <c r="X40" i="14" s="1"/>
  <c r="L38" i="14"/>
  <c r="L40" i="14" s="1"/>
  <c r="QY38" i="14"/>
  <c r="QY40" i="14" s="1"/>
  <c r="QM38" i="14"/>
  <c r="QM40" i="14" s="1"/>
  <c r="QA38" i="14"/>
  <c r="QA40" i="14" s="1"/>
  <c r="PO38" i="14"/>
  <c r="PO40" i="14" s="1"/>
  <c r="PC38" i="14"/>
  <c r="PC40" i="14" s="1"/>
  <c r="OQ38" i="14"/>
  <c r="OQ40" i="14" s="1"/>
  <c r="OE38" i="14"/>
  <c r="OE40" i="14" s="1"/>
  <c r="NG38" i="14"/>
  <c r="NG40" i="14" s="1"/>
  <c r="MU38" i="14"/>
  <c r="MU40" i="14" s="1"/>
  <c r="MI38" i="14"/>
  <c r="MI40" i="14" s="1"/>
  <c r="LW38" i="14"/>
  <c r="LW40" i="14" s="1"/>
  <c r="LK38" i="14"/>
  <c r="LK40" i="14" s="1"/>
  <c r="KY38" i="14"/>
  <c r="KY40" i="14" s="1"/>
  <c r="KM38" i="14"/>
  <c r="KM40" i="14" s="1"/>
  <c r="KA38" i="14"/>
  <c r="KA40" i="14" s="1"/>
  <c r="JO38" i="14"/>
  <c r="JO40" i="14" s="1"/>
  <c r="JC38" i="14"/>
  <c r="JC40" i="14" s="1"/>
  <c r="IQ38" i="14"/>
  <c r="IQ40" i="14" s="1"/>
  <c r="IE38" i="14"/>
  <c r="IE40" i="14" s="1"/>
  <c r="HG38" i="14"/>
  <c r="HG40" i="14" s="1"/>
  <c r="GU38" i="14"/>
  <c r="GU40" i="14" s="1"/>
  <c r="GI38" i="14"/>
  <c r="GI40" i="14" s="1"/>
  <c r="FW38" i="14"/>
  <c r="FW40" i="14" s="1"/>
  <c r="FK38" i="14"/>
  <c r="FK40" i="14" s="1"/>
  <c r="EY38" i="14"/>
  <c r="EY40" i="14" s="1"/>
  <c r="EM38" i="14"/>
  <c r="EM40" i="14" s="1"/>
  <c r="EA38" i="14"/>
  <c r="EA40" i="14" s="1"/>
  <c r="DO38" i="14"/>
  <c r="DO40" i="14" s="1"/>
  <c r="DC38" i="14"/>
  <c r="DC40" i="14" s="1"/>
  <c r="CQ38" i="14"/>
  <c r="CQ40" i="14" s="1"/>
  <c r="CE38" i="14"/>
  <c r="CE40" i="14" s="1"/>
  <c r="BG38" i="14"/>
  <c r="BG40" i="14" s="1"/>
  <c r="AU38" i="14"/>
  <c r="AU40" i="14" s="1"/>
  <c r="AI38" i="14"/>
  <c r="AI40" i="14" s="1"/>
  <c r="W38" i="14"/>
  <c r="W40" i="14" s="1"/>
  <c r="K38" i="14"/>
  <c r="K40" i="14" s="1"/>
  <c r="QX38" i="14"/>
  <c r="QX40" i="14" s="1"/>
  <c r="QL38" i="14"/>
  <c r="QL40" i="14" s="1"/>
  <c r="PZ38" i="14"/>
  <c r="PZ40" i="14" s="1"/>
  <c r="PN38" i="14"/>
  <c r="PN40" i="14" s="1"/>
  <c r="PB38" i="14"/>
  <c r="PB40" i="14" s="1"/>
  <c r="OP38" i="14"/>
  <c r="OP40" i="14" s="1"/>
  <c r="OD38" i="14"/>
  <c r="OD40" i="14" s="1"/>
  <c r="NR38" i="14"/>
  <c r="NR40" i="14" s="1"/>
  <c r="MT38" i="14"/>
  <c r="MT40" i="14" s="1"/>
  <c r="MH38" i="14"/>
  <c r="MH40" i="14" s="1"/>
  <c r="LV38" i="14"/>
  <c r="LV40" i="14" s="1"/>
  <c r="LJ38" i="14"/>
  <c r="LJ40" i="14" s="1"/>
  <c r="KX38" i="14"/>
  <c r="KX40" i="14" s="1"/>
  <c r="KL38" i="14"/>
  <c r="KL40" i="14" s="1"/>
  <c r="JZ38" i="14"/>
  <c r="JZ40" i="14" s="1"/>
  <c r="JN38" i="14"/>
  <c r="JN40" i="14" s="1"/>
  <c r="JB38" i="14"/>
  <c r="JB40" i="14" s="1"/>
  <c r="IP38" i="14"/>
  <c r="IP40" i="14" s="1"/>
  <c r="ID38" i="14"/>
  <c r="ID40" i="14" s="1"/>
  <c r="HR38" i="14"/>
  <c r="HR40" i="14" s="1"/>
  <c r="GT38" i="14"/>
  <c r="GT40" i="14" s="1"/>
  <c r="GH38" i="14"/>
  <c r="GH40" i="14" s="1"/>
  <c r="FV38" i="14"/>
  <c r="FV40" i="14" s="1"/>
  <c r="FJ38" i="14"/>
  <c r="FJ40" i="14" s="1"/>
  <c r="EX38" i="14"/>
  <c r="EX40" i="14" s="1"/>
  <c r="EL38" i="14"/>
  <c r="EL40" i="14" s="1"/>
  <c r="DZ38" i="14"/>
  <c r="DZ40" i="14" s="1"/>
  <c r="DN38" i="14"/>
  <c r="DN40" i="14" s="1"/>
  <c r="DB38" i="14"/>
  <c r="DB40" i="14" s="1"/>
  <c r="CP38" i="14"/>
  <c r="CP40" i="14" s="1"/>
  <c r="CD38" i="14"/>
  <c r="CD40" i="14" s="1"/>
  <c r="BR38" i="14"/>
  <c r="BR40" i="14" s="1"/>
  <c r="AT38" i="14"/>
  <c r="AT40" i="14" s="1"/>
  <c r="AH38" i="14"/>
  <c r="AH40" i="14" s="1"/>
  <c r="V38" i="14"/>
  <c r="V40" i="14" s="1"/>
  <c r="J38" i="14"/>
  <c r="J40" i="14" s="1"/>
  <c r="AF40" i="14"/>
  <c r="QW38" i="14"/>
  <c r="QW40" i="14" s="1"/>
  <c r="QK38" i="14"/>
  <c r="QK40" i="14" s="1"/>
  <c r="PY38" i="14"/>
  <c r="PY40" i="14" s="1"/>
  <c r="PM38" i="14"/>
  <c r="PM40" i="14" s="1"/>
  <c r="PA38" i="14"/>
  <c r="PA40" i="14" s="1"/>
  <c r="OO38" i="14"/>
  <c r="OO40" i="14" s="1"/>
  <c r="OC38" i="14"/>
  <c r="OC40" i="14" s="1"/>
  <c r="NQ38" i="14"/>
  <c r="NQ40" i="14" s="1"/>
  <c r="NE38" i="14"/>
  <c r="NE40" i="14" s="1"/>
  <c r="MG38" i="14"/>
  <c r="MG40" i="14" s="1"/>
  <c r="LU38" i="14"/>
  <c r="LU40" i="14" s="1"/>
  <c r="LI38" i="14"/>
  <c r="LI40" i="14" s="1"/>
  <c r="KW38" i="14"/>
  <c r="KW40" i="14" s="1"/>
  <c r="KK38" i="14"/>
  <c r="KK40" i="14" s="1"/>
  <c r="JY38" i="14"/>
  <c r="JY40" i="14" s="1"/>
  <c r="JM38" i="14"/>
  <c r="JM40" i="14" s="1"/>
  <c r="JA38" i="14"/>
  <c r="JA40" i="14" s="1"/>
  <c r="IO38" i="14"/>
  <c r="IO40" i="14" s="1"/>
  <c r="IC38" i="14"/>
  <c r="IC40" i="14" s="1"/>
  <c r="HQ38" i="14"/>
  <c r="HQ40" i="14" s="1"/>
  <c r="HE38" i="14"/>
  <c r="HE40" i="14" s="1"/>
  <c r="GG38" i="14"/>
  <c r="GG40" i="14" s="1"/>
  <c r="FU38" i="14"/>
  <c r="FU40" i="14" s="1"/>
  <c r="FI38" i="14"/>
  <c r="FI40" i="14" s="1"/>
  <c r="EW38" i="14"/>
  <c r="EW40" i="14" s="1"/>
  <c r="EK38" i="14"/>
  <c r="EK40" i="14" s="1"/>
  <c r="DY38" i="14"/>
  <c r="DY40" i="14" s="1"/>
  <c r="DM38" i="14"/>
  <c r="DM40" i="14" s="1"/>
  <c r="DA38" i="14"/>
  <c r="DA40" i="14" s="1"/>
  <c r="CO38" i="14"/>
  <c r="CO40" i="14" s="1"/>
  <c r="CC38" i="14"/>
  <c r="CC40" i="14" s="1"/>
  <c r="BQ38" i="14"/>
  <c r="BQ40" i="14" s="1"/>
  <c r="BE38" i="14"/>
  <c r="BE40" i="14" s="1"/>
  <c r="AG38" i="14"/>
  <c r="AG40" i="14" s="1"/>
  <c r="U38" i="14"/>
  <c r="U40" i="14" s="1"/>
  <c r="I38" i="14"/>
  <c r="I40" i="14" s="1"/>
  <c r="QV38" i="14"/>
  <c r="QV40" i="14" s="1"/>
  <c r="QJ38" i="14"/>
  <c r="QJ40" i="14" s="1"/>
  <c r="PX38" i="14"/>
  <c r="PX40" i="14" s="1"/>
  <c r="PL38" i="14"/>
  <c r="PL40" i="14" s="1"/>
  <c r="OZ38" i="14"/>
  <c r="OZ40" i="14" s="1"/>
  <c r="ON38" i="14"/>
  <c r="ON40" i="14" s="1"/>
  <c r="OB38" i="14"/>
  <c r="OB40" i="14" s="1"/>
  <c r="NP38" i="14"/>
  <c r="NP40" i="14" s="1"/>
  <c r="ND38" i="14"/>
  <c r="ND40" i="14" s="1"/>
  <c r="MR38" i="14"/>
  <c r="MR40" i="14" s="1"/>
  <c r="LT38" i="14"/>
  <c r="LT40" i="14" s="1"/>
  <c r="LH38" i="14"/>
  <c r="LH40" i="14" s="1"/>
  <c r="KV38" i="14"/>
  <c r="KV40" i="14" s="1"/>
  <c r="KJ38" i="14"/>
  <c r="KJ40" i="14" s="1"/>
  <c r="JX38" i="14"/>
  <c r="JX40" i="14" s="1"/>
  <c r="JL38" i="14"/>
  <c r="JL40" i="14" s="1"/>
  <c r="IZ38" i="14"/>
  <c r="IZ40" i="14" s="1"/>
  <c r="IN38" i="14"/>
  <c r="IN40" i="14" s="1"/>
  <c r="IB38" i="14"/>
  <c r="IB40" i="14" s="1"/>
  <c r="HP38" i="14"/>
  <c r="HP40" i="14" s="1"/>
  <c r="HD38" i="14"/>
  <c r="HD40" i="14" s="1"/>
  <c r="GR38" i="14"/>
  <c r="GR40" i="14" s="1"/>
  <c r="FT38" i="14"/>
  <c r="FT40" i="14" s="1"/>
  <c r="FH38" i="14"/>
  <c r="FH40" i="14" s="1"/>
  <c r="EV38" i="14"/>
  <c r="EV40" i="14" s="1"/>
  <c r="EJ38" i="14"/>
  <c r="EJ40" i="14" s="1"/>
  <c r="DX38" i="14"/>
  <c r="DX40" i="14" s="1"/>
  <c r="DL38" i="14"/>
  <c r="DL40" i="14" s="1"/>
  <c r="CZ38" i="14"/>
  <c r="CZ40" i="14" s="1"/>
  <c r="CN38" i="14"/>
  <c r="CN40" i="14" s="1"/>
  <c r="CB38" i="14"/>
  <c r="CB40" i="14" s="1"/>
  <c r="BP38" i="14"/>
  <c r="BP40" i="14" s="1"/>
  <c r="BD38" i="14"/>
  <c r="BD40" i="14" s="1"/>
  <c r="AR38" i="14"/>
  <c r="AR40" i="14" s="1"/>
  <c r="T38" i="14"/>
  <c r="T40" i="14" s="1"/>
  <c r="H38" i="14"/>
  <c r="H40" i="14" s="1"/>
  <c r="QU38" i="14"/>
  <c r="QU40" i="14" s="1"/>
  <c r="QI38" i="14"/>
  <c r="QI40" i="14" s="1"/>
  <c r="PW38" i="14"/>
  <c r="PW40" i="14" s="1"/>
  <c r="PK38" i="14"/>
  <c r="PK40" i="14" s="1"/>
  <c r="OY38" i="14"/>
  <c r="OY40" i="14" s="1"/>
  <c r="OM38" i="14"/>
  <c r="OM40" i="14" s="1"/>
  <c r="OA38" i="14"/>
  <c r="OA40" i="14" s="1"/>
  <c r="NO38" i="14"/>
  <c r="NO40" i="14" s="1"/>
  <c r="NC38" i="14"/>
  <c r="NC40" i="14" s="1"/>
  <c r="MQ38" i="14"/>
  <c r="MQ40" i="14" s="1"/>
  <c r="ME38" i="14"/>
  <c r="ME40" i="14" s="1"/>
  <c r="LG38" i="14"/>
  <c r="LG40" i="14" s="1"/>
  <c r="KU38" i="14"/>
  <c r="KU40" i="14" s="1"/>
  <c r="KI38" i="14"/>
  <c r="KI40" i="14" s="1"/>
  <c r="JW38" i="14"/>
  <c r="JW40" i="14" s="1"/>
  <c r="JK38" i="14"/>
  <c r="JK40" i="14" s="1"/>
  <c r="IY38" i="14"/>
  <c r="IY40" i="14" s="1"/>
  <c r="IM38" i="14"/>
  <c r="IM40" i="14" s="1"/>
  <c r="IA38" i="14"/>
  <c r="IA40" i="14" s="1"/>
  <c r="HO38" i="14"/>
  <c r="HO40" i="14" s="1"/>
  <c r="HC38" i="14"/>
  <c r="HC40" i="14" s="1"/>
  <c r="GQ38" i="14"/>
  <c r="GQ40" i="14" s="1"/>
  <c r="GE38" i="14"/>
  <c r="GE40" i="14" s="1"/>
  <c r="FG38" i="14"/>
  <c r="FG40" i="14" s="1"/>
  <c r="EU38" i="14"/>
  <c r="EU40" i="14" s="1"/>
  <c r="EI38" i="14"/>
  <c r="EI40" i="14" s="1"/>
  <c r="DW38" i="14"/>
  <c r="DW40" i="14" s="1"/>
  <c r="DK38" i="14"/>
  <c r="DK40" i="14" s="1"/>
  <c r="CY38" i="14"/>
  <c r="CY40" i="14" s="1"/>
  <c r="CM38" i="14"/>
  <c r="CM40" i="14" s="1"/>
  <c r="CA38" i="14"/>
  <c r="CA40" i="14" s="1"/>
  <c r="BO38" i="14"/>
  <c r="BO40" i="14" s="1"/>
  <c r="BC38" i="14"/>
  <c r="BC40" i="14" s="1"/>
  <c r="AQ38" i="14"/>
  <c r="AQ40" i="14" s="1"/>
  <c r="AE38" i="14"/>
  <c r="AE40" i="14" s="1"/>
  <c r="G38" i="14"/>
  <c r="G40" i="14" s="1"/>
  <c r="QT38" i="14"/>
  <c r="QT40" i="14" s="1"/>
  <c r="QH38" i="14"/>
  <c r="QH40" i="14" s="1"/>
  <c r="PV38" i="14"/>
  <c r="PV40" i="14" s="1"/>
  <c r="PJ38" i="14"/>
  <c r="PJ40" i="14" s="1"/>
  <c r="OX38" i="14"/>
  <c r="OX40" i="14" s="1"/>
  <c r="OL38" i="14"/>
  <c r="OL40" i="14" s="1"/>
  <c r="NZ38" i="14"/>
  <c r="NZ40" i="14" s="1"/>
  <c r="NN38" i="14"/>
  <c r="NN40" i="14" s="1"/>
  <c r="NB38" i="14"/>
  <c r="NB40" i="14" s="1"/>
  <c r="MP38" i="14"/>
  <c r="MP40" i="14" s="1"/>
  <c r="MD38" i="14"/>
  <c r="MD40" i="14" s="1"/>
  <c r="LR38" i="14"/>
  <c r="LR40" i="14" s="1"/>
  <c r="KT38" i="14"/>
  <c r="KT40" i="14" s="1"/>
  <c r="KH38" i="14"/>
  <c r="KH40" i="14" s="1"/>
  <c r="JV38" i="14"/>
  <c r="JV40" i="14" s="1"/>
  <c r="JJ38" i="14"/>
  <c r="JJ40" i="14" s="1"/>
  <c r="IX38" i="14"/>
  <c r="IX40" i="14" s="1"/>
  <c r="IL38" i="14"/>
  <c r="IL40" i="14" s="1"/>
  <c r="HZ38" i="14"/>
  <c r="HZ40" i="14" s="1"/>
  <c r="HN38" i="14"/>
  <c r="HN40" i="14" s="1"/>
  <c r="HB38" i="14"/>
  <c r="HB40" i="14" s="1"/>
  <c r="GP38" i="14"/>
  <c r="GP40" i="14" s="1"/>
  <c r="GD38" i="14"/>
  <c r="GD40" i="14" s="1"/>
  <c r="FR38" i="14"/>
  <c r="FR40" i="14" s="1"/>
  <c r="ET38" i="14"/>
  <c r="ET40" i="14" s="1"/>
  <c r="EH38" i="14"/>
  <c r="EH40" i="14" s="1"/>
  <c r="DV38" i="14"/>
  <c r="DV40" i="14" s="1"/>
  <c r="DJ38" i="14"/>
  <c r="DJ40" i="14" s="1"/>
  <c r="CX38" i="14"/>
  <c r="CX40" i="14" s="1"/>
  <c r="CL38" i="14"/>
  <c r="CL40" i="14" s="1"/>
  <c r="BZ38" i="14"/>
  <c r="BZ40" i="14" s="1"/>
  <c r="BN38" i="14"/>
  <c r="BN40" i="14" s="1"/>
  <c r="BB38" i="14"/>
  <c r="BB40" i="14" s="1"/>
  <c r="AP38" i="14"/>
  <c r="AP40" i="14" s="1"/>
  <c r="AD38" i="14"/>
  <c r="AD40" i="14" s="1"/>
  <c r="R38" i="14"/>
  <c r="R40" i="14" s="1"/>
  <c r="RE38" i="14"/>
  <c r="RE40" i="14" s="1"/>
  <c r="QG38" i="14"/>
  <c r="QG40" i="14" s="1"/>
  <c r="PU38" i="14"/>
  <c r="PU40" i="14" s="1"/>
  <c r="PI38" i="14"/>
  <c r="PI40" i="14" s="1"/>
  <c r="OW38" i="14"/>
  <c r="OW40" i="14" s="1"/>
  <c r="OK38" i="14"/>
  <c r="OK40" i="14" s="1"/>
  <c r="NY38" i="14"/>
  <c r="NY40" i="14" s="1"/>
  <c r="NM38" i="14"/>
  <c r="NM40" i="14" s="1"/>
  <c r="NA38" i="14"/>
  <c r="NA40" i="14" s="1"/>
  <c r="MO38" i="14"/>
  <c r="MO40" i="14" s="1"/>
  <c r="MC38" i="14"/>
  <c r="MC40" i="14" s="1"/>
  <c r="LQ38" i="14"/>
  <c r="LQ40" i="14" s="1"/>
  <c r="LE38" i="14"/>
  <c r="LE40" i="14" s="1"/>
  <c r="KG38" i="14"/>
  <c r="KG40" i="14" s="1"/>
  <c r="JU38" i="14"/>
  <c r="JU40" i="14" s="1"/>
  <c r="JI38" i="14"/>
  <c r="JI40" i="14" s="1"/>
  <c r="IW38" i="14"/>
  <c r="IW40" i="14" s="1"/>
  <c r="IK38" i="14"/>
  <c r="IK40" i="14" s="1"/>
  <c r="HY38" i="14"/>
  <c r="HY40" i="14" s="1"/>
  <c r="HM38" i="14"/>
  <c r="HM40" i="14" s="1"/>
  <c r="HA38" i="14"/>
  <c r="HA40" i="14" s="1"/>
  <c r="GO38" i="14"/>
  <c r="GO40" i="14" s="1"/>
  <c r="GC38" i="14"/>
  <c r="GC40" i="14" s="1"/>
  <c r="FQ38" i="14"/>
  <c r="FQ40" i="14" s="1"/>
  <c r="FE38" i="14"/>
  <c r="FE40" i="14" s="1"/>
  <c r="EG38" i="14"/>
  <c r="EG40" i="14" s="1"/>
  <c r="DU38" i="14"/>
  <c r="DU40" i="14" s="1"/>
  <c r="DI38" i="14"/>
  <c r="DI40" i="14" s="1"/>
  <c r="CW38" i="14"/>
  <c r="CW40" i="14" s="1"/>
  <c r="CK38" i="14"/>
  <c r="CK40" i="14" s="1"/>
  <c r="BY38" i="14"/>
  <c r="BY40" i="14" s="1"/>
  <c r="BM38" i="14"/>
  <c r="BM40" i="14" s="1"/>
  <c r="BA38" i="14"/>
  <c r="BA40" i="14" s="1"/>
  <c r="AO38" i="14"/>
  <c r="AO40" i="14" s="1"/>
  <c r="AC38" i="14"/>
  <c r="AC40" i="14" s="1"/>
  <c r="Q38" i="14"/>
  <c r="Q40" i="14" s="1"/>
  <c r="OV38" i="14"/>
  <c r="OV40" i="14" s="1"/>
  <c r="JH38" i="14"/>
  <c r="JH40" i="14" s="1"/>
  <c r="DT38" i="14"/>
  <c r="DT40" i="14" s="1"/>
  <c r="OJ38" i="14"/>
  <c r="OJ40" i="14" s="1"/>
  <c r="IV38" i="14"/>
  <c r="IV40" i="14" s="1"/>
  <c r="DH38" i="14"/>
  <c r="DH40" i="14" s="1"/>
  <c r="NX38" i="14"/>
  <c r="NX40" i="14" s="1"/>
  <c r="IJ38" i="14"/>
  <c r="IJ40" i="14" s="1"/>
  <c r="CV38" i="14"/>
  <c r="CV40" i="14" s="1"/>
  <c r="NL38" i="14"/>
  <c r="NL40" i="14" s="1"/>
  <c r="HX38" i="14"/>
  <c r="HX40" i="14" s="1"/>
  <c r="CJ38" i="14"/>
  <c r="CJ40" i="14" s="1"/>
  <c r="MZ38" i="14"/>
  <c r="MZ40" i="14" s="1"/>
  <c r="HL38" i="14"/>
  <c r="HL40" i="14" s="1"/>
  <c r="BX38" i="14"/>
  <c r="BX40" i="14" s="1"/>
  <c r="MN38" i="14"/>
  <c r="MN40" i="14" s="1"/>
  <c r="GZ38" i="14"/>
  <c r="GZ40" i="14" s="1"/>
  <c r="BL38" i="14"/>
  <c r="BL40" i="14" s="1"/>
  <c r="MB38" i="14"/>
  <c r="MB40" i="14" s="1"/>
  <c r="GN38" i="14"/>
  <c r="GN40" i="14" s="1"/>
  <c r="AZ38" i="14"/>
  <c r="AZ40" i="14" s="1"/>
  <c r="RD38" i="14"/>
  <c r="RD40" i="14" s="1"/>
  <c r="LP38" i="14"/>
  <c r="LP40" i="14" s="1"/>
  <c r="GB38" i="14"/>
  <c r="GB40" i="14" s="1"/>
  <c r="AN38" i="14"/>
  <c r="AN40" i="14" s="1"/>
  <c r="QR38" i="14"/>
  <c r="QR40" i="14" s="1"/>
  <c r="LD38" i="14"/>
  <c r="LD40" i="14" s="1"/>
  <c r="FP38" i="14"/>
  <c r="FP40" i="14" s="1"/>
  <c r="AB38" i="14"/>
  <c r="AB40" i="14" s="1"/>
  <c r="KR38" i="14"/>
  <c r="KR40" i="14" s="1"/>
  <c r="FD38" i="14"/>
  <c r="FD40" i="14" s="1"/>
  <c r="P38" i="14"/>
  <c r="P40" i="14" s="1"/>
  <c r="PT38" i="14"/>
  <c r="PT40" i="14" s="1"/>
  <c r="ER38" i="14"/>
  <c r="ER40" i="14" s="1"/>
  <c r="PH38" i="14"/>
  <c r="PH40" i="14" s="1"/>
  <c r="JT38" i="14"/>
  <c r="JT40" i="14" s="1"/>
  <c r="KH181" i="14"/>
  <c r="KH183" i="14" s="1"/>
  <c r="KH182" i="14"/>
  <c r="JH182" i="14"/>
  <c r="JH181" i="14"/>
  <c r="JH183" i="14" s="1"/>
  <c r="LI181" i="14"/>
  <c r="LI183" i="14" s="1"/>
  <c r="LI182" i="14"/>
  <c r="IJ182" i="14"/>
  <c r="IJ181" i="14"/>
  <c r="OJ182" i="14"/>
  <c r="OJ181" i="14"/>
  <c r="LK181" i="14"/>
  <c r="LK183" i="14" s="1"/>
  <c r="LK182" i="14"/>
  <c r="IL181" i="14"/>
  <c r="IL183" i="14" s="1"/>
  <c r="IL182" i="14"/>
  <c r="OL181" i="14"/>
  <c r="OL182" i="14"/>
  <c r="LM182" i="14"/>
  <c r="LM181" i="14"/>
  <c r="IN181" i="14"/>
  <c r="IN183" i="14" s="1"/>
  <c r="IN182" i="14"/>
  <c r="ON181" i="14"/>
  <c r="ON183" i="14" s="1"/>
  <c r="ON182" i="14"/>
  <c r="LO182" i="14"/>
  <c r="LO181" i="14"/>
  <c r="IP181" i="14"/>
  <c r="IP183" i="14" s="1"/>
  <c r="IP182" i="14"/>
  <c r="OP181" i="14"/>
  <c r="OP182" i="14"/>
  <c r="LQ181" i="14"/>
  <c r="LQ183" i="14" s="1"/>
  <c r="LQ182" i="14"/>
  <c r="IR181" i="14"/>
  <c r="IR183" i="14" s="1"/>
  <c r="IR182" i="14"/>
  <c r="OR181" i="14"/>
  <c r="OR183" i="14" s="1"/>
  <c r="OR182" i="14"/>
  <c r="LG181" i="14"/>
  <c r="LG182" i="14"/>
  <c r="K64" i="7"/>
  <c r="K16" i="13" s="1"/>
  <c r="L63" i="7"/>
  <c r="H9" i="12"/>
  <c r="H8" i="10"/>
  <c r="O15" i="6"/>
  <c r="N16" i="6"/>
  <c r="N17" i="6" s="1"/>
  <c r="O62" i="6"/>
  <c r="AS68" i="14"/>
  <c r="CU30" i="5"/>
  <c r="AY19" i="5"/>
  <c r="P35" i="3"/>
  <c r="AN41" i="11"/>
  <c r="AN39" i="11" s="1"/>
  <c r="AN14" i="11"/>
  <c r="AA41" i="11"/>
  <c r="AA39" i="11" s="1"/>
  <c r="AA14" i="11"/>
  <c r="N12" i="9"/>
  <c r="N16" i="11" s="1"/>
  <c r="K27" i="8"/>
  <c r="N171" i="7"/>
  <c r="M170" i="7"/>
  <c r="N88" i="7"/>
  <c r="AF68" i="14"/>
  <c r="ON66" i="14"/>
  <c r="ON68" i="14" s="1"/>
  <c r="OB66" i="14"/>
  <c r="OB68" i="14" s="1"/>
  <c r="NP66" i="14"/>
  <c r="NP68" i="14" s="1"/>
  <c r="ND66" i="14"/>
  <c r="ND68" i="14" s="1"/>
  <c r="MR66" i="14"/>
  <c r="MR68" i="14" s="1"/>
  <c r="LT66" i="14"/>
  <c r="LT68" i="14" s="1"/>
  <c r="LH66" i="14"/>
  <c r="LH68" i="14" s="1"/>
  <c r="KV66" i="14"/>
  <c r="KV68" i="14" s="1"/>
  <c r="KJ66" i="14"/>
  <c r="KJ68" i="14" s="1"/>
  <c r="JX66" i="14"/>
  <c r="JX68" i="14" s="1"/>
  <c r="JL66" i="14"/>
  <c r="JL68" i="14" s="1"/>
  <c r="IZ66" i="14"/>
  <c r="IZ68" i="14" s="1"/>
  <c r="IN66" i="14"/>
  <c r="IN68" i="14" s="1"/>
  <c r="IB66" i="14"/>
  <c r="IB68" i="14" s="1"/>
  <c r="HP66" i="14"/>
  <c r="HP68" i="14" s="1"/>
  <c r="HD66" i="14"/>
  <c r="HD68" i="14" s="1"/>
  <c r="GR66" i="14"/>
  <c r="GR68" i="14" s="1"/>
  <c r="FT66" i="14"/>
  <c r="FT68" i="14" s="1"/>
  <c r="FH66" i="14"/>
  <c r="FH68" i="14" s="1"/>
  <c r="EV66" i="14"/>
  <c r="EV68" i="14" s="1"/>
  <c r="EJ66" i="14"/>
  <c r="EJ68" i="14" s="1"/>
  <c r="DX66" i="14"/>
  <c r="DX68" i="14" s="1"/>
  <c r="DL66" i="14"/>
  <c r="DL68" i="14" s="1"/>
  <c r="CZ66" i="14"/>
  <c r="CZ68" i="14" s="1"/>
  <c r="CN66" i="14"/>
  <c r="CN68" i="14" s="1"/>
  <c r="CB66" i="14"/>
  <c r="CB68" i="14" s="1"/>
  <c r="BP66" i="14"/>
  <c r="BP68" i="14" s="1"/>
  <c r="BD66" i="14"/>
  <c r="BD68" i="14" s="1"/>
  <c r="AR66" i="14"/>
  <c r="AR68" i="14" s="1"/>
  <c r="T66" i="14"/>
  <c r="T68" i="14" s="1"/>
  <c r="H66" i="14"/>
  <c r="H68" i="14" s="1"/>
  <c r="OM66" i="14"/>
  <c r="OM68" i="14" s="1"/>
  <c r="OA66" i="14"/>
  <c r="OA68" i="14" s="1"/>
  <c r="NO66" i="14"/>
  <c r="NO68" i="14" s="1"/>
  <c r="NC66" i="14"/>
  <c r="NC68" i="14" s="1"/>
  <c r="MQ66" i="14"/>
  <c r="MQ68" i="14" s="1"/>
  <c r="ME66" i="14"/>
  <c r="ME68" i="14" s="1"/>
  <c r="LG66" i="14"/>
  <c r="LG68" i="14" s="1"/>
  <c r="KU66" i="14"/>
  <c r="KU68" i="14" s="1"/>
  <c r="KI66" i="14"/>
  <c r="KI68" i="14" s="1"/>
  <c r="JW66" i="14"/>
  <c r="JW68" i="14" s="1"/>
  <c r="JK66" i="14"/>
  <c r="JK68" i="14" s="1"/>
  <c r="IY66" i="14"/>
  <c r="IY68" i="14" s="1"/>
  <c r="IM66" i="14"/>
  <c r="IM68" i="14" s="1"/>
  <c r="IA66" i="14"/>
  <c r="IA68" i="14" s="1"/>
  <c r="HO66" i="14"/>
  <c r="HO68" i="14" s="1"/>
  <c r="HC66" i="14"/>
  <c r="HC68" i="14" s="1"/>
  <c r="GQ66" i="14"/>
  <c r="GQ68" i="14" s="1"/>
  <c r="GE66" i="14"/>
  <c r="GE68" i="14" s="1"/>
  <c r="FG66" i="14"/>
  <c r="FG68" i="14" s="1"/>
  <c r="EU66" i="14"/>
  <c r="EU68" i="14" s="1"/>
  <c r="EI66" i="14"/>
  <c r="EI68" i="14" s="1"/>
  <c r="DW66" i="14"/>
  <c r="DW68" i="14" s="1"/>
  <c r="DK66" i="14"/>
  <c r="DK68" i="14" s="1"/>
  <c r="CY66" i="14"/>
  <c r="CY68" i="14" s="1"/>
  <c r="CM66" i="14"/>
  <c r="CM68" i="14" s="1"/>
  <c r="CA66" i="14"/>
  <c r="CA68" i="14" s="1"/>
  <c r="BO66" i="14"/>
  <c r="BO68" i="14" s="1"/>
  <c r="BC66" i="14"/>
  <c r="BC68" i="14" s="1"/>
  <c r="AQ66" i="14"/>
  <c r="AQ68" i="14" s="1"/>
  <c r="AE66" i="14"/>
  <c r="AE68" i="14" s="1"/>
  <c r="G66" i="14"/>
  <c r="G68" i="14" s="1"/>
  <c r="OL66" i="14"/>
  <c r="OL68" i="14" s="1"/>
  <c r="NZ66" i="14"/>
  <c r="NZ68" i="14" s="1"/>
  <c r="NN66" i="14"/>
  <c r="NN68" i="14" s="1"/>
  <c r="NB66" i="14"/>
  <c r="NB68" i="14" s="1"/>
  <c r="MP66" i="14"/>
  <c r="MP68" i="14" s="1"/>
  <c r="MD66" i="14"/>
  <c r="MD68" i="14" s="1"/>
  <c r="LR66" i="14"/>
  <c r="LR68" i="14" s="1"/>
  <c r="KT66" i="14"/>
  <c r="KT68" i="14" s="1"/>
  <c r="KH66" i="14"/>
  <c r="KH68" i="14" s="1"/>
  <c r="JV66" i="14"/>
  <c r="JV68" i="14" s="1"/>
  <c r="JJ66" i="14"/>
  <c r="JJ68" i="14" s="1"/>
  <c r="IX66" i="14"/>
  <c r="IX68" i="14" s="1"/>
  <c r="IL66" i="14"/>
  <c r="IL68" i="14" s="1"/>
  <c r="HZ66" i="14"/>
  <c r="HZ68" i="14" s="1"/>
  <c r="HN66" i="14"/>
  <c r="HN68" i="14" s="1"/>
  <c r="HB66" i="14"/>
  <c r="HB68" i="14" s="1"/>
  <c r="GP66" i="14"/>
  <c r="GP68" i="14" s="1"/>
  <c r="GD66" i="14"/>
  <c r="GD68" i="14" s="1"/>
  <c r="FR66" i="14"/>
  <c r="FR68" i="14" s="1"/>
  <c r="ET66" i="14"/>
  <c r="ET68" i="14" s="1"/>
  <c r="EH66" i="14"/>
  <c r="EH68" i="14" s="1"/>
  <c r="DV66" i="14"/>
  <c r="DV68" i="14" s="1"/>
  <c r="DJ66" i="14"/>
  <c r="DJ68" i="14" s="1"/>
  <c r="CX66" i="14"/>
  <c r="CX68" i="14" s="1"/>
  <c r="CL66" i="14"/>
  <c r="CL68" i="14" s="1"/>
  <c r="BZ66" i="14"/>
  <c r="BZ68" i="14" s="1"/>
  <c r="BN66" i="14"/>
  <c r="BN68" i="14" s="1"/>
  <c r="BB66" i="14"/>
  <c r="BB68" i="14" s="1"/>
  <c r="AP66" i="14"/>
  <c r="AP68" i="14" s="1"/>
  <c r="AD66" i="14"/>
  <c r="AD68" i="14" s="1"/>
  <c r="R66" i="14"/>
  <c r="R68" i="14" s="1"/>
  <c r="OK66" i="14"/>
  <c r="OK68" i="14" s="1"/>
  <c r="NY66" i="14"/>
  <c r="NY68" i="14" s="1"/>
  <c r="NM66" i="14"/>
  <c r="NM68" i="14" s="1"/>
  <c r="NA66" i="14"/>
  <c r="NA68" i="14" s="1"/>
  <c r="MO66" i="14"/>
  <c r="MO68" i="14" s="1"/>
  <c r="MC66" i="14"/>
  <c r="MC68" i="14" s="1"/>
  <c r="LQ66" i="14"/>
  <c r="LQ68" i="14" s="1"/>
  <c r="LE66" i="14"/>
  <c r="LE68" i="14" s="1"/>
  <c r="KG66" i="14"/>
  <c r="KG68" i="14" s="1"/>
  <c r="JU66" i="14"/>
  <c r="JU68" i="14" s="1"/>
  <c r="JI66" i="14"/>
  <c r="JI68" i="14" s="1"/>
  <c r="IW66" i="14"/>
  <c r="IW68" i="14" s="1"/>
  <c r="IK66" i="14"/>
  <c r="IK68" i="14" s="1"/>
  <c r="HY66" i="14"/>
  <c r="HY68" i="14" s="1"/>
  <c r="HM66" i="14"/>
  <c r="HM68" i="14" s="1"/>
  <c r="HA66" i="14"/>
  <c r="HA68" i="14" s="1"/>
  <c r="GO66" i="14"/>
  <c r="GO68" i="14" s="1"/>
  <c r="GC66" i="14"/>
  <c r="GC68" i="14" s="1"/>
  <c r="FQ66" i="14"/>
  <c r="FQ68" i="14" s="1"/>
  <c r="FE66" i="14"/>
  <c r="FE68" i="14" s="1"/>
  <c r="EG66" i="14"/>
  <c r="EG68" i="14" s="1"/>
  <c r="DU66" i="14"/>
  <c r="DU68" i="14" s="1"/>
  <c r="DI66" i="14"/>
  <c r="DI68" i="14" s="1"/>
  <c r="CW66" i="14"/>
  <c r="CW68" i="14" s="1"/>
  <c r="CK66" i="14"/>
  <c r="CK68" i="14" s="1"/>
  <c r="BY66" i="14"/>
  <c r="BY68" i="14" s="1"/>
  <c r="BM66" i="14"/>
  <c r="BM68" i="14" s="1"/>
  <c r="BA66" i="14"/>
  <c r="BA68" i="14" s="1"/>
  <c r="AO66" i="14"/>
  <c r="AO68" i="14" s="1"/>
  <c r="AC66" i="14"/>
  <c r="AC68" i="14" s="1"/>
  <c r="Q66" i="14"/>
  <c r="Q68" i="14" s="1"/>
  <c r="OJ66" i="14"/>
  <c r="OJ68" i="14" s="1"/>
  <c r="NX66" i="14"/>
  <c r="NX68" i="14" s="1"/>
  <c r="NL66" i="14"/>
  <c r="NL68" i="14" s="1"/>
  <c r="MZ66" i="14"/>
  <c r="MZ68" i="14" s="1"/>
  <c r="MN66" i="14"/>
  <c r="MN68" i="14" s="1"/>
  <c r="MB66" i="14"/>
  <c r="MB68" i="14" s="1"/>
  <c r="LP66" i="14"/>
  <c r="LP68" i="14" s="1"/>
  <c r="LD66" i="14"/>
  <c r="LD68" i="14" s="1"/>
  <c r="KR66" i="14"/>
  <c r="KR68" i="14" s="1"/>
  <c r="JT66" i="14"/>
  <c r="JT68" i="14" s="1"/>
  <c r="JH66" i="14"/>
  <c r="JH68" i="14" s="1"/>
  <c r="IV66" i="14"/>
  <c r="IV68" i="14" s="1"/>
  <c r="IJ66" i="14"/>
  <c r="IJ68" i="14" s="1"/>
  <c r="HX66" i="14"/>
  <c r="HX68" i="14" s="1"/>
  <c r="HL66" i="14"/>
  <c r="HL68" i="14" s="1"/>
  <c r="GZ66" i="14"/>
  <c r="GZ68" i="14" s="1"/>
  <c r="GN66" i="14"/>
  <c r="GN68" i="14" s="1"/>
  <c r="GB66" i="14"/>
  <c r="GB68" i="14" s="1"/>
  <c r="FP66" i="14"/>
  <c r="FP68" i="14" s="1"/>
  <c r="FD66" i="14"/>
  <c r="FD68" i="14" s="1"/>
  <c r="ER66" i="14"/>
  <c r="ER68" i="14" s="1"/>
  <c r="DT66" i="14"/>
  <c r="DT68" i="14" s="1"/>
  <c r="DH66" i="14"/>
  <c r="DH68" i="14" s="1"/>
  <c r="CV66" i="14"/>
  <c r="CV68" i="14" s="1"/>
  <c r="CJ66" i="14"/>
  <c r="CJ68" i="14" s="1"/>
  <c r="BX66" i="14"/>
  <c r="BX68" i="14" s="1"/>
  <c r="BL66" i="14"/>
  <c r="BL68" i="14" s="1"/>
  <c r="AZ66" i="14"/>
  <c r="AZ68" i="14" s="1"/>
  <c r="AN66" i="14"/>
  <c r="AN68" i="14" s="1"/>
  <c r="AB66" i="14"/>
  <c r="AB68" i="14" s="1"/>
  <c r="P66" i="14"/>
  <c r="P68" i="14" s="1"/>
  <c r="OI66" i="14"/>
  <c r="OI68" i="14" s="1"/>
  <c r="NW66" i="14"/>
  <c r="NW68" i="14" s="1"/>
  <c r="NK66" i="14"/>
  <c r="NK68" i="14" s="1"/>
  <c r="MY66" i="14"/>
  <c r="MY68" i="14" s="1"/>
  <c r="MM66" i="14"/>
  <c r="MM68" i="14" s="1"/>
  <c r="MA66" i="14"/>
  <c r="MA68" i="14" s="1"/>
  <c r="LO66" i="14"/>
  <c r="LO68" i="14" s="1"/>
  <c r="LC66" i="14"/>
  <c r="LC68" i="14" s="1"/>
  <c r="KQ66" i="14"/>
  <c r="KQ68" i="14" s="1"/>
  <c r="KE66" i="14"/>
  <c r="KE68" i="14" s="1"/>
  <c r="JG66" i="14"/>
  <c r="JG68" i="14" s="1"/>
  <c r="IU66" i="14"/>
  <c r="IU68" i="14" s="1"/>
  <c r="II66" i="14"/>
  <c r="II68" i="14" s="1"/>
  <c r="HW66" i="14"/>
  <c r="HW68" i="14" s="1"/>
  <c r="HK66" i="14"/>
  <c r="HK68" i="14" s="1"/>
  <c r="GY66" i="14"/>
  <c r="GY68" i="14" s="1"/>
  <c r="GM66" i="14"/>
  <c r="GM68" i="14" s="1"/>
  <c r="GA66" i="14"/>
  <c r="GA68" i="14" s="1"/>
  <c r="FO66" i="14"/>
  <c r="FO68" i="14" s="1"/>
  <c r="FC66" i="14"/>
  <c r="FC68" i="14" s="1"/>
  <c r="EQ66" i="14"/>
  <c r="EQ68" i="14" s="1"/>
  <c r="EE66" i="14"/>
  <c r="EE68" i="14" s="1"/>
  <c r="DG66" i="14"/>
  <c r="DG68" i="14" s="1"/>
  <c r="CU66" i="14"/>
  <c r="CU68" i="14" s="1"/>
  <c r="CI66" i="14"/>
  <c r="CI68" i="14" s="1"/>
  <c r="BW66" i="14"/>
  <c r="BW68" i="14" s="1"/>
  <c r="BK66" i="14"/>
  <c r="BK68" i="14" s="1"/>
  <c r="AY66" i="14"/>
  <c r="AY68" i="14" s="1"/>
  <c r="AM66" i="14"/>
  <c r="AM68" i="14" s="1"/>
  <c r="AA66" i="14"/>
  <c r="AA68" i="14" s="1"/>
  <c r="O66" i="14"/>
  <c r="O68" i="14" s="1"/>
  <c r="OH66" i="14"/>
  <c r="OH68" i="14" s="1"/>
  <c r="NV66" i="14"/>
  <c r="NV68" i="14" s="1"/>
  <c r="NJ66" i="14"/>
  <c r="NJ68" i="14" s="1"/>
  <c r="MX66" i="14"/>
  <c r="MX68" i="14" s="1"/>
  <c r="ML66" i="14"/>
  <c r="ML68" i="14" s="1"/>
  <c r="LZ66" i="14"/>
  <c r="LZ68" i="14" s="1"/>
  <c r="LN66" i="14"/>
  <c r="LN68" i="14" s="1"/>
  <c r="LB66" i="14"/>
  <c r="LB68" i="14" s="1"/>
  <c r="KP66" i="14"/>
  <c r="KP68" i="14" s="1"/>
  <c r="KD66" i="14"/>
  <c r="KD68" i="14" s="1"/>
  <c r="JR66" i="14"/>
  <c r="JR68" i="14" s="1"/>
  <c r="IT66" i="14"/>
  <c r="IT68" i="14" s="1"/>
  <c r="IH66" i="14"/>
  <c r="IH68" i="14" s="1"/>
  <c r="HV66" i="14"/>
  <c r="HV68" i="14" s="1"/>
  <c r="HJ66" i="14"/>
  <c r="HJ68" i="14" s="1"/>
  <c r="GX66" i="14"/>
  <c r="GX68" i="14" s="1"/>
  <c r="GL66" i="14"/>
  <c r="GL68" i="14" s="1"/>
  <c r="FZ66" i="14"/>
  <c r="FZ68" i="14" s="1"/>
  <c r="FN66" i="14"/>
  <c r="FN68" i="14" s="1"/>
  <c r="FB66" i="14"/>
  <c r="FB68" i="14" s="1"/>
  <c r="EP66" i="14"/>
  <c r="EP68" i="14" s="1"/>
  <c r="ED66" i="14"/>
  <c r="ED68" i="14" s="1"/>
  <c r="DR66" i="14"/>
  <c r="DR68" i="14" s="1"/>
  <c r="CT66" i="14"/>
  <c r="CT68" i="14" s="1"/>
  <c r="CH66" i="14"/>
  <c r="CH68" i="14" s="1"/>
  <c r="BV66" i="14"/>
  <c r="BV68" i="14" s="1"/>
  <c r="BJ66" i="14"/>
  <c r="BJ68" i="14" s="1"/>
  <c r="AX66" i="14"/>
  <c r="AX68" i="14" s="1"/>
  <c r="AL66" i="14"/>
  <c r="AL68" i="14" s="1"/>
  <c r="Z66" i="14"/>
  <c r="Z68" i="14" s="1"/>
  <c r="N66" i="14"/>
  <c r="N68" i="14" s="1"/>
  <c r="OG66" i="14"/>
  <c r="OG68" i="14" s="1"/>
  <c r="NU66" i="14"/>
  <c r="NU68" i="14" s="1"/>
  <c r="NI66" i="14"/>
  <c r="NI68" i="14" s="1"/>
  <c r="MW66" i="14"/>
  <c r="MW68" i="14" s="1"/>
  <c r="MK66" i="14"/>
  <c r="MK68" i="14" s="1"/>
  <c r="LY66" i="14"/>
  <c r="LY68" i="14" s="1"/>
  <c r="LM66" i="14"/>
  <c r="LM68" i="14" s="1"/>
  <c r="LA66" i="14"/>
  <c r="LA68" i="14" s="1"/>
  <c r="KO66" i="14"/>
  <c r="KO68" i="14" s="1"/>
  <c r="KC66" i="14"/>
  <c r="KC68" i="14" s="1"/>
  <c r="JQ66" i="14"/>
  <c r="JQ68" i="14" s="1"/>
  <c r="JE66" i="14"/>
  <c r="JE68" i="14" s="1"/>
  <c r="IG66" i="14"/>
  <c r="IG68" i="14" s="1"/>
  <c r="HU66" i="14"/>
  <c r="HU68" i="14" s="1"/>
  <c r="HI66" i="14"/>
  <c r="HI68" i="14" s="1"/>
  <c r="GW66" i="14"/>
  <c r="GW68" i="14" s="1"/>
  <c r="GK66" i="14"/>
  <c r="GK68" i="14" s="1"/>
  <c r="FY66" i="14"/>
  <c r="FY68" i="14" s="1"/>
  <c r="FM66" i="14"/>
  <c r="FM68" i="14" s="1"/>
  <c r="FA66" i="14"/>
  <c r="FA68" i="14" s="1"/>
  <c r="EO66" i="14"/>
  <c r="EO68" i="14" s="1"/>
  <c r="EC66" i="14"/>
  <c r="EC68" i="14" s="1"/>
  <c r="DQ66" i="14"/>
  <c r="DQ68" i="14" s="1"/>
  <c r="DE66" i="14"/>
  <c r="DE68" i="14" s="1"/>
  <c r="CG66" i="14"/>
  <c r="CG68" i="14" s="1"/>
  <c r="BU66" i="14"/>
  <c r="BU68" i="14" s="1"/>
  <c r="BI66" i="14"/>
  <c r="BI68" i="14" s="1"/>
  <c r="AW66" i="14"/>
  <c r="AW68" i="14" s="1"/>
  <c r="AK66" i="14"/>
  <c r="AK68" i="14" s="1"/>
  <c r="Y66" i="14"/>
  <c r="Y68" i="14" s="1"/>
  <c r="M66" i="14"/>
  <c r="M68" i="14" s="1"/>
  <c r="OR66" i="14"/>
  <c r="OR68" i="14" s="1"/>
  <c r="NT66" i="14"/>
  <c r="NT68" i="14" s="1"/>
  <c r="NH66" i="14"/>
  <c r="NH68" i="14" s="1"/>
  <c r="MV66" i="14"/>
  <c r="MV68" i="14" s="1"/>
  <c r="MJ66" i="14"/>
  <c r="MJ68" i="14" s="1"/>
  <c r="LX66" i="14"/>
  <c r="LX68" i="14" s="1"/>
  <c r="LL66" i="14"/>
  <c r="LL68" i="14" s="1"/>
  <c r="KZ66" i="14"/>
  <c r="KZ68" i="14" s="1"/>
  <c r="KN66" i="14"/>
  <c r="KN68" i="14" s="1"/>
  <c r="KB66" i="14"/>
  <c r="KB68" i="14" s="1"/>
  <c r="JP66" i="14"/>
  <c r="JP68" i="14" s="1"/>
  <c r="JD66" i="14"/>
  <c r="JD68" i="14" s="1"/>
  <c r="IR66" i="14"/>
  <c r="IR68" i="14" s="1"/>
  <c r="HT66" i="14"/>
  <c r="HT68" i="14" s="1"/>
  <c r="HH66" i="14"/>
  <c r="HH68" i="14" s="1"/>
  <c r="GV66" i="14"/>
  <c r="GV68" i="14" s="1"/>
  <c r="GJ66" i="14"/>
  <c r="GJ68" i="14" s="1"/>
  <c r="FX66" i="14"/>
  <c r="FX68" i="14" s="1"/>
  <c r="FL66" i="14"/>
  <c r="FL68" i="14" s="1"/>
  <c r="EZ66" i="14"/>
  <c r="EZ68" i="14" s="1"/>
  <c r="EN66" i="14"/>
  <c r="EN68" i="14" s="1"/>
  <c r="EB66" i="14"/>
  <c r="EB68" i="14" s="1"/>
  <c r="DP66" i="14"/>
  <c r="DP68" i="14" s="1"/>
  <c r="DD66" i="14"/>
  <c r="DD68" i="14" s="1"/>
  <c r="CR66" i="14"/>
  <c r="CR68" i="14" s="1"/>
  <c r="BT66" i="14"/>
  <c r="BT68" i="14" s="1"/>
  <c r="BH66" i="14"/>
  <c r="BH68" i="14" s="1"/>
  <c r="AV66" i="14"/>
  <c r="AV68" i="14" s="1"/>
  <c r="AJ66" i="14"/>
  <c r="AJ68" i="14" s="1"/>
  <c r="X66" i="14"/>
  <c r="X68" i="14" s="1"/>
  <c r="L66" i="14"/>
  <c r="L68" i="14" s="1"/>
  <c r="OQ66" i="14"/>
  <c r="OQ68" i="14" s="1"/>
  <c r="OE66" i="14"/>
  <c r="OE68" i="14" s="1"/>
  <c r="NG66" i="14"/>
  <c r="NG68" i="14" s="1"/>
  <c r="MU66" i="14"/>
  <c r="MU68" i="14" s="1"/>
  <c r="MI66" i="14"/>
  <c r="MI68" i="14" s="1"/>
  <c r="LW66" i="14"/>
  <c r="LW68" i="14" s="1"/>
  <c r="LK66" i="14"/>
  <c r="LK68" i="14" s="1"/>
  <c r="KY66" i="14"/>
  <c r="KY68" i="14" s="1"/>
  <c r="KM66" i="14"/>
  <c r="KM68" i="14" s="1"/>
  <c r="KA66" i="14"/>
  <c r="KA68" i="14" s="1"/>
  <c r="JO66" i="14"/>
  <c r="JO68" i="14" s="1"/>
  <c r="JC66" i="14"/>
  <c r="JC68" i="14" s="1"/>
  <c r="IQ66" i="14"/>
  <c r="IQ68" i="14" s="1"/>
  <c r="IE66" i="14"/>
  <c r="IE68" i="14" s="1"/>
  <c r="HG66" i="14"/>
  <c r="HG68" i="14" s="1"/>
  <c r="GU66" i="14"/>
  <c r="GU68" i="14" s="1"/>
  <c r="GI66" i="14"/>
  <c r="GI68" i="14" s="1"/>
  <c r="FW66" i="14"/>
  <c r="FW68" i="14" s="1"/>
  <c r="FK66" i="14"/>
  <c r="FK68" i="14" s="1"/>
  <c r="EY66" i="14"/>
  <c r="EY68" i="14" s="1"/>
  <c r="EM66" i="14"/>
  <c r="EM68" i="14" s="1"/>
  <c r="EA66" i="14"/>
  <c r="EA68" i="14" s="1"/>
  <c r="DO66" i="14"/>
  <c r="DO68" i="14" s="1"/>
  <c r="DC66" i="14"/>
  <c r="DC68" i="14" s="1"/>
  <c r="CQ66" i="14"/>
  <c r="CQ68" i="14" s="1"/>
  <c r="CE66" i="14"/>
  <c r="CE68" i="14" s="1"/>
  <c r="BG66" i="14"/>
  <c r="BG68" i="14" s="1"/>
  <c r="AU66" i="14"/>
  <c r="AU68" i="14" s="1"/>
  <c r="AI66" i="14"/>
  <c r="AI68" i="14" s="1"/>
  <c r="W66" i="14"/>
  <c r="W68" i="14" s="1"/>
  <c r="K66" i="14"/>
  <c r="K68" i="14" s="1"/>
  <c r="OP66" i="14"/>
  <c r="OP68" i="14" s="1"/>
  <c r="OD66" i="14"/>
  <c r="OD68" i="14" s="1"/>
  <c r="NR66" i="14"/>
  <c r="NR68" i="14" s="1"/>
  <c r="MT66" i="14"/>
  <c r="MT68" i="14" s="1"/>
  <c r="MH66" i="14"/>
  <c r="MH68" i="14" s="1"/>
  <c r="LV66" i="14"/>
  <c r="LV68" i="14" s="1"/>
  <c r="LJ66" i="14"/>
  <c r="LJ68" i="14" s="1"/>
  <c r="KX66" i="14"/>
  <c r="KX68" i="14" s="1"/>
  <c r="KL66" i="14"/>
  <c r="KL68" i="14" s="1"/>
  <c r="JZ66" i="14"/>
  <c r="JZ68" i="14" s="1"/>
  <c r="JN66" i="14"/>
  <c r="JN68" i="14" s="1"/>
  <c r="JB66" i="14"/>
  <c r="JB68" i="14" s="1"/>
  <c r="IP66" i="14"/>
  <c r="IP68" i="14" s="1"/>
  <c r="ID66" i="14"/>
  <c r="ID68" i="14" s="1"/>
  <c r="HR66" i="14"/>
  <c r="HR68" i="14" s="1"/>
  <c r="GT66" i="14"/>
  <c r="GT68" i="14" s="1"/>
  <c r="GH66" i="14"/>
  <c r="GH68" i="14" s="1"/>
  <c r="FV66" i="14"/>
  <c r="FV68" i="14" s="1"/>
  <c r="FJ66" i="14"/>
  <c r="FJ68" i="14" s="1"/>
  <c r="EX66" i="14"/>
  <c r="EX68" i="14" s="1"/>
  <c r="EL66" i="14"/>
  <c r="EL68" i="14" s="1"/>
  <c r="DZ66" i="14"/>
  <c r="DZ68" i="14" s="1"/>
  <c r="DN66" i="14"/>
  <c r="DN68" i="14" s="1"/>
  <c r="DB66" i="14"/>
  <c r="DB68" i="14" s="1"/>
  <c r="CP66" i="14"/>
  <c r="CP68" i="14" s="1"/>
  <c r="CD66" i="14"/>
  <c r="CD68" i="14" s="1"/>
  <c r="BR66" i="14"/>
  <c r="BR68" i="14" s="1"/>
  <c r="AT66" i="14"/>
  <c r="AT68" i="14" s="1"/>
  <c r="AH66" i="14"/>
  <c r="AH68" i="14" s="1"/>
  <c r="V66" i="14"/>
  <c r="V68" i="14" s="1"/>
  <c r="J66" i="14"/>
  <c r="J68" i="14" s="1"/>
  <c r="LI66" i="14"/>
  <c r="LI68" i="14" s="1"/>
  <c r="FU66" i="14"/>
  <c r="FU68" i="14" s="1"/>
  <c r="AG66" i="14"/>
  <c r="AG68" i="14" s="1"/>
  <c r="KW66" i="14"/>
  <c r="KW68" i="14" s="1"/>
  <c r="FI66" i="14"/>
  <c r="FI68" i="14" s="1"/>
  <c r="U66" i="14"/>
  <c r="U68" i="14" s="1"/>
  <c r="KK66" i="14"/>
  <c r="KK68" i="14" s="1"/>
  <c r="EW66" i="14"/>
  <c r="EW68" i="14" s="1"/>
  <c r="I66" i="14"/>
  <c r="I68" i="14" s="1"/>
  <c r="JY66" i="14"/>
  <c r="JY68" i="14" s="1"/>
  <c r="EK66" i="14"/>
  <c r="EK68" i="14" s="1"/>
  <c r="JM66" i="14"/>
  <c r="JM68" i="14" s="1"/>
  <c r="DY66" i="14"/>
  <c r="DY68" i="14" s="1"/>
  <c r="OO66" i="14"/>
  <c r="OO68" i="14" s="1"/>
  <c r="JA66" i="14"/>
  <c r="JA68" i="14" s="1"/>
  <c r="DM66" i="14"/>
  <c r="DM68" i="14" s="1"/>
  <c r="OC66" i="14"/>
  <c r="OC68" i="14" s="1"/>
  <c r="IO66" i="14"/>
  <c r="IO68" i="14" s="1"/>
  <c r="DA66" i="14"/>
  <c r="DA68" i="14" s="1"/>
  <c r="NQ66" i="14"/>
  <c r="NQ68" i="14" s="1"/>
  <c r="IC66" i="14"/>
  <c r="IC68" i="14" s="1"/>
  <c r="CO66" i="14"/>
  <c r="CO68" i="14" s="1"/>
  <c r="NE66" i="14"/>
  <c r="NE68" i="14" s="1"/>
  <c r="HQ66" i="14"/>
  <c r="HQ68" i="14" s="1"/>
  <c r="CC66" i="14"/>
  <c r="CC68" i="14" s="1"/>
  <c r="HE66" i="14"/>
  <c r="HE68" i="14" s="1"/>
  <c r="BQ66" i="14"/>
  <c r="BQ68" i="14" s="1"/>
  <c r="MG66" i="14"/>
  <c r="MG68" i="14" s="1"/>
  <c r="BE66" i="14"/>
  <c r="BE68" i="14" s="1"/>
  <c r="LU66" i="14"/>
  <c r="LU68" i="14" s="1"/>
  <c r="GG66" i="14"/>
  <c r="GG68" i="14" s="1"/>
  <c r="N37" i="7"/>
  <c r="O36" i="7"/>
  <c r="OO105" i="14"/>
  <c r="OO106" i="14" s="1"/>
  <c r="OC105" i="14"/>
  <c r="OC106" i="14" s="1"/>
  <c r="NQ105" i="14"/>
  <c r="NQ106" i="14" s="1"/>
  <c r="NE105" i="14"/>
  <c r="NE106" i="14" s="1"/>
  <c r="MG105" i="14"/>
  <c r="MG106" i="14" s="1"/>
  <c r="LU105" i="14"/>
  <c r="LU106" i="14" s="1"/>
  <c r="LI105" i="14"/>
  <c r="KW105" i="14"/>
  <c r="KK105" i="14"/>
  <c r="JY105" i="14"/>
  <c r="JM105" i="14"/>
  <c r="JA105" i="14"/>
  <c r="IO105" i="14"/>
  <c r="IC105" i="14"/>
  <c r="HQ105" i="14"/>
  <c r="HE105" i="14"/>
  <c r="GG105" i="14"/>
  <c r="FU105" i="14"/>
  <c r="FI105" i="14"/>
  <c r="EW105" i="14"/>
  <c r="EK105" i="14"/>
  <c r="DY105" i="14"/>
  <c r="DM105" i="14"/>
  <c r="DA105" i="14"/>
  <c r="CO105" i="14"/>
  <c r="CC105" i="14"/>
  <c r="BQ105" i="14"/>
  <c r="BE105" i="14"/>
  <c r="BE106" i="14" s="1"/>
  <c r="AG105" i="14"/>
  <c r="AG106" i="14" s="1"/>
  <c r="U105" i="14"/>
  <c r="U106" i="14" s="1"/>
  <c r="I105" i="14"/>
  <c r="I106" i="14" s="1"/>
  <c r="ON105" i="14"/>
  <c r="ON106" i="14" s="1"/>
  <c r="OB105" i="14"/>
  <c r="OB106" i="14" s="1"/>
  <c r="NP105" i="14"/>
  <c r="NP106" i="14" s="1"/>
  <c r="ND105" i="14"/>
  <c r="ND106" i="14" s="1"/>
  <c r="MR105" i="14"/>
  <c r="MR106" i="14" s="1"/>
  <c r="LT105" i="14"/>
  <c r="LT106" i="14" s="1"/>
  <c r="LH105" i="14"/>
  <c r="KV105" i="14"/>
  <c r="KJ105" i="14"/>
  <c r="JX105" i="14"/>
  <c r="JL105" i="14"/>
  <c r="IZ105" i="14"/>
  <c r="IN105" i="14"/>
  <c r="IB105" i="14"/>
  <c r="HP105" i="14"/>
  <c r="HD105" i="14"/>
  <c r="GR105" i="14"/>
  <c r="FT105" i="14"/>
  <c r="FH105" i="14"/>
  <c r="EV105" i="14"/>
  <c r="EJ105" i="14"/>
  <c r="DX105" i="14"/>
  <c r="DL105" i="14"/>
  <c r="CZ105" i="14"/>
  <c r="CN105" i="14"/>
  <c r="CB105" i="14"/>
  <c r="BP105" i="14"/>
  <c r="BD105" i="14"/>
  <c r="BD106" i="14" s="1"/>
  <c r="AR105" i="14"/>
  <c r="AR106" i="14" s="1"/>
  <c r="T105" i="14"/>
  <c r="T106" i="14" s="1"/>
  <c r="H105" i="14"/>
  <c r="H106" i="14" s="1"/>
  <c r="OM105" i="14"/>
  <c r="OM106" i="14" s="1"/>
  <c r="OA105" i="14"/>
  <c r="OA106" i="14" s="1"/>
  <c r="NO105" i="14"/>
  <c r="NO106" i="14" s="1"/>
  <c r="NC105" i="14"/>
  <c r="NC106" i="14" s="1"/>
  <c r="MQ105" i="14"/>
  <c r="MQ106" i="14" s="1"/>
  <c r="ME105" i="14"/>
  <c r="ME106" i="14" s="1"/>
  <c r="LG105" i="14"/>
  <c r="KU105" i="14"/>
  <c r="KI105" i="14"/>
  <c r="JW105" i="14"/>
  <c r="JK105" i="14"/>
  <c r="IY105" i="14"/>
  <c r="IM105" i="14"/>
  <c r="IA105" i="14"/>
  <c r="HO105" i="14"/>
  <c r="HC105" i="14"/>
  <c r="GQ105" i="14"/>
  <c r="GE105" i="14"/>
  <c r="FG105" i="14"/>
  <c r="EU105" i="14"/>
  <c r="EI105" i="14"/>
  <c r="DW105" i="14"/>
  <c r="DK105" i="14"/>
  <c r="CY105" i="14"/>
  <c r="CM105" i="14"/>
  <c r="CA105" i="14"/>
  <c r="BO105" i="14"/>
  <c r="BC105" i="14"/>
  <c r="BC106" i="14" s="1"/>
  <c r="AQ105" i="14"/>
  <c r="AQ106" i="14" s="1"/>
  <c r="AE105" i="14"/>
  <c r="AE106" i="14" s="1"/>
  <c r="G105" i="14"/>
  <c r="G106" i="14" s="1"/>
  <c r="OL105" i="14"/>
  <c r="OL106" i="14" s="1"/>
  <c r="NZ105" i="14"/>
  <c r="NZ106" i="14" s="1"/>
  <c r="NN105" i="14"/>
  <c r="NN106" i="14" s="1"/>
  <c r="NB105" i="14"/>
  <c r="NB106" i="14" s="1"/>
  <c r="MP105" i="14"/>
  <c r="MP106" i="14" s="1"/>
  <c r="MD105" i="14"/>
  <c r="MD106" i="14" s="1"/>
  <c r="LR105" i="14"/>
  <c r="KT105" i="14"/>
  <c r="KH105" i="14"/>
  <c r="JV105" i="14"/>
  <c r="JJ105" i="14"/>
  <c r="IX105" i="14"/>
  <c r="IL105" i="14"/>
  <c r="HZ105" i="14"/>
  <c r="HN105" i="14"/>
  <c r="HB105" i="14"/>
  <c r="GP105" i="14"/>
  <c r="GD105" i="14"/>
  <c r="FR105" i="14"/>
  <c r="ET105" i="14"/>
  <c r="EH105" i="14"/>
  <c r="DV105" i="14"/>
  <c r="DJ105" i="14"/>
  <c r="CX105" i="14"/>
  <c r="CL105" i="14"/>
  <c r="BZ105" i="14"/>
  <c r="BN105" i="14"/>
  <c r="BB105" i="14"/>
  <c r="BB106" i="14" s="1"/>
  <c r="AP105" i="14"/>
  <c r="AP106" i="14" s="1"/>
  <c r="AD105" i="14"/>
  <c r="AD106" i="14" s="1"/>
  <c r="R105" i="14"/>
  <c r="R106" i="14" s="1"/>
  <c r="OK105" i="14"/>
  <c r="OK106" i="14" s="1"/>
  <c r="NY105" i="14"/>
  <c r="NY106" i="14" s="1"/>
  <c r="NM105" i="14"/>
  <c r="NM106" i="14" s="1"/>
  <c r="NA105" i="14"/>
  <c r="NA106" i="14" s="1"/>
  <c r="MO105" i="14"/>
  <c r="MO106" i="14" s="1"/>
  <c r="MC105" i="14"/>
  <c r="MC106" i="14" s="1"/>
  <c r="LQ105" i="14"/>
  <c r="LE105" i="14"/>
  <c r="KG105" i="14"/>
  <c r="JU105" i="14"/>
  <c r="JI105" i="14"/>
  <c r="IW105" i="14"/>
  <c r="IK105" i="14"/>
  <c r="HY105" i="14"/>
  <c r="HM105" i="14"/>
  <c r="HA105" i="14"/>
  <c r="GO105" i="14"/>
  <c r="GC105" i="14"/>
  <c r="FQ105" i="14"/>
  <c r="FE105" i="14"/>
  <c r="EG105" i="14"/>
  <c r="DU105" i="14"/>
  <c r="DI105" i="14"/>
  <c r="CW105" i="14"/>
  <c r="CK105" i="14"/>
  <c r="BY105" i="14"/>
  <c r="BM105" i="14"/>
  <c r="BA105" i="14"/>
  <c r="BA106" i="14" s="1"/>
  <c r="AO105" i="14"/>
  <c r="AO106" i="14" s="1"/>
  <c r="AC105" i="14"/>
  <c r="AC106" i="14" s="1"/>
  <c r="Q105" i="14"/>
  <c r="Q106" i="14" s="1"/>
  <c r="OJ105" i="14"/>
  <c r="OJ106" i="14" s="1"/>
  <c r="NX105" i="14"/>
  <c r="NX106" i="14" s="1"/>
  <c r="NL105" i="14"/>
  <c r="NL106" i="14" s="1"/>
  <c r="MZ105" i="14"/>
  <c r="MZ106" i="14" s="1"/>
  <c r="MN105" i="14"/>
  <c r="MN106" i="14" s="1"/>
  <c r="MB105" i="14"/>
  <c r="MB106" i="14" s="1"/>
  <c r="LP105" i="14"/>
  <c r="LD105" i="14"/>
  <c r="KR105" i="14"/>
  <c r="JT105" i="14"/>
  <c r="JH105" i="14"/>
  <c r="IV105" i="14"/>
  <c r="IJ105" i="14"/>
  <c r="HX105" i="14"/>
  <c r="HL105" i="14"/>
  <c r="GZ105" i="14"/>
  <c r="GN105" i="14"/>
  <c r="GB105" i="14"/>
  <c r="FP105" i="14"/>
  <c r="FD105" i="14"/>
  <c r="ER105" i="14"/>
  <c r="DT105" i="14"/>
  <c r="DH105" i="14"/>
  <c r="CV105" i="14"/>
  <c r="CJ105" i="14"/>
  <c r="BX105" i="14"/>
  <c r="BL105" i="14"/>
  <c r="AZ105" i="14"/>
  <c r="AZ106" i="14" s="1"/>
  <c r="AN105" i="14"/>
  <c r="AN106" i="14" s="1"/>
  <c r="AB105" i="14"/>
  <c r="AB106" i="14" s="1"/>
  <c r="P105" i="14"/>
  <c r="P106" i="14" s="1"/>
  <c r="OI105" i="14"/>
  <c r="OI106" i="14" s="1"/>
  <c r="NW105" i="14"/>
  <c r="NW106" i="14" s="1"/>
  <c r="NK105" i="14"/>
  <c r="NK106" i="14" s="1"/>
  <c r="MY105" i="14"/>
  <c r="MY106" i="14" s="1"/>
  <c r="MM105" i="14"/>
  <c r="MM106" i="14" s="1"/>
  <c r="MA105" i="14"/>
  <c r="MA106" i="14" s="1"/>
  <c r="LO105" i="14"/>
  <c r="LC105" i="14"/>
  <c r="KQ105" i="14"/>
  <c r="KE105" i="14"/>
  <c r="JG105" i="14"/>
  <c r="IU105" i="14"/>
  <c r="II105" i="14"/>
  <c r="HW105" i="14"/>
  <c r="HK105" i="14"/>
  <c r="GY105" i="14"/>
  <c r="GM105" i="14"/>
  <c r="GA105" i="14"/>
  <c r="FO105" i="14"/>
  <c r="FC105" i="14"/>
  <c r="EQ105" i="14"/>
  <c r="EE105" i="14"/>
  <c r="DG105" i="14"/>
  <c r="CU105" i="14"/>
  <c r="CI105" i="14"/>
  <c r="BW105" i="14"/>
  <c r="BK105" i="14"/>
  <c r="AY105" i="14"/>
  <c r="AY106" i="14" s="1"/>
  <c r="AM105" i="14"/>
  <c r="AM106" i="14" s="1"/>
  <c r="AA105" i="14"/>
  <c r="AA106" i="14" s="1"/>
  <c r="O105" i="14"/>
  <c r="O106" i="14" s="1"/>
  <c r="OH105" i="14"/>
  <c r="OH106" i="14" s="1"/>
  <c r="NV105" i="14"/>
  <c r="NV106" i="14" s="1"/>
  <c r="NJ105" i="14"/>
  <c r="NJ106" i="14" s="1"/>
  <c r="MX105" i="14"/>
  <c r="MX106" i="14" s="1"/>
  <c r="ML105" i="14"/>
  <c r="ML106" i="14" s="1"/>
  <c r="LZ105" i="14"/>
  <c r="LZ106" i="14" s="1"/>
  <c r="LN105" i="14"/>
  <c r="LB105" i="14"/>
  <c r="KP105" i="14"/>
  <c r="KD105" i="14"/>
  <c r="JR105" i="14"/>
  <c r="IT105" i="14"/>
  <c r="IH105" i="14"/>
  <c r="HV105" i="14"/>
  <c r="HJ105" i="14"/>
  <c r="GX105" i="14"/>
  <c r="GL105" i="14"/>
  <c r="FZ105" i="14"/>
  <c r="FN105" i="14"/>
  <c r="FB105" i="14"/>
  <c r="EP105" i="14"/>
  <c r="ED105" i="14"/>
  <c r="DR105" i="14"/>
  <c r="CT105" i="14"/>
  <c r="CH105" i="14"/>
  <c r="BV105" i="14"/>
  <c r="BJ105" i="14"/>
  <c r="AX105" i="14"/>
  <c r="AX106" i="14" s="1"/>
  <c r="AL105" i="14"/>
  <c r="AL106" i="14" s="1"/>
  <c r="Z105" i="14"/>
  <c r="Z106" i="14" s="1"/>
  <c r="N105" i="14"/>
  <c r="N106" i="14" s="1"/>
  <c r="OG105" i="14"/>
  <c r="OG106" i="14" s="1"/>
  <c r="NU105" i="14"/>
  <c r="NU106" i="14" s="1"/>
  <c r="NI105" i="14"/>
  <c r="NI106" i="14" s="1"/>
  <c r="MW105" i="14"/>
  <c r="MW106" i="14" s="1"/>
  <c r="MK105" i="14"/>
  <c r="MK106" i="14" s="1"/>
  <c r="LY105" i="14"/>
  <c r="LY106" i="14" s="1"/>
  <c r="LM105" i="14"/>
  <c r="LA105" i="14"/>
  <c r="KO105" i="14"/>
  <c r="KC105" i="14"/>
  <c r="JQ105" i="14"/>
  <c r="JE105" i="14"/>
  <c r="IG105" i="14"/>
  <c r="HU105" i="14"/>
  <c r="HI105" i="14"/>
  <c r="GW105" i="14"/>
  <c r="GK105" i="14"/>
  <c r="FY105" i="14"/>
  <c r="FM105" i="14"/>
  <c r="FA105" i="14"/>
  <c r="EO105" i="14"/>
  <c r="EC105" i="14"/>
  <c r="DQ105" i="14"/>
  <c r="DE105" i="14"/>
  <c r="CG105" i="14"/>
  <c r="BU105" i="14"/>
  <c r="BI105" i="14"/>
  <c r="AW105" i="14"/>
  <c r="AW106" i="14" s="1"/>
  <c r="AK105" i="14"/>
  <c r="AK106" i="14" s="1"/>
  <c r="Y105" i="14"/>
  <c r="Y106" i="14" s="1"/>
  <c r="M105" i="14"/>
  <c r="M106" i="14" s="1"/>
  <c r="OR105" i="14"/>
  <c r="OR106" i="14" s="1"/>
  <c r="NT105" i="14"/>
  <c r="NT106" i="14" s="1"/>
  <c r="NH105" i="14"/>
  <c r="NH106" i="14" s="1"/>
  <c r="MV105" i="14"/>
  <c r="MV106" i="14" s="1"/>
  <c r="MJ105" i="14"/>
  <c r="MJ106" i="14" s="1"/>
  <c r="LX105" i="14"/>
  <c r="LX106" i="14" s="1"/>
  <c r="LL105" i="14"/>
  <c r="KZ105" i="14"/>
  <c r="KN105" i="14"/>
  <c r="KB105" i="14"/>
  <c r="JP105" i="14"/>
  <c r="JD105" i="14"/>
  <c r="IR105" i="14"/>
  <c r="HT105" i="14"/>
  <c r="HH105" i="14"/>
  <c r="GV105" i="14"/>
  <c r="GJ105" i="14"/>
  <c r="FX105" i="14"/>
  <c r="FL105" i="14"/>
  <c r="EZ105" i="14"/>
  <c r="EN105" i="14"/>
  <c r="EB105" i="14"/>
  <c r="DP105" i="14"/>
  <c r="DD105" i="14"/>
  <c r="CR105" i="14"/>
  <c r="BT105" i="14"/>
  <c r="BH105" i="14"/>
  <c r="AV105" i="14"/>
  <c r="AV106" i="14" s="1"/>
  <c r="AJ105" i="14"/>
  <c r="AJ106" i="14" s="1"/>
  <c r="X105" i="14"/>
  <c r="X106" i="14" s="1"/>
  <c r="L105" i="14"/>
  <c r="L106" i="14" s="1"/>
  <c r="OE105" i="14"/>
  <c r="OE106" i="14" s="1"/>
  <c r="LK105" i="14"/>
  <c r="IQ105" i="14"/>
  <c r="FW105" i="14"/>
  <c r="DC105" i="14"/>
  <c r="AI105" i="14"/>
  <c r="AI106" i="14" s="1"/>
  <c r="OD105" i="14"/>
  <c r="OD106" i="14" s="1"/>
  <c r="LJ105" i="14"/>
  <c r="IP105" i="14"/>
  <c r="FV105" i="14"/>
  <c r="DB105" i="14"/>
  <c r="AH105" i="14"/>
  <c r="AH106" i="14" s="1"/>
  <c r="KY105" i="14"/>
  <c r="IE105" i="14"/>
  <c r="FK105" i="14"/>
  <c r="CQ105" i="14"/>
  <c r="W105" i="14"/>
  <c r="W106" i="14" s="1"/>
  <c r="NR105" i="14"/>
  <c r="NR106" i="14" s="1"/>
  <c r="KX105" i="14"/>
  <c r="ID105" i="14"/>
  <c r="FJ105" i="14"/>
  <c r="CP105" i="14"/>
  <c r="V105" i="14"/>
  <c r="V106" i="14" s="1"/>
  <c r="NG105" i="14"/>
  <c r="NG106" i="14" s="1"/>
  <c r="KM105" i="14"/>
  <c r="EY105" i="14"/>
  <c r="CE105" i="14"/>
  <c r="K105" i="14"/>
  <c r="K106" i="14" s="1"/>
  <c r="KL105" i="14"/>
  <c r="HR105" i="14"/>
  <c r="EX105" i="14"/>
  <c r="CD105" i="14"/>
  <c r="J105" i="14"/>
  <c r="J106" i="14" s="1"/>
  <c r="MU105" i="14"/>
  <c r="MU106" i="14" s="1"/>
  <c r="KA105" i="14"/>
  <c r="HG105" i="14"/>
  <c r="EM105" i="14"/>
  <c r="MT105" i="14"/>
  <c r="MT106" i="14" s="1"/>
  <c r="JZ105" i="14"/>
  <c r="EL105" i="14"/>
  <c r="BR105" i="14"/>
  <c r="MI105" i="14"/>
  <c r="MI106" i="14" s="1"/>
  <c r="JO105" i="14"/>
  <c r="GU105" i="14"/>
  <c r="EA105" i="14"/>
  <c r="BG105" i="14"/>
  <c r="MH105" i="14"/>
  <c r="MH106" i="14" s="1"/>
  <c r="JN105" i="14"/>
  <c r="GT105" i="14"/>
  <c r="DZ105" i="14"/>
  <c r="OQ105" i="14"/>
  <c r="OQ106" i="14" s="1"/>
  <c r="LW105" i="14"/>
  <c r="LW106" i="14" s="1"/>
  <c r="JC105" i="14"/>
  <c r="GI105" i="14"/>
  <c r="DO105" i="14"/>
  <c r="AU105" i="14"/>
  <c r="AU106" i="14" s="1"/>
  <c r="LV105" i="14"/>
  <c r="LV106" i="14" s="1"/>
  <c r="JB105" i="14"/>
  <c r="GH105" i="14"/>
  <c r="DN105" i="14"/>
  <c r="AT105" i="14"/>
  <c r="AT106" i="14" s="1"/>
  <c r="OP105" i="14"/>
  <c r="OP106" i="14" s="1"/>
  <c r="KU181" i="14"/>
  <c r="KU182" i="14"/>
  <c r="FV181" i="14"/>
  <c r="FV182" i="14"/>
  <c r="LV181" i="14"/>
  <c r="LV183" i="14" s="1"/>
  <c r="LV182" i="14"/>
  <c r="IW181" i="14"/>
  <c r="IW183" i="14" s="1"/>
  <c r="IW182" i="14"/>
  <c r="FX181" i="14"/>
  <c r="FX182" i="14"/>
  <c r="LX181" i="14"/>
  <c r="LX183" i="14" s="1"/>
  <c r="LX182" i="14"/>
  <c r="IY181" i="14"/>
  <c r="IY182" i="14"/>
  <c r="FZ182" i="14"/>
  <c r="FZ181" i="14"/>
  <c r="FZ183" i="14" s="1"/>
  <c r="LZ182" i="14"/>
  <c r="LZ181" i="14"/>
  <c r="JA181" i="14"/>
  <c r="JA183" i="14" s="1"/>
  <c r="JA182" i="14"/>
  <c r="GB182" i="14"/>
  <c r="GB181" i="14"/>
  <c r="GB183" i="14" s="1"/>
  <c r="MB182" i="14"/>
  <c r="MB181" i="14"/>
  <c r="JC181" i="14"/>
  <c r="JC182" i="14"/>
  <c r="GD181" i="14"/>
  <c r="GD182" i="14"/>
  <c r="MD181" i="14"/>
  <c r="MD183" i="14" s="1"/>
  <c r="MD182" i="14"/>
  <c r="JE182" i="14"/>
  <c r="JE181" i="14"/>
  <c r="FT181" i="14"/>
  <c r="FT182" i="14"/>
  <c r="LT181" i="14"/>
  <c r="LT182" i="14"/>
  <c r="I6" i="12"/>
  <c r="I5" i="10"/>
  <c r="AS172" i="14"/>
  <c r="BB19" i="5"/>
  <c r="AZ18" i="5"/>
  <c r="LT183" i="14" l="1"/>
  <c r="MF181" i="14"/>
  <c r="H7" i="10"/>
  <c r="H18" i="5"/>
  <c r="CA106" i="14"/>
  <c r="L103" i="11"/>
  <c r="K107" i="11"/>
  <c r="CN106" i="14"/>
  <c r="NC183" i="14"/>
  <c r="GL183" i="14"/>
  <c r="NU183" i="14"/>
  <c r="JD183" i="14"/>
  <c r="IZ183" i="14"/>
  <c r="H4" i="11"/>
  <c r="I4" i="8"/>
  <c r="H26" i="8"/>
  <c r="LP183" i="14"/>
  <c r="J5" i="13"/>
  <c r="J4" i="14"/>
  <c r="AS35" i="14" s="1"/>
  <c r="J5" i="12"/>
  <c r="J4" i="10"/>
  <c r="J2" i="9"/>
  <c r="J2" i="7"/>
  <c r="K12" i="6"/>
  <c r="J2" i="6"/>
  <c r="J2" i="5"/>
  <c r="IF181" i="14"/>
  <c r="HT183" i="14"/>
  <c r="BQ106" i="14"/>
  <c r="S33" i="7"/>
  <c r="R32" i="7"/>
  <c r="KP183" i="14"/>
  <c r="GF182" i="14"/>
  <c r="H8" i="12"/>
  <c r="KV183" i="14"/>
  <c r="NN183" i="14"/>
  <c r="CB106" i="14"/>
  <c r="O193" i="7"/>
  <c r="N192" i="7"/>
  <c r="CO106" i="14"/>
  <c r="Q75" i="7"/>
  <c r="P76" i="7"/>
  <c r="BR106" i="14"/>
  <c r="NF182" i="14"/>
  <c r="J46" i="8"/>
  <c r="K5" i="8"/>
  <c r="FT183" i="14"/>
  <c r="GF181" i="14"/>
  <c r="FX183" i="14"/>
  <c r="F44" i="16"/>
  <c r="I44" i="16" s="1"/>
  <c r="L64" i="7"/>
  <c r="M63" i="7"/>
  <c r="L99" i="7"/>
  <c r="OP183" i="14"/>
  <c r="OL183" i="14"/>
  <c r="CC106" i="14"/>
  <c r="O83" i="7"/>
  <c r="O96" i="7"/>
  <c r="O95" i="7" s="1"/>
  <c r="P84" i="7"/>
  <c r="CP106" i="14"/>
  <c r="HC183" i="14"/>
  <c r="GU183" i="14"/>
  <c r="JG183" i="14"/>
  <c r="JS181" i="14"/>
  <c r="FJ28" i="5"/>
  <c r="FK28" i="5" s="1"/>
  <c r="FL28" i="5" s="1"/>
  <c r="FM28" i="5" s="1"/>
  <c r="FN28" i="5" s="1"/>
  <c r="FO28" i="5" s="1"/>
  <c r="FP28" i="5" s="1"/>
  <c r="FQ28" i="5" s="1"/>
  <c r="FR28" i="5" s="1"/>
  <c r="FS28" i="5" s="1"/>
  <c r="FT28" i="5" s="1"/>
  <c r="FU28" i="5" s="1"/>
  <c r="R28" i="5"/>
  <c r="MC183" i="14"/>
  <c r="HH183" i="14"/>
  <c r="OG183" i="14"/>
  <c r="OS181" i="14"/>
  <c r="LE183" i="14"/>
  <c r="KW183" i="14"/>
  <c r="NS182" i="14"/>
  <c r="J5" i="11"/>
  <c r="MT183" i="14"/>
  <c r="NF181" i="14"/>
  <c r="NB183" i="14"/>
  <c r="GQ183" i="14"/>
  <c r="GI183" i="14"/>
  <c r="JE183" i="14"/>
  <c r="K14" i="12"/>
  <c r="K12" i="10"/>
  <c r="H77" i="14"/>
  <c r="OC183" i="14"/>
  <c r="NY183" i="14"/>
  <c r="HR183" i="14"/>
  <c r="HN183" i="14"/>
  <c r="Q29" i="5"/>
  <c r="CQ106" i="14"/>
  <c r="JT183" i="14"/>
  <c r="KF181" i="14"/>
  <c r="JS182" i="14"/>
  <c r="JO183" i="14"/>
  <c r="JK183" i="14"/>
  <c r="Q88" i="7"/>
  <c r="R89" i="7"/>
  <c r="EX38" i="5"/>
  <c r="EY38" i="5" s="1"/>
  <c r="EZ38" i="5" s="1"/>
  <c r="FA38" i="5" s="1"/>
  <c r="FB38" i="5" s="1"/>
  <c r="FC38" i="5" s="1"/>
  <c r="FD38" i="5" s="1"/>
  <c r="FE38" i="5" s="1"/>
  <c r="FF38" i="5" s="1"/>
  <c r="FG38" i="5" s="1"/>
  <c r="FH38" i="5" s="1"/>
  <c r="FI38" i="5" s="1"/>
  <c r="OS182" i="14"/>
  <c r="OO183" i="14"/>
  <c r="OK183" i="14"/>
  <c r="BS25" i="9"/>
  <c r="BS7" i="9" s="1"/>
  <c r="BS12" i="9" s="1"/>
  <c r="BT18" i="9"/>
  <c r="BG106" i="14"/>
  <c r="N146" i="7"/>
  <c r="O145" i="7"/>
  <c r="NG183" i="14"/>
  <c r="NS181" i="14"/>
  <c r="NO183" i="14"/>
  <c r="HF182" i="14"/>
  <c r="O171" i="7"/>
  <c r="N170" i="7"/>
  <c r="CD106" i="14"/>
  <c r="FJ29" i="5"/>
  <c r="FK29" i="5" s="1"/>
  <c r="FL29" i="5" s="1"/>
  <c r="FM29" i="5" s="1"/>
  <c r="FN29" i="5" s="1"/>
  <c r="FO29" i="5" s="1"/>
  <c r="FP29" i="5" s="1"/>
  <c r="FQ29" i="5" s="1"/>
  <c r="FR29" i="5" s="1"/>
  <c r="FS29" i="5" s="1"/>
  <c r="FT29" i="5" s="1"/>
  <c r="FU29" i="5" s="1"/>
  <c r="CR106" i="14"/>
  <c r="KF182" i="14"/>
  <c r="H16" i="11"/>
  <c r="O112" i="7"/>
  <c r="P111" i="7"/>
  <c r="H19" i="5"/>
  <c r="MN183" i="14"/>
  <c r="GC183" i="14"/>
  <c r="MU183" i="14"/>
  <c r="P38" i="5"/>
  <c r="IG183" i="14"/>
  <c r="IS181" i="14"/>
  <c r="M95" i="7"/>
  <c r="NZ183" i="14"/>
  <c r="BH106" i="14"/>
  <c r="HS182" i="14"/>
  <c r="HF181" i="14"/>
  <c r="GT183" i="14"/>
  <c r="HB183" i="14"/>
  <c r="Q176" i="7"/>
  <c r="P175" i="7"/>
  <c r="JL183" i="14"/>
  <c r="LH183" i="14"/>
  <c r="LZ183" i="14"/>
  <c r="CV30" i="5"/>
  <c r="LS182" i="14"/>
  <c r="LO183" i="14"/>
  <c r="H136" i="14"/>
  <c r="H111" i="14"/>
  <c r="IC183" i="14"/>
  <c r="HY183" i="14"/>
  <c r="JU183" i="14"/>
  <c r="I20" i="13"/>
  <c r="H29" i="13"/>
  <c r="H16" i="12"/>
  <c r="KM183" i="14"/>
  <c r="KI183" i="14"/>
  <c r="CE106" i="14"/>
  <c r="CG106" i="14"/>
  <c r="MW183" i="14"/>
  <c r="ED27" i="5"/>
  <c r="IT183" i="14"/>
  <c r="JF181" i="14"/>
  <c r="E19" i="9"/>
  <c r="J13" i="7"/>
  <c r="J8" i="7"/>
  <c r="CC41" i="5" s="1"/>
  <c r="IS182" i="14"/>
  <c r="IO183" i="14"/>
  <c r="IK183" i="14"/>
  <c r="CE25" i="9"/>
  <c r="CE7" i="9" s="1"/>
  <c r="CE12" i="9" s="1"/>
  <c r="CF18" i="9"/>
  <c r="HV183" i="14"/>
  <c r="BI106" i="14"/>
  <c r="HS181" i="14"/>
  <c r="HG183" i="14"/>
  <c r="HO183" i="14"/>
  <c r="NS140" i="14"/>
  <c r="HS140" i="14"/>
  <c r="BS140" i="14"/>
  <c r="BS141" i="14" s="1"/>
  <c r="NF140" i="14"/>
  <c r="HF140" i="14"/>
  <c r="BF140" i="14"/>
  <c r="BF141" i="14" s="1"/>
  <c r="LS140" i="14"/>
  <c r="FS140" i="14"/>
  <c r="S140" i="14"/>
  <c r="S141" i="14" s="1"/>
  <c r="KS140" i="14"/>
  <c r="ES140" i="14"/>
  <c r="KF140" i="14"/>
  <c r="JS140" i="14"/>
  <c r="DS140" i="14"/>
  <c r="OS140" i="14"/>
  <c r="IS140" i="14"/>
  <c r="CS140" i="14"/>
  <c r="CS141" i="14" s="1"/>
  <c r="MF140" i="14"/>
  <c r="OF140" i="14"/>
  <c r="AF140" i="14"/>
  <c r="GF140" i="14"/>
  <c r="FF140" i="14"/>
  <c r="MS140" i="14"/>
  <c r="EF140" i="14"/>
  <c r="AS140" i="14"/>
  <c r="AS141" i="14" s="1"/>
  <c r="IF140" i="14"/>
  <c r="DF140" i="14"/>
  <c r="JF140" i="14"/>
  <c r="CF140" i="14"/>
  <c r="CF141" i="14" s="1"/>
  <c r="LF140" i="14"/>
  <c r="GS140" i="14"/>
  <c r="KE183" i="14"/>
  <c r="MS182" i="14"/>
  <c r="MK183" i="14"/>
  <c r="L27" i="8"/>
  <c r="LG183" i="14"/>
  <c r="LS181" i="14"/>
  <c r="N141" i="7"/>
  <c r="O140" i="7"/>
  <c r="LF182" i="14"/>
  <c r="BT106" i="14"/>
  <c r="GR2" i="9"/>
  <c r="GS2" i="9" s="1"/>
  <c r="GH2" i="9"/>
  <c r="GI2" i="9" s="1"/>
  <c r="GJ2" i="9" s="1"/>
  <c r="GK2" i="9" s="1"/>
  <c r="GL2" i="9" s="1"/>
  <c r="GM2" i="9" s="1"/>
  <c r="GN2" i="9" s="1"/>
  <c r="GO2" i="9" s="1"/>
  <c r="GP2" i="9" s="1"/>
  <c r="GQ2" i="9" s="1"/>
  <c r="CH106" i="14"/>
  <c r="BL30" i="5"/>
  <c r="O101" i="7"/>
  <c r="EB43" i="5"/>
  <c r="EB16" i="5" s="1"/>
  <c r="EC37" i="5"/>
  <c r="JF182" i="14"/>
  <c r="DF170" i="14"/>
  <c r="DF172" i="14" s="1"/>
  <c r="DF66" i="14"/>
  <c r="DF68" i="14" s="1"/>
  <c r="DF38" i="14"/>
  <c r="DF40" i="14" s="1"/>
  <c r="O59" i="6"/>
  <c r="O61" i="6" s="1"/>
  <c r="LN183" i="14"/>
  <c r="EX39" i="5"/>
  <c r="EY39" i="5" s="1"/>
  <c r="EZ39" i="5" s="1"/>
  <c r="FA39" i="5" s="1"/>
  <c r="FB39" i="5" s="1"/>
  <c r="FC39" i="5" s="1"/>
  <c r="FD39" i="5" s="1"/>
  <c r="FE39" i="5" s="1"/>
  <c r="FF39" i="5" s="1"/>
  <c r="FG39" i="5" s="1"/>
  <c r="FH39" i="5" s="1"/>
  <c r="FI39" i="5" s="1"/>
  <c r="BJ106" i="14"/>
  <c r="BG25" i="9"/>
  <c r="BG7" i="9" s="1"/>
  <c r="BG12" i="9" s="1"/>
  <c r="BH18" i="9"/>
  <c r="KR183" i="14"/>
  <c r="O188" i="7"/>
  <c r="N187" i="7"/>
  <c r="H16" i="10"/>
  <c r="MG183" i="14"/>
  <c r="MS181" i="14"/>
  <c r="OJ183" i="14"/>
  <c r="O107" i="7"/>
  <c r="P106" i="7"/>
  <c r="KT183" i="14"/>
  <c r="LF181" i="14"/>
  <c r="KX183" i="14"/>
  <c r="O41" i="11"/>
  <c r="O39" i="11" s="1"/>
  <c r="O14" i="11"/>
  <c r="NP183" i="14"/>
  <c r="BU106" i="14"/>
  <c r="CI106" i="14"/>
  <c r="N129" i="7"/>
  <c r="O128" i="7"/>
  <c r="M18" i="13"/>
  <c r="CD25" i="9"/>
  <c r="CD7" i="9" s="1"/>
  <c r="J35" i="14"/>
  <c r="L51" i="6"/>
  <c r="BK106" i="14"/>
  <c r="J6" i="12"/>
  <c r="J5" i="10"/>
  <c r="GS182" i="14"/>
  <c r="I5" i="15"/>
  <c r="GD183" i="14"/>
  <c r="FV183" i="14"/>
  <c r="L63" i="11"/>
  <c r="M61" i="11"/>
  <c r="R166" i="7"/>
  <c r="Q165" i="7"/>
  <c r="BV106" i="14"/>
  <c r="CJ106" i="14"/>
  <c r="HE183" i="14"/>
  <c r="HA183" i="14"/>
  <c r="JQ183" i="14"/>
  <c r="EA19" i="5"/>
  <c r="EA8" i="5"/>
  <c r="ME183" i="14"/>
  <c r="LW183" i="14"/>
  <c r="DS139" i="14"/>
  <c r="DS141" i="14" s="1"/>
  <c r="DS104" i="14"/>
  <c r="DS106" i="14" s="1"/>
  <c r="P18" i="6"/>
  <c r="Q19" i="6"/>
  <c r="P60" i="6"/>
  <c r="OI183" i="14"/>
  <c r="I63" i="14"/>
  <c r="I60" i="14"/>
  <c r="I48" i="14"/>
  <c r="I45" i="14"/>
  <c r="KY183" i="14"/>
  <c r="GH183" i="14"/>
  <c r="BL106" i="14"/>
  <c r="NI183" i="14"/>
  <c r="ND183" i="14"/>
  <c r="MV183" i="14"/>
  <c r="O157" i="7"/>
  <c r="N158" i="7"/>
  <c r="K6" i="13"/>
  <c r="K3" i="7"/>
  <c r="L13" i="6"/>
  <c r="K3" i="6"/>
  <c r="GS181" i="14"/>
  <c r="GG183" i="14"/>
  <c r="GO183" i="14"/>
  <c r="IJ183" i="14"/>
  <c r="G77" i="14"/>
  <c r="OE183" i="14"/>
  <c r="OA183" i="14"/>
  <c r="HP183" i="14"/>
  <c r="BW106" i="14"/>
  <c r="CL106" i="14"/>
  <c r="CK106" i="14"/>
  <c r="KD183" i="14"/>
  <c r="JI183" i="14"/>
  <c r="N124" i="7"/>
  <c r="O123" i="7"/>
  <c r="DF106" i="14"/>
  <c r="LQ104" i="14"/>
  <c r="LQ106" i="14" s="1"/>
  <c r="LE104" i="14"/>
  <c r="LE106" i="14" s="1"/>
  <c r="KG104" i="14"/>
  <c r="KG106" i="14" s="1"/>
  <c r="JU104" i="14"/>
  <c r="JU106" i="14" s="1"/>
  <c r="JI104" i="14"/>
  <c r="JI106" i="14" s="1"/>
  <c r="IW104" i="14"/>
  <c r="IW106" i="14" s="1"/>
  <c r="IK104" i="14"/>
  <c r="IK106" i="14" s="1"/>
  <c r="HY104" i="14"/>
  <c r="HY106" i="14" s="1"/>
  <c r="HM104" i="14"/>
  <c r="HM106" i="14" s="1"/>
  <c r="HA104" i="14"/>
  <c r="HA106" i="14" s="1"/>
  <c r="GO104" i="14"/>
  <c r="GO106" i="14" s="1"/>
  <c r="GC104" i="14"/>
  <c r="GC106" i="14" s="1"/>
  <c r="FQ104" i="14"/>
  <c r="FQ106" i="14" s="1"/>
  <c r="FE104" i="14"/>
  <c r="FE106" i="14" s="1"/>
  <c r="EG104" i="14"/>
  <c r="EG106" i="14" s="1"/>
  <c r="DU104" i="14"/>
  <c r="DU106" i="14" s="1"/>
  <c r="DI104" i="14"/>
  <c r="DI106" i="14" s="1"/>
  <c r="CW104" i="14"/>
  <c r="CW106" i="14" s="1"/>
  <c r="LP104" i="14"/>
  <c r="LP106" i="14" s="1"/>
  <c r="LD104" i="14"/>
  <c r="LD106" i="14" s="1"/>
  <c r="KR104" i="14"/>
  <c r="KR106" i="14" s="1"/>
  <c r="JT104" i="14"/>
  <c r="JT106" i="14" s="1"/>
  <c r="JH104" i="14"/>
  <c r="JH106" i="14" s="1"/>
  <c r="IV104" i="14"/>
  <c r="IV106" i="14" s="1"/>
  <c r="IJ104" i="14"/>
  <c r="IJ106" i="14" s="1"/>
  <c r="HX104" i="14"/>
  <c r="HX106" i="14" s="1"/>
  <c r="HL104" i="14"/>
  <c r="HL106" i="14" s="1"/>
  <c r="GZ104" i="14"/>
  <c r="GZ106" i="14" s="1"/>
  <c r="GN104" i="14"/>
  <c r="GN106" i="14" s="1"/>
  <c r="GB104" i="14"/>
  <c r="GB106" i="14" s="1"/>
  <c r="FP104" i="14"/>
  <c r="FP106" i="14" s="1"/>
  <c r="FD104" i="14"/>
  <c r="FD106" i="14" s="1"/>
  <c r="ER104" i="14"/>
  <c r="ER106" i="14" s="1"/>
  <c r="DT104" i="14"/>
  <c r="DT106" i="14" s="1"/>
  <c r="DH104" i="14"/>
  <c r="DH106" i="14" s="1"/>
  <c r="CV104" i="14"/>
  <c r="CV106" i="14" s="1"/>
  <c r="LO104" i="14"/>
  <c r="LO106" i="14" s="1"/>
  <c r="LC104" i="14"/>
  <c r="LC106" i="14" s="1"/>
  <c r="KQ104" i="14"/>
  <c r="KQ106" i="14" s="1"/>
  <c r="KE104" i="14"/>
  <c r="KE106" i="14" s="1"/>
  <c r="JG104" i="14"/>
  <c r="JG106" i="14" s="1"/>
  <c r="IU104" i="14"/>
  <c r="IU106" i="14" s="1"/>
  <c r="II104" i="14"/>
  <c r="II106" i="14" s="1"/>
  <c r="HW104" i="14"/>
  <c r="HW106" i="14" s="1"/>
  <c r="HK104" i="14"/>
  <c r="HK106" i="14" s="1"/>
  <c r="GY104" i="14"/>
  <c r="GY106" i="14" s="1"/>
  <c r="GM104" i="14"/>
  <c r="GM106" i="14" s="1"/>
  <c r="GA104" i="14"/>
  <c r="GA106" i="14" s="1"/>
  <c r="FO104" i="14"/>
  <c r="FO106" i="14" s="1"/>
  <c r="FC104" i="14"/>
  <c r="FC106" i="14" s="1"/>
  <c r="EQ104" i="14"/>
  <c r="EQ106" i="14" s="1"/>
  <c r="EE104" i="14"/>
  <c r="EE106" i="14" s="1"/>
  <c r="DG104" i="14"/>
  <c r="DG106" i="14" s="1"/>
  <c r="CU104" i="14"/>
  <c r="CU106" i="14" s="1"/>
  <c r="LN104" i="14"/>
  <c r="LN106" i="14" s="1"/>
  <c r="LB104" i="14"/>
  <c r="LB106" i="14" s="1"/>
  <c r="KP104" i="14"/>
  <c r="KP106" i="14" s="1"/>
  <c r="KD104" i="14"/>
  <c r="KD106" i="14" s="1"/>
  <c r="JR104" i="14"/>
  <c r="JR106" i="14" s="1"/>
  <c r="IT104" i="14"/>
  <c r="IT106" i="14" s="1"/>
  <c r="IH104" i="14"/>
  <c r="IH106" i="14" s="1"/>
  <c r="HV104" i="14"/>
  <c r="HV106" i="14" s="1"/>
  <c r="HJ104" i="14"/>
  <c r="HJ106" i="14" s="1"/>
  <c r="GX104" i="14"/>
  <c r="GX106" i="14" s="1"/>
  <c r="GL104" i="14"/>
  <c r="GL106" i="14" s="1"/>
  <c r="FZ104" i="14"/>
  <c r="FZ106" i="14" s="1"/>
  <c r="FN104" i="14"/>
  <c r="FN106" i="14" s="1"/>
  <c r="FB104" i="14"/>
  <c r="FB106" i="14" s="1"/>
  <c r="EP104" i="14"/>
  <c r="EP106" i="14" s="1"/>
  <c r="ED104" i="14"/>
  <c r="ED106" i="14" s="1"/>
  <c r="DR104" i="14"/>
  <c r="DR106" i="14" s="1"/>
  <c r="CT104" i="14"/>
  <c r="CT106" i="14" s="1"/>
  <c r="LM104" i="14"/>
  <c r="LM106" i="14" s="1"/>
  <c r="LA104" i="14"/>
  <c r="LA106" i="14" s="1"/>
  <c r="KO104" i="14"/>
  <c r="KO106" i="14" s="1"/>
  <c r="KC104" i="14"/>
  <c r="KC106" i="14" s="1"/>
  <c r="JQ104" i="14"/>
  <c r="JQ106" i="14" s="1"/>
  <c r="JE104" i="14"/>
  <c r="JE106" i="14" s="1"/>
  <c r="IG104" i="14"/>
  <c r="IG106" i="14" s="1"/>
  <c r="HU104" i="14"/>
  <c r="HU106" i="14" s="1"/>
  <c r="HI104" i="14"/>
  <c r="HI106" i="14" s="1"/>
  <c r="GW104" i="14"/>
  <c r="GW106" i="14" s="1"/>
  <c r="GK104" i="14"/>
  <c r="GK106" i="14" s="1"/>
  <c r="FY104" i="14"/>
  <c r="FY106" i="14" s="1"/>
  <c r="FM104" i="14"/>
  <c r="FM106" i="14" s="1"/>
  <c r="FA104" i="14"/>
  <c r="FA106" i="14" s="1"/>
  <c r="EO104" i="14"/>
  <c r="EO106" i="14" s="1"/>
  <c r="EC104" i="14"/>
  <c r="EC106" i="14" s="1"/>
  <c r="DQ104" i="14"/>
  <c r="DQ106" i="14" s="1"/>
  <c r="DE104" i="14"/>
  <c r="DE106" i="14" s="1"/>
  <c r="LL104" i="14"/>
  <c r="LL106" i="14" s="1"/>
  <c r="KZ104" i="14"/>
  <c r="KZ106" i="14" s="1"/>
  <c r="KN104" i="14"/>
  <c r="KN106" i="14" s="1"/>
  <c r="KB104" i="14"/>
  <c r="KB106" i="14" s="1"/>
  <c r="JP104" i="14"/>
  <c r="JP106" i="14" s="1"/>
  <c r="JD104" i="14"/>
  <c r="JD106" i="14" s="1"/>
  <c r="IR104" i="14"/>
  <c r="IR106" i="14" s="1"/>
  <c r="HT104" i="14"/>
  <c r="HT106" i="14" s="1"/>
  <c r="HH104" i="14"/>
  <c r="HH106" i="14" s="1"/>
  <c r="GV104" i="14"/>
  <c r="GV106" i="14" s="1"/>
  <c r="GJ104" i="14"/>
  <c r="GJ106" i="14" s="1"/>
  <c r="FX104" i="14"/>
  <c r="FX106" i="14" s="1"/>
  <c r="FL104" i="14"/>
  <c r="FL106" i="14" s="1"/>
  <c r="EZ104" i="14"/>
  <c r="EZ106" i="14" s="1"/>
  <c r="EN104" i="14"/>
  <c r="EN106" i="14" s="1"/>
  <c r="EB104" i="14"/>
  <c r="EB106" i="14" s="1"/>
  <c r="DP104" i="14"/>
  <c r="DP106" i="14" s="1"/>
  <c r="DD104" i="14"/>
  <c r="DD106" i="14" s="1"/>
  <c r="LK104" i="14"/>
  <c r="LK106" i="14" s="1"/>
  <c r="KY104" i="14"/>
  <c r="KY106" i="14" s="1"/>
  <c r="KM104" i="14"/>
  <c r="KM106" i="14" s="1"/>
  <c r="KA104" i="14"/>
  <c r="KA106" i="14" s="1"/>
  <c r="JO104" i="14"/>
  <c r="JO106" i="14" s="1"/>
  <c r="JC104" i="14"/>
  <c r="JC106" i="14" s="1"/>
  <c r="IQ104" i="14"/>
  <c r="IQ106" i="14" s="1"/>
  <c r="IE104" i="14"/>
  <c r="IE106" i="14" s="1"/>
  <c r="HG104" i="14"/>
  <c r="HG106" i="14" s="1"/>
  <c r="GU104" i="14"/>
  <c r="GU106" i="14" s="1"/>
  <c r="GI104" i="14"/>
  <c r="GI106" i="14" s="1"/>
  <c r="FW104" i="14"/>
  <c r="FW106" i="14" s="1"/>
  <c r="FK104" i="14"/>
  <c r="FK106" i="14" s="1"/>
  <c r="EY104" i="14"/>
  <c r="EY106" i="14" s="1"/>
  <c r="EM104" i="14"/>
  <c r="EM106" i="14" s="1"/>
  <c r="EA104" i="14"/>
  <c r="EA106" i="14" s="1"/>
  <c r="DO104" i="14"/>
  <c r="DO106" i="14" s="1"/>
  <c r="DC104" i="14"/>
  <c r="DC106" i="14" s="1"/>
  <c r="LJ104" i="14"/>
  <c r="LJ106" i="14" s="1"/>
  <c r="KX104" i="14"/>
  <c r="KX106" i="14" s="1"/>
  <c r="KL104" i="14"/>
  <c r="KL106" i="14" s="1"/>
  <c r="JZ104" i="14"/>
  <c r="JZ106" i="14" s="1"/>
  <c r="JN104" i="14"/>
  <c r="JN106" i="14" s="1"/>
  <c r="JB104" i="14"/>
  <c r="JB106" i="14" s="1"/>
  <c r="IP104" i="14"/>
  <c r="IP106" i="14" s="1"/>
  <c r="ID104" i="14"/>
  <c r="ID106" i="14" s="1"/>
  <c r="HR104" i="14"/>
  <c r="HR106" i="14" s="1"/>
  <c r="GT104" i="14"/>
  <c r="GT106" i="14" s="1"/>
  <c r="GH104" i="14"/>
  <c r="GH106" i="14" s="1"/>
  <c r="FV104" i="14"/>
  <c r="FV106" i="14" s="1"/>
  <c r="FJ104" i="14"/>
  <c r="FJ106" i="14" s="1"/>
  <c r="EX104" i="14"/>
  <c r="EX106" i="14" s="1"/>
  <c r="EL104" i="14"/>
  <c r="EL106" i="14" s="1"/>
  <c r="DZ104" i="14"/>
  <c r="DZ106" i="14" s="1"/>
  <c r="DN104" i="14"/>
  <c r="DN106" i="14" s="1"/>
  <c r="DB104" i="14"/>
  <c r="DB106" i="14" s="1"/>
  <c r="LI104" i="14"/>
  <c r="LI106" i="14" s="1"/>
  <c r="KW104" i="14"/>
  <c r="KW106" i="14" s="1"/>
  <c r="KK104" i="14"/>
  <c r="KK106" i="14" s="1"/>
  <c r="JY104" i="14"/>
  <c r="JY106" i="14" s="1"/>
  <c r="JM104" i="14"/>
  <c r="JM106" i="14" s="1"/>
  <c r="JA104" i="14"/>
  <c r="JA106" i="14" s="1"/>
  <c r="IO104" i="14"/>
  <c r="IO106" i="14" s="1"/>
  <c r="IC104" i="14"/>
  <c r="IC106" i="14" s="1"/>
  <c r="HQ104" i="14"/>
  <c r="HQ106" i="14" s="1"/>
  <c r="HE104" i="14"/>
  <c r="HE106" i="14" s="1"/>
  <c r="GG104" i="14"/>
  <c r="GG106" i="14" s="1"/>
  <c r="FU104" i="14"/>
  <c r="FU106" i="14" s="1"/>
  <c r="FI104" i="14"/>
  <c r="FI106" i="14" s="1"/>
  <c r="EW104" i="14"/>
  <c r="EW106" i="14" s="1"/>
  <c r="EK104" i="14"/>
  <c r="EK106" i="14" s="1"/>
  <c r="DY104" i="14"/>
  <c r="DY106" i="14" s="1"/>
  <c r="DM104" i="14"/>
  <c r="DM106" i="14" s="1"/>
  <c r="DA104" i="14"/>
  <c r="DA106" i="14" s="1"/>
  <c r="LH104" i="14"/>
  <c r="LH106" i="14" s="1"/>
  <c r="KV104" i="14"/>
  <c r="KV106" i="14" s="1"/>
  <c r="KJ104" i="14"/>
  <c r="KJ106" i="14" s="1"/>
  <c r="JX104" i="14"/>
  <c r="JX106" i="14" s="1"/>
  <c r="JL104" i="14"/>
  <c r="JL106" i="14" s="1"/>
  <c r="IZ104" i="14"/>
  <c r="IZ106" i="14" s="1"/>
  <c r="IN104" i="14"/>
  <c r="IN106" i="14" s="1"/>
  <c r="IB104" i="14"/>
  <c r="IB106" i="14" s="1"/>
  <c r="HP104" i="14"/>
  <c r="HP106" i="14" s="1"/>
  <c r="HD104" i="14"/>
  <c r="HD106" i="14" s="1"/>
  <c r="GR104" i="14"/>
  <c r="GR106" i="14" s="1"/>
  <c r="FT104" i="14"/>
  <c r="FT106" i="14" s="1"/>
  <c r="FH104" i="14"/>
  <c r="FH106" i="14" s="1"/>
  <c r="EV104" i="14"/>
  <c r="EV106" i="14" s="1"/>
  <c r="EJ104" i="14"/>
  <c r="EJ106" i="14" s="1"/>
  <c r="DX104" i="14"/>
  <c r="DX106" i="14" s="1"/>
  <c r="DL104" i="14"/>
  <c r="DL106" i="14" s="1"/>
  <c r="CZ104" i="14"/>
  <c r="CZ106" i="14" s="1"/>
  <c r="KI104" i="14"/>
  <c r="KI106" i="14" s="1"/>
  <c r="HO104" i="14"/>
  <c r="HO106" i="14" s="1"/>
  <c r="EU104" i="14"/>
  <c r="EU106" i="14" s="1"/>
  <c r="KH104" i="14"/>
  <c r="KH106" i="14" s="1"/>
  <c r="HN104" i="14"/>
  <c r="HN106" i="14" s="1"/>
  <c r="ET104" i="14"/>
  <c r="ET106" i="14" s="1"/>
  <c r="JW104" i="14"/>
  <c r="JW106" i="14" s="1"/>
  <c r="HC104" i="14"/>
  <c r="HC106" i="14" s="1"/>
  <c r="EI104" i="14"/>
  <c r="EI106" i="14" s="1"/>
  <c r="JV104" i="14"/>
  <c r="JV106" i="14" s="1"/>
  <c r="HB104" i="14"/>
  <c r="HB106" i="14" s="1"/>
  <c r="EH104" i="14"/>
  <c r="EH106" i="14" s="1"/>
  <c r="JK104" i="14"/>
  <c r="JK106" i="14" s="1"/>
  <c r="GQ104" i="14"/>
  <c r="GQ106" i="14" s="1"/>
  <c r="DW104" i="14"/>
  <c r="DW106" i="14" s="1"/>
  <c r="JJ104" i="14"/>
  <c r="JJ106" i="14" s="1"/>
  <c r="GP104" i="14"/>
  <c r="GP106" i="14" s="1"/>
  <c r="DV104" i="14"/>
  <c r="DV106" i="14" s="1"/>
  <c r="IY104" i="14"/>
  <c r="IY106" i="14" s="1"/>
  <c r="GE104" i="14"/>
  <c r="GE106" i="14" s="1"/>
  <c r="DK104" i="14"/>
  <c r="DK106" i="14" s="1"/>
  <c r="LR104" i="14"/>
  <c r="LR106" i="14" s="1"/>
  <c r="IX104" i="14"/>
  <c r="IX106" i="14" s="1"/>
  <c r="GD104" i="14"/>
  <c r="GD106" i="14" s="1"/>
  <c r="DJ104" i="14"/>
  <c r="DJ106" i="14" s="1"/>
  <c r="LG104" i="14"/>
  <c r="LG106" i="14" s="1"/>
  <c r="IM104" i="14"/>
  <c r="IM106" i="14" s="1"/>
  <c r="CY104" i="14"/>
  <c r="CY106" i="14" s="1"/>
  <c r="IL104" i="14"/>
  <c r="IL106" i="14" s="1"/>
  <c r="FR104" i="14"/>
  <c r="FR106" i="14" s="1"/>
  <c r="CX104" i="14"/>
  <c r="CX106" i="14" s="1"/>
  <c r="KU104" i="14"/>
  <c r="KU106" i="14" s="1"/>
  <c r="IA104" i="14"/>
  <c r="IA106" i="14" s="1"/>
  <c r="FG104" i="14"/>
  <c r="FG106" i="14" s="1"/>
  <c r="KT104" i="14"/>
  <c r="KT106" i="14" s="1"/>
  <c r="HZ104" i="14"/>
  <c r="HZ106" i="14" s="1"/>
  <c r="O119" i="7"/>
  <c r="P118" i="7"/>
  <c r="OF182" i="14"/>
  <c r="NX183" i="14"/>
  <c r="BN106" i="14"/>
  <c r="BM106" i="14"/>
  <c r="GZ183" i="14"/>
  <c r="JR183" i="14"/>
  <c r="JC183" i="14"/>
  <c r="IY183" i="14"/>
  <c r="KU183" i="14"/>
  <c r="N41" i="11"/>
  <c r="N39" i="11" s="1"/>
  <c r="N14" i="11"/>
  <c r="O20" i="3"/>
  <c r="P15" i="6"/>
  <c r="O16" i="6"/>
  <c r="O17" i="6" s="1"/>
  <c r="P62" i="6"/>
  <c r="G136" i="14"/>
  <c r="G111" i="14"/>
  <c r="HW183" i="14"/>
  <c r="KS182" i="14"/>
  <c r="KO183" i="14"/>
  <c r="BX106" i="14"/>
  <c r="G57" i="14"/>
  <c r="CM106" i="14"/>
  <c r="EC26" i="5"/>
  <c r="ML183" i="14"/>
  <c r="K9" i="7"/>
  <c r="GE183" i="14"/>
  <c r="FW183" i="14"/>
  <c r="DF141" i="14"/>
  <c r="HG139" i="14"/>
  <c r="GU139" i="14"/>
  <c r="GI139" i="14"/>
  <c r="FW139" i="14"/>
  <c r="FK139" i="14"/>
  <c r="EY139" i="14"/>
  <c r="EM139" i="14"/>
  <c r="EA139" i="14"/>
  <c r="DO139" i="14"/>
  <c r="DC139" i="14"/>
  <c r="HR139" i="14"/>
  <c r="GT139" i="14"/>
  <c r="GH139" i="14"/>
  <c r="FV139" i="14"/>
  <c r="FJ139" i="14"/>
  <c r="EX139" i="14"/>
  <c r="EL139" i="14"/>
  <c r="DZ139" i="14"/>
  <c r="DN139" i="14"/>
  <c r="DB139" i="14"/>
  <c r="HQ139" i="14"/>
  <c r="HE139" i="14"/>
  <c r="GG139" i="14"/>
  <c r="FU139" i="14"/>
  <c r="FI139" i="14"/>
  <c r="EW139" i="14"/>
  <c r="EK139" i="14"/>
  <c r="DY139" i="14"/>
  <c r="DM139" i="14"/>
  <c r="DA139" i="14"/>
  <c r="HP139" i="14"/>
  <c r="HD139" i="14"/>
  <c r="GR139" i="14"/>
  <c r="FT139" i="14"/>
  <c r="FH139" i="14"/>
  <c r="EV139" i="14"/>
  <c r="EJ139" i="14"/>
  <c r="DX139" i="14"/>
  <c r="DL139" i="14"/>
  <c r="CZ139" i="14"/>
  <c r="HO139" i="14"/>
  <c r="HC139" i="14"/>
  <c r="GQ139" i="14"/>
  <c r="GE139" i="14"/>
  <c r="FG139" i="14"/>
  <c r="EU139" i="14"/>
  <c r="EI139" i="14"/>
  <c r="DW139" i="14"/>
  <c r="DK139" i="14"/>
  <c r="CY139" i="14"/>
  <c r="HN139" i="14"/>
  <c r="HB139" i="14"/>
  <c r="GP139" i="14"/>
  <c r="GD139" i="14"/>
  <c r="FR139" i="14"/>
  <c r="ET139" i="14"/>
  <c r="EH139" i="14"/>
  <c r="DV139" i="14"/>
  <c r="DJ139" i="14"/>
  <c r="CX139" i="14"/>
  <c r="HM139" i="14"/>
  <c r="HA139" i="14"/>
  <c r="GO139" i="14"/>
  <c r="GC139" i="14"/>
  <c r="FQ139" i="14"/>
  <c r="FE139" i="14"/>
  <c r="EG139" i="14"/>
  <c r="DU139" i="14"/>
  <c r="DI139" i="14"/>
  <c r="CW139" i="14"/>
  <c r="HL139" i="14"/>
  <c r="GZ139" i="14"/>
  <c r="GN139" i="14"/>
  <c r="GB139" i="14"/>
  <c r="FP139" i="14"/>
  <c r="FD139" i="14"/>
  <c r="ER139" i="14"/>
  <c r="DT139" i="14"/>
  <c r="DH139" i="14"/>
  <c r="CV139" i="14"/>
  <c r="HK139" i="14"/>
  <c r="GY139" i="14"/>
  <c r="GM139" i="14"/>
  <c r="GA139" i="14"/>
  <c r="FO139" i="14"/>
  <c r="FC139" i="14"/>
  <c r="EQ139" i="14"/>
  <c r="EE139" i="14"/>
  <c r="DG139" i="14"/>
  <c r="CU139" i="14"/>
  <c r="HJ139" i="14"/>
  <c r="GX139" i="14"/>
  <c r="GL139" i="14"/>
  <c r="FZ139" i="14"/>
  <c r="FN139" i="14"/>
  <c r="FB139" i="14"/>
  <c r="EP139" i="14"/>
  <c r="ED139" i="14"/>
  <c r="DR139" i="14"/>
  <c r="CT139" i="14"/>
  <c r="HI139" i="14"/>
  <c r="GW139" i="14"/>
  <c r="GK139" i="14"/>
  <c r="FY139" i="14"/>
  <c r="FM139" i="14"/>
  <c r="FA139" i="14"/>
  <c r="EO139" i="14"/>
  <c r="EC139" i="14"/>
  <c r="DQ139" i="14"/>
  <c r="DE139" i="14"/>
  <c r="GV139" i="14"/>
  <c r="GJ139" i="14"/>
  <c r="FX139" i="14"/>
  <c r="FL139" i="14"/>
  <c r="EZ139" i="14"/>
  <c r="EN139" i="14"/>
  <c r="EB139" i="14"/>
  <c r="DP139" i="14"/>
  <c r="DD139" i="14"/>
  <c r="HH139" i="14"/>
  <c r="NT183" i="14"/>
  <c r="OF183" i="14" s="1"/>
  <c r="OF181" i="14"/>
  <c r="BO106" i="14"/>
  <c r="H11" i="15"/>
  <c r="H10" i="15"/>
  <c r="H7" i="15"/>
  <c r="H13" i="15"/>
  <c r="H12" i="15"/>
  <c r="H21" i="15"/>
  <c r="MF182" i="14"/>
  <c r="MB183" i="14"/>
  <c r="O37" i="7"/>
  <c r="P36" i="7"/>
  <c r="LM183" i="14"/>
  <c r="M59" i="7"/>
  <c r="KG183" i="14"/>
  <c r="KS183" i="14" s="1"/>
  <c r="KS181" i="14"/>
  <c r="BZ106" i="14"/>
  <c r="BY106" i="14"/>
  <c r="J64" i="11"/>
  <c r="K27" i="3"/>
  <c r="P71" i="7"/>
  <c r="Q70" i="7"/>
  <c r="N136" i="7"/>
  <c r="O135" i="7"/>
  <c r="IQ183" i="14"/>
  <c r="IM183" i="14"/>
  <c r="IF182" i="14"/>
  <c r="HX183" i="14"/>
  <c r="BP106" i="14"/>
  <c r="HQ183" i="14"/>
  <c r="HM183" i="14"/>
  <c r="O152" i="7"/>
  <c r="N153" i="7"/>
  <c r="O65" i="7"/>
  <c r="O27" i="7"/>
  <c r="P28" i="7"/>
  <c r="KC183" i="14"/>
  <c r="MM183" i="14"/>
  <c r="H182" i="15" l="1"/>
  <c r="K8" i="7"/>
  <c r="CO41" i="5" s="1"/>
  <c r="K13" i="7"/>
  <c r="O124" i="7"/>
  <c r="P123" i="7"/>
  <c r="L6" i="13"/>
  <c r="L3" i="7"/>
  <c r="M13" i="6"/>
  <c r="L3" i="6"/>
  <c r="FJ39" i="5"/>
  <c r="FK39" i="5" s="1"/>
  <c r="FL39" i="5" s="1"/>
  <c r="FM39" i="5" s="1"/>
  <c r="FN39" i="5" s="1"/>
  <c r="FO39" i="5" s="1"/>
  <c r="FP39" i="5" s="1"/>
  <c r="FQ39" i="5" s="1"/>
  <c r="FR39" i="5" s="1"/>
  <c r="FS39" i="5" s="1"/>
  <c r="FT39" i="5" s="1"/>
  <c r="FU39" i="5" s="1"/>
  <c r="EB19" i="5"/>
  <c r="EB8" i="5"/>
  <c r="R88" i="7"/>
  <c r="S89" i="7"/>
  <c r="N63" i="7"/>
  <c r="M99" i="7"/>
  <c r="M100" i="7" s="1"/>
  <c r="M64" i="7"/>
  <c r="GF183" i="14"/>
  <c r="H17" i="8"/>
  <c r="K35" i="14"/>
  <c r="M51" i="6"/>
  <c r="Q39" i="5"/>
  <c r="O141" i="7"/>
  <c r="P140" i="7"/>
  <c r="CC43" i="5"/>
  <c r="CC16" i="5" s="1"/>
  <c r="K41" i="5"/>
  <c r="K43" i="5" s="1"/>
  <c r="CW30" i="5"/>
  <c r="P112" i="7"/>
  <c r="Q111" i="7"/>
  <c r="K46" i="8"/>
  <c r="L5" i="8"/>
  <c r="I26" i="8"/>
  <c r="J4" i="8"/>
  <c r="H9" i="15"/>
  <c r="H29" i="15"/>
  <c r="ED26" i="5"/>
  <c r="G167" i="14"/>
  <c r="G175" i="14" s="1"/>
  <c r="G146" i="14"/>
  <c r="I101" i="14"/>
  <c r="I88" i="14"/>
  <c r="I76" i="14"/>
  <c r="I73" i="14"/>
  <c r="J63" i="14"/>
  <c r="J60" i="14"/>
  <c r="J48" i="14"/>
  <c r="J45" i="14"/>
  <c r="J56" i="14" s="1"/>
  <c r="MS183" i="14"/>
  <c r="P101" i="7"/>
  <c r="HS183" i="14"/>
  <c r="J9" i="12"/>
  <c r="J8" i="12" s="1"/>
  <c r="J8" i="10"/>
  <c r="J7" i="10" s="1"/>
  <c r="I29" i="13"/>
  <c r="J29" i="13" s="1"/>
  <c r="K29" i="13" s="1"/>
  <c r="L29" i="13" s="1"/>
  <c r="M29" i="13" s="1"/>
  <c r="N29" i="13" s="1"/>
  <c r="O29" i="13" s="1"/>
  <c r="P29" i="13" s="1"/>
  <c r="Q29" i="13" s="1"/>
  <c r="R29" i="13" s="1"/>
  <c r="S29" i="13" s="1"/>
  <c r="T29" i="13" s="1"/>
  <c r="U29" i="13" s="1"/>
  <c r="V29" i="13" s="1"/>
  <c r="W29" i="13" s="1"/>
  <c r="X29" i="13" s="1"/>
  <c r="Y29" i="13" s="1"/>
  <c r="Z29" i="13" s="1"/>
  <c r="AA29" i="13" s="1"/>
  <c r="AB29" i="13" s="1"/>
  <c r="AC29" i="13" s="1"/>
  <c r="AD29" i="13" s="1"/>
  <c r="AE29" i="13" s="1"/>
  <c r="AF29" i="13" s="1"/>
  <c r="AG29" i="13" s="1"/>
  <c r="AH29" i="13" s="1"/>
  <c r="AI29" i="13" s="1"/>
  <c r="AJ29" i="13" s="1"/>
  <c r="AK29" i="13" s="1"/>
  <c r="AL29" i="13" s="1"/>
  <c r="AM29" i="13" s="1"/>
  <c r="AN29" i="13" s="1"/>
  <c r="AO29" i="13" s="1"/>
  <c r="AP29" i="13" s="1"/>
  <c r="AQ29" i="13" s="1"/>
  <c r="H40" i="13"/>
  <c r="BU18" i="9"/>
  <c r="BT25" i="9"/>
  <c r="BT7" i="9" s="1"/>
  <c r="Q76" i="7"/>
  <c r="R75" i="7"/>
  <c r="H29" i="11"/>
  <c r="H60" i="11" s="1"/>
  <c r="I4" i="11"/>
  <c r="H80" i="15"/>
  <c r="I13" i="15"/>
  <c r="I182" i="15" s="1"/>
  <c r="I12" i="15"/>
  <c r="I131" i="15" s="1"/>
  <c r="I21" i="15"/>
  <c r="I11" i="15"/>
  <c r="I80" i="15" s="1"/>
  <c r="CD12" i="9"/>
  <c r="H11" i="13"/>
  <c r="H31" i="8"/>
  <c r="J20" i="13"/>
  <c r="I16" i="12"/>
  <c r="OS183" i="14"/>
  <c r="P96" i="7"/>
  <c r="Q84" i="7"/>
  <c r="P83" i="7"/>
  <c r="K5" i="13"/>
  <c r="K4" i="14"/>
  <c r="BF35" i="14" s="1"/>
  <c r="BF63" i="14" s="1"/>
  <c r="BF101" i="14" s="1"/>
  <c r="BF136" i="14" s="1"/>
  <c r="BF167" i="14" s="1"/>
  <c r="K5" i="12"/>
  <c r="K4" i="10"/>
  <c r="K2" i="9"/>
  <c r="K2" i="7"/>
  <c r="L12" i="6"/>
  <c r="K2" i="6"/>
  <c r="K2" i="5"/>
  <c r="P157" i="7"/>
  <c r="O158" i="7"/>
  <c r="BM30" i="5"/>
  <c r="H41" i="11"/>
  <c r="H14" i="11"/>
  <c r="P171" i="7"/>
  <c r="O170" i="7"/>
  <c r="P65" i="7"/>
  <c r="P27" i="7"/>
  <c r="Q28" i="7"/>
  <c r="Q15" i="6"/>
  <c r="P16" i="6"/>
  <c r="P17" i="6" s="1"/>
  <c r="Q62" i="6"/>
  <c r="N18" i="13"/>
  <c r="LS183" i="14"/>
  <c r="OQ140" i="14"/>
  <c r="OQ141" i="14" s="1"/>
  <c r="OE140" i="14"/>
  <c r="OE141" i="14" s="1"/>
  <c r="NG140" i="14"/>
  <c r="NG141" i="14" s="1"/>
  <c r="MU140" i="14"/>
  <c r="MU141" i="14" s="1"/>
  <c r="MI140" i="14"/>
  <c r="MI141" i="14" s="1"/>
  <c r="LW140" i="14"/>
  <c r="LW141" i="14" s="1"/>
  <c r="LK140" i="14"/>
  <c r="LK141" i="14" s="1"/>
  <c r="KY140" i="14"/>
  <c r="KY141" i="14" s="1"/>
  <c r="KM140" i="14"/>
  <c r="KM141" i="14" s="1"/>
  <c r="KA140" i="14"/>
  <c r="KA141" i="14" s="1"/>
  <c r="JO140" i="14"/>
  <c r="JO141" i="14" s="1"/>
  <c r="JC140" i="14"/>
  <c r="JC141" i="14" s="1"/>
  <c r="IQ140" i="14"/>
  <c r="IE140" i="14"/>
  <c r="HG140" i="14"/>
  <c r="GU140" i="14"/>
  <c r="GI140" i="14"/>
  <c r="FW140" i="14"/>
  <c r="FW141" i="14" s="1"/>
  <c r="FK140" i="14"/>
  <c r="FK141" i="14" s="1"/>
  <c r="EY140" i="14"/>
  <c r="EY141" i="14" s="1"/>
  <c r="EM140" i="14"/>
  <c r="EM141" i="14" s="1"/>
  <c r="EA140" i="14"/>
  <c r="EA141" i="14" s="1"/>
  <c r="DO140" i="14"/>
  <c r="DO141" i="14" s="1"/>
  <c r="DC140" i="14"/>
  <c r="CQ140" i="14"/>
  <c r="CQ141" i="14" s="1"/>
  <c r="CE140" i="14"/>
  <c r="CE141" i="14" s="1"/>
  <c r="BG140" i="14"/>
  <c r="BG141" i="14" s="1"/>
  <c r="AU140" i="14"/>
  <c r="AU141" i="14" s="1"/>
  <c r="AI140" i="14"/>
  <c r="AI141" i="14" s="1"/>
  <c r="W140" i="14"/>
  <c r="W141" i="14" s="1"/>
  <c r="K140" i="14"/>
  <c r="K141" i="14" s="1"/>
  <c r="OP140" i="14"/>
  <c r="OP141" i="14" s="1"/>
  <c r="OD140" i="14"/>
  <c r="OD141" i="14" s="1"/>
  <c r="NR140" i="14"/>
  <c r="NR141" i="14" s="1"/>
  <c r="MT140" i="14"/>
  <c r="MT141" i="14" s="1"/>
  <c r="MH140" i="14"/>
  <c r="MH141" i="14" s="1"/>
  <c r="LV140" i="14"/>
  <c r="LV141" i="14" s="1"/>
  <c r="LJ140" i="14"/>
  <c r="LJ141" i="14" s="1"/>
  <c r="KX140" i="14"/>
  <c r="KX141" i="14" s="1"/>
  <c r="KL140" i="14"/>
  <c r="KL141" i="14" s="1"/>
  <c r="JZ140" i="14"/>
  <c r="JZ141" i="14" s="1"/>
  <c r="JN140" i="14"/>
  <c r="JN141" i="14" s="1"/>
  <c r="JB140" i="14"/>
  <c r="JB141" i="14" s="1"/>
  <c r="IP140" i="14"/>
  <c r="ID140" i="14"/>
  <c r="HR140" i="14"/>
  <c r="GT140" i="14"/>
  <c r="GH140" i="14"/>
  <c r="FV140" i="14"/>
  <c r="FJ140" i="14"/>
  <c r="EX140" i="14"/>
  <c r="EX141" i="14" s="1"/>
  <c r="EL140" i="14"/>
  <c r="EL141" i="14" s="1"/>
  <c r="DZ140" i="14"/>
  <c r="DZ141" i="14" s="1"/>
  <c r="DN140" i="14"/>
  <c r="DN141" i="14" s="1"/>
  <c r="DB140" i="14"/>
  <c r="DB141" i="14" s="1"/>
  <c r="CP140" i="14"/>
  <c r="CP141" i="14" s="1"/>
  <c r="CD140" i="14"/>
  <c r="CD141" i="14" s="1"/>
  <c r="BR140" i="14"/>
  <c r="BR141" i="14" s="1"/>
  <c r="AT140" i="14"/>
  <c r="AT141" i="14" s="1"/>
  <c r="AH140" i="14"/>
  <c r="AH141" i="14" s="1"/>
  <c r="V140" i="14"/>
  <c r="V141" i="14" s="1"/>
  <c r="J140" i="14"/>
  <c r="J141" i="14" s="1"/>
  <c r="OM140" i="14"/>
  <c r="OM141" i="14" s="1"/>
  <c r="OA140" i="14"/>
  <c r="OA141" i="14" s="1"/>
  <c r="NO140" i="14"/>
  <c r="NO141" i="14" s="1"/>
  <c r="NC140" i="14"/>
  <c r="NC141" i="14" s="1"/>
  <c r="MQ140" i="14"/>
  <c r="MQ141" i="14" s="1"/>
  <c r="ME140" i="14"/>
  <c r="ME141" i="14" s="1"/>
  <c r="LG140" i="14"/>
  <c r="LG141" i="14" s="1"/>
  <c r="KU140" i="14"/>
  <c r="KU141" i="14" s="1"/>
  <c r="KI140" i="14"/>
  <c r="KI141" i="14" s="1"/>
  <c r="JW140" i="14"/>
  <c r="JW141" i="14" s="1"/>
  <c r="JK140" i="14"/>
  <c r="JK141" i="14" s="1"/>
  <c r="IY140" i="14"/>
  <c r="IY141" i="14" s="1"/>
  <c r="IM140" i="14"/>
  <c r="IA140" i="14"/>
  <c r="HO140" i="14"/>
  <c r="HO141" i="14" s="1"/>
  <c r="HC140" i="14"/>
  <c r="HC141" i="14" s="1"/>
  <c r="GQ140" i="14"/>
  <c r="GQ141" i="14" s="1"/>
  <c r="GE140" i="14"/>
  <c r="GE141" i="14" s="1"/>
  <c r="FG140" i="14"/>
  <c r="FG141" i="14" s="1"/>
  <c r="EU140" i="14"/>
  <c r="EI140" i="14"/>
  <c r="DW140" i="14"/>
  <c r="DK140" i="14"/>
  <c r="CY140" i="14"/>
  <c r="CM140" i="14"/>
  <c r="CM141" i="14" s="1"/>
  <c r="CA140" i="14"/>
  <c r="CA141" i="14" s="1"/>
  <c r="BO140" i="14"/>
  <c r="BO141" i="14" s="1"/>
  <c r="BC140" i="14"/>
  <c r="BC141" i="14" s="1"/>
  <c r="AQ140" i="14"/>
  <c r="AQ141" i="14" s="1"/>
  <c r="AE140" i="14"/>
  <c r="AE141" i="14" s="1"/>
  <c r="G140" i="14"/>
  <c r="G141" i="14" s="1"/>
  <c r="G152" i="14" s="1"/>
  <c r="OK140" i="14"/>
  <c r="OK141" i="14" s="1"/>
  <c r="NY140" i="14"/>
  <c r="NY141" i="14" s="1"/>
  <c r="NM140" i="14"/>
  <c r="NM141" i="14" s="1"/>
  <c r="NA140" i="14"/>
  <c r="NA141" i="14" s="1"/>
  <c r="MO140" i="14"/>
  <c r="MO141" i="14" s="1"/>
  <c r="MC140" i="14"/>
  <c r="MC141" i="14" s="1"/>
  <c r="LQ140" i="14"/>
  <c r="LQ141" i="14" s="1"/>
  <c r="LE140" i="14"/>
  <c r="LE141" i="14" s="1"/>
  <c r="KG140" i="14"/>
  <c r="KG141" i="14" s="1"/>
  <c r="JU140" i="14"/>
  <c r="JU141" i="14" s="1"/>
  <c r="JI140" i="14"/>
  <c r="JI141" i="14" s="1"/>
  <c r="IW140" i="14"/>
  <c r="IW141" i="14" s="1"/>
  <c r="IK140" i="14"/>
  <c r="HY140" i="14"/>
  <c r="HM140" i="14"/>
  <c r="HA140" i="14"/>
  <c r="GO140" i="14"/>
  <c r="GC140" i="14"/>
  <c r="GC141" i="14" s="1"/>
  <c r="FQ140" i="14"/>
  <c r="FQ141" i="14" s="1"/>
  <c r="FE140" i="14"/>
  <c r="FE141" i="14" s="1"/>
  <c r="EG140" i="14"/>
  <c r="EG141" i="14" s="1"/>
  <c r="DU140" i="14"/>
  <c r="DU141" i="14" s="1"/>
  <c r="DI140" i="14"/>
  <c r="DI141" i="14" s="1"/>
  <c r="CW140" i="14"/>
  <c r="CK140" i="14"/>
  <c r="CK141" i="14" s="1"/>
  <c r="OJ140" i="14"/>
  <c r="OJ141" i="14" s="1"/>
  <c r="NX140" i="14"/>
  <c r="NX141" i="14" s="1"/>
  <c r="NL140" i="14"/>
  <c r="NL141" i="14" s="1"/>
  <c r="MZ140" i="14"/>
  <c r="MZ141" i="14" s="1"/>
  <c r="MN140" i="14"/>
  <c r="MN141" i="14" s="1"/>
  <c r="MB140" i="14"/>
  <c r="MB141" i="14" s="1"/>
  <c r="LP140" i="14"/>
  <c r="LP141" i="14" s="1"/>
  <c r="LD140" i="14"/>
  <c r="LD141" i="14" s="1"/>
  <c r="KR140" i="14"/>
  <c r="KR141" i="14" s="1"/>
  <c r="JT140" i="14"/>
  <c r="JT141" i="14" s="1"/>
  <c r="JH140" i="14"/>
  <c r="JH141" i="14" s="1"/>
  <c r="IV140" i="14"/>
  <c r="IV141" i="14" s="1"/>
  <c r="IJ140" i="14"/>
  <c r="HX140" i="14"/>
  <c r="HL140" i="14"/>
  <c r="GZ140" i="14"/>
  <c r="GN140" i="14"/>
  <c r="GB140" i="14"/>
  <c r="OI140" i="14"/>
  <c r="OI141" i="14" s="1"/>
  <c r="NW140" i="14"/>
  <c r="NW141" i="14" s="1"/>
  <c r="NK140" i="14"/>
  <c r="NK141" i="14" s="1"/>
  <c r="MY140" i="14"/>
  <c r="MY141" i="14" s="1"/>
  <c r="MM140" i="14"/>
  <c r="MM141" i="14" s="1"/>
  <c r="MA140" i="14"/>
  <c r="MA141" i="14" s="1"/>
  <c r="LO140" i="14"/>
  <c r="LO141" i="14" s="1"/>
  <c r="LC140" i="14"/>
  <c r="LC141" i="14" s="1"/>
  <c r="KQ140" i="14"/>
  <c r="KQ141" i="14" s="1"/>
  <c r="KE140" i="14"/>
  <c r="KE141" i="14" s="1"/>
  <c r="JG140" i="14"/>
  <c r="JG141" i="14" s="1"/>
  <c r="IU140" i="14"/>
  <c r="IU141" i="14" s="1"/>
  <c r="II140" i="14"/>
  <c r="HW140" i="14"/>
  <c r="HK140" i="14"/>
  <c r="HK141" i="14" s="1"/>
  <c r="GY140" i="14"/>
  <c r="GM140" i="14"/>
  <c r="GA140" i="14"/>
  <c r="FO140" i="14"/>
  <c r="FC140" i="14"/>
  <c r="EQ140" i="14"/>
  <c r="EE140" i="14"/>
  <c r="EE141" i="14" s="1"/>
  <c r="DG140" i="14"/>
  <c r="DG141" i="14" s="1"/>
  <c r="CU140" i="14"/>
  <c r="CU141" i="14" s="1"/>
  <c r="CI140" i="14"/>
  <c r="CI141" i="14" s="1"/>
  <c r="BW140" i="14"/>
  <c r="BW141" i="14" s="1"/>
  <c r="BK140" i="14"/>
  <c r="BK141" i="14" s="1"/>
  <c r="AY140" i="14"/>
  <c r="AY141" i="14" s="1"/>
  <c r="AM140" i="14"/>
  <c r="AM141" i="14" s="1"/>
  <c r="AA140" i="14"/>
  <c r="AA141" i="14" s="1"/>
  <c r="O140" i="14"/>
  <c r="O141" i="14" s="1"/>
  <c r="OG140" i="14"/>
  <c r="OG141" i="14" s="1"/>
  <c r="NU140" i="14"/>
  <c r="NU141" i="14" s="1"/>
  <c r="NI140" i="14"/>
  <c r="NI141" i="14" s="1"/>
  <c r="MW140" i="14"/>
  <c r="MW141" i="14" s="1"/>
  <c r="MK140" i="14"/>
  <c r="MK141" i="14" s="1"/>
  <c r="LY140" i="14"/>
  <c r="LY141" i="14" s="1"/>
  <c r="LM140" i="14"/>
  <c r="LM141" i="14" s="1"/>
  <c r="LA140" i="14"/>
  <c r="LA141" i="14" s="1"/>
  <c r="KO140" i="14"/>
  <c r="KO141" i="14" s="1"/>
  <c r="KC140" i="14"/>
  <c r="KC141" i="14" s="1"/>
  <c r="JQ140" i="14"/>
  <c r="JQ141" i="14" s="1"/>
  <c r="JE140" i="14"/>
  <c r="JE141" i="14" s="1"/>
  <c r="IG140" i="14"/>
  <c r="HU140" i="14"/>
  <c r="HI140" i="14"/>
  <c r="HI141" i="14" s="1"/>
  <c r="GW140" i="14"/>
  <c r="GW141" i="14" s="1"/>
  <c r="GK140" i="14"/>
  <c r="GK141" i="14" s="1"/>
  <c r="FY140" i="14"/>
  <c r="FY141" i="14" s="1"/>
  <c r="FM140" i="14"/>
  <c r="FM141" i="14" s="1"/>
  <c r="FA140" i="14"/>
  <c r="EO140" i="14"/>
  <c r="EC140" i="14"/>
  <c r="DQ140" i="14"/>
  <c r="DE140" i="14"/>
  <c r="CG140" i="14"/>
  <c r="CG141" i="14" s="1"/>
  <c r="BU140" i="14"/>
  <c r="BU141" i="14" s="1"/>
  <c r="BI140" i="14"/>
  <c r="BI141" i="14" s="1"/>
  <c r="AW140" i="14"/>
  <c r="AW141" i="14" s="1"/>
  <c r="AK140" i="14"/>
  <c r="AK141" i="14" s="1"/>
  <c r="Y140" i="14"/>
  <c r="Y141" i="14" s="1"/>
  <c r="M140" i="14"/>
  <c r="M141" i="14" s="1"/>
  <c r="OL140" i="14"/>
  <c r="OL141" i="14" s="1"/>
  <c r="NH140" i="14"/>
  <c r="NH141" i="14" s="1"/>
  <c r="LB140" i="14"/>
  <c r="LB141" i="14" s="1"/>
  <c r="JY140" i="14"/>
  <c r="JY141" i="14" s="1"/>
  <c r="IX140" i="14"/>
  <c r="IX141" i="14" s="1"/>
  <c r="HT140" i="14"/>
  <c r="GR140" i="14"/>
  <c r="GR141" i="14" s="1"/>
  <c r="FP140" i="14"/>
  <c r="ER140" i="14"/>
  <c r="ER141" i="14" s="1"/>
  <c r="DT140" i="14"/>
  <c r="DT141" i="14" s="1"/>
  <c r="CV140" i="14"/>
  <c r="CV141" i="14" s="1"/>
  <c r="BY140" i="14"/>
  <c r="BY141" i="14" s="1"/>
  <c r="BD140" i="14"/>
  <c r="BD141" i="14" s="1"/>
  <c r="AJ140" i="14"/>
  <c r="AJ141" i="14" s="1"/>
  <c r="P140" i="14"/>
  <c r="P141" i="14" s="1"/>
  <c r="OH140" i="14"/>
  <c r="OH141" i="14" s="1"/>
  <c r="NE140" i="14"/>
  <c r="NE141" i="14" s="1"/>
  <c r="MD140" i="14"/>
  <c r="MD141" i="14" s="1"/>
  <c r="KZ140" i="14"/>
  <c r="KZ141" i="14" s="1"/>
  <c r="JX140" i="14"/>
  <c r="JX141" i="14" s="1"/>
  <c r="IT140" i="14"/>
  <c r="IT141" i="14" s="1"/>
  <c r="HQ140" i="14"/>
  <c r="HQ141" i="14" s="1"/>
  <c r="GP140" i="14"/>
  <c r="GP141" i="14" s="1"/>
  <c r="FN140" i="14"/>
  <c r="EP140" i="14"/>
  <c r="DR140" i="14"/>
  <c r="CT140" i="14"/>
  <c r="CT141" i="14" s="1"/>
  <c r="BX140" i="14"/>
  <c r="BX141" i="14" s="1"/>
  <c r="BB140" i="14"/>
  <c r="BB141" i="14" s="1"/>
  <c r="AG140" i="14"/>
  <c r="AG141" i="14" s="1"/>
  <c r="N140" i="14"/>
  <c r="N141" i="14" s="1"/>
  <c r="ND140" i="14"/>
  <c r="ND141" i="14" s="1"/>
  <c r="LZ140" i="14"/>
  <c r="LZ141" i="14" s="1"/>
  <c r="KW140" i="14"/>
  <c r="KW141" i="14" s="1"/>
  <c r="JV140" i="14"/>
  <c r="JV141" i="14" s="1"/>
  <c r="IR140" i="14"/>
  <c r="HP140" i="14"/>
  <c r="HP141" i="14" s="1"/>
  <c r="GL140" i="14"/>
  <c r="GL141" i="14" s="1"/>
  <c r="FL140" i="14"/>
  <c r="FL141" i="14" s="1"/>
  <c r="EN140" i="14"/>
  <c r="EN141" i="14" s="1"/>
  <c r="DP140" i="14"/>
  <c r="CR140" i="14"/>
  <c r="CR141" i="14" s="1"/>
  <c r="BV140" i="14"/>
  <c r="BV141" i="14" s="1"/>
  <c r="BA140" i="14"/>
  <c r="BA141" i="14" s="1"/>
  <c r="L140" i="14"/>
  <c r="L141" i="14" s="1"/>
  <c r="OC140" i="14"/>
  <c r="OC141" i="14" s="1"/>
  <c r="NB140" i="14"/>
  <c r="NB141" i="14" s="1"/>
  <c r="LX140" i="14"/>
  <c r="LX141" i="14" s="1"/>
  <c r="KV140" i="14"/>
  <c r="KV141" i="14" s="1"/>
  <c r="JR140" i="14"/>
  <c r="JR141" i="14" s="1"/>
  <c r="IO140" i="14"/>
  <c r="HN140" i="14"/>
  <c r="GJ140" i="14"/>
  <c r="GJ141" i="14" s="1"/>
  <c r="FI140" i="14"/>
  <c r="EK140" i="14"/>
  <c r="DM140" i="14"/>
  <c r="DM141" i="14" s="1"/>
  <c r="CO140" i="14"/>
  <c r="CO141" i="14" s="1"/>
  <c r="BT140" i="14"/>
  <c r="BT141" i="14" s="1"/>
  <c r="AZ140" i="14"/>
  <c r="AZ141" i="14" s="1"/>
  <c r="AD140" i="14"/>
  <c r="AD141" i="14" s="1"/>
  <c r="I140" i="14"/>
  <c r="I141" i="14" s="1"/>
  <c r="OB140" i="14"/>
  <c r="OB141" i="14" s="1"/>
  <c r="MX140" i="14"/>
  <c r="MX141" i="14" s="1"/>
  <c r="LU140" i="14"/>
  <c r="LU141" i="14" s="1"/>
  <c r="KT140" i="14"/>
  <c r="KT141" i="14" s="1"/>
  <c r="JP140" i="14"/>
  <c r="JP141" i="14" s="1"/>
  <c r="IN140" i="14"/>
  <c r="HJ140" i="14"/>
  <c r="HJ141" i="14" s="1"/>
  <c r="GG140" i="14"/>
  <c r="FH140" i="14"/>
  <c r="EJ140" i="14"/>
  <c r="DL140" i="14"/>
  <c r="CN140" i="14"/>
  <c r="CN141" i="14" s="1"/>
  <c r="BQ140" i="14"/>
  <c r="BQ141" i="14" s="1"/>
  <c r="AX140" i="14"/>
  <c r="AX141" i="14" s="1"/>
  <c r="AC140" i="14"/>
  <c r="AC141" i="14" s="1"/>
  <c r="H140" i="14"/>
  <c r="H141" i="14" s="1"/>
  <c r="NZ140" i="14"/>
  <c r="NZ141" i="14" s="1"/>
  <c r="MV140" i="14"/>
  <c r="MV141" i="14" s="1"/>
  <c r="LT140" i="14"/>
  <c r="LT141" i="14" s="1"/>
  <c r="KP140" i="14"/>
  <c r="KP141" i="14" s="1"/>
  <c r="JM140" i="14"/>
  <c r="JM141" i="14" s="1"/>
  <c r="IL140" i="14"/>
  <c r="HH140" i="14"/>
  <c r="EH140" i="14"/>
  <c r="EH141" i="14" s="1"/>
  <c r="DJ140" i="14"/>
  <c r="CL140" i="14"/>
  <c r="CL141" i="14" s="1"/>
  <c r="BP140" i="14"/>
  <c r="BP141" i="14" s="1"/>
  <c r="AV140" i="14"/>
  <c r="AV141" i="14" s="1"/>
  <c r="AB140" i="14"/>
  <c r="AB141" i="14" s="1"/>
  <c r="NV140" i="14"/>
  <c r="NV141" i="14" s="1"/>
  <c r="LR140" i="14"/>
  <c r="LR141" i="14" s="1"/>
  <c r="KN140" i="14"/>
  <c r="KN141" i="14" s="1"/>
  <c r="JL140" i="14"/>
  <c r="JL141" i="14" s="1"/>
  <c r="IH140" i="14"/>
  <c r="HE140" i="14"/>
  <c r="GD140" i="14"/>
  <c r="GD141" i="14" s="1"/>
  <c r="FD140" i="14"/>
  <c r="FD141" i="14" s="1"/>
  <c r="DH140" i="14"/>
  <c r="DH141" i="14" s="1"/>
  <c r="CJ140" i="14"/>
  <c r="CJ141" i="14" s="1"/>
  <c r="BN140" i="14"/>
  <c r="BN141" i="14" s="1"/>
  <c r="Z140" i="14"/>
  <c r="Z141" i="14" s="1"/>
  <c r="NT140" i="14"/>
  <c r="NT141" i="14" s="1"/>
  <c r="MR140" i="14"/>
  <c r="MR141" i="14" s="1"/>
  <c r="LN140" i="14"/>
  <c r="LN141" i="14" s="1"/>
  <c r="KK140" i="14"/>
  <c r="KK141" i="14" s="1"/>
  <c r="JJ140" i="14"/>
  <c r="JJ141" i="14" s="1"/>
  <c r="HD140" i="14"/>
  <c r="HD141" i="14" s="1"/>
  <c r="FZ140" i="14"/>
  <c r="FB140" i="14"/>
  <c r="ED140" i="14"/>
  <c r="CH140" i="14"/>
  <c r="CH141" i="14" s="1"/>
  <c r="BM140" i="14"/>
  <c r="BM141" i="14" s="1"/>
  <c r="AR140" i="14"/>
  <c r="AR141" i="14" s="1"/>
  <c r="X140" i="14"/>
  <c r="X141" i="14" s="1"/>
  <c r="NQ140" i="14"/>
  <c r="NQ141" i="14" s="1"/>
  <c r="MP140" i="14"/>
  <c r="MP141" i="14" s="1"/>
  <c r="LL140" i="14"/>
  <c r="LL141" i="14" s="1"/>
  <c r="KJ140" i="14"/>
  <c r="KJ141" i="14" s="1"/>
  <c r="IC140" i="14"/>
  <c r="HB140" i="14"/>
  <c r="HB141" i="14" s="1"/>
  <c r="FX140" i="14"/>
  <c r="FX141" i="14" s="1"/>
  <c r="EZ140" i="14"/>
  <c r="EZ141" i="14" s="1"/>
  <c r="EB140" i="14"/>
  <c r="EB141" i="14" s="1"/>
  <c r="DD140" i="14"/>
  <c r="BL140" i="14"/>
  <c r="BL141" i="14" s="1"/>
  <c r="AP140" i="14"/>
  <c r="AP141" i="14" s="1"/>
  <c r="U140" i="14"/>
  <c r="U141" i="14" s="1"/>
  <c r="OR140" i="14"/>
  <c r="OR141" i="14" s="1"/>
  <c r="NP140" i="14"/>
  <c r="NP141" i="14" s="1"/>
  <c r="ML140" i="14"/>
  <c r="ML141" i="14" s="1"/>
  <c r="LI140" i="14"/>
  <c r="LI141" i="14" s="1"/>
  <c r="KH140" i="14"/>
  <c r="KH141" i="14" s="1"/>
  <c r="JD140" i="14"/>
  <c r="JD141" i="14" s="1"/>
  <c r="IB140" i="14"/>
  <c r="GX140" i="14"/>
  <c r="GX141" i="14" s="1"/>
  <c r="FU140" i="14"/>
  <c r="EW140" i="14"/>
  <c r="DY140" i="14"/>
  <c r="DY141" i="14" s="1"/>
  <c r="DA140" i="14"/>
  <c r="DA141" i="14" s="1"/>
  <c r="CC140" i="14"/>
  <c r="CC141" i="14" s="1"/>
  <c r="BJ140" i="14"/>
  <c r="BJ141" i="14" s="1"/>
  <c r="AO140" i="14"/>
  <c r="AO141" i="14" s="1"/>
  <c r="T140" i="14"/>
  <c r="T141" i="14" s="1"/>
  <c r="OO140" i="14"/>
  <c r="OO141" i="14" s="1"/>
  <c r="NN140" i="14"/>
  <c r="NN141" i="14" s="1"/>
  <c r="MJ140" i="14"/>
  <c r="MJ141" i="14" s="1"/>
  <c r="LH140" i="14"/>
  <c r="LH141" i="14" s="1"/>
  <c r="KD140" i="14"/>
  <c r="KD141" i="14" s="1"/>
  <c r="JA140" i="14"/>
  <c r="JA141" i="14" s="1"/>
  <c r="HZ140" i="14"/>
  <c r="GV140" i="14"/>
  <c r="FT140" i="14"/>
  <c r="EV140" i="14"/>
  <c r="DX140" i="14"/>
  <c r="CZ140" i="14"/>
  <c r="CZ141" i="14" s="1"/>
  <c r="CB140" i="14"/>
  <c r="CB141" i="14" s="1"/>
  <c r="BH140" i="14"/>
  <c r="BH141" i="14" s="1"/>
  <c r="AN140" i="14"/>
  <c r="AN141" i="14" s="1"/>
  <c r="R140" i="14"/>
  <c r="R141" i="14" s="1"/>
  <c r="FR140" i="14"/>
  <c r="FR141" i="14" s="1"/>
  <c r="ET140" i="14"/>
  <c r="ET141" i="14" s="1"/>
  <c r="DV140" i="14"/>
  <c r="CX140" i="14"/>
  <c r="ON140" i="14"/>
  <c r="ON141" i="14" s="1"/>
  <c r="BZ140" i="14"/>
  <c r="BZ141" i="14" s="1"/>
  <c r="NJ140" i="14"/>
  <c r="NJ141" i="14" s="1"/>
  <c r="BE140" i="14"/>
  <c r="BE141" i="14" s="1"/>
  <c r="MG140" i="14"/>
  <c r="MG141" i="14" s="1"/>
  <c r="AL140" i="14"/>
  <c r="AL141" i="14" s="1"/>
  <c r="Q140" i="14"/>
  <c r="Q141" i="14" s="1"/>
  <c r="KB140" i="14"/>
  <c r="KB141" i="14" s="1"/>
  <c r="IZ140" i="14"/>
  <c r="IZ141" i="14" s="1"/>
  <c r="HV140" i="14"/>
  <c r="AF141" i="14"/>
  <c r="JF183" i="14"/>
  <c r="NF183" i="14"/>
  <c r="O136" i="7"/>
  <c r="P135" i="7"/>
  <c r="GV141" i="14"/>
  <c r="DR141" i="14"/>
  <c r="EQ141" i="14"/>
  <c r="FP141" i="14"/>
  <c r="GO141" i="14"/>
  <c r="HN141" i="14"/>
  <c r="DL141" i="14"/>
  <c r="EK141" i="14"/>
  <c r="FJ141" i="14"/>
  <c r="GI141" i="14"/>
  <c r="EF139" i="14"/>
  <c r="EF141" i="14" s="1"/>
  <c r="EF104" i="14"/>
  <c r="EF106" i="14" s="1"/>
  <c r="Q18" i="6"/>
  <c r="R19" i="6"/>
  <c r="Q60" i="6"/>
  <c r="P188" i="7"/>
  <c r="O187" i="7"/>
  <c r="EE27" i="5"/>
  <c r="K5" i="11"/>
  <c r="P193" i="7"/>
  <c r="O192" i="7"/>
  <c r="DE141" i="14"/>
  <c r="ED141" i="14"/>
  <c r="FC141" i="14"/>
  <c r="GB141" i="14"/>
  <c r="HA141" i="14"/>
  <c r="CY141" i="14"/>
  <c r="DX141" i="14"/>
  <c r="EW141" i="14"/>
  <c r="FV141" i="14"/>
  <c r="GU141" i="14"/>
  <c r="DS170" i="14"/>
  <c r="DS172" i="14" s="1"/>
  <c r="DS66" i="14"/>
  <c r="DS68" i="14" s="1"/>
  <c r="DS38" i="14"/>
  <c r="DS40" i="14" s="1"/>
  <c r="P59" i="6"/>
  <c r="P61" i="6" s="1"/>
  <c r="O129" i="7"/>
  <c r="P128" i="7"/>
  <c r="CG18" i="9"/>
  <c r="CF25" i="9"/>
  <c r="CF7" i="9" s="1"/>
  <c r="CF12" i="9" s="1"/>
  <c r="IS183" i="14"/>
  <c r="R29" i="5"/>
  <c r="FV28" i="5"/>
  <c r="FW28" i="5" s="1"/>
  <c r="FX28" i="5" s="1"/>
  <c r="FY28" i="5" s="1"/>
  <c r="FZ28" i="5" s="1"/>
  <c r="GA28" i="5" s="1"/>
  <c r="GB28" i="5" s="1"/>
  <c r="GC28" i="5" s="1"/>
  <c r="GD28" i="5" s="1"/>
  <c r="GE28" i="5" s="1"/>
  <c r="GF28" i="5" s="1"/>
  <c r="GG28" i="5" s="1"/>
  <c r="Q71" i="7"/>
  <c r="R70" i="7"/>
  <c r="P37" i="7"/>
  <c r="Q36" i="7"/>
  <c r="DQ141" i="14"/>
  <c r="EP141" i="14"/>
  <c r="FO141" i="14"/>
  <c r="GN141" i="14"/>
  <c r="HM141" i="14"/>
  <c r="DK141" i="14"/>
  <c r="EJ141" i="14"/>
  <c r="FI141" i="14"/>
  <c r="GH141" i="14"/>
  <c r="HG141" i="14"/>
  <c r="P119" i="7"/>
  <c r="Q118" i="7"/>
  <c r="LF183" i="14"/>
  <c r="HD2" i="9"/>
  <c r="HE2" i="9" s="1"/>
  <c r="GT2" i="9"/>
  <c r="GU2" i="9" s="1"/>
  <c r="GV2" i="9" s="1"/>
  <c r="GW2" i="9" s="1"/>
  <c r="GX2" i="9" s="1"/>
  <c r="GY2" i="9" s="1"/>
  <c r="GZ2" i="9" s="1"/>
  <c r="HA2" i="9" s="1"/>
  <c r="HB2" i="9" s="1"/>
  <c r="HC2" i="9" s="1"/>
  <c r="FV29" i="5"/>
  <c r="FW29" i="5" s="1"/>
  <c r="FX29" i="5" s="1"/>
  <c r="FY29" i="5" s="1"/>
  <c r="FZ29" i="5" s="1"/>
  <c r="GA29" i="5" s="1"/>
  <c r="GB29" i="5" s="1"/>
  <c r="GC29" i="5" s="1"/>
  <c r="GD29" i="5" s="1"/>
  <c r="GE29" i="5" s="1"/>
  <c r="GF29" i="5" s="1"/>
  <c r="GG29" i="5" s="1"/>
  <c r="KF183" i="14"/>
  <c r="H10" i="13"/>
  <c r="H14" i="13" s="1"/>
  <c r="H12" i="8"/>
  <c r="H58" i="8" s="1"/>
  <c r="MF183" i="14"/>
  <c r="O153" i="7"/>
  <c r="P152" i="7"/>
  <c r="HH141" i="14"/>
  <c r="EC141" i="14"/>
  <c r="FB141" i="14"/>
  <c r="GA141" i="14"/>
  <c r="GZ141" i="14"/>
  <c r="CX141" i="14"/>
  <c r="DW141" i="14"/>
  <c r="EV141" i="14"/>
  <c r="FU141" i="14"/>
  <c r="GT141" i="14"/>
  <c r="GS183" i="14"/>
  <c r="S166" i="7"/>
  <c r="R165" i="7"/>
  <c r="P107" i="7"/>
  <c r="Q106" i="7"/>
  <c r="BI18" i="9"/>
  <c r="BH25" i="9"/>
  <c r="BH7" i="9" s="1"/>
  <c r="BH12" i="9" s="1"/>
  <c r="M27" i="8"/>
  <c r="R176" i="7"/>
  <c r="Q175" i="7"/>
  <c r="FJ38" i="5"/>
  <c r="FK38" i="5" s="1"/>
  <c r="FL38" i="5" s="1"/>
  <c r="FM38" i="5" s="1"/>
  <c r="FN38" i="5" s="1"/>
  <c r="FO38" i="5" s="1"/>
  <c r="FP38" i="5" s="1"/>
  <c r="FQ38" i="5" s="1"/>
  <c r="FR38" i="5" s="1"/>
  <c r="FS38" i="5" s="1"/>
  <c r="FT38" i="5" s="1"/>
  <c r="FU38" i="5" s="1"/>
  <c r="JS183" i="14"/>
  <c r="S32" i="7"/>
  <c r="T33" i="7"/>
  <c r="M16" i="13"/>
  <c r="N59" i="7"/>
  <c r="M9" i="7"/>
  <c r="H34" i="15"/>
  <c r="DD141" i="14"/>
  <c r="EO141" i="14"/>
  <c r="FN141" i="14"/>
  <c r="GM141" i="14"/>
  <c r="HL141" i="14"/>
  <c r="DJ141" i="14"/>
  <c r="EI141" i="14"/>
  <c r="FH141" i="14"/>
  <c r="GG141" i="14"/>
  <c r="HR141" i="14"/>
  <c r="M63" i="11"/>
  <c r="N61" i="11"/>
  <c r="J5" i="15"/>
  <c r="H167" i="14"/>
  <c r="H175" i="14" s="1"/>
  <c r="H146" i="14"/>
  <c r="NS183" i="14"/>
  <c r="Q38" i="5"/>
  <c r="K64" i="11"/>
  <c r="L27" i="3"/>
  <c r="H131" i="15"/>
  <c r="DP141" i="14"/>
  <c r="FA141" i="14"/>
  <c r="FZ141" i="14"/>
  <c r="GY141" i="14"/>
  <c r="CW141" i="14"/>
  <c r="DV141" i="14"/>
  <c r="EU141" i="14"/>
  <c r="FT141" i="14"/>
  <c r="HE141" i="14"/>
  <c r="DC141" i="14"/>
  <c r="K6" i="12"/>
  <c r="K5" i="10"/>
  <c r="I56" i="14"/>
  <c r="EC43" i="5"/>
  <c r="EC16" i="5" s="1"/>
  <c r="ED37" i="5"/>
  <c r="HF183" i="14"/>
  <c r="P145" i="7"/>
  <c r="O146" i="7"/>
  <c r="F53" i="16"/>
  <c r="I53" i="16" s="1"/>
  <c r="I76" i="16" s="1"/>
  <c r="L100" i="7"/>
  <c r="I99" i="7"/>
  <c r="I100" i="7" s="1"/>
  <c r="IF183" i="14"/>
  <c r="M103" i="11"/>
  <c r="L107" i="11"/>
  <c r="J13" i="15" l="1"/>
  <c r="J182" i="15" s="1"/>
  <c r="J12" i="15"/>
  <c r="J21" i="15"/>
  <c r="J11" i="15"/>
  <c r="J80" i="15" s="1"/>
  <c r="BJ18" i="9"/>
  <c r="BI25" i="9"/>
  <c r="BI7" i="9" s="1"/>
  <c r="BI12" i="9" s="1"/>
  <c r="GH29" i="5"/>
  <c r="GI29" i="5" s="1"/>
  <c r="GJ29" i="5" s="1"/>
  <c r="GK29" i="5" s="1"/>
  <c r="GL29" i="5" s="1"/>
  <c r="GM29" i="5" s="1"/>
  <c r="GN29" i="5" s="1"/>
  <c r="GO29" i="5" s="1"/>
  <c r="GP29" i="5" s="1"/>
  <c r="GQ29" i="5" s="1"/>
  <c r="GR29" i="5" s="1"/>
  <c r="GS29" i="5" s="1"/>
  <c r="R71" i="7"/>
  <c r="S70" i="7"/>
  <c r="O18" i="13"/>
  <c r="R76" i="7"/>
  <c r="S75" i="7"/>
  <c r="K16" i="5"/>
  <c r="CC19" i="5"/>
  <c r="K19" i="5" s="1"/>
  <c r="CC8" i="5"/>
  <c r="K8" i="5" s="1"/>
  <c r="K22" i="10" s="1"/>
  <c r="K21" i="10" s="1"/>
  <c r="R39" i="5"/>
  <c r="N63" i="11"/>
  <c r="O61" i="11"/>
  <c r="FV38" i="5"/>
  <c r="FW38" i="5" s="1"/>
  <c r="FX38" i="5" s="1"/>
  <c r="FY38" i="5" s="1"/>
  <c r="FZ38" i="5" s="1"/>
  <c r="GA38" i="5" s="1"/>
  <c r="GB38" i="5" s="1"/>
  <c r="GC38" i="5" s="1"/>
  <c r="GD38" i="5" s="1"/>
  <c r="GE38" i="5" s="1"/>
  <c r="GF38" i="5" s="1"/>
  <c r="GG38" i="5" s="1"/>
  <c r="Q107" i="7"/>
  <c r="R106" i="7"/>
  <c r="Q171" i="7"/>
  <c r="P170" i="7"/>
  <c r="Q101" i="7"/>
  <c r="P141" i="7"/>
  <c r="Q140" i="7"/>
  <c r="FV39" i="5"/>
  <c r="FW39" i="5" s="1"/>
  <c r="FX39" i="5" s="1"/>
  <c r="FY39" i="5" s="1"/>
  <c r="FZ39" i="5" s="1"/>
  <c r="GA39" i="5" s="1"/>
  <c r="GB39" i="5" s="1"/>
  <c r="GC39" i="5" s="1"/>
  <c r="GD39" i="5" s="1"/>
  <c r="GE39" i="5" s="1"/>
  <c r="GF39" i="5" s="1"/>
  <c r="GG39" i="5" s="1"/>
  <c r="P124" i="7"/>
  <c r="Q123" i="7"/>
  <c r="P146" i="7"/>
  <c r="Q145" i="7"/>
  <c r="H85" i="15"/>
  <c r="F35" i="15"/>
  <c r="E35" i="15" s="1"/>
  <c r="R38" i="5"/>
  <c r="HP2" i="9"/>
  <c r="HQ2" i="9" s="1"/>
  <c r="HF2" i="9"/>
  <c r="HG2" i="9" s="1"/>
  <c r="HH2" i="9" s="1"/>
  <c r="HI2" i="9" s="1"/>
  <c r="HJ2" i="9" s="1"/>
  <c r="HK2" i="9" s="1"/>
  <c r="HL2" i="9" s="1"/>
  <c r="HM2" i="9" s="1"/>
  <c r="HN2" i="9" s="1"/>
  <c r="HO2" i="9" s="1"/>
  <c r="S28" i="5"/>
  <c r="EF27" i="5"/>
  <c r="H137" i="15"/>
  <c r="H173" i="15" s="1"/>
  <c r="P153" i="7"/>
  <c r="Q152" i="7"/>
  <c r="GH28" i="5"/>
  <c r="GI28" i="5" s="1"/>
  <c r="GJ28" i="5" s="1"/>
  <c r="GK28" i="5" s="1"/>
  <c r="GL28" i="5" s="1"/>
  <c r="GM28" i="5" s="1"/>
  <c r="GN28" i="5" s="1"/>
  <c r="GO28" i="5" s="1"/>
  <c r="GP28" i="5" s="1"/>
  <c r="GQ28" i="5" s="1"/>
  <c r="GR28" i="5" s="1"/>
  <c r="GS28" i="5" s="1"/>
  <c r="T28" i="5"/>
  <c r="ED43" i="5"/>
  <c r="ED16" i="5" s="1"/>
  <c r="EE37" i="5"/>
  <c r="T166" i="7"/>
  <c r="S165" i="7"/>
  <c r="H39" i="11"/>
  <c r="BT12" i="9"/>
  <c r="L35" i="14"/>
  <c r="N51" i="6"/>
  <c r="L64" i="11"/>
  <c r="M27" i="3"/>
  <c r="EC8" i="5"/>
  <c r="EC19" i="5"/>
  <c r="S176" i="7"/>
  <c r="R175" i="7"/>
  <c r="P136" i="7"/>
  <c r="Q135" i="7"/>
  <c r="BV18" i="9"/>
  <c r="BU25" i="9"/>
  <c r="BU7" i="9" s="1"/>
  <c r="BU12" i="9" s="1"/>
  <c r="R111" i="7"/>
  <c r="Q112" i="7"/>
  <c r="K63" i="14"/>
  <c r="K60" i="14"/>
  <c r="K48" i="14"/>
  <c r="K45" i="14"/>
  <c r="N103" i="11"/>
  <c r="M107" i="11"/>
  <c r="M8" i="7"/>
  <c r="DM41" i="5" s="1"/>
  <c r="Q188" i="7"/>
  <c r="P187" i="7"/>
  <c r="BN30" i="5"/>
  <c r="R84" i="7"/>
  <c r="Q83" i="7"/>
  <c r="Q96" i="7"/>
  <c r="Q95" i="7" s="1"/>
  <c r="I34" i="15"/>
  <c r="I40" i="13"/>
  <c r="J40" i="13" s="1"/>
  <c r="K40" i="13" s="1"/>
  <c r="L40" i="13" s="1"/>
  <c r="M40" i="13" s="1"/>
  <c r="N40" i="13" s="1"/>
  <c r="O40" i="13" s="1"/>
  <c r="P40" i="13" s="1"/>
  <c r="Q40" i="13" s="1"/>
  <c r="R40" i="13" s="1"/>
  <c r="S40" i="13" s="1"/>
  <c r="T40" i="13" s="1"/>
  <c r="U40" i="13" s="1"/>
  <c r="V40" i="13" s="1"/>
  <c r="W40" i="13" s="1"/>
  <c r="X40" i="13" s="1"/>
  <c r="Y40" i="13" s="1"/>
  <c r="Z40" i="13" s="1"/>
  <c r="AA40" i="13" s="1"/>
  <c r="AB40" i="13" s="1"/>
  <c r="AC40" i="13" s="1"/>
  <c r="AD40" i="13" s="1"/>
  <c r="AE40" i="13" s="1"/>
  <c r="AF40" i="13" s="1"/>
  <c r="AG40" i="13" s="1"/>
  <c r="AH40" i="13" s="1"/>
  <c r="AI40" i="13" s="1"/>
  <c r="AJ40" i="13" s="1"/>
  <c r="AK40" i="13" s="1"/>
  <c r="AL40" i="13" s="1"/>
  <c r="AM40" i="13" s="1"/>
  <c r="AN40" i="13" s="1"/>
  <c r="AO40" i="13" s="1"/>
  <c r="AP40" i="13" s="1"/>
  <c r="AQ40" i="13" s="1"/>
  <c r="H49" i="13"/>
  <c r="I49" i="13" s="1"/>
  <c r="J49" i="13" s="1"/>
  <c r="K49" i="13" s="1"/>
  <c r="L49" i="13" s="1"/>
  <c r="M49" i="13" s="1"/>
  <c r="N49" i="13" s="1"/>
  <c r="O49" i="13" s="1"/>
  <c r="P49" i="13" s="1"/>
  <c r="Q49" i="13" s="1"/>
  <c r="R49" i="13" s="1"/>
  <c r="S49" i="13" s="1"/>
  <c r="T49" i="13" s="1"/>
  <c r="U49" i="13" s="1"/>
  <c r="V49" i="13" s="1"/>
  <c r="W49" i="13" s="1"/>
  <c r="X49" i="13" s="1"/>
  <c r="Y49" i="13" s="1"/>
  <c r="Z49" i="13" s="1"/>
  <c r="AA49" i="13" s="1"/>
  <c r="AB49" i="13" s="1"/>
  <c r="AC49" i="13" s="1"/>
  <c r="AD49" i="13" s="1"/>
  <c r="AE49" i="13" s="1"/>
  <c r="AF49" i="13" s="1"/>
  <c r="AG49" i="13" s="1"/>
  <c r="AH49" i="13" s="1"/>
  <c r="AI49" i="13" s="1"/>
  <c r="AJ49" i="13" s="1"/>
  <c r="AK49" i="13" s="1"/>
  <c r="AL49" i="13" s="1"/>
  <c r="AM49" i="13" s="1"/>
  <c r="AN49" i="13" s="1"/>
  <c r="AO49" i="13" s="1"/>
  <c r="AP49" i="13" s="1"/>
  <c r="AQ49" i="13" s="1"/>
  <c r="J101" i="14"/>
  <c r="J88" i="14"/>
  <c r="J76" i="14"/>
  <c r="J73" i="14"/>
  <c r="G182" i="14"/>
  <c r="G181" i="14"/>
  <c r="O63" i="7"/>
  <c r="N99" i="7"/>
  <c r="N100" i="7" s="1"/>
  <c r="N64" i="7"/>
  <c r="N16" i="13"/>
  <c r="O59" i="7"/>
  <c r="N9" i="7"/>
  <c r="P95" i="7"/>
  <c r="S88" i="7"/>
  <c r="T89" i="7"/>
  <c r="K5" i="15"/>
  <c r="M14" i="12"/>
  <c r="M12" i="10"/>
  <c r="CH18" i="9"/>
  <c r="CG25" i="9"/>
  <c r="CG7" i="9" s="1"/>
  <c r="CG12" i="9" s="1"/>
  <c r="ES139" i="14"/>
  <c r="ES141" i="14" s="1"/>
  <c r="ES104" i="14"/>
  <c r="ES106" i="14" s="1"/>
  <c r="R18" i="6"/>
  <c r="R60" i="6"/>
  <c r="S19" i="6"/>
  <c r="P158" i="7"/>
  <c r="Q157" i="7"/>
  <c r="I189" i="15"/>
  <c r="J189" i="15"/>
  <c r="K189" i="15"/>
  <c r="J10" i="13"/>
  <c r="J14" i="13" s="1"/>
  <c r="I93" i="11"/>
  <c r="J12" i="8"/>
  <c r="J58" i="8" s="1"/>
  <c r="I77" i="14"/>
  <c r="EE26" i="5"/>
  <c r="H35" i="15"/>
  <c r="H71" i="15" s="1"/>
  <c r="L46" i="8"/>
  <c r="M5" i="8"/>
  <c r="G81" i="14"/>
  <c r="I16" i="13"/>
  <c r="I9" i="7"/>
  <c r="H182" i="14"/>
  <c r="H181" i="14"/>
  <c r="H183" i="14" s="1"/>
  <c r="N27" i="8"/>
  <c r="H13" i="12"/>
  <c r="H11" i="10"/>
  <c r="P129" i="7"/>
  <c r="Q128" i="7"/>
  <c r="EF170" i="14"/>
  <c r="EF172" i="14" s="1"/>
  <c r="EF66" i="14"/>
  <c r="EF68" i="14" s="1"/>
  <c r="EF38" i="14"/>
  <c r="EF40" i="14" s="1"/>
  <c r="Q59" i="6"/>
  <c r="Q61" i="6" s="1"/>
  <c r="R15" i="6"/>
  <c r="Q16" i="6"/>
  <c r="Q17" i="6" s="1"/>
  <c r="R62" i="6"/>
  <c r="Q65" i="7"/>
  <c r="Q27" i="7"/>
  <c r="R28" i="7"/>
  <c r="H86" i="15"/>
  <c r="H122" i="15" s="1"/>
  <c r="I86" i="15"/>
  <c r="CX30" i="5"/>
  <c r="L6" i="12"/>
  <c r="L5" i="10"/>
  <c r="L16" i="13"/>
  <c r="L9" i="7"/>
  <c r="T32" i="7"/>
  <c r="U33" i="7"/>
  <c r="Q119" i="7"/>
  <c r="R118" i="7"/>
  <c r="Q37" i="7"/>
  <c r="R36" i="7"/>
  <c r="Q193" i="7"/>
  <c r="P192" i="7"/>
  <c r="L5" i="13"/>
  <c r="L4" i="14"/>
  <c r="BS35" i="14" s="1"/>
  <c r="BS63" i="14" s="1"/>
  <c r="BS101" i="14" s="1"/>
  <c r="BS136" i="14" s="1"/>
  <c r="BS167" i="14" s="1"/>
  <c r="L5" i="12"/>
  <c r="L4" i="10"/>
  <c r="L2" i="9"/>
  <c r="L2" i="7"/>
  <c r="M12" i="6"/>
  <c r="L2" i="6"/>
  <c r="L2" i="5"/>
  <c r="K20" i="13"/>
  <c r="J16" i="12"/>
  <c r="I29" i="11"/>
  <c r="I60" i="11" s="1"/>
  <c r="J4" i="11"/>
  <c r="I136" i="14"/>
  <c r="I111" i="14"/>
  <c r="M6" i="13"/>
  <c r="N13" i="6"/>
  <c r="M3" i="6"/>
  <c r="M3" i="7"/>
  <c r="K9" i="12"/>
  <c r="K8" i="12" s="1"/>
  <c r="K8" i="10"/>
  <c r="K7" i="10" s="1"/>
  <c r="S29" i="5"/>
  <c r="L5" i="11"/>
  <c r="H71" i="11"/>
  <c r="H86" i="11"/>
  <c r="H102" i="11" s="1"/>
  <c r="K4" i="8"/>
  <c r="J26" i="8"/>
  <c r="CO43" i="5"/>
  <c r="CO16" i="5" s="1"/>
  <c r="L41" i="5"/>
  <c r="L43" i="5" s="1"/>
  <c r="H188" i="15"/>
  <c r="H225" i="15" s="1"/>
  <c r="K188" i="15"/>
  <c r="J188" i="15"/>
  <c r="I188" i="15"/>
  <c r="I225" i="15" s="1"/>
  <c r="L20" i="13" l="1"/>
  <c r="K16" i="12"/>
  <c r="R37" i="7"/>
  <c r="S36" i="7"/>
  <c r="O27" i="8"/>
  <c r="H15" i="15"/>
  <c r="H30" i="15"/>
  <c r="Q158" i="7"/>
  <c r="R157" i="7"/>
  <c r="M64" i="11"/>
  <c r="N27" i="3"/>
  <c r="BV25" i="9"/>
  <c r="BV7" i="9" s="1"/>
  <c r="BW18" i="9"/>
  <c r="ED8" i="5"/>
  <c r="ED19" i="5"/>
  <c r="S39" i="5"/>
  <c r="J190" i="15"/>
  <c r="K190" i="15" s="1"/>
  <c r="L16" i="5"/>
  <c r="CO19" i="5"/>
  <c r="L19" i="5" s="1"/>
  <c r="CO8" i="5"/>
  <c r="L8" i="5" s="1"/>
  <c r="L22" i="10" s="1"/>
  <c r="L21" i="10" s="1"/>
  <c r="K10" i="13"/>
  <c r="K14" i="13" s="1"/>
  <c r="J93" i="11"/>
  <c r="K12" i="8"/>
  <c r="K58" i="8" s="1"/>
  <c r="J86" i="15"/>
  <c r="EF26" i="5"/>
  <c r="N8" i="7"/>
  <c r="DY41" i="5" s="1"/>
  <c r="J77" i="14"/>
  <c r="H81" i="14" s="1"/>
  <c r="O103" i="11"/>
  <c r="GH39" i="5"/>
  <c r="GI39" i="5" s="1"/>
  <c r="GJ39" i="5" s="1"/>
  <c r="GK39" i="5" s="1"/>
  <c r="GL39" i="5" s="1"/>
  <c r="GM39" i="5" s="1"/>
  <c r="GN39" i="5" s="1"/>
  <c r="GO39" i="5" s="1"/>
  <c r="GP39" i="5" s="1"/>
  <c r="GQ39" i="5" s="1"/>
  <c r="GR39" i="5" s="1"/>
  <c r="GS39" i="5" s="1"/>
  <c r="S38" i="5"/>
  <c r="S71" i="7"/>
  <c r="T70" i="7"/>
  <c r="R119" i="7"/>
  <c r="S118" i="7"/>
  <c r="S84" i="7"/>
  <c r="R83" i="7"/>
  <c r="R96" i="7"/>
  <c r="R95" i="7" s="1"/>
  <c r="T176" i="7"/>
  <c r="S175" i="7"/>
  <c r="GH38" i="5"/>
  <c r="GI38" i="5" s="1"/>
  <c r="GJ38" i="5" s="1"/>
  <c r="GK38" i="5" s="1"/>
  <c r="GL38" i="5" s="1"/>
  <c r="GM38" i="5" s="1"/>
  <c r="GN38" i="5" s="1"/>
  <c r="GO38" i="5" s="1"/>
  <c r="GP38" i="5" s="1"/>
  <c r="GQ38" i="5" s="1"/>
  <c r="GR38" i="5" s="1"/>
  <c r="GS38" i="5" s="1"/>
  <c r="T38" i="5"/>
  <c r="L4" i="8"/>
  <c r="K26" i="8"/>
  <c r="M4" i="14"/>
  <c r="CF35" i="14" s="1"/>
  <c r="CF63" i="14" s="1"/>
  <c r="CF101" i="14" s="1"/>
  <c r="CF136" i="14" s="1"/>
  <c r="CF167" i="14" s="1"/>
  <c r="M5" i="12"/>
  <c r="M4" i="10"/>
  <c r="M5" i="13"/>
  <c r="M2" i="9"/>
  <c r="M2" i="7"/>
  <c r="M2" i="6"/>
  <c r="N12" i="6"/>
  <c r="M2" i="5"/>
  <c r="P59" i="7"/>
  <c r="J136" i="14"/>
  <c r="J111" i="14"/>
  <c r="GT28" i="5"/>
  <c r="GU28" i="5" s="1"/>
  <c r="GV28" i="5" s="1"/>
  <c r="GW28" i="5" s="1"/>
  <c r="GX28" i="5" s="1"/>
  <c r="GY28" i="5" s="1"/>
  <c r="GZ28" i="5" s="1"/>
  <c r="HA28" i="5" s="1"/>
  <c r="HB28" i="5" s="1"/>
  <c r="HC28" i="5" s="1"/>
  <c r="HD28" i="5" s="1"/>
  <c r="HE28" i="5" s="1"/>
  <c r="IB2" i="9"/>
  <c r="IC2" i="9" s="1"/>
  <c r="HR2" i="9"/>
  <c r="HS2" i="9" s="1"/>
  <c r="HT2" i="9" s="1"/>
  <c r="HU2" i="9" s="1"/>
  <c r="HV2" i="9" s="1"/>
  <c r="HW2" i="9" s="1"/>
  <c r="HX2" i="9" s="1"/>
  <c r="HY2" i="9" s="1"/>
  <c r="HZ2" i="9" s="1"/>
  <c r="IA2" i="9" s="1"/>
  <c r="Q141" i="7"/>
  <c r="R140" i="7"/>
  <c r="P61" i="11"/>
  <c r="O63" i="11"/>
  <c r="T29" i="5"/>
  <c r="H81" i="15"/>
  <c r="H16" i="15"/>
  <c r="I13" i="7"/>
  <c r="I8" i="7"/>
  <c r="M46" i="8"/>
  <c r="N5" i="8"/>
  <c r="K13" i="15"/>
  <c r="K12" i="15"/>
  <c r="K131" i="15" s="1"/>
  <c r="K21" i="15"/>
  <c r="K11" i="15"/>
  <c r="N14" i="12"/>
  <c r="N12" i="10"/>
  <c r="BO30" i="5"/>
  <c r="K56" i="14"/>
  <c r="Q153" i="7"/>
  <c r="R152" i="7"/>
  <c r="U29" i="5"/>
  <c r="GT29" i="5"/>
  <c r="GU29" i="5" s="1"/>
  <c r="GV29" i="5" s="1"/>
  <c r="GW29" i="5" s="1"/>
  <c r="GX29" i="5" s="1"/>
  <c r="GY29" i="5" s="1"/>
  <c r="GZ29" i="5" s="1"/>
  <c r="HA29" i="5" s="1"/>
  <c r="HB29" i="5" s="1"/>
  <c r="HC29" i="5" s="1"/>
  <c r="HD29" i="5" s="1"/>
  <c r="HE29" i="5" s="1"/>
  <c r="L188" i="15"/>
  <c r="N6" i="13"/>
  <c r="O13" i="6"/>
  <c r="N3" i="7"/>
  <c r="N3" i="6"/>
  <c r="Q129" i="7"/>
  <c r="R128" i="7"/>
  <c r="I14" i="12"/>
  <c r="I12" i="10"/>
  <c r="FF139" i="14"/>
  <c r="FF141" i="14" s="1"/>
  <c r="FF104" i="14"/>
  <c r="FF106" i="14" s="1"/>
  <c r="S18" i="6"/>
  <c r="T19" i="6"/>
  <c r="S60" i="6"/>
  <c r="T88" i="7"/>
  <c r="U89" i="7"/>
  <c r="I35" i="15"/>
  <c r="M6" i="12"/>
  <c r="M5" i="10"/>
  <c r="L8" i="7"/>
  <c r="DA41" i="5" s="1"/>
  <c r="R27" i="7"/>
  <c r="S28" i="7"/>
  <c r="R65" i="7"/>
  <c r="H132" i="15"/>
  <c r="H17" i="15"/>
  <c r="H136" i="15"/>
  <c r="F86" i="15"/>
  <c r="R101" i="7"/>
  <c r="L14" i="12"/>
  <c r="L12" i="10"/>
  <c r="H10" i="10"/>
  <c r="G82" i="14"/>
  <c r="ES170" i="14"/>
  <c r="ES172" i="14" s="1"/>
  <c r="ES66" i="14"/>
  <c r="ES68" i="14" s="1"/>
  <c r="ES38" i="14"/>
  <c r="ES40" i="14" s="1"/>
  <c r="R59" i="6"/>
  <c r="R61" i="6" s="1"/>
  <c r="I85" i="15"/>
  <c r="F36" i="15"/>
  <c r="K101" i="14"/>
  <c r="K88" i="14"/>
  <c r="K73" i="14"/>
  <c r="K76" i="14"/>
  <c r="BJ25" i="9"/>
  <c r="BJ7" i="9" s="1"/>
  <c r="BK18" i="9"/>
  <c r="J225" i="15"/>
  <c r="M5" i="11"/>
  <c r="I167" i="14"/>
  <c r="I175" i="14" s="1"/>
  <c r="I146" i="14"/>
  <c r="H12" i="12"/>
  <c r="R188" i="7"/>
  <c r="Q187" i="7"/>
  <c r="U166" i="7"/>
  <c r="T165" i="7"/>
  <c r="Q146" i="7"/>
  <c r="R145" i="7"/>
  <c r="J29" i="11"/>
  <c r="J60" i="11" s="1"/>
  <c r="K4" i="11"/>
  <c r="L5" i="15"/>
  <c r="I11" i="8"/>
  <c r="J17" i="7" s="1"/>
  <c r="AU17" i="7" s="1"/>
  <c r="CF17" i="7" s="1"/>
  <c r="DQ17" i="7" s="1"/>
  <c r="FB17" i="7" s="1"/>
  <c r="GM17" i="7" s="1"/>
  <c r="HX17" i="7" s="1"/>
  <c r="JI17" i="7" s="1"/>
  <c r="KT17" i="7" s="1"/>
  <c r="ME17" i="7" s="1"/>
  <c r="NP17" i="7" s="1"/>
  <c r="PA17" i="7" s="1"/>
  <c r="QL17" i="7" s="1"/>
  <c r="P63" i="7"/>
  <c r="O99" i="7"/>
  <c r="O100" i="7" s="1"/>
  <c r="O64" i="7"/>
  <c r="O16" i="13" s="1"/>
  <c r="R112" i="7"/>
  <c r="S111" i="7"/>
  <c r="M35" i="14"/>
  <c r="O51" i="6"/>
  <c r="I137" i="15"/>
  <c r="S76" i="7"/>
  <c r="T75" i="7"/>
  <c r="U32" i="7"/>
  <c r="V33" i="7"/>
  <c r="I71" i="11"/>
  <c r="I86" i="11"/>
  <c r="I102" i="11" s="1"/>
  <c r="K86" i="15"/>
  <c r="G183" i="14"/>
  <c r="N41" i="5"/>
  <c r="N43" i="5" s="1"/>
  <c r="DM43" i="5"/>
  <c r="DM16" i="5" s="1"/>
  <c r="L63" i="14"/>
  <c r="L60" i="14"/>
  <c r="L48" i="14"/>
  <c r="L45" i="14"/>
  <c r="L56" i="14" s="1"/>
  <c r="Q124" i="7"/>
  <c r="R123" i="7"/>
  <c r="R171" i="7"/>
  <c r="Q170" i="7"/>
  <c r="J34" i="15"/>
  <c r="I183" i="15"/>
  <c r="I18" i="15"/>
  <c r="H183" i="15"/>
  <c r="H18" i="15"/>
  <c r="R193" i="7"/>
  <c r="Q192" i="7"/>
  <c r="CY30" i="5"/>
  <c r="S15" i="6"/>
  <c r="R16" i="6"/>
  <c r="R17" i="6" s="1"/>
  <c r="S62" i="6"/>
  <c r="J13" i="12"/>
  <c r="J12" i="12" s="1"/>
  <c r="J18" i="12" s="1"/>
  <c r="J11" i="10"/>
  <c r="J10" i="10" s="1"/>
  <c r="L189" i="15"/>
  <c r="CH25" i="9"/>
  <c r="CH7" i="9" s="1"/>
  <c r="CH12" i="9" s="1"/>
  <c r="CI18" i="9"/>
  <c r="M13" i="7"/>
  <c r="Q136" i="7"/>
  <c r="R135" i="7"/>
  <c r="EE43" i="5"/>
  <c r="EE16" i="5" s="1"/>
  <c r="EF37" i="5"/>
  <c r="EG27" i="5"/>
  <c r="R107" i="7"/>
  <c r="S106" i="7"/>
  <c r="P18" i="13"/>
  <c r="J131" i="15"/>
  <c r="L13" i="7" l="1"/>
  <c r="L8" i="10" s="1"/>
  <c r="L7" i="10" s="1"/>
  <c r="O12" i="10"/>
  <c r="O14" i="12"/>
  <c r="T76" i="7"/>
  <c r="U75" i="7"/>
  <c r="Q63" i="7"/>
  <c r="P99" i="7"/>
  <c r="P100" i="7" s="1"/>
  <c r="P64" i="7"/>
  <c r="L13" i="15"/>
  <c r="L182" i="15" s="1"/>
  <c r="L12" i="15"/>
  <c r="L21" i="15"/>
  <c r="L11" i="15"/>
  <c r="L80" i="15" s="1"/>
  <c r="L10" i="15"/>
  <c r="H14" i="10"/>
  <c r="I9" i="12"/>
  <c r="I8" i="10"/>
  <c r="M4" i="8"/>
  <c r="L26" i="8"/>
  <c r="T39" i="5"/>
  <c r="K29" i="11"/>
  <c r="K60" i="11" s="1"/>
  <c r="L4" i="11"/>
  <c r="L86" i="15"/>
  <c r="BK25" i="9"/>
  <c r="BK7" i="9" s="1"/>
  <c r="BK12" i="9" s="1"/>
  <c r="BL18" i="9"/>
  <c r="I136" i="15"/>
  <c r="F87" i="15"/>
  <c r="S101" i="7"/>
  <c r="HF28" i="5"/>
  <c r="HG28" i="5" s="1"/>
  <c r="HH28" i="5" s="1"/>
  <c r="HI28" i="5" s="1"/>
  <c r="HJ28" i="5" s="1"/>
  <c r="HK28" i="5" s="1"/>
  <c r="HL28" i="5" s="1"/>
  <c r="HM28" i="5" s="1"/>
  <c r="HN28" i="5" s="1"/>
  <c r="HO28" i="5" s="1"/>
  <c r="HP28" i="5" s="1"/>
  <c r="HQ28" i="5" s="1"/>
  <c r="GT39" i="5"/>
  <c r="GU39" i="5" s="1"/>
  <c r="GV39" i="5" s="1"/>
  <c r="GW39" i="5" s="1"/>
  <c r="GX39" i="5" s="1"/>
  <c r="GY39" i="5" s="1"/>
  <c r="GZ39" i="5" s="1"/>
  <c r="HA39" i="5" s="1"/>
  <c r="HB39" i="5" s="1"/>
  <c r="HC39" i="5" s="1"/>
  <c r="HD39" i="5" s="1"/>
  <c r="HE39" i="5" s="1"/>
  <c r="BW25" i="9"/>
  <c r="BW7" i="9" s="1"/>
  <c r="BW12" i="9" s="1"/>
  <c r="BX18" i="9"/>
  <c r="P27" i="8"/>
  <c r="J71" i="11"/>
  <c r="J86" i="11"/>
  <c r="J102" i="11" s="1"/>
  <c r="V166" i="7"/>
  <c r="U165" i="7"/>
  <c r="BJ12" i="9"/>
  <c r="FS139" i="14"/>
  <c r="FS141" i="14" s="1"/>
  <c r="FS104" i="14"/>
  <c r="FS106" i="14" s="1"/>
  <c r="T18" i="6"/>
  <c r="U19" i="6"/>
  <c r="T60" i="6"/>
  <c r="K80" i="15"/>
  <c r="H82" i="15"/>
  <c r="H83" i="15"/>
  <c r="I79" i="15" s="1"/>
  <c r="U28" i="5"/>
  <c r="S96" i="7"/>
  <c r="T84" i="7"/>
  <c r="S83" i="7"/>
  <c r="BV12" i="9"/>
  <c r="CI25" i="9"/>
  <c r="CI7" i="9" s="1"/>
  <c r="CI12" i="9" s="1"/>
  <c r="CJ18" i="9"/>
  <c r="CZ30" i="5"/>
  <c r="J85" i="15"/>
  <c r="F37" i="15"/>
  <c r="F137" i="15"/>
  <c r="H187" i="15"/>
  <c r="F188" i="15" s="1"/>
  <c r="FF170" i="14"/>
  <c r="FF172" i="14" s="1"/>
  <c r="FF66" i="14"/>
  <c r="FF68" i="14" s="1"/>
  <c r="FF38" i="14"/>
  <c r="FF40" i="14" s="1"/>
  <c r="S59" i="6"/>
  <c r="S61" i="6" s="1"/>
  <c r="M86" i="15"/>
  <c r="O5" i="8"/>
  <c r="N4" i="14"/>
  <c r="CS35" i="14" s="1"/>
  <c r="CS63" i="14" s="1"/>
  <c r="CS101" i="14" s="1"/>
  <c r="CS136" i="14" s="1"/>
  <c r="CS167" i="14" s="1"/>
  <c r="N5" i="12"/>
  <c r="N4" i="10"/>
  <c r="N5" i="13"/>
  <c r="N2" i="9"/>
  <c r="N2" i="6"/>
  <c r="N2" i="7"/>
  <c r="O12" i="6"/>
  <c r="N2" i="5"/>
  <c r="M188" i="15"/>
  <c r="EH27" i="5"/>
  <c r="M41" i="5"/>
  <c r="M43" i="5" s="1"/>
  <c r="DA43" i="5"/>
  <c r="DA16" i="5" s="1"/>
  <c r="N5" i="10"/>
  <c r="N6" i="12"/>
  <c r="R153" i="7"/>
  <c r="S152" i="7"/>
  <c r="K34" i="15"/>
  <c r="J167" i="14"/>
  <c r="J175" i="14" s="1"/>
  <c r="J146" i="14"/>
  <c r="P103" i="11"/>
  <c r="J94" i="11"/>
  <c r="J50" i="11" s="1"/>
  <c r="J25" i="3"/>
  <c r="J11" i="8"/>
  <c r="K17" i="7" s="1"/>
  <c r="AV17" i="7" s="1"/>
  <c r="CG17" i="7" s="1"/>
  <c r="DR17" i="7" s="1"/>
  <c r="FC17" i="7" s="1"/>
  <c r="GN17" i="7" s="1"/>
  <c r="HY17" i="7" s="1"/>
  <c r="JJ17" i="7" s="1"/>
  <c r="KU17" i="7" s="1"/>
  <c r="MF17" i="7" s="1"/>
  <c r="NQ17" i="7" s="1"/>
  <c r="PB17" i="7" s="1"/>
  <c r="QM17" i="7" s="1"/>
  <c r="L101" i="14"/>
  <c r="L88" i="14"/>
  <c r="L76" i="14"/>
  <c r="L73" i="14"/>
  <c r="J137" i="15"/>
  <c r="K137" i="15" s="1"/>
  <c r="S188" i="7"/>
  <c r="R187" i="7"/>
  <c r="I182" i="14"/>
  <c r="I181" i="14"/>
  <c r="H133" i="15"/>
  <c r="H134" i="15"/>
  <c r="I130" i="15" s="1"/>
  <c r="M5" i="15"/>
  <c r="P63" i="11"/>
  <c r="Q61" i="11"/>
  <c r="O9" i="7"/>
  <c r="N86" i="15"/>
  <c r="R158" i="7"/>
  <c r="S157" i="7"/>
  <c r="J14" i="10"/>
  <c r="S193" i="7"/>
  <c r="R192" i="7"/>
  <c r="DM19" i="5"/>
  <c r="N19" i="5" s="1"/>
  <c r="DM8" i="5"/>
  <c r="N8" i="5" s="1"/>
  <c r="N22" i="10" s="1"/>
  <c r="N21" i="10" s="1"/>
  <c r="N16" i="5"/>
  <c r="N35" i="14"/>
  <c r="P51" i="6"/>
  <c r="N5" i="11"/>
  <c r="O6" i="13"/>
  <c r="O3" i="7"/>
  <c r="P13" i="6"/>
  <c r="O3" i="6"/>
  <c r="K182" i="15"/>
  <c r="R141" i="7"/>
  <c r="S140" i="7"/>
  <c r="P16" i="13"/>
  <c r="Q59" i="7"/>
  <c r="P9" i="7"/>
  <c r="T118" i="7"/>
  <c r="S119" i="7"/>
  <c r="K13" i="12"/>
  <c r="K12" i="12" s="1"/>
  <c r="K18" i="12" s="1"/>
  <c r="K11" i="10"/>
  <c r="K10" i="10" s="1"/>
  <c r="EF43" i="5"/>
  <c r="EF16" i="5" s="1"/>
  <c r="EG37" i="5"/>
  <c r="J19" i="12"/>
  <c r="J28" i="12"/>
  <c r="M63" i="14"/>
  <c r="M60" i="14"/>
  <c r="M48" i="14"/>
  <c r="M45" i="14"/>
  <c r="M56" i="14" s="1"/>
  <c r="M189" i="15"/>
  <c r="O41" i="5"/>
  <c r="DY43" i="5"/>
  <c r="DY16" i="5" s="1"/>
  <c r="S37" i="7"/>
  <c r="T36" i="7"/>
  <c r="EE8" i="5"/>
  <c r="EE19" i="5"/>
  <c r="H184" i="15"/>
  <c r="I184" i="15" s="1"/>
  <c r="H185" i="15"/>
  <c r="I181" i="15" s="1"/>
  <c r="I185" i="15" s="1"/>
  <c r="J181" i="15" s="1"/>
  <c r="J185" i="15" s="1"/>
  <c r="K181" i="15" s="1"/>
  <c r="R170" i="7"/>
  <c r="S171" i="7"/>
  <c r="S112" i="7"/>
  <c r="T111" i="7"/>
  <c r="R146" i="7"/>
  <c r="S145" i="7"/>
  <c r="K77" i="14"/>
  <c r="I81" i="14"/>
  <c r="GT38" i="5"/>
  <c r="GU38" i="5" s="1"/>
  <c r="GV38" i="5" s="1"/>
  <c r="GW38" i="5" s="1"/>
  <c r="GX38" i="5" s="1"/>
  <c r="GY38" i="5" s="1"/>
  <c r="GZ38" i="5" s="1"/>
  <c r="HA38" i="5" s="1"/>
  <c r="HB38" i="5" s="1"/>
  <c r="HC38" i="5" s="1"/>
  <c r="HD38" i="5" s="1"/>
  <c r="HE38" i="5" s="1"/>
  <c r="N13" i="7"/>
  <c r="Q18" i="13"/>
  <c r="R136" i="7"/>
  <c r="S135" i="7"/>
  <c r="S123" i="7"/>
  <c r="R124" i="7"/>
  <c r="G184" i="14"/>
  <c r="J183" i="15"/>
  <c r="J18" i="15"/>
  <c r="J35" i="15"/>
  <c r="BP30" i="5"/>
  <c r="IN2" i="9"/>
  <c r="IO2" i="9" s="1"/>
  <c r="ID2" i="9"/>
  <c r="IE2" i="9" s="1"/>
  <c r="IF2" i="9" s="1"/>
  <c r="IG2" i="9" s="1"/>
  <c r="IH2" i="9" s="1"/>
  <c r="II2" i="9" s="1"/>
  <c r="IJ2" i="9" s="1"/>
  <c r="IK2" i="9" s="1"/>
  <c r="IL2" i="9" s="1"/>
  <c r="IM2" i="9" s="1"/>
  <c r="T71" i="7"/>
  <c r="U70" i="7"/>
  <c r="H31" i="15"/>
  <c r="H32" i="15"/>
  <c r="I28" i="15" s="1"/>
  <c r="N189" i="15"/>
  <c r="S16" i="6"/>
  <c r="S17" i="6" s="1"/>
  <c r="T62" i="6"/>
  <c r="T15" i="6"/>
  <c r="V32" i="7"/>
  <c r="W33" i="7"/>
  <c r="T28" i="7"/>
  <c r="S65" i="7"/>
  <c r="S27" i="7"/>
  <c r="O189" i="15"/>
  <c r="EG26" i="5"/>
  <c r="H14" i="15"/>
  <c r="M20" i="13"/>
  <c r="L16" i="12"/>
  <c r="S107" i="7"/>
  <c r="T106" i="7"/>
  <c r="M9" i="12"/>
  <c r="M8" i="12" s="1"/>
  <c r="M8" i="10"/>
  <c r="M7" i="10" s="1"/>
  <c r="H18" i="12"/>
  <c r="K136" i="14"/>
  <c r="K111" i="14"/>
  <c r="U88" i="7"/>
  <c r="V89" i="7"/>
  <c r="R129" i="7"/>
  <c r="S128" i="7"/>
  <c r="HF29" i="5"/>
  <c r="HG29" i="5" s="1"/>
  <c r="HH29" i="5" s="1"/>
  <c r="HI29" i="5" s="1"/>
  <c r="HJ29" i="5" s="1"/>
  <c r="HK29" i="5" s="1"/>
  <c r="HL29" i="5" s="1"/>
  <c r="HM29" i="5" s="1"/>
  <c r="HN29" i="5" s="1"/>
  <c r="HO29" i="5" s="1"/>
  <c r="HP29" i="5" s="1"/>
  <c r="HQ29" i="5" s="1"/>
  <c r="BQ41" i="5"/>
  <c r="T175" i="7"/>
  <c r="U176" i="7"/>
  <c r="L190" i="15"/>
  <c r="L9" i="12" l="1"/>
  <c r="L8" i="12" s="1"/>
  <c r="DY19" i="5"/>
  <c r="DY8" i="5"/>
  <c r="EF8" i="5"/>
  <c r="EF19" i="5"/>
  <c r="J182" i="14"/>
  <c r="J181" i="14"/>
  <c r="J183" i="14" s="1"/>
  <c r="S95" i="7"/>
  <c r="L29" i="11"/>
  <c r="L60" i="11" s="1"/>
  <c r="M4" i="11"/>
  <c r="I8" i="12"/>
  <c r="L192" i="15"/>
  <c r="M192" i="15"/>
  <c r="O5" i="10"/>
  <c r="O6" i="12"/>
  <c r="V176" i="7"/>
  <c r="U175" i="7"/>
  <c r="W32" i="7"/>
  <c r="X33" i="7"/>
  <c r="S124" i="7"/>
  <c r="T123" i="7"/>
  <c r="K191" i="15"/>
  <c r="K225" i="15" s="1"/>
  <c r="L191" i="15"/>
  <c r="N191" i="15"/>
  <c r="M191" i="15"/>
  <c r="O5" i="11"/>
  <c r="M13" i="15"/>
  <c r="M12" i="15"/>
  <c r="M131" i="15" s="1"/>
  <c r="M21" i="15"/>
  <c r="M11" i="15"/>
  <c r="M10" i="15"/>
  <c r="L136" i="14"/>
  <c r="L111" i="14"/>
  <c r="M16" i="5"/>
  <c r="DA19" i="5"/>
  <c r="M19" i="5" s="1"/>
  <c r="DA8" i="5"/>
  <c r="M8" i="5" s="1"/>
  <c r="M22" i="10" s="1"/>
  <c r="M21" i="10" s="1"/>
  <c r="P5" i="8"/>
  <c r="K86" i="11"/>
  <c r="K102" i="11" s="1"/>
  <c r="K71" i="11"/>
  <c r="J136" i="15"/>
  <c r="F88" i="15"/>
  <c r="H19" i="10"/>
  <c r="L93" i="11"/>
  <c r="M10" i="13"/>
  <c r="M14" i="13" s="1"/>
  <c r="M12" i="8"/>
  <c r="M58" i="8" s="1"/>
  <c r="T16" i="6"/>
  <c r="T17" i="6" s="1"/>
  <c r="U62" i="6"/>
  <c r="U15" i="6"/>
  <c r="L35" i="15"/>
  <c r="K35" i="15"/>
  <c r="K19" i="12"/>
  <c r="K28" i="12"/>
  <c r="P6" i="13"/>
  <c r="P3" i="7"/>
  <c r="Q13" i="6"/>
  <c r="P3" i="6"/>
  <c r="S158" i="7"/>
  <c r="T157" i="7"/>
  <c r="DA30" i="5"/>
  <c r="L30" i="5"/>
  <c r="Q27" i="8"/>
  <c r="N188" i="15"/>
  <c r="T171" i="7"/>
  <c r="S170" i="7"/>
  <c r="K85" i="15"/>
  <c r="F38" i="15"/>
  <c r="R18" i="13"/>
  <c r="O35" i="14"/>
  <c r="Q51" i="6"/>
  <c r="O4" i="14"/>
  <c r="DF35" i="14" s="1"/>
  <c r="DF63" i="14" s="1"/>
  <c r="DF101" i="14" s="1"/>
  <c r="DF136" i="14" s="1"/>
  <c r="DF167" i="14" s="1"/>
  <c r="O5" i="13"/>
  <c r="O4" i="10"/>
  <c r="O5" i="12"/>
  <c r="O2" i="9"/>
  <c r="O2" i="7"/>
  <c r="P12" i="6"/>
  <c r="O2" i="6"/>
  <c r="O2" i="5"/>
  <c r="T101" i="7"/>
  <c r="R63" i="7"/>
  <c r="Q99" i="7"/>
  <c r="Q100" i="7" s="1"/>
  <c r="Q64" i="7"/>
  <c r="J41" i="5"/>
  <c r="BQ43" i="5"/>
  <c r="BQ16" i="5" s="1"/>
  <c r="T107" i="7"/>
  <c r="U106" i="7"/>
  <c r="U71" i="7"/>
  <c r="V70" i="7"/>
  <c r="J184" i="15"/>
  <c r="M88" i="14"/>
  <c r="M101" i="14"/>
  <c r="M76" i="14"/>
  <c r="M73" i="14"/>
  <c r="T119" i="7"/>
  <c r="U118" i="7"/>
  <c r="N63" i="14"/>
  <c r="N60" i="14"/>
  <c r="N45" i="14"/>
  <c r="N56" i="14" s="1"/>
  <c r="N48" i="14"/>
  <c r="CJ25" i="9"/>
  <c r="CJ7" i="9" s="1"/>
  <c r="CJ12" i="9" s="1"/>
  <c r="CK18" i="9"/>
  <c r="BX25" i="9"/>
  <c r="BX7" i="9" s="1"/>
  <c r="BX12" i="9" s="1"/>
  <c r="BY18" i="9"/>
  <c r="U76" i="7"/>
  <c r="V75" i="7"/>
  <c r="P189" i="15"/>
  <c r="I183" i="14"/>
  <c r="Q103" i="11"/>
  <c r="S153" i="7"/>
  <c r="T152" i="7"/>
  <c r="V165" i="7"/>
  <c r="W166" i="7"/>
  <c r="HR29" i="5"/>
  <c r="HS29" i="5" s="1"/>
  <c r="HT29" i="5" s="1"/>
  <c r="HU29" i="5" s="1"/>
  <c r="HV29" i="5" s="1"/>
  <c r="HW29" i="5" s="1"/>
  <c r="HX29" i="5" s="1"/>
  <c r="HY29" i="5" s="1"/>
  <c r="HZ29" i="5" s="1"/>
  <c r="IA29" i="5" s="1"/>
  <c r="IB29" i="5" s="1"/>
  <c r="IC29" i="5" s="1"/>
  <c r="L225" i="15"/>
  <c r="P8" i="7"/>
  <c r="EW41" i="5" s="1"/>
  <c r="Q41" i="5" s="1"/>
  <c r="O8" i="7"/>
  <c r="O13" i="7" s="1"/>
  <c r="U39" i="5"/>
  <c r="I187" i="15"/>
  <c r="F189" i="15" s="1"/>
  <c r="F138" i="15"/>
  <c r="N4" i="8"/>
  <c r="M26" i="8"/>
  <c r="L9" i="15"/>
  <c r="L29" i="15"/>
  <c r="K167" i="14"/>
  <c r="K175" i="14" s="1"/>
  <c r="K146" i="14"/>
  <c r="V29" i="5"/>
  <c r="N20" i="13"/>
  <c r="M16" i="12"/>
  <c r="IZ2" i="9"/>
  <c r="JA2" i="9" s="1"/>
  <c r="IP2" i="9"/>
  <c r="IQ2" i="9" s="1"/>
  <c r="IR2" i="9" s="1"/>
  <c r="IS2" i="9" s="1"/>
  <c r="IT2" i="9" s="1"/>
  <c r="IU2" i="9" s="1"/>
  <c r="IV2" i="9" s="1"/>
  <c r="IW2" i="9" s="1"/>
  <c r="IX2" i="9" s="1"/>
  <c r="IY2" i="9" s="1"/>
  <c r="S146" i="7"/>
  <c r="T145" i="7"/>
  <c r="Q16" i="13"/>
  <c r="R59" i="7"/>
  <c r="Q9" i="7"/>
  <c r="M35" i="15"/>
  <c r="Q63" i="11"/>
  <c r="R61" i="11"/>
  <c r="GF139" i="14"/>
  <c r="GF141" i="14" s="1"/>
  <c r="GF104" i="14"/>
  <c r="GF106" i="14" s="1"/>
  <c r="U18" i="6"/>
  <c r="V19" i="6"/>
  <c r="U60" i="6"/>
  <c r="HF39" i="5"/>
  <c r="HG39" i="5" s="1"/>
  <c r="HH39" i="5" s="1"/>
  <c r="HI39" i="5" s="1"/>
  <c r="HJ39" i="5" s="1"/>
  <c r="HK39" i="5" s="1"/>
  <c r="HL39" i="5" s="1"/>
  <c r="HM39" i="5" s="1"/>
  <c r="HN39" i="5" s="1"/>
  <c r="HO39" i="5" s="1"/>
  <c r="HP39" i="5" s="1"/>
  <c r="HQ39" i="5" s="1"/>
  <c r="V39" i="5"/>
  <c r="M190" i="15"/>
  <c r="S129" i="7"/>
  <c r="T128" i="7"/>
  <c r="H26" i="10"/>
  <c r="H19" i="15"/>
  <c r="BQ30" i="5"/>
  <c r="I30" i="5"/>
  <c r="N9" i="12"/>
  <c r="N8" i="12" s="1"/>
  <c r="N8" i="10"/>
  <c r="N7" i="10" s="1"/>
  <c r="T37" i="7"/>
  <c r="U36" i="7"/>
  <c r="P14" i="12"/>
  <c r="P12" i="10"/>
  <c r="S187" i="7"/>
  <c r="T188" i="7"/>
  <c r="N5" i="15"/>
  <c r="EI27" i="5"/>
  <c r="FS170" i="14"/>
  <c r="FS172" i="14" s="1"/>
  <c r="FS66" i="14"/>
  <c r="FS68" i="14" s="1"/>
  <c r="FS38" i="14"/>
  <c r="FS40" i="14" s="1"/>
  <c r="T59" i="6"/>
  <c r="T61" i="6" s="1"/>
  <c r="BL25" i="9"/>
  <c r="BL7" i="9" s="1"/>
  <c r="BL12" i="9" s="1"/>
  <c r="BM18" i="9"/>
  <c r="K14" i="10"/>
  <c r="T27" i="7"/>
  <c r="U28" i="7"/>
  <c r="T65" i="7"/>
  <c r="H180" i="14"/>
  <c r="H178" i="14"/>
  <c r="HF38" i="5"/>
  <c r="HG38" i="5" s="1"/>
  <c r="HH38" i="5" s="1"/>
  <c r="HI38" i="5" s="1"/>
  <c r="HJ38" i="5" s="1"/>
  <c r="HK38" i="5" s="1"/>
  <c r="HL38" i="5" s="1"/>
  <c r="HM38" i="5" s="1"/>
  <c r="HN38" i="5" s="1"/>
  <c r="HO38" i="5" s="1"/>
  <c r="HP38" i="5" s="1"/>
  <c r="HQ38" i="5" s="1"/>
  <c r="S141" i="7"/>
  <c r="T140" i="7"/>
  <c r="T193" i="7"/>
  <c r="S192" i="7"/>
  <c r="L137" i="15"/>
  <c r="L10" i="13"/>
  <c r="L14" i="13" s="1"/>
  <c r="K93" i="11"/>
  <c r="L12" i="8"/>
  <c r="L58" i="8" s="1"/>
  <c r="HR28" i="5"/>
  <c r="HS28" i="5" s="1"/>
  <c r="HT28" i="5" s="1"/>
  <c r="HU28" i="5" s="1"/>
  <c r="HV28" i="5" s="1"/>
  <c r="HW28" i="5" s="1"/>
  <c r="HX28" i="5" s="1"/>
  <c r="HY28" i="5" s="1"/>
  <c r="HZ28" i="5" s="1"/>
  <c r="IA28" i="5" s="1"/>
  <c r="IB28" i="5" s="1"/>
  <c r="IC28" i="5" s="1"/>
  <c r="W28" i="5"/>
  <c r="L34" i="15"/>
  <c r="T135" i="7"/>
  <c r="S136" i="7"/>
  <c r="V88" i="7"/>
  <c r="W89" i="7"/>
  <c r="EH26" i="5"/>
  <c r="U38" i="5"/>
  <c r="T112" i="7"/>
  <c r="U111" i="7"/>
  <c r="EG43" i="5"/>
  <c r="EG16" i="5" s="1"/>
  <c r="EH37" i="5"/>
  <c r="L77" i="14"/>
  <c r="J81" i="14" s="1"/>
  <c r="T83" i="7"/>
  <c r="U84" i="7"/>
  <c r="T96" i="7"/>
  <c r="T95" i="7" s="1"/>
  <c r="V28" i="5"/>
  <c r="O86" i="15"/>
  <c r="I7" i="10"/>
  <c r="L131" i="15"/>
  <c r="N190" i="15"/>
  <c r="L13" i="12" l="1"/>
  <c r="L12" i="12" s="1"/>
  <c r="L18" i="12" s="1"/>
  <c r="L11" i="10"/>
  <c r="L10" i="10" s="1"/>
  <c r="H18" i="8"/>
  <c r="H16" i="8" s="1"/>
  <c r="H14" i="8" s="1"/>
  <c r="H8" i="15"/>
  <c r="Q8" i="7"/>
  <c r="FI41" i="5" s="1"/>
  <c r="R41" i="5" s="1"/>
  <c r="O9" i="12"/>
  <c r="O8" i="12" s="1"/>
  <c r="O8" i="10"/>
  <c r="O190" i="15"/>
  <c r="M13" i="12"/>
  <c r="M12" i="12" s="1"/>
  <c r="M18" i="12" s="1"/>
  <c r="M11" i="10"/>
  <c r="M10" i="10" s="1"/>
  <c r="P5" i="11"/>
  <c r="T124" i="7"/>
  <c r="U123" i="7"/>
  <c r="U83" i="7"/>
  <c r="U96" i="7"/>
  <c r="U95" i="7" s="1"/>
  <c r="V84" i="7"/>
  <c r="F39" i="15"/>
  <c r="L85" i="15"/>
  <c r="EJ27" i="5"/>
  <c r="H13" i="13"/>
  <c r="H10" i="11"/>
  <c r="GS139" i="14"/>
  <c r="GS141" i="14" s="1"/>
  <c r="GS104" i="14"/>
  <c r="GS106" i="14" s="1"/>
  <c r="W19" i="6"/>
  <c r="V60" i="6"/>
  <c r="V18" i="6"/>
  <c r="S59" i="7"/>
  <c r="O20" i="13"/>
  <c r="N16" i="12"/>
  <c r="O4" i="8"/>
  <c r="N26" i="8"/>
  <c r="N88" i="14"/>
  <c r="N101" i="14"/>
  <c r="N76" i="14"/>
  <c r="N73" i="14"/>
  <c r="U107" i="7"/>
  <c r="V106" i="7"/>
  <c r="L94" i="11"/>
  <c r="L50" i="11" s="1"/>
  <c r="L25" i="3"/>
  <c r="L11" i="8"/>
  <c r="M17" i="7" s="1"/>
  <c r="AX17" i="7" s="1"/>
  <c r="CI17" i="7" s="1"/>
  <c r="DT17" i="7" s="1"/>
  <c r="FE17" i="7" s="1"/>
  <c r="GP17" i="7" s="1"/>
  <c r="IA17" i="7" s="1"/>
  <c r="JL17" i="7" s="1"/>
  <c r="KW17" i="7" s="1"/>
  <c r="MH17" i="7" s="1"/>
  <c r="NS17" i="7" s="1"/>
  <c r="PD17" i="7" s="1"/>
  <c r="QO17" i="7" s="1"/>
  <c r="EI26" i="5"/>
  <c r="U37" i="7"/>
  <c r="V36" i="7"/>
  <c r="GF170" i="14"/>
  <c r="GF172" i="14" s="1"/>
  <c r="GF66" i="14"/>
  <c r="GF68" i="14" s="1"/>
  <c r="GF38" i="14"/>
  <c r="GF40" i="14" s="1"/>
  <c r="U59" i="6"/>
  <c r="U61" i="6" s="1"/>
  <c r="Q14" i="12"/>
  <c r="Q12" i="10"/>
  <c r="P13" i="7"/>
  <c r="W165" i="7"/>
  <c r="X166" i="7"/>
  <c r="BY25" i="9"/>
  <c r="BY7" i="9" s="1"/>
  <c r="BY12" i="9" s="1"/>
  <c r="BZ18" i="9"/>
  <c r="U119" i="7"/>
  <c r="V118" i="7"/>
  <c r="S18" i="13"/>
  <c r="HR38" i="5"/>
  <c r="HS38" i="5" s="1"/>
  <c r="HT38" i="5" s="1"/>
  <c r="HU38" i="5" s="1"/>
  <c r="HV38" i="5" s="1"/>
  <c r="HW38" i="5" s="1"/>
  <c r="HX38" i="5" s="1"/>
  <c r="HY38" i="5" s="1"/>
  <c r="HZ38" i="5" s="1"/>
  <c r="IA38" i="5" s="1"/>
  <c r="IB38" i="5" s="1"/>
  <c r="IC38" i="5" s="1"/>
  <c r="BM25" i="9"/>
  <c r="BM7" i="9" s="1"/>
  <c r="BM12" i="9" s="1"/>
  <c r="BN18" i="9"/>
  <c r="U128" i="7"/>
  <c r="T129" i="7"/>
  <c r="BQ19" i="5"/>
  <c r="J19" i="5" s="1"/>
  <c r="J16" i="5"/>
  <c r="BQ8" i="5"/>
  <c r="J8" i="5" s="1"/>
  <c r="X32" i="7"/>
  <c r="Y33" i="7"/>
  <c r="I10" i="13"/>
  <c r="I14" i="13" s="1"/>
  <c r="H93" i="11"/>
  <c r="I12" i="8"/>
  <c r="I58" i="8" s="1"/>
  <c r="V38" i="5"/>
  <c r="T146" i="7"/>
  <c r="U145" i="7"/>
  <c r="J43" i="5"/>
  <c r="R99" i="7"/>
  <c r="R100" i="7" s="1"/>
  <c r="S63" i="7"/>
  <c r="R64" i="7"/>
  <c r="R16" i="13" s="1"/>
  <c r="R27" i="8"/>
  <c r="T158" i="7"/>
  <c r="U157" i="7"/>
  <c r="L167" i="14"/>
  <c r="L175" i="14" s="1"/>
  <c r="L146" i="14"/>
  <c r="W88" i="7"/>
  <c r="X89" i="7"/>
  <c r="H184" i="14"/>
  <c r="N13" i="15"/>
  <c r="N182" i="15" s="1"/>
  <c r="N12" i="15"/>
  <c r="N21" i="15"/>
  <c r="N11" i="15"/>
  <c r="N80" i="15" s="1"/>
  <c r="N10" i="15"/>
  <c r="M93" i="11"/>
  <c r="N10" i="13"/>
  <c r="N14" i="13" s="1"/>
  <c r="N12" i="8"/>
  <c r="N58" i="8" s="1"/>
  <c r="L183" i="15"/>
  <c r="L18" i="15"/>
  <c r="M77" i="14"/>
  <c r="K81" i="14"/>
  <c r="M29" i="15"/>
  <c r="M9" i="15"/>
  <c r="N192" i="15"/>
  <c r="T153" i="7"/>
  <c r="U152" i="7"/>
  <c r="CK25" i="9"/>
  <c r="CK7" i="9" s="1"/>
  <c r="CK12" i="9" s="1"/>
  <c r="CL18" i="9"/>
  <c r="M136" i="14"/>
  <c r="M111" i="14"/>
  <c r="Q189" i="15"/>
  <c r="N35" i="15"/>
  <c r="M80" i="15"/>
  <c r="EH43" i="5"/>
  <c r="EH16" i="5" s="1"/>
  <c r="EI37" i="5"/>
  <c r="ID28" i="5"/>
  <c r="IE28" i="5" s="1"/>
  <c r="IF28" i="5" s="1"/>
  <c r="IG28" i="5" s="1"/>
  <c r="IH28" i="5" s="1"/>
  <c r="II28" i="5" s="1"/>
  <c r="IJ28" i="5" s="1"/>
  <c r="IK28" i="5" s="1"/>
  <c r="IL28" i="5" s="1"/>
  <c r="IM28" i="5" s="1"/>
  <c r="IN28" i="5" s="1"/>
  <c r="IO28" i="5" s="1"/>
  <c r="K182" i="14"/>
  <c r="K181" i="14"/>
  <c r="U101" i="7"/>
  <c r="K136" i="15"/>
  <c r="F89" i="15"/>
  <c r="P5" i="10"/>
  <c r="P6" i="12"/>
  <c r="O35" i="15"/>
  <c r="H24" i="10"/>
  <c r="W176" i="7"/>
  <c r="V175" i="7"/>
  <c r="EG8" i="5"/>
  <c r="EG19" i="5"/>
  <c r="V28" i="7"/>
  <c r="U27" i="7"/>
  <c r="U65" i="7"/>
  <c r="T187" i="7"/>
  <c r="U188" i="7"/>
  <c r="BR30" i="5"/>
  <c r="M137" i="15"/>
  <c r="W29" i="5"/>
  <c r="R103" i="11"/>
  <c r="P35" i="14"/>
  <c r="R51" i="6"/>
  <c r="Q6" i="13"/>
  <c r="Q3" i="7"/>
  <c r="R13" i="6"/>
  <c r="Q3" i="6"/>
  <c r="V62" i="6"/>
  <c r="V15" i="6"/>
  <c r="U16" i="6"/>
  <c r="U17" i="6" s="1"/>
  <c r="M34" i="15"/>
  <c r="U112" i="7"/>
  <c r="V111" i="7"/>
  <c r="U135" i="7"/>
  <c r="T136" i="7"/>
  <c r="U193" i="7"/>
  <c r="T192" i="7"/>
  <c r="P86" i="15"/>
  <c r="R63" i="11"/>
  <c r="S61" i="11"/>
  <c r="JL2" i="9"/>
  <c r="JM2" i="9" s="1"/>
  <c r="JB2" i="9"/>
  <c r="JC2" i="9" s="1"/>
  <c r="JD2" i="9" s="1"/>
  <c r="JE2" i="9" s="1"/>
  <c r="JF2" i="9" s="1"/>
  <c r="JG2" i="9" s="1"/>
  <c r="JH2" i="9" s="1"/>
  <c r="JI2" i="9" s="1"/>
  <c r="JJ2" i="9" s="1"/>
  <c r="JK2" i="9" s="1"/>
  <c r="ID29" i="5"/>
  <c r="IE29" i="5" s="1"/>
  <c r="IF29" i="5" s="1"/>
  <c r="IG29" i="5" s="1"/>
  <c r="IH29" i="5" s="1"/>
  <c r="II29" i="5" s="1"/>
  <c r="IJ29" i="5" s="1"/>
  <c r="IK29" i="5" s="1"/>
  <c r="IL29" i="5" s="1"/>
  <c r="IM29" i="5" s="1"/>
  <c r="IN29" i="5" s="1"/>
  <c r="IO29" i="5" s="1"/>
  <c r="O188" i="15"/>
  <c r="O63" i="14"/>
  <c r="O60" i="14"/>
  <c r="O48" i="14"/>
  <c r="O45" i="14"/>
  <c r="O56" i="14" s="1"/>
  <c r="U171" i="7"/>
  <c r="T170" i="7"/>
  <c r="O191" i="15"/>
  <c r="P191" i="15" s="1"/>
  <c r="O5" i="15"/>
  <c r="K94" i="11"/>
  <c r="K50" i="11" s="1"/>
  <c r="K25" i="3"/>
  <c r="K11" i="8"/>
  <c r="L17" i="7" s="1"/>
  <c r="AW17" i="7" s="1"/>
  <c r="CH17" i="7" s="1"/>
  <c r="DS17" i="7" s="1"/>
  <c r="FD17" i="7" s="1"/>
  <c r="GO17" i="7" s="1"/>
  <c r="HZ17" i="7" s="1"/>
  <c r="JK17" i="7" s="1"/>
  <c r="KV17" i="7" s="1"/>
  <c r="MG17" i="7" s="1"/>
  <c r="NR17" i="7" s="1"/>
  <c r="PC17" i="7" s="1"/>
  <c r="QN17" i="7" s="1"/>
  <c r="V76" i="7"/>
  <c r="W75" i="7"/>
  <c r="V71" i="7"/>
  <c r="W70" i="7"/>
  <c r="Q5" i="8"/>
  <c r="M182" i="15"/>
  <c r="K183" i="15"/>
  <c r="K185" i="15" s="1"/>
  <c r="L181" i="15" s="1"/>
  <c r="L185" i="15" s="1"/>
  <c r="M181" i="15" s="1"/>
  <c r="K18" i="15"/>
  <c r="M29" i="11"/>
  <c r="M60" i="11" s="1"/>
  <c r="N4" i="11"/>
  <c r="T141" i="7"/>
  <c r="U140" i="7"/>
  <c r="HR39" i="5"/>
  <c r="HS39" i="5" s="1"/>
  <c r="HT39" i="5" s="1"/>
  <c r="HU39" i="5" s="1"/>
  <c r="HV39" i="5" s="1"/>
  <c r="HW39" i="5" s="1"/>
  <c r="HX39" i="5" s="1"/>
  <c r="HY39" i="5" s="1"/>
  <c r="HZ39" i="5" s="1"/>
  <c r="IA39" i="5" s="1"/>
  <c r="IB39" i="5" s="1"/>
  <c r="IC39" i="5" s="1"/>
  <c r="EK41" i="5"/>
  <c r="P41" i="5" s="1"/>
  <c r="P4" i="14"/>
  <c r="DS35" i="14" s="1"/>
  <c r="DS63" i="14" s="1"/>
  <c r="DS101" i="14" s="1"/>
  <c r="DS136" i="14" s="1"/>
  <c r="DS167" i="14" s="1"/>
  <c r="P5" i="12"/>
  <c r="P5" i="13"/>
  <c r="P4" i="10"/>
  <c r="P2" i="9"/>
  <c r="P2" i="7"/>
  <c r="Q12" i="6"/>
  <c r="P2" i="6"/>
  <c r="P2" i="5"/>
  <c r="DB30" i="5"/>
  <c r="J187" i="15"/>
  <c r="F190" i="15" s="1"/>
  <c r="F139" i="15"/>
  <c r="L86" i="11"/>
  <c r="L102" i="11" s="1"/>
  <c r="L71" i="11"/>
  <c r="R14" i="12" l="1"/>
  <c r="R12" i="10"/>
  <c r="M86" i="11"/>
  <c r="M102" i="11" s="1"/>
  <c r="M71" i="11"/>
  <c r="O101" i="14"/>
  <c r="O88" i="14"/>
  <c r="O76" i="14"/>
  <c r="O73" i="14"/>
  <c r="K184" i="15"/>
  <c r="L184" i="15" s="1"/>
  <c r="U187" i="7"/>
  <c r="V188" i="7"/>
  <c r="W175" i="7"/>
  <c r="X176" i="7"/>
  <c r="IP28" i="5"/>
  <c r="IQ28" i="5" s="1"/>
  <c r="IR28" i="5" s="1"/>
  <c r="IS28" i="5" s="1"/>
  <c r="IT28" i="5" s="1"/>
  <c r="IU28" i="5" s="1"/>
  <c r="IV28" i="5" s="1"/>
  <c r="IW28" i="5" s="1"/>
  <c r="IX28" i="5" s="1"/>
  <c r="IY28" i="5" s="1"/>
  <c r="IZ28" i="5" s="1"/>
  <c r="JA28" i="5" s="1"/>
  <c r="Y28" i="5"/>
  <c r="V152" i="7"/>
  <c r="U153" i="7"/>
  <c r="I180" i="14"/>
  <c r="I178" i="14"/>
  <c r="I184" i="14" s="1"/>
  <c r="I13" i="12"/>
  <c r="I11" i="10"/>
  <c r="X165" i="7"/>
  <c r="Y166" i="7"/>
  <c r="EJ26" i="5"/>
  <c r="H36" i="11"/>
  <c r="V123" i="7"/>
  <c r="U124" i="7"/>
  <c r="O7" i="10"/>
  <c r="O13" i="15"/>
  <c r="O12" i="15"/>
  <c r="O131" i="15" s="1"/>
  <c r="O21" i="15"/>
  <c r="O11" i="15"/>
  <c r="O10" i="15"/>
  <c r="P188" i="15"/>
  <c r="W62" i="6"/>
  <c r="W15" i="6"/>
  <c r="V16" i="6"/>
  <c r="V17" i="6" s="1"/>
  <c r="V101" i="7"/>
  <c r="EJ37" i="5"/>
  <c r="EI43" i="5"/>
  <c r="EI16" i="5" s="1"/>
  <c r="Y89" i="7"/>
  <c r="X88" i="7"/>
  <c r="U158" i="7"/>
  <c r="V157" i="7"/>
  <c r="P20" i="13"/>
  <c r="O16" i="12"/>
  <c r="EH8" i="5"/>
  <c r="EH19" i="5"/>
  <c r="N13" i="12"/>
  <c r="N12" i="12" s="1"/>
  <c r="N18" i="12" s="1"/>
  <c r="N11" i="10"/>
  <c r="N10" i="10" s="1"/>
  <c r="P8" i="10"/>
  <c r="P7" i="10" s="1"/>
  <c r="P9" i="12"/>
  <c r="R9" i="7"/>
  <c r="EK27" i="5"/>
  <c r="O27" i="5"/>
  <c r="W39" i="5"/>
  <c r="S103" i="11"/>
  <c r="P35" i="15"/>
  <c r="M94" i="11"/>
  <c r="M50" i="11" s="1"/>
  <c r="M25" i="3"/>
  <c r="M11" i="8"/>
  <c r="N17" i="7" s="1"/>
  <c r="AY17" i="7" s="1"/>
  <c r="CJ17" i="7" s="1"/>
  <c r="DU17" i="7" s="1"/>
  <c r="FF17" i="7" s="1"/>
  <c r="GQ17" i="7" s="1"/>
  <c r="IB17" i="7" s="1"/>
  <c r="JM17" i="7" s="1"/>
  <c r="KX17" i="7" s="1"/>
  <c r="MI17" i="7" s="1"/>
  <c r="NT17" i="7" s="1"/>
  <c r="PE17" i="7" s="1"/>
  <c r="QP17" i="7" s="1"/>
  <c r="S27" i="8"/>
  <c r="U129" i="7"/>
  <c r="V128" i="7"/>
  <c r="Q5" i="11"/>
  <c r="Q13" i="7"/>
  <c r="Q5" i="12"/>
  <c r="Q5" i="13"/>
  <c r="Q4" i="14"/>
  <c r="EF35" i="14" s="1"/>
  <c r="EF63" i="14" s="1"/>
  <c r="EF101" i="14" s="1"/>
  <c r="EF136" i="14" s="1"/>
  <c r="EF167" i="14" s="1"/>
  <c r="Q4" i="10"/>
  <c r="Q2" i="9"/>
  <c r="Q2" i="7"/>
  <c r="R12" i="6"/>
  <c r="Q2" i="6"/>
  <c r="Q2" i="5"/>
  <c r="U146" i="7"/>
  <c r="V145" i="7"/>
  <c r="Z33" i="7"/>
  <c r="Y32" i="7"/>
  <c r="V107" i="7"/>
  <c r="W106" i="7"/>
  <c r="T59" i="7"/>
  <c r="L136" i="15"/>
  <c r="F90" i="15"/>
  <c r="ID39" i="5"/>
  <c r="IE39" i="5" s="1"/>
  <c r="IF39" i="5" s="1"/>
  <c r="IG39" i="5" s="1"/>
  <c r="IH39" i="5" s="1"/>
  <c r="II39" i="5" s="1"/>
  <c r="IJ39" i="5" s="1"/>
  <c r="IK39" i="5" s="1"/>
  <c r="IL39" i="5" s="1"/>
  <c r="IM39" i="5" s="1"/>
  <c r="IN39" i="5" s="1"/>
  <c r="IO39" i="5" s="1"/>
  <c r="X39" i="5"/>
  <c r="W71" i="7"/>
  <c r="X70" i="7"/>
  <c r="Q6" i="12"/>
  <c r="Q5" i="10"/>
  <c r="X29" i="5"/>
  <c r="V135" i="7"/>
  <c r="U136" i="7"/>
  <c r="R6" i="13"/>
  <c r="R3" i="7"/>
  <c r="S13" i="6"/>
  <c r="R3" i="6"/>
  <c r="V65" i="7"/>
  <c r="V27" i="7"/>
  <c r="W28" i="7"/>
  <c r="H18" i="14"/>
  <c r="H29" i="10"/>
  <c r="H25" i="10"/>
  <c r="K183" i="14"/>
  <c r="BN25" i="9"/>
  <c r="BN7" i="9" s="1"/>
  <c r="BN12" i="9" s="1"/>
  <c r="BO18" i="9"/>
  <c r="IP29" i="5"/>
  <c r="IQ29" i="5" s="1"/>
  <c r="IR29" i="5" s="1"/>
  <c r="IS29" i="5" s="1"/>
  <c r="IT29" i="5" s="1"/>
  <c r="IU29" i="5" s="1"/>
  <c r="IV29" i="5" s="1"/>
  <c r="IW29" i="5" s="1"/>
  <c r="IX29" i="5" s="1"/>
  <c r="IY29" i="5" s="1"/>
  <c r="IZ29" i="5" s="1"/>
  <c r="JA29" i="5" s="1"/>
  <c r="V112" i="7"/>
  <c r="W111" i="7"/>
  <c r="N137" i="15"/>
  <c r="R189" i="15"/>
  <c r="S189" i="15" s="1"/>
  <c r="T189" i="15" s="1"/>
  <c r="U189" i="15" s="1"/>
  <c r="V189" i="15" s="1"/>
  <c r="W189" i="15" s="1"/>
  <c r="X189" i="15" s="1"/>
  <c r="Y189" i="15" s="1"/>
  <c r="Z189" i="15" s="1"/>
  <c r="AA189" i="15" s="1"/>
  <c r="AB189" i="15" s="1"/>
  <c r="AC189" i="15" s="1"/>
  <c r="AD189" i="15" s="1"/>
  <c r="AE189" i="15" s="1"/>
  <c r="AF189" i="15" s="1"/>
  <c r="AG189" i="15" s="1"/>
  <c r="AH189" i="15" s="1"/>
  <c r="AI189" i="15" s="1"/>
  <c r="AJ189" i="15" s="1"/>
  <c r="AK189" i="15" s="1"/>
  <c r="AL189" i="15" s="1"/>
  <c r="AM189" i="15" s="1"/>
  <c r="AN189" i="15" s="1"/>
  <c r="AO189" i="15" s="1"/>
  <c r="AP189" i="15" s="1"/>
  <c r="AQ189" i="15" s="1"/>
  <c r="N29" i="15"/>
  <c r="N9" i="15"/>
  <c r="T18" i="13"/>
  <c r="GS170" i="14"/>
  <c r="GS172" i="14" s="1"/>
  <c r="GS66" i="14"/>
  <c r="GS68" i="14" s="1"/>
  <c r="GS38" i="14"/>
  <c r="GS40" i="14" s="1"/>
  <c r="V59" i="6"/>
  <c r="V61" i="6" s="1"/>
  <c r="V83" i="7"/>
  <c r="V96" i="7"/>
  <c r="V95" i="7" s="1"/>
  <c r="W84" i="7"/>
  <c r="M14" i="10"/>
  <c r="R5" i="8"/>
  <c r="V140" i="7"/>
  <c r="U141" i="7"/>
  <c r="M193" i="15"/>
  <c r="M225" i="15" s="1"/>
  <c r="F40" i="15"/>
  <c r="M85" i="15"/>
  <c r="ID38" i="5"/>
  <c r="IE38" i="5" s="1"/>
  <c r="IF38" i="5" s="1"/>
  <c r="IG38" i="5" s="1"/>
  <c r="IH38" i="5" s="1"/>
  <c r="II38" i="5" s="1"/>
  <c r="IJ38" i="5" s="1"/>
  <c r="IK38" i="5" s="1"/>
  <c r="IL38" i="5" s="1"/>
  <c r="IM38" i="5" s="1"/>
  <c r="IN38" i="5" s="1"/>
  <c r="IO38" i="5" s="1"/>
  <c r="Q191" i="15"/>
  <c r="N77" i="14"/>
  <c r="L81" i="14" s="1"/>
  <c r="M19" i="12"/>
  <c r="M28" i="12"/>
  <c r="L14" i="10"/>
  <c r="V171" i="7"/>
  <c r="U170" i="7"/>
  <c r="JX2" i="9"/>
  <c r="JY2" i="9" s="1"/>
  <c r="JN2" i="9"/>
  <c r="JO2" i="9" s="1"/>
  <c r="JP2" i="9" s="1"/>
  <c r="JQ2" i="9" s="1"/>
  <c r="JR2" i="9" s="1"/>
  <c r="JS2" i="9" s="1"/>
  <c r="JT2" i="9" s="1"/>
  <c r="JU2" i="9" s="1"/>
  <c r="JV2" i="9" s="1"/>
  <c r="JW2" i="9" s="1"/>
  <c r="Q35" i="14"/>
  <c r="S51" i="6"/>
  <c r="W38" i="5"/>
  <c r="V119" i="7"/>
  <c r="W118" i="7"/>
  <c r="N136" i="14"/>
  <c r="N111" i="14"/>
  <c r="HF139" i="14"/>
  <c r="HF141" i="14" s="1"/>
  <c r="HF104" i="14"/>
  <c r="HF106" i="14" s="1"/>
  <c r="X19" i="6"/>
  <c r="W60" i="6"/>
  <c r="W18" i="6"/>
  <c r="L19" i="12"/>
  <c r="L28" i="12"/>
  <c r="DC30" i="5"/>
  <c r="W76" i="7"/>
  <c r="X75" i="7"/>
  <c r="S63" i="11"/>
  <c r="T61" i="11"/>
  <c r="P63" i="14"/>
  <c r="P60" i="14"/>
  <c r="P48" i="14"/>
  <c r="P45" i="14"/>
  <c r="P56" i="14" s="1"/>
  <c r="BS30" i="5"/>
  <c r="P5" i="15"/>
  <c r="M167" i="14"/>
  <c r="M175" i="14" s="1"/>
  <c r="M146" i="14"/>
  <c r="N34" i="15"/>
  <c r="L182" i="14"/>
  <c r="L181" i="14"/>
  <c r="P190" i="15"/>
  <c r="Q190" i="15" s="1"/>
  <c r="R190" i="15" s="1"/>
  <c r="S190" i="15" s="1"/>
  <c r="T190" i="15" s="1"/>
  <c r="U190" i="15" s="1"/>
  <c r="V190" i="15" s="1"/>
  <c r="W190" i="15" s="1"/>
  <c r="X190" i="15" s="1"/>
  <c r="Y190" i="15" s="1"/>
  <c r="Z190" i="15" s="1"/>
  <c r="AA190" i="15" s="1"/>
  <c r="AB190" i="15" s="1"/>
  <c r="AC190" i="15" s="1"/>
  <c r="AD190" i="15" s="1"/>
  <c r="AE190" i="15" s="1"/>
  <c r="AF190" i="15" s="1"/>
  <c r="AG190" i="15" s="1"/>
  <c r="AH190" i="15" s="1"/>
  <c r="AI190" i="15" s="1"/>
  <c r="AJ190" i="15" s="1"/>
  <c r="AK190" i="15" s="1"/>
  <c r="AL190" i="15" s="1"/>
  <c r="AM190" i="15" s="1"/>
  <c r="AN190" i="15" s="1"/>
  <c r="AO190" i="15" s="1"/>
  <c r="AP190" i="15" s="1"/>
  <c r="AQ190" i="15" s="1"/>
  <c r="O192" i="15"/>
  <c r="CL25" i="9"/>
  <c r="CL7" i="9" s="1"/>
  <c r="CL12" i="9" s="1"/>
  <c r="CM18" i="9"/>
  <c r="N131" i="15"/>
  <c r="S99" i="7"/>
  <c r="S100" i="7" s="1"/>
  <c r="T63" i="7"/>
  <c r="S64" i="7"/>
  <c r="S9" i="7" s="1"/>
  <c r="H94" i="11"/>
  <c r="H50" i="11" s="1"/>
  <c r="H11" i="8"/>
  <c r="I17" i="7" s="1"/>
  <c r="I94" i="11"/>
  <c r="I50" i="11" s="1"/>
  <c r="BZ25" i="9"/>
  <c r="BZ7" i="9" s="1"/>
  <c r="BZ12" i="9" s="1"/>
  <c r="CA18" i="9"/>
  <c r="V37" i="7"/>
  <c r="W36" i="7"/>
  <c r="V193" i="7"/>
  <c r="U192" i="7"/>
  <c r="N29" i="11"/>
  <c r="N60" i="11" s="1"/>
  <c r="O4" i="11"/>
  <c r="Q86" i="15"/>
  <c r="K187" i="15"/>
  <c r="F191" i="15" s="1"/>
  <c r="F140" i="15"/>
  <c r="X28" i="5"/>
  <c r="N194" i="15"/>
  <c r="J22" i="10"/>
  <c r="O26" i="8"/>
  <c r="P4" i="8"/>
  <c r="S8" i="7" l="1"/>
  <c r="GG41" i="5" s="1"/>
  <c r="T41" i="5" s="1"/>
  <c r="T63" i="11"/>
  <c r="U61" i="11"/>
  <c r="Q63" i="14"/>
  <c r="Q60" i="14"/>
  <c r="Q48" i="14"/>
  <c r="Q45" i="14"/>
  <c r="Q56" i="14" s="1"/>
  <c r="S16" i="13"/>
  <c r="N28" i="12"/>
  <c r="N19" i="12"/>
  <c r="Q188" i="15"/>
  <c r="I12" i="12"/>
  <c r="M182" i="14"/>
  <c r="M181" i="14"/>
  <c r="HS139" i="14"/>
  <c r="HS141" i="14" s="1"/>
  <c r="HS104" i="14"/>
  <c r="HS106" i="14" s="1"/>
  <c r="Y19" i="6"/>
  <c r="X60" i="6"/>
  <c r="X18" i="6"/>
  <c r="W107" i="7"/>
  <c r="X106" i="7"/>
  <c r="R5" i="12"/>
  <c r="R5" i="13"/>
  <c r="R4" i="14"/>
  <c r="ES35" i="14" s="1"/>
  <c r="ES63" i="14" s="1"/>
  <c r="ES101" i="14" s="1"/>
  <c r="ES136" i="14" s="1"/>
  <c r="ES167" i="14" s="1"/>
  <c r="R4" i="10"/>
  <c r="R2" i="9"/>
  <c r="R2" i="7"/>
  <c r="S12" i="6"/>
  <c r="R2" i="6"/>
  <c r="R2" i="5"/>
  <c r="EL27" i="5"/>
  <c r="Z89" i="7"/>
  <c r="Y88" i="7"/>
  <c r="V124" i="7"/>
  <c r="W123" i="7"/>
  <c r="J180" i="14"/>
  <c r="J178" i="14"/>
  <c r="N71" i="11"/>
  <c r="N86" i="11"/>
  <c r="N102" i="11" s="1"/>
  <c r="W193" i="7"/>
  <c r="V192" i="7"/>
  <c r="U63" i="7"/>
  <c r="T99" i="7"/>
  <c r="T100" i="7" s="1"/>
  <c r="T64" i="7"/>
  <c r="JZ2" i="9"/>
  <c r="KA2" i="9" s="1"/>
  <c r="KB2" i="9" s="1"/>
  <c r="KC2" i="9" s="1"/>
  <c r="KD2" i="9" s="1"/>
  <c r="KE2" i="9" s="1"/>
  <c r="KF2" i="9" s="1"/>
  <c r="KG2" i="9" s="1"/>
  <c r="KH2" i="9" s="1"/>
  <c r="KI2" i="9" s="1"/>
  <c r="KJ2" i="9"/>
  <c r="KK2" i="9" s="1"/>
  <c r="X38" i="5"/>
  <c r="X28" i="7"/>
  <c r="W65" i="7"/>
  <c r="W27" i="7"/>
  <c r="Q5" i="15"/>
  <c r="V129" i="7"/>
  <c r="W128" i="7"/>
  <c r="O29" i="15"/>
  <c r="O9" i="15"/>
  <c r="O77" i="14"/>
  <c r="M81" i="14"/>
  <c r="Q4" i="8"/>
  <c r="P26" i="8"/>
  <c r="X76" i="7"/>
  <c r="Y75" i="7"/>
  <c r="IP38" i="5"/>
  <c r="IQ38" i="5" s="1"/>
  <c r="IR38" i="5" s="1"/>
  <c r="IS38" i="5" s="1"/>
  <c r="IT38" i="5" s="1"/>
  <c r="IU38" i="5" s="1"/>
  <c r="IV38" i="5" s="1"/>
  <c r="IW38" i="5" s="1"/>
  <c r="IX38" i="5" s="1"/>
  <c r="IY38" i="5" s="1"/>
  <c r="IZ38" i="5" s="1"/>
  <c r="JA38" i="5" s="1"/>
  <c r="BO25" i="9"/>
  <c r="BO7" i="9" s="1"/>
  <c r="BO12" i="9" s="1"/>
  <c r="BP18" i="9"/>
  <c r="P192" i="15"/>
  <c r="Q192" i="15" s="1"/>
  <c r="R192" i="15" s="1"/>
  <c r="S192" i="15" s="1"/>
  <c r="T192" i="15" s="1"/>
  <c r="U192" i="15" s="1"/>
  <c r="V192" i="15" s="1"/>
  <c r="W192" i="15" s="1"/>
  <c r="X192" i="15" s="1"/>
  <c r="Y192" i="15" s="1"/>
  <c r="Z192" i="15" s="1"/>
  <c r="AA192" i="15" s="1"/>
  <c r="AB192" i="15" s="1"/>
  <c r="AC192" i="15" s="1"/>
  <c r="AD192" i="15" s="1"/>
  <c r="AE192" i="15" s="1"/>
  <c r="AF192" i="15" s="1"/>
  <c r="R8" i="7"/>
  <c r="EI19" i="5"/>
  <c r="EI8" i="5"/>
  <c r="O80" i="15"/>
  <c r="X36" i="7"/>
  <c r="W37" i="7"/>
  <c r="P13" i="15"/>
  <c r="P182" i="15" s="1"/>
  <c r="P12" i="15"/>
  <c r="P21" i="15"/>
  <c r="P11" i="15"/>
  <c r="P80" i="15" s="1"/>
  <c r="P10" i="15"/>
  <c r="V170" i="7"/>
  <c r="W171" i="7"/>
  <c r="N193" i="15"/>
  <c r="X71" i="7"/>
  <c r="Y70" i="7"/>
  <c r="EJ43" i="5"/>
  <c r="EJ16" i="5" s="1"/>
  <c r="EK37" i="5"/>
  <c r="O37" i="5"/>
  <c r="DY36" i="5"/>
  <c r="O136" i="14"/>
  <c r="O111" i="14"/>
  <c r="L183" i="14"/>
  <c r="DD30" i="5"/>
  <c r="N167" i="14"/>
  <c r="N175" i="14" s="1"/>
  <c r="N146" i="14"/>
  <c r="U18" i="13"/>
  <c r="T16" i="12"/>
  <c r="O137" i="15"/>
  <c r="R6" i="12"/>
  <c r="R5" i="10"/>
  <c r="Z32" i="7"/>
  <c r="AA33" i="7"/>
  <c r="T27" i="8"/>
  <c r="Q20" i="13"/>
  <c r="P16" i="12"/>
  <c r="W101" i="7"/>
  <c r="O34" i="15"/>
  <c r="EK26" i="5"/>
  <c r="O26" i="5"/>
  <c r="V153" i="7"/>
  <c r="W152" i="7"/>
  <c r="BT30" i="5"/>
  <c r="W119" i="7"/>
  <c r="X118" i="7"/>
  <c r="M183" i="15"/>
  <c r="M185" i="15" s="1"/>
  <c r="N181" i="15" s="1"/>
  <c r="M18" i="15"/>
  <c r="S6" i="13"/>
  <c r="S3" i="7"/>
  <c r="T13" i="6"/>
  <c r="S3" i="6"/>
  <c r="W145" i="7"/>
  <c r="V146" i="7"/>
  <c r="T103" i="11"/>
  <c r="P8" i="12"/>
  <c r="J21" i="10"/>
  <c r="CA25" i="9"/>
  <c r="CA7" i="9" s="1"/>
  <c r="CA12" i="9" s="1"/>
  <c r="CB18" i="9"/>
  <c r="CM25" i="9"/>
  <c r="CM7" i="9" s="1"/>
  <c r="CM12" i="9" s="1"/>
  <c r="CN18" i="9"/>
  <c r="R191" i="15"/>
  <c r="S191" i="15" s="1"/>
  <c r="T191" i="15" s="1"/>
  <c r="U191" i="15" s="1"/>
  <c r="V191" i="15" s="1"/>
  <c r="W191" i="15" s="1"/>
  <c r="X191" i="15" s="1"/>
  <c r="Y191" i="15" s="1"/>
  <c r="Z191" i="15" s="1"/>
  <c r="AA191" i="15" s="1"/>
  <c r="AB191" i="15" s="1"/>
  <c r="AC191" i="15" s="1"/>
  <c r="AD191" i="15" s="1"/>
  <c r="AE191" i="15" s="1"/>
  <c r="AF191" i="15" s="1"/>
  <c r="AG191" i="15" s="1"/>
  <c r="AH191" i="15" s="1"/>
  <c r="AI191" i="15" s="1"/>
  <c r="AJ191" i="15" s="1"/>
  <c r="AK191" i="15" s="1"/>
  <c r="AL191" i="15" s="1"/>
  <c r="AM191" i="15" s="1"/>
  <c r="AN191" i="15" s="1"/>
  <c r="AO191" i="15" s="1"/>
  <c r="AP191" i="15" s="1"/>
  <c r="AQ191" i="15" s="1"/>
  <c r="IP39" i="5"/>
  <c r="IQ39" i="5" s="1"/>
  <c r="IR39" i="5" s="1"/>
  <c r="IS39" i="5" s="1"/>
  <c r="IT39" i="5" s="1"/>
  <c r="IU39" i="5" s="1"/>
  <c r="IV39" i="5" s="1"/>
  <c r="IW39" i="5" s="1"/>
  <c r="IX39" i="5" s="1"/>
  <c r="IY39" i="5" s="1"/>
  <c r="IZ39" i="5" s="1"/>
  <c r="JA39" i="5" s="1"/>
  <c r="Q35" i="15"/>
  <c r="P10" i="13"/>
  <c r="P14" i="13" s="1"/>
  <c r="O93" i="11"/>
  <c r="P12" i="8"/>
  <c r="P58" i="8" s="1"/>
  <c r="O182" i="15"/>
  <c r="Z166" i="7"/>
  <c r="Y165" i="7"/>
  <c r="JB28" i="5"/>
  <c r="JC28" i="5" s="1"/>
  <c r="JD28" i="5" s="1"/>
  <c r="JE28" i="5" s="1"/>
  <c r="JF28" i="5" s="1"/>
  <c r="JG28" i="5" s="1"/>
  <c r="JH28" i="5" s="1"/>
  <c r="JI28" i="5" s="1"/>
  <c r="JJ28" i="5" s="1"/>
  <c r="JK28" i="5" s="1"/>
  <c r="JL28" i="5" s="1"/>
  <c r="JM28" i="5" s="1"/>
  <c r="Z28" i="5"/>
  <c r="R86" i="15"/>
  <c r="N85" i="15"/>
  <c r="F41" i="15"/>
  <c r="W140" i="7"/>
  <c r="V141" i="7"/>
  <c r="W83" i="7"/>
  <c r="W96" i="7"/>
  <c r="W95" i="7" s="1"/>
  <c r="X84" i="7"/>
  <c r="W112" i="7"/>
  <c r="X111" i="7"/>
  <c r="Q9" i="12"/>
  <c r="Q8" i="12" s="1"/>
  <c r="Q8" i="10"/>
  <c r="Q7" i="10" s="1"/>
  <c r="X175" i="7"/>
  <c r="Y176" i="7"/>
  <c r="L187" i="15"/>
  <c r="F192" i="15" s="1"/>
  <c r="F141" i="15"/>
  <c r="R5" i="11"/>
  <c r="X62" i="6"/>
  <c r="X15" i="6"/>
  <c r="W16" i="6"/>
  <c r="W17" i="6" s="1"/>
  <c r="O194" i="15"/>
  <c r="F91" i="15"/>
  <c r="M136" i="15"/>
  <c r="O193" i="15"/>
  <c r="Y29" i="5"/>
  <c r="V158" i="7"/>
  <c r="W157" i="7"/>
  <c r="W188" i="7"/>
  <c r="V187" i="7"/>
  <c r="O29" i="11"/>
  <c r="O60" i="11" s="1"/>
  <c r="P4" i="11"/>
  <c r="AT17" i="7"/>
  <c r="CE17" i="7" s="1"/>
  <c r="DP17" i="7" s="1"/>
  <c r="FA17" i="7" s="1"/>
  <c r="GL17" i="7" s="1"/>
  <c r="HW17" i="7" s="1"/>
  <c r="JH17" i="7" s="1"/>
  <c r="KS17" i="7" s="1"/>
  <c r="MD17" i="7" s="1"/>
  <c r="NO17" i="7" s="1"/>
  <c r="OZ17" i="7" s="1"/>
  <c r="QK17" i="7" s="1"/>
  <c r="P101" i="14"/>
  <c r="P88" i="14"/>
  <c r="P76" i="14"/>
  <c r="P73" i="14"/>
  <c r="HF170" i="14"/>
  <c r="HF172" i="14" s="1"/>
  <c r="HF66" i="14"/>
  <c r="HF68" i="14" s="1"/>
  <c r="HF38" i="14"/>
  <c r="HF40" i="14" s="1"/>
  <c r="W59" i="6"/>
  <c r="W61" i="6" s="1"/>
  <c r="R35" i="14"/>
  <c r="U51" i="6"/>
  <c r="T51" i="6"/>
  <c r="S5" i="8"/>
  <c r="JB29" i="5"/>
  <c r="JC29" i="5" s="1"/>
  <c r="JD29" i="5" s="1"/>
  <c r="JE29" i="5" s="1"/>
  <c r="JF29" i="5" s="1"/>
  <c r="JG29" i="5" s="1"/>
  <c r="JH29" i="5" s="1"/>
  <c r="JI29" i="5" s="1"/>
  <c r="JJ29" i="5" s="1"/>
  <c r="JK29" i="5" s="1"/>
  <c r="JL29" i="5" s="1"/>
  <c r="JM29" i="5" s="1"/>
  <c r="H23" i="13"/>
  <c r="H27" i="13" s="1"/>
  <c r="H30" i="10"/>
  <c r="H9" i="11"/>
  <c r="V136" i="7"/>
  <c r="W135" i="7"/>
  <c r="T16" i="13"/>
  <c r="U59" i="7"/>
  <c r="T9" i="7"/>
  <c r="N14" i="10"/>
  <c r="O10" i="13"/>
  <c r="O14" i="13" s="1"/>
  <c r="N93" i="11"/>
  <c r="O12" i="8"/>
  <c r="O58" i="8" s="1"/>
  <c r="I10" i="10"/>
  <c r="V59" i="7" l="1"/>
  <c r="T5" i="8"/>
  <c r="W187" i="7"/>
  <c r="X188" i="7"/>
  <c r="S5" i="11"/>
  <c r="O94" i="11"/>
  <c r="O50" i="11" s="1"/>
  <c r="O25" i="3"/>
  <c r="O11" i="8"/>
  <c r="P17" i="7" s="1"/>
  <c r="BA17" i="7" s="1"/>
  <c r="CL17" i="7" s="1"/>
  <c r="DW17" i="7" s="1"/>
  <c r="FH17" i="7" s="1"/>
  <c r="GS17" i="7" s="1"/>
  <c r="ID17" i="7" s="1"/>
  <c r="JO17" i="7" s="1"/>
  <c r="KZ17" i="7" s="1"/>
  <c r="MK17" i="7" s="1"/>
  <c r="NV17" i="7" s="1"/>
  <c r="PG17" i="7" s="1"/>
  <c r="QR17" i="7" s="1"/>
  <c r="X101" i="7"/>
  <c r="N225" i="15"/>
  <c r="P193" i="15"/>
  <c r="X37" i="7"/>
  <c r="Y36" i="7"/>
  <c r="FU41" i="5"/>
  <c r="S41" i="5" s="1"/>
  <c r="AA89" i="7"/>
  <c r="Z88" i="7"/>
  <c r="M183" i="14"/>
  <c r="S35" i="15"/>
  <c r="U63" i="11"/>
  <c r="V61" i="11"/>
  <c r="I14" i="10"/>
  <c r="T14" i="12"/>
  <c r="T12" i="10"/>
  <c r="CB25" i="9"/>
  <c r="CB7" i="9" s="1"/>
  <c r="J18" i="9"/>
  <c r="J25" i="9" s="1"/>
  <c r="X152" i="7"/>
  <c r="W153" i="7"/>
  <c r="DE30" i="5"/>
  <c r="R13" i="7"/>
  <c r="R4" i="8"/>
  <c r="Q26" i="8"/>
  <c r="R35" i="15"/>
  <c r="X135" i="7"/>
  <c r="W136" i="7"/>
  <c r="P77" i="14"/>
  <c r="N81" i="14"/>
  <c r="X157" i="7"/>
  <c r="W158" i="7"/>
  <c r="P13" i="12"/>
  <c r="P12" i="12" s="1"/>
  <c r="P18" i="12" s="1"/>
  <c r="P11" i="10"/>
  <c r="P10" i="10" s="1"/>
  <c r="U103" i="11"/>
  <c r="R20" i="13"/>
  <c r="Q16" i="12"/>
  <c r="P137" i="15"/>
  <c r="O43" i="5"/>
  <c r="W170" i="7"/>
  <c r="X171" i="7"/>
  <c r="U99" i="7"/>
  <c r="U100" i="7" s="1"/>
  <c r="V63" i="7"/>
  <c r="U64" i="7"/>
  <c r="U16" i="13" s="1"/>
  <c r="M184" i="15"/>
  <c r="Q10" i="13"/>
  <c r="Q14" i="13" s="1"/>
  <c r="Q12" i="8"/>
  <c r="Q58" i="8" s="1"/>
  <c r="X140" i="7"/>
  <c r="W141" i="7"/>
  <c r="EK43" i="5"/>
  <c r="EK16" i="5" s="1"/>
  <c r="EL37" i="5"/>
  <c r="Q12" i="15"/>
  <c r="Q131" i="15" s="1"/>
  <c r="Q21" i="15"/>
  <c r="Q11" i="15"/>
  <c r="Q80" i="15" s="1"/>
  <c r="Q10" i="15"/>
  <c r="Q13" i="15"/>
  <c r="Q182" i="15" s="1"/>
  <c r="EM27" i="5"/>
  <c r="X107" i="7"/>
  <c r="Y106" i="7"/>
  <c r="AG192" i="15"/>
  <c r="AH192" i="15" s="1"/>
  <c r="AI192" i="15" s="1"/>
  <c r="AJ192" i="15" s="1"/>
  <c r="AK192" i="15" s="1"/>
  <c r="AL192" i="15" s="1"/>
  <c r="AM192" i="15" s="1"/>
  <c r="AN192" i="15" s="1"/>
  <c r="AO192" i="15" s="1"/>
  <c r="AP192" i="15" s="1"/>
  <c r="AQ192" i="15" s="1"/>
  <c r="P136" i="14"/>
  <c r="P111" i="14"/>
  <c r="JB39" i="5"/>
  <c r="JC39" i="5" s="1"/>
  <c r="JD39" i="5" s="1"/>
  <c r="JE39" i="5" s="1"/>
  <c r="JF39" i="5" s="1"/>
  <c r="JG39" i="5" s="1"/>
  <c r="JH39" i="5" s="1"/>
  <c r="JI39" i="5" s="1"/>
  <c r="JJ39" i="5" s="1"/>
  <c r="JK39" i="5" s="1"/>
  <c r="JL39" i="5" s="1"/>
  <c r="JM39" i="5" s="1"/>
  <c r="EL26" i="5"/>
  <c r="EJ19" i="5"/>
  <c r="O19" i="5" s="1"/>
  <c r="EJ8" i="5"/>
  <c r="O8" i="5" s="1"/>
  <c r="O16" i="5"/>
  <c r="W192" i="7"/>
  <c r="X193" i="7"/>
  <c r="I18" i="12"/>
  <c r="N94" i="11"/>
  <c r="N50" i="11" s="1"/>
  <c r="N25" i="3"/>
  <c r="N11" i="8"/>
  <c r="O17" i="7" s="1"/>
  <c r="JN28" i="5"/>
  <c r="JO28" i="5" s="1"/>
  <c r="JP28" i="5" s="1"/>
  <c r="JQ28" i="5" s="1"/>
  <c r="JR28" i="5" s="1"/>
  <c r="JS28" i="5" s="1"/>
  <c r="JT28" i="5" s="1"/>
  <c r="JU28" i="5" s="1"/>
  <c r="JV28" i="5" s="1"/>
  <c r="JW28" i="5" s="1"/>
  <c r="JX28" i="5" s="1"/>
  <c r="JY28" i="5" s="1"/>
  <c r="AA28" i="5"/>
  <c r="Y39" i="5"/>
  <c r="X119" i="7"/>
  <c r="Y118" i="7"/>
  <c r="V18" i="13"/>
  <c r="U16" i="12"/>
  <c r="P29" i="15"/>
  <c r="P9" i="15"/>
  <c r="BP25" i="9"/>
  <c r="BP7" i="9" s="1"/>
  <c r="I18" i="9"/>
  <c r="R188" i="15"/>
  <c r="S35" i="14"/>
  <c r="AG51" i="6"/>
  <c r="AT51" i="6" s="1"/>
  <c r="BG51" i="6" s="1"/>
  <c r="BT51" i="6" s="1"/>
  <c r="CG51" i="6" s="1"/>
  <c r="CT51" i="6" s="1"/>
  <c r="DG51" i="6" s="1"/>
  <c r="DT51" i="6" s="1"/>
  <c r="EG51" i="6" s="1"/>
  <c r="ET51" i="6" s="1"/>
  <c r="FG51" i="6" s="1"/>
  <c r="FT51" i="6" s="1"/>
  <c r="GG51" i="6" s="1"/>
  <c r="GT51" i="6" s="1"/>
  <c r="HG51" i="6" s="1"/>
  <c r="HT51" i="6" s="1"/>
  <c r="IG51" i="6" s="1"/>
  <c r="IT51" i="6" s="1"/>
  <c r="JG51" i="6" s="1"/>
  <c r="JT51" i="6" s="1"/>
  <c r="KG51" i="6" s="1"/>
  <c r="KT51" i="6" s="1"/>
  <c r="LG51" i="6" s="1"/>
  <c r="LT51" i="6" s="1"/>
  <c r="MG51" i="6" s="1"/>
  <c r="MT51" i="6" s="1"/>
  <c r="NG51" i="6" s="1"/>
  <c r="NT51" i="6" s="1"/>
  <c r="OG51" i="6" s="1"/>
  <c r="OT51" i="6" s="1"/>
  <c r="PG51" i="6" s="1"/>
  <c r="PT51" i="6" s="1"/>
  <c r="QG51" i="6" s="1"/>
  <c r="QT51" i="6" s="1"/>
  <c r="RG51" i="6" s="1"/>
  <c r="X145" i="7"/>
  <c r="W146" i="7"/>
  <c r="X65" i="7"/>
  <c r="X27" i="7"/>
  <c r="Y28" i="7"/>
  <c r="P225" i="15"/>
  <c r="T35" i="14"/>
  <c r="V51" i="6"/>
  <c r="P29" i="11"/>
  <c r="P60" i="11" s="1"/>
  <c r="Q4" i="11"/>
  <c r="Z165" i="7"/>
  <c r="AA166" i="7"/>
  <c r="S6" i="12"/>
  <c r="S5" i="10"/>
  <c r="O85" i="15"/>
  <c r="F42" i="15"/>
  <c r="U27" i="8"/>
  <c r="Z70" i="7"/>
  <c r="Y71" i="7"/>
  <c r="J184" i="14"/>
  <c r="HS170" i="14"/>
  <c r="HS172" i="14" s="1"/>
  <c r="HS66" i="14"/>
  <c r="HS68" i="14" s="1"/>
  <c r="HS38" i="14"/>
  <c r="HS40" i="14" s="1"/>
  <c r="X59" i="6"/>
  <c r="X61" i="6" s="1"/>
  <c r="S14" i="12"/>
  <c r="G14" i="12" s="1"/>
  <c r="S12" i="10"/>
  <c r="S13" i="7"/>
  <c r="H32" i="13"/>
  <c r="H35" i="13" s="1"/>
  <c r="H31" i="13"/>
  <c r="H33" i="13" s="1"/>
  <c r="I30" i="13" s="1"/>
  <c r="R63" i="14"/>
  <c r="R60" i="14"/>
  <c r="R48" i="14"/>
  <c r="R45" i="14"/>
  <c r="R56" i="14" s="1"/>
  <c r="S56" i="14" s="1"/>
  <c r="O71" i="11"/>
  <c r="O86" i="11"/>
  <c r="O102" i="11" s="1"/>
  <c r="Y62" i="6"/>
  <c r="X16" i="6"/>
  <c r="X17" i="6" s="1"/>
  <c r="Y15" i="6"/>
  <c r="Y175" i="7"/>
  <c r="Z176" i="7"/>
  <c r="N136" i="15"/>
  <c r="F92" i="15"/>
  <c r="T6" i="13"/>
  <c r="T3" i="7"/>
  <c r="U13" i="6"/>
  <c r="T3" i="6"/>
  <c r="BU30" i="5"/>
  <c r="P34" i="15"/>
  <c r="Z38" i="5"/>
  <c r="JB38" i="5"/>
  <c r="JC38" i="5" s="1"/>
  <c r="JD38" i="5" s="1"/>
  <c r="JE38" i="5" s="1"/>
  <c r="JF38" i="5" s="1"/>
  <c r="JG38" i="5" s="1"/>
  <c r="JH38" i="5" s="1"/>
  <c r="JI38" i="5" s="1"/>
  <c r="JJ38" i="5" s="1"/>
  <c r="JK38" i="5" s="1"/>
  <c r="JL38" i="5" s="1"/>
  <c r="JM38" i="5" s="1"/>
  <c r="S5" i="12"/>
  <c r="S5" i="13"/>
  <c r="S4" i="14"/>
  <c r="FF35" i="14" s="1"/>
  <c r="FF63" i="14" s="1"/>
  <c r="FF101" i="14" s="1"/>
  <c r="FF136" i="14" s="1"/>
  <c r="FF167" i="14" s="1"/>
  <c r="S4" i="10"/>
  <c r="S2" i="9"/>
  <c r="S2" i="7"/>
  <c r="S2" i="6"/>
  <c r="T12" i="6"/>
  <c r="S2" i="5"/>
  <c r="O13" i="12"/>
  <c r="O11" i="10"/>
  <c r="Z29" i="5"/>
  <c r="X112" i="7"/>
  <c r="Y111" i="7"/>
  <c r="S86" i="15"/>
  <c r="O195" i="15"/>
  <c r="P195" i="15"/>
  <c r="AB33" i="7"/>
  <c r="AA32" i="7"/>
  <c r="P131" i="15"/>
  <c r="Y38" i="5"/>
  <c r="KL2" i="9"/>
  <c r="KM2" i="9" s="1"/>
  <c r="KN2" i="9" s="1"/>
  <c r="KO2" i="9" s="1"/>
  <c r="KP2" i="9" s="1"/>
  <c r="KQ2" i="9" s="1"/>
  <c r="KR2" i="9" s="1"/>
  <c r="KS2" i="9" s="1"/>
  <c r="KT2" i="9" s="1"/>
  <c r="KU2" i="9" s="1"/>
  <c r="KV2" i="9"/>
  <c r="KW2" i="9" s="1"/>
  <c r="W124" i="7"/>
  <c r="X123" i="7"/>
  <c r="IF139" i="14"/>
  <c r="IF141" i="14" s="1"/>
  <c r="IF104" i="14"/>
  <c r="IF106" i="14" s="1"/>
  <c r="Y60" i="6"/>
  <c r="Y18" i="6"/>
  <c r="Z19" i="6"/>
  <c r="JN29" i="5"/>
  <c r="JO29" i="5" s="1"/>
  <c r="JP29" i="5" s="1"/>
  <c r="JQ29" i="5" s="1"/>
  <c r="JR29" i="5" s="1"/>
  <c r="JS29" i="5" s="1"/>
  <c r="JT29" i="5" s="1"/>
  <c r="JU29" i="5" s="1"/>
  <c r="JV29" i="5" s="1"/>
  <c r="JW29" i="5" s="1"/>
  <c r="JX29" i="5" s="1"/>
  <c r="JY29" i="5" s="1"/>
  <c r="Q193" i="15"/>
  <c r="P194" i="15"/>
  <c r="P196" i="15"/>
  <c r="Q196" i="15"/>
  <c r="Z75" i="7"/>
  <c r="Y76" i="7"/>
  <c r="T8" i="7"/>
  <c r="GS41" i="5" s="1"/>
  <c r="U41" i="5" s="1"/>
  <c r="F142" i="15"/>
  <c r="M187" i="15"/>
  <c r="F193" i="15" s="1"/>
  <c r="X83" i="7"/>
  <c r="X96" i="7"/>
  <c r="X95" i="7" s="1"/>
  <c r="Y84" i="7"/>
  <c r="CN25" i="9"/>
  <c r="CN7" i="9" s="1"/>
  <c r="K18" i="9"/>
  <c r="K25" i="9" s="1"/>
  <c r="R5" i="15"/>
  <c r="N182" i="14"/>
  <c r="N181" i="14"/>
  <c r="O167" i="14"/>
  <c r="O175" i="14" s="1"/>
  <c r="O146" i="14"/>
  <c r="W129" i="7"/>
  <c r="X128" i="7"/>
  <c r="Q88" i="14"/>
  <c r="Q101" i="14"/>
  <c r="Q76" i="14"/>
  <c r="Q73" i="14"/>
  <c r="T13" i="7" l="1"/>
  <c r="T8" i="10" s="1"/>
  <c r="T7" i="10" s="1"/>
  <c r="U14" i="12"/>
  <c r="U12" i="10"/>
  <c r="H38" i="13"/>
  <c r="H37" i="13"/>
  <c r="H12" i="11" s="1"/>
  <c r="O22" i="10"/>
  <c r="X124" i="7"/>
  <c r="Y123" i="7"/>
  <c r="Q29" i="11"/>
  <c r="Q60" i="11" s="1"/>
  <c r="R4" i="11"/>
  <c r="I19" i="12"/>
  <c r="I28" i="12"/>
  <c r="DF30" i="5"/>
  <c r="AA29" i="5"/>
  <c r="T5" i="12"/>
  <c r="T5" i="13"/>
  <c r="T4" i="14"/>
  <c r="T4" i="10"/>
  <c r="T2" i="9"/>
  <c r="T2" i="7"/>
  <c r="U12" i="6"/>
  <c r="T2" i="6"/>
  <c r="T2" i="5"/>
  <c r="P85" i="15"/>
  <c r="F43" i="15"/>
  <c r="K49" i="14"/>
  <c r="P71" i="11"/>
  <c r="P86" i="11"/>
  <c r="P102" i="11" s="1"/>
  <c r="Y145" i="7"/>
  <c r="X146" i="7"/>
  <c r="JN39" i="5"/>
  <c r="JO39" i="5" s="1"/>
  <c r="JP39" i="5" s="1"/>
  <c r="JQ39" i="5" s="1"/>
  <c r="JR39" i="5" s="1"/>
  <c r="JS39" i="5" s="1"/>
  <c r="JT39" i="5" s="1"/>
  <c r="JU39" i="5" s="1"/>
  <c r="JV39" i="5" s="1"/>
  <c r="JW39" i="5" s="1"/>
  <c r="JX39" i="5" s="1"/>
  <c r="JY39" i="5" s="1"/>
  <c r="Q197" i="15"/>
  <c r="R197" i="15"/>
  <c r="Q13" i="12"/>
  <c r="Q12" i="12" s="1"/>
  <c r="Q18" i="12" s="1"/>
  <c r="Q11" i="10"/>
  <c r="Q10" i="10" s="1"/>
  <c r="X158" i="7"/>
  <c r="Y157" i="7"/>
  <c r="T35" i="15"/>
  <c r="X187" i="7"/>
  <c r="Y188" i="7"/>
  <c r="JZ29" i="5"/>
  <c r="KA29" i="5" s="1"/>
  <c r="KB29" i="5" s="1"/>
  <c r="KC29" i="5" s="1"/>
  <c r="KD29" i="5" s="1"/>
  <c r="KE29" i="5" s="1"/>
  <c r="KF29" i="5" s="1"/>
  <c r="KG29" i="5" s="1"/>
  <c r="KH29" i="5" s="1"/>
  <c r="KI29" i="5" s="1"/>
  <c r="KJ29" i="5" s="1"/>
  <c r="KK29" i="5" s="1"/>
  <c r="KX2" i="9"/>
  <c r="KY2" i="9" s="1"/>
  <c r="KZ2" i="9" s="1"/>
  <c r="LA2" i="9" s="1"/>
  <c r="LB2" i="9" s="1"/>
  <c r="LC2" i="9" s="1"/>
  <c r="LD2" i="9" s="1"/>
  <c r="LE2" i="9" s="1"/>
  <c r="LF2" i="9" s="1"/>
  <c r="LG2" i="9" s="1"/>
  <c r="LH2" i="9"/>
  <c r="LI2" i="9" s="1"/>
  <c r="T52" i="14"/>
  <c r="S60" i="14"/>
  <c r="F93" i="15"/>
  <c r="O136" i="15"/>
  <c r="U35" i="14"/>
  <c r="W51" i="6"/>
  <c r="Q194" i="15"/>
  <c r="Z39" i="5"/>
  <c r="Q137" i="15"/>
  <c r="Y101" i="7"/>
  <c r="Q77" i="14"/>
  <c r="Q136" i="14"/>
  <c r="Q111" i="14"/>
  <c r="R12" i="15"/>
  <c r="R131" i="15" s="1"/>
  <c r="R21" i="15"/>
  <c r="R11" i="15"/>
  <c r="R80" i="15" s="1"/>
  <c r="R10" i="15"/>
  <c r="R13" i="15"/>
  <c r="R182" i="15" s="1"/>
  <c r="Q195" i="15"/>
  <c r="N187" i="15"/>
  <c r="F194" i="15" s="1"/>
  <c r="F143" i="15"/>
  <c r="R88" i="14"/>
  <c r="S88" i="14" s="1"/>
  <c r="R101" i="14"/>
  <c r="R76" i="14"/>
  <c r="R73" i="14"/>
  <c r="K180" i="14"/>
  <c r="K178" i="14"/>
  <c r="K184" i="14" s="1"/>
  <c r="S5" i="15"/>
  <c r="T63" i="14"/>
  <c r="T60" i="14"/>
  <c r="T48" i="14"/>
  <c r="R49" i="14" s="1"/>
  <c r="T45" i="14"/>
  <c r="T56" i="14" s="1"/>
  <c r="W18" i="13"/>
  <c r="V16" i="12"/>
  <c r="X192" i="7"/>
  <c r="Y193" i="7"/>
  <c r="Q29" i="15"/>
  <c r="Q9" i="15"/>
  <c r="Y152" i="7"/>
  <c r="X153" i="7"/>
  <c r="U5" i="8"/>
  <c r="T86" i="15"/>
  <c r="Z175" i="7"/>
  <c r="AA176" i="7"/>
  <c r="P183" i="15"/>
  <c r="P18" i="15"/>
  <c r="Y119" i="7"/>
  <c r="Z118" i="7"/>
  <c r="AA88" i="7"/>
  <c r="AB89" i="7"/>
  <c r="P28" i="12"/>
  <c r="P19" i="12"/>
  <c r="Z71" i="7"/>
  <c r="AA70" i="7"/>
  <c r="Y65" i="7"/>
  <c r="Y27" i="7"/>
  <c r="Z28" i="7"/>
  <c r="S20" i="13"/>
  <c r="R16" i="12"/>
  <c r="CB12" i="9"/>
  <c r="J7" i="9"/>
  <c r="U9" i="7"/>
  <c r="X129" i="7"/>
  <c r="Y128" i="7"/>
  <c r="Y112" i="7"/>
  <c r="Z111" i="7"/>
  <c r="AB166" i="7"/>
  <c r="AA165" i="7"/>
  <c r="S188" i="15"/>
  <c r="P167" i="14"/>
  <c r="P175" i="14" s="1"/>
  <c r="P146" i="14"/>
  <c r="Q34" i="15"/>
  <c r="Y135" i="7"/>
  <c r="X136" i="7"/>
  <c r="P25" i="3"/>
  <c r="W59" i="7"/>
  <c r="V9" i="7"/>
  <c r="CN12" i="9"/>
  <c r="K7" i="9"/>
  <c r="Z76" i="7"/>
  <c r="AA75" i="7"/>
  <c r="IS139" i="14"/>
  <c r="IS104" i="14"/>
  <c r="IS106" i="14" s="1"/>
  <c r="Z60" i="6"/>
  <c r="Z18" i="6"/>
  <c r="AA19" i="6"/>
  <c r="BV30" i="5"/>
  <c r="Z62" i="6"/>
  <c r="Z15" i="6"/>
  <c r="Y16" i="6"/>
  <c r="Y17" i="6" s="1"/>
  <c r="R193" i="15"/>
  <c r="W63" i="7"/>
  <c r="V99" i="7"/>
  <c r="V100" i="7" s="1"/>
  <c r="V64" i="7"/>
  <c r="V16" i="13" s="1"/>
  <c r="V103" i="11"/>
  <c r="Y37" i="7"/>
  <c r="Z36" i="7"/>
  <c r="IF170" i="14"/>
  <c r="IF172" i="14" s="1"/>
  <c r="IF66" i="14"/>
  <c r="IF68" i="14" s="1"/>
  <c r="IF38" i="14"/>
  <c r="IF40" i="14" s="1"/>
  <c r="Y59" i="6"/>
  <c r="Y61" i="6" s="1"/>
  <c r="S9" i="12"/>
  <c r="S8" i="10"/>
  <c r="S7" i="10" s="1"/>
  <c r="V27" i="8"/>
  <c r="O81" i="14"/>
  <c r="JZ28" i="5"/>
  <c r="KA28" i="5" s="1"/>
  <c r="KB28" i="5" s="1"/>
  <c r="KC28" i="5" s="1"/>
  <c r="KD28" i="5" s="1"/>
  <c r="KE28" i="5" s="1"/>
  <c r="KF28" i="5" s="1"/>
  <c r="KG28" i="5" s="1"/>
  <c r="KH28" i="5" s="1"/>
  <c r="KI28" i="5" s="1"/>
  <c r="KJ28" i="5" s="1"/>
  <c r="KK28" i="5" s="1"/>
  <c r="AZ17" i="7"/>
  <c r="CK17" i="7" s="1"/>
  <c r="DV17" i="7" s="1"/>
  <c r="FG17" i="7" s="1"/>
  <c r="GR17" i="7" s="1"/>
  <c r="IC17" i="7" s="1"/>
  <c r="JN17" i="7" s="1"/>
  <c r="KY17" i="7" s="1"/>
  <c r="MJ17" i="7" s="1"/>
  <c r="NU17" i="7" s="1"/>
  <c r="PF17" i="7" s="1"/>
  <c r="QQ17" i="7" s="1"/>
  <c r="EL43" i="5"/>
  <c r="EL16" i="5" s="1"/>
  <c r="EM37" i="5"/>
  <c r="T5" i="11"/>
  <c r="AC33" i="7"/>
  <c r="AB32" i="7"/>
  <c r="JN38" i="5"/>
  <c r="JO38" i="5" s="1"/>
  <c r="JP38" i="5" s="1"/>
  <c r="JQ38" i="5" s="1"/>
  <c r="JR38" i="5" s="1"/>
  <c r="JS38" i="5" s="1"/>
  <c r="JT38" i="5" s="1"/>
  <c r="JU38" i="5" s="1"/>
  <c r="JV38" i="5" s="1"/>
  <c r="JW38" i="5" s="1"/>
  <c r="JX38" i="5" s="1"/>
  <c r="JY38" i="5" s="1"/>
  <c r="T5" i="10"/>
  <c r="T6" i="12"/>
  <c r="I25" i="9"/>
  <c r="E25" i="9" s="1"/>
  <c r="E18" i="9"/>
  <c r="Y107" i="7"/>
  <c r="Z106" i="7"/>
  <c r="P14" i="10"/>
  <c r="S4" i="8"/>
  <c r="R26" i="8"/>
  <c r="O225" i="15"/>
  <c r="O182" i="14"/>
  <c r="O181" i="14"/>
  <c r="O183" i="14" s="1"/>
  <c r="Y83" i="7"/>
  <c r="Y96" i="7"/>
  <c r="Y95" i="7" s="1"/>
  <c r="Z84" i="7"/>
  <c r="O10" i="10"/>
  <c r="U6" i="13"/>
  <c r="U3" i="7"/>
  <c r="V13" i="6"/>
  <c r="U3" i="6"/>
  <c r="BP12" i="9"/>
  <c r="I7" i="9"/>
  <c r="R194" i="15"/>
  <c r="EK19" i="5"/>
  <c r="EK8" i="5"/>
  <c r="X141" i="7"/>
  <c r="Y140" i="7"/>
  <c r="X170" i="7"/>
  <c r="Y171" i="7"/>
  <c r="R9" i="12"/>
  <c r="R8" i="12" s="1"/>
  <c r="R8" i="10"/>
  <c r="N183" i="15"/>
  <c r="N185" i="15" s="1"/>
  <c r="O181" i="15" s="1"/>
  <c r="N18" i="15"/>
  <c r="N183" i="14"/>
  <c r="O12" i="12"/>
  <c r="EM26" i="5"/>
  <c r="EN27" i="5"/>
  <c r="V63" i="11"/>
  <c r="W61" i="11"/>
  <c r="T9" i="12" l="1"/>
  <c r="T8" i="12" s="1"/>
  <c r="V12" i="10"/>
  <c r="V14" i="12"/>
  <c r="O187" i="15"/>
  <c r="F195" i="15" s="1"/>
  <c r="F144" i="15"/>
  <c r="Z140" i="7"/>
  <c r="Y141" i="7"/>
  <c r="V6" i="13"/>
  <c r="V3" i="7"/>
  <c r="W13" i="6"/>
  <c r="V3" i="6"/>
  <c r="AD33" i="7"/>
  <c r="AC32" i="7"/>
  <c r="AB28" i="5"/>
  <c r="AA175" i="7"/>
  <c r="AB176" i="7"/>
  <c r="Z101" i="7"/>
  <c r="O21" i="10"/>
  <c r="Z135" i="7"/>
  <c r="Y136" i="7"/>
  <c r="AB165" i="7"/>
  <c r="AC166" i="7"/>
  <c r="T20" i="13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  <c r="AG20" i="13" s="1"/>
  <c r="AH20" i="13" s="1"/>
  <c r="AI20" i="13" s="1"/>
  <c r="AJ20" i="13" s="1"/>
  <c r="AK20" i="13" s="1"/>
  <c r="AL20" i="13" s="1"/>
  <c r="AM20" i="13" s="1"/>
  <c r="AN20" i="13" s="1"/>
  <c r="AO20" i="13" s="1"/>
  <c r="AP20" i="13" s="1"/>
  <c r="AQ20" i="13" s="1"/>
  <c r="S16" i="12"/>
  <c r="G16" i="12" s="1"/>
  <c r="AB88" i="7"/>
  <c r="AC89" i="7"/>
  <c r="Y192" i="7"/>
  <c r="Z193" i="7"/>
  <c r="S21" i="15"/>
  <c r="S11" i="15"/>
  <c r="S80" i="15" s="1"/>
  <c r="S10" i="15"/>
  <c r="S13" i="15"/>
  <c r="S182" i="15" s="1"/>
  <c r="S12" i="15"/>
  <c r="S131" i="15" s="1"/>
  <c r="R29" i="15"/>
  <c r="R9" i="15"/>
  <c r="H15" i="14"/>
  <c r="Z157" i="7"/>
  <c r="Y158" i="7"/>
  <c r="S197" i="15"/>
  <c r="Z145" i="7"/>
  <c r="Y146" i="7"/>
  <c r="U6" i="12"/>
  <c r="U5" i="10"/>
  <c r="U35" i="15"/>
  <c r="U5" i="11"/>
  <c r="IQ139" i="14"/>
  <c r="IQ141" i="14" s="1"/>
  <c r="IE139" i="14"/>
  <c r="IE141" i="14" s="1"/>
  <c r="IP139" i="14"/>
  <c r="IP141" i="14" s="1"/>
  <c r="ID139" i="14"/>
  <c r="ID141" i="14" s="1"/>
  <c r="IO139" i="14"/>
  <c r="IO141" i="14" s="1"/>
  <c r="IC139" i="14"/>
  <c r="IC141" i="14" s="1"/>
  <c r="IN139" i="14"/>
  <c r="IN141" i="14" s="1"/>
  <c r="IB139" i="14"/>
  <c r="IB141" i="14" s="1"/>
  <c r="IM139" i="14"/>
  <c r="IM141" i="14" s="1"/>
  <c r="IA139" i="14"/>
  <c r="IA141" i="14" s="1"/>
  <c r="IS141" i="14"/>
  <c r="IL139" i="14"/>
  <c r="IL141" i="14" s="1"/>
  <c r="HZ139" i="14"/>
  <c r="HZ141" i="14" s="1"/>
  <c r="IK139" i="14"/>
  <c r="IK141" i="14" s="1"/>
  <c r="HY139" i="14"/>
  <c r="HY141" i="14" s="1"/>
  <c r="IJ139" i="14"/>
  <c r="IJ141" i="14" s="1"/>
  <c r="HX139" i="14"/>
  <c r="HX141" i="14" s="1"/>
  <c r="II139" i="14"/>
  <c r="II141" i="14" s="1"/>
  <c r="HW139" i="14"/>
  <c r="HW141" i="14" s="1"/>
  <c r="IH139" i="14"/>
  <c r="IH141" i="14" s="1"/>
  <c r="HV139" i="14"/>
  <c r="HV141" i="14" s="1"/>
  <c r="IG139" i="14"/>
  <c r="IG141" i="14" s="1"/>
  <c r="HU139" i="14"/>
  <c r="HU141" i="14" s="1"/>
  <c r="IR139" i="14"/>
  <c r="IR141" i="14" s="1"/>
  <c r="HT139" i="14"/>
  <c r="HT141" i="14" s="1"/>
  <c r="N184" i="15"/>
  <c r="O184" i="15" s="1"/>
  <c r="P184" i="15" s="1"/>
  <c r="U86" i="15"/>
  <c r="L180" i="14"/>
  <c r="L178" i="14"/>
  <c r="L184" i="14" s="1"/>
  <c r="R137" i="15"/>
  <c r="EO27" i="5"/>
  <c r="O183" i="15"/>
  <c r="O18" i="15"/>
  <c r="Z37" i="7"/>
  <c r="AA36" i="7"/>
  <c r="AA76" i="7"/>
  <c r="AB75" i="7"/>
  <c r="Q85" i="15"/>
  <c r="F44" i="15"/>
  <c r="AA111" i="7"/>
  <c r="Z112" i="7"/>
  <c r="F94" i="15"/>
  <c r="P136" i="15"/>
  <c r="S193" i="15"/>
  <c r="R198" i="15"/>
  <c r="S198" i="15"/>
  <c r="KL28" i="5"/>
  <c r="KM28" i="5" s="1"/>
  <c r="KN28" i="5" s="1"/>
  <c r="KO28" i="5" s="1"/>
  <c r="KP28" i="5" s="1"/>
  <c r="KQ28" i="5" s="1"/>
  <c r="KR28" i="5" s="1"/>
  <c r="KS28" i="5" s="1"/>
  <c r="KT28" i="5" s="1"/>
  <c r="KU28" i="5" s="1"/>
  <c r="KV28" i="5" s="1"/>
  <c r="KW28" i="5" s="1"/>
  <c r="O14" i="10"/>
  <c r="Z65" i="7"/>
  <c r="AA28" i="7"/>
  <c r="Z27" i="7"/>
  <c r="T10" i="13"/>
  <c r="T14" i="13" s="1"/>
  <c r="T12" i="8"/>
  <c r="T58" i="8" s="1"/>
  <c r="R34" i="15"/>
  <c r="S194" i="15"/>
  <c r="LJ2" i="9"/>
  <c r="LK2" i="9" s="1"/>
  <c r="LL2" i="9" s="1"/>
  <c r="LM2" i="9" s="1"/>
  <c r="LN2" i="9" s="1"/>
  <c r="LO2" i="9" s="1"/>
  <c r="LP2" i="9" s="1"/>
  <c r="LQ2" i="9" s="1"/>
  <c r="LR2" i="9" s="1"/>
  <c r="LS2" i="9" s="1"/>
  <c r="LT2" i="9"/>
  <c r="LU2" i="9" s="1"/>
  <c r="Q14" i="10"/>
  <c r="EN26" i="5"/>
  <c r="AA15" i="6"/>
  <c r="AA62" i="6"/>
  <c r="Z16" i="6"/>
  <c r="Z17" i="6" s="1"/>
  <c r="K12" i="9"/>
  <c r="K16" i="11" s="1"/>
  <c r="K10" i="15"/>
  <c r="Y129" i="7"/>
  <c r="Z128" i="7"/>
  <c r="X18" i="13"/>
  <c r="W16" i="12"/>
  <c r="R77" i="14"/>
  <c r="P81" i="14" s="1"/>
  <c r="Q28" i="12"/>
  <c r="Q19" i="12"/>
  <c r="R29" i="11"/>
  <c r="R60" i="11" s="1"/>
  <c r="S4" i="11"/>
  <c r="X63" i="7"/>
  <c r="W99" i="7"/>
  <c r="W100" i="7" s="1"/>
  <c r="W16" i="13" s="1"/>
  <c r="W64" i="7"/>
  <c r="O185" i="15"/>
  <c r="P181" i="15" s="1"/>
  <c r="P185" i="15" s="1"/>
  <c r="Q181" i="15" s="1"/>
  <c r="W27" i="8"/>
  <c r="R136" i="14"/>
  <c r="R111" i="14"/>
  <c r="AB29" i="5"/>
  <c r="U5" i="13"/>
  <c r="U5" i="12"/>
  <c r="U4" i="10"/>
  <c r="U2" i="9"/>
  <c r="U2" i="7"/>
  <c r="V12" i="6"/>
  <c r="U2" i="6"/>
  <c r="U2" i="5"/>
  <c r="U193" i="15"/>
  <c r="Q71" i="11"/>
  <c r="Q86" i="11"/>
  <c r="Q102" i="11" s="1"/>
  <c r="R195" i="15"/>
  <c r="S26" i="8"/>
  <c r="T4" i="8"/>
  <c r="T5" i="15"/>
  <c r="Z119" i="7"/>
  <c r="AA118" i="7"/>
  <c r="V5" i="8"/>
  <c r="Q167" i="14"/>
  <c r="Q175" i="14" s="1"/>
  <c r="Q146" i="14"/>
  <c r="KL29" i="5"/>
  <c r="KM29" i="5" s="1"/>
  <c r="KN29" i="5" s="1"/>
  <c r="KO29" i="5" s="1"/>
  <c r="KP29" i="5" s="1"/>
  <c r="KQ29" i="5" s="1"/>
  <c r="KR29" i="5" s="1"/>
  <c r="KS29" i="5" s="1"/>
  <c r="KT29" i="5" s="1"/>
  <c r="KU29" i="5" s="1"/>
  <c r="KV29" i="5" s="1"/>
  <c r="KW29" i="5" s="1"/>
  <c r="AC29" i="5"/>
  <c r="T197" i="15"/>
  <c r="O18" i="12"/>
  <c r="IS170" i="14"/>
  <c r="IS172" i="14" s="1"/>
  <c r="IS66" i="14"/>
  <c r="IS68" i="14" s="1"/>
  <c r="IS38" i="14"/>
  <c r="IS40" i="14" s="1"/>
  <c r="Z59" i="6"/>
  <c r="Z61" i="6" s="1"/>
  <c r="V8" i="7"/>
  <c r="HQ41" i="5" s="1"/>
  <c r="W41" i="5" s="1"/>
  <c r="R7" i="10"/>
  <c r="AB38" i="5"/>
  <c r="JZ38" i="5"/>
  <c r="KA38" i="5" s="1"/>
  <c r="KB38" i="5" s="1"/>
  <c r="KC38" i="5" s="1"/>
  <c r="KD38" i="5" s="1"/>
  <c r="KE38" i="5" s="1"/>
  <c r="KF38" i="5" s="1"/>
  <c r="KG38" i="5" s="1"/>
  <c r="KH38" i="5" s="1"/>
  <c r="KI38" i="5" s="1"/>
  <c r="KJ38" i="5" s="1"/>
  <c r="KK38" i="5" s="1"/>
  <c r="EM43" i="5"/>
  <c r="EM16" i="5" s="1"/>
  <c r="EN37" i="5"/>
  <c r="S10" i="13"/>
  <c r="S14" i="13" s="1"/>
  <c r="S12" i="8"/>
  <c r="S58" i="8" s="1"/>
  <c r="W103" i="11"/>
  <c r="X59" i="7"/>
  <c r="W9" i="7"/>
  <c r="P182" i="14"/>
  <c r="P181" i="14"/>
  <c r="AA71" i="7"/>
  <c r="AB70" i="7"/>
  <c r="T193" i="15"/>
  <c r="T49" i="14"/>
  <c r="G49" i="14"/>
  <c r="H49" i="14"/>
  <c r="L49" i="14"/>
  <c r="I49" i="14"/>
  <c r="Q49" i="14"/>
  <c r="O49" i="14"/>
  <c r="O53" i="14" s="1"/>
  <c r="J49" i="14"/>
  <c r="J53" i="14" s="1"/>
  <c r="Y187" i="7"/>
  <c r="Z188" i="7"/>
  <c r="N49" i="14"/>
  <c r="N53" i="14" s="1"/>
  <c r="I12" i="9"/>
  <c r="E7" i="9"/>
  <c r="I10" i="15"/>
  <c r="BW30" i="5"/>
  <c r="W63" i="11"/>
  <c r="X61" i="11"/>
  <c r="AA38" i="5"/>
  <c r="EL19" i="5"/>
  <c r="EL8" i="5"/>
  <c r="S8" i="12"/>
  <c r="G9" i="12"/>
  <c r="T188" i="15"/>
  <c r="V35" i="14"/>
  <c r="X51" i="6"/>
  <c r="JZ39" i="5"/>
  <c r="KA39" i="5" s="1"/>
  <c r="KB39" i="5" s="1"/>
  <c r="KC39" i="5" s="1"/>
  <c r="KD39" i="5" s="1"/>
  <c r="KE39" i="5" s="1"/>
  <c r="KF39" i="5" s="1"/>
  <c r="KG39" i="5" s="1"/>
  <c r="KH39" i="5" s="1"/>
  <c r="KI39" i="5" s="1"/>
  <c r="KJ39" i="5" s="1"/>
  <c r="KK39" i="5" s="1"/>
  <c r="AB39" i="5"/>
  <c r="P49" i="14"/>
  <c r="P53" i="14" s="1"/>
  <c r="DG30" i="5"/>
  <c r="Y124" i="7"/>
  <c r="Z123" i="7"/>
  <c r="Q225" i="15"/>
  <c r="Z107" i="7"/>
  <c r="AA106" i="7"/>
  <c r="U8" i="7"/>
  <c r="U13" i="7" s="1"/>
  <c r="Y170" i="7"/>
  <c r="Z171" i="7"/>
  <c r="Z83" i="7"/>
  <c r="Z96" i="7"/>
  <c r="Z95" i="7" s="1"/>
  <c r="AA84" i="7"/>
  <c r="JF139" i="14"/>
  <c r="JF141" i="14" s="1"/>
  <c r="JF104" i="14"/>
  <c r="JF106" i="14" s="1"/>
  <c r="AB19" i="6"/>
  <c r="AA18" i="6"/>
  <c r="AA60" i="6"/>
  <c r="R225" i="15"/>
  <c r="J12" i="9"/>
  <c r="J16" i="11" s="1"/>
  <c r="J10" i="15"/>
  <c r="Z152" i="7"/>
  <c r="Y153" i="7"/>
  <c r="T88" i="14"/>
  <c r="T101" i="14"/>
  <c r="T76" i="14"/>
  <c r="T73" i="14"/>
  <c r="S195" i="15"/>
  <c r="U63" i="14"/>
  <c r="U60" i="14"/>
  <c r="U48" i="14"/>
  <c r="U45" i="14"/>
  <c r="U56" i="14" s="1"/>
  <c r="AA39" i="5"/>
  <c r="M49" i="14"/>
  <c r="M53" i="14" s="1"/>
  <c r="U4" i="14"/>
  <c r="FS35" i="14"/>
  <c r="FS63" i="14" s="1"/>
  <c r="FS101" i="14" s="1"/>
  <c r="FS136" i="14" s="1"/>
  <c r="FS167" i="14" s="1"/>
  <c r="V13" i="7" l="1"/>
  <c r="V8" i="10" s="1"/>
  <c r="V7" i="10" s="1"/>
  <c r="W12" i="10"/>
  <c r="W14" i="12"/>
  <c r="JF170" i="14"/>
  <c r="JF172" i="14" s="1"/>
  <c r="JF66" i="14"/>
  <c r="JF68" i="14" s="1"/>
  <c r="JF38" i="14"/>
  <c r="JF40" i="14" s="1"/>
  <c r="AA59" i="6"/>
  <c r="AA61" i="6" s="1"/>
  <c r="AA107" i="7"/>
  <c r="AB106" i="7"/>
  <c r="W35" i="14"/>
  <c r="Y51" i="6"/>
  <c r="X63" i="11"/>
  <c r="Y61" i="11"/>
  <c r="AB71" i="7"/>
  <c r="AC70" i="7"/>
  <c r="Q181" i="14"/>
  <c r="Q182" i="14"/>
  <c r="K41" i="11"/>
  <c r="K39" i="11" s="1"/>
  <c r="K14" i="11"/>
  <c r="L20" i="3"/>
  <c r="P187" i="15"/>
  <c r="F196" i="15" s="1"/>
  <c r="F145" i="15"/>
  <c r="Z146" i="7"/>
  <c r="AA145" i="7"/>
  <c r="AA135" i="7"/>
  <c r="Z136" i="7"/>
  <c r="JS139" i="14"/>
  <c r="JS141" i="14" s="1"/>
  <c r="JS104" i="14"/>
  <c r="JS106" i="14" s="1"/>
  <c r="AB18" i="6"/>
  <c r="AC19" i="6"/>
  <c r="AB60" i="6"/>
  <c r="V63" i="14"/>
  <c r="V60" i="14"/>
  <c r="V48" i="14"/>
  <c r="V45" i="14"/>
  <c r="V56" i="14" s="1"/>
  <c r="S11" i="10"/>
  <c r="S10" i="10" s="1"/>
  <c r="S13" i="12"/>
  <c r="S12" i="12" s="1"/>
  <c r="S18" i="12" s="1"/>
  <c r="LV2" i="9"/>
  <c r="LW2" i="9" s="1"/>
  <c r="LX2" i="9" s="1"/>
  <c r="LY2" i="9" s="1"/>
  <c r="LZ2" i="9" s="1"/>
  <c r="MA2" i="9" s="1"/>
  <c r="MB2" i="9" s="1"/>
  <c r="MC2" i="9" s="1"/>
  <c r="MD2" i="9" s="1"/>
  <c r="ME2" i="9" s="1"/>
  <c r="MF2" i="9"/>
  <c r="MG2" i="9" s="1"/>
  <c r="AA65" i="7"/>
  <c r="AA27" i="7"/>
  <c r="AB28" i="7"/>
  <c r="Q184" i="15"/>
  <c r="I9" i="15"/>
  <c r="I29" i="15"/>
  <c r="I7" i="15"/>
  <c r="U49" i="14"/>
  <c r="Q183" i="15"/>
  <c r="Q18" i="15"/>
  <c r="EN43" i="5"/>
  <c r="EN16" i="5" s="1"/>
  <c r="EO37" i="5"/>
  <c r="Q185" i="15"/>
  <c r="R181" i="15" s="1"/>
  <c r="S34" i="15"/>
  <c r="AE33" i="7"/>
  <c r="AD32" i="7"/>
  <c r="R53" i="14"/>
  <c r="T77" i="14"/>
  <c r="T136" i="14"/>
  <c r="T111" i="14"/>
  <c r="Z124" i="7"/>
  <c r="AA123" i="7"/>
  <c r="U188" i="15"/>
  <c r="BX30" i="5"/>
  <c r="P183" i="14"/>
  <c r="EM19" i="5"/>
  <c r="EM8" i="5"/>
  <c r="AB15" i="6"/>
  <c r="AA16" i="6"/>
  <c r="AA17" i="6" s="1"/>
  <c r="AB62" i="6"/>
  <c r="T194" i="15"/>
  <c r="U194" i="15" s="1"/>
  <c r="V194" i="15" s="1"/>
  <c r="W194" i="15" s="1"/>
  <c r="X194" i="15" s="1"/>
  <c r="Y194" i="15"/>
  <c r="Z194" i="15" s="1"/>
  <c r="AA194" i="15" s="1"/>
  <c r="AB194" i="15" s="1"/>
  <c r="AC194" i="15" s="1"/>
  <c r="AD194" i="15" s="1"/>
  <c r="AE194" i="15" s="1"/>
  <c r="AF194" i="15" s="1"/>
  <c r="AG194" i="15" s="1"/>
  <c r="AH194" i="15" s="1"/>
  <c r="AI194" i="15" s="1"/>
  <c r="AJ194" i="15" s="1"/>
  <c r="AK194" i="15" s="1"/>
  <c r="AL194" i="15" s="1"/>
  <c r="AM194" i="15" s="1"/>
  <c r="AN194" i="15" s="1"/>
  <c r="AO194" i="15" s="1"/>
  <c r="AP194" i="15" s="1"/>
  <c r="AQ194" i="15" s="1"/>
  <c r="V5" i="11"/>
  <c r="AA193" i="7"/>
  <c r="Z192" i="7"/>
  <c r="U197" i="15"/>
  <c r="V6" i="12"/>
  <c r="V5" i="10"/>
  <c r="U101" i="14"/>
  <c r="U88" i="14"/>
  <c r="U76" i="14"/>
  <c r="U73" i="14"/>
  <c r="AC38" i="5"/>
  <c r="KL38" i="5"/>
  <c r="KM38" i="5" s="1"/>
  <c r="KN38" i="5" s="1"/>
  <c r="KO38" i="5" s="1"/>
  <c r="KP38" i="5" s="1"/>
  <c r="KQ38" i="5" s="1"/>
  <c r="KR38" i="5" s="1"/>
  <c r="KS38" i="5" s="1"/>
  <c r="KT38" i="5" s="1"/>
  <c r="KU38" i="5" s="1"/>
  <c r="KV38" i="5" s="1"/>
  <c r="KW38" i="5" s="1"/>
  <c r="AA119" i="7"/>
  <c r="AB118" i="7"/>
  <c r="AA157" i="7"/>
  <c r="Z158" i="7"/>
  <c r="W6" i="13"/>
  <c r="W3" i="7"/>
  <c r="X13" i="6"/>
  <c r="W3" i="6"/>
  <c r="Q81" i="14"/>
  <c r="DH30" i="5"/>
  <c r="W8" i="7"/>
  <c r="IC41" i="5" s="1"/>
  <c r="X41" i="5" s="1"/>
  <c r="O28" i="12"/>
  <c r="O19" i="12"/>
  <c r="V5" i="13"/>
  <c r="V5" i="12"/>
  <c r="V4" i="10"/>
  <c r="V2" i="9"/>
  <c r="V2" i="7"/>
  <c r="W12" i="6"/>
  <c r="V2" i="6"/>
  <c r="V2" i="5"/>
  <c r="R167" i="14"/>
  <c r="R175" i="14" s="1"/>
  <c r="R146" i="14"/>
  <c r="Y63" i="7"/>
  <c r="X99" i="7"/>
  <c r="X100" i="7" s="1"/>
  <c r="X9" i="7" s="1"/>
  <c r="X64" i="7"/>
  <c r="H26" i="12"/>
  <c r="G26" i="12" s="1"/>
  <c r="H34" i="10"/>
  <c r="AC88" i="7"/>
  <c r="AD89" i="7"/>
  <c r="AA152" i="7"/>
  <c r="Z153" i="7"/>
  <c r="X16" i="13"/>
  <c r="Y59" i="7"/>
  <c r="X16" i="12"/>
  <c r="Y18" i="13"/>
  <c r="EO26" i="5"/>
  <c r="F45" i="15"/>
  <c r="R85" i="15"/>
  <c r="AA37" i="7"/>
  <c r="AB36" i="7"/>
  <c r="S137" i="15"/>
  <c r="V35" i="15"/>
  <c r="AA83" i="7"/>
  <c r="AA96" i="7"/>
  <c r="AA95" i="7" s="1"/>
  <c r="AB84" i="7"/>
  <c r="J9" i="15"/>
  <c r="J29" i="15"/>
  <c r="J7" i="15"/>
  <c r="I16" i="11"/>
  <c r="E12" i="9"/>
  <c r="Q53" i="14"/>
  <c r="T4" i="11"/>
  <c r="S29" i="11"/>
  <c r="S60" i="11" s="1"/>
  <c r="AC28" i="5"/>
  <c r="AA101" i="7"/>
  <c r="J41" i="11"/>
  <c r="J39" i="11" s="1"/>
  <c r="J14" i="11"/>
  <c r="K20" i="3"/>
  <c r="AA171" i="7"/>
  <c r="Z170" i="7"/>
  <c r="I53" i="14"/>
  <c r="W5" i="8"/>
  <c r="V11" i="8"/>
  <c r="W17" i="7" s="1"/>
  <c r="BH17" i="7" s="1"/>
  <c r="CS17" i="7" s="1"/>
  <c r="ED17" i="7" s="1"/>
  <c r="FO17" i="7" s="1"/>
  <c r="GZ17" i="7" s="1"/>
  <c r="IK17" i="7" s="1"/>
  <c r="JV17" i="7" s="1"/>
  <c r="LG17" i="7" s="1"/>
  <c r="MR17" i="7" s="1"/>
  <c r="OC17" i="7" s="1"/>
  <c r="PN17" i="7" s="1"/>
  <c r="QY17" i="7" s="1"/>
  <c r="T11" i="15"/>
  <c r="T80" i="15" s="1"/>
  <c r="T10" i="15"/>
  <c r="T13" i="15"/>
  <c r="T182" i="15" s="1"/>
  <c r="T12" i="15"/>
  <c r="T131" i="15" s="1"/>
  <c r="T21" i="15"/>
  <c r="X27" i="8"/>
  <c r="R71" i="11"/>
  <c r="R86" i="11"/>
  <c r="R102" i="11" s="1"/>
  <c r="KX28" i="5"/>
  <c r="KY28" i="5" s="1"/>
  <c r="KZ28" i="5" s="1"/>
  <c r="LA28" i="5" s="1"/>
  <c r="LB28" i="5" s="1"/>
  <c r="LC28" i="5" s="1"/>
  <c r="LD28" i="5" s="1"/>
  <c r="LE28" i="5" s="1"/>
  <c r="LF28" i="5" s="1"/>
  <c r="LG28" i="5" s="1"/>
  <c r="LH28" i="5" s="1"/>
  <c r="LI28" i="5" s="1"/>
  <c r="AA112" i="7"/>
  <c r="AB111" i="7"/>
  <c r="U5" i="15"/>
  <c r="AA140" i="7"/>
  <c r="Z141" i="7"/>
  <c r="R183" i="15"/>
  <c r="R18" i="15"/>
  <c r="KL39" i="5"/>
  <c r="KM39" i="5" s="1"/>
  <c r="KN39" i="5" s="1"/>
  <c r="KO39" i="5" s="1"/>
  <c r="KP39" i="5" s="1"/>
  <c r="KQ39" i="5" s="1"/>
  <c r="KR39" i="5" s="1"/>
  <c r="KS39" i="5" s="1"/>
  <c r="KT39" i="5" s="1"/>
  <c r="KU39" i="5" s="1"/>
  <c r="KV39" i="5" s="1"/>
  <c r="KW39" i="5" s="1"/>
  <c r="L53" i="14"/>
  <c r="R10" i="13"/>
  <c r="R14" i="13" s="1"/>
  <c r="R12" i="8"/>
  <c r="R58" i="8" s="1"/>
  <c r="U4" i="8"/>
  <c r="T26" i="8"/>
  <c r="Z129" i="7"/>
  <c r="AA128" i="7"/>
  <c r="V197" i="15"/>
  <c r="M180" i="14"/>
  <c r="M178" i="14"/>
  <c r="M184" i="14" s="1"/>
  <c r="S199" i="15"/>
  <c r="T199" i="15"/>
  <c r="AD166" i="7"/>
  <c r="AC165" i="7"/>
  <c r="AC176" i="7"/>
  <c r="AB175" i="7"/>
  <c r="K53" i="14"/>
  <c r="V4" i="14"/>
  <c r="GF35" i="14"/>
  <c r="HE41" i="5"/>
  <c r="V41" i="5" s="1"/>
  <c r="G8" i="12"/>
  <c r="AA188" i="7"/>
  <c r="Z187" i="7"/>
  <c r="H53" i="14"/>
  <c r="X103" i="11"/>
  <c r="KX29" i="5"/>
  <c r="KY29" i="5" s="1"/>
  <c r="KZ29" i="5" s="1"/>
  <c r="LA29" i="5" s="1"/>
  <c r="LB29" i="5" s="1"/>
  <c r="LC29" i="5" s="1"/>
  <c r="LD29" i="5" s="1"/>
  <c r="LE29" i="5" s="1"/>
  <c r="LF29" i="5" s="1"/>
  <c r="LG29" i="5" s="1"/>
  <c r="LH29" i="5" s="1"/>
  <c r="LI29" i="5" s="1"/>
  <c r="AD29" i="5"/>
  <c r="F95" i="15"/>
  <c r="Q136" i="15"/>
  <c r="U9" i="12"/>
  <c r="U8" i="12" s="1"/>
  <c r="U8" i="10"/>
  <c r="U7" i="10" s="1"/>
  <c r="G53" i="14"/>
  <c r="T195" i="15"/>
  <c r="K9" i="15"/>
  <c r="K29" i="15"/>
  <c r="K7" i="15"/>
  <c r="T13" i="12"/>
  <c r="T12" i="12" s="1"/>
  <c r="T18" i="12" s="1"/>
  <c r="T11" i="10"/>
  <c r="T10" i="10" s="1"/>
  <c r="T198" i="15"/>
  <c r="V193" i="15"/>
  <c r="W193" i="15"/>
  <c r="X193" i="15" s="1"/>
  <c r="Y193" i="15" s="1"/>
  <c r="Z193" i="15" s="1"/>
  <c r="AA193" i="15" s="1"/>
  <c r="AB193" i="15" s="1"/>
  <c r="AC193" i="15" s="1"/>
  <c r="AD193" i="15" s="1"/>
  <c r="AE193" i="15" s="1"/>
  <c r="AF193" i="15" s="1"/>
  <c r="AG193" i="15" s="1"/>
  <c r="AH193" i="15" s="1"/>
  <c r="AI193" i="15" s="1"/>
  <c r="AJ193" i="15" s="1"/>
  <c r="AK193" i="15" s="1"/>
  <c r="AL193" i="15" s="1"/>
  <c r="AM193" i="15" s="1"/>
  <c r="AN193" i="15" s="1"/>
  <c r="AO193" i="15" s="1"/>
  <c r="AP193" i="15" s="1"/>
  <c r="AQ193" i="15" s="1"/>
  <c r="AC75" i="7"/>
  <c r="AB76" i="7"/>
  <c r="EP27" i="5"/>
  <c r="V86" i="15"/>
  <c r="S9" i="15"/>
  <c r="S29" i="15"/>
  <c r="V9" i="12" l="1"/>
  <c r="V8" i="12" s="1"/>
  <c r="W13" i="7"/>
  <c r="W9" i="12" s="1"/>
  <c r="W8" i="12" s="1"/>
  <c r="X8" i="7"/>
  <c r="IO41" i="5" s="1"/>
  <c r="Y41" i="5" s="1"/>
  <c r="EQ27" i="5"/>
  <c r="S53" i="14"/>
  <c r="G54" i="14"/>
  <c r="N180" i="14"/>
  <c r="N178" i="14"/>
  <c r="J17" i="8"/>
  <c r="AB157" i="7"/>
  <c r="AA158" i="7"/>
  <c r="AC15" i="6"/>
  <c r="AB16" i="6"/>
  <c r="AB17" i="6" s="1"/>
  <c r="AC62" i="6"/>
  <c r="U195" i="15"/>
  <c r="MH2" i="9"/>
  <c r="MI2" i="9" s="1"/>
  <c r="MJ2" i="9" s="1"/>
  <c r="MK2" i="9" s="1"/>
  <c r="ML2" i="9" s="1"/>
  <c r="MM2" i="9" s="1"/>
  <c r="MN2" i="9" s="1"/>
  <c r="MO2" i="9" s="1"/>
  <c r="MP2" i="9" s="1"/>
  <c r="MQ2" i="9" s="1"/>
  <c r="MR2" i="9"/>
  <c r="MS2" i="9" s="1"/>
  <c r="AA136" i="7"/>
  <c r="AB135" i="7"/>
  <c r="V10" i="13"/>
  <c r="V14" i="13" s="1"/>
  <c r="U10" i="13"/>
  <c r="U14" i="13" s="1"/>
  <c r="U12" i="8"/>
  <c r="U58" i="8" s="1"/>
  <c r="AD28" i="5"/>
  <c r="T200" i="15"/>
  <c r="U200" i="15"/>
  <c r="AB101" i="7"/>
  <c r="AB37" i="7"/>
  <c r="AC36" i="7"/>
  <c r="Z59" i="7"/>
  <c r="T14" i="10"/>
  <c r="U26" i="8"/>
  <c r="V4" i="8"/>
  <c r="LJ28" i="5"/>
  <c r="LK28" i="5" s="1"/>
  <c r="LL28" i="5" s="1"/>
  <c r="LM28" i="5" s="1"/>
  <c r="LN28" i="5" s="1"/>
  <c r="LO28" i="5" s="1"/>
  <c r="LP28" i="5" s="1"/>
  <c r="LQ28" i="5" s="1"/>
  <c r="LR28" i="5" s="1"/>
  <c r="LS28" i="5" s="1"/>
  <c r="LT28" i="5" s="1"/>
  <c r="LU28" i="5" s="1"/>
  <c r="X14" i="12"/>
  <c r="X12" i="10"/>
  <c r="S28" i="12"/>
  <c r="S19" i="12"/>
  <c r="U77" i="14"/>
  <c r="R81" i="14" s="1"/>
  <c r="S81" i="14" s="1"/>
  <c r="AE32" i="7"/>
  <c r="AF33" i="7"/>
  <c r="AB145" i="7"/>
  <c r="AA146" i="7"/>
  <c r="Q183" i="14"/>
  <c r="AC76" i="7"/>
  <c r="AD75" i="7"/>
  <c r="T28" i="12"/>
  <c r="T19" i="12"/>
  <c r="LJ29" i="5"/>
  <c r="LK29" i="5" s="1"/>
  <c r="LL29" i="5" s="1"/>
  <c r="LM29" i="5" s="1"/>
  <c r="LN29" i="5" s="1"/>
  <c r="LO29" i="5" s="1"/>
  <c r="LP29" i="5" s="1"/>
  <c r="LQ29" i="5" s="1"/>
  <c r="LR29" i="5" s="1"/>
  <c r="LS29" i="5" s="1"/>
  <c r="LT29" i="5" s="1"/>
  <c r="LU29" i="5" s="1"/>
  <c r="W4" i="14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AJ4" i="14" s="1"/>
  <c r="AK4" i="14" s="1"/>
  <c r="AL4" i="14" s="1"/>
  <c r="AM4" i="14" s="1"/>
  <c r="AN4" i="14" s="1"/>
  <c r="AO4" i="14" s="1"/>
  <c r="AP4" i="14" s="1"/>
  <c r="AQ4" i="14" s="1"/>
  <c r="GS35" i="14"/>
  <c r="U199" i="15"/>
  <c r="AB140" i="7"/>
  <c r="AA141" i="7"/>
  <c r="T9" i="15"/>
  <c r="T29" i="15"/>
  <c r="X5" i="8"/>
  <c r="W11" i="8"/>
  <c r="X17" i="7" s="1"/>
  <c r="BI17" i="7" s="1"/>
  <c r="CT17" i="7" s="1"/>
  <c r="EE17" i="7" s="1"/>
  <c r="FP17" i="7" s="1"/>
  <c r="HA17" i="7" s="1"/>
  <c r="IL17" i="7" s="1"/>
  <c r="JW17" i="7" s="1"/>
  <c r="LH17" i="7" s="1"/>
  <c r="MS17" i="7" s="1"/>
  <c r="OD17" i="7" s="1"/>
  <c r="PO17" i="7" s="1"/>
  <c r="QZ17" i="7" s="1"/>
  <c r="Z63" i="7"/>
  <c r="Y99" i="7"/>
  <c r="Y100" i="7" s="1"/>
  <c r="Y64" i="7"/>
  <c r="Y16" i="13" s="1"/>
  <c r="DI30" i="5"/>
  <c r="S14" i="10"/>
  <c r="V49" i="14"/>
  <c r="AC71" i="7"/>
  <c r="AD70" i="7"/>
  <c r="Y63" i="11"/>
  <c r="Z61" i="11"/>
  <c r="T53" i="14"/>
  <c r="V12" i="8"/>
  <c r="V58" i="8" s="1"/>
  <c r="AB152" i="7"/>
  <c r="AA153" i="7"/>
  <c r="U136" i="14"/>
  <c r="U111" i="14"/>
  <c r="BY30" i="5"/>
  <c r="F46" i="15"/>
  <c r="S85" i="15"/>
  <c r="K17" i="8"/>
  <c r="L7" i="15"/>
  <c r="AB96" i="7"/>
  <c r="AB95" i="7" s="1"/>
  <c r="AC84" i="7"/>
  <c r="AB83" i="7"/>
  <c r="F96" i="15"/>
  <c r="R136" i="15"/>
  <c r="R182" i="14"/>
  <c r="S182" i="14" s="1"/>
  <c r="R181" i="14"/>
  <c r="V5" i="15"/>
  <c r="U198" i="15"/>
  <c r="R185" i="15"/>
  <c r="S181" i="15" s="1"/>
  <c r="R184" i="15"/>
  <c r="V101" i="14"/>
  <c r="V88" i="14"/>
  <c r="V76" i="14"/>
  <c r="V73" i="14"/>
  <c r="X35" i="14"/>
  <c r="Z51" i="6"/>
  <c r="R11" i="10"/>
  <c r="R13" i="12"/>
  <c r="W6" i="12"/>
  <c r="W5" i="10"/>
  <c r="V188" i="15"/>
  <c r="EP37" i="5"/>
  <c r="EO43" i="5"/>
  <c r="EO16" i="5" s="1"/>
  <c r="W63" i="14"/>
  <c r="W60" i="14"/>
  <c r="W48" i="14"/>
  <c r="W45" i="14"/>
  <c r="W56" i="14" s="1"/>
  <c r="AD176" i="7"/>
  <c r="AC175" i="7"/>
  <c r="KX39" i="5"/>
  <c r="KY39" i="5" s="1"/>
  <c r="KZ39" i="5" s="1"/>
  <c r="LA39" i="5" s="1"/>
  <c r="LB39" i="5" s="1"/>
  <c r="LC39" i="5" s="1"/>
  <c r="LD39" i="5" s="1"/>
  <c r="LE39" i="5" s="1"/>
  <c r="LF39" i="5" s="1"/>
  <c r="LG39" i="5" s="1"/>
  <c r="LH39" i="5" s="1"/>
  <c r="LI39" i="5" s="1"/>
  <c r="U10" i="15"/>
  <c r="U13" i="15"/>
  <c r="U182" i="15" s="1"/>
  <c r="U12" i="15"/>
  <c r="U131" i="15" s="1"/>
  <c r="U21" i="15"/>
  <c r="U11" i="15"/>
  <c r="U80" i="15" s="1"/>
  <c r="Y27" i="8"/>
  <c r="S71" i="11"/>
  <c r="S86" i="11"/>
  <c r="S102" i="11" s="1"/>
  <c r="EP26" i="5"/>
  <c r="X6" i="13"/>
  <c r="X3" i="7"/>
  <c r="Y13" i="6"/>
  <c r="X3" i="6"/>
  <c r="AC118" i="7"/>
  <c r="AB119" i="7"/>
  <c r="W197" i="15"/>
  <c r="T225" i="15"/>
  <c r="EN19" i="5"/>
  <c r="EN8" i="5"/>
  <c r="KF139" i="14"/>
  <c r="KF141" i="14" s="1"/>
  <c r="KF104" i="14"/>
  <c r="KF106" i="14" s="1"/>
  <c r="AC18" i="6"/>
  <c r="AD19" i="6"/>
  <c r="AC60" i="6"/>
  <c r="AB107" i="7"/>
  <c r="AC106" i="7"/>
  <c r="Q187" i="15"/>
  <c r="F197" i="15" s="1"/>
  <c r="F146" i="15"/>
  <c r="AB188" i="7"/>
  <c r="AA187" i="7"/>
  <c r="AC39" i="5"/>
  <c r="AB171" i="7"/>
  <c r="AA170" i="7"/>
  <c r="T29" i="11"/>
  <c r="T60" i="11" s="1"/>
  <c r="U4" i="11"/>
  <c r="W35" i="15"/>
  <c r="AD88" i="7"/>
  <c r="AE89" i="7"/>
  <c r="W5" i="13"/>
  <c r="W5" i="12"/>
  <c r="W4" i="10"/>
  <c r="W2" i="9"/>
  <c r="W2" i="7"/>
  <c r="X12" i="6"/>
  <c r="W2" i="6"/>
  <c r="W2" i="5"/>
  <c r="AA124" i="7"/>
  <c r="AB123" i="7"/>
  <c r="JS170" i="14"/>
  <c r="JS172" i="14" s="1"/>
  <c r="JS66" i="14"/>
  <c r="JS68" i="14" s="1"/>
  <c r="JS38" i="14"/>
  <c r="JS40" i="14" s="1"/>
  <c r="AB59" i="6"/>
  <c r="AB61" i="6" s="1"/>
  <c r="W86" i="15"/>
  <c r="AE166" i="7"/>
  <c r="AD165" i="7"/>
  <c r="AB112" i="7"/>
  <c r="AC111" i="7"/>
  <c r="Y16" i="12"/>
  <c r="Z18" i="13"/>
  <c r="KX38" i="5"/>
  <c r="KY38" i="5" s="1"/>
  <c r="KZ38" i="5" s="1"/>
  <c r="LA38" i="5" s="1"/>
  <c r="LB38" i="5" s="1"/>
  <c r="LC38" i="5" s="1"/>
  <c r="LD38" i="5" s="1"/>
  <c r="LE38" i="5" s="1"/>
  <c r="LF38" i="5" s="1"/>
  <c r="LG38" i="5" s="1"/>
  <c r="LH38" i="5" s="1"/>
  <c r="LI38" i="5" s="1"/>
  <c r="AB193" i="7"/>
  <c r="AA192" i="7"/>
  <c r="AB65" i="7"/>
  <c r="AB27" i="7"/>
  <c r="AC28" i="7"/>
  <c r="S225" i="15"/>
  <c r="W5" i="11"/>
  <c r="Y103" i="11"/>
  <c r="AB128" i="7"/>
  <c r="AA129" i="7"/>
  <c r="T34" i="15"/>
  <c r="I41" i="11"/>
  <c r="I14" i="11"/>
  <c r="E14" i="11" s="1"/>
  <c r="J20" i="3"/>
  <c r="E16" i="11"/>
  <c r="C18" i="3" s="1"/>
  <c r="T137" i="15"/>
  <c r="T167" i="14"/>
  <c r="T175" i="14" s="1"/>
  <c r="T146" i="14"/>
  <c r="I17" i="8"/>
  <c r="W8" i="10" l="1"/>
  <c r="W7" i="10" s="1"/>
  <c r="W12" i="8" s="1"/>
  <c r="W58" i="8" s="1"/>
  <c r="Y14" i="12"/>
  <c r="Y12" i="10"/>
  <c r="T85" i="15"/>
  <c r="F47" i="15"/>
  <c r="AD111" i="7"/>
  <c r="AC112" i="7"/>
  <c r="EQ26" i="5"/>
  <c r="R187" i="15"/>
  <c r="F198" i="15" s="1"/>
  <c r="F147" i="15"/>
  <c r="T54" i="14"/>
  <c r="AB141" i="7"/>
  <c r="AC140" i="7"/>
  <c r="W4" i="8"/>
  <c r="V26" i="8"/>
  <c r="AC101" i="7"/>
  <c r="U201" i="15"/>
  <c r="U225" i="15" s="1"/>
  <c r="W101" i="14"/>
  <c r="W88" i="14"/>
  <c r="W76" i="14"/>
  <c r="W73" i="14"/>
  <c r="S136" i="15"/>
  <c r="F97" i="15"/>
  <c r="Z63" i="11"/>
  <c r="AA61" i="11"/>
  <c r="DJ30" i="5"/>
  <c r="AB136" i="7"/>
  <c r="AC135" i="7"/>
  <c r="H7" i="14"/>
  <c r="KS139" i="14"/>
  <c r="KS141" i="14" s="1"/>
  <c r="KS104" i="14"/>
  <c r="KS106" i="14" s="1"/>
  <c r="AD18" i="6"/>
  <c r="AD60" i="6"/>
  <c r="AE19" i="6"/>
  <c r="U167" i="14"/>
  <c r="U175" i="14" s="1"/>
  <c r="U146" i="14"/>
  <c r="V199" i="15"/>
  <c r="AD15" i="6"/>
  <c r="AC16" i="6"/>
  <c r="AC17" i="6" s="1"/>
  <c r="AD62" i="6"/>
  <c r="G58" i="14"/>
  <c r="W50" i="11"/>
  <c r="X5" i="11"/>
  <c r="AC65" i="7"/>
  <c r="AC27" i="7"/>
  <c r="AD28" i="7"/>
  <c r="AE88" i="7"/>
  <c r="AF89" i="7"/>
  <c r="KF170" i="14"/>
  <c r="KF172" i="14" s="1"/>
  <c r="KF66" i="14"/>
  <c r="KF68" i="14" s="1"/>
  <c r="KF38" i="14"/>
  <c r="KF40" i="14" s="1"/>
  <c r="AC59" i="6"/>
  <c r="AC61" i="6" s="1"/>
  <c r="U9" i="15"/>
  <c r="U29" i="15"/>
  <c r="R12" i="12"/>
  <c r="G13" i="12"/>
  <c r="V77" i="14"/>
  <c r="AD84" i="7"/>
  <c r="AC83" i="7"/>
  <c r="AC96" i="7"/>
  <c r="AC95" i="7" s="1"/>
  <c r="AC145" i="7"/>
  <c r="AB146" i="7"/>
  <c r="MT2" i="9"/>
  <c r="MU2" i="9" s="1"/>
  <c r="MV2" i="9" s="1"/>
  <c r="MW2" i="9" s="1"/>
  <c r="MX2" i="9" s="1"/>
  <c r="MY2" i="9" s="1"/>
  <c r="MZ2" i="9" s="1"/>
  <c r="NA2" i="9" s="1"/>
  <c r="NB2" i="9" s="1"/>
  <c r="NC2" i="9" s="1"/>
  <c r="ND2" i="9"/>
  <c r="NE2" i="9" s="1"/>
  <c r="AF166" i="7"/>
  <c r="AE165" i="7"/>
  <c r="AC188" i="7"/>
  <c r="AB187" i="7"/>
  <c r="LJ39" i="5"/>
  <c r="LK39" i="5" s="1"/>
  <c r="LL39" i="5" s="1"/>
  <c r="LM39" i="5" s="1"/>
  <c r="LN39" i="5" s="1"/>
  <c r="LO39" i="5" s="1"/>
  <c r="LP39" i="5" s="1"/>
  <c r="LQ39" i="5" s="1"/>
  <c r="LR39" i="5" s="1"/>
  <c r="LS39" i="5" s="1"/>
  <c r="LT39" i="5" s="1"/>
  <c r="LU39" i="5" s="1"/>
  <c r="AE39" i="5"/>
  <c r="R10" i="10"/>
  <c r="AA63" i="7"/>
  <c r="Z99" i="7"/>
  <c r="Z100" i="7" s="1"/>
  <c r="Z64" i="7"/>
  <c r="U13" i="12"/>
  <c r="U12" i="12" s="1"/>
  <c r="U18" i="12" s="1"/>
  <c r="U11" i="10"/>
  <c r="U10" i="10" s="1"/>
  <c r="ER27" i="5"/>
  <c r="T81" i="14"/>
  <c r="T182" i="14"/>
  <c r="T181" i="14"/>
  <c r="U137" i="15"/>
  <c r="S183" i="15"/>
  <c r="S18" i="15"/>
  <c r="AC193" i="7"/>
  <c r="AB192" i="7"/>
  <c r="AB124" i="7"/>
  <c r="AC123" i="7"/>
  <c r="X35" i="15"/>
  <c r="AC119" i="7"/>
  <c r="AD118" i="7"/>
  <c r="AD39" i="5"/>
  <c r="V136" i="14"/>
  <c r="V111" i="14"/>
  <c r="V198" i="15"/>
  <c r="AB153" i="7"/>
  <c r="AC152" i="7"/>
  <c r="AD71" i="7"/>
  <c r="AE70" i="7"/>
  <c r="Y5" i="8"/>
  <c r="X11" i="8"/>
  <c r="Y17" i="7" s="1"/>
  <c r="BJ17" i="7" s="1"/>
  <c r="CU17" i="7" s="1"/>
  <c r="EF17" i="7" s="1"/>
  <c r="FQ17" i="7" s="1"/>
  <c r="HB17" i="7" s="1"/>
  <c r="IM17" i="7" s="1"/>
  <c r="JX17" i="7" s="1"/>
  <c r="LI17" i="7" s="1"/>
  <c r="MT17" i="7" s="1"/>
  <c r="OE17" i="7" s="1"/>
  <c r="PP17" i="7" s="1"/>
  <c r="RA17" i="7" s="1"/>
  <c r="AE29" i="5"/>
  <c r="Y9" i="7"/>
  <c r="AC157" i="7"/>
  <c r="AB158" i="7"/>
  <c r="LJ38" i="5"/>
  <c r="LK38" i="5" s="1"/>
  <c r="LL38" i="5" s="1"/>
  <c r="LM38" i="5" s="1"/>
  <c r="LN38" i="5" s="1"/>
  <c r="LO38" i="5" s="1"/>
  <c r="LP38" i="5" s="1"/>
  <c r="LQ38" i="5" s="1"/>
  <c r="LR38" i="5" s="1"/>
  <c r="LS38" i="5" s="1"/>
  <c r="LT38" i="5" s="1"/>
  <c r="LU38" i="5" s="1"/>
  <c r="AE38" i="5"/>
  <c r="X86" i="15"/>
  <c r="X6" i="12"/>
  <c r="X5" i="10"/>
  <c r="Z27" i="8"/>
  <c r="W188" i="15"/>
  <c r="Y35" i="14"/>
  <c r="AA51" i="6"/>
  <c r="L17" i="8"/>
  <c r="M7" i="15"/>
  <c r="LV29" i="5"/>
  <c r="LW29" i="5" s="1"/>
  <c r="LX29" i="5" s="1"/>
  <c r="LY29" i="5" s="1"/>
  <c r="LZ29" i="5" s="1"/>
  <c r="MA29" i="5" s="1"/>
  <c r="MB29" i="5" s="1"/>
  <c r="MC29" i="5" s="1"/>
  <c r="MD29" i="5" s="1"/>
  <c r="ME29" i="5" s="1"/>
  <c r="MF29" i="5" s="1"/>
  <c r="MG29" i="5" s="1"/>
  <c r="AF32" i="7"/>
  <c r="AG33" i="7"/>
  <c r="Z16" i="13"/>
  <c r="AA59" i="7"/>
  <c r="Z9" i="7"/>
  <c r="V200" i="15"/>
  <c r="V13" i="12"/>
  <c r="V12" i="12" s="1"/>
  <c r="V18" i="12" s="1"/>
  <c r="V11" i="10"/>
  <c r="V10" i="10" s="1"/>
  <c r="AC128" i="7"/>
  <c r="AB129" i="7"/>
  <c r="AD38" i="5"/>
  <c r="U29" i="11"/>
  <c r="U60" i="11" s="1"/>
  <c r="V4" i="11"/>
  <c r="AC107" i="7"/>
  <c r="AD106" i="7"/>
  <c r="Y6" i="13"/>
  <c r="Z13" i="6"/>
  <c r="Y3" i="6"/>
  <c r="Y3" i="7"/>
  <c r="X63" i="14"/>
  <c r="X60" i="14"/>
  <c r="X48" i="14"/>
  <c r="X45" i="14"/>
  <c r="X56" i="14" s="1"/>
  <c r="P20" i="3"/>
  <c r="Z103" i="11"/>
  <c r="Z16" i="12"/>
  <c r="AA18" i="13"/>
  <c r="T71" i="11"/>
  <c r="T86" i="11"/>
  <c r="T102" i="11" s="1"/>
  <c r="T183" i="15"/>
  <c r="T18" i="15"/>
  <c r="AE176" i="7"/>
  <c r="AD175" i="7"/>
  <c r="W5" i="15"/>
  <c r="V10" i="15"/>
  <c r="V13" i="15"/>
  <c r="V182" i="15" s="1"/>
  <c r="V12" i="15"/>
  <c r="V131" i="15" s="1"/>
  <c r="V21" i="15"/>
  <c r="V11" i="15"/>
  <c r="V80" i="15" s="1"/>
  <c r="AC37" i="7"/>
  <c r="AD36" i="7"/>
  <c r="X5" i="13"/>
  <c r="X5" i="12"/>
  <c r="X4" i="10"/>
  <c r="X2" i="9"/>
  <c r="X2" i="7"/>
  <c r="Y12" i="6"/>
  <c r="X2" i="6"/>
  <c r="X2" i="5"/>
  <c r="S184" i="15"/>
  <c r="T184" i="15" s="1"/>
  <c r="R183" i="14"/>
  <c r="S183" i="14" s="1"/>
  <c r="S181" i="14"/>
  <c r="AD76" i="7"/>
  <c r="AE75" i="7"/>
  <c r="I39" i="11"/>
  <c r="E39" i="11" s="1"/>
  <c r="E41" i="11"/>
  <c r="AC171" i="7"/>
  <c r="AB170" i="7"/>
  <c r="EO8" i="5"/>
  <c r="EO19" i="5"/>
  <c r="S185" i="15"/>
  <c r="T181" i="15" s="1"/>
  <c r="T185" i="15" s="1"/>
  <c r="U181" i="15" s="1"/>
  <c r="AE28" i="5"/>
  <c r="W200" i="15"/>
  <c r="N184" i="14"/>
  <c r="X13" i="7"/>
  <c r="X197" i="15"/>
  <c r="U34" i="15"/>
  <c r="X49" i="14"/>
  <c r="W49" i="14"/>
  <c r="EP43" i="5"/>
  <c r="EP16" i="5" s="1"/>
  <c r="EQ37" i="5"/>
  <c r="BZ30" i="5"/>
  <c r="LV28" i="5"/>
  <c r="LW28" i="5" s="1"/>
  <c r="LX28" i="5" s="1"/>
  <c r="LY28" i="5" s="1"/>
  <c r="LZ28" i="5" s="1"/>
  <c r="MA28" i="5" s="1"/>
  <c r="MB28" i="5" s="1"/>
  <c r="MC28" i="5" s="1"/>
  <c r="MD28" i="5" s="1"/>
  <c r="ME28" i="5" s="1"/>
  <c r="MF28" i="5" s="1"/>
  <c r="MG28" i="5" s="1"/>
  <c r="V195" i="15"/>
  <c r="W10" i="13" l="1"/>
  <c r="W14" i="13" s="1"/>
  <c r="W13" i="12" s="1"/>
  <c r="W12" i="12" s="1"/>
  <c r="W18" i="12" s="1"/>
  <c r="X101" i="14"/>
  <c r="X88" i="14"/>
  <c r="X73" i="14"/>
  <c r="X76" i="14"/>
  <c r="AF29" i="5"/>
  <c r="X5" i="15"/>
  <c r="AD193" i="7"/>
  <c r="AC192" i="7"/>
  <c r="AG166" i="7"/>
  <c r="AF165" i="7"/>
  <c r="AD101" i="7"/>
  <c r="F48" i="15"/>
  <c r="U85" i="15"/>
  <c r="AA16" i="12"/>
  <c r="AB18" i="13"/>
  <c r="MH29" i="5"/>
  <c r="MI29" i="5" s="1"/>
  <c r="MJ29" i="5" s="1"/>
  <c r="MK29" i="5" s="1"/>
  <c r="ML29" i="5" s="1"/>
  <c r="MM29" i="5" s="1"/>
  <c r="MN29" i="5" s="1"/>
  <c r="MO29" i="5" s="1"/>
  <c r="MP29" i="5" s="1"/>
  <c r="MQ29" i="5" s="1"/>
  <c r="MR29" i="5" s="1"/>
  <c r="MS29" i="5" s="1"/>
  <c r="Y8" i="7"/>
  <c r="JA41" i="5" s="1"/>
  <c r="Z41" i="5" s="1"/>
  <c r="W198" i="15"/>
  <c r="AB63" i="7"/>
  <c r="AA99" i="7"/>
  <c r="AA100" i="7" s="1"/>
  <c r="AA64" i="7"/>
  <c r="H52" i="14"/>
  <c r="H43" i="14"/>
  <c r="H55" i="14" s="1"/>
  <c r="AD128" i="7"/>
  <c r="AC129" i="7"/>
  <c r="Z8" i="7"/>
  <c r="JM41" i="5" s="1"/>
  <c r="AA41" i="5" s="1"/>
  <c r="Y86" i="15"/>
  <c r="U14" i="10"/>
  <c r="H45" i="11"/>
  <c r="DK30" i="5"/>
  <c r="S187" i="15"/>
  <c r="F199" i="15" s="1"/>
  <c r="F148" i="15"/>
  <c r="V53" i="14"/>
  <c r="CA30" i="5"/>
  <c r="EQ43" i="5"/>
  <c r="EQ16" i="5" s="1"/>
  <c r="ER37" i="5"/>
  <c r="AA16" i="13"/>
  <c r="AB59" i="7"/>
  <c r="AA9" i="7"/>
  <c r="Z35" i="14"/>
  <c r="AB51" i="6"/>
  <c r="U19" i="12"/>
  <c r="U28" i="12"/>
  <c r="W13" i="15"/>
  <c r="W182" i="15" s="1"/>
  <c r="W12" i="15"/>
  <c r="W131" i="15" s="1"/>
  <c r="W21" i="15"/>
  <c r="W11" i="15"/>
  <c r="W80" i="15" s="1"/>
  <c r="W10" i="15"/>
  <c r="Y6" i="12"/>
  <c r="Y5" i="10"/>
  <c r="Z14" i="12"/>
  <c r="Z12" i="10"/>
  <c r="Y63" i="14"/>
  <c r="Y48" i="14"/>
  <c r="Y45" i="14"/>
  <c r="Y56" i="14" s="1"/>
  <c r="Y60" i="14"/>
  <c r="V137" i="15"/>
  <c r="NF2" i="9"/>
  <c r="NG2" i="9" s="1"/>
  <c r="NH2" i="9" s="1"/>
  <c r="NI2" i="9" s="1"/>
  <c r="NJ2" i="9" s="1"/>
  <c r="NK2" i="9" s="1"/>
  <c r="NL2" i="9" s="1"/>
  <c r="NM2" i="9" s="1"/>
  <c r="NN2" i="9" s="1"/>
  <c r="NO2" i="9" s="1"/>
  <c r="NP2" i="9"/>
  <c r="NQ2" i="9" s="1"/>
  <c r="AE84" i="7"/>
  <c r="AD83" i="7"/>
  <c r="AD96" i="7"/>
  <c r="AD95" i="7" s="1"/>
  <c r="AE15" i="6"/>
  <c r="AD16" i="6"/>
  <c r="AD17" i="6" s="1"/>
  <c r="AE62" i="6"/>
  <c r="W199" i="15"/>
  <c r="ER26" i="5"/>
  <c r="EP8" i="5"/>
  <c r="EP19" i="5"/>
  <c r="AF28" i="5"/>
  <c r="V34" i="15"/>
  <c r="AA103" i="11"/>
  <c r="Z6" i="13"/>
  <c r="AA13" i="6"/>
  <c r="Z3" i="7"/>
  <c r="Z3" i="6"/>
  <c r="X188" i="15"/>
  <c r="LV38" i="5"/>
  <c r="LW38" i="5" s="1"/>
  <c r="LX38" i="5" s="1"/>
  <c r="LY38" i="5" s="1"/>
  <c r="LZ38" i="5" s="1"/>
  <c r="MA38" i="5" s="1"/>
  <c r="MB38" i="5" s="1"/>
  <c r="MC38" i="5" s="1"/>
  <c r="MD38" i="5" s="1"/>
  <c r="ME38" i="5" s="1"/>
  <c r="MF38" i="5" s="1"/>
  <c r="MG38" i="5" s="1"/>
  <c r="AF38" i="5"/>
  <c r="V167" i="14"/>
  <c r="V175" i="14" s="1"/>
  <c r="V146" i="14"/>
  <c r="AD145" i="7"/>
  <c r="AC146" i="7"/>
  <c r="W77" i="14"/>
  <c r="U81" i="14" s="1"/>
  <c r="X77" i="14"/>
  <c r="X4" i="8"/>
  <c r="W26" i="8"/>
  <c r="AG28" i="5"/>
  <c r="MH28" i="5"/>
  <c r="MI28" i="5" s="1"/>
  <c r="MJ28" i="5" s="1"/>
  <c r="MK28" i="5" s="1"/>
  <c r="ML28" i="5" s="1"/>
  <c r="MM28" i="5" s="1"/>
  <c r="MN28" i="5" s="1"/>
  <c r="MO28" i="5" s="1"/>
  <c r="MP28" i="5" s="1"/>
  <c r="MQ28" i="5" s="1"/>
  <c r="MR28" i="5" s="1"/>
  <c r="MS28" i="5" s="1"/>
  <c r="AE71" i="7"/>
  <c r="AF70" i="7"/>
  <c r="R14" i="10"/>
  <c r="AF88" i="7"/>
  <c r="AG89" i="7"/>
  <c r="AC136" i="7"/>
  <c r="AD135" i="7"/>
  <c r="U183" i="15"/>
  <c r="U184" i="15" s="1"/>
  <c r="U18" i="15"/>
  <c r="AD171" i="7"/>
  <c r="AC170" i="7"/>
  <c r="V202" i="15"/>
  <c r="W202" i="15"/>
  <c r="X202" i="15" s="1"/>
  <c r="Y35" i="15"/>
  <c r="T183" i="14"/>
  <c r="W136" i="14"/>
  <c r="W111" i="14"/>
  <c r="AD112" i="7"/>
  <c r="AE111" i="7"/>
  <c r="Y197" i="15"/>
  <c r="Z197" i="15" s="1"/>
  <c r="AA197" i="15" s="1"/>
  <c r="AB197" i="15" s="1"/>
  <c r="AC197" i="15" s="1"/>
  <c r="AD197" i="15" s="1"/>
  <c r="AE197" i="15" s="1"/>
  <c r="AF197" i="15" s="1"/>
  <c r="AG197" i="15" s="1"/>
  <c r="AH197" i="15" s="1"/>
  <c r="AI197" i="15" s="1"/>
  <c r="AJ197" i="15" s="1"/>
  <c r="AK197" i="15" s="1"/>
  <c r="AL197" i="15" s="1"/>
  <c r="AM197" i="15" s="1"/>
  <c r="AN197" i="15" s="1"/>
  <c r="AO197" i="15" s="1"/>
  <c r="AP197" i="15" s="1"/>
  <c r="AQ197" i="15" s="1"/>
  <c r="AF176" i="7"/>
  <c r="AE175" i="7"/>
  <c r="AD107" i="7"/>
  <c r="AE106" i="7"/>
  <c r="AD157" i="7"/>
  <c r="AC158" i="7"/>
  <c r="AD152" i="7"/>
  <c r="AC153" i="7"/>
  <c r="LV39" i="5"/>
  <c r="LW39" i="5" s="1"/>
  <c r="LX39" i="5" s="1"/>
  <c r="LY39" i="5" s="1"/>
  <c r="LZ39" i="5" s="1"/>
  <c r="MA39" i="5" s="1"/>
  <c r="MB39" i="5" s="1"/>
  <c r="MC39" i="5" s="1"/>
  <c r="MD39" i="5" s="1"/>
  <c r="ME39" i="5" s="1"/>
  <c r="MF39" i="5" s="1"/>
  <c r="MG39" i="5" s="1"/>
  <c r="AF39" i="5"/>
  <c r="AD27" i="7"/>
  <c r="AE28" i="7"/>
  <c r="AD65" i="7"/>
  <c r="X200" i="15"/>
  <c r="X199" i="15"/>
  <c r="LF139" i="14"/>
  <c r="LF141" i="14" s="1"/>
  <c r="LF104" i="14"/>
  <c r="LF106" i="14" s="1"/>
  <c r="AE18" i="6"/>
  <c r="AF19" i="6"/>
  <c r="AE60" i="6"/>
  <c r="AA195" i="15"/>
  <c r="AB195" i="15" s="1"/>
  <c r="AC195" i="15" s="1"/>
  <c r="AD195" i="15" s="1"/>
  <c r="AE195" i="15" s="1"/>
  <c r="AF195" i="15" s="1"/>
  <c r="AG195" i="15" s="1"/>
  <c r="AH195" i="15" s="1"/>
  <c r="AI195" i="15" s="1"/>
  <c r="AJ195" i="15" s="1"/>
  <c r="AK195" i="15" s="1"/>
  <c r="AL195" i="15" s="1"/>
  <c r="AM195" i="15" s="1"/>
  <c r="AN195" i="15" s="1"/>
  <c r="AO195" i="15" s="1"/>
  <c r="AP195" i="15" s="1"/>
  <c r="AQ195" i="15" s="1"/>
  <c r="W195" i="15"/>
  <c r="X195" i="15" s="1"/>
  <c r="Y195" i="15" s="1"/>
  <c r="Z195" i="15"/>
  <c r="X8" i="10"/>
  <c r="X7" i="10" s="1"/>
  <c r="X9" i="12"/>
  <c r="X8" i="12" s="1"/>
  <c r="U185" i="15"/>
  <c r="V181" i="15" s="1"/>
  <c r="Y5" i="12"/>
  <c r="Y4" i="10"/>
  <c r="Y5" i="13"/>
  <c r="Y2" i="9"/>
  <c r="Y2" i="7"/>
  <c r="Y2" i="6"/>
  <c r="Z12" i="6"/>
  <c r="Y2" i="5"/>
  <c r="AD37" i="7"/>
  <c r="AE36" i="7"/>
  <c r="V9" i="15"/>
  <c r="V29" i="15"/>
  <c r="Z5" i="8"/>
  <c r="Y11" i="8"/>
  <c r="Z17" i="7" s="1"/>
  <c r="BK17" i="7" s="1"/>
  <c r="CV17" i="7" s="1"/>
  <c r="EG17" i="7" s="1"/>
  <c r="FR17" i="7" s="1"/>
  <c r="HC17" i="7" s="1"/>
  <c r="IN17" i="7" s="1"/>
  <c r="JY17" i="7" s="1"/>
  <c r="LJ17" i="7" s="1"/>
  <c r="MU17" i="7" s="1"/>
  <c r="OF17" i="7" s="1"/>
  <c r="PQ17" i="7" s="1"/>
  <c r="RB17" i="7" s="1"/>
  <c r="AC124" i="7"/>
  <c r="AD123" i="7"/>
  <c r="AB61" i="11"/>
  <c r="AA63" i="11"/>
  <c r="T136" i="15"/>
  <c r="F98" i="15"/>
  <c r="O180" i="14"/>
  <c r="O178" i="14"/>
  <c r="O184" i="14" s="1"/>
  <c r="U53" i="14"/>
  <c r="AE76" i="7"/>
  <c r="AF75" i="7"/>
  <c r="Y49" i="14"/>
  <c r="V29" i="11"/>
  <c r="V60" i="11" s="1"/>
  <c r="W4" i="11"/>
  <c r="V14" i="10"/>
  <c r="AG32" i="7"/>
  <c r="AH33" i="7"/>
  <c r="M17" i="8"/>
  <c r="N7" i="15"/>
  <c r="AA27" i="8"/>
  <c r="ES27" i="5"/>
  <c r="AD188" i="7"/>
  <c r="AC187" i="7"/>
  <c r="KS170" i="14"/>
  <c r="KS172" i="14" s="1"/>
  <c r="KS66" i="14"/>
  <c r="KS68" i="14" s="1"/>
  <c r="KS38" i="14"/>
  <c r="KS40" i="14" s="1"/>
  <c r="AD59" i="6"/>
  <c r="AD61" i="6" s="1"/>
  <c r="AC141" i="7"/>
  <c r="AD140" i="7"/>
  <c r="U71" i="11"/>
  <c r="U86" i="11"/>
  <c r="U102" i="11" s="1"/>
  <c r="V19" i="12"/>
  <c r="V28" i="12"/>
  <c r="AD119" i="7"/>
  <c r="AE118" i="7"/>
  <c r="R18" i="12"/>
  <c r="G12" i="12"/>
  <c r="X50" i="11"/>
  <c r="Y5" i="11"/>
  <c r="U182" i="14"/>
  <c r="U181" i="14"/>
  <c r="U183" i="14" s="1"/>
  <c r="V201" i="15"/>
  <c r="W11" i="10" l="1"/>
  <c r="W10" i="10" s="1"/>
  <c r="W14" i="10" s="1"/>
  <c r="Z13" i="7"/>
  <c r="Z9" i="12" s="1"/>
  <c r="Z8" i="12" s="1"/>
  <c r="Y202" i="15"/>
  <c r="NR2" i="9"/>
  <c r="NS2" i="9" s="1"/>
  <c r="NT2" i="9" s="1"/>
  <c r="NU2" i="9" s="1"/>
  <c r="NV2" i="9" s="1"/>
  <c r="NW2" i="9" s="1"/>
  <c r="NX2" i="9" s="1"/>
  <c r="NY2" i="9" s="1"/>
  <c r="NZ2" i="9" s="1"/>
  <c r="OA2" i="9" s="1"/>
  <c r="OB2" i="9"/>
  <c r="OC2" i="9" s="1"/>
  <c r="AA35" i="14"/>
  <c r="AC51" i="6"/>
  <c r="AE101" i="7"/>
  <c r="AE188" i="7"/>
  <c r="AD187" i="7"/>
  <c r="AH32" i="7"/>
  <c r="AI33" i="7"/>
  <c r="AF175" i="7"/>
  <c r="AG176" i="7"/>
  <c r="AD170" i="7"/>
  <c r="AE171" i="7"/>
  <c r="W9" i="15"/>
  <c r="W29" i="15"/>
  <c r="Z63" i="14"/>
  <c r="Z60" i="14"/>
  <c r="Z48" i="14"/>
  <c r="Z45" i="14"/>
  <c r="Z56" i="14" s="1"/>
  <c r="Y13" i="7"/>
  <c r="W167" i="14"/>
  <c r="W175" i="14" s="1"/>
  <c r="W146" i="14"/>
  <c r="AF71" i="7"/>
  <c r="AG70" i="7"/>
  <c r="V182" i="14"/>
  <c r="V181" i="14"/>
  <c r="V183" i="14" s="1"/>
  <c r="AB103" i="11"/>
  <c r="AA8" i="7"/>
  <c r="JY41" i="5" s="1"/>
  <c r="AB41" i="5" s="1"/>
  <c r="AE128" i="7"/>
  <c r="AD129" i="7"/>
  <c r="MT29" i="5"/>
  <c r="MU29" i="5" s="1"/>
  <c r="MV29" i="5" s="1"/>
  <c r="MW29" i="5" s="1"/>
  <c r="MX29" i="5" s="1"/>
  <c r="MY29" i="5" s="1"/>
  <c r="MZ29" i="5" s="1"/>
  <c r="NA29" i="5" s="1"/>
  <c r="NB29" i="5" s="1"/>
  <c r="NC29" i="5" s="1"/>
  <c r="ND29" i="5" s="1"/>
  <c r="NE29" i="5" s="1"/>
  <c r="X136" i="14"/>
  <c r="X111" i="14"/>
  <c r="ET27" i="5"/>
  <c r="AF76" i="7"/>
  <c r="AG75" i="7"/>
  <c r="AB63" i="11"/>
  <c r="AC61" i="11"/>
  <c r="LS139" i="14"/>
  <c r="LS141" i="14" s="1"/>
  <c r="LS104" i="14"/>
  <c r="LS106" i="14" s="1"/>
  <c r="AF18" i="6"/>
  <c r="AG19" i="6"/>
  <c r="AF60" i="6"/>
  <c r="MH39" i="5"/>
  <c r="MI39" i="5" s="1"/>
  <c r="MJ39" i="5" s="1"/>
  <c r="MK39" i="5" s="1"/>
  <c r="ML39" i="5" s="1"/>
  <c r="MM39" i="5" s="1"/>
  <c r="MN39" i="5" s="1"/>
  <c r="MO39" i="5" s="1"/>
  <c r="MP39" i="5" s="1"/>
  <c r="MQ39" i="5" s="1"/>
  <c r="MR39" i="5" s="1"/>
  <c r="MS39" i="5" s="1"/>
  <c r="AG39" i="5"/>
  <c r="W137" i="15"/>
  <c r="AC59" i="7"/>
  <c r="DL30" i="5"/>
  <c r="AG29" i="5"/>
  <c r="AH166" i="7"/>
  <c r="AG165" i="7"/>
  <c r="LF170" i="14"/>
  <c r="LF172" i="14" s="1"/>
  <c r="LF66" i="14"/>
  <c r="LF68" i="14" s="1"/>
  <c r="LF38" i="14"/>
  <c r="LF40" i="14" s="1"/>
  <c r="AE59" i="6"/>
  <c r="AE61" i="6" s="1"/>
  <c r="F49" i="15"/>
  <c r="V85" i="15"/>
  <c r="W34" i="15"/>
  <c r="AA12" i="10"/>
  <c r="AA14" i="12"/>
  <c r="W19" i="12"/>
  <c r="W28" i="12"/>
  <c r="AD136" i="7"/>
  <c r="AE135" i="7"/>
  <c r="MT28" i="5"/>
  <c r="MU28" i="5" s="1"/>
  <c r="MV28" i="5" s="1"/>
  <c r="MW28" i="5" s="1"/>
  <c r="MX28" i="5" s="1"/>
  <c r="MY28" i="5" s="1"/>
  <c r="MZ28" i="5" s="1"/>
  <c r="NA28" i="5" s="1"/>
  <c r="NB28" i="5" s="1"/>
  <c r="NC28" i="5" s="1"/>
  <c r="ND28" i="5" s="1"/>
  <c r="NE28" i="5" s="1"/>
  <c r="MH38" i="5"/>
  <c r="MI38" i="5" s="1"/>
  <c r="MJ38" i="5" s="1"/>
  <c r="MK38" i="5" s="1"/>
  <c r="ML38" i="5" s="1"/>
  <c r="MM38" i="5" s="1"/>
  <c r="MN38" i="5" s="1"/>
  <c r="MO38" i="5" s="1"/>
  <c r="MP38" i="5" s="1"/>
  <c r="MQ38" i="5" s="1"/>
  <c r="MR38" i="5" s="1"/>
  <c r="MS38" i="5" s="1"/>
  <c r="Y199" i="15"/>
  <c r="P60" i="16"/>
  <c r="P65" i="16" s="1"/>
  <c r="AE193" i="7"/>
  <c r="AD192" i="7"/>
  <c r="Y50" i="11"/>
  <c r="Z5" i="11"/>
  <c r="V71" i="11"/>
  <c r="V86" i="11"/>
  <c r="V102" i="11" s="1"/>
  <c r="P180" i="14"/>
  <c r="P178" i="14"/>
  <c r="P184" i="14" s="1"/>
  <c r="AE37" i="7"/>
  <c r="AF36" i="7"/>
  <c r="X10" i="13"/>
  <c r="X14" i="13" s="1"/>
  <c r="X12" i="8"/>
  <c r="X58" i="8" s="1"/>
  <c r="AD153" i="7"/>
  <c r="AE152" i="7"/>
  <c r="Z202" i="15"/>
  <c r="AA202" i="15" s="1"/>
  <c r="Y188" i="15"/>
  <c r="W203" i="15"/>
  <c r="X203" i="15"/>
  <c r="H57" i="14"/>
  <c r="AB27" i="8"/>
  <c r="AA5" i="8"/>
  <c r="Z11" i="8"/>
  <c r="AA17" i="7" s="1"/>
  <c r="BL17" i="7" s="1"/>
  <c r="CW17" i="7" s="1"/>
  <c r="EH17" i="7" s="1"/>
  <c r="FS17" i="7" s="1"/>
  <c r="HD17" i="7" s="1"/>
  <c r="IO17" i="7" s="1"/>
  <c r="JZ17" i="7" s="1"/>
  <c r="LK17" i="7" s="1"/>
  <c r="MV17" i="7" s="1"/>
  <c r="OG17" i="7" s="1"/>
  <c r="PR17" i="7" s="1"/>
  <c r="RC17" i="7" s="1"/>
  <c r="H58" i="14"/>
  <c r="H54" i="14"/>
  <c r="AB16" i="12"/>
  <c r="AC18" i="13"/>
  <c r="W53" i="14"/>
  <c r="AD158" i="7"/>
  <c r="AE157" i="7"/>
  <c r="AG88" i="7"/>
  <c r="AH89" i="7"/>
  <c r="Z6" i="12"/>
  <c r="Z5" i="10"/>
  <c r="AE16" i="6"/>
  <c r="AE17" i="6" s="1"/>
  <c r="AF62" i="6"/>
  <c r="AF15" i="6"/>
  <c r="Y101" i="14"/>
  <c r="Y88" i="14"/>
  <c r="Y76" i="14"/>
  <c r="Y73" i="14"/>
  <c r="ER43" i="5"/>
  <c r="ER16" i="5" s="1"/>
  <c r="ES37" i="5"/>
  <c r="X13" i="15"/>
  <c r="X182" i="15" s="1"/>
  <c r="X12" i="15"/>
  <c r="X131" i="15" s="1"/>
  <c r="X21" i="15"/>
  <c r="X11" i="15"/>
  <c r="X80" i="15" s="1"/>
  <c r="X10" i="15"/>
  <c r="R28" i="12"/>
  <c r="R19" i="12"/>
  <c r="G19" i="12" s="1"/>
  <c r="G18" i="12"/>
  <c r="H20" i="12"/>
  <c r="F149" i="15"/>
  <c r="T187" i="15"/>
  <c r="F200" i="15" s="1"/>
  <c r="Z5" i="12"/>
  <c r="Z4" i="10"/>
  <c r="Z5" i="13"/>
  <c r="Z2" i="9"/>
  <c r="Z2" i="6"/>
  <c r="Z2" i="7"/>
  <c r="AA12" i="6"/>
  <c r="Z2" i="5"/>
  <c r="AE107" i="7"/>
  <c r="AF106" i="7"/>
  <c r="AE112" i="7"/>
  <c r="AF111" i="7"/>
  <c r="Z35" i="15"/>
  <c r="Y4" i="8"/>
  <c r="X26" i="8"/>
  <c r="EQ8" i="5"/>
  <c r="EQ19" i="5"/>
  <c r="Z86" i="15"/>
  <c r="F99" i="15"/>
  <c r="U136" i="15"/>
  <c r="N17" i="8"/>
  <c r="O7" i="15"/>
  <c r="X201" i="15"/>
  <c r="AD146" i="7"/>
  <c r="AE145" i="7"/>
  <c r="AA6" i="13"/>
  <c r="AA3" i="7"/>
  <c r="AB13" i="6"/>
  <c r="AA3" i="6"/>
  <c r="CB30" i="5"/>
  <c r="Y200" i="15"/>
  <c r="Z200" i="15" s="1"/>
  <c r="W29" i="11"/>
  <c r="W60" i="11" s="1"/>
  <c r="X4" i="11"/>
  <c r="W201" i="15"/>
  <c r="W225" i="15" s="1"/>
  <c r="AF118" i="7"/>
  <c r="AE119" i="7"/>
  <c r="AD141" i="7"/>
  <c r="AE140" i="7"/>
  <c r="AE123" i="7"/>
  <c r="AD124" i="7"/>
  <c r="AF28" i="7"/>
  <c r="AE65" i="7"/>
  <c r="AE27" i="7"/>
  <c r="ES26" i="5"/>
  <c r="AE96" i="7"/>
  <c r="AE95" i="7" s="1"/>
  <c r="AF84" i="7"/>
  <c r="AE83" i="7"/>
  <c r="Y5" i="15"/>
  <c r="AC63" i="7"/>
  <c r="AB99" i="7"/>
  <c r="AB100" i="7" s="1"/>
  <c r="AB64" i="7"/>
  <c r="AB16" i="13" s="1"/>
  <c r="X198" i="15"/>
  <c r="Y198" i="15" s="1"/>
  <c r="Z198" i="15" s="1"/>
  <c r="AA198" i="15" s="1"/>
  <c r="AB198" i="15" s="1"/>
  <c r="AC198" i="15" s="1"/>
  <c r="AD198" i="15" s="1"/>
  <c r="AE198" i="15" s="1"/>
  <c r="AF198" i="15" s="1"/>
  <c r="AG198" i="15" s="1"/>
  <c r="AH198" i="15" s="1"/>
  <c r="AI198" i="15" s="1"/>
  <c r="AJ198" i="15" s="1"/>
  <c r="AK198" i="15" s="1"/>
  <c r="AL198" i="15" s="1"/>
  <c r="AM198" i="15" s="1"/>
  <c r="AN198" i="15" s="1"/>
  <c r="AO198" i="15" s="1"/>
  <c r="AP198" i="15" s="1"/>
  <c r="AQ198" i="15" s="1"/>
  <c r="V81" i="14"/>
  <c r="V225" i="15"/>
  <c r="Z8" i="10" l="1"/>
  <c r="Z7" i="10" s="1"/>
  <c r="Z12" i="8" s="1"/>
  <c r="Z58" i="8" s="1"/>
  <c r="AA13" i="7"/>
  <c r="AA9" i="12" s="1"/>
  <c r="AA8" i="12" s="1"/>
  <c r="AB14" i="12"/>
  <c r="AB12" i="10"/>
  <c r="W183" i="15"/>
  <c r="W18" i="15"/>
  <c r="W86" i="11"/>
  <c r="W102" i="11" s="1"/>
  <c r="W71" i="11"/>
  <c r="X13" i="12"/>
  <c r="X12" i="12" s="1"/>
  <c r="X18" i="12" s="1"/>
  <c r="X11" i="10"/>
  <c r="X10" i="10" s="1"/>
  <c r="AF193" i="7"/>
  <c r="AE192" i="7"/>
  <c r="MF139" i="14"/>
  <c r="MF141" i="14" s="1"/>
  <c r="MF104" i="14"/>
  <c r="MF106" i="14" s="1"/>
  <c r="AG18" i="6"/>
  <c r="AH19" i="6"/>
  <c r="AG60" i="6"/>
  <c r="X167" i="14"/>
  <c r="X175" i="14" s="1"/>
  <c r="X146" i="14"/>
  <c r="Z49" i="14"/>
  <c r="AA200" i="15"/>
  <c r="AE146" i="7"/>
  <c r="AF145" i="7"/>
  <c r="AF107" i="7"/>
  <c r="AG106" i="7"/>
  <c r="X204" i="15"/>
  <c r="Z204" i="15"/>
  <c r="Y204" i="15"/>
  <c r="Z5" i="15"/>
  <c r="AC27" i="8"/>
  <c r="AF37" i="7"/>
  <c r="AG36" i="7"/>
  <c r="MT38" i="5"/>
  <c r="MU38" i="5" s="1"/>
  <c r="MV38" i="5" s="1"/>
  <c r="MW38" i="5" s="1"/>
  <c r="MX38" i="5" s="1"/>
  <c r="MY38" i="5" s="1"/>
  <c r="MZ38" i="5" s="1"/>
  <c r="NA38" i="5" s="1"/>
  <c r="NB38" i="5" s="1"/>
  <c r="NC38" i="5" s="1"/>
  <c r="ND38" i="5" s="1"/>
  <c r="NE38" i="5" s="1"/>
  <c r="AB9" i="7"/>
  <c r="LS170" i="14"/>
  <c r="LS172" i="14" s="1"/>
  <c r="LS66" i="14"/>
  <c r="LS68" i="14" s="1"/>
  <c r="LS38" i="14"/>
  <c r="LS40" i="14" s="1"/>
  <c r="AF59" i="6"/>
  <c r="AF61" i="6" s="1"/>
  <c r="NF29" i="5"/>
  <c r="NG29" i="5" s="1"/>
  <c r="NH29" i="5" s="1"/>
  <c r="NI29" i="5" s="1"/>
  <c r="NJ29" i="5" s="1"/>
  <c r="NK29" i="5" s="1"/>
  <c r="NL29" i="5" s="1"/>
  <c r="NM29" i="5" s="1"/>
  <c r="NN29" i="5" s="1"/>
  <c r="NO29" i="5" s="1"/>
  <c r="NP29" i="5" s="1"/>
  <c r="NQ29" i="5" s="1"/>
  <c r="Y13" i="15"/>
  <c r="Y182" i="15" s="1"/>
  <c r="Y12" i="15"/>
  <c r="Y131" i="15" s="1"/>
  <c r="Y21" i="15"/>
  <c r="Y11" i="15"/>
  <c r="Y80" i="15" s="1"/>
  <c r="Y10" i="15"/>
  <c r="AD18" i="13"/>
  <c r="AC16" i="12"/>
  <c r="AG38" i="5"/>
  <c r="AD59" i="7"/>
  <c r="AH29" i="5"/>
  <c r="Z101" i="14"/>
  <c r="Z88" i="14"/>
  <c r="Z76" i="14"/>
  <c r="Z73" i="14"/>
  <c r="AF188" i="7"/>
  <c r="AE187" i="7"/>
  <c r="AF27" i="7"/>
  <c r="AG28" i="7"/>
  <c r="AF65" i="7"/>
  <c r="ES43" i="5"/>
  <c r="ES16" i="5" s="1"/>
  <c r="ET37" i="5"/>
  <c r="Z188" i="15"/>
  <c r="Q180" i="14"/>
  <c r="Q178" i="14"/>
  <c r="NF28" i="5"/>
  <c r="NG28" i="5" s="1"/>
  <c r="NH28" i="5" s="1"/>
  <c r="NI28" i="5" s="1"/>
  <c r="NJ28" i="5" s="1"/>
  <c r="NK28" i="5" s="1"/>
  <c r="NL28" i="5" s="1"/>
  <c r="NM28" i="5" s="1"/>
  <c r="NN28" i="5" s="1"/>
  <c r="NO28" i="5" s="1"/>
  <c r="NP28" i="5" s="1"/>
  <c r="NQ28" i="5" s="1"/>
  <c r="AG71" i="7"/>
  <c r="AH70" i="7"/>
  <c r="AF101" i="7"/>
  <c r="V183" i="15"/>
  <c r="V18" i="15"/>
  <c r="AF83" i="7"/>
  <c r="AG84" i="7"/>
  <c r="AF96" i="7"/>
  <c r="AF95" i="7" s="1"/>
  <c r="AB200" i="15"/>
  <c r="AC200" i="15" s="1"/>
  <c r="AD200" i="15" s="1"/>
  <c r="AE200" i="15" s="1"/>
  <c r="AF200" i="15" s="1"/>
  <c r="AG200" i="15" s="1"/>
  <c r="AH200" i="15" s="1"/>
  <c r="AI200" i="15" s="1"/>
  <c r="AJ200" i="15" s="1"/>
  <c r="AK200" i="15" s="1"/>
  <c r="AL200" i="15" s="1"/>
  <c r="AM200" i="15" s="1"/>
  <c r="AN200" i="15" s="1"/>
  <c r="AO200" i="15" s="1"/>
  <c r="AP200" i="15" s="1"/>
  <c r="AQ200" i="15" s="1"/>
  <c r="ER8" i="5"/>
  <c r="ER19" i="5"/>
  <c r="AH88" i="7"/>
  <c r="AI89" i="7"/>
  <c r="X225" i="15"/>
  <c r="AH28" i="5"/>
  <c r="X137" i="15"/>
  <c r="AC63" i="11"/>
  <c r="AD61" i="11"/>
  <c r="AF128" i="7"/>
  <c r="AE129" i="7"/>
  <c r="I52" i="14"/>
  <c r="I43" i="14"/>
  <c r="I55" i="14" s="1"/>
  <c r="AE136" i="7"/>
  <c r="AF135" i="7"/>
  <c r="W85" i="15"/>
  <c r="F50" i="15"/>
  <c r="AF171" i="7"/>
  <c r="AE170" i="7"/>
  <c r="AE124" i="7"/>
  <c r="AF123" i="7"/>
  <c r="Y201" i="15"/>
  <c r="O17" i="8"/>
  <c r="P7" i="15"/>
  <c r="Z4" i="8"/>
  <c r="Y26" i="8"/>
  <c r="AG76" i="7"/>
  <c r="AH75" i="7"/>
  <c r="W182" i="14"/>
  <c r="W181" i="14"/>
  <c r="ET26" i="5"/>
  <c r="CC30" i="5"/>
  <c r="J30" i="5"/>
  <c r="AA5" i="13"/>
  <c r="AA5" i="12"/>
  <c r="AA4" i="10"/>
  <c r="AA2" i="9"/>
  <c r="AA2" i="7"/>
  <c r="AB12" i="6"/>
  <c r="AA2" i="6"/>
  <c r="AA2" i="5"/>
  <c r="Y77" i="14"/>
  <c r="Z77" i="14"/>
  <c r="Z50" i="11"/>
  <c r="AA5" i="11"/>
  <c r="Y9" i="12"/>
  <c r="Y8" i="12" s="1"/>
  <c r="Y8" i="10"/>
  <c r="Y7" i="10" s="1"/>
  <c r="AB35" i="14"/>
  <c r="AD51" i="6"/>
  <c r="AE141" i="7"/>
  <c r="AF140" i="7"/>
  <c r="X9" i="15"/>
  <c r="X29" i="15"/>
  <c r="Y203" i="15"/>
  <c r="AE153" i="7"/>
  <c r="AF152" i="7"/>
  <c r="AB202" i="15"/>
  <c r="AH165" i="7"/>
  <c r="AI166" i="7"/>
  <c r="AA63" i="14"/>
  <c r="AA60" i="14"/>
  <c r="AA45" i="14"/>
  <c r="AA56" i="14" s="1"/>
  <c r="AA48" i="14"/>
  <c r="Z201" i="15"/>
  <c r="AA6" i="12"/>
  <c r="AA5" i="10"/>
  <c r="U187" i="15"/>
  <c r="F201" i="15" s="1"/>
  <c r="F150" i="15"/>
  <c r="AA35" i="15"/>
  <c r="Y136" i="14"/>
  <c r="Y111" i="14"/>
  <c r="AE158" i="7"/>
  <c r="AF157" i="7"/>
  <c r="AA11" i="8"/>
  <c r="AB17" i="7" s="1"/>
  <c r="BM17" i="7" s="1"/>
  <c r="CX17" i="7" s="1"/>
  <c r="EI17" i="7" s="1"/>
  <c r="FT17" i="7" s="1"/>
  <c r="HE17" i="7" s="1"/>
  <c r="IP17" i="7" s="1"/>
  <c r="KA17" i="7" s="1"/>
  <c r="LL17" i="7" s="1"/>
  <c r="MW17" i="7" s="1"/>
  <c r="OH17" i="7" s="1"/>
  <c r="PS17" i="7" s="1"/>
  <c r="RD17" i="7" s="1"/>
  <c r="AB5" i="8"/>
  <c r="AH176" i="7"/>
  <c r="AG175" i="7"/>
  <c r="OD2" i="9"/>
  <c r="OE2" i="9" s="1"/>
  <c r="OF2" i="9" s="1"/>
  <c r="OG2" i="9" s="1"/>
  <c r="OH2" i="9" s="1"/>
  <c r="OI2" i="9" s="1"/>
  <c r="OJ2" i="9" s="1"/>
  <c r="OK2" i="9" s="1"/>
  <c r="OL2" i="9" s="1"/>
  <c r="OM2" i="9" s="1"/>
  <c r="ON2" i="9"/>
  <c r="OO2" i="9" s="1"/>
  <c r="OP2" i="9" s="1"/>
  <c r="OQ2" i="9" s="1"/>
  <c r="OR2" i="9" s="1"/>
  <c r="OS2" i="9" s="1"/>
  <c r="OT2" i="9" s="1"/>
  <c r="OU2" i="9" s="1"/>
  <c r="OV2" i="9" s="1"/>
  <c r="OW2" i="9" s="1"/>
  <c r="OX2" i="9" s="1"/>
  <c r="OY2" i="9" s="1"/>
  <c r="AB6" i="13"/>
  <c r="AB3" i="7"/>
  <c r="AC13" i="6"/>
  <c r="AB3" i="6"/>
  <c r="AF16" i="6"/>
  <c r="AF17" i="6" s="1"/>
  <c r="AG62" i="6"/>
  <c r="AG15" i="6"/>
  <c r="Z203" i="15"/>
  <c r="F100" i="15"/>
  <c r="V136" i="15"/>
  <c r="MT39" i="5"/>
  <c r="MU39" i="5" s="1"/>
  <c r="MV39" i="5" s="1"/>
  <c r="MW39" i="5" s="1"/>
  <c r="MX39" i="5" s="1"/>
  <c r="MY39" i="5" s="1"/>
  <c r="MZ39" i="5" s="1"/>
  <c r="NA39" i="5" s="1"/>
  <c r="NB39" i="5" s="1"/>
  <c r="NC39" i="5" s="1"/>
  <c r="ND39" i="5" s="1"/>
  <c r="NE39" i="5" s="1"/>
  <c r="EU27" i="5"/>
  <c r="AC103" i="11"/>
  <c r="AD63" i="7"/>
  <c r="AC99" i="7"/>
  <c r="AC100" i="7" s="1"/>
  <c r="AC64" i="7"/>
  <c r="AC16" i="13" s="1"/>
  <c r="AF119" i="7"/>
  <c r="AG118" i="7"/>
  <c r="X29" i="11"/>
  <c r="X60" i="11" s="1"/>
  <c r="Y4" i="11"/>
  <c r="AA86" i="15"/>
  <c r="AF112" i="7"/>
  <c r="AG111" i="7"/>
  <c r="X34" i="15"/>
  <c r="Z199" i="15"/>
  <c r="DM30" i="5"/>
  <c r="M30" i="5"/>
  <c r="AI32" i="7"/>
  <c r="AJ33" i="7"/>
  <c r="Z10" i="13" l="1"/>
  <c r="Z14" i="13" s="1"/>
  <c r="Z13" i="12" s="1"/>
  <c r="Z12" i="12" s="1"/>
  <c r="Z18" i="12" s="1"/>
  <c r="AA8" i="10"/>
  <c r="AA7" i="10" s="1"/>
  <c r="AA12" i="8" s="1"/>
  <c r="AA58" i="8" s="1"/>
  <c r="AC14" i="12"/>
  <c r="AC12" i="10"/>
  <c r="AJ32" i="7"/>
  <c r="AK33" i="7"/>
  <c r="Y29" i="11"/>
  <c r="Y60" i="11" s="1"/>
  <c r="Z4" i="11"/>
  <c r="EU26" i="5"/>
  <c r="AI88" i="7"/>
  <c r="AJ89" i="7"/>
  <c r="X86" i="11"/>
  <c r="X102" i="11" s="1"/>
  <c r="X71" i="11"/>
  <c r="NF39" i="5"/>
  <c r="NG39" i="5" s="1"/>
  <c r="NH39" i="5" s="1"/>
  <c r="NI39" i="5" s="1"/>
  <c r="NJ39" i="5" s="1"/>
  <c r="NK39" i="5" s="1"/>
  <c r="NL39" i="5" s="1"/>
  <c r="NM39" i="5" s="1"/>
  <c r="NN39" i="5" s="1"/>
  <c r="NO39" i="5" s="1"/>
  <c r="NP39" i="5" s="1"/>
  <c r="NQ39" i="5" s="1"/>
  <c r="AB6" i="12"/>
  <c r="AB5" i="10"/>
  <c r="AJ166" i="7"/>
  <c r="AI165" i="7"/>
  <c r="AB5" i="12"/>
  <c r="AB5" i="13"/>
  <c r="AB4" i="10"/>
  <c r="AB2" i="9"/>
  <c r="AB2" i="7"/>
  <c r="AC12" i="6"/>
  <c r="AB2" i="6"/>
  <c r="AB2" i="5"/>
  <c r="AA4" i="8"/>
  <c r="Z26" i="8"/>
  <c r="AF129" i="7"/>
  <c r="AG128" i="7"/>
  <c r="AI70" i="7"/>
  <c r="AH71" i="7"/>
  <c r="AC9" i="7"/>
  <c r="Y34" i="15"/>
  <c r="NF38" i="5"/>
  <c r="NG38" i="5" s="1"/>
  <c r="NH38" i="5" s="1"/>
  <c r="NI38" i="5" s="1"/>
  <c r="NJ38" i="5" s="1"/>
  <c r="NK38" i="5" s="1"/>
  <c r="NL38" i="5" s="1"/>
  <c r="NM38" i="5" s="1"/>
  <c r="NN38" i="5" s="1"/>
  <c r="NO38" i="5" s="1"/>
  <c r="NP38" i="5" s="1"/>
  <c r="NQ38" i="5" s="1"/>
  <c r="AF146" i="7"/>
  <c r="AG145" i="7"/>
  <c r="X182" i="14"/>
  <c r="X181" i="14"/>
  <c r="X183" i="14" s="1"/>
  <c r="AC202" i="15"/>
  <c r="AG119" i="7"/>
  <c r="AH118" i="7"/>
  <c r="AH39" i="5"/>
  <c r="AC6" i="13"/>
  <c r="AC3" i="7"/>
  <c r="AD13" i="6"/>
  <c r="AC3" i="6"/>
  <c r="AC35" i="14"/>
  <c r="AE51" i="6"/>
  <c r="P17" i="8"/>
  <c r="Q7" i="15"/>
  <c r="AD63" i="11"/>
  <c r="AE61" i="11"/>
  <c r="AE59" i="7"/>
  <c r="AH38" i="5"/>
  <c r="Z13" i="15"/>
  <c r="Z182" i="15" s="1"/>
  <c r="Z12" i="15"/>
  <c r="Z131" i="15" s="1"/>
  <c r="Z21" i="15"/>
  <c r="Z11" i="15"/>
  <c r="Z80" i="15" s="1"/>
  <c r="Z10" i="15"/>
  <c r="DN30" i="5"/>
  <c r="AA5" i="15"/>
  <c r="AB63" i="14"/>
  <c r="AB60" i="14"/>
  <c r="AB48" i="14"/>
  <c r="AB45" i="14"/>
  <c r="AB56" i="14" s="1"/>
  <c r="AG171" i="7"/>
  <c r="AF170" i="7"/>
  <c r="AI28" i="5"/>
  <c r="Y205" i="15"/>
  <c r="AA204" i="15"/>
  <c r="MS139" i="14"/>
  <c r="MS141" i="14" s="1"/>
  <c r="MS104" i="14"/>
  <c r="MS106" i="14" s="1"/>
  <c r="AI19" i="6"/>
  <c r="AH60" i="6"/>
  <c r="AH18" i="6"/>
  <c r="X85" i="15"/>
  <c r="F51" i="15"/>
  <c r="V187" i="15"/>
  <c r="F202" i="15" s="1"/>
  <c r="F151" i="15"/>
  <c r="AC5" i="8"/>
  <c r="AB11" i="8"/>
  <c r="AC17" i="7" s="1"/>
  <c r="BN17" i="7" s="1"/>
  <c r="CY17" i="7" s="1"/>
  <c r="EJ17" i="7" s="1"/>
  <c r="FU17" i="7" s="1"/>
  <c r="HF17" i="7" s="1"/>
  <c r="IQ17" i="7" s="1"/>
  <c r="KB17" i="7" s="1"/>
  <c r="LM17" i="7" s="1"/>
  <c r="MX17" i="7" s="1"/>
  <c r="OI17" i="7" s="1"/>
  <c r="PT17" i="7" s="1"/>
  <c r="RE17" i="7" s="1"/>
  <c r="AF153" i="7"/>
  <c r="AG152" i="7"/>
  <c r="W183" i="14"/>
  <c r="Y137" i="15"/>
  <c r="NR28" i="5"/>
  <c r="NS28" i="5" s="1"/>
  <c r="NT28" i="5" s="1"/>
  <c r="NU28" i="5" s="1"/>
  <c r="NV28" i="5" s="1"/>
  <c r="NW28" i="5" s="1"/>
  <c r="NX28" i="5" s="1"/>
  <c r="NY28" i="5" s="1"/>
  <c r="NZ28" i="5" s="1"/>
  <c r="OA28" i="5" s="1"/>
  <c r="OB28" i="5" s="1"/>
  <c r="OC28" i="5" s="1"/>
  <c r="AJ28" i="5"/>
  <c r="AH28" i="7"/>
  <c r="AG65" i="7"/>
  <c r="AG27" i="7"/>
  <c r="AG37" i="7"/>
  <c r="AH36" i="7"/>
  <c r="MF170" i="14"/>
  <c r="MF172" i="14" s="1"/>
  <c r="MF66" i="14"/>
  <c r="MF68" i="14" s="1"/>
  <c r="MF38" i="14"/>
  <c r="MF40" i="14" s="1"/>
  <c r="AG59" i="6"/>
  <c r="AG61" i="6" s="1"/>
  <c r="W81" i="14"/>
  <c r="Y10" i="13"/>
  <c r="Y14" i="13" s="1"/>
  <c r="Y12" i="8"/>
  <c r="Y58" i="8" s="1"/>
  <c r="W136" i="15"/>
  <c r="F101" i="15"/>
  <c r="Q184" i="14"/>
  <c r="AI29" i="5"/>
  <c r="AB204" i="15"/>
  <c r="AD99" i="7"/>
  <c r="AD100" i="7" s="1"/>
  <c r="AE63" i="7"/>
  <c r="AD64" i="7"/>
  <c r="AD16" i="13" s="1"/>
  <c r="AF158" i="7"/>
  <c r="AG157" i="7"/>
  <c r="AA10" i="13"/>
  <c r="AA14" i="13" s="1"/>
  <c r="AF136" i="7"/>
  <c r="AG135" i="7"/>
  <c r="AG83" i="7"/>
  <c r="AG96" i="7"/>
  <c r="AG95" i="7" s="1"/>
  <c r="AH84" i="7"/>
  <c r="NR29" i="5"/>
  <c r="NS29" i="5" s="1"/>
  <c r="NT29" i="5" s="1"/>
  <c r="NU29" i="5" s="1"/>
  <c r="NV29" i="5" s="1"/>
  <c r="NW29" i="5" s="1"/>
  <c r="NX29" i="5" s="1"/>
  <c r="NY29" i="5" s="1"/>
  <c r="NZ29" i="5" s="1"/>
  <c r="OA29" i="5" s="1"/>
  <c r="OB29" i="5" s="1"/>
  <c r="OC29" i="5" s="1"/>
  <c r="AA49" i="14"/>
  <c r="Y53" i="14"/>
  <c r="AA203" i="15"/>
  <c r="AA188" i="15"/>
  <c r="AG188" i="7"/>
  <c r="AF187" i="7"/>
  <c r="AE18" i="13"/>
  <c r="AD16" i="12"/>
  <c r="AG112" i="7"/>
  <c r="AH111" i="7"/>
  <c r="AD103" i="11"/>
  <c r="AH76" i="7"/>
  <c r="AI75" i="7"/>
  <c r="AA201" i="15"/>
  <c r="X183" i="15"/>
  <c r="X18" i="15"/>
  <c r="Y225" i="15"/>
  <c r="AD27" i="8"/>
  <c r="OZ2" i="9"/>
  <c r="PA2" i="9" s="1"/>
  <c r="PB2" i="9" s="1"/>
  <c r="PC2" i="9" s="1"/>
  <c r="PD2" i="9" s="1"/>
  <c r="PE2" i="9" s="1"/>
  <c r="PF2" i="9" s="1"/>
  <c r="PG2" i="9" s="1"/>
  <c r="PH2" i="9" s="1"/>
  <c r="PI2" i="9" s="1"/>
  <c r="PJ2" i="9"/>
  <c r="PK2" i="9" s="1"/>
  <c r="AH62" i="6"/>
  <c r="AH15" i="6"/>
  <c r="AG16" i="6"/>
  <c r="AG17" i="6" s="1"/>
  <c r="Y167" i="14"/>
  <c r="Y175" i="14" s="1"/>
  <c r="Y146" i="14"/>
  <c r="AA50" i="11"/>
  <c r="AB5" i="11"/>
  <c r="CD30" i="5"/>
  <c r="I57" i="14"/>
  <c r="V185" i="15"/>
  <c r="W181" i="15" s="1"/>
  <c r="W185" i="15" s="1"/>
  <c r="X181" i="15" s="1"/>
  <c r="X185" i="15" s="1"/>
  <c r="Y181" i="15" s="1"/>
  <c r="V184" i="15"/>
  <c r="W184" i="15" s="1"/>
  <c r="X184" i="15" s="1"/>
  <c r="ET43" i="5"/>
  <c r="ET16" i="5" s="1"/>
  <c r="EU37" i="5"/>
  <c r="X81" i="14"/>
  <c r="AG193" i="7"/>
  <c r="AF192" i="7"/>
  <c r="AA199" i="15"/>
  <c r="AB199" i="15" s="1"/>
  <c r="AC199" i="15" s="1"/>
  <c r="AD199" i="15" s="1"/>
  <c r="AE199" i="15" s="1"/>
  <c r="AF199" i="15" s="1"/>
  <c r="AG199" i="15" s="1"/>
  <c r="AH199" i="15" s="1"/>
  <c r="AI199" i="15" s="1"/>
  <c r="AJ199" i="15" s="1"/>
  <c r="AK199" i="15" s="1"/>
  <c r="AL199" i="15" s="1"/>
  <c r="AM199" i="15" s="1"/>
  <c r="AN199" i="15" s="1"/>
  <c r="AO199" i="15" s="1"/>
  <c r="AP199" i="15" s="1"/>
  <c r="AQ199" i="15" s="1"/>
  <c r="AB86" i="15"/>
  <c r="AI176" i="7"/>
  <c r="AH175" i="7"/>
  <c r="AA101" i="14"/>
  <c r="AA88" i="14"/>
  <c r="AA76" i="14"/>
  <c r="AA77" i="14" s="1"/>
  <c r="AA73" i="14"/>
  <c r="AF124" i="7"/>
  <c r="AG123" i="7"/>
  <c r="I54" i="14"/>
  <c r="ES8" i="5"/>
  <c r="ES19" i="5"/>
  <c r="Y29" i="15"/>
  <c r="Y9" i="15"/>
  <c r="X14" i="10"/>
  <c r="EV27" i="5"/>
  <c r="AB35" i="15"/>
  <c r="AF141" i="7"/>
  <c r="AG140" i="7"/>
  <c r="AG101" i="7"/>
  <c r="Z136" i="14"/>
  <c r="Z111" i="14"/>
  <c r="AB8" i="7"/>
  <c r="KK41" i="5" s="1"/>
  <c r="AC41" i="5" s="1"/>
  <c r="AG107" i="7"/>
  <c r="AH106" i="7"/>
  <c r="X53" i="14"/>
  <c r="X19" i="12"/>
  <c r="X28" i="12"/>
  <c r="Z11" i="10" l="1"/>
  <c r="Z10" i="10" s="1"/>
  <c r="AD14" i="12"/>
  <c r="AD12" i="10"/>
  <c r="AH112" i="7"/>
  <c r="AI111" i="7"/>
  <c r="OD29" i="5"/>
  <c r="OE29" i="5" s="1"/>
  <c r="OF29" i="5" s="1"/>
  <c r="OG29" i="5" s="1"/>
  <c r="OH29" i="5" s="1"/>
  <c r="OI29" i="5" s="1"/>
  <c r="OJ29" i="5" s="1"/>
  <c r="OK29" i="5" s="1"/>
  <c r="OL29" i="5" s="1"/>
  <c r="OM29" i="5" s="1"/>
  <c r="ON29" i="5" s="1"/>
  <c r="OO29" i="5" s="1"/>
  <c r="AB101" i="14"/>
  <c r="AB88" i="14"/>
  <c r="AB76" i="14"/>
  <c r="AB73" i="14"/>
  <c r="AC5" i="12"/>
  <c r="AC5" i="13"/>
  <c r="AC4" i="10"/>
  <c r="AC2" i="9"/>
  <c r="AC2" i="7"/>
  <c r="AD12" i="6"/>
  <c r="AC2" i="6"/>
  <c r="AC2" i="5"/>
  <c r="AI39" i="5"/>
  <c r="AH101" i="7"/>
  <c r="AH193" i="7"/>
  <c r="AG192" i="7"/>
  <c r="CE30" i="5"/>
  <c r="AH83" i="7"/>
  <c r="AH96" i="7"/>
  <c r="AH95" i="7" s="1"/>
  <c r="AI84" i="7"/>
  <c r="AE99" i="7"/>
  <c r="AE100" i="7" s="1"/>
  <c r="AF63" i="7"/>
  <c r="AE64" i="7"/>
  <c r="Y13" i="12"/>
  <c r="Y12" i="12" s="1"/>
  <c r="Y18" i="12" s="1"/>
  <c r="Y11" i="10"/>
  <c r="Y10" i="10" s="1"/>
  <c r="AH37" i="7"/>
  <c r="AI36" i="7"/>
  <c r="X136" i="15"/>
  <c r="F102" i="15"/>
  <c r="Z34" i="15"/>
  <c r="AD202" i="15"/>
  <c r="AE202" i="15" s="1"/>
  <c r="AF202" i="15" s="1"/>
  <c r="AG202" i="15" s="1"/>
  <c r="AH202" i="15" s="1"/>
  <c r="AI202" i="15" s="1"/>
  <c r="AJ202" i="15" s="1"/>
  <c r="AK202" i="15" s="1"/>
  <c r="AL202" i="15" s="1"/>
  <c r="AM202" i="15" s="1"/>
  <c r="AN202" i="15" s="1"/>
  <c r="AO202" i="15" s="1"/>
  <c r="AP202" i="15" s="1"/>
  <c r="AQ202" i="15" s="1"/>
  <c r="NR39" i="5"/>
  <c r="NS39" i="5" s="1"/>
  <c r="NT39" i="5" s="1"/>
  <c r="NU39" i="5" s="1"/>
  <c r="NV39" i="5" s="1"/>
  <c r="NW39" i="5" s="1"/>
  <c r="NX39" i="5" s="1"/>
  <c r="NY39" i="5" s="1"/>
  <c r="NZ39" i="5" s="1"/>
  <c r="OA39" i="5" s="1"/>
  <c r="OB39" i="5" s="1"/>
  <c r="OC39" i="5" s="1"/>
  <c r="Z14" i="10"/>
  <c r="AI76" i="7"/>
  <c r="AJ75" i="7"/>
  <c r="MS170" i="14"/>
  <c r="MS172" i="14" s="1"/>
  <c r="MS66" i="14"/>
  <c r="MS68" i="14" s="1"/>
  <c r="MS38" i="14"/>
  <c r="MS40" i="14" s="1"/>
  <c r="AH59" i="6"/>
  <c r="AH61" i="6" s="1"/>
  <c r="AD35" i="14"/>
  <c r="AF51" i="6"/>
  <c r="AB203" i="15"/>
  <c r="AC8" i="7"/>
  <c r="KW41" i="5" s="1"/>
  <c r="AD41" i="5" s="1"/>
  <c r="Z28" i="12"/>
  <c r="Z19" i="12"/>
  <c r="AG141" i="7"/>
  <c r="AH140" i="7"/>
  <c r="AB50" i="11"/>
  <c r="AC5" i="11"/>
  <c r="AA13" i="15"/>
  <c r="AA182" i="15" s="1"/>
  <c r="AA12" i="15"/>
  <c r="AA131" i="15" s="1"/>
  <c r="AA21" i="15"/>
  <c r="AA11" i="15"/>
  <c r="AA80" i="15" s="1"/>
  <c r="AA10" i="15"/>
  <c r="Z206" i="15"/>
  <c r="AA206" i="15"/>
  <c r="AC63" i="14"/>
  <c r="AC60" i="14"/>
  <c r="AC48" i="14"/>
  <c r="AC45" i="14"/>
  <c r="AC56" i="14" s="1"/>
  <c r="EV26" i="5"/>
  <c r="AH107" i="7"/>
  <c r="AI106" i="7"/>
  <c r="EV37" i="5"/>
  <c r="EU43" i="5"/>
  <c r="EU16" i="5" s="1"/>
  <c r="AB201" i="15"/>
  <c r="AH135" i="7"/>
  <c r="AG136" i="7"/>
  <c r="NF139" i="14"/>
  <c r="NF141" i="14" s="1"/>
  <c r="NF104" i="14"/>
  <c r="NF106" i="14" s="1"/>
  <c r="AJ19" i="6"/>
  <c r="AI60" i="6"/>
  <c r="AI18" i="6"/>
  <c r="AA136" i="14"/>
  <c r="AA111" i="14"/>
  <c r="ET8" i="5"/>
  <c r="ET19" i="5"/>
  <c r="Z205" i="15"/>
  <c r="AC6" i="12"/>
  <c r="AC5" i="10"/>
  <c r="AG146" i="7"/>
  <c r="AH145" i="7"/>
  <c r="AI71" i="7"/>
  <c r="AJ70" i="7"/>
  <c r="AC35" i="15"/>
  <c r="Y182" i="14"/>
  <c r="Y181" i="14"/>
  <c r="AH65" i="7"/>
  <c r="AH27" i="7"/>
  <c r="AI28" i="7"/>
  <c r="AG153" i="7"/>
  <c r="AH152" i="7"/>
  <c r="DO30" i="5"/>
  <c r="AD9" i="7"/>
  <c r="AD6" i="13"/>
  <c r="AD3" i="7"/>
  <c r="AE13" i="6"/>
  <c r="AD3" i="6"/>
  <c r="AG129" i="7"/>
  <c r="AH128" i="7"/>
  <c r="AB13" i="7"/>
  <c r="AJ176" i="7"/>
  <c r="AI175" i="7"/>
  <c r="AE27" i="8"/>
  <c r="AF18" i="13"/>
  <c r="AE16" i="12"/>
  <c r="AD204" i="15"/>
  <c r="AH171" i="7"/>
  <c r="AG170" i="7"/>
  <c r="AE16" i="13"/>
  <c r="AF59" i="7"/>
  <c r="AE9" i="7"/>
  <c r="NR38" i="5"/>
  <c r="NS38" i="5" s="1"/>
  <c r="NT38" i="5" s="1"/>
  <c r="NU38" i="5" s="1"/>
  <c r="NV38" i="5" s="1"/>
  <c r="NW38" i="5" s="1"/>
  <c r="NX38" i="5" s="1"/>
  <c r="NY38" i="5" s="1"/>
  <c r="NZ38" i="5" s="1"/>
  <c r="OA38" i="5" s="1"/>
  <c r="OB38" i="5" s="1"/>
  <c r="OC38" i="5" s="1"/>
  <c r="AJ38" i="5"/>
  <c r="Z29" i="11"/>
  <c r="Z60" i="11" s="1"/>
  <c r="AA4" i="11"/>
  <c r="AC86" i="15"/>
  <c r="AI62" i="6"/>
  <c r="AI15" i="6"/>
  <c r="AH16" i="6"/>
  <c r="AH17" i="6" s="1"/>
  <c r="AA13" i="12"/>
  <c r="AA12" i="12" s="1"/>
  <c r="AA18" i="12" s="1"/>
  <c r="AA11" i="10"/>
  <c r="AA10" i="10" s="1"/>
  <c r="R180" i="14"/>
  <c r="S180" i="14" s="1"/>
  <c r="R178" i="14"/>
  <c r="R184" i="14" s="1"/>
  <c r="T180" i="14" s="1"/>
  <c r="OD28" i="5"/>
  <c r="OE28" i="5" s="1"/>
  <c r="OF28" i="5" s="1"/>
  <c r="OG28" i="5" s="1"/>
  <c r="OH28" i="5" s="1"/>
  <c r="OI28" i="5" s="1"/>
  <c r="OJ28" i="5" s="1"/>
  <c r="OK28" i="5" s="1"/>
  <c r="OL28" i="5" s="1"/>
  <c r="OM28" i="5" s="1"/>
  <c r="ON28" i="5" s="1"/>
  <c r="OO28" i="5" s="1"/>
  <c r="AI38" i="5"/>
  <c r="AK166" i="7"/>
  <c r="AJ165" i="7"/>
  <c r="Y86" i="11"/>
  <c r="Y102" i="11" s="1"/>
  <c r="Y71" i="11"/>
  <c r="EW27" i="5"/>
  <c r="P27" i="5"/>
  <c r="I58" i="14"/>
  <c r="Y183" i="15"/>
  <c r="Y185" i="15" s="1"/>
  <c r="Z181" i="15" s="1"/>
  <c r="Y18" i="15"/>
  <c r="AE103" i="11"/>
  <c r="AG187" i="7"/>
  <c r="AH188" i="7"/>
  <c r="Z137" i="15"/>
  <c r="AD5" i="8"/>
  <c r="AC11" i="8"/>
  <c r="AD17" i="7" s="1"/>
  <c r="BO17" i="7" s="1"/>
  <c r="CZ17" i="7" s="1"/>
  <c r="EK17" i="7" s="1"/>
  <c r="FV17" i="7" s="1"/>
  <c r="HG17" i="7" s="1"/>
  <c r="IR17" i="7" s="1"/>
  <c r="KC17" i="7" s="1"/>
  <c r="LN17" i="7" s="1"/>
  <c r="MY17" i="7" s="1"/>
  <c r="OJ17" i="7" s="1"/>
  <c r="PU17" i="7" s="1"/>
  <c r="RF17" i="7" s="1"/>
  <c r="AE63" i="11"/>
  <c r="AF61" i="11"/>
  <c r="AA26" i="8"/>
  <c r="AB4" i="8"/>
  <c r="AL33" i="7"/>
  <c r="AK32" i="7"/>
  <c r="Y81" i="14"/>
  <c r="Z167" i="14"/>
  <c r="Z175" i="14" s="1"/>
  <c r="Z146" i="14"/>
  <c r="AH123" i="7"/>
  <c r="AG124" i="7"/>
  <c r="PL2" i="9"/>
  <c r="PM2" i="9" s="1"/>
  <c r="PN2" i="9" s="1"/>
  <c r="PO2" i="9" s="1"/>
  <c r="PP2" i="9" s="1"/>
  <c r="PQ2" i="9" s="1"/>
  <c r="PR2" i="9" s="1"/>
  <c r="PS2" i="9" s="1"/>
  <c r="PT2" i="9" s="1"/>
  <c r="PU2" i="9" s="1"/>
  <c r="PV2" i="9"/>
  <c r="PW2" i="9" s="1"/>
  <c r="PX2" i="9" s="1"/>
  <c r="PY2" i="9" s="1"/>
  <c r="AB188" i="15"/>
  <c r="AG158" i="7"/>
  <c r="AH157" i="7"/>
  <c r="W187" i="15"/>
  <c r="F203" i="15" s="1"/>
  <c r="F152" i="15"/>
  <c r="AB49" i="14"/>
  <c r="Z29" i="15"/>
  <c r="Z9" i="15"/>
  <c r="AH119" i="7"/>
  <c r="AI118" i="7"/>
  <c r="Y85" i="15"/>
  <c r="F52" i="15"/>
  <c r="AB5" i="15"/>
  <c r="AJ29" i="5"/>
  <c r="Q17" i="8"/>
  <c r="R7" i="15"/>
  <c r="AK89" i="7"/>
  <c r="AJ88" i="7"/>
  <c r="AC204" i="15"/>
  <c r="AE204" i="15" s="1"/>
  <c r="AC13" i="7" l="1"/>
  <c r="AC9" i="12" s="1"/>
  <c r="AC8" i="12" s="1"/>
  <c r="AI171" i="7"/>
  <c r="AH170" i="7"/>
  <c r="AK176" i="7"/>
  <c r="AJ175" i="7"/>
  <c r="AH153" i="7"/>
  <c r="AI152" i="7"/>
  <c r="AJ71" i="7"/>
  <c r="AK70" i="7"/>
  <c r="AA34" i="15"/>
  <c r="AD5" i="12"/>
  <c r="AD5" i="13"/>
  <c r="AD4" i="10"/>
  <c r="AD2" i="9"/>
  <c r="AD2" i="7"/>
  <c r="AE12" i="6"/>
  <c r="AD2" i="6"/>
  <c r="AD2" i="5"/>
  <c r="AL89" i="7"/>
  <c r="AK88" i="7"/>
  <c r="Y136" i="15"/>
  <c r="F103" i="15"/>
  <c r="Z182" i="14"/>
  <c r="Z181" i="14"/>
  <c r="AD86" i="15"/>
  <c r="AB8" i="10"/>
  <c r="AB7" i="10" s="1"/>
  <c r="AB9" i="12"/>
  <c r="AB8" i="12" s="1"/>
  <c r="AA167" i="14"/>
  <c r="AA175" i="14" s="1"/>
  <c r="AA146" i="14"/>
  <c r="AH136" i="7"/>
  <c r="AI135" i="7"/>
  <c r="AC101" i="14"/>
  <c r="AC88" i="14"/>
  <c r="AC76" i="14"/>
  <c r="AC73" i="14"/>
  <c r="Y184" i="15"/>
  <c r="R17" i="8"/>
  <c r="S7" i="15"/>
  <c r="AI119" i="7"/>
  <c r="AJ118" i="7"/>
  <c r="AH158" i="7"/>
  <c r="AI157" i="7"/>
  <c r="AA137" i="15"/>
  <c r="J52" i="14"/>
  <c r="J43" i="14"/>
  <c r="J55" i="14" s="1"/>
  <c r="AK28" i="5"/>
  <c r="AI128" i="7"/>
  <c r="AH129" i="7"/>
  <c r="AJ28" i="7"/>
  <c r="AI65" i="7"/>
  <c r="AI27" i="7"/>
  <c r="AH146" i="7"/>
  <c r="AI145" i="7"/>
  <c r="AE201" i="15"/>
  <c r="AF201" i="15" s="1"/>
  <c r="AG201" i="15" s="1"/>
  <c r="AH201" i="15" s="1"/>
  <c r="AI201" i="15" s="1"/>
  <c r="AJ201" i="15" s="1"/>
  <c r="AK201" i="15" s="1"/>
  <c r="AL201" i="15" s="1"/>
  <c r="AM201" i="15" s="1"/>
  <c r="AN201" i="15" s="1"/>
  <c r="AO201" i="15" s="1"/>
  <c r="AP201" i="15" s="1"/>
  <c r="AQ201" i="15" s="1"/>
  <c r="AA207" i="15"/>
  <c r="AC207" i="15"/>
  <c r="AB207" i="15"/>
  <c r="X187" i="15"/>
  <c r="F204" i="15" s="1"/>
  <c r="F153" i="15"/>
  <c r="AC201" i="15"/>
  <c r="AD201" i="15" s="1"/>
  <c r="Z53" i="14"/>
  <c r="EU19" i="5"/>
  <c r="EU8" i="5"/>
  <c r="AC50" i="11"/>
  <c r="AD5" i="11"/>
  <c r="AC203" i="15"/>
  <c r="AD203" i="15" s="1"/>
  <c r="AE203" i="15" s="1"/>
  <c r="AF203" i="15" s="1"/>
  <c r="AG203" i="15" s="1"/>
  <c r="AH203" i="15" s="1"/>
  <c r="AI203" i="15" s="1"/>
  <c r="AJ203" i="15" s="1"/>
  <c r="AK203" i="15" s="1"/>
  <c r="AL203" i="15" s="1"/>
  <c r="AM203" i="15" s="1"/>
  <c r="AN203" i="15" s="1"/>
  <c r="AO203" i="15" s="1"/>
  <c r="AP203" i="15" s="1"/>
  <c r="AQ203" i="15" s="1"/>
  <c r="AJ39" i="5"/>
  <c r="AI37" i="7"/>
  <c r="AJ36" i="7"/>
  <c r="CF30" i="5"/>
  <c r="AL32" i="7"/>
  <c r="AM33" i="7"/>
  <c r="EX27" i="5"/>
  <c r="AA29" i="11"/>
  <c r="AA60" i="11" s="1"/>
  <c r="AB4" i="11"/>
  <c r="AG18" i="13"/>
  <c r="AF16" i="12"/>
  <c r="AD6" i="12"/>
  <c r="AD5" i="10"/>
  <c r="AC5" i="15"/>
  <c r="EV43" i="5"/>
  <c r="EV16" i="5" s="1"/>
  <c r="EW37" i="5"/>
  <c r="P37" i="5"/>
  <c r="AB206" i="15"/>
  <c r="AE35" i="14"/>
  <c r="AH51" i="6"/>
  <c r="OD39" i="5"/>
  <c r="OE39" i="5" s="1"/>
  <c r="OF39" i="5" s="1"/>
  <c r="OG39" i="5" s="1"/>
  <c r="OH39" i="5" s="1"/>
  <c r="OI39" i="5" s="1"/>
  <c r="OJ39" i="5" s="1"/>
  <c r="OK39" i="5" s="1"/>
  <c r="OL39" i="5" s="1"/>
  <c r="OM39" i="5" s="1"/>
  <c r="ON39" i="5" s="1"/>
  <c r="OO39" i="5" s="1"/>
  <c r="AC188" i="15"/>
  <c r="AC4" i="8"/>
  <c r="AB26" i="8"/>
  <c r="S184" i="14"/>
  <c r="Z71" i="11"/>
  <c r="Z86" i="11"/>
  <c r="Z102" i="11" s="1"/>
  <c r="AE6" i="13"/>
  <c r="AE3" i="7"/>
  <c r="AF13" i="6"/>
  <c r="AE3" i="6"/>
  <c r="AD63" i="14"/>
  <c r="AD60" i="14"/>
  <c r="AD48" i="14"/>
  <c r="AD45" i="14"/>
  <c r="AD56" i="14" s="1"/>
  <c r="Y14" i="10"/>
  <c r="AK29" i="5"/>
  <c r="OP28" i="5"/>
  <c r="OQ28" i="5" s="1"/>
  <c r="OR28" i="5" s="1"/>
  <c r="OS28" i="5" s="1"/>
  <c r="OT28" i="5" s="1"/>
  <c r="OU28" i="5" s="1"/>
  <c r="OV28" i="5" s="1"/>
  <c r="OW28" i="5" s="1"/>
  <c r="OX28" i="5" s="1"/>
  <c r="OY28" i="5" s="1"/>
  <c r="OZ28" i="5" s="1"/>
  <c r="PA28" i="5" s="1"/>
  <c r="AA14" i="10"/>
  <c r="Z225" i="15"/>
  <c r="NF170" i="14"/>
  <c r="NF172" i="14" s="1"/>
  <c r="NF66" i="14"/>
  <c r="NF68" i="14" s="1"/>
  <c r="NF38" i="14"/>
  <c r="NF40" i="14" s="1"/>
  <c r="AI59" i="6"/>
  <c r="AI61" i="6" s="1"/>
  <c r="AJ106" i="7"/>
  <c r="AI107" i="7"/>
  <c r="AC206" i="15"/>
  <c r="Y19" i="12"/>
  <c r="Y28" i="12"/>
  <c r="AI193" i="7"/>
  <c r="AH192" i="7"/>
  <c r="OP29" i="5"/>
  <c r="OQ29" i="5" s="1"/>
  <c r="OR29" i="5" s="1"/>
  <c r="OS29" i="5" s="1"/>
  <c r="OT29" i="5" s="1"/>
  <c r="OU29" i="5" s="1"/>
  <c r="OV29" i="5" s="1"/>
  <c r="OW29" i="5" s="1"/>
  <c r="OX29" i="5" s="1"/>
  <c r="OY29" i="5" s="1"/>
  <c r="OZ29" i="5" s="1"/>
  <c r="PA29" i="5" s="1"/>
  <c r="PZ2" i="9"/>
  <c r="QA2" i="9" s="1"/>
  <c r="QB2" i="9" s="1"/>
  <c r="QC2" i="9" s="1"/>
  <c r="QD2" i="9" s="1"/>
  <c r="QE2" i="9" s="1"/>
  <c r="QF2" i="9" s="1"/>
  <c r="QG2" i="9" s="1"/>
  <c r="QH2" i="9" s="1"/>
  <c r="QI2" i="9" s="1"/>
  <c r="QJ2" i="9"/>
  <c r="QK2" i="9" s="1"/>
  <c r="AF63" i="11"/>
  <c r="AG61" i="11"/>
  <c r="AE5" i="8"/>
  <c r="AD11" i="8"/>
  <c r="AE17" i="7" s="1"/>
  <c r="BP17" i="7" s="1"/>
  <c r="DA17" i="7" s="1"/>
  <c r="EL17" i="7" s="1"/>
  <c r="FW17" i="7" s="1"/>
  <c r="HH17" i="7" s="1"/>
  <c r="IS17" i="7" s="1"/>
  <c r="KD17" i="7" s="1"/>
  <c r="LO17" i="7" s="1"/>
  <c r="MZ17" i="7" s="1"/>
  <c r="OK17" i="7" s="1"/>
  <c r="PV17" i="7" s="1"/>
  <c r="RG17" i="7" s="1"/>
  <c r="AI188" i="7"/>
  <c r="AH187" i="7"/>
  <c r="AA28" i="12"/>
  <c r="AA19" i="12"/>
  <c r="OD38" i="5"/>
  <c r="OE38" i="5" s="1"/>
  <c r="OF38" i="5" s="1"/>
  <c r="OG38" i="5" s="1"/>
  <c r="OH38" i="5" s="1"/>
  <c r="OI38" i="5" s="1"/>
  <c r="OJ38" i="5" s="1"/>
  <c r="OK38" i="5" s="1"/>
  <c r="OL38" i="5" s="1"/>
  <c r="OM38" i="5" s="1"/>
  <c r="ON38" i="5" s="1"/>
  <c r="OO38" i="5" s="1"/>
  <c r="AF27" i="8"/>
  <c r="Y183" i="14"/>
  <c r="AI101" i="7"/>
  <c r="AI112" i="7"/>
  <c r="AJ111" i="7"/>
  <c r="AE8" i="7"/>
  <c r="LU41" i="5" s="1"/>
  <c r="AF41" i="5" s="1"/>
  <c r="AD8" i="7"/>
  <c r="LI41" i="5" s="1"/>
  <c r="AE41" i="5" s="1"/>
  <c r="NS139" i="14"/>
  <c r="NS141" i="14" s="1"/>
  <c r="NS104" i="14"/>
  <c r="NS106" i="14" s="1"/>
  <c r="AK19" i="6"/>
  <c r="AJ60" i="6"/>
  <c r="AJ18" i="6"/>
  <c r="EW26" i="5"/>
  <c r="P26" i="5"/>
  <c r="AG63" i="7"/>
  <c r="AF99" i="7"/>
  <c r="AF100" i="7" s="1"/>
  <c r="AF64" i="7"/>
  <c r="AF9" i="7" s="1"/>
  <c r="AB77" i="14"/>
  <c r="Z81" i="14" s="1"/>
  <c r="AF103" i="11"/>
  <c r="AL166" i="7"/>
  <c r="AK165" i="7"/>
  <c r="AG59" i="7"/>
  <c r="DP30" i="5"/>
  <c r="AD35" i="15"/>
  <c r="AA29" i="15"/>
  <c r="AA9" i="15"/>
  <c r="AH141" i="7"/>
  <c r="AI140" i="7"/>
  <c r="F53" i="15"/>
  <c r="Z85" i="15"/>
  <c r="AE14" i="12"/>
  <c r="AE12" i="10"/>
  <c r="AI83" i="7"/>
  <c r="AI96" i="7"/>
  <c r="AI95" i="7" s="1"/>
  <c r="AJ84" i="7"/>
  <c r="AB136" i="14"/>
  <c r="AB111" i="14"/>
  <c r="AF204" i="15"/>
  <c r="AG204" i="15" s="1"/>
  <c r="AH204" i="15" s="1"/>
  <c r="AB13" i="15"/>
  <c r="AB182" i="15" s="1"/>
  <c r="AB12" i="15"/>
  <c r="AB131" i="15" s="1"/>
  <c r="AB21" i="15"/>
  <c r="AB11" i="15"/>
  <c r="AB80" i="15" s="1"/>
  <c r="AB10" i="15"/>
  <c r="AH124" i="7"/>
  <c r="AI123" i="7"/>
  <c r="AA205" i="15"/>
  <c r="AJ62" i="6"/>
  <c r="AJ15" i="6"/>
  <c r="AI16" i="6"/>
  <c r="AI17" i="6" s="1"/>
  <c r="AC49" i="14"/>
  <c r="AA53" i="14" s="1"/>
  <c r="AJ76" i="7"/>
  <c r="AK75" i="7"/>
  <c r="AC8" i="10" l="1"/>
  <c r="AC7" i="10" s="1"/>
  <c r="AC10" i="13" s="1"/>
  <c r="AC14" i="13" s="1"/>
  <c r="AE13" i="7"/>
  <c r="AE9" i="12" s="1"/>
  <c r="AE8" i="12" s="1"/>
  <c r="AF8" i="7"/>
  <c r="MG41" i="5" s="1"/>
  <c r="AG41" i="5" s="1"/>
  <c r="AI204" i="15"/>
  <c r="AJ204" i="15" s="1"/>
  <c r="AK204" i="15" s="1"/>
  <c r="AL204" i="15" s="1"/>
  <c r="AM204" i="15" s="1"/>
  <c r="AN204" i="15" s="1"/>
  <c r="AO204" i="15" s="1"/>
  <c r="AP204" i="15" s="1"/>
  <c r="AQ204" i="15" s="1"/>
  <c r="AL75" i="7"/>
  <c r="AK76" i="7"/>
  <c r="AF16" i="13"/>
  <c r="AJ112" i="7"/>
  <c r="AK111" i="7"/>
  <c r="OP38" i="5"/>
  <c r="OQ38" i="5" s="1"/>
  <c r="OR38" i="5" s="1"/>
  <c r="OS38" i="5" s="1"/>
  <c r="OT38" i="5" s="1"/>
  <c r="OU38" i="5" s="1"/>
  <c r="OV38" i="5" s="1"/>
  <c r="OW38" i="5" s="1"/>
  <c r="OX38" i="5" s="1"/>
  <c r="OY38" i="5" s="1"/>
  <c r="OZ38" i="5" s="1"/>
  <c r="PA38" i="5" s="1"/>
  <c r="AC12" i="15"/>
  <c r="AC131" i="15" s="1"/>
  <c r="AC21" i="15"/>
  <c r="AC11" i="15"/>
  <c r="AC80" i="15" s="1"/>
  <c r="AC10" i="15"/>
  <c r="AC13" i="15"/>
  <c r="AC182" i="15" s="1"/>
  <c r="AN33" i="7"/>
  <c r="AM32" i="7"/>
  <c r="AA81" i="14"/>
  <c r="AC77" i="14"/>
  <c r="Z183" i="14"/>
  <c r="AB29" i="15"/>
  <c r="AB9" i="15"/>
  <c r="AJ140" i="7"/>
  <c r="AI141" i="7"/>
  <c r="EX26" i="5"/>
  <c r="AK38" i="5"/>
  <c r="AL29" i="5"/>
  <c r="AL28" i="5"/>
  <c r="AE6" i="12"/>
  <c r="AE5" i="10"/>
  <c r="OP39" i="5"/>
  <c r="OQ39" i="5" s="1"/>
  <c r="OR39" i="5" s="1"/>
  <c r="OS39" i="5" s="1"/>
  <c r="OT39" i="5" s="1"/>
  <c r="OU39" i="5" s="1"/>
  <c r="OV39" i="5" s="1"/>
  <c r="OW39" i="5" s="1"/>
  <c r="OX39" i="5" s="1"/>
  <c r="OY39" i="5" s="1"/>
  <c r="OZ39" i="5" s="1"/>
  <c r="PA39" i="5" s="1"/>
  <c r="AD50" i="11"/>
  <c r="AE5" i="11"/>
  <c r="AJ65" i="7"/>
  <c r="AJ27" i="7"/>
  <c r="AK28" i="7"/>
  <c r="S17" i="8"/>
  <c r="T7" i="15"/>
  <c r="AL165" i="7"/>
  <c r="AM166" i="7"/>
  <c r="PB29" i="5"/>
  <c r="PC29" i="5" s="1"/>
  <c r="PD29" i="5" s="1"/>
  <c r="PE29" i="5" s="1"/>
  <c r="PF29" i="5" s="1"/>
  <c r="PG29" i="5" s="1"/>
  <c r="PH29" i="5" s="1"/>
  <c r="PI29" i="5" s="1"/>
  <c r="PJ29" i="5" s="1"/>
  <c r="PK29" i="5" s="1"/>
  <c r="PL29" i="5" s="1"/>
  <c r="PM29" i="5" s="1"/>
  <c r="PB28" i="5"/>
  <c r="PC28" i="5" s="1"/>
  <c r="PD28" i="5" s="1"/>
  <c r="PE28" i="5" s="1"/>
  <c r="PF28" i="5" s="1"/>
  <c r="PG28" i="5" s="1"/>
  <c r="PH28" i="5" s="1"/>
  <c r="PI28" i="5" s="1"/>
  <c r="PJ28" i="5" s="1"/>
  <c r="PK28" i="5" s="1"/>
  <c r="PL28" i="5" s="1"/>
  <c r="PM28" i="5" s="1"/>
  <c r="AF6" i="13"/>
  <c r="AF3" i="7"/>
  <c r="AF3" i="6"/>
  <c r="AG13" i="6"/>
  <c r="AK39" i="5"/>
  <c r="AD5" i="15"/>
  <c r="AC136" i="14"/>
  <c r="AC111" i="14"/>
  <c r="AK175" i="7"/>
  <c r="AL176" i="7"/>
  <c r="AJ83" i="7"/>
  <c r="AJ96" i="7"/>
  <c r="AJ95" i="7" s="1"/>
  <c r="AK84" i="7"/>
  <c r="AG103" i="11"/>
  <c r="NS170" i="14"/>
  <c r="NS172" i="14" s="1"/>
  <c r="NS66" i="14"/>
  <c r="NS68" i="14" s="1"/>
  <c r="NS38" i="14"/>
  <c r="NS40" i="14" s="1"/>
  <c r="AJ59" i="6"/>
  <c r="AJ61" i="6" s="1"/>
  <c r="AJ101" i="7"/>
  <c r="AG35" i="14"/>
  <c r="AI51" i="6"/>
  <c r="AI129" i="7"/>
  <c r="AJ128" i="7"/>
  <c r="AJ135" i="7"/>
  <c r="AI136" i="7"/>
  <c r="Y187" i="15"/>
  <c r="F205" i="15" s="1"/>
  <c r="F154" i="15"/>
  <c r="AB167" i="14"/>
  <c r="AB175" i="14" s="1"/>
  <c r="AB146" i="14"/>
  <c r="AB34" i="15"/>
  <c r="AJ193" i="7"/>
  <c r="AI192" i="7"/>
  <c r="AB205" i="15"/>
  <c r="AE63" i="14"/>
  <c r="AE60" i="14"/>
  <c r="AF60" i="14" s="1"/>
  <c r="AE48" i="14"/>
  <c r="AE45" i="14"/>
  <c r="AE56" i="14" s="1"/>
  <c r="AF56" i="14" s="1"/>
  <c r="AD206" i="15"/>
  <c r="AD207" i="15"/>
  <c r="AA85" i="15"/>
  <c r="F54" i="15"/>
  <c r="AJ171" i="7"/>
  <c r="AI170" i="7"/>
  <c r="OF139" i="14"/>
  <c r="OF141" i="14" s="1"/>
  <c r="OF104" i="14"/>
  <c r="OF106" i="14" s="1"/>
  <c r="AK60" i="6"/>
  <c r="AK18" i="6"/>
  <c r="AL19" i="6"/>
  <c r="AI187" i="7"/>
  <c r="AJ188" i="7"/>
  <c r="AH18" i="13"/>
  <c r="AG16" i="12"/>
  <c r="J57" i="14"/>
  <c r="AM89" i="7"/>
  <c r="AL88" i="7"/>
  <c r="AK62" i="6"/>
  <c r="AJ16" i="6"/>
  <c r="AJ17" i="6" s="1"/>
  <c r="AK15" i="6"/>
  <c r="AB208" i="15"/>
  <c r="AC208" i="15" s="1"/>
  <c r="AE35" i="15"/>
  <c r="AB29" i="11"/>
  <c r="AB60" i="11" s="1"/>
  <c r="AC4" i="11"/>
  <c r="CG30" i="5"/>
  <c r="J54" i="14"/>
  <c r="J58" i="14" s="1"/>
  <c r="AA182" i="14"/>
  <c r="AA181" i="14"/>
  <c r="AE11" i="8"/>
  <c r="AF17" i="7" s="1"/>
  <c r="BQ17" i="7" s="1"/>
  <c r="DB17" i="7" s="1"/>
  <c r="EM17" i="7" s="1"/>
  <c r="FX17" i="7" s="1"/>
  <c r="HI17" i="7" s="1"/>
  <c r="IT17" i="7" s="1"/>
  <c r="KE17" i="7" s="1"/>
  <c r="LP17" i="7" s="1"/>
  <c r="NA17" i="7" s="1"/>
  <c r="OL17" i="7" s="1"/>
  <c r="PW17" i="7" s="1"/>
  <c r="RH17" i="7" s="1"/>
  <c r="AF5" i="8"/>
  <c r="AD49" i="14"/>
  <c r="AF178" i="14"/>
  <c r="T178" i="14"/>
  <c r="T184" i="14" s="1"/>
  <c r="P43" i="5"/>
  <c r="AA71" i="11"/>
  <c r="AA86" i="11"/>
  <c r="AA102" i="11" s="1"/>
  <c r="AJ37" i="7"/>
  <c r="AK36" i="7"/>
  <c r="AB137" i="15"/>
  <c r="AA225" i="15"/>
  <c r="EW43" i="5"/>
  <c r="EW16" i="5" s="1"/>
  <c r="EX37" i="5"/>
  <c r="AB10" i="13"/>
  <c r="AB14" i="13" s="1"/>
  <c r="AB12" i="8"/>
  <c r="AB58" i="8" s="1"/>
  <c r="AG63" i="11"/>
  <c r="AH61" i="11"/>
  <c r="AI124" i="7"/>
  <c r="AJ123" i="7"/>
  <c r="DQ30" i="5"/>
  <c r="AD13" i="7"/>
  <c r="AD101" i="14"/>
  <c r="AD88" i="14"/>
  <c r="AD76" i="14"/>
  <c r="AD73" i="14"/>
  <c r="EV19" i="5"/>
  <c r="P19" i="5" s="1"/>
  <c r="EV8" i="5"/>
  <c r="P8" i="5" s="1"/>
  <c r="P16" i="5"/>
  <c r="AI146" i="7"/>
  <c r="AJ145" i="7"/>
  <c r="AI158" i="7"/>
  <c r="AJ157" i="7"/>
  <c r="AE86" i="15"/>
  <c r="AE5" i="12"/>
  <c r="AE5" i="13"/>
  <c r="AE4" i="10"/>
  <c r="AE2" i="9"/>
  <c r="AE2" i="7"/>
  <c r="AE2" i="6"/>
  <c r="AF12" i="6"/>
  <c r="AE2" i="5"/>
  <c r="AL70" i="7"/>
  <c r="AK71" i="7"/>
  <c r="AG99" i="7"/>
  <c r="AG100" i="7" s="1"/>
  <c r="AH63" i="7"/>
  <c r="AG64" i="7"/>
  <c r="AG27" i="8"/>
  <c r="QL2" i="9"/>
  <c r="QM2" i="9" s="1"/>
  <c r="QN2" i="9" s="1"/>
  <c r="QO2" i="9" s="1"/>
  <c r="QP2" i="9" s="1"/>
  <c r="QQ2" i="9" s="1"/>
  <c r="QR2" i="9" s="1"/>
  <c r="QS2" i="9" s="1"/>
  <c r="QT2" i="9" s="1"/>
  <c r="QU2" i="9" s="1"/>
  <c r="QV2" i="9"/>
  <c r="QW2" i="9" s="1"/>
  <c r="QX2" i="9" s="1"/>
  <c r="QY2" i="9" s="1"/>
  <c r="QZ2" i="9" s="1"/>
  <c r="RA2" i="9" s="1"/>
  <c r="RB2" i="9" s="1"/>
  <c r="RC2" i="9" s="1"/>
  <c r="RD2" i="9" s="1"/>
  <c r="RE2" i="9" s="1"/>
  <c r="RF2" i="9" s="1"/>
  <c r="RG2" i="9" s="1"/>
  <c r="RH2" i="9" s="1"/>
  <c r="AJ107" i="7"/>
  <c r="AK106" i="7"/>
  <c r="Z183" i="15"/>
  <c r="Z185" i="15" s="1"/>
  <c r="AA181" i="15" s="1"/>
  <c r="Z18" i="15"/>
  <c r="AD4" i="8"/>
  <c r="AC26" i="8"/>
  <c r="EY27" i="5"/>
  <c r="Z136" i="15"/>
  <c r="F104" i="15"/>
  <c r="AG16" i="13"/>
  <c r="AH59" i="7"/>
  <c r="AG9" i="7"/>
  <c r="AD188" i="15"/>
  <c r="AJ119" i="7"/>
  <c r="AK118" i="7"/>
  <c r="AI153" i="7"/>
  <c r="AJ152" i="7"/>
  <c r="AB53" i="14"/>
  <c r="AC12" i="8" l="1"/>
  <c r="AC58" i="8" s="1"/>
  <c r="AE8" i="10"/>
  <c r="AE7" i="10" s="1"/>
  <c r="AE12" i="8" s="1"/>
  <c r="AE58" i="8" s="1"/>
  <c r="K52" i="14"/>
  <c r="K43" i="14"/>
  <c r="K55" i="14" s="1"/>
  <c r="AJ158" i="7"/>
  <c r="AK157" i="7"/>
  <c r="AD136" i="14"/>
  <c r="AD111" i="14"/>
  <c r="U180" i="14"/>
  <c r="U178" i="14"/>
  <c r="AE88" i="14"/>
  <c r="AF88" i="14" s="1"/>
  <c r="AE101" i="14"/>
  <c r="AE76" i="14"/>
  <c r="AE73" i="14"/>
  <c r="AG60" i="14"/>
  <c r="AG63" i="14"/>
  <c r="AG48" i="14"/>
  <c r="AG45" i="14"/>
  <c r="AG56" i="14" s="1"/>
  <c r="PN28" i="5"/>
  <c r="PO28" i="5" s="1"/>
  <c r="PP28" i="5" s="1"/>
  <c r="PQ28" i="5" s="1"/>
  <c r="PR28" i="5" s="1"/>
  <c r="PS28" i="5" s="1"/>
  <c r="PT28" i="5" s="1"/>
  <c r="PU28" i="5" s="1"/>
  <c r="PV28" i="5" s="1"/>
  <c r="PW28" i="5" s="1"/>
  <c r="PX28" i="5" s="1"/>
  <c r="PY28" i="5" s="1"/>
  <c r="AN28" i="5"/>
  <c r="PB38" i="5"/>
  <c r="PC38" i="5" s="1"/>
  <c r="PD38" i="5" s="1"/>
  <c r="PE38" i="5" s="1"/>
  <c r="PF38" i="5" s="1"/>
  <c r="PG38" i="5" s="1"/>
  <c r="PH38" i="5" s="1"/>
  <c r="PI38" i="5" s="1"/>
  <c r="PJ38" i="5" s="1"/>
  <c r="PK38" i="5" s="1"/>
  <c r="PL38" i="5" s="1"/>
  <c r="PM38" i="5" s="1"/>
  <c r="Z187" i="15"/>
  <c r="F206" i="15" s="1"/>
  <c r="F155" i="15"/>
  <c r="AL71" i="7"/>
  <c r="AM70" i="7"/>
  <c r="AB13" i="12"/>
  <c r="AB12" i="12" s="1"/>
  <c r="AB18" i="12" s="1"/>
  <c r="AB11" i="10"/>
  <c r="AB10" i="10" s="1"/>
  <c r="CH30" i="5"/>
  <c r="AL62" i="6"/>
  <c r="AL15" i="6"/>
  <c r="AK16" i="6"/>
  <c r="AK17" i="6" s="1"/>
  <c r="AI18" i="13"/>
  <c r="AH16" i="12"/>
  <c r="AB182" i="14"/>
  <c r="AB181" i="14"/>
  <c r="AM29" i="5"/>
  <c r="EY26" i="5"/>
  <c r="AL38" i="5"/>
  <c r="AK145" i="7"/>
  <c r="AJ146" i="7"/>
  <c r="AD9" i="12"/>
  <c r="AD8" i="12" s="1"/>
  <c r="AD8" i="10"/>
  <c r="AD7" i="10" s="1"/>
  <c r="AJ170" i="7"/>
  <c r="AK171" i="7"/>
  <c r="AB225" i="15"/>
  <c r="PN29" i="5"/>
  <c r="PO29" i="5" s="1"/>
  <c r="PP29" i="5" s="1"/>
  <c r="PQ29" i="5" s="1"/>
  <c r="PR29" i="5" s="1"/>
  <c r="PS29" i="5" s="1"/>
  <c r="PT29" i="5" s="1"/>
  <c r="PU29" i="5" s="1"/>
  <c r="PV29" i="5" s="1"/>
  <c r="PW29" i="5" s="1"/>
  <c r="PX29" i="5" s="1"/>
  <c r="PY29" i="5" s="1"/>
  <c r="AC13" i="12"/>
  <c r="AC12" i="12" s="1"/>
  <c r="AC18" i="12" s="1"/>
  <c r="AC11" i="10"/>
  <c r="AC10" i="10" s="1"/>
  <c r="AK112" i="7"/>
  <c r="AL111" i="7"/>
  <c r="AE188" i="15"/>
  <c r="AH27" i="8"/>
  <c r="AF5" i="12"/>
  <c r="AF5" i="13"/>
  <c r="AF4" i="10"/>
  <c r="AF2" i="9"/>
  <c r="AF2" i="7"/>
  <c r="AG12" i="6"/>
  <c r="AF2" i="6"/>
  <c r="AF2" i="5"/>
  <c r="DR30" i="5"/>
  <c r="EX43" i="5"/>
  <c r="EX16" i="5" s="1"/>
  <c r="EY37" i="5"/>
  <c r="AC29" i="11"/>
  <c r="AC60" i="11" s="1"/>
  <c r="AD4" i="11"/>
  <c r="AK101" i="7"/>
  <c r="AM165" i="7"/>
  <c r="AN166" i="7"/>
  <c r="AE50" i="11"/>
  <c r="AF5" i="11"/>
  <c r="AO33" i="7"/>
  <c r="AN32" i="7"/>
  <c r="EZ27" i="5"/>
  <c r="AC137" i="15"/>
  <c r="AG5" i="8"/>
  <c r="AF11" i="8"/>
  <c r="AG17" i="7" s="1"/>
  <c r="BR17" i="7" s="1"/>
  <c r="DC17" i="7" s="1"/>
  <c r="EN17" i="7" s="1"/>
  <c r="FY17" i="7" s="1"/>
  <c r="HJ17" i="7" s="1"/>
  <c r="IU17" i="7" s="1"/>
  <c r="KF17" i="7" s="1"/>
  <c r="LQ17" i="7" s="1"/>
  <c r="NB17" i="7" s="1"/>
  <c r="OM17" i="7" s="1"/>
  <c r="PX17" i="7" s="1"/>
  <c r="AB71" i="11"/>
  <c r="AB86" i="11"/>
  <c r="AB102" i="11" s="1"/>
  <c r="F105" i="15"/>
  <c r="AA136" i="15"/>
  <c r="AK193" i="7"/>
  <c r="AJ192" i="7"/>
  <c r="AJ141" i="7"/>
  <c r="AK140" i="7"/>
  <c r="AC209" i="15"/>
  <c r="AE209" i="15"/>
  <c r="AD209" i="15"/>
  <c r="EW19" i="5"/>
  <c r="EW8" i="5"/>
  <c r="AJ187" i="7"/>
  <c r="AK188" i="7"/>
  <c r="Z184" i="15"/>
  <c r="AK135" i="7"/>
  <c r="AJ136" i="7"/>
  <c r="AL175" i="7"/>
  <c r="AM176" i="7"/>
  <c r="AD12" i="15"/>
  <c r="AD131" i="15" s="1"/>
  <c r="AD21" i="15"/>
  <c r="AD11" i="15"/>
  <c r="AD80" i="15" s="1"/>
  <c r="AD10" i="15"/>
  <c r="AD13" i="15"/>
  <c r="AD182" i="15" s="1"/>
  <c r="AL39" i="5"/>
  <c r="AF13" i="7"/>
  <c r="AJ124" i="7"/>
  <c r="AK123" i="7"/>
  <c r="AK37" i="7"/>
  <c r="AL36" i="7"/>
  <c r="AK128" i="7"/>
  <c r="AJ129" i="7"/>
  <c r="T17" i="8"/>
  <c r="U7" i="15"/>
  <c r="PB39" i="5"/>
  <c r="PC39" i="5" s="1"/>
  <c r="PD39" i="5" s="1"/>
  <c r="PE39" i="5" s="1"/>
  <c r="PF39" i="5" s="1"/>
  <c r="PG39" i="5" s="1"/>
  <c r="PH39" i="5" s="1"/>
  <c r="PI39" i="5" s="1"/>
  <c r="PJ39" i="5" s="1"/>
  <c r="PK39" i="5" s="1"/>
  <c r="PL39" i="5" s="1"/>
  <c r="PM39" i="5" s="1"/>
  <c r="AC29" i="15"/>
  <c r="AC9" i="15"/>
  <c r="AF14" i="12"/>
  <c r="AF12" i="10"/>
  <c r="AE4" i="8"/>
  <c r="AD26" i="8"/>
  <c r="P22" i="10"/>
  <c r="AF35" i="15"/>
  <c r="AN89" i="7"/>
  <c r="AM88" i="7"/>
  <c r="OS139" i="14"/>
  <c r="OS141" i="14" s="1"/>
  <c r="OS104" i="14"/>
  <c r="OS106" i="14" s="1"/>
  <c r="AL60" i="6"/>
  <c r="AL18" i="6"/>
  <c r="AM19" i="6"/>
  <c r="AF207" i="15"/>
  <c r="AB85" i="15"/>
  <c r="F55" i="15"/>
  <c r="AG6" i="13"/>
  <c r="AG3" i="7"/>
  <c r="AH13" i="6"/>
  <c r="AG3" i="6"/>
  <c r="AE5" i="15"/>
  <c r="AH63" i="11"/>
  <c r="AI61" i="11"/>
  <c r="AA183" i="14"/>
  <c r="OF170" i="14"/>
  <c r="OF172" i="14" s="1"/>
  <c r="OF66" i="14"/>
  <c r="OF68" i="14" s="1"/>
  <c r="OF38" i="14"/>
  <c r="OF40" i="14" s="1"/>
  <c r="AK59" i="6"/>
  <c r="AK61" i="6" s="1"/>
  <c r="AE206" i="15"/>
  <c r="AH103" i="11"/>
  <c r="AF5" i="10"/>
  <c r="AF6" i="12"/>
  <c r="AE207" i="15"/>
  <c r="AG8" i="7"/>
  <c r="MS41" i="5" s="1"/>
  <c r="AH41" i="5" s="1"/>
  <c r="AI63" i="7"/>
  <c r="AH99" i="7"/>
  <c r="AH100" i="7" s="1"/>
  <c r="AH64" i="7"/>
  <c r="AH16" i="13" s="1"/>
  <c r="AA183" i="15"/>
  <c r="AA18" i="15"/>
  <c r="AK65" i="7"/>
  <c r="AK27" i="7"/>
  <c r="AL28" i="7"/>
  <c r="AC34" i="15"/>
  <c r="AG207" i="15"/>
  <c r="AK152" i="7"/>
  <c r="AJ153" i="7"/>
  <c r="AK119" i="7"/>
  <c r="AL118" i="7"/>
  <c r="AI59" i="7"/>
  <c r="AH9" i="7"/>
  <c r="AA185" i="15"/>
  <c r="AB181" i="15" s="1"/>
  <c r="AF86" i="15"/>
  <c r="AD77" i="14"/>
  <c r="AB81" i="14" s="1"/>
  <c r="AD208" i="15"/>
  <c r="AE49" i="14"/>
  <c r="AC53" i="14" s="1"/>
  <c r="AL76" i="7"/>
  <c r="AM75" i="7"/>
  <c r="AG12" i="10"/>
  <c r="AG14" i="12"/>
  <c r="AK107" i="7"/>
  <c r="AL106" i="7"/>
  <c r="AC205" i="15"/>
  <c r="I15" i="14"/>
  <c r="I34" i="10" s="1"/>
  <c r="AH35" i="14"/>
  <c r="AJ51" i="6"/>
  <c r="AK83" i="7"/>
  <c r="AK96" i="7"/>
  <c r="AK95" i="7" s="1"/>
  <c r="AL84" i="7"/>
  <c r="AC167" i="14"/>
  <c r="AC175" i="14" s="1"/>
  <c r="AC146" i="14"/>
  <c r="AM28" i="5"/>
  <c r="AE10" i="13" l="1"/>
  <c r="AE14" i="13" s="1"/>
  <c r="AE13" i="12" s="1"/>
  <c r="AE12" i="12" s="1"/>
  <c r="AE18" i="12" s="1"/>
  <c r="AG13" i="7"/>
  <c r="AG9" i="12" s="1"/>
  <c r="AG8" i="12" s="1"/>
  <c r="AH12" i="10"/>
  <c r="AH14" i="12"/>
  <c r="AF5" i="15"/>
  <c r="P21" i="10"/>
  <c r="AA184" i="15"/>
  <c r="FA27" i="5"/>
  <c r="AD29" i="11"/>
  <c r="AD60" i="11" s="1"/>
  <c r="AE4" i="11"/>
  <c r="AM71" i="7"/>
  <c r="AN70" i="7"/>
  <c r="AH63" i="14"/>
  <c r="AH60" i="14"/>
  <c r="AH48" i="14"/>
  <c r="AH45" i="14"/>
  <c r="AH56" i="14" s="1"/>
  <c r="AN19" i="6"/>
  <c r="AM18" i="6"/>
  <c r="AM60" i="6"/>
  <c r="AD210" i="15"/>
  <c r="AK187" i="7"/>
  <c r="AL188" i="7"/>
  <c r="AC71" i="11"/>
  <c r="AC86" i="11"/>
  <c r="AC102" i="11" s="1"/>
  <c r="AC14" i="10"/>
  <c r="AG86" i="15"/>
  <c r="AC85" i="15"/>
  <c r="F56" i="15"/>
  <c r="OS170" i="14"/>
  <c r="OS172" i="14" s="1"/>
  <c r="OS66" i="14"/>
  <c r="OS68" i="14" s="1"/>
  <c r="OS38" i="14"/>
  <c r="OS40" i="14" s="1"/>
  <c r="AL59" i="6"/>
  <c r="AL61" i="6" s="1"/>
  <c r="AE26" i="8"/>
  <c r="AF4" i="8"/>
  <c r="AL193" i="7"/>
  <c r="AK192" i="7"/>
  <c r="AC28" i="12"/>
  <c r="AC19" i="12"/>
  <c r="AD10" i="13"/>
  <c r="AD14" i="13" s="1"/>
  <c r="AD12" i="8"/>
  <c r="AD58" i="8" s="1"/>
  <c r="AJ18" i="13"/>
  <c r="AI16" i="12"/>
  <c r="AE77" i="14"/>
  <c r="AM76" i="7"/>
  <c r="AN75" i="7"/>
  <c r="AI103" i="11"/>
  <c r="AE21" i="15"/>
  <c r="AE11" i="15"/>
  <c r="AE80" i="15" s="1"/>
  <c r="AE10" i="15"/>
  <c r="AE13" i="15"/>
  <c r="AE182" i="15" s="1"/>
  <c r="AE12" i="15"/>
  <c r="AE131" i="15" s="1"/>
  <c r="AL128" i="7"/>
  <c r="AK129" i="7"/>
  <c r="AD29" i="15"/>
  <c r="AD9" i="15"/>
  <c r="AA187" i="15"/>
  <c r="F207" i="15" s="1"/>
  <c r="F156" i="15"/>
  <c r="AP33" i="7"/>
  <c r="AO32" i="7"/>
  <c r="EY43" i="5"/>
  <c r="EY16" i="5" s="1"/>
  <c r="EZ37" i="5"/>
  <c r="AN29" i="5"/>
  <c r="AE136" i="14"/>
  <c r="AE111" i="14"/>
  <c r="AF50" i="11"/>
  <c r="AG5" i="11"/>
  <c r="EX19" i="5"/>
  <c r="EX8" i="5"/>
  <c r="PZ29" i="5"/>
  <c r="QA29" i="5" s="1"/>
  <c r="QB29" i="5" s="1"/>
  <c r="QC29" i="5" s="1"/>
  <c r="QD29" i="5" s="1"/>
  <c r="QE29" i="5" s="1"/>
  <c r="QF29" i="5" s="1"/>
  <c r="QG29" i="5" s="1"/>
  <c r="QH29" i="5" s="1"/>
  <c r="QI29" i="5" s="1"/>
  <c r="QJ29" i="5" s="1"/>
  <c r="QK29" i="5" s="1"/>
  <c r="AM15" i="6"/>
  <c r="AM62" i="6"/>
  <c r="AL16" i="6"/>
  <c r="AL17" i="6" s="1"/>
  <c r="PN38" i="5"/>
  <c r="PO38" i="5" s="1"/>
  <c r="PP38" i="5" s="1"/>
  <c r="PQ38" i="5" s="1"/>
  <c r="PR38" i="5" s="1"/>
  <c r="PS38" i="5" s="1"/>
  <c r="PT38" i="5" s="1"/>
  <c r="PU38" i="5" s="1"/>
  <c r="PV38" i="5" s="1"/>
  <c r="PW38" i="5" s="1"/>
  <c r="PX38" i="5" s="1"/>
  <c r="PY38" i="5" s="1"/>
  <c r="AC81" i="14"/>
  <c r="AI35" i="14"/>
  <c r="AK51" i="6"/>
  <c r="AH8" i="7"/>
  <c r="NE41" i="5" s="1"/>
  <c r="AI41" i="5" s="1"/>
  <c r="AG6" i="12"/>
  <c r="AG5" i="10"/>
  <c r="AL145" i="7"/>
  <c r="AK146" i="7"/>
  <c r="AM38" i="5"/>
  <c r="U184" i="14"/>
  <c r="AD205" i="15"/>
  <c r="AD225" i="15" s="1"/>
  <c r="AC225" i="15"/>
  <c r="AJ59" i="7"/>
  <c r="AI9" i="7"/>
  <c r="AL65" i="7"/>
  <c r="AL27" i="7"/>
  <c r="AM28" i="7"/>
  <c r="AF206" i="15"/>
  <c r="AH6" i="13"/>
  <c r="AH3" i="7"/>
  <c r="AI13" i="6"/>
  <c r="AH3" i="6"/>
  <c r="AL37" i="7"/>
  <c r="AM36" i="7"/>
  <c r="AD34" i="15"/>
  <c r="AN165" i="7"/>
  <c r="AO166" i="7"/>
  <c r="DS30" i="5"/>
  <c r="AE208" i="15"/>
  <c r="AJ63" i="7"/>
  <c r="AI99" i="7"/>
  <c r="AI100" i="7" s="1"/>
  <c r="AI64" i="7"/>
  <c r="AI16" i="13" s="1"/>
  <c r="AI63" i="11"/>
  <c r="AJ61" i="11"/>
  <c r="AN88" i="7"/>
  <c r="AO89" i="7"/>
  <c r="AF209" i="15"/>
  <c r="AI27" i="8"/>
  <c r="EZ26" i="5"/>
  <c r="CI30" i="5"/>
  <c r="AC181" i="14"/>
  <c r="AC183" i="14" s="1"/>
  <c r="AC182" i="14"/>
  <c r="AM106" i="7"/>
  <c r="AL107" i="7"/>
  <c r="AL119" i="7"/>
  <c r="AM118" i="7"/>
  <c r="AK124" i="7"/>
  <c r="AL123" i="7"/>
  <c r="AM175" i="7"/>
  <c r="AN176" i="7"/>
  <c r="AG209" i="15"/>
  <c r="AI209" i="15" s="1"/>
  <c r="PZ28" i="5"/>
  <c r="QA28" i="5" s="1"/>
  <c r="QB28" i="5" s="1"/>
  <c r="QC28" i="5" s="1"/>
  <c r="QD28" i="5" s="1"/>
  <c r="QE28" i="5" s="1"/>
  <c r="QF28" i="5" s="1"/>
  <c r="QG28" i="5" s="1"/>
  <c r="QH28" i="5" s="1"/>
  <c r="QI28" i="5" s="1"/>
  <c r="QJ28" i="5" s="1"/>
  <c r="QK28" i="5" s="1"/>
  <c r="AD167" i="14"/>
  <c r="AD175" i="14" s="1"/>
  <c r="AD146" i="14"/>
  <c r="AL83" i="7"/>
  <c r="AL96" i="7"/>
  <c r="AL95" i="7" s="1"/>
  <c r="AM84" i="7"/>
  <c r="AG8" i="10"/>
  <c r="AG7" i="10" s="1"/>
  <c r="AG12" i="8" s="1"/>
  <c r="AG58" i="8" s="1"/>
  <c r="AG35" i="15"/>
  <c r="PN39" i="5"/>
  <c r="PO39" i="5" s="1"/>
  <c r="PP39" i="5" s="1"/>
  <c r="PQ39" i="5" s="1"/>
  <c r="PR39" i="5" s="1"/>
  <c r="PS39" i="5" s="1"/>
  <c r="PT39" i="5" s="1"/>
  <c r="PU39" i="5" s="1"/>
  <c r="PV39" i="5" s="1"/>
  <c r="PW39" i="5" s="1"/>
  <c r="PX39" i="5" s="1"/>
  <c r="PY39" i="5" s="1"/>
  <c r="AH209" i="15"/>
  <c r="AG11" i="8"/>
  <c r="AH17" i="7" s="1"/>
  <c r="BS17" i="7" s="1"/>
  <c r="DD17" i="7" s="1"/>
  <c r="EO17" i="7" s="1"/>
  <c r="FZ17" i="7" s="1"/>
  <c r="HK17" i="7" s="1"/>
  <c r="IV17" i="7" s="1"/>
  <c r="KG17" i="7" s="1"/>
  <c r="LR17" i="7" s="1"/>
  <c r="NC17" i="7" s="1"/>
  <c r="ON17" i="7" s="1"/>
  <c r="PY17" i="7" s="1"/>
  <c r="AH5" i="8"/>
  <c r="AL101" i="7"/>
  <c r="AF188" i="15"/>
  <c r="AK158" i="7"/>
  <c r="AL157" i="7"/>
  <c r="K57" i="14"/>
  <c r="AB185" i="15"/>
  <c r="AC181" i="15" s="1"/>
  <c r="AH207" i="15"/>
  <c r="AI207" i="15" s="1"/>
  <c r="AM39" i="5"/>
  <c r="AF9" i="12"/>
  <c r="AF8" i="12" s="1"/>
  <c r="AF8" i="10"/>
  <c r="AF7" i="10" s="1"/>
  <c r="AD137" i="15"/>
  <c r="AG5" i="13"/>
  <c r="AG5" i="12"/>
  <c r="AG4" i="10"/>
  <c r="AG2" i="9"/>
  <c r="AG2" i="7"/>
  <c r="AH12" i="6"/>
  <c r="AG2" i="6"/>
  <c r="AG2" i="5"/>
  <c r="AB183" i="15"/>
  <c r="AB18" i="15"/>
  <c r="AB14" i="10"/>
  <c r="AG49" i="14"/>
  <c r="AD53" i="14" s="1"/>
  <c r="K58" i="14"/>
  <c r="K54" i="14"/>
  <c r="AL152" i="7"/>
  <c r="AK153" i="7"/>
  <c r="F106" i="15"/>
  <c r="AB136" i="15"/>
  <c r="U17" i="8"/>
  <c r="V7" i="15"/>
  <c r="AL135" i="7"/>
  <c r="AK136" i="7"/>
  <c r="AL140" i="7"/>
  <c r="AK141" i="7"/>
  <c r="AM111" i="7"/>
  <c r="AL112" i="7"/>
  <c r="AK170" i="7"/>
  <c r="AL171" i="7"/>
  <c r="AB183" i="14"/>
  <c r="AB28" i="12"/>
  <c r="AB19" i="12"/>
  <c r="AG88" i="14"/>
  <c r="AG101" i="14"/>
  <c r="AG76" i="14"/>
  <c r="AG73" i="14"/>
  <c r="AE11" i="10" l="1"/>
  <c r="AE10" i="10" s="1"/>
  <c r="AI12" i="10"/>
  <c r="AI14" i="12"/>
  <c r="AJ209" i="15"/>
  <c r="AM112" i="7"/>
  <c r="AN111" i="7"/>
  <c r="AG188" i="15"/>
  <c r="AG10" i="13"/>
  <c r="AG14" i="13" s="1"/>
  <c r="AO176" i="7"/>
  <c r="AN175" i="7"/>
  <c r="AN15" i="6"/>
  <c r="AM16" i="6"/>
  <c r="AM17" i="6" s="1"/>
  <c r="AN62" i="6"/>
  <c r="AD13" i="12"/>
  <c r="AD12" i="12" s="1"/>
  <c r="AD18" i="12" s="1"/>
  <c r="AD11" i="10"/>
  <c r="AD10" i="10" s="1"/>
  <c r="L52" i="14"/>
  <c r="L43" i="14"/>
  <c r="L55" i="14" s="1"/>
  <c r="L57" i="14" s="1"/>
  <c r="CJ30" i="5"/>
  <c r="AO29" i="5"/>
  <c r="AL129" i="7"/>
  <c r="AM128" i="7"/>
  <c r="AO75" i="7"/>
  <c r="AN76" i="7"/>
  <c r="F107" i="15"/>
  <c r="AC136" i="15"/>
  <c r="AM83" i="7"/>
  <c r="AM96" i="7"/>
  <c r="AM95" i="7" s="1"/>
  <c r="AN84" i="7"/>
  <c r="AL124" i="7"/>
  <c r="AM123" i="7"/>
  <c r="AM37" i="7"/>
  <c r="AN36" i="7"/>
  <c r="AM65" i="7"/>
  <c r="AM27" i="7"/>
  <c r="AN28" i="7"/>
  <c r="AD183" i="15"/>
  <c r="AD18" i="15"/>
  <c r="QL29" i="5"/>
  <c r="QM29" i="5" s="1"/>
  <c r="QN29" i="5" s="1"/>
  <c r="QO29" i="5" s="1"/>
  <c r="QP29" i="5" s="1"/>
  <c r="QQ29" i="5" s="1"/>
  <c r="QR29" i="5" s="1"/>
  <c r="QS29" i="5" s="1"/>
  <c r="QT29" i="5" s="1"/>
  <c r="QU29" i="5" s="1"/>
  <c r="QV29" i="5" s="1"/>
  <c r="QW29" i="5" s="1"/>
  <c r="AP29" i="5"/>
  <c r="AH86" i="15"/>
  <c r="AN71" i="7"/>
  <c r="AO70" i="7"/>
  <c r="AF11" i="15"/>
  <c r="AF80" i="15" s="1"/>
  <c r="AF10" i="15"/>
  <c r="AF13" i="15"/>
  <c r="AF182" i="15" s="1"/>
  <c r="AF12" i="15"/>
  <c r="AF131" i="15" s="1"/>
  <c r="AF21" i="15"/>
  <c r="AM140" i="7"/>
  <c r="AL141" i="7"/>
  <c r="AG77" i="14"/>
  <c r="AJ207" i="15"/>
  <c r="AK207" i="15" s="1"/>
  <c r="AL207" i="15" s="1"/>
  <c r="AM207" i="15" s="1"/>
  <c r="AN207" i="15" s="1"/>
  <c r="AO207" i="15" s="1"/>
  <c r="AP207" i="15" s="1"/>
  <c r="AQ207" i="15" s="1"/>
  <c r="AM101" i="7"/>
  <c r="AO88" i="7"/>
  <c r="AP89" i="7"/>
  <c r="AH13" i="7"/>
  <c r="EZ43" i="5"/>
  <c r="EZ16" i="5" s="1"/>
  <c r="FA37" i="5"/>
  <c r="AE211" i="15"/>
  <c r="AH211" i="15"/>
  <c r="AG211" i="15"/>
  <c r="AF211" i="15"/>
  <c r="PF38" i="14"/>
  <c r="PF40" i="14" s="1"/>
  <c r="AM59" i="6"/>
  <c r="AM61" i="6" s="1"/>
  <c r="AK209" i="15"/>
  <c r="AG136" i="14"/>
  <c r="AG111" i="14"/>
  <c r="AM135" i="7"/>
  <c r="AL136" i="7"/>
  <c r="AI5" i="8"/>
  <c r="AH11" i="8"/>
  <c r="AI17" i="7" s="1"/>
  <c r="BT17" i="7" s="1"/>
  <c r="DE17" i="7" s="1"/>
  <c r="EP17" i="7" s="1"/>
  <c r="GA17" i="7" s="1"/>
  <c r="HL17" i="7" s="1"/>
  <c r="IW17" i="7" s="1"/>
  <c r="KH17" i="7" s="1"/>
  <c r="LS17" i="7" s="1"/>
  <c r="ND17" i="7" s="1"/>
  <c r="OO17" i="7" s="1"/>
  <c r="PZ17" i="7" s="1"/>
  <c r="FA26" i="5"/>
  <c r="DT30" i="5"/>
  <c r="AH6" i="12"/>
  <c r="AH5" i="10"/>
  <c r="V180" i="14"/>
  <c r="V178" i="14"/>
  <c r="AJ35" i="14"/>
  <c r="AL51" i="6"/>
  <c r="EY19" i="5"/>
  <c r="EY8" i="5"/>
  <c r="AM193" i="7"/>
  <c r="AL192" i="7"/>
  <c r="AN18" i="6"/>
  <c r="AO19" i="6"/>
  <c r="AN60" i="6"/>
  <c r="AF4" i="11"/>
  <c r="AE29" i="11"/>
  <c r="AE60" i="11" s="1"/>
  <c r="V17" i="8"/>
  <c r="W7" i="15"/>
  <c r="AJ63" i="11"/>
  <c r="AK61" i="11"/>
  <c r="AI6" i="13"/>
  <c r="AI3" i="7"/>
  <c r="AJ13" i="6"/>
  <c r="AI3" i="6"/>
  <c r="AI8" i="7"/>
  <c r="NQ41" i="5" s="1"/>
  <c r="AJ41" i="5" s="1"/>
  <c r="AI60" i="14"/>
  <c r="AI63" i="14"/>
  <c r="AI48" i="14"/>
  <c r="AI45" i="14"/>
  <c r="AI56" i="14" s="1"/>
  <c r="AG50" i="11"/>
  <c r="AH5" i="11"/>
  <c r="AE9" i="15"/>
  <c r="AE29" i="15"/>
  <c r="AD81" i="14"/>
  <c r="AD71" i="11"/>
  <c r="AD86" i="11"/>
  <c r="AD102" i="11" s="1"/>
  <c r="AE137" i="15"/>
  <c r="AD182" i="14"/>
  <c r="AD181" i="14"/>
  <c r="AD183" i="14" s="1"/>
  <c r="AJ27" i="8"/>
  <c r="AO165" i="7"/>
  <c r="AP166" i="7"/>
  <c r="AK59" i="7"/>
  <c r="AQ33" i="7"/>
  <c r="AP32" i="7"/>
  <c r="AG4" i="8"/>
  <c r="AF26" i="8"/>
  <c r="AE14" i="10"/>
  <c r="FB27" i="5"/>
  <c r="AO28" i="5"/>
  <c r="AM119" i="7"/>
  <c r="AN118" i="7"/>
  <c r="AL146" i="7"/>
  <c r="AM145" i="7"/>
  <c r="AE28" i="12"/>
  <c r="AE19" i="12"/>
  <c r="AB187" i="15"/>
  <c r="F208" i="15" s="1"/>
  <c r="F157" i="15"/>
  <c r="AF10" i="13"/>
  <c r="AF14" i="13" s="1"/>
  <c r="AF12" i="8"/>
  <c r="AF58" i="8" s="1"/>
  <c r="AM157" i="7"/>
  <c r="AL158" i="7"/>
  <c r="AO39" i="5"/>
  <c r="PZ39" i="5"/>
  <c r="QA39" i="5" s="1"/>
  <c r="QB39" i="5" s="1"/>
  <c r="QC39" i="5" s="1"/>
  <c r="QD39" i="5" s="1"/>
  <c r="QE39" i="5" s="1"/>
  <c r="QF39" i="5" s="1"/>
  <c r="QG39" i="5" s="1"/>
  <c r="QH39" i="5" s="1"/>
  <c r="QI39" i="5" s="1"/>
  <c r="QJ39" i="5" s="1"/>
  <c r="QK39" i="5" s="1"/>
  <c r="QL28" i="5"/>
  <c r="QM28" i="5" s="1"/>
  <c r="QN28" i="5" s="1"/>
  <c r="QO28" i="5" s="1"/>
  <c r="QP28" i="5" s="1"/>
  <c r="QQ28" i="5" s="1"/>
  <c r="QR28" i="5" s="1"/>
  <c r="QS28" i="5" s="1"/>
  <c r="QT28" i="5" s="1"/>
  <c r="QU28" i="5" s="1"/>
  <c r="QV28" i="5" s="1"/>
  <c r="QW28" i="5" s="1"/>
  <c r="AP28" i="5"/>
  <c r="AG206" i="15"/>
  <c r="AH206" i="15" s="1"/>
  <c r="AI206" i="15" s="1"/>
  <c r="AJ206" i="15" s="1"/>
  <c r="AK206" i="15" s="1"/>
  <c r="AL206" i="15" s="1"/>
  <c r="AM206" i="15" s="1"/>
  <c r="AN206" i="15" s="1"/>
  <c r="AO206" i="15" s="1"/>
  <c r="AP206" i="15" s="1"/>
  <c r="AQ206" i="15" s="1"/>
  <c r="AE205" i="15"/>
  <c r="PZ38" i="5"/>
  <c r="QA38" i="5" s="1"/>
  <c r="QB38" i="5" s="1"/>
  <c r="QC38" i="5" s="1"/>
  <c r="QD38" i="5" s="1"/>
  <c r="QE38" i="5" s="1"/>
  <c r="QF38" i="5" s="1"/>
  <c r="QG38" i="5" s="1"/>
  <c r="QH38" i="5" s="1"/>
  <c r="QI38" i="5" s="1"/>
  <c r="QJ38" i="5" s="1"/>
  <c r="QK38" i="5" s="1"/>
  <c r="AE34" i="15"/>
  <c r="AB184" i="15"/>
  <c r="AC184" i="15" s="1"/>
  <c r="AD184" i="15" s="1"/>
  <c r="AM171" i="7"/>
  <c r="AL170" i="7"/>
  <c r="AN39" i="5"/>
  <c r="AN38" i="5"/>
  <c r="AF208" i="15"/>
  <c r="AJ16" i="12"/>
  <c r="AK18" i="13"/>
  <c r="AH49" i="14"/>
  <c r="AH35" i="15"/>
  <c r="AM107" i="7"/>
  <c r="AN106" i="7"/>
  <c r="AK63" i="7"/>
  <c r="AJ99" i="7"/>
  <c r="AJ100" i="7" s="1"/>
  <c r="AJ64" i="7"/>
  <c r="AJ16" i="13" s="1"/>
  <c r="AL187" i="7"/>
  <c r="AM188" i="7"/>
  <c r="AE210" i="15"/>
  <c r="AM152" i="7"/>
  <c r="AL153" i="7"/>
  <c r="AH5" i="13"/>
  <c r="AH5" i="12"/>
  <c r="AH4" i="10"/>
  <c r="AH2" i="9"/>
  <c r="AH2" i="7"/>
  <c r="AI12" i="6"/>
  <c r="AH2" i="6"/>
  <c r="AH2" i="5"/>
  <c r="AL209" i="15"/>
  <c r="F57" i="15"/>
  <c r="AD85" i="15"/>
  <c r="AC183" i="15"/>
  <c r="AC185" i="15" s="1"/>
  <c r="AD181" i="15" s="1"/>
  <c r="AD185" i="15" s="1"/>
  <c r="AE181" i="15" s="1"/>
  <c r="AC18" i="15"/>
  <c r="AG5" i="15"/>
  <c r="AN18" i="7"/>
  <c r="BY18" i="7" s="1"/>
  <c r="DJ18" i="7" s="1"/>
  <c r="EU18" i="7" s="1"/>
  <c r="GF18" i="7" s="1"/>
  <c r="HQ18" i="7" s="1"/>
  <c r="JB18" i="7" s="1"/>
  <c r="KM18" i="7" s="1"/>
  <c r="LX18" i="7" s="1"/>
  <c r="NI18" i="7" s="1"/>
  <c r="OT18" i="7" s="1"/>
  <c r="QE18" i="7" s="1"/>
  <c r="AN17" i="7"/>
  <c r="BY17" i="7" s="1"/>
  <c r="DJ17" i="7" s="1"/>
  <c r="EU17" i="7" s="1"/>
  <c r="GF17" i="7" s="1"/>
  <c r="HQ17" i="7" s="1"/>
  <c r="JB17" i="7" s="1"/>
  <c r="KM17" i="7" s="1"/>
  <c r="LX17" i="7" s="1"/>
  <c r="NI17" i="7" s="1"/>
  <c r="OT17" i="7" s="1"/>
  <c r="QE17" i="7" s="1"/>
  <c r="AE167" i="14"/>
  <c r="AE175" i="14" s="1"/>
  <c r="AE146" i="14"/>
  <c r="AJ103" i="11"/>
  <c r="AH101" i="14"/>
  <c r="AH76" i="14"/>
  <c r="AH73" i="14"/>
  <c r="AH88" i="14"/>
  <c r="AJ14" i="12" l="1"/>
  <c r="AJ12" i="10"/>
  <c r="AI35" i="15"/>
  <c r="AF29" i="11"/>
  <c r="AF60" i="11" s="1"/>
  <c r="AG4" i="11"/>
  <c r="AH9" i="12"/>
  <c r="AH8" i="12" s="1"/>
  <c r="AH8" i="10"/>
  <c r="AH7" i="10" s="1"/>
  <c r="AN140" i="7"/>
  <c r="AM141" i="7"/>
  <c r="AO76" i="7"/>
  <c r="AP75" i="7"/>
  <c r="AN152" i="7"/>
  <c r="AM153" i="7"/>
  <c r="AN157" i="7"/>
  <c r="AM158" i="7"/>
  <c r="AI6" i="12"/>
  <c r="AI5" i="10"/>
  <c r="AI211" i="15"/>
  <c r="AG208" i="15"/>
  <c r="AH208" i="15" s="1"/>
  <c r="AI208" i="15" s="1"/>
  <c r="AJ208" i="15" s="1"/>
  <c r="AK208" i="15" s="1"/>
  <c r="AL208" i="15" s="1"/>
  <c r="AM208" i="15" s="1"/>
  <c r="AN208" i="15" s="1"/>
  <c r="AO208" i="15" s="1"/>
  <c r="AP208" i="15" s="1"/>
  <c r="AQ208" i="15" s="1"/>
  <c r="AN128" i="7"/>
  <c r="AM129" i="7"/>
  <c r="AN112" i="7"/>
  <c r="AO111" i="7"/>
  <c r="AE182" i="14"/>
  <c r="AF182" i="14" s="1"/>
  <c r="AE181" i="14"/>
  <c r="AM209" i="15"/>
  <c r="AN209" i="15" s="1"/>
  <c r="AF210" i="15"/>
  <c r="AH210" i="15" s="1"/>
  <c r="AG210" i="15"/>
  <c r="AE53" i="14"/>
  <c r="AF53" i="14" s="1"/>
  <c r="AN145" i="7"/>
  <c r="AM146" i="7"/>
  <c r="AG26" i="8"/>
  <c r="AH4" i="8"/>
  <c r="AJ6" i="13"/>
  <c r="AJ3" i="7"/>
  <c r="AK13" i="6"/>
  <c r="AJ3" i="6"/>
  <c r="AO18" i="6"/>
  <c r="AP19" i="6"/>
  <c r="AO60" i="6"/>
  <c r="AH5" i="15"/>
  <c r="AN135" i="7"/>
  <c r="AM136" i="7"/>
  <c r="AF34" i="15"/>
  <c r="AD14" i="10"/>
  <c r="QL38" i="5"/>
  <c r="QM38" i="5" s="1"/>
  <c r="QN38" i="5" s="1"/>
  <c r="QO38" i="5" s="1"/>
  <c r="QP38" i="5" s="1"/>
  <c r="QQ38" i="5" s="1"/>
  <c r="QR38" i="5" s="1"/>
  <c r="QS38" i="5" s="1"/>
  <c r="QT38" i="5" s="1"/>
  <c r="QU38" i="5" s="1"/>
  <c r="QV38" i="5" s="1"/>
  <c r="QW38" i="5" s="1"/>
  <c r="PS38" i="14"/>
  <c r="PS40" i="14" s="1"/>
  <c r="AN59" i="6"/>
  <c r="AN61" i="6" s="1"/>
  <c r="AP88" i="7"/>
  <c r="AQ89" i="7"/>
  <c r="QX29" i="5"/>
  <c r="QY29" i="5" s="1"/>
  <c r="QZ29" i="5" s="1"/>
  <c r="RA29" i="5" s="1"/>
  <c r="RB29" i="5" s="1"/>
  <c r="RC29" i="5" s="1"/>
  <c r="RD29" i="5" s="1"/>
  <c r="RE29" i="5" s="1"/>
  <c r="RF29" i="5" s="1"/>
  <c r="RG29" i="5" s="1"/>
  <c r="RH29" i="5" s="1"/>
  <c r="AM124" i="7"/>
  <c r="AN123" i="7"/>
  <c r="AD28" i="12"/>
  <c r="AD19" i="12"/>
  <c r="AO38" i="5"/>
  <c r="AF13" i="12"/>
  <c r="AF12" i="12" s="1"/>
  <c r="AF18" i="12" s="1"/>
  <c r="AF11" i="10"/>
  <c r="AF10" i="10" s="1"/>
  <c r="AO118" i="7"/>
  <c r="AN119" i="7"/>
  <c r="DU30" i="5"/>
  <c r="AG167" i="14"/>
  <c r="AG175" i="14" s="1"/>
  <c r="AG146" i="14"/>
  <c r="AF212" i="15"/>
  <c r="AG212" i="15"/>
  <c r="AO18" i="7"/>
  <c r="BZ18" i="7" s="1"/>
  <c r="DK18" i="7" s="1"/>
  <c r="EV18" i="7" s="1"/>
  <c r="GG18" i="7" s="1"/>
  <c r="HR18" i="7" s="1"/>
  <c r="JC18" i="7" s="1"/>
  <c r="KN18" i="7" s="1"/>
  <c r="LY18" i="7" s="1"/>
  <c r="NJ18" i="7" s="1"/>
  <c r="OU18" i="7" s="1"/>
  <c r="QF18" i="7" s="1"/>
  <c r="AO17" i="7"/>
  <c r="BZ17" i="7" s="1"/>
  <c r="DK17" i="7" s="1"/>
  <c r="EV17" i="7" s="1"/>
  <c r="GG17" i="7" s="1"/>
  <c r="HR17" i="7" s="1"/>
  <c r="JC17" i="7" s="1"/>
  <c r="KN17" i="7" s="1"/>
  <c r="LY17" i="7" s="1"/>
  <c r="NJ17" i="7" s="1"/>
  <c r="OU17" i="7" s="1"/>
  <c r="QF17" i="7" s="1"/>
  <c r="AQ32" i="7"/>
  <c r="D32" i="7" s="1"/>
  <c r="D33" i="7"/>
  <c r="AH50" i="11"/>
  <c r="AI5" i="11"/>
  <c r="AK63" i="11"/>
  <c r="AL61" i="11"/>
  <c r="AJ5" i="8"/>
  <c r="AI11" i="8"/>
  <c r="AJ17" i="7" s="1"/>
  <c r="BU17" i="7" s="1"/>
  <c r="DF17" i="7" s="1"/>
  <c r="EQ17" i="7" s="1"/>
  <c r="GB17" i="7" s="1"/>
  <c r="HM17" i="7" s="1"/>
  <c r="IX17" i="7" s="1"/>
  <c r="KI17" i="7" s="1"/>
  <c r="LT17" i="7" s="1"/>
  <c r="NE17" i="7" s="1"/>
  <c r="OP17" i="7" s="1"/>
  <c r="QA17" i="7" s="1"/>
  <c r="AN96" i="7"/>
  <c r="AN95" i="7" s="1"/>
  <c r="AO84" i="7"/>
  <c r="AN83" i="7"/>
  <c r="CK30" i="5"/>
  <c r="AI5" i="13"/>
  <c r="AI4" i="10"/>
  <c r="AI5" i="12"/>
  <c r="AI2" i="9"/>
  <c r="AI2" i="7"/>
  <c r="AJ12" i="6"/>
  <c r="AI2" i="6"/>
  <c r="AI2" i="5"/>
  <c r="AK16" i="12"/>
  <c r="AL18" i="13"/>
  <c r="AM170" i="7"/>
  <c r="AN171" i="7"/>
  <c r="AF205" i="15"/>
  <c r="AE225" i="15"/>
  <c r="AJ9" i="7"/>
  <c r="AF137" i="15"/>
  <c r="AM192" i="7"/>
  <c r="AN193" i="7"/>
  <c r="FB26" i="5"/>
  <c r="AN101" i="7"/>
  <c r="AF9" i="15"/>
  <c r="AF29" i="15"/>
  <c r="AN65" i="7"/>
  <c r="AN27" i="7"/>
  <c r="AO28" i="7"/>
  <c r="AO15" i="6"/>
  <c r="AN16" i="6"/>
  <c r="AN17" i="6" s="1"/>
  <c r="AO62" i="6"/>
  <c r="AH77" i="14"/>
  <c r="FC27" i="5"/>
  <c r="AL59" i="7"/>
  <c r="AH136" i="14"/>
  <c r="AH111" i="14"/>
  <c r="AI49" i="14"/>
  <c r="W17" i="8"/>
  <c r="X7" i="15"/>
  <c r="AG53" i="14"/>
  <c r="AO71" i="7"/>
  <c r="AP70" i="7"/>
  <c r="AO175" i="7"/>
  <c r="AP176" i="7"/>
  <c r="AM187" i="7"/>
  <c r="AN188" i="7"/>
  <c r="AL63" i="7"/>
  <c r="AK99" i="7"/>
  <c r="AK100" i="7" s="1"/>
  <c r="AK64" i="7"/>
  <c r="AK16" i="13" s="1"/>
  <c r="QX28" i="5"/>
  <c r="QY28" i="5" s="1"/>
  <c r="QZ28" i="5" s="1"/>
  <c r="RA28" i="5" s="1"/>
  <c r="RB28" i="5" s="1"/>
  <c r="RC28" i="5" s="1"/>
  <c r="RD28" i="5" s="1"/>
  <c r="RE28" i="5" s="1"/>
  <c r="RF28" i="5" s="1"/>
  <c r="RG28" i="5" s="1"/>
  <c r="RH28" i="5" s="1"/>
  <c r="AQ166" i="7"/>
  <c r="AP165" i="7"/>
  <c r="AI101" i="14"/>
  <c r="AI88" i="14"/>
  <c r="AI76" i="14"/>
  <c r="AI73" i="14"/>
  <c r="AK35" i="14"/>
  <c r="AM51" i="6"/>
  <c r="AN37" i="7"/>
  <c r="AO36" i="7"/>
  <c r="AC187" i="15"/>
  <c r="F209" i="15" s="1"/>
  <c r="F158" i="15"/>
  <c r="L58" i="14"/>
  <c r="L54" i="14"/>
  <c r="AK103" i="11"/>
  <c r="F108" i="15"/>
  <c r="AD136" i="15"/>
  <c r="AN107" i="7"/>
  <c r="AO106" i="7"/>
  <c r="F58" i="15"/>
  <c r="AE85" i="15"/>
  <c r="QL39" i="5"/>
  <c r="QM39" i="5" s="1"/>
  <c r="QN39" i="5" s="1"/>
  <c r="QO39" i="5" s="1"/>
  <c r="QP39" i="5" s="1"/>
  <c r="QQ39" i="5" s="1"/>
  <c r="QR39" i="5" s="1"/>
  <c r="QS39" i="5" s="1"/>
  <c r="QT39" i="5" s="1"/>
  <c r="QU39" i="5" s="1"/>
  <c r="QV39" i="5" s="1"/>
  <c r="QW39" i="5" s="1"/>
  <c r="AJ63" i="14"/>
  <c r="AJ60" i="14"/>
  <c r="AJ48" i="14"/>
  <c r="AJ45" i="14"/>
  <c r="AJ56" i="14" s="1"/>
  <c r="FA43" i="5"/>
  <c r="FA16" i="5" s="1"/>
  <c r="FB37" i="5"/>
  <c r="AG13" i="12"/>
  <c r="AG12" i="12" s="1"/>
  <c r="AG18" i="12" s="1"/>
  <c r="AG11" i="10"/>
  <c r="AG10" i="10" s="1"/>
  <c r="AG10" i="15"/>
  <c r="AG13" i="15"/>
  <c r="AG182" i="15" s="1"/>
  <c r="AG12" i="15"/>
  <c r="AG131" i="15" s="1"/>
  <c r="AG21" i="15"/>
  <c r="AG11" i="15"/>
  <c r="AG80" i="15" s="1"/>
  <c r="AK27" i="8"/>
  <c r="AI13" i="7"/>
  <c r="AE71" i="11"/>
  <c r="AE86" i="11"/>
  <c r="AE102" i="11" s="1"/>
  <c r="V184" i="14"/>
  <c r="EZ19" i="5"/>
  <c r="EZ8" i="5"/>
  <c r="AI86" i="15"/>
  <c r="AH188" i="15"/>
  <c r="AK14" i="12" l="1"/>
  <c r="AK12" i="10"/>
  <c r="AI210" i="15"/>
  <c r="AJ210" i="15"/>
  <c r="AK210" i="15" s="1"/>
  <c r="AL210" i="15" s="1"/>
  <c r="AM210" i="15" s="1"/>
  <c r="AN210" i="15" s="1"/>
  <c r="AO210" i="15" s="1"/>
  <c r="AP210" i="15" s="1"/>
  <c r="AQ210" i="15" s="1"/>
  <c r="W180" i="14"/>
  <c r="W178" i="14"/>
  <c r="W184" i="14" s="1"/>
  <c r="AI136" i="14"/>
  <c r="AI111" i="14"/>
  <c r="AQ176" i="7"/>
  <c r="AP175" i="7"/>
  <c r="AO101" i="7"/>
  <c r="AN170" i="7"/>
  <c r="AO171" i="7"/>
  <c r="AQ29" i="5"/>
  <c r="E29" i="5" s="1"/>
  <c r="AH10" i="15"/>
  <c r="AH13" i="15"/>
  <c r="AH182" i="15" s="1"/>
  <c r="AH12" i="15"/>
  <c r="AH131" i="15" s="1"/>
  <c r="AH21" i="15"/>
  <c r="AH11" i="15"/>
  <c r="AH80" i="15" s="1"/>
  <c r="AE81" i="14"/>
  <c r="AF81" i="14" s="1"/>
  <c r="CL30" i="5"/>
  <c r="DV30" i="5"/>
  <c r="I7" i="14"/>
  <c r="J34" i="3"/>
  <c r="AP39" i="5"/>
  <c r="AQ165" i="7"/>
  <c r="D165" i="7" s="1"/>
  <c r="D166" i="7"/>
  <c r="AH167" i="14"/>
  <c r="AH175" i="14" s="1"/>
  <c r="AH146" i="14"/>
  <c r="AL16" i="12"/>
  <c r="AM18" i="13"/>
  <c r="AN18" i="13" s="1"/>
  <c r="AO18" i="13" s="1"/>
  <c r="AP18" i="13" s="1"/>
  <c r="AQ18" i="13" s="1"/>
  <c r="AK5" i="8"/>
  <c r="AJ11" i="8"/>
  <c r="AK17" i="7" s="1"/>
  <c r="BV17" i="7" s="1"/>
  <c r="DG17" i="7" s="1"/>
  <c r="ER17" i="7" s="1"/>
  <c r="GC17" i="7" s="1"/>
  <c r="HN17" i="7" s="1"/>
  <c r="IY17" i="7" s="1"/>
  <c r="KJ17" i="7" s="1"/>
  <c r="LU17" i="7" s="1"/>
  <c r="NF17" i="7" s="1"/>
  <c r="OQ17" i="7" s="1"/>
  <c r="QB17" i="7" s="1"/>
  <c r="AP18" i="6"/>
  <c r="AP60" i="6"/>
  <c r="AQ19" i="6"/>
  <c r="AI9" i="12"/>
  <c r="AI8" i="12" s="1"/>
  <c r="AI8" i="10"/>
  <c r="AI7" i="10" s="1"/>
  <c r="F109" i="15"/>
  <c r="AE136" i="15"/>
  <c r="AP71" i="7"/>
  <c r="AQ70" i="7"/>
  <c r="AQ71" i="7" s="1"/>
  <c r="D71" i="7" s="1"/>
  <c r="AP17" i="7"/>
  <c r="CA17" i="7" s="1"/>
  <c r="DL17" i="7" s="1"/>
  <c r="EW17" i="7" s="1"/>
  <c r="GH17" i="7" s="1"/>
  <c r="HS17" i="7" s="1"/>
  <c r="JD17" i="7" s="1"/>
  <c r="KO17" i="7" s="1"/>
  <c r="LZ17" i="7" s="1"/>
  <c r="NK17" i="7" s="1"/>
  <c r="OV17" i="7" s="1"/>
  <c r="QG17" i="7" s="1"/>
  <c r="AP18" i="7"/>
  <c r="CA18" i="7" s="1"/>
  <c r="DL18" i="7" s="1"/>
  <c r="EW18" i="7" s="1"/>
  <c r="GH18" i="7" s="1"/>
  <c r="HS18" i="7" s="1"/>
  <c r="JD18" i="7" s="1"/>
  <c r="KO18" i="7" s="1"/>
  <c r="LZ18" i="7" s="1"/>
  <c r="NK18" i="7" s="1"/>
  <c r="OV18" i="7" s="1"/>
  <c r="QG18" i="7" s="1"/>
  <c r="FC26" i="5"/>
  <c r="AP84" i="7"/>
  <c r="AO83" i="7"/>
  <c r="AO96" i="7"/>
  <c r="AO95" i="7" s="1"/>
  <c r="AQ88" i="7"/>
  <c r="D88" i="7" s="1"/>
  <c r="D89" i="7"/>
  <c r="F59" i="15"/>
  <c r="AF85" i="15"/>
  <c r="QF38" i="14"/>
  <c r="QF40" i="14" s="1"/>
  <c r="AO59" i="6"/>
  <c r="AO61" i="6" s="1"/>
  <c r="AI5" i="15"/>
  <c r="AO140" i="7"/>
  <c r="AN141" i="7"/>
  <c r="AL27" i="8"/>
  <c r="AO37" i="7"/>
  <c r="AP36" i="7"/>
  <c r="AQ28" i="5"/>
  <c r="E28" i="5" s="1"/>
  <c r="AO119" i="7"/>
  <c r="AP118" i="7"/>
  <c r="AJ6" i="12"/>
  <c r="AJ5" i="10"/>
  <c r="AH10" i="13"/>
  <c r="AH14" i="13" s="1"/>
  <c r="AH12" i="8"/>
  <c r="AH58" i="8" s="1"/>
  <c r="AI188" i="15"/>
  <c r="AG34" i="15"/>
  <c r="FB43" i="5"/>
  <c r="FB16" i="5" s="1"/>
  <c r="FC37" i="5"/>
  <c r="AO107" i="7"/>
  <c r="AP106" i="7"/>
  <c r="AP15" i="6"/>
  <c r="AO16" i="6"/>
  <c r="AO17" i="6" s="1"/>
  <c r="AP62" i="6"/>
  <c r="AN192" i="7"/>
  <c r="AO193" i="7"/>
  <c r="AF14" i="10"/>
  <c r="AK211" i="15"/>
  <c r="AK6" i="13"/>
  <c r="AL13" i="6"/>
  <c r="AK3" i="6"/>
  <c r="AK3" i="7"/>
  <c r="FA8" i="5"/>
  <c r="FA19" i="5"/>
  <c r="AL35" i="14"/>
  <c r="AN51" i="6"/>
  <c r="AO65" i="7"/>
  <c r="AO27" i="7"/>
  <c r="AP28" i="7"/>
  <c r="AJ5" i="13"/>
  <c r="AJ5" i="12"/>
  <c r="AJ4" i="10"/>
  <c r="AJ2" i="9"/>
  <c r="AJ2" i="7"/>
  <c r="AK12" i="6"/>
  <c r="AJ2" i="6"/>
  <c r="AJ2" i="5"/>
  <c r="AF28" i="12"/>
  <c r="AF19" i="12"/>
  <c r="AE183" i="14"/>
  <c r="AF183" i="14" s="1"/>
  <c r="AF181" i="14"/>
  <c r="AO157" i="7"/>
  <c r="AN158" i="7"/>
  <c r="M52" i="14"/>
  <c r="M43" i="14"/>
  <c r="M55" i="14" s="1"/>
  <c r="M57" i="14" s="1"/>
  <c r="AG213" i="15"/>
  <c r="AD187" i="15"/>
  <c r="F210" i="15" s="1"/>
  <c r="F159" i="15"/>
  <c r="AK63" i="14"/>
  <c r="AK60" i="14"/>
  <c r="AK48" i="14"/>
  <c r="AK45" i="14"/>
  <c r="AK56" i="14" s="1"/>
  <c r="AG137" i="15"/>
  <c r="AJ211" i="15"/>
  <c r="J21" i="3"/>
  <c r="AG29" i="11"/>
  <c r="AG60" i="11" s="1"/>
  <c r="AH4" i="11"/>
  <c r="AJ86" i="15"/>
  <c r="AJ49" i="14"/>
  <c r="X17" i="8"/>
  <c r="Y7" i="15"/>
  <c r="AK9" i="7"/>
  <c r="AL63" i="11"/>
  <c r="AM61" i="11"/>
  <c r="AI4" i="8"/>
  <c r="AH26" i="8"/>
  <c r="AP111" i="7"/>
  <c r="AO112" i="7"/>
  <c r="AN153" i="7"/>
  <c r="AO152" i="7"/>
  <c r="AF71" i="11"/>
  <c r="AF86" i="11"/>
  <c r="AF102" i="11" s="1"/>
  <c r="QX39" i="5"/>
  <c r="QY39" i="5" s="1"/>
  <c r="QZ39" i="5" s="1"/>
  <c r="RA39" i="5" s="1"/>
  <c r="RB39" i="5" s="1"/>
  <c r="RC39" i="5" s="1"/>
  <c r="RD39" i="5" s="1"/>
  <c r="RE39" i="5" s="1"/>
  <c r="RF39" i="5" s="1"/>
  <c r="RG39" i="5" s="1"/>
  <c r="RH39" i="5" s="1"/>
  <c r="AG9" i="15"/>
  <c r="AG29" i="15"/>
  <c r="AM63" i="7"/>
  <c r="AL99" i="7"/>
  <c r="AL100" i="7" s="1"/>
  <c r="AL16" i="13" s="1"/>
  <c r="AL64" i="7"/>
  <c r="AM59" i="7"/>
  <c r="AL9" i="7"/>
  <c r="AJ8" i="7"/>
  <c r="OC41" i="5" s="1"/>
  <c r="AK41" i="5" s="1"/>
  <c r="AH212" i="15"/>
  <c r="AI212" i="15" s="1"/>
  <c r="AL211" i="15"/>
  <c r="QX38" i="5"/>
  <c r="QY38" i="5" s="1"/>
  <c r="QZ38" i="5" s="1"/>
  <c r="RA38" i="5" s="1"/>
  <c r="RB38" i="5" s="1"/>
  <c r="RC38" i="5" s="1"/>
  <c r="RD38" i="5" s="1"/>
  <c r="RE38" i="5" s="1"/>
  <c r="RF38" i="5" s="1"/>
  <c r="RG38" i="5" s="1"/>
  <c r="RH38" i="5" s="1"/>
  <c r="AQ38" i="5"/>
  <c r="E38" i="5" s="1"/>
  <c r="AN136" i="7"/>
  <c r="AO135" i="7"/>
  <c r="AO209" i="15"/>
  <c r="AP209" i="15" s="1"/>
  <c r="AQ209" i="15" s="1"/>
  <c r="AJ35" i="15"/>
  <c r="AG14" i="10"/>
  <c r="AJ101" i="14"/>
  <c r="AJ88" i="14"/>
  <c r="AJ76" i="14"/>
  <c r="AJ73" i="14"/>
  <c r="AI77" i="14"/>
  <c r="AG81" i="14" s="1"/>
  <c r="AO188" i="7"/>
  <c r="AN187" i="7"/>
  <c r="AE183" i="15"/>
  <c r="AE18" i="15"/>
  <c r="AI50" i="11"/>
  <c r="AJ5" i="11"/>
  <c r="AN124" i="7"/>
  <c r="AO123" i="7"/>
  <c r="AP38" i="5"/>
  <c r="AG19" i="12"/>
  <c r="AG28" i="12"/>
  <c r="AL103" i="11"/>
  <c r="FD27" i="5"/>
  <c r="AG205" i="15"/>
  <c r="AF225" i="15"/>
  <c r="AG182" i="14"/>
  <c r="AG181" i="14"/>
  <c r="AO145" i="7"/>
  <c r="AN146" i="7"/>
  <c r="AO128" i="7"/>
  <c r="AN129" i="7"/>
  <c r="AP76" i="7"/>
  <c r="AQ75" i="7"/>
  <c r="AQ76" i="7" s="1"/>
  <c r="AJ13" i="7" l="1"/>
  <c r="AL14" i="12"/>
  <c r="AL12" i="10"/>
  <c r="AK101" i="14"/>
  <c r="AK88" i="14"/>
  <c r="AK73" i="14"/>
  <c r="AK76" i="14"/>
  <c r="AK5" i="12"/>
  <c r="AK5" i="13"/>
  <c r="AK4" i="10"/>
  <c r="AK2" i="9"/>
  <c r="AK2" i="7"/>
  <c r="AK2" i="6"/>
  <c r="AL12" i="6"/>
  <c r="AK2" i="5"/>
  <c r="AQ18" i="7"/>
  <c r="CB18" i="7" s="1"/>
  <c r="DM18" i="7" s="1"/>
  <c r="EX18" i="7" s="1"/>
  <c r="GI18" i="7" s="1"/>
  <c r="HT18" i="7" s="1"/>
  <c r="JE18" i="7" s="1"/>
  <c r="KP18" i="7" s="1"/>
  <c r="MA18" i="7" s="1"/>
  <c r="NL18" i="7" s="1"/>
  <c r="OW18" i="7" s="1"/>
  <c r="QH18" i="7" s="1"/>
  <c r="AQ17" i="7"/>
  <c r="CB17" i="7" s="1"/>
  <c r="DM17" i="7" s="1"/>
  <c r="EX17" i="7" s="1"/>
  <c r="GI17" i="7" s="1"/>
  <c r="HT17" i="7" s="1"/>
  <c r="JE17" i="7" s="1"/>
  <c r="KP17" i="7" s="1"/>
  <c r="MA17" i="7" s="1"/>
  <c r="NL17" i="7" s="1"/>
  <c r="OW17" i="7" s="1"/>
  <c r="QH17" i="7" s="1"/>
  <c r="AP37" i="7"/>
  <c r="AQ36" i="7"/>
  <c r="AQ37" i="7" s="1"/>
  <c r="AI13" i="15"/>
  <c r="AI182" i="15" s="1"/>
  <c r="AI12" i="15"/>
  <c r="AI131" i="15" s="1"/>
  <c r="AI21" i="15"/>
  <c r="AI11" i="15"/>
  <c r="AI80" i="15" s="1"/>
  <c r="AI10" i="15"/>
  <c r="AH34" i="15"/>
  <c r="AK35" i="15"/>
  <c r="AK8" i="7"/>
  <c r="OO41" i="5" s="1"/>
  <c r="AL41" i="5" s="1"/>
  <c r="AH29" i="11"/>
  <c r="AH60" i="11" s="1"/>
  <c r="AI4" i="11"/>
  <c r="AJ188" i="15"/>
  <c r="AI167" i="14"/>
  <c r="AI175" i="14" s="1"/>
  <c r="AI146" i="14"/>
  <c r="AL8" i="7"/>
  <c r="PA41" i="5" s="1"/>
  <c r="AM41" i="5" s="1"/>
  <c r="AP128" i="7"/>
  <c r="AO129" i="7"/>
  <c r="AE184" i="15"/>
  <c r="AE185" i="15"/>
  <c r="AF181" i="15" s="1"/>
  <c r="AN59" i="7"/>
  <c r="Y17" i="8"/>
  <c r="Z7" i="15"/>
  <c r="AG71" i="11"/>
  <c r="AG86" i="11"/>
  <c r="AG102" i="11" s="1"/>
  <c r="AQ15" i="6"/>
  <c r="AP16" i="6"/>
  <c r="AP17" i="6" s="1"/>
  <c r="AQ62" i="6"/>
  <c r="AH214" i="15"/>
  <c r="AI214" i="15"/>
  <c r="X180" i="14"/>
  <c r="X178" i="14"/>
  <c r="X184" i="14" s="1"/>
  <c r="AJ212" i="15"/>
  <c r="AM103" i="11"/>
  <c r="M58" i="14"/>
  <c r="M54" i="14"/>
  <c r="AK6" i="12"/>
  <c r="AK5" i="10"/>
  <c r="F110" i="15"/>
  <c r="AF136" i="15"/>
  <c r="AL6" i="13"/>
  <c r="AM13" i="6"/>
  <c r="AL3" i="7"/>
  <c r="AL3" i="6"/>
  <c r="AP107" i="7"/>
  <c r="AQ106" i="7"/>
  <c r="AQ107" i="7" s="1"/>
  <c r="AM27" i="8"/>
  <c r="F160" i="15"/>
  <c r="AE187" i="15"/>
  <c r="F211" i="15" s="1"/>
  <c r="I45" i="11"/>
  <c r="AH9" i="15"/>
  <c r="AH29" i="15"/>
  <c r="AP145" i="7"/>
  <c r="AO146" i="7"/>
  <c r="AP188" i="7"/>
  <c r="AO187" i="7"/>
  <c r="AM211" i="15"/>
  <c r="AP157" i="7"/>
  <c r="AO158" i="7"/>
  <c r="AH13" i="12"/>
  <c r="AH12" i="12" s="1"/>
  <c r="AH18" i="12" s="1"/>
  <c r="AH11" i="10"/>
  <c r="AH10" i="10" s="1"/>
  <c r="DW30" i="5"/>
  <c r="AH137" i="15"/>
  <c r="AP27" i="7"/>
  <c r="AQ28" i="7"/>
  <c r="AP65" i="7"/>
  <c r="FC43" i="5"/>
  <c r="FC16" i="5" s="1"/>
  <c r="FD37" i="5"/>
  <c r="AJ5" i="15"/>
  <c r="AP171" i="7"/>
  <c r="AO170" i="7"/>
  <c r="AP152" i="7"/>
  <c r="AO153" i="7"/>
  <c r="AN63" i="7"/>
  <c r="AM99" i="7"/>
  <c r="AM100" i="7" s="1"/>
  <c r="AM64" i="7"/>
  <c r="AM16" i="13" s="1"/>
  <c r="AM12" i="10" s="1"/>
  <c r="AP112" i="7"/>
  <c r="AQ111" i="7"/>
  <c r="AQ112" i="7" s="1"/>
  <c r="FB8" i="5"/>
  <c r="FB19" i="5"/>
  <c r="AI10" i="13"/>
  <c r="AI14" i="13" s="1"/>
  <c r="AI12" i="8"/>
  <c r="AI58" i="8" s="1"/>
  <c r="AH182" i="14"/>
  <c r="AH181" i="14"/>
  <c r="CM30" i="5"/>
  <c r="AG183" i="14"/>
  <c r="AF183" i="15"/>
  <c r="AF18" i="15"/>
  <c r="AJ77" i="14"/>
  <c r="AH81" i="14" s="1"/>
  <c r="AP119" i="7"/>
  <c r="AQ118" i="7"/>
  <c r="AQ119" i="7" s="1"/>
  <c r="AH53" i="14"/>
  <c r="AP135" i="7"/>
  <c r="AO136" i="7"/>
  <c r="AH205" i="15"/>
  <c r="AG225" i="15"/>
  <c r="AO124" i="7"/>
  <c r="AP123" i="7"/>
  <c r="AP212" i="15"/>
  <c r="AO212" i="15"/>
  <c r="AN212" i="15"/>
  <c r="AQ212" i="15" s="1"/>
  <c r="AM212" i="15"/>
  <c r="AL212" i="15"/>
  <c r="AK212" i="15"/>
  <c r="AI26" i="8"/>
  <c r="AJ4" i="8"/>
  <c r="AH213" i="15"/>
  <c r="AM35" i="14"/>
  <c r="AO51" i="6"/>
  <c r="F60" i="15"/>
  <c r="AG85" i="15"/>
  <c r="AP140" i="7"/>
  <c r="AO141" i="7"/>
  <c r="AQ84" i="7"/>
  <c r="AP83" i="7"/>
  <c r="AP96" i="7"/>
  <c r="AP95" i="7" s="1"/>
  <c r="AQ18" i="6"/>
  <c r="AQ60" i="6"/>
  <c r="AP101" i="7"/>
  <c r="FE27" i="5"/>
  <c r="AJ136" i="14"/>
  <c r="AJ111" i="14"/>
  <c r="AJ9" i="12"/>
  <c r="AJ8" i="12" s="1"/>
  <c r="AJ8" i="10"/>
  <c r="AJ7" i="10" s="1"/>
  <c r="AN61" i="11"/>
  <c r="AM63" i="11"/>
  <c r="AK49" i="14"/>
  <c r="AI213" i="15"/>
  <c r="AL60" i="14"/>
  <c r="AL63" i="14"/>
  <c r="AL48" i="14"/>
  <c r="AL45" i="14"/>
  <c r="AL56" i="14" s="1"/>
  <c r="AO192" i="7"/>
  <c r="AP193" i="7"/>
  <c r="FD26" i="5"/>
  <c r="D76" i="7"/>
  <c r="AJ50" i="11"/>
  <c r="AK5" i="11"/>
  <c r="AQ39" i="5"/>
  <c r="E39" i="5" s="1"/>
  <c r="AK86" i="15"/>
  <c r="QS38" i="14"/>
  <c r="QS40" i="14" s="1"/>
  <c r="AP59" i="6"/>
  <c r="AP61" i="6" s="1"/>
  <c r="AL5" i="8"/>
  <c r="AK11" i="8"/>
  <c r="AL17" i="7" s="1"/>
  <c r="BW17" i="7" s="1"/>
  <c r="DH17" i="7" s="1"/>
  <c r="ES17" i="7" s="1"/>
  <c r="GD17" i="7" s="1"/>
  <c r="HO17" i="7" s="1"/>
  <c r="IZ17" i="7" s="1"/>
  <c r="KK17" i="7" s="1"/>
  <c r="LV17" i="7" s="1"/>
  <c r="NG17" i="7" s="1"/>
  <c r="OR17" i="7" s="1"/>
  <c r="QC17" i="7" s="1"/>
  <c r="AQ175" i="7"/>
  <c r="D175" i="7" s="1"/>
  <c r="D176" i="7"/>
  <c r="AK50" i="11" l="1"/>
  <c r="AL5" i="11"/>
  <c r="AL101" i="14"/>
  <c r="AL88" i="14"/>
  <c r="AL76" i="14"/>
  <c r="AL73" i="14"/>
  <c r="FF27" i="5"/>
  <c r="AP141" i="7"/>
  <c r="AQ140" i="7"/>
  <c r="AQ141" i="7" s="1"/>
  <c r="D119" i="7"/>
  <c r="D112" i="7"/>
  <c r="AJ13" i="15"/>
  <c r="AJ182" i="15" s="1"/>
  <c r="AJ216" i="15" s="1"/>
  <c r="AJ12" i="15"/>
  <c r="AJ131" i="15" s="1"/>
  <c r="AJ21" i="15"/>
  <c r="AJ11" i="15"/>
  <c r="AJ80" i="15" s="1"/>
  <c r="AJ10" i="15"/>
  <c r="Q60" i="16"/>
  <c r="Q65" i="16" s="1"/>
  <c r="AM6" i="13"/>
  <c r="AM3" i="7"/>
  <c r="AM3" i="6"/>
  <c r="AM5" i="10" s="1"/>
  <c r="AN13" i="6"/>
  <c r="AI182" i="14"/>
  <c r="AI181" i="14"/>
  <c r="AI183" i="14" s="1"/>
  <c r="F61" i="15"/>
  <c r="AH85" i="15"/>
  <c r="AK77" i="14"/>
  <c r="AI81" i="14"/>
  <c r="AG136" i="15"/>
  <c r="F111" i="15"/>
  <c r="AH183" i="14"/>
  <c r="FD43" i="5"/>
  <c r="FD16" i="5" s="1"/>
  <c r="FE37" i="5"/>
  <c r="FC8" i="5"/>
  <c r="FC19" i="5"/>
  <c r="AJ214" i="15"/>
  <c r="AL214" i="15" s="1"/>
  <c r="AM9" i="7"/>
  <c r="AK188" i="15"/>
  <c r="AI53" i="14"/>
  <c r="AQ101" i="7"/>
  <c r="AH14" i="10"/>
  <c r="AN103" i="11"/>
  <c r="AK214" i="15"/>
  <c r="AO59" i="7"/>
  <c r="AK136" i="14"/>
  <c r="AK111" i="14"/>
  <c r="AN35" i="14"/>
  <c r="AP51" i="6"/>
  <c r="AQ123" i="7"/>
  <c r="AQ124" i="7" s="1"/>
  <c r="AP124" i="7"/>
  <c r="AO63" i="7"/>
  <c r="AN99" i="7"/>
  <c r="AN100" i="7" s="1"/>
  <c r="AN64" i="7"/>
  <c r="AN9" i="7" s="1"/>
  <c r="AQ65" i="7"/>
  <c r="AQ27" i="7"/>
  <c r="D28" i="7"/>
  <c r="AH19" i="12"/>
  <c r="AH28" i="12"/>
  <c r="AN27" i="8"/>
  <c r="AI9" i="15"/>
  <c r="AI29" i="15"/>
  <c r="AL5" i="12"/>
  <c r="AL5" i="13"/>
  <c r="AL4" i="10"/>
  <c r="AL2" i="9"/>
  <c r="AM12" i="6"/>
  <c r="AL2" i="7"/>
  <c r="AL2" i="6"/>
  <c r="AL2" i="5"/>
  <c r="FE26" i="5"/>
  <c r="AM63" i="14"/>
  <c r="AM48" i="14"/>
  <c r="AM45" i="14"/>
  <c r="AM56" i="14" s="1"/>
  <c r="AI13" i="12"/>
  <c r="AI12" i="12" s="1"/>
  <c r="AI18" i="12" s="1"/>
  <c r="AI11" i="10"/>
  <c r="AI10" i="10" s="1"/>
  <c r="F161" i="15"/>
  <c r="AF187" i="15"/>
  <c r="F212" i="15" s="1"/>
  <c r="AF185" i="15"/>
  <c r="AG181" i="15" s="1"/>
  <c r="AG185" i="15" s="1"/>
  <c r="AH181" i="15" s="1"/>
  <c r="AI29" i="11"/>
  <c r="AI60" i="11" s="1"/>
  <c r="AJ4" i="11"/>
  <c r="AG183" i="15"/>
  <c r="AG18" i="15"/>
  <c r="AP158" i="7"/>
  <c r="AQ157" i="7"/>
  <c r="AQ158" i="7" s="1"/>
  <c r="D158" i="7" s="1"/>
  <c r="AQ188" i="7"/>
  <c r="AP187" i="7"/>
  <c r="Y180" i="14"/>
  <c r="Y178" i="14"/>
  <c r="AF184" i="15"/>
  <c r="AG184" i="15" s="1"/>
  <c r="AH71" i="11"/>
  <c r="AH86" i="11"/>
  <c r="AH102" i="11" s="1"/>
  <c r="AM5" i="8"/>
  <c r="AL11" i="8"/>
  <c r="AM17" i="7" s="1"/>
  <c r="BX17" i="7" s="1"/>
  <c r="DI17" i="7" s="1"/>
  <c r="ET17" i="7" s="1"/>
  <c r="GE17" i="7" s="1"/>
  <c r="HP17" i="7" s="1"/>
  <c r="JA17" i="7" s="1"/>
  <c r="KL17" i="7" s="1"/>
  <c r="LW17" i="7" s="1"/>
  <c r="NH17" i="7" s="1"/>
  <c r="OS17" i="7" s="1"/>
  <c r="QD17" i="7" s="1"/>
  <c r="AN63" i="11"/>
  <c r="AO61" i="11"/>
  <c r="RF38" i="14"/>
  <c r="RF40" i="14" s="1"/>
  <c r="AQ59" i="6"/>
  <c r="AQ61" i="6" s="1"/>
  <c r="AK4" i="8"/>
  <c r="AJ26" i="8"/>
  <c r="AI205" i="15"/>
  <c r="AH225" i="15"/>
  <c r="AQ152" i="7"/>
  <c r="AQ153" i="7" s="1"/>
  <c r="AP153" i="7"/>
  <c r="AI34" i="15"/>
  <c r="AL86" i="15"/>
  <c r="AQ193" i="7"/>
  <c r="AP192" i="7"/>
  <c r="AJ10" i="13"/>
  <c r="AJ14" i="13" s="1"/>
  <c r="AJ12" i="8"/>
  <c r="AJ58" i="8" s="1"/>
  <c r="AI137" i="15"/>
  <c r="AN211" i="15"/>
  <c r="AO211" i="15" s="1"/>
  <c r="AP211" i="15" s="1"/>
  <c r="AQ211" i="15" s="1"/>
  <c r="AQ145" i="7"/>
  <c r="AQ146" i="7" s="1"/>
  <c r="AP146" i="7"/>
  <c r="D107" i="7"/>
  <c r="AK5" i="15"/>
  <c r="AQ16" i="6"/>
  <c r="AQ17" i="6" s="1"/>
  <c r="AR62" i="6"/>
  <c r="AQ128" i="7"/>
  <c r="AQ129" i="7" s="1"/>
  <c r="AP129" i="7"/>
  <c r="AK13" i="7"/>
  <c r="AP136" i="7"/>
  <c r="AQ135" i="7"/>
  <c r="AQ136" i="7" s="1"/>
  <c r="AP170" i="7"/>
  <c r="AQ171" i="7"/>
  <c r="AL35" i="15"/>
  <c r="AI215" i="15"/>
  <c r="AQ96" i="7"/>
  <c r="AQ83" i="7"/>
  <c r="D83" i="7" s="1"/>
  <c r="D84" i="7"/>
  <c r="DX30" i="5"/>
  <c r="AL6" i="12"/>
  <c r="AL5" i="10"/>
  <c r="AL13" i="7"/>
  <c r="AJ213" i="15"/>
  <c r="AL213" i="15" s="1"/>
  <c r="AL49" i="14"/>
  <c r="AJ167" i="14"/>
  <c r="AJ175" i="14" s="1"/>
  <c r="AJ146" i="14"/>
  <c r="CN30" i="5"/>
  <c r="N52" i="14"/>
  <c r="N43" i="14"/>
  <c r="N55" i="14" s="1"/>
  <c r="N57" i="14" s="1"/>
  <c r="Z17" i="8"/>
  <c r="AA7" i="15"/>
  <c r="D37" i="7"/>
  <c r="AK213" i="15"/>
  <c r="D136" i="7" l="1"/>
  <c r="AM214" i="15"/>
  <c r="AN214" i="15" s="1"/>
  <c r="AN8" i="7"/>
  <c r="PY41" i="5" s="1"/>
  <c r="AO41" i="5" s="1"/>
  <c r="F62" i="15"/>
  <c r="AI85" i="15"/>
  <c r="AM101" i="14"/>
  <c r="AM76" i="14"/>
  <c r="AM73" i="14"/>
  <c r="D65" i="7"/>
  <c r="AN16" i="13"/>
  <c r="AN12" i="10" s="1"/>
  <c r="AN6" i="13"/>
  <c r="AN3" i="7"/>
  <c r="AO13" i="6"/>
  <c r="AN3" i="6"/>
  <c r="AN5" i="10" s="1"/>
  <c r="AL136" i="14"/>
  <c r="AL111" i="14"/>
  <c r="AM35" i="15"/>
  <c r="AJ137" i="15"/>
  <c r="AL188" i="15"/>
  <c r="AG187" i="15"/>
  <c r="F213" i="15" s="1"/>
  <c r="F162" i="15"/>
  <c r="AM5" i="15"/>
  <c r="AL50" i="11"/>
  <c r="AM5" i="11"/>
  <c r="D129" i="7"/>
  <c r="AO63" i="11"/>
  <c r="AP61" i="11"/>
  <c r="AJ29" i="11"/>
  <c r="AJ60" i="11" s="1"/>
  <c r="AK4" i="11"/>
  <c r="FF26" i="5"/>
  <c r="AO103" i="11"/>
  <c r="AI86" i="11"/>
  <c r="AI102" i="11" s="1"/>
  <c r="AI71" i="11"/>
  <c r="AP63" i="7"/>
  <c r="AO99" i="7"/>
  <c r="AO100" i="7" s="1"/>
  <c r="AO64" i="7"/>
  <c r="AM8" i="7"/>
  <c r="PM41" i="5" s="1"/>
  <c r="AN41" i="5" s="1"/>
  <c r="AA17" i="8"/>
  <c r="AB7" i="15"/>
  <c r="AN213" i="15"/>
  <c r="AL9" i="12"/>
  <c r="AL8" i="12" s="1"/>
  <c r="AL8" i="10"/>
  <c r="AL7" i="10" s="1"/>
  <c r="AQ170" i="7"/>
  <c r="D170" i="7" s="1"/>
  <c r="K8" i="16" s="1"/>
  <c r="D171" i="7"/>
  <c r="AJ13" i="12"/>
  <c r="AJ12" i="12" s="1"/>
  <c r="AJ18" i="12" s="1"/>
  <c r="AJ11" i="10"/>
  <c r="AJ10" i="10" s="1"/>
  <c r="AO213" i="15"/>
  <c r="AM11" i="8"/>
  <c r="AM10" i="8"/>
  <c r="AN5" i="8"/>
  <c r="D124" i="7"/>
  <c r="AH136" i="15"/>
  <c r="F112" i="15"/>
  <c r="D141" i="7"/>
  <c r="AJ182" i="14"/>
  <c r="AJ181" i="14"/>
  <c r="AJ215" i="15"/>
  <c r="AL215" i="15" s="1"/>
  <c r="AQ187" i="7"/>
  <c r="D187" i="7" s="1"/>
  <c r="K9" i="16" s="1"/>
  <c r="D188" i="7"/>
  <c r="AO27" i="8"/>
  <c r="AO35" i="14"/>
  <c r="AQ51" i="6"/>
  <c r="AJ53" i="14"/>
  <c r="AQ95" i="7"/>
  <c r="D95" i="7" s="1"/>
  <c r="D96" i="7"/>
  <c r="N58" i="14"/>
  <c r="N54" i="14"/>
  <c r="AL5" i="15"/>
  <c r="AK215" i="15"/>
  <c r="AQ192" i="7"/>
  <c r="D192" i="7" s="1"/>
  <c r="D193" i="7"/>
  <c r="D153" i="7"/>
  <c r="AM5" i="13"/>
  <c r="AM4" i="10"/>
  <c r="AM2" i="9"/>
  <c r="AM2" i="7"/>
  <c r="AN12" i="6"/>
  <c r="AM2" i="6"/>
  <c r="AM2" i="5"/>
  <c r="AN60" i="14"/>
  <c r="AN63" i="14"/>
  <c r="AN45" i="14"/>
  <c r="AN56" i="14" s="1"/>
  <c r="AN48" i="14"/>
  <c r="AP213" i="15"/>
  <c r="AQ213" i="15" s="1"/>
  <c r="AK13" i="15"/>
  <c r="AK182" i="15" s="1"/>
  <c r="AK12" i="15"/>
  <c r="AK131" i="15" s="1"/>
  <c r="AK21" i="15"/>
  <c r="AK11" i="15"/>
  <c r="AK80" i="15" s="1"/>
  <c r="AK10" i="15"/>
  <c r="AM86" i="15"/>
  <c r="AH183" i="15"/>
  <c r="AH184" i="15" s="1"/>
  <c r="AH18" i="15"/>
  <c r="AI14" i="10"/>
  <c r="AJ9" i="15"/>
  <c r="AJ29" i="15"/>
  <c r="FG27" i="5"/>
  <c r="K30" i="5"/>
  <c r="DY30" i="5"/>
  <c r="N30" i="5"/>
  <c r="AJ205" i="15"/>
  <c r="AI225" i="15"/>
  <c r="AI19" i="12"/>
  <c r="AI28" i="12"/>
  <c r="AK167" i="14"/>
  <c r="AK175" i="14" s="1"/>
  <c r="AK146" i="14"/>
  <c r="D101" i="7"/>
  <c r="FE43" i="5"/>
  <c r="FE16" i="5" s="1"/>
  <c r="FF37" i="5"/>
  <c r="FD8" i="5"/>
  <c r="FD19" i="5"/>
  <c r="AL77" i="14"/>
  <c r="AJ81" i="14"/>
  <c r="AK9" i="12"/>
  <c r="AK8" i="12" s="1"/>
  <c r="AK8" i="10"/>
  <c r="AK7" i="10" s="1"/>
  <c r="D146" i="7"/>
  <c r="AL4" i="8"/>
  <c r="AK26" i="8"/>
  <c r="Y184" i="14"/>
  <c r="AM213" i="15"/>
  <c r="AM53" i="14"/>
  <c r="AM49" i="14"/>
  <c r="D27" i="7"/>
  <c r="AO16" i="13"/>
  <c r="AO12" i="10" s="1"/>
  <c r="AP59" i="7"/>
  <c r="AO9" i="7"/>
  <c r="AJ34" i="15"/>
  <c r="AK53" i="14"/>
  <c r="K7" i="16" l="1"/>
  <c r="AM4" i="8"/>
  <c r="AL26" i="8"/>
  <c r="AP99" i="7"/>
  <c r="AP100" i="7" s="1"/>
  <c r="AQ63" i="7"/>
  <c r="AP64" i="7"/>
  <c r="AJ86" i="11"/>
  <c r="AJ102" i="11" s="1"/>
  <c r="AJ71" i="11"/>
  <c r="AO5" i="8"/>
  <c r="AN11" i="8"/>
  <c r="AN10" i="8"/>
  <c r="AQ61" i="11"/>
  <c r="AQ63" i="11" s="1"/>
  <c r="AK137" i="15"/>
  <c r="AK10" i="13"/>
  <c r="AK14" i="13" s="1"/>
  <c r="AK12" i="8"/>
  <c r="AK58" i="8" s="1"/>
  <c r="FE8" i="5"/>
  <c r="FE19" i="5"/>
  <c r="AN86" i="15"/>
  <c r="AH185" i="15"/>
  <c r="AI181" i="15" s="1"/>
  <c r="AN49" i="14"/>
  <c r="AL53" i="14" s="1"/>
  <c r="AN35" i="15"/>
  <c r="AK29" i="15"/>
  <c r="AK9" i="15"/>
  <c r="AP35" i="14"/>
  <c r="AR51" i="6"/>
  <c r="AJ14" i="10"/>
  <c r="AM50" i="11"/>
  <c r="AN5" i="11"/>
  <c r="DZ30" i="5"/>
  <c r="AP16" i="13"/>
  <c r="AP12" i="10" s="1"/>
  <c r="AQ59" i="7"/>
  <c r="AP9" i="7"/>
  <c r="AN88" i="14"/>
  <c r="AN101" i="14"/>
  <c r="AN76" i="14"/>
  <c r="AN73" i="14"/>
  <c r="AO60" i="14"/>
  <c r="AO63" i="14"/>
  <c r="AO48" i="14"/>
  <c r="AO45" i="14"/>
  <c r="AO56" i="14" s="1"/>
  <c r="AJ19" i="12"/>
  <c r="AJ28" i="12"/>
  <c r="AB17" i="8"/>
  <c r="AC7" i="15"/>
  <c r="AP103" i="11"/>
  <c r="AK182" i="14"/>
  <c r="AK181" i="14"/>
  <c r="AK183" i="14" s="1"/>
  <c r="FH27" i="5"/>
  <c r="AJ183" i="14"/>
  <c r="AL167" i="14"/>
  <c r="AL175" i="14" s="1"/>
  <c r="AL146" i="14"/>
  <c r="AN13" i="7"/>
  <c r="AN8" i="10" s="1"/>
  <c r="AN7" i="10" s="1"/>
  <c r="AN12" i="8" s="1"/>
  <c r="AN58" i="8" s="1"/>
  <c r="AK34" i="15"/>
  <c r="AP27" i="8"/>
  <c r="AL13" i="15"/>
  <c r="AL182" i="15" s="1"/>
  <c r="AL12" i="15"/>
  <c r="AL131" i="15" s="1"/>
  <c r="AL21" i="15"/>
  <c r="AL11" i="15"/>
  <c r="AL80" i="15" s="1"/>
  <c r="AL10" i="15"/>
  <c r="AM13" i="15"/>
  <c r="AM182" i="15" s="1"/>
  <c r="AM12" i="15"/>
  <c r="AM131" i="15" s="1"/>
  <c r="AM21" i="15"/>
  <c r="AM11" i="15"/>
  <c r="AM80" i="15" s="1"/>
  <c r="AM10" i="15"/>
  <c r="AN5" i="15"/>
  <c r="AM81" i="14"/>
  <c r="AM77" i="14"/>
  <c r="AK81" i="14" s="1"/>
  <c r="AO8" i="7"/>
  <c r="QK41" i="5" s="1"/>
  <c r="AP41" i="5" s="1"/>
  <c r="AI183" i="15"/>
  <c r="AI184" i="15" s="1"/>
  <c r="AI18" i="15"/>
  <c r="AK216" i="15"/>
  <c r="AK217" i="15"/>
  <c r="AN5" i="13"/>
  <c r="AN4" i="10"/>
  <c r="AN2" i="9"/>
  <c r="AN2" i="7"/>
  <c r="AO12" i="6"/>
  <c r="AN2" i="6"/>
  <c r="AN2" i="5"/>
  <c r="AL10" i="13"/>
  <c r="AL14" i="13" s="1"/>
  <c r="P93" i="11"/>
  <c r="AL12" i="8"/>
  <c r="AL58" i="8" s="1"/>
  <c r="AM13" i="7"/>
  <c r="AM8" i="10" s="1"/>
  <c r="AM7" i="10" s="1"/>
  <c r="FG26" i="5"/>
  <c r="AO6" i="13"/>
  <c r="AO3" i="7"/>
  <c r="AP13" i="6"/>
  <c r="AO3" i="6"/>
  <c r="AO5" i="10" s="1"/>
  <c r="AM136" i="14"/>
  <c r="AM111" i="14"/>
  <c r="F63" i="15"/>
  <c r="AJ85" i="15"/>
  <c r="Z180" i="14"/>
  <c r="Z178" i="14"/>
  <c r="Z184" i="14" s="1"/>
  <c r="AK205" i="15"/>
  <c r="AJ225" i="15"/>
  <c r="O52" i="14"/>
  <c r="O43" i="14"/>
  <c r="O55" i="14" s="1"/>
  <c r="O57" i="14" s="1"/>
  <c r="AH187" i="15"/>
  <c r="F214" i="15" s="1"/>
  <c r="F163" i="15"/>
  <c r="AO214" i="15"/>
  <c r="AP214" i="15" s="1"/>
  <c r="AQ214" i="15" s="1"/>
  <c r="FF43" i="5"/>
  <c r="FF16" i="5" s="1"/>
  <c r="FG37" i="5"/>
  <c r="AM215" i="15"/>
  <c r="AK29" i="11"/>
  <c r="AK60" i="11" s="1"/>
  <c r="AL4" i="11"/>
  <c r="AM188" i="15"/>
  <c r="AI136" i="15"/>
  <c r="F113" i="15"/>
  <c r="AO13" i="7" l="1"/>
  <c r="AO8" i="10" s="1"/>
  <c r="AO7" i="10" s="1"/>
  <c r="AO5" i="13"/>
  <c r="AO4" i="10"/>
  <c r="AO2" i="9"/>
  <c r="AO2" i="7"/>
  <c r="AP12" i="6"/>
  <c r="AO2" i="6"/>
  <c r="AO2" i="5"/>
  <c r="AL182" i="14"/>
  <c r="AL181" i="14"/>
  <c r="FH26" i="5"/>
  <c r="AC17" i="8"/>
  <c r="AD7" i="15"/>
  <c r="AJ136" i="15"/>
  <c r="F114" i="15"/>
  <c r="AM10" i="13"/>
  <c r="AM14" i="13" s="1"/>
  <c r="AM11" i="10" s="1"/>
  <c r="AM10" i="10" s="1"/>
  <c r="AM14" i="10" s="1"/>
  <c r="Q93" i="11"/>
  <c r="AM12" i="8"/>
  <c r="AM58" i="8" s="1"/>
  <c r="AL29" i="15"/>
  <c r="AL9" i="15"/>
  <c r="AI185" i="15"/>
  <c r="AJ181" i="15" s="1"/>
  <c r="AO12" i="8"/>
  <c r="AO58" i="8" s="1"/>
  <c r="AP5" i="8"/>
  <c r="AO11" i="8"/>
  <c r="AO10" i="8"/>
  <c r="AA180" i="14"/>
  <c r="AA178" i="14"/>
  <c r="AA184" i="14" s="1"/>
  <c r="AP8" i="7"/>
  <c r="QW41" i="5" s="1"/>
  <c r="AQ41" i="5" s="1"/>
  <c r="E41" i="5" s="1"/>
  <c r="AQ35" i="14"/>
  <c r="AS51" i="6"/>
  <c r="AO86" i="15"/>
  <c r="P94" i="11"/>
  <c r="P50" i="11" s="1"/>
  <c r="P11" i="8"/>
  <c r="Q17" i="7" s="1"/>
  <c r="AN13" i="15"/>
  <c r="AN182" i="15" s="1"/>
  <c r="AN12" i="15"/>
  <c r="AN131" i="15" s="1"/>
  <c r="AN21" i="15"/>
  <c r="AN11" i="15"/>
  <c r="AN80" i="15" s="1"/>
  <c r="AN10" i="15"/>
  <c r="AQ27" i="8"/>
  <c r="D59" i="7"/>
  <c r="K5" i="16" s="1"/>
  <c r="AP60" i="14"/>
  <c r="AP63" i="14"/>
  <c r="AP48" i="14"/>
  <c r="AP45" i="14"/>
  <c r="AP56" i="14" s="1"/>
  <c r="AM26" i="8"/>
  <c r="AN4" i="8"/>
  <c r="FF8" i="5"/>
  <c r="FF19" i="5"/>
  <c r="AI187" i="15"/>
  <c r="F215" i="15" s="1"/>
  <c r="F164" i="15"/>
  <c r="AM167" i="14"/>
  <c r="AM175" i="14" s="1"/>
  <c r="AM146" i="14"/>
  <c r="AL13" i="12"/>
  <c r="AL12" i="12" s="1"/>
  <c r="AL18" i="12" s="1"/>
  <c r="AL11" i="10"/>
  <c r="AL10" i="10" s="1"/>
  <c r="AL34" i="15"/>
  <c r="FI27" i="5"/>
  <c r="Q27" i="5"/>
  <c r="AO5" i="15"/>
  <c r="AM29" i="15"/>
  <c r="AM9" i="15"/>
  <c r="AO49" i="14"/>
  <c r="AQ99" i="7"/>
  <c r="AQ100" i="7" s="1"/>
  <c r="D100" i="7" s="1"/>
  <c r="K6" i="16" s="1"/>
  <c r="AQ64" i="7"/>
  <c r="D64" i="7" s="1"/>
  <c r="O54" i="14"/>
  <c r="O58" i="14" s="1"/>
  <c r="AP6" i="13"/>
  <c r="AP3" i="7"/>
  <c r="AQ13" i="6"/>
  <c r="AP3" i="6"/>
  <c r="AP5" i="10" s="1"/>
  <c r="AL218" i="15"/>
  <c r="AL216" i="15"/>
  <c r="AL217" i="15"/>
  <c r="F64" i="15"/>
  <c r="AK85" i="15"/>
  <c r="AO101" i="14"/>
  <c r="AO88" i="14"/>
  <c r="AO76" i="14"/>
  <c r="AO73" i="14"/>
  <c r="EA30" i="5"/>
  <c r="AO35" i="15"/>
  <c r="FH37" i="5"/>
  <c r="FG43" i="5"/>
  <c r="FG16" i="5" s="1"/>
  <c r="AL29" i="11"/>
  <c r="AL60" i="11" s="1"/>
  <c r="AM4" i="11"/>
  <c r="AK13" i="12"/>
  <c r="AK12" i="12" s="1"/>
  <c r="AK18" i="12" s="1"/>
  <c r="AK11" i="10"/>
  <c r="AK10" i="10" s="1"/>
  <c r="AK86" i="11"/>
  <c r="AK102" i="11" s="1"/>
  <c r="AK71" i="11"/>
  <c r="AM34" i="15"/>
  <c r="AQ103" i="11"/>
  <c r="AN50" i="11"/>
  <c r="AO5" i="11"/>
  <c r="AJ183" i="15"/>
  <c r="AJ184" i="15" s="1"/>
  <c r="AJ18" i="15"/>
  <c r="AN77" i="14"/>
  <c r="AL81" i="14" s="1"/>
  <c r="AN188" i="15"/>
  <c r="AN215" i="15"/>
  <c r="AL205" i="15"/>
  <c r="AK225" i="15"/>
  <c r="AO10" i="13"/>
  <c r="AO14" i="13" s="1"/>
  <c r="AO11" i="10" s="1"/>
  <c r="AO10" i="10" s="1"/>
  <c r="S93" i="11"/>
  <c r="AM218" i="15"/>
  <c r="AM219" i="15"/>
  <c r="AM216" i="15"/>
  <c r="AM217" i="15"/>
  <c r="AN10" i="13"/>
  <c r="AN14" i="13" s="1"/>
  <c r="AN11" i="10" s="1"/>
  <c r="AN10" i="10" s="1"/>
  <c r="AN14" i="10" s="1"/>
  <c r="R93" i="11"/>
  <c r="AN136" i="14"/>
  <c r="AN111" i="14"/>
  <c r="AL137" i="15"/>
  <c r="P52" i="14" l="1"/>
  <c r="P43" i="14"/>
  <c r="P55" i="14" s="1"/>
  <c r="P57" i="14" s="1"/>
  <c r="FH43" i="5"/>
  <c r="FH16" i="5" s="1"/>
  <c r="FI37" i="5"/>
  <c r="Q37" i="5"/>
  <c r="AQ9" i="7"/>
  <c r="K10" i="16"/>
  <c r="L6" i="16" s="1"/>
  <c r="AN34" i="15"/>
  <c r="AB180" i="14"/>
  <c r="AB178" i="14"/>
  <c r="AJ187" i="15"/>
  <c r="F216" i="15" s="1"/>
  <c r="F165" i="15"/>
  <c r="AP5" i="13"/>
  <c r="AP4" i="10"/>
  <c r="AP2" i="9"/>
  <c r="AP2" i="7"/>
  <c r="AQ12" i="6"/>
  <c r="AP2" i="6"/>
  <c r="AP2" i="5"/>
  <c r="AL85" i="15"/>
  <c r="F65" i="15"/>
  <c r="AQ16" i="13"/>
  <c r="AQ12" i="10" s="1"/>
  <c r="G12" i="10" s="1"/>
  <c r="AD17" i="8"/>
  <c r="AE7" i="15"/>
  <c r="AK183" i="15"/>
  <c r="AK184" i="15" s="1"/>
  <c r="AK18" i="15"/>
  <c r="AP35" i="15"/>
  <c r="AN219" i="15"/>
  <c r="AN216" i="15"/>
  <c r="AN217" i="15"/>
  <c r="AN220" i="15"/>
  <c r="AN218" i="15"/>
  <c r="AM205" i="15"/>
  <c r="AL225" i="15"/>
  <c r="AO50" i="11"/>
  <c r="AP5" i="11"/>
  <c r="BB17" i="7"/>
  <c r="CM17" i="7" s="1"/>
  <c r="DX17" i="7" s="1"/>
  <c r="FI17" i="7" s="1"/>
  <c r="GT17" i="7" s="1"/>
  <c r="IE17" i="7" s="1"/>
  <c r="JP17" i="7" s="1"/>
  <c r="LA17" i="7" s="1"/>
  <c r="ML17" i="7" s="1"/>
  <c r="NW17" i="7" s="1"/>
  <c r="PH17" i="7" s="1"/>
  <c r="QS17" i="7" s="1"/>
  <c r="AP86" i="15"/>
  <c r="AN167" i="14"/>
  <c r="AN175" i="14" s="1"/>
  <c r="AN146" i="14"/>
  <c r="R94" i="11"/>
  <c r="R50" i="11" s="1"/>
  <c r="R11" i="8"/>
  <c r="S17" i="7" s="1"/>
  <c r="BD17" i="7" s="1"/>
  <c r="CO17" i="7" s="1"/>
  <c r="DZ17" i="7" s="1"/>
  <c r="FK17" i="7" s="1"/>
  <c r="GV17" i="7" s="1"/>
  <c r="IG17" i="7" s="1"/>
  <c r="JR17" i="7" s="1"/>
  <c r="LC17" i="7" s="1"/>
  <c r="MN17" i="7" s="1"/>
  <c r="NY17" i="7" s="1"/>
  <c r="PJ17" i="7" s="1"/>
  <c r="QU17" i="7" s="1"/>
  <c r="AO215" i="15"/>
  <c r="AP215" i="15" s="1"/>
  <c r="AQ215" i="15"/>
  <c r="AP5" i="15"/>
  <c r="AJ185" i="15"/>
  <c r="AK181" i="15" s="1"/>
  <c r="FI26" i="5"/>
  <c r="Q26" i="5"/>
  <c r="S94" i="11"/>
  <c r="S50" i="11" s="1"/>
  <c r="S11" i="8"/>
  <c r="T17" i="7" s="1"/>
  <c r="BE17" i="7" s="1"/>
  <c r="CP17" i="7" s="1"/>
  <c r="EA17" i="7" s="1"/>
  <c r="FL17" i="7" s="1"/>
  <c r="GW17" i="7" s="1"/>
  <c r="IH17" i="7" s="1"/>
  <c r="JS17" i="7" s="1"/>
  <c r="LD17" i="7" s="1"/>
  <c r="MO17" i="7" s="1"/>
  <c r="NZ17" i="7" s="1"/>
  <c r="PK17" i="7" s="1"/>
  <c r="QV17" i="7" s="1"/>
  <c r="AO188" i="15"/>
  <c r="AK14" i="10"/>
  <c r="EB30" i="5"/>
  <c r="AQ6" i="13"/>
  <c r="AQ3" i="7"/>
  <c r="AQ3" i="6"/>
  <c r="AQ5" i="10" s="1"/>
  <c r="AL14" i="10"/>
  <c r="AO4" i="8"/>
  <c r="AN26" i="8"/>
  <c r="AR35" i="14"/>
  <c r="AU51" i="6"/>
  <c r="AM137" i="15"/>
  <c r="AK19" i="12"/>
  <c r="AK28" i="12"/>
  <c r="AL28" i="12"/>
  <c r="AL19" i="12"/>
  <c r="AQ60" i="14"/>
  <c r="AQ63" i="14"/>
  <c r="AQ48" i="14"/>
  <c r="AQ45" i="14"/>
  <c r="AQ56" i="14" s="1"/>
  <c r="AO77" i="14"/>
  <c r="AQ5" i="8"/>
  <c r="AP11" i="8"/>
  <c r="AP10" i="8"/>
  <c r="AM29" i="11"/>
  <c r="AM60" i="11" s="1"/>
  <c r="AN4" i="11"/>
  <c r="AO12" i="15"/>
  <c r="AO131" i="15" s="1"/>
  <c r="AO21" i="15"/>
  <c r="AO11" i="15"/>
  <c r="AO80" i="15" s="1"/>
  <c r="AO10" i="15"/>
  <c r="AO13" i="15"/>
  <c r="AO182" i="15" s="1"/>
  <c r="AP49" i="14"/>
  <c r="AN53" i="14" s="1"/>
  <c r="AP13" i="7"/>
  <c r="AP8" i="10" s="1"/>
  <c r="AP7" i="10" s="1"/>
  <c r="AP12" i="8" s="1"/>
  <c r="AP58" i="8" s="1"/>
  <c r="AL183" i="14"/>
  <c r="AM85" i="15"/>
  <c r="F66" i="15"/>
  <c r="AL71" i="11"/>
  <c r="AL86" i="11"/>
  <c r="AL102" i="11" s="1"/>
  <c r="AO136" i="14"/>
  <c r="AO111" i="14"/>
  <c r="AP101" i="14"/>
  <c r="AP88" i="14"/>
  <c r="AP76" i="14"/>
  <c r="AP73" i="14"/>
  <c r="AN29" i="15"/>
  <c r="AN9" i="15"/>
  <c r="Q94" i="11"/>
  <c r="Q50" i="11" s="1"/>
  <c r="Q11" i="8"/>
  <c r="R17" i="7" s="1"/>
  <c r="BC17" i="7" s="1"/>
  <c r="CN17" i="7" s="1"/>
  <c r="DY17" i="7" s="1"/>
  <c r="FJ17" i="7" s="1"/>
  <c r="GU17" i="7" s="1"/>
  <c r="IF17" i="7" s="1"/>
  <c r="JQ17" i="7" s="1"/>
  <c r="LB17" i="7" s="1"/>
  <c r="MM17" i="7" s="1"/>
  <c r="NX17" i="7" s="1"/>
  <c r="PI17" i="7" s="1"/>
  <c r="QT17" i="7" s="1"/>
  <c r="AO14" i="10"/>
  <c r="FG19" i="5"/>
  <c r="FG8" i="5"/>
  <c r="F115" i="15"/>
  <c r="AK136" i="15"/>
  <c r="FJ27" i="5"/>
  <c r="AP12" i="15" l="1"/>
  <c r="AP131" i="15" s="1"/>
  <c r="AP21" i="15"/>
  <c r="AP11" i="15"/>
  <c r="AP80" i="15" s="1"/>
  <c r="AP10" i="15"/>
  <c r="AP13" i="15"/>
  <c r="AP182" i="15" s="1"/>
  <c r="AP50" i="11"/>
  <c r="AQ5" i="11"/>
  <c r="AQ50" i="11" s="1"/>
  <c r="AQ35" i="15"/>
  <c r="AO219" i="15"/>
  <c r="AO216" i="15"/>
  <c r="AO221" i="15"/>
  <c r="AO217" i="15"/>
  <c r="AO220" i="15"/>
  <c r="AO218" i="15"/>
  <c r="AQ11" i="8"/>
  <c r="AQ10" i="8"/>
  <c r="AN137" i="15"/>
  <c r="AP188" i="15"/>
  <c r="AL136" i="15"/>
  <c r="F116" i="15"/>
  <c r="F117" i="15"/>
  <c r="AM136" i="15"/>
  <c r="AL183" i="15"/>
  <c r="AL184" i="15" s="1"/>
  <c r="AL18" i="15"/>
  <c r="AN85" i="15"/>
  <c r="F67" i="15"/>
  <c r="AT35" i="14"/>
  <c r="AV51" i="6"/>
  <c r="AQ5" i="15"/>
  <c r="AN205" i="15"/>
  <c r="AM225" i="15"/>
  <c r="Q43" i="5"/>
  <c r="AR63" i="14"/>
  <c r="AR60" i="14"/>
  <c r="AR48" i="14"/>
  <c r="AR45" i="14"/>
  <c r="AR56" i="14" s="1"/>
  <c r="AS56" i="14" s="1"/>
  <c r="AE17" i="8"/>
  <c r="AF7" i="15"/>
  <c r="AQ5" i="13"/>
  <c r="AQ4" i="10"/>
  <c r="AQ2" i="9"/>
  <c r="AQ2" i="7"/>
  <c r="AQ2" i="6"/>
  <c r="AQ2" i="5"/>
  <c r="FI43" i="5"/>
  <c r="FI16" i="5" s="1"/>
  <c r="FJ37" i="5"/>
  <c r="AP77" i="14"/>
  <c r="AN81" i="14" s="1"/>
  <c r="FH19" i="5"/>
  <c r="Q19" i="5" s="1"/>
  <c r="FH8" i="5"/>
  <c r="Q8" i="5" s="1"/>
  <c r="Q16" i="5"/>
  <c r="AO29" i="15"/>
  <c r="AO9" i="15"/>
  <c r="AO34" i="15"/>
  <c r="AQ49" i="14"/>
  <c r="FJ26" i="5"/>
  <c r="L10" i="16"/>
  <c r="L8" i="16"/>
  <c r="L7" i="16"/>
  <c r="L9" i="16"/>
  <c r="F166" i="15"/>
  <c r="AK187" i="15"/>
  <c r="F217" i="15" s="1"/>
  <c r="AP136" i="14"/>
  <c r="AP111" i="14"/>
  <c r="AP10" i="13"/>
  <c r="AP14" i="13" s="1"/>
  <c r="AP11" i="10" s="1"/>
  <c r="AP10" i="10" s="1"/>
  <c r="T93" i="11"/>
  <c r="AQ88" i="14"/>
  <c r="AQ101" i="14"/>
  <c r="AQ76" i="14"/>
  <c r="AQ73" i="14"/>
  <c r="AN182" i="14"/>
  <c r="AN181" i="14"/>
  <c r="AN183" i="14" s="1"/>
  <c r="L5" i="16"/>
  <c r="FK27" i="5"/>
  <c r="AN29" i="11"/>
  <c r="AN60" i="11" s="1"/>
  <c r="AO4" i="11"/>
  <c r="EC30" i="5"/>
  <c r="AK185" i="15"/>
  <c r="AL181" i="15" s="1"/>
  <c r="AL185" i="15" s="1"/>
  <c r="AM181" i="15" s="1"/>
  <c r="AQ86" i="15"/>
  <c r="AM71" i="11"/>
  <c r="AM86" i="11"/>
  <c r="AM102" i="11" s="1"/>
  <c r="P58" i="14"/>
  <c r="P54" i="14"/>
  <c r="AO167" i="14"/>
  <c r="AO175" i="14" s="1"/>
  <c r="AO146" i="14"/>
  <c r="AP4" i="8"/>
  <c r="AO26" i="8"/>
  <c r="AO53" i="14"/>
  <c r="AB184" i="14"/>
  <c r="AQ8" i="7"/>
  <c r="D8" i="7" s="1"/>
  <c r="D9" i="7"/>
  <c r="ED30" i="5" l="1"/>
  <c r="T94" i="11"/>
  <c r="T50" i="11" s="1"/>
  <c r="T11" i="8"/>
  <c r="U17" i="7" s="1"/>
  <c r="BF17" i="7" s="1"/>
  <c r="CQ17" i="7" s="1"/>
  <c r="EB17" i="7" s="1"/>
  <c r="FM17" i="7" s="1"/>
  <c r="GX17" i="7" s="1"/>
  <c r="II17" i="7" s="1"/>
  <c r="JT17" i="7" s="1"/>
  <c r="LE17" i="7" s="1"/>
  <c r="MP17" i="7" s="1"/>
  <c r="OA17" i="7" s="1"/>
  <c r="PL17" i="7" s="1"/>
  <c r="QW17" i="7" s="1"/>
  <c r="FI19" i="5"/>
  <c r="FI8" i="5"/>
  <c r="AO29" i="11"/>
  <c r="AO60" i="11" s="1"/>
  <c r="AP4" i="11"/>
  <c r="AR88" i="14"/>
  <c r="AR101" i="14"/>
  <c r="AR76" i="14"/>
  <c r="AR73" i="14"/>
  <c r="F118" i="15"/>
  <c r="AN136" i="15"/>
  <c r="AN71" i="11"/>
  <c r="AN86" i="11"/>
  <c r="AN102" i="11" s="1"/>
  <c r="FK26" i="5"/>
  <c r="Q22" i="10"/>
  <c r="AP167" i="14"/>
  <c r="AP175" i="14" s="1"/>
  <c r="AP146" i="14"/>
  <c r="AP219" i="15"/>
  <c r="AP216" i="15"/>
  <c r="AP221" i="15"/>
  <c r="AP217" i="15"/>
  <c r="AP220" i="15"/>
  <c r="AP218" i="15"/>
  <c r="AP222" i="15"/>
  <c r="AQ77" i="14"/>
  <c r="AM183" i="15"/>
  <c r="AM184" i="15" s="1"/>
  <c r="AM18" i="15"/>
  <c r="AM187" i="15"/>
  <c r="F219" i="15" s="1"/>
  <c r="F168" i="15"/>
  <c r="AQ136" i="14"/>
  <c r="AQ111" i="14"/>
  <c r="AO205" i="15"/>
  <c r="AN225" i="15"/>
  <c r="AP29" i="15"/>
  <c r="AP9" i="15"/>
  <c r="Q52" i="14"/>
  <c r="Q43" i="14"/>
  <c r="Q55" i="14" s="1"/>
  <c r="Q57" i="14" s="1"/>
  <c r="AO85" i="15"/>
  <c r="F68" i="15"/>
  <c r="AF17" i="8"/>
  <c r="AG7" i="15"/>
  <c r="AL187" i="15"/>
  <c r="F218" i="15" s="1"/>
  <c r="F167" i="15"/>
  <c r="AQ4" i="8"/>
  <c r="AQ26" i="8" s="1"/>
  <c r="AP26" i="8"/>
  <c r="AQ21" i="15"/>
  <c r="AQ11" i="15"/>
  <c r="AQ10" i="15"/>
  <c r="AQ13" i="15"/>
  <c r="AQ12" i="15"/>
  <c r="AP34" i="15"/>
  <c r="AQ13" i="7"/>
  <c r="AU35" i="14"/>
  <c r="AW51" i="6"/>
  <c r="AQ188" i="15"/>
  <c r="AC178" i="14"/>
  <c r="AC180" i="14"/>
  <c r="AO181" i="14"/>
  <c r="AO182" i="14"/>
  <c r="AM185" i="15"/>
  <c r="AN181" i="15" s="1"/>
  <c r="FL27" i="5"/>
  <c r="FJ43" i="5"/>
  <c r="FJ16" i="5" s="1"/>
  <c r="FK37" i="5"/>
  <c r="AT63" i="14"/>
  <c r="AT60" i="14"/>
  <c r="AT48" i="14"/>
  <c r="AT45" i="14"/>
  <c r="AT56" i="14" s="1"/>
  <c r="AP14" i="10"/>
  <c r="AR49" i="14"/>
  <c r="AP53" i="14"/>
  <c r="AO137" i="15"/>
  <c r="Q54" i="14" l="1"/>
  <c r="Q58" i="14" s="1"/>
  <c r="AR77" i="14"/>
  <c r="AP81" i="14" s="1"/>
  <c r="AQ131" i="15"/>
  <c r="E12" i="15"/>
  <c r="AP182" i="14"/>
  <c r="AP181" i="14"/>
  <c r="AP183" i="14" s="1"/>
  <c r="AR136" i="14"/>
  <c r="AR111" i="14"/>
  <c r="AV35" i="14"/>
  <c r="AX51" i="6"/>
  <c r="AQ182" i="15"/>
  <c r="E13" i="15"/>
  <c r="AG17" i="8"/>
  <c r="AH7" i="15"/>
  <c r="AN183" i="15"/>
  <c r="AN184" i="15" s="1"/>
  <c r="AN18" i="15"/>
  <c r="AO81" i="14"/>
  <c r="AT49" i="14"/>
  <c r="AP205" i="15"/>
  <c r="AO225" i="15"/>
  <c r="Q21" i="10"/>
  <c r="AQ9" i="15"/>
  <c r="E9" i="15" s="1"/>
  <c r="AQ29" i="15"/>
  <c r="E10" i="15"/>
  <c r="FL26" i="5"/>
  <c r="AP29" i="11"/>
  <c r="AP60" i="11" s="1"/>
  <c r="AQ4" i="11"/>
  <c r="AQ29" i="11" s="1"/>
  <c r="AQ60" i="11" s="1"/>
  <c r="AP137" i="15"/>
  <c r="AT88" i="14"/>
  <c r="AT101" i="14"/>
  <c r="AT76" i="14"/>
  <c r="AT73" i="14"/>
  <c r="AC184" i="14"/>
  <c r="AQ8" i="10"/>
  <c r="D13" i="7"/>
  <c r="AQ80" i="15"/>
  <c r="E11" i="15"/>
  <c r="AO71" i="11"/>
  <c r="AO86" i="11"/>
  <c r="AO102" i="11" s="1"/>
  <c r="FM27" i="5"/>
  <c r="AO183" i="14"/>
  <c r="F119" i="15"/>
  <c r="AO136" i="15"/>
  <c r="AQ34" i="15"/>
  <c r="EE30" i="5"/>
  <c r="AU60" i="14"/>
  <c r="AU63" i="14"/>
  <c r="AU48" i="14"/>
  <c r="AU45" i="14"/>
  <c r="AU56" i="14" s="1"/>
  <c r="FK43" i="5"/>
  <c r="FK16" i="5" s="1"/>
  <c r="FL37" i="5"/>
  <c r="F69" i="15"/>
  <c r="AP85" i="15"/>
  <c r="AQ167" i="14"/>
  <c r="AQ175" i="14" s="1"/>
  <c r="AQ146" i="14"/>
  <c r="AQ53" i="14"/>
  <c r="FJ19" i="5"/>
  <c r="FJ8" i="5"/>
  <c r="AN187" i="15"/>
  <c r="F220" i="15" s="1"/>
  <c r="F169" i="15"/>
  <c r="R52" i="14" l="1"/>
  <c r="R43" i="14"/>
  <c r="R55" i="14" s="1"/>
  <c r="AQ7" i="10"/>
  <c r="G8" i="10"/>
  <c r="FM26" i="5"/>
  <c r="AR167" i="14"/>
  <c r="AR175" i="14" s="1"/>
  <c r="AR146" i="14"/>
  <c r="AT77" i="14"/>
  <c r="AT136" i="14"/>
  <c r="AT111" i="14"/>
  <c r="AQ182" i="14"/>
  <c r="AQ181" i="14"/>
  <c r="F120" i="15"/>
  <c r="AP136" i="15"/>
  <c r="AH17" i="8"/>
  <c r="AI7" i="15"/>
  <c r="AQ137" i="15"/>
  <c r="FN27" i="5"/>
  <c r="FL43" i="5"/>
  <c r="FL16" i="5" s="1"/>
  <c r="FM37" i="5"/>
  <c r="E63" i="15"/>
  <c r="AN185" i="15"/>
  <c r="AO181" i="15" s="1"/>
  <c r="AO185" i="15" s="1"/>
  <c r="AP181" i="15" s="1"/>
  <c r="EF30" i="5"/>
  <c r="FK19" i="5"/>
  <c r="FK8" i="5"/>
  <c r="AD180" i="14"/>
  <c r="AD178" i="14"/>
  <c r="AD184" i="14" s="1"/>
  <c r="AO183" i="15"/>
  <c r="AO184" i="15" s="1"/>
  <c r="AO18" i="15"/>
  <c r="AQ219" i="15"/>
  <c r="AQ216" i="15"/>
  <c r="AQ221" i="15"/>
  <c r="AQ217" i="15"/>
  <c r="AQ223" i="15"/>
  <c r="AQ220" i="15"/>
  <c r="AQ218" i="15"/>
  <c r="AQ222" i="15"/>
  <c r="F70" i="15"/>
  <c r="AQ85" i="15"/>
  <c r="E69" i="15"/>
  <c r="AP69" i="15" s="1"/>
  <c r="E64" i="15"/>
  <c r="E65" i="15"/>
  <c r="E66" i="15"/>
  <c r="AU49" i="14"/>
  <c r="AR53" i="14"/>
  <c r="AS53" i="14" s="1"/>
  <c r="AO187" i="15"/>
  <c r="F221" i="15" s="1"/>
  <c r="F170" i="15"/>
  <c r="AQ71" i="11"/>
  <c r="AQ86" i="11"/>
  <c r="AQ102" i="11" s="1"/>
  <c r="AQ205" i="15"/>
  <c r="AP225" i="15"/>
  <c r="AW35" i="14"/>
  <c r="AY51" i="6"/>
  <c r="AQ81" i="14"/>
  <c r="AU101" i="14"/>
  <c r="AU88" i="14"/>
  <c r="AU76" i="14"/>
  <c r="AU73" i="14"/>
  <c r="AP71" i="11"/>
  <c r="AP86" i="11"/>
  <c r="AP102" i="11" s="1"/>
  <c r="AV63" i="14"/>
  <c r="AV60" i="14"/>
  <c r="AV48" i="14"/>
  <c r="AV45" i="14"/>
  <c r="AV56" i="14" s="1"/>
  <c r="AI17" i="8" l="1"/>
  <c r="AJ7" i="15"/>
  <c r="AQ183" i="14"/>
  <c r="AQ10" i="13"/>
  <c r="AQ14" i="13" s="1"/>
  <c r="AQ11" i="10" s="1"/>
  <c r="U93" i="11"/>
  <c r="G7" i="10"/>
  <c r="C19" i="3" s="1"/>
  <c r="AQ12" i="8"/>
  <c r="AQ58" i="8" s="1"/>
  <c r="K34" i="3"/>
  <c r="R57" i="14"/>
  <c r="S57" i="14" s="1"/>
  <c r="S55" i="14"/>
  <c r="AM66" i="15"/>
  <c r="AN66" i="15"/>
  <c r="AO66" i="15"/>
  <c r="AP66" i="15"/>
  <c r="R54" i="14"/>
  <c r="S54" i="14" s="1"/>
  <c r="AV49" i="14"/>
  <c r="AL65" i="15"/>
  <c r="AM65" i="15"/>
  <c r="AN65" i="15"/>
  <c r="AO65" i="15"/>
  <c r="AP65" i="15"/>
  <c r="EG30" i="5"/>
  <c r="AT167" i="14"/>
  <c r="AT175" i="14" s="1"/>
  <c r="AT146" i="14"/>
  <c r="AL64" i="15"/>
  <c r="AK64" i="15"/>
  <c r="AM64" i="15" s="1"/>
  <c r="AJ63" i="15"/>
  <c r="AQ66" i="15"/>
  <c r="AU136" i="14"/>
  <c r="AU111" i="14"/>
  <c r="AW63" i="14"/>
  <c r="AW60" i="14"/>
  <c r="AW48" i="14"/>
  <c r="AW45" i="14"/>
  <c r="AW56" i="14" s="1"/>
  <c r="AQ136" i="15"/>
  <c r="F121" i="15"/>
  <c r="AQ69" i="15"/>
  <c r="AP183" i="15"/>
  <c r="AP185" i="15" s="1"/>
  <c r="AQ181" i="15" s="1"/>
  <c r="AP18" i="15"/>
  <c r="E70" i="15"/>
  <c r="AQ70" i="15" s="1"/>
  <c r="E36" i="15"/>
  <c r="E37" i="15"/>
  <c r="E38" i="15"/>
  <c r="E39" i="15"/>
  <c r="E40" i="15"/>
  <c r="E41" i="15"/>
  <c r="E43" i="15"/>
  <c r="E42" i="15"/>
  <c r="E45" i="15"/>
  <c r="E44" i="15"/>
  <c r="E47" i="15"/>
  <c r="E46" i="15"/>
  <c r="E49" i="15"/>
  <c r="E48" i="15"/>
  <c r="E50" i="15"/>
  <c r="E53" i="15"/>
  <c r="E51" i="15"/>
  <c r="E56" i="15"/>
  <c r="E54" i="15"/>
  <c r="E52" i="15"/>
  <c r="E58" i="15"/>
  <c r="E55" i="15"/>
  <c r="E57" i="15"/>
  <c r="E59" i="15"/>
  <c r="E61" i="15"/>
  <c r="E62" i="15"/>
  <c r="E60" i="15"/>
  <c r="FM43" i="5"/>
  <c r="FM16" i="5" s="1"/>
  <c r="FN37" i="5"/>
  <c r="AQ65" i="15"/>
  <c r="AQ225" i="15"/>
  <c r="AE180" i="14"/>
  <c r="AF180" i="14" s="1"/>
  <c r="AE178" i="14"/>
  <c r="AE184" i="14" s="1"/>
  <c r="AG178" i="14" s="1"/>
  <c r="FL19" i="5"/>
  <c r="FL8" i="5"/>
  <c r="AR182" i="14"/>
  <c r="AR181" i="14"/>
  <c r="E68" i="15"/>
  <c r="AU77" i="14"/>
  <c r="AR81" i="14"/>
  <c r="AS81" i="14" s="1"/>
  <c r="FO27" i="5"/>
  <c r="AP187" i="15"/>
  <c r="F222" i="15" s="1"/>
  <c r="F171" i="15"/>
  <c r="FN26" i="5"/>
  <c r="AX35" i="14"/>
  <c r="AZ51" i="6"/>
  <c r="AV101" i="14"/>
  <c r="AV88" i="14"/>
  <c r="AV76" i="14"/>
  <c r="AV73" i="14"/>
  <c r="E67" i="15"/>
  <c r="E120" i="15"/>
  <c r="E116" i="15"/>
  <c r="E118" i="15"/>
  <c r="E115" i="15"/>
  <c r="E114" i="15"/>
  <c r="E113" i="15"/>
  <c r="AH61" i="15" l="1"/>
  <c r="V49" i="15"/>
  <c r="J36" i="15"/>
  <c r="I36" i="15"/>
  <c r="I71" i="15" s="1"/>
  <c r="AG59" i="15"/>
  <c r="AF59" i="15"/>
  <c r="S46" i="15"/>
  <c r="AU167" i="14"/>
  <c r="AU175" i="14" s="1"/>
  <c r="AU146" i="14"/>
  <c r="AN64" i="15"/>
  <c r="AO64" i="15" s="1"/>
  <c r="AJ17" i="8"/>
  <c r="AK7" i="15"/>
  <c r="AN67" i="15"/>
  <c r="AO67" i="15"/>
  <c r="AP67" i="15"/>
  <c r="AQ67" i="15"/>
  <c r="FP27" i="5"/>
  <c r="AD57" i="15"/>
  <c r="V47" i="15"/>
  <c r="U47" i="15"/>
  <c r="T47" i="15"/>
  <c r="AV77" i="14"/>
  <c r="AG180" i="14"/>
  <c r="AB55" i="15"/>
  <c r="Q44" i="15"/>
  <c r="AF184" i="14"/>
  <c r="AS178" i="14" s="1"/>
  <c r="AG58" i="15"/>
  <c r="AF58" i="15"/>
  <c r="AE58" i="15"/>
  <c r="S45" i="15"/>
  <c r="R45" i="15"/>
  <c r="AK63" i="15"/>
  <c r="AL63" i="15" s="1"/>
  <c r="AT53" i="14"/>
  <c r="AA52" i="15"/>
  <c r="Z52" i="15"/>
  <c r="Y52" i="15"/>
  <c r="J7" i="14"/>
  <c r="AV136" i="14"/>
  <c r="AV111" i="14"/>
  <c r="AA54" i="15"/>
  <c r="P43" i="15"/>
  <c r="E121" i="15"/>
  <c r="AQ121" i="15" s="1"/>
  <c r="E88" i="15"/>
  <c r="E87" i="15"/>
  <c r="E91" i="15"/>
  <c r="E90" i="15"/>
  <c r="E89" i="15"/>
  <c r="E92" i="15"/>
  <c r="E93" i="15"/>
  <c r="E94" i="15"/>
  <c r="E97" i="15"/>
  <c r="E95" i="15"/>
  <c r="E96" i="15"/>
  <c r="E99" i="15"/>
  <c r="E98" i="15"/>
  <c r="E100" i="15"/>
  <c r="E102" i="15"/>
  <c r="E105" i="15"/>
  <c r="E101" i="15"/>
  <c r="E104" i="15"/>
  <c r="E103" i="15"/>
  <c r="E107" i="15"/>
  <c r="E106" i="15"/>
  <c r="E108" i="15"/>
  <c r="E109" i="15"/>
  <c r="E110" i="15"/>
  <c r="E119" i="15"/>
  <c r="E111" i="15"/>
  <c r="E117" i="15"/>
  <c r="E112" i="15"/>
  <c r="AM63" i="15"/>
  <c r="AO63" i="15" s="1"/>
  <c r="AP63" i="15" s="1"/>
  <c r="AK115" i="15"/>
  <c r="AX60" i="14"/>
  <c r="AX63" i="14"/>
  <c r="AX48" i="14"/>
  <c r="AX45" i="14"/>
  <c r="AX56" i="14" s="1"/>
  <c r="AC56" i="15"/>
  <c r="O41" i="15"/>
  <c r="N41" i="15"/>
  <c r="AQ187" i="15"/>
  <c r="F223" i="15" s="1"/>
  <c r="F172" i="15"/>
  <c r="AN63" i="15"/>
  <c r="S58" i="14"/>
  <c r="AQ183" i="15"/>
  <c r="AQ185" i="15" s="1"/>
  <c r="AQ18" i="15"/>
  <c r="E18" i="15" s="1"/>
  <c r="AN118" i="15"/>
  <c r="FN43" i="5"/>
  <c r="FN16" i="5" s="1"/>
  <c r="FO37" i="5"/>
  <c r="Z51" i="15"/>
  <c r="Y51" i="15"/>
  <c r="X51" i="15"/>
  <c r="O40" i="15"/>
  <c r="N40" i="15"/>
  <c r="M40" i="15"/>
  <c r="AT182" i="14"/>
  <c r="AT181" i="14"/>
  <c r="R58" i="14"/>
  <c r="T43" i="14" s="1"/>
  <c r="T55" i="14" s="1"/>
  <c r="AT81" i="14"/>
  <c r="AL114" i="15"/>
  <c r="AM114" i="15" s="1"/>
  <c r="AK114" i="15"/>
  <c r="AJ114" i="15"/>
  <c r="AM116" i="15"/>
  <c r="AL116" i="15"/>
  <c r="AN116" i="15" s="1"/>
  <c r="FO26" i="5"/>
  <c r="FM8" i="5"/>
  <c r="FM19" i="5"/>
  <c r="Z53" i="15"/>
  <c r="M39" i="15"/>
  <c r="L39" i="15"/>
  <c r="AW49" i="14"/>
  <c r="AU53" i="14" s="1"/>
  <c r="U94" i="11"/>
  <c r="U50" i="11" s="1"/>
  <c r="V94" i="11"/>
  <c r="V50" i="11" s="1"/>
  <c r="U11" i="8"/>
  <c r="V17" i="7" s="1"/>
  <c r="AP184" i="15"/>
  <c r="AQ184" i="15" s="1"/>
  <c r="AI113" i="15"/>
  <c r="AY35" i="14"/>
  <c r="BA51" i="6"/>
  <c r="AQ120" i="15"/>
  <c r="AP120" i="15"/>
  <c r="AO68" i="15"/>
  <c r="AP68" i="15"/>
  <c r="AQ68" i="15"/>
  <c r="AH60" i="15"/>
  <c r="AI60" i="15" s="1"/>
  <c r="AG60" i="15"/>
  <c r="W50" i="15"/>
  <c r="X50" i="15" s="1"/>
  <c r="K38" i="15"/>
  <c r="EH30" i="5"/>
  <c r="AQ10" i="10"/>
  <c r="G11" i="10"/>
  <c r="Q42" i="15"/>
  <c r="P42" i="15"/>
  <c r="O42" i="15"/>
  <c r="E171" i="15"/>
  <c r="E169" i="15"/>
  <c r="E167" i="15"/>
  <c r="AR183" i="14"/>
  <c r="AI62" i="15"/>
  <c r="W48" i="15"/>
  <c r="V48" i="15"/>
  <c r="U48" i="15"/>
  <c r="K37" i="15"/>
  <c r="J37" i="15"/>
  <c r="AW101" i="14"/>
  <c r="AW88" i="14"/>
  <c r="AW76" i="14"/>
  <c r="AW73" i="14"/>
  <c r="AP64" i="15" l="1"/>
  <c r="AQ64" i="15" s="1"/>
  <c r="Y50" i="15"/>
  <c r="AJ60" i="15"/>
  <c r="AK60" i="15" s="1"/>
  <c r="AN114" i="15"/>
  <c r="FP26" i="5"/>
  <c r="X101" i="15"/>
  <c r="W101" i="15"/>
  <c r="L89" i="15"/>
  <c r="K89" i="15"/>
  <c r="AK17" i="8"/>
  <c r="AL7" i="15"/>
  <c r="AZ35" i="14"/>
  <c r="BB51" i="6"/>
  <c r="BG17" i="7"/>
  <c r="CR17" i="7" s="1"/>
  <c r="EC17" i="7" s="1"/>
  <c r="FN17" i="7" s="1"/>
  <c r="GY17" i="7" s="1"/>
  <c r="IJ17" i="7" s="1"/>
  <c r="JU17" i="7" s="1"/>
  <c r="LF17" i="7" s="1"/>
  <c r="MQ17" i="7" s="1"/>
  <c r="OB17" i="7" s="1"/>
  <c r="PM17" i="7" s="1"/>
  <c r="QX17" i="7" s="1"/>
  <c r="D17" i="7"/>
  <c r="FO43" i="5"/>
  <c r="FO16" i="5" s="1"/>
  <c r="FP37" i="5"/>
  <c r="E172" i="15"/>
  <c r="AQ172" i="15" s="1"/>
  <c r="E138" i="15"/>
  <c r="E139" i="15"/>
  <c r="E140" i="15"/>
  <c r="E142" i="15"/>
  <c r="E141" i="15"/>
  <c r="E143" i="15"/>
  <c r="E144" i="15"/>
  <c r="E147" i="15"/>
  <c r="E145" i="15"/>
  <c r="E146" i="15"/>
  <c r="E150" i="15"/>
  <c r="E148" i="15"/>
  <c r="E149" i="15"/>
  <c r="E152" i="15"/>
  <c r="E151" i="15"/>
  <c r="E153" i="15"/>
  <c r="E154" i="15"/>
  <c r="E155" i="15"/>
  <c r="E158" i="15"/>
  <c r="E157" i="15"/>
  <c r="E159" i="15"/>
  <c r="E160" i="15"/>
  <c r="E156" i="15"/>
  <c r="E161" i="15"/>
  <c r="E162" i="15"/>
  <c r="E165" i="15"/>
  <c r="E166" i="15"/>
  <c r="E170" i="15"/>
  <c r="E163" i="15"/>
  <c r="E164" i="15"/>
  <c r="E168" i="15"/>
  <c r="AX49" i="14"/>
  <c r="AJ112" i="15"/>
  <c r="AI112" i="15"/>
  <c r="AH112" i="15"/>
  <c r="AA105" i="15"/>
  <c r="M90" i="15"/>
  <c r="L90" i="15"/>
  <c r="EI30" i="5"/>
  <c r="AY60" i="14"/>
  <c r="AY63" i="14"/>
  <c r="AY48" i="14"/>
  <c r="AY45" i="14"/>
  <c r="AY56" i="14" s="1"/>
  <c r="FN8" i="5"/>
  <c r="FN19" i="5"/>
  <c r="AX101" i="14"/>
  <c r="AX88" i="14"/>
  <c r="AX73" i="14"/>
  <c r="AX76" i="14"/>
  <c r="AM117" i="15"/>
  <c r="X102" i="15"/>
  <c r="Y102" i="15" s="1"/>
  <c r="M91" i="15"/>
  <c r="J71" i="15"/>
  <c r="E50" i="11"/>
  <c r="AO116" i="15"/>
  <c r="AP116" i="15" s="1"/>
  <c r="AQ116" i="15" s="1"/>
  <c r="AH111" i="15"/>
  <c r="AG111" i="15"/>
  <c r="V100" i="15"/>
  <c r="I87" i="15"/>
  <c r="I122" i="15" s="1"/>
  <c r="AW77" i="14"/>
  <c r="AP171" i="15"/>
  <c r="AQ171" i="15"/>
  <c r="AJ113" i="15"/>
  <c r="AA51" i="15"/>
  <c r="AO118" i="15"/>
  <c r="AQ119" i="15"/>
  <c r="AP119" i="15"/>
  <c r="AO119" i="15"/>
  <c r="V98" i="15"/>
  <c r="U98" i="15"/>
  <c r="T98" i="15"/>
  <c r="K88" i="15"/>
  <c r="J88" i="15"/>
  <c r="Q43" i="15"/>
  <c r="AV167" i="14"/>
  <c r="AV175" i="14" s="1"/>
  <c r="AV146" i="14"/>
  <c r="AB52" i="15"/>
  <c r="W47" i="15"/>
  <c r="L37" i="15"/>
  <c r="AJ62" i="15"/>
  <c r="AK113" i="15"/>
  <c r="AA53" i="15"/>
  <c r="T57" i="14"/>
  <c r="AL115" i="15"/>
  <c r="AM115" i="15" s="1"/>
  <c r="AG110" i="15"/>
  <c r="AF110" i="15"/>
  <c r="U99" i="15"/>
  <c r="T45" i="15"/>
  <c r="X45" i="15" s="1"/>
  <c r="K36" i="15"/>
  <c r="R42" i="15"/>
  <c r="AT183" i="14"/>
  <c r="AE109" i="15"/>
  <c r="R96" i="15"/>
  <c r="J45" i="11"/>
  <c r="X47" i="15"/>
  <c r="FQ27" i="5"/>
  <c r="AM167" i="15"/>
  <c r="AL167" i="15"/>
  <c r="AN167" i="15"/>
  <c r="AO167" i="15"/>
  <c r="AP167" i="15"/>
  <c r="AQ167" i="15"/>
  <c r="AW136" i="14"/>
  <c r="AW111" i="14"/>
  <c r="AB53" i="15"/>
  <c r="AE108" i="15"/>
  <c r="AD108" i="15"/>
  <c r="Q95" i="15"/>
  <c r="R43" i="15"/>
  <c r="U45" i="15"/>
  <c r="AH58" i="15"/>
  <c r="AK58" i="15" s="1"/>
  <c r="AU182" i="14"/>
  <c r="AU181" i="14"/>
  <c r="AI61" i="15"/>
  <c r="AJ61" i="15" s="1"/>
  <c r="AQ63" i="15"/>
  <c r="M37" i="15"/>
  <c r="X48" i="15"/>
  <c r="AD56" i="15"/>
  <c r="AE56" i="15" s="1"/>
  <c r="AC106" i="15"/>
  <c r="AB106" i="15"/>
  <c r="T97" i="15"/>
  <c r="S97" i="15"/>
  <c r="S43" i="15"/>
  <c r="V45" i="15"/>
  <c r="AI58" i="15"/>
  <c r="Y47" i="15"/>
  <c r="Z47" i="15" s="1"/>
  <c r="AE57" i="15"/>
  <c r="AH59" i="15"/>
  <c r="L36" i="15"/>
  <c r="W49" i="15"/>
  <c r="S42" i="15"/>
  <c r="AC53" i="15"/>
  <c r="AF52" i="14"/>
  <c r="P41" i="15"/>
  <c r="AG107" i="15"/>
  <c r="AF107" i="15"/>
  <c r="AE107" i="15"/>
  <c r="AD107" i="15"/>
  <c r="AC107" i="15"/>
  <c r="P94" i="15"/>
  <c r="AB54" i="15"/>
  <c r="AJ58" i="15"/>
  <c r="I15" i="15"/>
  <c r="I30" i="15"/>
  <c r="AV53" i="14"/>
  <c r="P40" i="15"/>
  <c r="Y103" i="15"/>
  <c r="O93" i="15"/>
  <c r="T43" i="15"/>
  <c r="W45" i="15"/>
  <c r="AC55" i="15"/>
  <c r="AG184" i="14"/>
  <c r="AH178" i="14" s="1"/>
  <c r="AF57" i="15"/>
  <c r="AI59" i="15"/>
  <c r="X49" i="15"/>
  <c r="AN169" i="15"/>
  <c r="AO169" i="15"/>
  <c r="AP169" i="15"/>
  <c r="AQ169" i="15"/>
  <c r="G10" i="10"/>
  <c r="AQ14" i="10"/>
  <c r="L38" i="15"/>
  <c r="N39" i="15"/>
  <c r="AA104" i="15"/>
  <c r="Z104" i="15"/>
  <c r="N92" i="15"/>
  <c r="R44" i="15"/>
  <c r="S44" i="15" s="1"/>
  <c r="T46" i="15"/>
  <c r="M36" i="15"/>
  <c r="AU81" i="14"/>
  <c r="AK61" i="15" l="1"/>
  <c r="AL61" i="15" s="1"/>
  <c r="AA102" i="15"/>
  <c r="AC102" i="15" s="1"/>
  <c r="Z102" i="15"/>
  <c r="AD102" i="15" s="1"/>
  <c r="AF56" i="15"/>
  <c r="AL60" i="15"/>
  <c r="AD55" i="15"/>
  <c r="AE55" i="15" s="1"/>
  <c r="Z103" i="15"/>
  <c r="AC54" i="15"/>
  <c r="AK62" i="15"/>
  <c r="AX136" i="14"/>
  <c r="AX111" i="14"/>
  <c r="AK164" i="15"/>
  <c r="AL164" i="15" s="1"/>
  <c r="AJ164" i="15"/>
  <c r="AI164" i="15"/>
  <c r="Z155" i="15"/>
  <c r="O143" i="15"/>
  <c r="N143" i="15"/>
  <c r="P143" i="15" s="1"/>
  <c r="BA35" i="14"/>
  <c r="BC51" i="6"/>
  <c r="AL113" i="15"/>
  <c r="AM113" i="15" s="1"/>
  <c r="AK112" i="15"/>
  <c r="AP112" i="15" s="1"/>
  <c r="AH163" i="15"/>
  <c r="AI163" i="15" s="1"/>
  <c r="Y154" i="15"/>
  <c r="M141" i="15"/>
  <c r="L141" i="15"/>
  <c r="AZ60" i="14"/>
  <c r="AZ63" i="14"/>
  <c r="AZ48" i="14"/>
  <c r="AZ45" i="14"/>
  <c r="AZ56" i="14" s="1"/>
  <c r="AA103" i="15"/>
  <c r="FR27" i="5"/>
  <c r="AH110" i="15"/>
  <c r="AQ110" i="15" s="1"/>
  <c r="I81" i="15"/>
  <c r="I16" i="15"/>
  <c r="AI111" i="15"/>
  <c r="AL112" i="15"/>
  <c r="AO170" i="15"/>
  <c r="AP170" i="15"/>
  <c r="AQ170" i="15"/>
  <c r="X153" i="15"/>
  <c r="M142" i="15"/>
  <c r="AA47" i="15"/>
  <c r="Y101" i="15"/>
  <c r="T42" i="15"/>
  <c r="AL58" i="15"/>
  <c r="N37" i="15"/>
  <c r="AF108" i="15"/>
  <c r="AW167" i="14"/>
  <c r="AW175" i="14" s="1"/>
  <c r="AW146" i="14"/>
  <c r="S96" i="15"/>
  <c r="AF109" i="15"/>
  <c r="AI110" i="15"/>
  <c r="L88" i="15"/>
  <c r="W98" i="15"/>
  <c r="AA98" i="15" s="1"/>
  <c r="O37" i="15"/>
  <c r="AJ111" i="15"/>
  <c r="AM112" i="15"/>
  <c r="AL166" i="15"/>
  <c r="AK166" i="15"/>
  <c r="W151" i="15"/>
  <c r="V151" i="15"/>
  <c r="K140" i="15"/>
  <c r="M38" i="15"/>
  <c r="AP118" i="15"/>
  <c r="AQ118" i="15" s="1"/>
  <c r="AB103" i="15"/>
  <c r="AH107" i="15"/>
  <c r="U97" i="15"/>
  <c r="AD106" i="15"/>
  <c r="AG108" i="15"/>
  <c r="AH108" i="15" s="1"/>
  <c r="AG109" i="15"/>
  <c r="AJ110" i="15"/>
  <c r="AK111" i="15"/>
  <c r="N91" i="15"/>
  <c r="Q91" i="15" s="1"/>
  <c r="AN112" i="15"/>
  <c r="AK165" i="15"/>
  <c r="AJ165" i="15"/>
  <c r="X152" i="15"/>
  <c r="W152" i="15"/>
  <c r="K139" i="15"/>
  <c r="J139" i="15"/>
  <c r="Y48" i="15"/>
  <c r="O92" i="15"/>
  <c r="AB104" i="15"/>
  <c r="AI107" i="15"/>
  <c r="AH109" i="15"/>
  <c r="AK110" i="15"/>
  <c r="X98" i="15"/>
  <c r="J87" i="15"/>
  <c r="AL111" i="15"/>
  <c r="N38" i="15"/>
  <c r="AN117" i="15"/>
  <c r="AQ117" i="15" s="1"/>
  <c r="AB105" i="15"/>
  <c r="AO112" i="15"/>
  <c r="AG162" i="15"/>
  <c r="T149" i="15"/>
  <c r="K138" i="15"/>
  <c r="K173" i="15" s="1"/>
  <c r="J138" i="15"/>
  <c r="J173" i="15" s="1"/>
  <c r="I138" i="15"/>
  <c r="I173" i="15" s="1"/>
  <c r="Q41" i="15"/>
  <c r="AC103" i="15"/>
  <c r="AJ107" i="15"/>
  <c r="Y49" i="15"/>
  <c r="AE106" i="15"/>
  <c r="AH106" i="15" s="1"/>
  <c r="U44" i="15"/>
  <c r="R95" i="15"/>
  <c r="T96" i="15"/>
  <c r="AI109" i="15"/>
  <c r="T44" i="15"/>
  <c r="V99" i="15"/>
  <c r="AL110" i="15"/>
  <c r="M88" i="15"/>
  <c r="AO117" i="15"/>
  <c r="AP117" i="15" s="1"/>
  <c r="AY49" i="14"/>
  <c r="AW53" i="14" s="1"/>
  <c r="N90" i="15"/>
  <c r="AF161" i="15"/>
  <c r="U148" i="15"/>
  <c r="T148" i="15"/>
  <c r="S148" i="15"/>
  <c r="Q40" i="15"/>
  <c r="R40" i="15" s="1"/>
  <c r="M71" i="15"/>
  <c r="P92" i="15"/>
  <c r="Q92" i="15" s="1"/>
  <c r="AC104" i="15"/>
  <c r="Q94" i="15"/>
  <c r="AK107" i="15"/>
  <c r="AL107" i="15" s="1"/>
  <c r="L71" i="15"/>
  <c r="AJ109" i="15"/>
  <c r="AK109" i="15" s="1"/>
  <c r="AM110" i="15"/>
  <c r="Y98" i="15"/>
  <c r="W100" i="15"/>
  <c r="N36" i="15"/>
  <c r="O91" i="15"/>
  <c r="AY101" i="14"/>
  <c r="AY88" i="14"/>
  <c r="AY76" i="14"/>
  <c r="AY73" i="14"/>
  <c r="AC105" i="15"/>
  <c r="AA156" i="15"/>
  <c r="V150" i="15"/>
  <c r="U150" i="15"/>
  <c r="FP43" i="5"/>
  <c r="FP16" i="5" s="1"/>
  <c r="FQ37" i="5"/>
  <c r="AO114" i="15"/>
  <c r="AQ114" i="15" s="1"/>
  <c r="AC52" i="15"/>
  <c r="O39" i="15"/>
  <c r="AD103" i="15"/>
  <c r="AF106" i="15"/>
  <c r="AM58" i="15"/>
  <c r="AN115" i="15"/>
  <c r="U96" i="15"/>
  <c r="U42" i="15"/>
  <c r="Y45" i="15"/>
  <c r="W99" i="15"/>
  <c r="AN110" i="15"/>
  <c r="O38" i="15"/>
  <c r="AV182" i="14"/>
  <c r="AV181" i="14"/>
  <c r="AV183" i="14" s="1"/>
  <c r="V42" i="15"/>
  <c r="K87" i="15"/>
  <c r="K122" i="15" s="1"/>
  <c r="J15" i="15"/>
  <c r="J30" i="15"/>
  <c r="AE160" i="15"/>
  <c r="AF160" i="15" s="1"/>
  <c r="Q146" i="15"/>
  <c r="FO8" i="5"/>
  <c r="FO19" i="5"/>
  <c r="Z101" i="15"/>
  <c r="FQ26" i="5"/>
  <c r="AP114" i="15"/>
  <c r="Z50" i="15"/>
  <c r="AB51" i="15"/>
  <c r="AD104" i="15"/>
  <c r="I31" i="15"/>
  <c r="J31" i="15" s="1"/>
  <c r="I32" i="15"/>
  <c r="J28" i="15" s="1"/>
  <c r="J32" i="15" s="1"/>
  <c r="K28" i="15" s="1"/>
  <c r="AG106" i="15"/>
  <c r="S95" i="15"/>
  <c r="AO110" i="15"/>
  <c r="T58" i="14"/>
  <c r="N88" i="15"/>
  <c r="X100" i="15"/>
  <c r="AB102" i="15"/>
  <c r="AX77" i="14"/>
  <c r="O90" i="15"/>
  <c r="AD105" i="15"/>
  <c r="AE159" i="15"/>
  <c r="AD159" i="15"/>
  <c r="Q145" i="15"/>
  <c r="P145" i="15"/>
  <c r="AE53" i="15"/>
  <c r="U43" i="15"/>
  <c r="U46" i="15"/>
  <c r="R94" i="15"/>
  <c r="AU183" i="14"/>
  <c r="V96" i="15"/>
  <c r="O36" i="15"/>
  <c r="O71" i="15" s="1"/>
  <c r="X99" i="15"/>
  <c r="AP110" i="15"/>
  <c r="Z98" i="15"/>
  <c r="R41" i="15"/>
  <c r="P91" i="15"/>
  <c r="EJ30" i="5"/>
  <c r="AC157" i="15"/>
  <c r="AB157" i="15"/>
  <c r="S147" i="15"/>
  <c r="T147" i="15"/>
  <c r="R147" i="15"/>
  <c r="M89" i="15"/>
  <c r="AA101" i="15"/>
  <c r="AJ59" i="15"/>
  <c r="AD53" i="15"/>
  <c r="G14" i="10"/>
  <c r="AH180" i="14"/>
  <c r="P93" i="15"/>
  <c r="AG56" i="15"/>
  <c r="R60" i="16"/>
  <c r="R65" i="16" s="1"/>
  <c r="K71" i="15"/>
  <c r="L87" i="15"/>
  <c r="L122" i="15" s="1"/>
  <c r="AM168" i="15"/>
  <c r="AN168" i="15"/>
  <c r="AO168" i="15"/>
  <c r="AP168" i="15"/>
  <c r="AQ168" i="15"/>
  <c r="AC158" i="15"/>
  <c r="Q144" i="15"/>
  <c r="P144" i="15"/>
  <c r="O144" i="15"/>
  <c r="AL17" i="8"/>
  <c r="AM7" i="15"/>
  <c r="AV81" i="14"/>
  <c r="AG57" i="15"/>
  <c r="AJ163" i="15" l="1"/>
  <c r="AK163" i="15" s="1"/>
  <c r="AJ108" i="15"/>
  <c r="AI108" i="15"/>
  <c r="AL109" i="15"/>
  <c r="AM109" i="15" s="1"/>
  <c r="AH55" i="15"/>
  <c r="AF55" i="15"/>
  <c r="AG55" i="15"/>
  <c r="AG160" i="15"/>
  <c r="Q143" i="15"/>
  <c r="S143" i="15" s="1"/>
  <c r="R143" i="15"/>
  <c r="S92" i="15"/>
  <c r="R92" i="15"/>
  <c r="AM61" i="15"/>
  <c r="AP61" i="15" s="1"/>
  <c r="AQ61" i="15" s="1"/>
  <c r="AO61" i="15"/>
  <c r="AN61" i="15"/>
  <c r="P39" i="15"/>
  <c r="AE105" i="15"/>
  <c r="AH184" i="14"/>
  <c r="AI178" i="14" s="1"/>
  <c r="O30" i="15"/>
  <c r="O15" i="15"/>
  <c r="FR26" i="5"/>
  <c r="AH160" i="15"/>
  <c r="FQ43" i="5"/>
  <c r="FQ16" i="5" s="1"/>
  <c r="FR37" i="5"/>
  <c r="AY77" i="14"/>
  <c r="AE103" i="15"/>
  <c r="S40" i="15"/>
  <c r="T40" i="15" s="1"/>
  <c r="Y100" i="15"/>
  <c r="AH57" i="15"/>
  <c r="AI57" i="15" s="1"/>
  <c r="AW81" i="14"/>
  <c r="AB47" i="15"/>
  <c r="FP8" i="5"/>
  <c r="FP19" i="5"/>
  <c r="AL165" i="15"/>
  <c r="R91" i="15"/>
  <c r="P37" i="15"/>
  <c r="M87" i="15"/>
  <c r="W42" i="15"/>
  <c r="AF159" i="15"/>
  <c r="K81" i="15"/>
  <c r="K16" i="15"/>
  <c r="AI106" i="15"/>
  <c r="AJ106" i="15" s="1"/>
  <c r="AD52" i="15"/>
  <c r="AY136" i="14"/>
  <c r="AY111" i="14"/>
  <c r="S94" i="15"/>
  <c r="J132" i="15"/>
  <c r="J17" i="15"/>
  <c r="L139" i="15"/>
  <c r="AM165" i="15"/>
  <c r="X151" i="15"/>
  <c r="AA151" i="15" s="1"/>
  <c r="N141" i="15"/>
  <c r="AM164" i="15"/>
  <c r="AQ164" i="15" s="1"/>
  <c r="AE104" i="15"/>
  <c r="AE102" i="15"/>
  <c r="R144" i="15"/>
  <c r="N89" i="15"/>
  <c r="AD157" i="15"/>
  <c r="EK30" i="5"/>
  <c r="O30" i="5"/>
  <c r="V46" i="15"/>
  <c r="X46" i="15" s="1"/>
  <c r="AG159" i="15"/>
  <c r="AO115" i="15"/>
  <c r="V148" i="15"/>
  <c r="Y99" i="15"/>
  <c r="AA99" i="15" s="1"/>
  <c r="AZ49" i="14"/>
  <c r="AN164" i="15"/>
  <c r="AD158" i="15"/>
  <c r="L81" i="15"/>
  <c r="L16" i="15"/>
  <c r="AH159" i="15"/>
  <c r="AB156" i="15"/>
  <c r="Y151" i="15"/>
  <c r="Y153" i="15"/>
  <c r="AB153" i="15" s="1"/>
  <c r="I83" i="15"/>
  <c r="J79" i="15" s="1"/>
  <c r="I82" i="15"/>
  <c r="AZ88" i="14"/>
  <c r="AZ101" i="14"/>
  <c r="AZ76" i="14"/>
  <c r="AZ73" i="14"/>
  <c r="AO113" i="15"/>
  <c r="AN113" i="15"/>
  <c r="AP113" i="15" s="1"/>
  <c r="AQ113" i="15" s="1"/>
  <c r="AO164" i="15"/>
  <c r="W96" i="15"/>
  <c r="AA45" i="15"/>
  <c r="AK59" i="15"/>
  <c r="AL59" i="15" s="1"/>
  <c r="S91" i="15"/>
  <c r="K132" i="15"/>
  <c r="K17" i="15"/>
  <c r="Z45" i="15"/>
  <c r="X42" i="15"/>
  <c r="Y42" i="15" s="1"/>
  <c r="O141" i="15"/>
  <c r="AP164" i="15"/>
  <c r="O88" i="15"/>
  <c r="AM60" i="15"/>
  <c r="AF102" i="15"/>
  <c r="AE157" i="15"/>
  <c r="S144" i="15"/>
  <c r="AE158" i="15"/>
  <c r="AH56" i="15"/>
  <c r="R145" i="15"/>
  <c r="AG161" i="15"/>
  <c r="T95" i="15"/>
  <c r="Z100" i="15"/>
  <c r="Z48" i="15"/>
  <c r="L140" i="15"/>
  <c r="AB101" i="15"/>
  <c r="Z153" i="15"/>
  <c r="AM107" i="15"/>
  <c r="AN107" i="15" s="1"/>
  <c r="AN60" i="15"/>
  <c r="AG102" i="15"/>
  <c r="AM17" i="8"/>
  <c r="AN7" i="15"/>
  <c r="U147" i="15"/>
  <c r="AF157" i="15"/>
  <c r="W46" i="15"/>
  <c r="U52" i="14"/>
  <c r="U43" i="14"/>
  <c r="U55" i="14" s="1"/>
  <c r="AC51" i="15"/>
  <c r="AD51" i="15"/>
  <c r="W150" i="15"/>
  <c r="N71" i="15"/>
  <c r="P36" i="15"/>
  <c r="AH161" i="15"/>
  <c r="AA100" i="15"/>
  <c r="T92" i="15"/>
  <c r="Y152" i="15"/>
  <c r="AB98" i="15"/>
  <c r="FS27" i="5"/>
  <c r="V97" i="15"/>
  <c r="AH102" i="15"/>
  <c r="AF158" i="15"/>
  <c r="AG157" i="15"/>
  <c r="AB50" i="15"/>
  <c r="AC50" i="15" s="1"/>
  <c r="AD50" i="15" s="1"/>
  <c r="AA50" i="15"/>
  <c r="AN58" i="15"/>
  <c r="AI161" i="15"/>
  <c r="P90" i="15"/>
  <c r="L138" i="15"/>
  <c r="L173" i="15" s="1"/>
  <c r="U149" i="15"/>
  <c r="AM166" i="15"/>
  <c r="AA153" i="15"/>
  <c r="P141" i="15"/>
  <c r="BB35" i="14"/>
  <c r="BD51" i="6"/>
  <c r="AA155" i="15"/>
  <c r="AL62" i="15"/>
  <c r="AO60" i="15"/>
  <c r="AP60" i="15" s="1"/>
  <c r="AQ60" i="15" s="1"/>
  <c r="AQ112" i="15"/>
  <c r="AG158" i="15"/>
  <c r="K15" i="15"/>
  <c r="K30" i="15"/>
  <c r="K32" i="15" s="1"/>
  <c r="L28" i="15" s="1"/>
  <c r="L32" i="15" s="1"/>
  <c r="M28" i="15" s="1"/>
  <c r="M32" i="15" s="1"/>
  <c r="N28" i="15" s="1"/>
  <c r="V147" i="15"/>
  <c r="S145" i="15"/>
  <c r="AO58" i="15"/>
  <c r="X150" i="15"/>
  <c r="L15" i="15"/>
  <c r="L30" i="15"/>
  <c r="AJ161" i="15"/>
  <c r="Z49" i="15"/>
  <c r="I132" i="15"/>
  <c r="I17" i="15"/>
  <c r="AH162" i="15"/>
  <c r="AF105" i="15"/>
  <c r="Z152" i="15"/>
  <c r="Z99" i="15"/>
  <c r="T94" i="15"/>
  <c r="M140" i="15"/>
  <c r="Z151" i="15"/>
  <c r="P88" i="15"/>
  <c r="AF53" i="15"/>
  <c r="P38" i="15"/>
  <c r="Z154" i="15"/>
  <c r="BA60" i="14"/>
  <c r="BA63" i="14"/>
  <c r="BA45" i="14"/>
  <c r="BA56" i="14" s="1"/>
  <c r="BA48" i="14"/>
  <c r="AX167" i="14"/>
  <c r="AX175" i="14" s="1"/>
  <c r="AX146" i="14"/>
  <c r="AD54" i="15"/>
  <c r="AX53" i="14"/>
  <c r="Q93" i="15"/>
  <c r="R146" i="15"/>
  <c r="M15" i="15"/>
  <c r="M30" i="15"/>
  <c r="J122" i="15"/>
  <c r="V44" i="15"/>
  <c r="AW182" i="14"/>
  <c r="AW181" i="14"/>
  <c r="AW183" i="14" s="1"/>
  <c r="N142" i="15"/>
  <c r="S41" i="15"/>
  <c r="V43" i="15"/>
  <c r="AM111" i="15"/>
  <c r="Z42" i="15" l="1"/>
  <c r="AJ57" i="15"/>
  <c r="AK57" i="15" s="1"/>
  <c r="AL57" i="15" s="1"/>
  <c r="AM57" i="15" s="1"/>
  <c r="AN57" i="15" s="1"/>
  <c r="AO57" i="15" s="1"/>
  <c r="AP57" i="15" s="1"/>
  <c r="AQ57" i="15" s="1"/>
  <c r="AO109" i="15"/>
  <c r="AN109" i="15"/>
  <c r="AP109" i="15"/>
  <c r="AQ109" i="15" s="1"/>
  <c r="AM59" i="15"/>
  <c r="AN59" i="15"/>
  <c r="AO59" i="15" s="1"/>
  <c r="Y46" i="15"/>
  <c r="Z46" i="15" s="1"/>
  <c r="AL163" i="15"/>
  <c r="I134" i="15"/>
  <c r="J130" i="15" s="1"/>
  <c r="J134" i="15" s="1"/>
  <c r="K130" i="15" s="1"/>
  <c r="K134" i="15" s="1"/>
  <c r="L130" i="15" s="1"/>
  <c r="I133" i="15"/>
  <c r="J133" i="15" s="1"/>
  <c r="K133" i="15" s="1"/>
  <c r="P71" i="15"/>
  <c r="Q36" i="15"/>
  <c r="U57" i="14"/>
  <c r="AA48" i="15"/>
  <c r="AI159" i="15"/>
  <c r="AK106" i="15"/>
  <c r="BA49" i="14"/>
  <c r="FT27" i="5"/>
  <c r="U58" i="14"/>
  <c r="U54" i="14"/>
  <c r="X147" i="15"/>
  <c r="W147" i="15"/>
  <c r="R36" i="15"/>
  <c r="AZ77" i="14"/>
  <c r="U92" i="15"/>
  <c r="U40" i="15"/>
  <c r="Y150" i="15"/>
  <c r="AK161" i="15"/>
  <c r="N30" i="15"/>
  <c r="N32" i="15" s="1"/>
  <c r="O28" i="15" s="1"/>
  <c r="O32" i="15" s="1"/>
  <c r="P28" i="15" s="1"/>
  <c r="N15" i="15"/>
  <c r="AZ136" i="14"/>
  <c r="AZ111" i="14"/>
  <c r="AY167" i="14"/>
  <c r="AY175" i="14" s="1"/>
  <c r="AY146" i="14"/>
  <c r="M138" i="15"/>
  <c r="AB155" i="15"/>
  <c r="AK108" i="15"/>
  <c r="AL108" i="15" s="1"/>
  <c r="S146" i="15"/>
  <c r="BA88" i="14"/>
  <c r="BA101" i="14"/>
  <c r="BA76" i="14"/>
  <c r="BA73" i="14"/>
  <c r="AC101" i="15"/>
  <c r="AP115" i="15"/>
  <c r="AQ115" i="15" s="1"/>
  <c r="N87" i="15"/>
  <c r="AB100" i="15"/>
  <c r="T91" i="15"/>
  <c r="AI102" i="15"/>
  <c r="AJ102" i="15" s="1"/>
  <c r="BC35" i="14"/>
  <c r="BE51" i="6"/>
  <c r="T41" i="15"/>
  <c r="K31" i="15"/>
  <c r="L31" i="15" s="1"/>
  <c r="M31" i="15" s="1"/>
  <c r="N31" i="15" s="1"/>
  <c r="O31" i="15" s="1"/>
  <c r="W148" i="15"/>
  <c r="N138" i="15"/>
  <c r="AC98" i="15"/>
  <c r="AA49" i="15"/>
  <c r="X96" i="15"/>
  <c r="AI55" i="15"/>
  <c r="AD98" i="15"/>
  <c r="AE98" i="15" s="1"/>
  <c r="P142" i="15"/>
  <c r="O142" i="15"/>
  <c r="AE54" i="15"/>
  <c r="U41" i="15"/>
  <c r="V41" i="15" s="1"/>
  <c r="AG105" i="15"/>
  <c r="BB60" i="14"/>
  <c r="BB63" i="14"/>
  <c r="BB48" i="14"/>
  <c r="BB45" i="14"/>
  <c r="BB56" i="14" s="1"/>
  <c r="T145" i="15"/>
  <c r="AA152" i="15"/>
  <c r="EL30" i="5"/>
  <c r="U91" i="15"/>
  <c r="Z96" i="15"/>
  <c r="AA96" i="15" s="1"/>
  <c r="FS26" i="5"/>
  <c r="AN165" i="15"/>
  <c r="AO165" i="15" s="1"/>
  <c r="AI160" i="15"/>
  <c r="W44" i="15"/>
  <c r="AN17" i="8"/>
  <c r="AO7" i="15"/>
  <c r="AB99" i="15"/>
  <c r="AD99" i="15" s="1"/>
  <c r="AC99" i="15"/>
  <c r="AP165" i="15"/>
  <c r="AQ165" i="15" s="1"/>
  <c r="AF104" i="15"/>
  <c r="Y96" i="15"/>
  <c r="AI180" i="14"/>
  <c r="AL161" i="15"/>
  <c r="T144" i="15"/>
  <c r="AH157" i="15"/>
  <c r="AN111" i="15"/>
  <c r="AO111" i="15" s="1"/>
  <c r="AP111" i="15" s="1"/>
  <c r="AQ111" i="15" s="1"/>
  <c r="AF54" i="15"/>
  <c r="W43" i="15"/>
  <c r="AB45" i="15"/>
  <c r="Y147" i="15"/>
  <c r="AH105" i="15"/>
  <c r="AI105" i="15" s="1"/>
  <c r="X43" i="15"/>
  <c r="Y43" i="15" s="1"/>
  <c r="Z43" i="15" s="1"/>
  <c r="V92" i="15"/>
  <c r="AF103" i="15"/>
  <c r="T143" i="15"/>
  <c r="AN166" i="15"/>
  <c r="AB154" i="15"/>
  <c r="AA154" i="15"/>
  <c r="W97" i="15"/>
  <c r="AC153" i="15"/>
  <c r="AB151" i="15"/>
  <c r="AE52" i="15"/>
  <c r="AD101" i="15"/>
  <c r="AY53" i="14"/>
  <c r="AP107" i="15"/>
  <c r="Q141" i="15"/>
  <c r="Q88" i="15"/>
  <c r="AO107" i="15"/>
  <c r="AH158" i="15"/>
  <c r="Z147" i="15"/>
  <c r="V149" i="15"/>
  <c r="AX81" i="14"/>
  <c r="AX182" i="14"/>
  <c r="AX181" i="14"/>
  <c r="L132" i="15"/>
  <c r="L17" i="15"/>
  <c r="L14" i="15" s="1"/>
  <c r="AE51" i="15"/>
  <c r="AA42" i="15"/>
  <c r="AB42" i="15" s="1"/>
  <c r="Q90" i="15"/>
  <c r="Q38" i="15"/>
  <c r="R38" i="15" s="1"/>
  <c r="S38" i="15" s="1"/>
  <c r="T38" i="15" s="1"/>
  <c r="U38" i="15" s="1"/>
  <c r="V38" i="15" s="1"/>
  <c r="W38" i="15" s="1"/>
  <c r="O89" i="15"/>
  <c r="M139" i="15"/>
  <c r="M122" i="15"/>
  <c r="AC47" i="15"/>
  <c r="AD47" i="15" s="1"/>
  <c r="AM161" i="15"/>
  <c r="U143" i="15"/>
  <c r="AG54" i="15"/>
  <c r="AI162" i="15"/>
  <c r="J81" i="15"/>
  <c r="J82" i="15" s="1"/>
  <c r="K82" i="15" s="1"/>
  <c r="L82" i="15" s="1"/>
  <c r="J16" i="15"/>
  <c r="AN62" i="15"/>
  <c r="AQ58" i="15"/>
  <c r="U95" i="15"/>
  <c r="R141" i="15"/>
  <c r="U94" i="15"/>
  <c r="V94" i="15" s="1"/>
  <c r="Q37" i="15"/>
  <c r="AQ107" i="15"/>
  <c r="FR43" i="5"/>
  <c r="FR16" i="5" s="1"/>
  <c r="FS37" i="5"/>
  <c r="AA46" i="15"/>
  <c r="AP58" i="15"/>
  <c r="I14" i="15"/>
  <c r="K14" i="15"/>
  <c r="AM62" i="15"/>
  <c r="AE50" i="15"/>
  <c r="N140" i="15"/>
  <c r="AJ56" i="15"/>
  <c r="AI56" i="15"/>
  <c r="AC154" i="15"/>
  <c r="AC156" i="15"/>
  <c r="AG53" i="15"/>
  <c r="R93" i="15"/>
  <c r="AC42" i="15"/>
  <c r="AD42" i="15" s="1"/>
  <c r="AE42" i="15" s="1"/>
  <c r="AF42" i="15" s="1"/>
  <c r="AG42" i="15" s="1"/>
  <c r="AC100" i="15"/>
  <c r="FQ8" i="5"/>
  <c r="FQ19" i="5"/>
  <c r="Q39" i="15"/>
  <c r="L26" i="10" l="1"/>
  <c r="CQ31" i="5"/>
  <c r="CQ33" i="5" s="1"/>
  <c r="CQ15" i="5" s="1"/>
  <c r="CP31" i="5"/>
  <c r="CP33" i="5" s="1"/>
  <c r="CP15" i="5" s="1"/>
  <c r="CO31" i="5"/>
  <c r="CZ31" i="5"/>
  <c r="CZ33" i="5" s="1"/>
  <c r="CZ15" i="5" s="1"/>
  <c r="CY31" i="5"/>
  <c r="CY33" i="5" s="1"/>
  <c r="CY15" i="5" s="1"/>
  <c r="CX31" i="5"/>
  <c r="CX33" i="5" s="1"/>
  <c r="CX15" i="5" s="1"/>
  <c r="CV31" i="5"/>
  <c r="CV33" i="5" s="1"/>
  <c r="CV15" i="5" s="1"/>
  <c r="CU31" i="5"/>
  <c r="CU33" i="5" s="1"/>
  <c r="CU15" i="5" s="1"/>
  <c r="CT31" i="5"/>
  <c r="CT33" i="5" s="1"/>
  <c r="CT15" i="5" s="1"/>
  <c r="CS31" i="5"/>
  <c r="CS33" i="5" s="1"/>
  <c r="CS15" i="5" s="1"/>
  <c r="CW31" i="5"/>
  <c r="CW33" i="5" s="1"/>
  <c r="CW15" i="5" s="1"/>
  <c r="CR31" i="5"/>
  <c r="CR33" i="5" s="1"/>
  <c r="CR15" i="5" s="1"/>
  <c r="AA43" i="15"/>
  <c r="AB43" i="15" s="1"/>
  <c r="AC43" i="15" s="1"/>
  <c r="AD43" i="15" s="1"/>
  <c r="AE43" i="15" s="1"/>
  <c r="AF43" i="15" s="1"/>
  <c r="AG43" i="15" s="1"/>
  <c r="AH43" i="15" s="1"/>
  <c r="AI43" i="15" s="1"/>
  <c r="AJ43" i="15" s="1"/>
  <c r="AK43" i="15" s="1"/>
  <c r="AL43" i="15" s="1"/>
  <c r="AM43" i="15" s="1"/>
  <c r="AN43" i="15" s="1"/>
  <c r="AO43" i="15" s="1"/>
  <c r="AP43" i="15" s="1"/>
  <c r="AQ43" i="15" s="1"/>
  <c r="AJ105" i="15"/>
  <c r="AK105" i="15" s="1"/>
  <c r="AL105" i="15" s="1"/>
  <c r="AM105" i="15" s="1"/>
  <c r="AP59" i="15"/>
  <c r="AQ59" i="15" s="1"/>
  <c r="J83" i="15"/>
  <c r="K79" i="15" s="1"/>
  <c r="K83" i="15" s="1"/>
  <c r="L79" i="15" s="1"/>
  <c r="L83" i="15" s="1"/>
  <c r="M79" i="15" s="1"/>
  <c r="AO17" i="8"/>
  <c r="AP7" i="15"/>
  <c r="W92" i="15"/>
  <c r="AH54" i="15"/>
  <c r="AI54" i="15" s="1"/>
  <c r="BC60" i="14"/>
  <c r="BC63" i="14"/>
  <c r="BC48" i="14"/>
  <c r="BC45" i="14"/>
  <c r="BC56" i="14" s="1"/>
  <c r="AF51" i="15"/>
  <c r="I26" i="10"/>
  <c r="BG31" i="5"/>
  <c r="BG33" i="5" s="1"/>
  <c r="BG15" i="5" s="1"/>
  <c r="BF31" i="5"/>
  <c r="BF33" i="5" s="1"/>
  <c r="BF15" i="5" s="1"/>
  <c r="BE31" i="5"/>
  <c r="BP31" i="5"/>
  <c r="BP33" i="5" s="1"/>
  <c r="BP15" i="5" s="1"/>
  <c r="BO31" i="5"/>
  <c r="BO33" i="5" s="1"/>
  <c r="BO15" i="5" s="1"/>
  <c r="BN31" i="5"/>
  <c r="BN33" i="5" s="1"/>
  <c r="BN15" i="5" s="1"/>
  <c r="BL31" i="5"/>
  <c r="BL33" i="5" s="1"/>
  <c r="BL15" i="5" s="1"/>
  <c r="BK31" i="5"/>
  <c r="BK33" i="5" s="1"/>
  <c r="BK15" i="5" s="1"/>
  <c r="BJ31" i="5"/>
  <c r="BJ33" i="5" s="1"/>
  <c r="BJ15" i="5" s="1"/>
  <c r="BI31" i="5"/>
  <c r="BI33" i="5" s="1"/>
  <c r="BI15" i="5" s="1"/>
  <c r="BM31" i="5"/>
  <c r="BM33" i="5" s="1"/>
  <c r="BM15" i="5" s="1"/>
  <c r="BH31" i="5"/>
  <c r="BH33" i="5" s="1"/>
  <c r="BH15" i="5" s="1"/>
  <c r="I19" i="15"/>
  <c r="W149" i="15"/>
  <c r="AO166" i="15"/>
  <c r="AQ166" i="15" s="1"/>
  <c r="R88" i="15"/>
  <c r="AF50" i="15"/>
  <c r="AY182" i="14"/>
  <c r="AY181" i="14"/>
  <c r="AY183" i="14" s="1"/>
  <c r="R37" i="15"/>
  <c r="S37" i="15" s="1"/>
  <c r="T37" i="15"/>
  <c r="P89" i="15"/>
  <c r="AF52" i="15"/>
  <c r="M173" i="15"/>
  <c r="Z150" i="15"/>
  <c r="AD153" i="15"/>
  <c r="R39" i="15"/>
  <c r="S39" i="15"/>
  <c r="W95" i="15"/>
  <c r="V95" i="15"/>
  <c r="AN161" i="15"/>
  <c r="W94" i="15"/>
  <c r="AC155" i="15"/>
  <c r="AM163" i="15"/>
  <c r="AJ55" i="15"/>
  <c r="AL106" i="15"/>
  <c r="AD154" i="15"/>
  <c r="AE47" i="15"/>
  <c r="AF47" i="15" s="1"/>
  <c r="AI158" i="15"/>
  <c r="AG50" i="15"/>
  <c r="AH50" i="15" s="1"/>
  <c r="AI50" i="15" s="1"/>
  <c r="AJ50" i="15" s="1"/>
  <c r="AK50" i="15" s="1"/>
  <c r="AL50" i="15" s="1"/>
  <c r="AD156" i="15"/>
  <c r="AG51" i="15"/>
  <c r="W41" i="15"/>
  <c r="X41" i="15" s="1"/>
  <c r="Y41" i="15" s="1"/>
  <c r="Z41" i="15" s="1"/>
  <c r="AA41" i="15" s="1"/>
  <c r="AB41" i="15" s="1"/>
  <c r="AC41" i="15" s="1"/>
  <c r="AD41" i="15" s="1"/>
  <c r="AE41" i="15" s="1"/>
  <c r="AF41" i="15" s="1"/>
  <c r="AG41" i="15" s="1"/>
  <c r="AH41" i="15" s="1"/>
  <c r="AI41" i="15" s="1"/>
  <c r="AJ41" i="15" s="1"/>
  <c r="AK41" i="15" s="1"/>
  <c r="AL41" i="15" s="1"/>
  <c r="AM41" i="15" s="1"/>
  <c r="AN41" i="15" s="1"/>
  <c r="AO41" i="15" s="1"/>
  <c r="AP41" i="15" s="1"/>
  <c r="AQ41" i="15" s="1"/>
  <c r="R90" i="15"/>
  <c r="AD100" i="15"/>
  <c r="AP166" i="15"/>
  <c r="AZ167" i="14"/>
  <c r="AZ175" i="14" s="1"/>
  <c r="AZ146" i="14"/>
  <c r="V52" i="14"/>
  <c r="V43" i="14"/>
  <c r="V55" i="14" s="1"/>
  <c r="AN163" i="15"/>
  <c r="AE153" i="15"/>
  <c r="AJ158" i="15"/>
  <c r="X149" i="15"/>
  <c r="Y94" i="15"/>
  <c r="Z94" i="15" s="1"/>
  <c r="AA94" i="15" s="1"/>
  <c r="AB94" i="15" s="1"/>
  <c r="AC94" i="15" s="1"/>
  <c r="BB49" i="14"/>
  <c r="AG103" i="15"/>
  <c r="AH103" i="15" s="1"/>
  <c r="AD151" i="15"/>
  <c r="X94" i="15"/>
  <c r="X44" i="15"/>
  <c r="AD155" i="15"/>
  <c r="AM108" i="15"/>
  <c r="AN108" i="15" s="1"/>
  <c r="AO108" i="15" s="1"/>
  <c r="AP108" i="15" s="1"/>
  <c r="AQ108" i="15" s="1"/>
  <c r="AJ159" i="15"/>
  <c r="AL159" i="15"/>
  <c r="AM159" i="15" s="1"/>
  <c r="AK159" i="15"/>
  <c r="AO163" i="15"/>
  <c r="AC151" i="15"/>
  <c r="FT37" i="5"/>
  <c r="FS43" i="5"/>
  <c r="FS16" i="5" s="1"/>
  <c r="AB46" i="15"/>
  <c r="AC46" i="15" s="1"/>
  <c r="X97" i="15"/>
  <c r="Y97" i="15" s="1"/>
  <c r="AK158" i="15"/>
  <c r="AI184" i="14"/>
  <c r="AJ178" i="14" s="1"/>
  <c r="U144" i="15"/>
  <c r="FT26" i="5"/>
  <c r="S88" i="15"/>
  <c r="BB101" i="14"/>
  <c r="BB88" i="14"/>
  <c r="BB76" i="14"/>
  <c r="BB73" i="14"/>
  <c r="AB152" i="15"/>
  <c r="AE99" i="15"/>
  <c r="AF99" i="15" s="1"/>
  <c r="AG99" i="15" s="1"/>
  <c r="O138" i="15"/>
  <c r="FU27" i="5"/>
  <c r="R27" i="5"/>
  <c r="AE100" i="15"/>
  <c r="AF100" i="15" s="1"/>
  <c r="AG100" i="15" s="1"/>
  <c r="L133" i="15"/>
  <c r="AP163" i="15"/>
  <c r="AQ163" i="15" s="1"/>
  <c r="V40" i="15"/>
  <c r="AZ53" i="14"/>
  <c r="FR8" i="5"/>
  <c r="FR19" i="5"/>
  <c r="AC45" i="15"/>
  <c r="AD45" i="15" s="1"/>
  <c r="AJ162" i="15"/>
  <c r="AN162" i="15" s="1"/>
  <c r="AJ160" i="15"/>
  <c r="AC152" i="15"/>
  <c r="AD152" i="15" s="1"/>
  <c r="Q142" i="15"/>
  <c r="N122" i="15"/>
  <c r="O87" i="15"/>
  <c r="S141" i="15"/>
  <c r="T146" i="15"/>
  <c r="Q71" i="15"/>
  <c r="S36" i="15"/>
  <c r="T36" i="15" s="1"/>
  <c r="L134" i="15"/>
  <c r="M130" i="15" s="1"/>
  <c r="AO161" i="15"/>
  <c r="AP161" i="15" s="1"/>
  <c r="AQ161" i="15" s="1"/>
  <c r="V143" i="15"/>
  <c r="AK162" i="15"/>
  <c r="Y44" i="15"/>
  <c r="Z44" i="15" s="1"/>
  <c r="AA44" i="15" s="1"/>
  <c r="AB44" i="15" s="1"/>
  <c r="AC44" i="15" s="1"/>
  <c r="AD44" i="15" s="1"/>
  <c r="AE44" i="15" s="1"/>
  <c r="X148" i="15"/>
  <c r="Y148" i="15"/>
  <c r="AK102" i="15"/>
  <c r="AL102" i="15" s="1"/>
  <c r="AM102" i="15" s="1"/>
  <c r="AE101" i="15"/>
  <c r="AF101" i="15" s="1"/>
  <c r="R71" i="15"/>
  <c r="X38" i="15"/>
  <c r="Y38" i="15" s="1"/>
  <c r="AK55" i="15"/>
  <c r="AL55" i="15" s="1"/>
  <c r="AM55" i="15" s="1"/>
  <c r="AN55" i="15" s="1"/>
  <c r="AO55" i="15" s="1"/>
  <c r="AP55" i="15" s="1"/>
  <c r="AQ55" i="15" s="1"/>
  <c r="AB48" i="15"/>
  <c r="AI157" i="15"/>
  <c r="AJ157" i="15" s="1"/>
  <c r="AA147" i="15"/>
  <c r="AK56" i="15"/>
  <c r="AO62" i="15"/>
  <c r="AP62" i="15" s="1"/>
  <c r="AQ62" i="15" s="1"/>
  <c r="J14" i="15"/>
  <c r="Y149" i="15"/>
  <c r="AL162" i="15"/>
  <c r="AB49" i="15"/>
  <c r="AN102" i="15"/>
  <c r="AO102" i="15" s="1"/>
  <c r="AP102" i="15" s="1"/>
  <c r="AQ102" i="15" s="1"/>
  <c r="AH100" i="15"/>
  <c r="AH53" i="15"/>
  <c r="AI53" i="15" s="1"/>
  <c r="AJ53" i="15" s="1"/>
  <c r="AK53" i="15" s="1"/>
  <c r="AL53" i="15" s="1"/>
  <c r="M81" i="15"/>
  <c r="M82" i="15" s="1"/>
  <c r="M16" i="15"/>
  <c r="N139" i="15"/>
  <c r="AX183" i="14"/>
  <c r="AH104" i="15"/>
  <c r="AI104" i="15" s="1"/>
  <c r="AG104" i="15"/>
  <c r="AM162" i="15"/>
  <c r="EM30" i="5"/>
  <c r="AF98" i="15"/>
  <c r="AG98" i="15" s="1"/>
  <c r="AH98" i="15" s="1"/>
  <c r="AI98" i="15" s="1"/>
  <c r="AJ98" i="15" s="1"/>
  <c r="AK98" i="15" s="1"/>
  <c r="AL98" i="15" s="1"/>
  <c r="AM98" i="15" s="1"/>
  <c r="AN98" i="15" s="1"/>
  <c r="AO98" i="15" s="1"/>
  <c r="AP98" i="15" s="1"/>
  <c r="AQ98" i="15" s="1"/>
  <c r="P31" i="15"/>
  <c r="V91" i="15"/>
  <c r="AH42" i="15"/>
  <c r="AI42" i="15" s="1"/>
  <c r="AJ42" i="15" s="1"/>
  <c r="AK42" i="15" s="1"/>
  <c r="AL42" i="15" s="1"/>
  <c r="AM42" i="15" s="1"/>
  <c r="AN42" i="15" s="1"/>
  <c r="AO42" i="15" s="1"/>
  <c r="AP42" i="15" s="1"/>
  <c r="AQ42" i="15" s="1"/>
  <c r="BA77" i="14"/>
  <c r="AY81" i="14" s="1"/>
  <c r="X92" i="15"/>
  <c r="O140" i="15"/>
  <c r="S93" i="15"/>
  <c r="P30" i="15"/>
  <c r="P32" i="15" s="1"/>
  <c r="Q28" i="15" s="1"/>
  <c r="P15" i="15"/>
  <c r="AE156" i="15"/>
  <c r="AG156" i="15" s="1"/>
  <c r="AF156" i="15"/>
  <c r="K26" i="10"/>
  <c r="CE31" i="5"/>
  <c r="CE33" i="5" s="1"/>
  <c r="CE15" i="5" s="1"/>
  <c r="CD31" i="5"/>
  <c r="CD33" i="5" s="1"/>
  <c r="CD15" i="5" s="1"/>
  <c r="CC31" i="5"/>
  <c r="CN31" i="5"/>
  <c r="CN33" i="5" s="1"/>
  <c r="CN15" i="5" s="1"/>
  <c r="CM31" i="5"/>
  <c r="CM33" i="5" s="1"/>
  <c r="CM15" i="5" s="1"/>
  <c r="CL31" i="5"/>
  <c r="CL33" i="5" s="1"/>
  <c r="CL15" i="5" s="1"/>
  <c r="CJ31" i="5"/>
  <c r="CJ33" i="5" s="1"/>
  <c r="CJ15" i="5" s="1"/>
  <c r="CI31" i="5"/>
  <c r="CI33" i="5" s="1"/>
  <c r="CI15" i="5" s="1"/>
  <c r="CH31" i="5"/>
  <c r="CH33" i="5" s="1"/>
  <c r="CH15" i="5" s="1"/>
  <c r="CG31" i="5"/>
  <c r="CG33" i="5" s="1"/>
  <c r="CG15" i="5" s="1"/>
  <c r="CK31" i="5"/>
  <c r="CK33" i="5" s="1"/>
  <c r="CK15" i="5" s="1"/>
  <c r="CF31" i="5"/>
  <c r="CF33" i="5" s="1"/>
  <c r="CF15" i="5" s="1"/>
  <c r="AB96" i="15"/>
  <c r="BD35" i="14"/>
  <c r="BF51" i="6"/>
  <c r="BA136" i="14"/>
  <c r="BA111" i="14"/>
  <c r="U145" i="15"/>
  <c r="Z97" i="15"/>
  <c r="AI103" i="15" l="1"/>
  <c r="AJ54" i="15"/>
  <c r="AK54" i="15" s="1"/>
  <c r="AL54" i="15"/>
  <c r="AM54" i="15" s="1"/>
  <c r="AN54" i="15" s="1"/>
  <c r="AO54" i="15" s="1"/>
  <c r="AP54" i="15" s="1"/>
  <c r="AQ54" i="15" s="1"/>
  <c r="AH156" i="15"/>
  <c r="AG101" i="15"/>
  <c r="AH101" i="15" s="1"/>
  <c r="AI101" i="15" s="1"/>
  <c r="AJ101" i="15" s="1"/>
  <c r="AK101" i="15" s="1"/>
  <c r="AL101" i="15" s="1"/>
  <c r="AM101" i="15" s="1"/>
  <c r="AN105" i="15"/>
  <c r="AO105" i="15" s="1"/>
  <c r="AP105" i="15" s="1"/>
  <c r="AQ105" i="15" s="1"/>
  <c r="U36" i="15"/>
  <c r="AH99" i="15"/>
  <c r="AI99" i="15" s="1"/>
  <c r="AJ99" i="15" s="1"/>
  <c r="AK99" i="15" s="1"/>
  <c r="AL99" i="15" s="1"/>
  <c r="AM99" i="15" s="1"/>
  <c r="AN99" i="15" s="1"/>
  <c r="AO99" i="15" s="1"/>
  <c r="AP99" i="15" s="1"/>
  <c r="AQ99" i="15" s="1"/>
  <c r="AD46" i="15"/>
  <c r="AE46" i="15" s="1"/>
  <c r="AF46" i="15" s="1"/>
  <c r="AG46" i="15" s="1"/>
  <c r="AH46" i="15" s="1"/>
  <c r="AI46" i="15" s="1"/>
  <c r="AJ46" i="15" s="1"/>
  <c r="AK46" i="15" s="1"/>
  <c r="AL46" i="15" s="1"/>
  <c r="AM46" i="15" s="1"/>
  <c r="AN46" i="15" s="1"/>
  <c r="AO46" i="15" s="1"/>
  <c r="AP46" i="15" s="1"/>
  <c r="AQ46" i="15" s="1"/>
  <c r="CH7" i="5"/>
  <c r="CH10" i="5" s="1"/>
  <c r="CH18" i="5"/>
  <c r="U146" i="15"/>
  <c r="O122" i="15"/>
  <c r="P87" i="15"/>
  <c r="AE155" i="15"/>
  <c r="AF155" i="15" s="1"/>
  <c r="T39" i="15"/>
  <c r="M132" i="15"/>
  <c r="M17" i="15"/>
  <c r="AE154" i="15"/>
  <c r="T88" i="15"/>
  <c r="BM7" i="5"/>
  <c r="BM10" i="5" s="1"/>
  <c r="BM18" i="5"/>
  <c r="AC96" i="15"/>
  <c r="AD96" i="15" s="1"/>
  <c r="CS18" i="5"/>
  <c r="CS7" i="5"/>
  <c r="CS10" i="5" s="1"/>
  <c r="V145" i="15"/>
  <c r="CI7" i="5"/>
  <c r="CI10" i="5" s="1"/>
  <c r="CI18" i="5"/>
  <c r="AC49" i="15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AO49" i="15" s="1"/>
  <c r="AP49" i="15" s="1"/>
  <c r="AQ49" i="15" s="1"/>
  <c r="AI156" i="15"/>
  <c r="AJ156" i="15" s="1"/>
  <c r="AK156" i="15" s="1"/>
  <c r="BI18" i="5"/>
  <c r="BI7" i="5"/>
  <c r="BI10" i="5" s="1"/>
  <c r="CT7" i="5"/>
  <c r="CT10" i="5" s="1"/>
  <c r="CT18" i="5"/>
  <c r="CJ7" i="5"/>
  <c r="CJ10" i="5" s="1"/>
  <c r="CJ18" i="5"/>
  <c r="AM53" i="15"/>
  <c r="AN53" i="15" s="1"/>
  <c r="AO53" i="15" s="1"/>
  <c r="AP53" i="15" s="1"/>
  <c r="AQ53" i="15" s="1"/>
  <c r="FV27" i="5"/>
  <c r="W143" i="15"/>
  <c r="AF44" i="15"/>
  <c r="AG44" i="15" s="1"/>
  <c r="AH44" i="15" s="1"/>
  <c r="AI44" i="15" s="1"/>
  <c r="AJ44" i="15" s="1"/>
  <c r="AK44" i="15" s="1"/>
  <c r="AL44" i="15" s="1"/>
  <c r="AM44" i="15" s="1"/>
  <c r="AN44" i="15" s="1"/>
  <c r="AO44" i="15" s="1"/>
  <c r="AP44" i="15" s="1"/>
  <c r="AQ44" i="15" s="1"/>
  <c r="P140" i="15"/>
  <c r="U37" i="15"/>
  <c r="V37" i="15" s="1"/>
  <c r="W37" i="15" s="1"/>
  <c r="X37" i="15" s="1"/>
  <c r="Y37" i="15" s="1"/>
  <c r="Z37" i="15" s="1"/>
  <c r="AA37" i="15" s="1"/>
  <c r="AB37" i="15" s="1"/>
  <c r="AC37" i="15" s="1"/>
  <c r="AD37" i="15" s="1"/>
  <c r="AE37" i="15" s="1"/>
  <c r="AF37" i="15" s="1"/>
  <c r="AG37" i="15" s="1"/>
  <c r="AH37" i="15" s="1"/>
  <c r="AI37" i="15" s="1"/>
  <c r="AJ37" i="15" s="1"/>
  <c r="AK37" i="15" s="1"/>
  <c r="AL37" i="15" s="1"/>
  <c r="AM37" i="15" s="1"/>
  <c r="AN37" i="15" s="1"/>
  <c r="AO37" i="15" s="1"/>
  <c r="AP37" i="15" s="1"/>
  <c r="AQ37" i="15" s="1"/>
  <c r="BJ7" i="5"/>
  <c r="BJ10" i="5" s="1"/>
  <c r="BJ18" i="5"/>
  <c r="AH51" i="15"/>
  <c r="AI51" i="15" s="1"/>
  <c r="AJ51" i="15" s="1"/>
  <c r="AK51" i="15" s="1"/>
  <c r="AL51" i="15" s="1"/>
  <c r="AM51" i="15" s="1"/>
  <c r="AN51" i="15" s="1"/>
  <c r="AO51" i="15" s="1"/>
  <c r="AP51" i="15" s="1"/>
  <c r="AQ51" i="15" s="1"/>
  <c r="CU7" i="5"/>
  <c r="CU10" i="5" s="1"/>
  <c r="CU18" i="5"/>
  <c r="CL7" i="5"/>
  <c r="CL10" i="5" s="1"/>
  <c r="CL18" i="5"/>
  <c r="FU26" i="5"/>
  <c r="R26" i="5"/>
  <c r="V57" i="14"/>
  <c r="AL158" i="15"/>
  <c r="AB147" i="15"/>
  <c r="AC147" i="15" s="1"/>
  <c r="T141" i="15"/>
  <c r="AD94" i="15"/>
  <c r="V144" i="15"/>
  <c r="BK7" i="5"/>
  <c r="BK10" i="5" s="1"/>
  <c r="BK18" i="5"/>
  <c r="CV7" i="5"/>
  <c r="CV10" i="5" s="1"/>
  <c r="CV18" i="5"/>
  <c r="CM7" i="5"/>
  <c r="CM10" i="5" s="1"/>
  <c r="CM18" i="5"/>
  <c r="X143" i="15"/>
  <c r="V58" i="14"/>
  <c r="V54" i="14"/>
  <c r="AE94" i="15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AQ94" i="15" s="1"/>
  <c r="AN106" i="15"/>
  <c r="AO106" i="15" s="1"/>
  <c r="AM106" i="15"/>
  <c r="AP106" i="15"/>
  <c r="AQ106" i="15" s="1"/>
  <c r="BL7" i="5"/>
  <c r="BL10" i="5" s="1"/>
  <c r="BL18" i="5"/>
  <c r="CX7" i="5"/>
  <c r="CX10" i="5" s="1"/>
  <c r="CX18" i="5"/>
  <c r="BA167" i="14"/>
  <c r="BA175" i="14" s="1"/>
  <c r="BA146" i="14"/>
  <c r="CN18" i="5"/>
  <c r="CN7" i="5"/>
  <c r="CN10" i="5" s="1"/>
  <c r="AJ104" i="15"/>
  <c r="AK104" i="15" s="1"/>
  <c r="AL104" i="15" s="1"/>
  <c r="AM104" i="15" s="1"/>
  <c r="AN104" i="15" s="1"/>
  <c r="AO104" i="15" s="1"/>
  <c r="AP104" i="15" s="1"/>
  <c r="AQ104" i="15" s="1"/>
  <c r="J26" i="10"/>
  <c r="BS31" i="5"/>
  <c r="BS33" i="5" s="1"/>
  <c r="BS15" i="5" s="1"/>
  <c r="BR31" i="5"/>
  <c r="BR33" i="5" s="1"/>
  <c r="BR15" i="5" s="1"/>
  <c r="BQ31" i="5"/>
  <c r="CB31" i="5"/>
  <c r="CB33" i="5" s="1"/>
  <c r="CB15" i="5" s="1"/>
  <c r="CA31" i="5"/>
  <c r="CA33" i="5" s="1"/>
  <c r="CA15" i="5" s="1"/>
  <c r="BZ31" i="5"/>
  <c r="BZ33" i="5" s="1"/>
  <c r="BZ15" i="5" s="1"/>
  <c r="BX31" i="5"/>
  <c r="BX33" i="5" s="1"/>
  <c r="BX15" i="5" s="1"/>
  <c r="BW31" i="5"/>
  <c r="BW33" i="5" s="1"/>
  <c r="BW15" i="5" s="1"/>
  <c r="BV31" i="5"/>
  <c r="BV33" i="5" s="1"/>
  <c r="BV15" i="5" s="1"/>
  <c r="BU31" i="5"/>
  <c r="BU33" i="5" s="1"/>
  <c r="BU15" i="5" s="1"/>
  <c r="BY31" i="5"/>
  <c r="BY33" i="5" s="1"/>
  <c r="BY15" i="5" s="1"/>
  <c r="BT31" i="5"/>
  <c r="BT33" i="5" s="1"/>
  <c r="BT15" i="5" s="1"/>
  <c r="AC48" i="15"/>
  <c r="Z148" i="15"/>
  <c r="AK160" i="15"/>
  <c r="AN159" i="15"/>
  <c r="AO159" i="15" s="1"/>
  <c r="AP159" i="15" s="1"/>
  <c r="AK157" i="15"/>
  <c r="Z149" i="15"/>
  <c r="BN7" i="5"/>
  <c r="BN10" i="5" s="1"/>
  <c r="BN18" i="5"/>
  <c r="O139" i="15"/>
  <c r="O173" i="15" s="1"/>
  <c r="CY7" i="5"/>
  <c r="CY10" i="5" s="1"/>
  <c r="CY18" i="5"/>
  <c r="K31" i="5"/>
  <c r="K33" i="5" s="1"/>
  <c r="CC33" i="5"/>
  <c r="CC15" i="5" s="1"/>
  <c r="M134" i="15"/>
  <c r="N130" i="15" s="1"/>
  <c r="W40" i="15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AQ40" i="15" s="1"/>
  <c r="FS19" i="5"/>
  <c r="FS8" i="5"/>
  <c r="R142" i="15"/>
  <c r="Z92" i="15"/>
  <c r="AA92" i="15" s="1"/>
  <c r="AB92" i="15" s="1"/>
  <c r="AC92" i="15" s="1"/>
  <c r="AD92" i="15" s="1"/>
  <c r="AG153" i="15"/>
  <c r="AF153" i="15"/>
  <c r="BO7" i="5"/>
  <c r="BO10" i="5" s="1"/>
  <c r="BO18" i="5"/>
  <c r="Y92" i="15"/>
  <c r="CZ18" i="5"/>
  <c r="CZ7" i="5"/>
  <c r="CZ10" i="5" s="1"/>
  <c r="BE35" i="14"/>
  <c r="BH51" i="6"/>
  <c r="CD18" i="5"/>
  <c r="CD7" i="5"/>
  <c r="CD10" i="5" s="1"/>
  <c r="M14" i="15"/>
  <c r="N81" i="15"/>
  <c r="N82" i="15" s="1"/>
  <c r="N16" i="15"/>
  <c r="S142" i="15"/>
  <c r="FT43" i="5"/>
  <c r="FT16" i="5" s="1"/>
  <c r="FU37" i="5"/>
  <c r="FU31" i="5" s="1"/>
  <c r="R37" i="5"/>
  <c r="R43" i="5" s="1"/>
  <c r="AE152" i="15"/>
  <c r="Y143" i="15"/>
  <c r="Z143" i="15" s="1"/>
  <c r="AI100" i="15"/>
  <c r="AJ100" i="15" s="1"/>
  <c r="AK100" i="15" s="1"/>
  <c r="AL100" i="15" s="1"/>
  <c r="AM100" i="15" s="1"/>
  <c r="AN100" i="15" s="1"/>
  <c r="AO100" i="15" s="1"/>
  <c r="AP100" i="15" s="1"/>
  <c r="AQ100" i="15" s="1"/>
  <c r="N173" i="15"/>
  <c r="BP18" i="5"/>
  <c r="BP7" i="5"/>
  <c r="BP10" i="5" s="1"/>
  <c r="BC49" i="14"/>
  <c r="AO162" i="15"/>
  <c r="AP162" i="15" s="1"/>
  <c r="AQ162" i="15" s="1"/>
  <c r="L31" i="5"/>
  <c r="L33" i="5" s="1"/>
  <c r="CO33" i="5"/>
  <c r="CO15" i="5" s="1"/>
  <c r="BD63" i="14"/>
  <c r="BD60" i="14"/>
  <c r="BD48" i="14"/>
  <c r="BD45" i="14"/>
  <c r="BD56" i="14" s="1"/>
  <c r="CE18" i="5"/>
  <c r="CE7" i="5"/>
  <c r="CE10" i="5" s="1"/>
  <c r="EN30" i="5"/>
  <c r="Q140" i="15"/>
  <c r="AA97" i="15"/>
  <c r="AL56" i="15"/>
  <c r="AN56" i="15" s="1"/>
  <c r="AM56" i="15"/>
  <c r="AZ182" i="14"/>
  <c r="AZ181" i="14"/>
  <c r="S90" i="15"/>
  <c r="Q89" i="15"/>
  <c r="I31" i="5"/>
  <c r="BE33" i="5"/>
  <c r="BE15" i="5" s="1"/>
  <c r="BC101" i="14"/>
  <c r="BC88" i="14"/>
  <c r="BC76" i="14"/>
  <c r="BC73" i="14"/>
  <c r="AP17" i="8"/>
  <c r="AQ7" i="15"/>
  <c r="AG47" i="15"/>
  <c r="CP18" i="5"/>
  <c r="CP7" i="5"/>
  <c r="CP10" i="5" s="1"/>
  <c r="CF18" i="5"/>
  <c r="CF7" i="5"/>
  <c r="CF10" i="5" s="1"/>
  <c r="K13" i="13"/>
  <c r="K10" i="11"/>
  <c r="K36" i="11" s="1"/>
  <c r="W91" i="15"/>
  <c r="R30" i="15"/>
  <c r="R15" i="15"/>
  <c r="S71" i="15"/>
  <c r="M133" i="15"/>
  <c r="BB77" i="14"/>
  <c r="AZ81" i="14" s="1"/>
  <c r="X95" i="15"/>
  <c r="P138" i="15"/>
  <c r="I18" i="8"/>
  <c r="I16" i="8" s="1"/>
  <c r="I14" i="8" s="1"/>
  <c r="J19" i="15"/>
  <c r="I8" i="15"/>
  <c r="BF18" i="5"/>
  <c r="BF7" i="5"/>
  <c r="BF10" i="5" s="1"/>
  <c r="CQ18" i="5"/>
  <c r="CQ7" i="5"/>
  <c r="CQ10" i="5" s="1"/>
  <c r="CK7" i="5"/>
  <c r="CK10" i="5" s="1"/>
  <c r="CK18" i="5"/>
  <c r="AE45" i="15"/>
  <c r="AF45" i="15" s="1"/>
  <c r="AG45" i="15" s="1"/>
  <c r="AH45" i="15" s="1"/>
  <c r="AI45" i="15" s="1"/>
  <c r="AJ45" i="15" s="1"/>
  <c r="AK45" i="15" s="1"/>
  <c r="AL45" i="15"/>
  <c r="AM45" i="15" s="1"/>
  <c r="AN45" i="15" s="1"/>
  <c r="AO45" i="15" s="1"/>
  <c r="AP45" i="15" s="1"/>
  <c r="AQ45" i="15" s="1"/>
  <c r="AJ180" i="14"/>
  <c r="AJ184" i="14" s="1"/>
  <c r="AK178" i="14" s="1"/>
  <c r="AG52" i="15"/>
  <c r="BG18" i="5"/>
  <c r="BG7" i="5"/>
  <c r="BG10" i="5" s="1"/>
  <c r="CR18" i="5"/>
  <c r="CR7" i="5"/>
  <c r="CR10" i="5" s="1"/>
  <c r="L13" i="13"/>
  <c r="L10" i="11"/>
  <c r="L36" i="11" s="1"/>
  <c r="AB97" i="15"/>
  <c r="CG18" i="5"/>
  <c r="CG7" i="5"/>
  <c r="CG10" i="5" s="1"/>
  <c r="T93" i="15"/>
  <c r="W145" i="15"/>
  <c r="Q30" i="15"/>
  <c r="Q31" i="15" s="1"/>
  <c r="R31" i="15" s="1"/>
  <c r="Q15" i="15"/>
  <c r="BB136" i="14"/>
  <c r="BB111" i="14"/>
  <c r="AE151" i="15"/>
  <c r="AC97" i="15"/>
  <c r="AD97" i="15" s="1"/>
  <c r="AE97" i="15" s="1"/>
  <c r="AF97" i="15" s="1"/>
  <c r="AG97" i="15" s="1"/>
  <c r="AH97" i="15" s="1"/>
  <c r="AI97" i="15" s="1"/>
  <c r="AJ97" i="15" s="1"/>
  <c r="AK97" i="15" s="1"/>
  <c r="AL97" i="15" s="1"/>
  <c r="AM97" i="15" s="1"/>
  <c r="AN97" i="15" s="1"/>
  <c r="AO97" i="15" s="1"/>
  <c r="AP97" i="15" s="1"/>
  <c r="AQ97" i="15" s="1"/>
  <c r="AJ103" i="15"/>
  <c r="AK103" i="15" s="1"/>
  <c r="AL103" i="15" s="1"/>
  <c r="AM103" i="15" s="1"/>
  <c r="AN103" i="15" s="1"/>
  <c r="AO103" i="15" s="1"/>
  <c r="AP103" i="15" s="1"/>
  <c r="AQ103" i="15" s="1"/>
  <c r="AA150" i="15"/>
  <c r="AM50" i="15"/>
  <c r="AN50" i="15" s="1"/>
  <c r="AO50" i="15" s="1"/>
  <c r="AP50" i="15" s="1"/>
  <c r="AQ50" i="15" s="1"/>
  <c r="BH18" i="5"/>
  <c r="BH7" i="5"/>
  <c r="BH10" i="5" s="1"/>
  <c r="I13" i="13"/>
  <c r="I10" i="11"/>
  <c r="Z38" i="15"/>
  <c r="M83" i="15"/>
  <c r="N79" i="15" s="1"/>
  <c r="N83" i="15" s="1"/>
  <c r="O79" i="15" s="1"/>
  <c r="CW7" i="5"/>
  <c r="CW10" i="5" s="1"/>
  <c r="CW18" i="5"/>
  <c r="AE96" i="15" l="1"/>
  <c r="AF96" i="15" s="1"/>
  <c r="AG96" i="15" s="1"/>
  <c r="AH96" i="15" s="1"/>
  <c r="AI96" i="15"/>
  <c r="AJ96" i="15" s="1"/>
  <c r="AK96" i="15" s="1"/>
  <c r="AL96" i="15" s="1"/>
  <c r="AM96" i="15" s="1"/>
  <c r="AN96" i="15" s="1"/>
  <c r="AO96" i="15" s="1"/>
  <c r="AP96" i="15" s="1"/>
  <c r="AQ96" i="15" s="1"/>
  <c r="AK184" i="14"/>
  <c r="AL178" i="14" s="1"/>
  <c r="AK180" i="14"/>
  <c r="AL156" i="15"/>
  <c r="AM156" i="15" s="1"/>
  <c r="AN156" i="15" s="1"/>
  <c r="AO156" i="15" s="1"/>
  <c r="AP156" i="15" s="1"/>
  <c r="AQ156" i="15" s="1"/>
  <c r="O132" i="15"/>
  <c r="O17" i="15"/>
  <c r="AG155" i="15"/>
  <c r="AH155" i="15" s="1"/>
  <c r="I36" i="11"/>
  <c r="J18" i="8"/>
  <c r="J16" i="8" s="1"/>
  <c r="J14" i="8" s="1"/>
  <c r="K19" i="15"/>
  <c r="J8" i="15"/>
  <c r="S15" i="15"/>
  <c r="S30" i="15"/>
  <c r="S31" i="15" s="1"/>
  <c r="BD88" i="14"/>
  <c r="BD101" i="14"/>
  <c r="BD76" i="14"/>
  <c r="BD73" i="14"/>
  <c r="FT19" i="5"/>
  <c r="R19" i="5" s="1"/>
  <c r="FT8" i="5"/>
  <c r="R8" i="5" s="1"/>
  <c r="R22" i="10" s="1"/>
  <c r="R21" i="10" s="1"/>
  <c r="R16" i="5"/>
  <c r="AD48" i="15"/>
  <c r="BV7" i="5"/>
  <c r="BV10" i="5" s="1"/>
  <c r="BV18" i="5"/>
  <c r="U141" i="15"/>
  <c r="BB167" i="14"/>
  <c r="BB175" i="14" s="1"/>
  <c r="BB146" i="14"/>
  <c r="BE18" i="5"/>
  <c r="I18" i="5" s="1"/>
  <c r="I15" i="5"/>
  <c r="BE7" i="5"/>
  <c r="L15" i="5"/>
  <c r="CO18" i="5"/>
  <c r="L18" i="5" s="1"/>
  <c r="CO7" i="5"/>
  <c r="N132" i="15"/>
  <c r="N17" i="15"/>
  <c r="BW7" i="5"/>
  <c r="BW10" i="5" s="1"/>
  <c r="BW18" i="5"/>
  <c r="U39" i="15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AO39" i="15" s="1"/>
  <c r="AP39" i="15" s="1"/>
  <c r="AQ39" i="15" s="1"/>
  <c r="P122" i="15"/>
  <c r="AH47" i="15"/>
  <c r="AI47" i="15" s="1"/>
  <c r="AJ47" i="15" s="1"/>
  <c r="AK47" i="15" s="1"/>
  <c r="AL47" i="15" s="1"/>
  <c r="AM47" i="15" s="1"/>
  <c r="AN47" i="15" s="1"/>
  <c r="AO47" i="15" s="1"/>
  <c r="AP47" i="15" s="1"/>
  <c r="AQ47" i="15" s="1"/>
  <c r="I33" i="5"/>
  <c r="BG35" i="14"/>
  <c r="BI51" i="6"/>
  <c r="AQ159" i="15"/>
  <c r="BX7" i="5"/>
  <c r="BX10" i="5" s="1"/>
  <c r="BX18" i="5"/>
  <c r="AM158" i="15"/>
  <c r="AN158" i="15" s="1"/>
  <c r="AO158" i="15" s="1"/>
  <c r="AF152" i="15"/>
  <c r="AG152" i="15" s="1"/>
  <c r="AH152" i="15" s="1"/>
  <c r="AI152" i="15" s="1"/>
  <c r="AJ152" i="15" s="1"/>
  <c r="AK152" i="15" s="1"/>
  <c r="AL152" i="15" s="1"/>
  <c r="AM152" i="15" s="1"/>
  <c r="AN152" i="15" s="1"/>
  <c r="AO152" i="15" s="1"/>
  <c r="AP152" i="15" s="1"/>
  <c r="AQ152" i="15" s="1"/>
  <c r="U93" i="15"/>
  <c r="V93" i="15" s="1"/>
  <c r="T90" i="15"/>
  <c r="U90" i="15"/>
  <c r="V90" i="15" s="1"/>
  <c r="W90" i="15"/>
  <c r="X90" i="15" s="1"/>
  <c r="Y90" i="15" s="1"/>
  <c r="Z90" i="15" s="1"/>
  <c r="AA90" i="15" s="1"/>
  <c r="AB90" i="15" s="1"/>
  <c r="AC90" i="15" s="1"/>
  <c r="AD90" i="15" s="1"/>
  <c r="AE90" i="15" s="1"/>
  <c r="AF90" i="15" s="1"/>
  <c r="AG90" i="15" s="1"/>
  <c r="AH90" i="15" s="1"/>
  <c r="AI90" i="15" s="1"/>
  <c r="AJ90" i="15" s="1"/>
  <c r="AK90" i="15" s="1"/>
  <c r="AL90" i="15" s="1"/>
  <c r="AM90" i="15" s="1"/>
  <c r="AN90" i="15" s="1"/>
  <c r="AO90" i="15" s="1"/>
  <c r="AP90" i="15" s="1"/>
  <c r="AQ90" i="15" s="1"/>
  <c r="BE63" i="14"/>
  <c r="BE60" i="14"/>
  <c r="BF60" i="14" s="1"/>
  <c r="BE48" i="14"/>
  <c r="BE45" i="14"/>
  <c r="BE56" i="14" s="1"/>
  <c r="BF56" i="14" s="1"/>
  <c r="K15" i="5"/>
  <c r="CC18" i="5"/>
  <c r="K18" i="5" s="1"/>
  <c r="CC7" i="5"/>
  <c r="BZ7" i="5"/>
  <c r="BZ10" i="5" s="1"/>
  <c r="BZ18" i="5"/>
  <c r="X145" i="15"/>
  <c r="O81" i="15"/>
  <c r="O83" i="15" s="1"/>
  <c r="P79" i="15" s="1"/>
  <c r="O16" i="15"/>
  <c r="O14" i="15" s="1"/>
  <c r="O26" i="10" s="1"/>
  <c r="AB150" i="15"/>
  <c r="AQ17" i="8"/>
  <c r="AZ183" i="14"/>
  <c r="EO30" i="5"/>
  <c r="N14" i="15"/>
  <c r="CA7" i="5"/>
  <c r="CA10" i="5" s="1"/>
  <c r="CA18" i="5"/>
  <c r="AC143" i="15"/>
  <c r="AD143" i="15" s="1"/>
  <c r="AE143" i="15" s="1"/>
  <c r="AF143" i="15" s="1"/>
  <c r="AG143" i="15" s="1"/>
  <c r="AH143" i="15" s="1"/>
  <c r="AI143" i="15" s="1"/>
  <c r="AJ143" i="15" s="1"/>
  <c r="AK143" i="15" s="1"/>
  <c r="AL143" i="15" s="1"/>
  <c r="AM143" i="15" s="1"/>
  <c r="AN143" i="15" s="1"/>
  <c r="AO143" i="15" s="1"/>
  <c r="AP143" i="15" s="1"/>
  <c r="AQ143" i="15" s="1"/>
  <c r="AA143" i="15"/>
  <c r="AB143" i="15" s="1"/>
  <c r="AD147" i="15"/>
  <c r="Q32" i="15"/>
  <c r="R28" i="15" s="1"/>
  <c r="R32" i="15" s="1"/>
  <c r="S28" i="15" s="1"/>
  <c r="S32" i="15" s="1"/>
  <c r="T28" i="15" s="1"/>
  <c r="Z95" i="15"/>
  <c r="AA95" i="15" s="1"/>
  <c r="AB95" i="15" s="1"/>
  <c r="AC95" i="15" s="1"/>
  <c r="AD95" i="15" s="1"/>
  <c r="AE95" i="15" s="1"/>
  <c r="AF95" i="15" s="1"/>
  <c r="AG95" i="15" s="1"/>
  <c r="AH95" i="15" s="1"/>
  <c r="AI95" i="15" s="1"/>
  <c r="AJ95" i="15" s="1"/>
  <c r="AK95" i="15" s="1"/>
  <c r="AL95" i="15" s="1"/>
  <c r="AM95" i="15" s="1"/>
  <c r="AN95" i="15" s="1"/>
  <c r="AO95" i="15" s="1"/>
  <c r="AP95" i="15" s="1"/>
  <c r="AQ95" i="15" s="1"/>
  <c r="Y95" i="15"/>
  <c r="Q138" i="15"/>
  <c r="CB18" i="5"/>
  <c r="CB7" i="5"/>
  <c r="CB10" i="5" s="1"/>
  <c r="W144" i="15"/>
  <c r="V146" i="15"/>
  <c r="U71" i="15"/>
  <c r="V36" i="15"/>
  <c r="BA53" i="14"/>
  <c r="AH52" i="15"/>
  <c r="AI52" i="15" s="1"/>
  <c r="AJ52" i="15" s="1"/>
  <c r="AK52" i="15" s="1"/>
  <c r="AL52" i="15" s="1"/>
  <c r="AM52" i="15" s="1"/>
  <c r="AN52" i="15" s="1"/>
  <c r="AO52" i="15" s="1"/>
  <c r="AP52" i="15" s="1"/>
  <c r="AQ52" i="15" s="1"/>
  <c r="R89" i="15"/>
  <c r="AA148" i="15"/>
  <c r="J31" i="5"/>
  <c r="J33" i="5" s="1"/>
  <c r="BQ33" i="5"/>
  <c r="BQ15" i="5" s="1"/>
  <c r="BA181" i="14"/>
  <c r="BA183" i="14" s="1"/>
  <c r="BA182" i="14"/>
  <c r="AA149" i="15"/>
  <c r="AB149" i="15" s="1"/>
  <c r="AC149" i="15" s="1"/>
  <c r="AD149" i="15" s="1"/>
  <c r="FW27" i="5"/>
  <c r="T71" i="15"/>
  <c r="N133" i="15"/>
  <c r="O133" i="15" s="1"/>
  <c r="X91" i="15"/>
  <c r="Y91" i="15" s="1"/>
  <c r="Z91" i="15" s="1"/>
  <c r="AA91" i="15" s="1"/>
  <c r="AB91" i="15" s="1"/>
  <c r="AC91" i="15" s="1"/>
  <c r="AD91" i="15" s="1"/>
  <c r="AE91" i="15" s="1"/>
  <c r="AF91" i="15" s="1"/>
  <c r="AG91" i="15" s="1"/>
  <c r="AH91" i="15" s="1"/>
  <c r="AI91" i="15" s="1"/>
  <c r="AJ91" i="15" s="1"/>
  <c r="AK91" i="15" s="1"/>
  <c r="AL91" i="15" s="1"/>
  <c r="AM91" i="15" s="1"/>
  <c r="AN91" i="15" s="1"/>
  <c r="AO91" i="15" s="1"/>
  <c r="AP91" i="15" s="1"/>
  <c r="AQ91" i="15" s="1"/>
  <c r="AE92" i="15"/>
  <c r="AF92" i="15" s="1"/>
  <c r="AG92" i="15" s="1"/>
  <c r="AH92" i="15" s="1"/>
  <c r="AI92" i="15" s="1"/>
  <c r="AJ92" i="15" s="1"/>
  <c r="AH153" i="15"/>
  <c r="BR18" i="5"/>
  <c r="BR7" i="5"/>
  <c r="BR10" i="5" s="1"/>
  <c r="R140" i="15"/>
  <c r="AF154" i="15"/>
  <c r="AG154" i="15" s="1"/>
  <c r="AH154" i="15" s="1"/>
  <c r="AI154" i="15" s="1"/>
  <c r="AJ154" i="15" s="1"/>
  <c r="AK154" i="15" s="1"/>
  <c r="AL154" i="15" s="1"/>
  <c r="AM154" i="15" s="1"/>
  <c r="AN154" i="15" s="1"/>
  <c r="AO154" i="15" s="1"/>
  <c r="AP154" i="15" s="1"/>
  <c r="AQ154" i="15" s="1"/>
  <c r="BC77" i="14"/>
  <c r="BA81" i="14" s="1"/>
  <c r="W93" i="15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AQ93" i="15" s="1"/>
  <c r="Q139" i="15"/>
  <c r="P139" i="15"/>
  <c r="R139" i="15" s="1"/>
  <c r="BS18" i="5"/>
  <c r="BS7" i="5"/>
  <c r="BS10" i="5" s="1"/>
  <c r="AL160" i="15"/>
  <c r="AA38" i="15"/>
  <c r="AB38" i="15" s="1"/>
  <c r="AC38" i="15" s="1"/>
  <c r="AD38" i="15" s="1"/>
  <c r="AE38" i="15" s="1"/>
  <c r="AF38" i="15" s="1"/>
  <c r="AG38" i="15" s="1"/>
  <c r="AH38" i="15" s="1"/>
  <c r="AI38" i="15" s="1"/>
  <c r="AJ38" i="15" s="1"/>
  <c r="AK38" i="15" s="1"/>
  <c r="AL38" i="15" s="1"/>
  <c r="AM38" i="15" s="1"/>
  <c r="AN38" i="15"/>
  <c r="AO38" i="15" s="1"/>
  <c r="AP38" i="15" s="1"/>
  <c r="AQ38" i="15" s="1"/>
  <c r="AF151" i="15"/>
  <c r="AL157" i="15"/>
  <c r="AM157" i="15"/>
  <c r="AN157" i="15" s="1"/>
  <c r="AO157" i="15" s="1"/>
  <c r="AP157" i="15" s="1"/>
  <c r="AQ157" i="15" s="1"/>
  <c r="BT18" i="5"/>
  <c r="BT7" i="5"/>
  <c r="BT10" i="5" s="1"/>
  <c r="J13" i="13"/>
  <c r="J10" i="11"/>
  <c r="J36" i="11" s="1"/>
  <c r="Q87" i="15"/>
  <c r="T142" i="15"/>
  <c r="BC136" i="14"/>
  <c r="BC111" i="14"/>
  <c r="BD49" i="14"/>
  <c r="BB53" i="14"/>
  <c r="M26" i="10"/>
  <c r="DO31" i="5"/>
  <c r="DO33" i="5" s="1"/>
  <c r="DO15" i="5" s="1"/>
  <c r="DC31" i="5"/>
  <c r="DC33" i="5" s="1"/>
  <c r="DC15" i="5" s="1"/>
  <c r="DN31" i="5"/>
  <c r="DN33" i="5" s="1"/>
  <c r="DN15" i="5" s="1"/>
  <c r="DB31" i="5"/>
  <c r="DB33" i="5" s="1"/>
  <c r="DB15" i="5" s="1"/>
  <c r="DY31" i="5"/>
  <c r="DM31" i="5"/>
  <c r="DA31" i="5"/>
  <c r="DX31" i="5"/>
  <c r="DX33" i="5" s="1"/>
  <c r="DX15" i="5" s="1"/>
  <c r="DL31" i="5"/>
  <c r="DL33" i="5" s="1"/>
  <c r="DL15" i="5" s="1"/>
  <c r="DW31" i="5"/>
  <c r="DW33" i="5" s="1"/>
  <c r="DW15" i="5" s="1"/>
  <c r="DK31" i="5"/>
  <c r="DK33" i="5" s="1"/>
  <c r="DK15" i="5" s="1"/>
  <c r="DV31" i="5"/>
  <c r="DV33" i="5" s="1"/>
  <c r="DV15" i="5" s="1"/>
  <c r="DJ31" i="5"/>
  <c r="DJ33" i="5" s="1"/>
  <c r="DJ15" i="5" s="1"/>
  <c r="DT31" i="5"/>
  <c r="DT33" i="5" s="1"/>
  <c r="DT15" i="5" s="1"/>
  <c r="DH31" i="5"/>
  <c r="DH33" i="5" s="1"/>
  <c r="DH15" i="5" s="1"/>
  <c r="DS31" i="5"/>
  <c r="DS33" i="5" s="1"/>
  <c r="DS15" i="5" s="1"/>
  <c r="DG31" i="5"/>
  <c r="DG33" i="5" s="1"/>
  <c r="DG15" i="5" s="1"/>
  <c r="DR31" i="5"/>
  <c r="DR33" i="5" s="1"/>
  <c r="DR15" i="5" s="1"/>
  <c r="DF31" i="5"/>
  <c r="DF33" i="5" s="1"/>
  <c r="DF15" i="5" s="1"/>
  <c r="DQ31" i="5"/>
  <c r="DQ33" i="5" s="1"/>
  <c r="DQ15" i="5" s="1"/>
  <c r="DE31" i="5"/>
  <c r="DE33" i="5" s="1"/>
  <c r="DE15" i="5" s="1"/>
  <c r="DI31" i="5"/>
  <c r="DI33" i="5" s="1"/>
  <c r="DI15" i="5" s="1"/>
  <c r="DD31" i="5"/>
  <c r="DD33" i="5" s="1"/>
  <c r="DD15" i="5" s="1"/>
  <c r="DU31" i="5"/>
  <c r="DU33" i="5" s="1"/>
  <c r="DU15" i="5" s="1"/>
  <c r="DP31" i="5"/>
  <c r="DP33" i="5" s="1"/>
  <c r="DP15" i="5" s="1"/>
  <c r="DZ31" i="5"/>
  <c r="DZ33" i="5" s="1"/>
  <c r="DZ15" i="5" s="1"/>
  <c r="EA31" i="5"/>
  <c r="EA33" i="5" s="1"/>
  <c r="EA15" i="5" s="1"/>
  <c r="EC31" i="5"/>
  <c r="EC33" i="5" s="1"/>
  <c r="EC15" i="5" s="1"/>
  <c r="EB31" i="5"/>
  <c r="EB33" i="5" s="1"/>
  <c r="EB15" i="5" s="1"/>
  <c r="ED31" i="5"/>
  <c r="ED33" i="5" s="1"/>
  <c r="ED15" i="5" s="1"/>
  <c r="EE31" i="5"/>
  <c r="EE33" i="5" s="1"/>
  <c r="EE15" i="5" s="1"/>
  <c r="EF31" i="5"/>
  <c r="EF33" i="5" s="1"/>
  <c r="EF15" i="5" s="1"/>
  <c r="EG31" i="5"/>
  <c r="EG33" i="5" s="1"/>
  <c r="EG15" i="5" s="1"/>
  <c r="EH31" i="5"/>
  <c r="EH33" i="5" s="1"/>
  <c r="EH15" i="5" s="1"/>
  <c r="EI31" i="5"/>
  <c r="EI33" i="5" s="1"/>
  <c r="EI15" i="5" s="1"/>
  <c r="EJ31" i="5"/>
  <c r="EJ33" i="5" s="1"/>
  <c r="EJ15" i="5" s="1"/>
  <c r="EK31" i="5"/>
  <c r="EL31" i="5"/>
  <c r="EL33" i="5" s="1"/>
  <c r="EL15" i="5" s="1"/>
  <c r="EM31" i="5"/>
  <c r="EM33" i="5" s="1"/>
  <c r="EM15" i="5" s="1"/>
  <c r="EN31" i="5"/>
  <c r="EN33" i="5" s="1"/>
  <c r="EN15" i="5" s="1"/>
  <c r="EO31" i="5"/>
  <c r="EP31" i="5"/>
  <c r="EQ31" i="5"/>
  <c r="ER31" i="5"/>
  <c r="ES31" i="5"/>
  <c r="ET31" i="5"/>
  <c r="EU31" i="5"/>
  <c r="EV31" i="5"/>
  <c r="EX31" i="5"/>
  <c r="EW31" i="5"/>
  <c r="EY31" i="5"/>
  <c r="FA31" i="5"/>
  <c r="EZ31" i="5"/>
  <c r="FB31" i="5"/>
  <c r="FC31" i="5"/>
  <c r="FD31" i="5"/>
  <c r="FE31" i="5"/>
  <c r="FF31" i="5"/>
  <c r="FG31" i="5"/>
  <c r="FI31" i="5"/>
  <c r="FH31" i="5"/>
  <c r="FJ31" i="5"/>
  <c r="FK31" i="5"/>
  <c r="FL31" i="5"/>
  <c r="FN31" i="5"/>
  <c r="FM31" i="5"/>
  <c r="FP31" i="5"/>
  <c r="FO31" i="5"/>
  <c r="FR31" i="5"/>
  <c r="FQ31" i="5"/>
  <c r="FS31" i="5"/>
  <c r="FT31" i="5"/>
  <c r="AK92" i="15"/>
  <c r="AL92" i="15" s="1"/>
  <c r="AM92" i="15" s="1"/>
  <c r="AN92" i="15" s="1"/>
  <c r="AO92" i="15" s="1"/>
  <c r="AP92" i="15" s="1"/>
  <c r="AQ92" i="15" s="1"/>
  <c r="BY7" i="5"/>
  <c r="BY10" i="5" s="1"/>
  <c r="BY18" i="5"/>
  <c r="FV26" i="5"/>
  <c r="U88" i="15"/>
  <c r="AI155" i="15"/>
  <c r="AJ155" i="15" s="1"/>
  <c r="AK155" i="15" s="1"/>
  <c r="AL155" i="15" s="1"/>
  <c r="AM155" i="15" s="1"/>
  <c r="AN101" i="15"/>
  <c r="AO101" i="15" s="1"/>
  <c r="AP101" i="15" s="1"/>
  <c r="AQ101" i="15" s="1"/>
  <c r="AO56" i="15"/>
  <c r="AP56" i="15" s="1"/>
  <c r="AQ56" i="15" s="1"/>
  <c r="FU43" i="5"/>
  <c r="FU16" i="5" s="1"/>
  <c r="FV37" i="5"/>
  <c r="N134" i="15"/>
  <c r="O130" i="15" s="1"/>
  <c r="O134" i="15" s="1"/>
  <c r="P130" i="15" s="1"/>
  <c r="BU18" i="5"/>
  <c r="BU7" i="5"/>
  <c r="BU10" i="5" s="1"/>
  <c r="W52" i="14"/>
  <c r="W43" i="14"/>
  <c r="W55" i="14" s="1"/>
  <c r="S139" i="15" l="1"/>
  <c r="T139" i="15" s="1"/>
  <c r="U139" i="15"/>
  <c r="V139" i="15" s="1"/>
  <c r="EN18" i="5"/>
  <c r="EN7" i="5"/>
  <c r="EN10" i="5" s="1"/>
  <c r="EE7" i="5"/>
  <c r="EE10" i="5" s="1"/>
  <c r="EE18" i="5"/>
  <c r="DF7" i="5"/>
  <c r="DF10" i="5" s="1"/>
  <c r="DF18" i="5"/>
  <c r="M31" i="5"/>
  <c r="M33" i="5" s="1"/>
  <c r="DA33" i="5"/>
  <c r="DA15" i="5" s="1"/>
  <c r="BC167" i="14"/>
  <c r="BC175" i="14" s="1"/>
  <c r="BC146" i="14"/>
  <c r="AG151" i="15"/>
  <c r="N26" i="10"/>
  <c r="W139" i="15"/>
  <c r="AL180" i="14"/>
  <c r="AL184" i="14" s="1"/>
  <c r="AM178" i="14" s="1"/>
  <c r="ED7" i="5"/>
  <c r="ED10" i="5" s="1"/>
  <c r="ED18" i="5"/>
  <c r="DR7" i="5"/>
  <c r="DR10" i="5" s="1"/>
  <c r="DR18" i="5"/>
  <c r="N31" i="5"/>
  <c r="N33" i="5" s="1"/>
  <c r="DM33" i="5"/>
  <c r="DM15" i="5" s="1"/>
  <c r="BQ18" i="5"/>
  <c r="J18" i="5" s="1"/>
  <c r="J15" i="5"/>
  <c r="BQ7" i="5"/>
  <c r="O13" i="13"/>
  <c r="O10" i="11"/>
  <c r="O36" i="11" s="1"/>
  <c r="CC10" i="5"/>
  <c r="K7" i="5"/>
  <c r="AP158" i="15"/>
  <c r="AQ158" i="15" s="1"/>
  <c r="P81" i="15"/>
  <c r="P83" i="15" s="1"/>
  <c r="Q79" i="15" s="1"/>
  <c r="P16" i="15"/>
  <c r="L7" i="5"/>
  <c r="CO10" i="5"/>
  <c r="EB18" i="5"/>
  <c r="EB7" i="5"/>
  <c r="EB10" i="5" s="1"/>
  <c r="DG7" i="5"/>
  <c r="DG10" i="5" s="1"/>
  <c r="DG18" i="5"/>
  <c r="O31" i="5"/>
  <c r="O33" i="5" s="1"/>
  <c r="DY33" i="5"/>
  <c r="DY15" i="5" s="1"/>
  <c r="EP30" i="5"/>
  <c r="EO33" i="5"/>
  <c r="EO15" i="5" s="1"/>
  <c r="O82" i="15"/>
  <c r="EC18" i="5"/>
  <c r="EC7" i="5"/>
  <c r="EC10" i="5" s="1"/>
  <c r="DS7" i="5"/>
  <c r="DS10" i="5" s="1"/>
  <c r="DS18" i="5"/>
  <c r="DB18" i="5"/>
  <c r="DB7" i="5"/>
  <c r="DB10" i="5" s="1"/>
  <c r="U142" i="15"/>
  <c r="V142" i="15" s="1"/>
  <c r="W142" i="15" s="1"/>
  <c r="X142" i="15" s="1"/>
  <c r="Y142" i="15" s="1"/>
  <c r="Z142" i="15" s="1"/>
  <c r="AA142" i="15" s="1"/>
  <c r="AB142" i="15" s="1"/>
  <c r="AC142" i="15" s="1"/>
  <c r="AD142" i="15" s="1"/>
  <c r="AE142" i="15" s="1"/>
  <c r="AF142" i="15" s="1"/>
  <c r="AG142" i="15" s="1"/>
  <c r="AH142" i="15" s="1"/>
  <c r="AI142" i="15" s="1"/>
  <c r="AJ142" i="15" s="1"/>
  <c r="AK142" i="15" s="1"/>
  <c r="AL142" i="15" s="1"/>
  <c r="AM142" i="15" s="1"/>
  <c r="AN142" i="15" s="1"/>
  <c r="AO142" i="15" s="1"/>
  <c r="AP142" i="15" s="1"/>
  <c r="AQ142" i="15" s="1"/>
  <c r="S140" i="15"/>
  <c r="V141" i="15"/>
  <c r="BD77" i="14"/>
  <c r="BB81" i="14"/>
  <c r="FV43" i="5"/>
  <c r="FV16" i="5" s="1"/>
  <c r="FW37" i="5"/>
  <c r="EM18" i="5"/>
  <c r="EM7" i="5"/>
  <c r="EM10" i="5" s="1"/>
  <c r="EA18" i="5"/>
  <c r="EA7" i="5"/>
  <c r="EA10" i="5" s="1"/>
  <c r="DH7" i="5"/>
  <c r="DH10" i="5" s="1"/>
  <c r="DH18" i="5"/>
  <c r="DN18" i="5"/>
  <c r="DN7" i="5"/>
  <c r="DN10" i="5" s="1"/>
  <c r="AM160" i="15"/>
  <c r="X139" i="15"/>
  <c r="AA139" i="15" s="1"/>
  <c r="AB139" i="15" s="1"/>
  <c r="AC139" i="15" s="1"/>
  <c r="AD139" i="15" s="1"/>
  <c r="AE139" i="15" s="1"/>
  <c r="AF139" i="15" s="1"/>
  <c r="AG139" i="15" s="1"/>
  <c r="AH139" i="15" s="1"/>
  <c r="AI139" i="15" s="1"/>
  <c r="AJ139" i="15" s="1"/>
  <c r="AK139" i="15" s="1"/>
  <c r="AL139" i="15" s="1"/>
  <c r="AM139" i="15" s="1"/>
  <c r="AN139" i="15" s="1"/>
  <c r="AO139" i="15" s="1"/>
  <c r="AP139" i="15" s="1"/>
  <c r="AQ139" i="15" s="1"/>
  <c r="S89" i="15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AE89" i="15" s="1"/>
  <c r="AF89" i="15" s="1"/>
  <c r="AG89" i="15" s="1"/>
  <c r="AH89" i="15" s="1"/>
  <c r="AI89" i="15" s="1"/>
  <c r="AJ89" i="15" s="1"/>
  <c r="AK89" i="15" s="1"/>
  <c r="AL89" i="15" s="1"/>
  <c r="AM89" i="15" s="1"/>
  <c r="AN89" i="15" s="1"/>
  <c r="AO89" i="15" s="1"/>
  <c r="AP89" i="15" s="1"/>
  <c r="AQ89" i="15" s="1"/>
  <c r="Y145" i="15"/>
  <c r="BE10" i="5"/>
  <c r="I7" i="5"/>
  <c r="BD136" i="14"/>
  <c r="BD111" i="14"/>
  <c r="FU19" i="5"/>
  <c r="FU8" i="5"/>
  <c r="V88" i="15"/>
  <c r="W88" i="15"/>
  <c r="X88" i="15" s="1"/>
  <c r="Y88" i="15" s="1"/>
  <c r="Z88" i="15" s="1"/>
  <c r="AA88" i="15" s="1"/>
  <c r="AB88" i="15" s="1"/>
  <c r="AC88" i="15" s="1"/>
  <c r="AD88" i="15" s="1"/>
  <c r="AE88" i="15" s="1"/>
  <c r="AF88" i="15" s="1"/>
  <c r="AG88" i="15" s="1"/>
  <c r="AH88" i="15" s="1"/>
  <c r="AI88" i="15" s="1"/>
  <c r="AJ88" i="15" s="1"/>
  <c r="AK88" i="15" s="1"/>
  <c r="AL88" i="15" s="1"/>
  <c r="AM88" i="15" s="1"/>
  <c r="AN88" i="15" s="1"/>
  <c r="AO88" i="15" s="1"/>
  <c r="AP88" i="15" s="1"/>
  <c r="AQ88" i="15" s="1"/>
  <c r="Q31" i="5"/>
  <c r="EL18" i="5"/>
  <c r="EL7" i="5"/>
  <c r="EL10" i="5" s="1"/>
  <c r="DZ18" i="5"/>
  <c r="DZ7" i="5"/>
  <c r="DZ10" i="5" s="1"/>
  <c r="DT7" i="5"/>
  <c r="DT10" i="5" s="1"/>
  <c r="DT18" i="5"/>
  <c r="DC18" i="5"/>
  <c r="DC7" i="5"/>
  <c r="DC10" i="5" s="1"/>
  <c r="AB148" i="15"/>
  <c r="AC150" i="15"/>
  <c r="AD150" i="15" s="1"/>
  <c r="AE150" i="15" s="1"/>
  <c r="AF150" i="15" s="1"/>
  <c r="AG150" i="15" s="1"/>
  <c r="AH150" i="15" s="1"/>
  <c r="AI150" i="15" s="1"/>
  <c r="AJ150" i="15" s="1"/>
  <c r="AK150" i="15" s="1"/>
  <c r="AL150" i="15" s="1"/>
  <c r="AM150" i="15" s="1"/>
  <c r="AN150" i="15" s="1"/>
  <c r="AO150" i="15" s="1"/>
  <c r="AP150" i="15" s="1"/>
  <c r="AQ150" i="15" s="1"/>
  <c r="P31" i="5"/>
  <c r="EK33" i="5"/>
  <c r="EK15" i="5" s="1"/>
  <c r="DP18" i="5"/>
  <c r="DP7" i="5"/>
  <c r="DP10" i="5" s="1"/>
  <c r="DJ7" i="5"/>
  <c r="DJ10" i="5" s="1"/>
  <c r="DJ18" i="5"/>
  <c r="DO18" i="5"/>
  <c r="DO7" i="5"/>
  <c r="DO10" i="5" s="1"/>
  <c r="FW31" i="5"/>
  <c r="FX27" i="5"/>
  <c r="Q173" i="15"/>
  <c r="R138" i="15"/>
  <c r="BE49" i="14"/>
  <c r="R31" i="5"/>
  <c r="EJ18" i="5"/>
  <c r="EJ7" i="5"/>
  <c r="EJ10" i="5" s="1"/>
  <c r="DU7" i="5"/>
  <c r="DU10" i="5" s="1"/>
  <c r="DU18" i="5"/>
  <c r="DV7" i="5"/>
  <c r="DV10" i="5" s="1"/>
  <c r="DV18" i="5"/>
  <c r="M10" i="11"/>
  <c r="M36" i="11" s="1"/>
  <c r="M13" i="13"/>
  <c r="FV31" i="5"/>
  <c r="AN160" i="15"/>
  <c r="AO160" i="15" s="1"/>
  <c r="AP160" i="15" s="1"/>
  <c r="AQ160" i="15" s="1"/>
  <c r="K15" i="14"/>
  <c r="K34" i="10" s="1"/>
  <c r="EI7" i="5"/>
  <c r="EI10" i="5" s="1"/>
  <c r="EI18" i="5"/>
  <c r="DD18" i="5"/>
  <c r="DD7" i="5"/>
  <c r="DD10" i="5" s="1"/>
  <c r="DK7" i="5"/>
  <c r="DK10" i="5" s="1"/>
  <c r="DK18" i="5"/>
  <c r="Q122" i="15"/>
  <c r="R87" i="15"/>
  <c r="AF147" i="15"/>
  <c r="AG147" i="15" s="1"/>
  <c r="AH147" i="15" s="1"/>
  <c r="AI147" i="15" s="1"/>
  <c r="AJ147" i="15" s="1"/>
  <c r="AK147" i="15" s="1"/>
  <c r="AL147" i="15" s="1"/>
  <c r="AM147" i="15" s="1"/>
  <c r="AN147" i="15" s="1"/>
  <c r="AO147" i="15" s="1"/>
  <c r="AP147" i="15" s="1"/>
  <c r="AQ147" i="15" s="1"/>
  <c r="AE147" i="15"/>
  <c r="BE88" i="14"/>
  <c r="BF88" i="14" s="1"/>
  <c r="BE101" i="14"/>
  <c r="BE76" i="14"/>
  <c r="BE73" i="14"/>
  <c r="EH7" i="5"/>
  <c r="EH10" i="5" s="1"/>
  <c r="EH18" i="5"/>
  <c r="DI7" i="5"/>
  <c r="DI10" i="5" s="1"/>
  <c r="DI18" i="5"/>
  <c r="DW7" i="5"/>
  <c r="DW10" i="5" s="1"/>
  <c r="DW18" i="5"/>
  <c r="V71" i="15"/>
  <c r="W36" i="15"/>
  <c r="BH35" i="14"/>
  <c r="BJ51" i="6"/>
  <c r="BB182" i="14"/>
  <c r="BB181" i="14"/>
  <c r="BB183" i="14" s="1"/>
  <c r="AE48" i="15"/>
  <c r="AF48" i="15" s="1"/>
  <c r="AG48" i="15" s="1"/>
  <c r="AH48" i="15" s="1"/>
  <c r="AI48" i="15" s="1"/>
  <c r="AJ48" i="15" s="1"/>
  <c r="AK48" i="15" s="1"/>
  <c r="AL48" i="15" s="1"/>
  <c r="AM48" i="15" s="1"/>
  <c r="AN48" i="15" s="1"/>
  <c r="AO48" i="15" s="1"/>
  <c r="AP48" i="15" s="1"/>
  <c r="AQ48" i="15" s="1"/>
  <c r="FW26" i="5"/>
  <c r="EG7" i="5"/>
  <c r="EG10" i="5" s="1"/>
  <c r="EG18" i="5"/>
  <c r="DE18" i="5"/>
  <c r="DE7" i="5"/>
  <c r="DE10" i="5" s="1"/>
  <c r="DL18" i="5"/>
  <c r="DL7" i="5"/>
  <c r="DL10" i="5" s="1"/>
  <c r="Y139" i="15"/>
  <c r="Z139" i="15" s="1"/>
  <c r="AI153" i="15"/>
  <c r="AJ153" i="15" s="1"/>
  <c r="AK153" i="15" s="1"/>
  <c r="AL153" i="15" s="1"/>
  <c r="AM153" i="15" s="1"/>
  <c r="AN153" i="15" s="1"/>
  <c r="AO153" i="15" s="1"/>
  <c r="AP153" i="15" s="1"/>
  <c r="AQ153" i="15" s="1"/>
  <c r="U15" i="15"/>
  <c r="U30" i="15"/>
  <c r="AE149" i="15"/>
  <c r="AF149" i="15" s="1"/>
  <c r="AG149" i="15" s="1"/>
  <c r="BG60" i="14"/>
  <c r="BG63" i="14"/>
  <c r="BG48" i="14"/>
  <c r="BG45" i="14"/>
  <c r="BG56" i="14" s="1"/>
  <c r="K18" i="8"/>
  <c r="K16" i="8" s="1"/>
  <c r="K14" i="8" s="1"/>
  <c r="L19" i="15"/>
  <c r="K8" i="15"/>
  <c r="W57" i="14"/>
  <c r="W58" i="14" s="1"/>
  <c r="W54" i="14"/>
  <c r="EF7" i="5"/>
  <c r="EF10" i="5" s="1"/>
  <c r="EF18" i="5"/>
  <c r="DQ18" i="5"/>
  <c r="DQ7" i="5"/>
  <c r="DQ10" i="5" s="1"/>
  <c r="DX18" i="5"/>
  <c r="DX7" i="5"/>
  <c r="DX10" i="5" s="1"/>
  <c r="T15" i="15"/>
  <c r="T30" i="15"/>
  <c r="T32" i="15" s="1"/>
  <c r="U28" i="15" s="1"/>
  <c r="U32" i="15" s="1"/>
  <c r="V28" i="15" s="1"/>
  <c r="W146" i="15"/>
  <c r="X144" i="15"/>
  <c r="Y144" i="15" s="1"/>
  <c r="P173" i="15"/>
  <c r="AH149" i="15"/>
  <c r="AI149" i="15" s="1"/>
  <c r="AJ149" i="15" s="1"/>
  <c r="AK149" i="15" s="1"/>
  <c r="AL149" i="15" s="1"/>
  <c r="AM149" i="15" s="1"/>
  <c r="AN149" i="15" s="1"/>
  <c r="AO149" i="15" s="1"/>
  <c r="AP149" i="15" s="1"/>
  <c r="AQ149" i="15" s="1"/>
  <c r="AN155" i="15"/>
  <c r="AO155" i="15" s="1"/>
  <c r="AP155" i="15" s="1"/>
  <c r="AQ155" i="15" s="1"/>
  <c r="AM180" i="14" l="1"/>
  <c r="AM181" i="14" s="1"/>
  <c r="X52" i="14"/>
  <c r="X43" i="14"/>
  <c r="X55" i="14" s="1"/>
  <c r="FW43" i="5"/>
  <c r="FW16" i="5" s="1"/>
  <c r="FX37" i="5"/>
  <c r="EQ30" i="5"/>
  <c r="EP33" i="5"/>
  <c r="EP15" i="5" s="1"/>
  <c r="N13" i="13"/>
  <c r="N10" i="11"/>
  <c r="N36" i="11" s="1"/>
  <c r="T31" i="15"/>
  <c r="U31" i="15" s="1"/>
  <c r="X146" i="15"/>
  <c r="Z144" i="15"/>
  <c r="AA144" i="15" s="1"/>
  <c r="AB144" i="15" s="1"/>
  <c r="AC144" i="15" s="1"/>
  <c r="AD144" i="15" s="1"/>
  <c r="AE144" i="15" s="1"/>
  <c r="AF144" i="15" s="1"/>
  <c r="AG144" i="15" s="1"/>
  <c r="AH144" i="15" s="1"/>
  <c r="AI144" i="15" s="1"/>
  <c r="AJ144" i="15" s="1"/>
  <c r="AK144" i="15" s="1"/>
  <c r="AL144" i="15" s="1"/>
  <c r="AM144" i="15" s="1"/>
  <c r="AN144" i="15" s="1"/>
  <c r="AO144" i="15" s="1"/>
  <c r="AP144" i="15" s="1"/>
  <c r="AQ144" i="15" s="1"/>
  <c r="Q132" i="15"/>
  <c r="Q17" i="15"/>
  <c r="FV19" i="5"/>
  <c r="FV8" i="5"/>
  <c r="T140" i="15"/>
  <c r="U140" i="15" s="1"/>
  <c r="V140" i="15" s="1"/>
  <c r="W140" i="15" s="1"/>
  <c r="X140" i="15" s="1"/>
  <c r="Y140" i="15" s="1"/>
  <c r="Z140" i="15" s="1"/>
  <c r="AA140" i="15" s="1"/>
  <c r="AB140" i="15" s="1"/>
  <c r="AC140" i="15" s="1"/>
  <c r="AD140" i="15" s="1"/>
  <c r="AE140" i="15" s="1"/>
  <c r="AF140" i="15" s="1"/>
  <c r="AG140" i="15" s="1"/>
  <c r="AH140" i="15" s="1"/>
  <c r="AI140" i="15" s="1"/>
  <c r="AJ140" i="15" s="1"/>
  <c r="AK140" i="15" s="1"/>
  <c r="AL140" i="15" s="1"/>
  <c r="AM140" i="15" s="1"/>
  <c r="AN140" i="15" s="1"/>
  <c r="AO140" i="15" s="1"/>
  <c r="AP140" i="15" s="1"/>
  <c r="AQ140" i="15" s="1"/>
  <c r="DY18" i="5"/>
  <c r="O18" i="5" s="1"/>
  <c r="DY7" i="5"/>
  <c r="O15" i="5"/>
  <c r="EK18" i="5"/>
  <c r="EK7" i="5"/>
  <c r="Z145" i="15"/>
  <c r="AA145" i="15" s="1"/>
  <c r="AB145" i="15" s="1"/>
  <c r="AC145" i="15" s="1"/>
  <c r="AD145" i="15" s="1"/>
  <c r="AE145" i="15" s="1"/>
  <c r="AF145" i="15" s="1"/>
  <c r="AG145" i="15" s="1"/>
  <c r="AH145" i="15" s="1"/>
  <c r="AI145" i="15" s="1"/>
  <c r="AJ145" i="15" s="1"/>
  <c r="AK145" i="15" s="1"/>
  <c r="AL145" i="15" s="1"/>
  <c r="AM145" i="15" s="1"/>
  <c r="AN145" i="15" s="1"/>
  <c r="AO145" i="15" s="1"/>
  <c r="AP145" i="15" s="1"/>
  <c r="AQ145" i="15" s="1"/>
  <c r="AH151" i="15"/>
  <c r="AI151" i="15" s="1"/>
  <c r="AJ151" i="15" s="1"/>
  <c r="AK151" i="15" s="1"/>
  <c r="AL151" i="15" s="1"/>
  <c r="AM151" i="15" s="1"/>
  <c r="AN151" i="15" s="1"/>
  <c r="AO151" i="15" s="1"/>
  <c r="AP151" i="15" s="1"/>
  <c r="AQ151" i="15" s="1"/>
  <c r="BC53" i="14"/>
  <c r="K17" i="10"/>
  <c r="K16" i="10" s="1"/>
  <c r="K10" i="5"/>
  <c r="L18" i="8"/>
  <c r="L16" i="8" s="1"/>
  <c r="L14" i="8" s="1"/>
  <c r="M19" i="15"/>
  <c r="L8" i="15"/>
  <c r="BC182" i="14"/>
  <c r="BC181" i="14"/>
  <c r="BI35" i="14"/>
  <c r="BK51" i="6"/>
  <c r="FY27" i="5"/>
  <c r="FX31" i="5"/>
  <c r="W141" i="15"/>
  <c r="X141" i="15" s="1"/>
  <c r="Y141" i="15"/>
  <c r="Z141" i="15" s="1"/>
  <c r="AA141" i="15" s="1"/>
  <c r="AB141" i="15" s="1"/>
  <c r="AC141" i="15" s="1"/>
  <c r="AD141" i="15" s="1"/>
  <c r="AE141" i="15" s="1"/>
  <c r="AF141" i="15" s="1"/>
  <c r="AG141" i="15" s="1"/>
  <c r="AH141" i="15" s="1"/>
  <c r="AI141" i="15" s="1"/>
  <c r="AJ141" i="15" s="1"/>
  <c r="AK141" i="15" s="1"/>
  <c r="AL141" i="15" s="1"/>
  <c r="AM141" i="15" s="1"/>
  <c r="AN141" i="15" s="1"/>
  <c r="AO141" i="15" s="1"/>
  <c r="AP141" i="15" s="1"/>
  <c r="AQ141" i="15" s="1"/>
  <c r="M15" i="5"/>
  <c r="DA18" i="5"/>
  <c r="M18" i="5" s="1"/>
  <c r="DA7" i="5"/>
  <c r="BQ10" i="5"/>
  <c r="J7" i="5"/>
  <c r="BD167" i="14"/>
  <c r="BD175" i="14" s="1"/>
  <c r="BD146" i="14"/>
  <c r="P132" i="15"/>
  <c r="P17" i="15"/>
  <c r="P14" i="15" s="1"/>
  <c r="BG88" i="14"/>
  <c r="BG101" i="14"/>
  <c r="BG76" i="14"/>
  <c r="BG73" i="14"/>
  <c r="W71" i="15"/>
  <c r="X36" i="15"/>
  <c r="R122" i="15"/>
  <c r="S87" i="15"/>
  <c r="I17" i="10"/>
  <c r="I10" i="5"/>
  <c r="Y146" i="15"/>
  <c r="Z146" i="15" s="1"/>
  <c r="AA146" i="15" s="1"/>
  <c r="AB146" i="15" s="1"/>
  <c r="AC146" i="15" s="1"/>
  <c r="AD146" i="15" s="1"/>
  <c r="AE146" i="15" s="1"/>
  <c r="AF146" i="15" s="1"/>
  <c r="AG146" i="15" s="1"/>
  <c r="AH146" i="15" s="1"/>
  <c r="AI146" i="15" s="1"/>
  <c r="AJ146" i="15" s="1"/>
  <c r="AK146" i="15" s="1"/>
  <c r="AL146" i="15" s="1"/>
  <c r="AM146" i="15" s="1"/>
  <c r="AN146" i="15" s="1"/>
  <c r="AO146" i="15" s="1"/>
  <c r="AP146" i="15" s="1"/>
  <c r="AQ146" i="15" s="1"/>
  <c r="FX26" i="5"/>
  <c r="V15" i="15"/>
  <c r="V30" i="15"/>
  <c r="V32" i="15" s="1"/>
  <c r="W28" i="15" s="1"/>
  <c r="BE77" i="14"/>
  <c r="Q81" i="15"/>
  <c r="Q83" i="15" s="1"/>
  <c r="R79" i="15" s="1"/>
  <c r="Q16" i="15"/>
  <c r="Q14" i="15" s="1"/>
  <c r="Q26" i="10" s="1"/>
  <c r="R173" i="15"/>
  <c r="S138" i="15"/>
  <c r="P82" i="15"/>
  <c r="L17" i="10"/>
  <c r="L16" i="10" s="1"/>
  <c r="L10" i="5"/>
  <c r="N15" i="5"/>
  <c r="DM18" i="5"/>
  <c r="N18" i="5" s="1"/>
  <c r="DM7" i="5"/>
  <c r="BH60" i="14"/>
  <c r="BH63" i="14"/>
  <c r="BH48" i="14"/>
  <c r="BH45" i="14"/>
  <c r="BH56" i="14" s="1"/>
  <c r="BG49" i="14"/>
  <c r="BE136" i="14"/>
  <c r="BE111" i="14"/>
  <c r="AC148" i="15"/>
  <c r="AD148" i="15" s="1"/>
  <c r="AE148" i="15"/>
  <c r="AF148" i="15" s="1"/>
  <c r="AG148" i="15" s="1"/>
  <c r="AH148" i="15" s="1"/>
  <c r="AI148" i="15" s="1"/>
  <c r="AJ148" i="15" s="1"/>
  <c r="AK148" i="15" s="1"/>
  <c r="AL148" i="15" s="1"/>
  <c r="AM148" i="15" s="1"/>
  <c r="AN148" i="15" s="1"/>
  <c r="AO148" i="15" s="1"/>
  <c r="AP148" i="15" s="1"/>
  <c r="AQ148" i="15" s="1"/>
  <c r="EO18" i="5"/>
  <c r="EO7" i="5"/>
  <c r="EO10" i="5" s="1"/>
  <c r="BD53" i="14"/>
  <c r="P26" i="10" l="1"/>
  <c r="W32" i="15"/>
  <c r="X28" i="15" s="1"/>
  <c r="X54" i="14"/>
  <c r="BC81" i="14"/>
  <c r="I16" i="10"/>
  <c r="M18" i="8"/>
  <c r="M16" i="8" s="1"/>
  <c r="M14" i="8" s="1"/>
  <c r="N19" i="15"/>
  <c r="M8" i="15"/>
  <c r="EK10" i="5"/>
  <c r="V31" i="15"/>
  <c r="W31" i="15" s="1"/>
  <c r="AM182" i="14"/>
  <c r="AS182" i="14" s="1"/>
  <c r="M7" i="5"/>
  <c r="DA10" i="5"/>
  <c r="X57" i="14"/>
  <c r="X58" i="14" s="1"/>
  <c r="P133" i="15"/>
  <c r="Q133" i="15" s="1"/>
  <c r="P134" i="15"/>
  <c r="Q130" i="15" s="1"/>
  <c r="Q134" i="15" s="1"/>
  <c r="R130" i="15" s="1"/>
  <c r="AM183" i="14"/>
  <c r="AS183" i="14" s="1"/>
  <c r="AS181" i="14"/>
  <c r="X71" i="15"/>
  <c r="Y36" i="15"/>
  <c r="J17" i="10"/>
  <c r="J16" i="10" s="1"/>
  <c r="J10" i="5"/>
  <c r="K11" i="13"/>
  <c r="K31" i="8"/>
  <c r="K19" i="10"/>
  <c r="K24" i="10" s="1"/>
  <c r="EP7" i="5"/>
  <c r="EP10" i="5" s="1"/>
  <c r="EP18" i="5"/>
  <c r="Q13" i="13"/>
  <c r="Q10" i="11"/>
  <c r="Q36" i="11" s="1"/>
  <c r="AM184" i="14"/>
  <c r="AN178" i="14" s="1"/>
  <c r="W15" i="15"/>
  <c r="W30" i="15"/>
  <c r="ER30" i="5"/>
  <c r="EQ33" i="5"/>
  <c r="EQ15" i="5" s="1"/>
  <c r="BH49" i="14"/>
  <c r="BE53" i="14" s="1"/>
  <c r="BF53" i="14" s="1"/>
  <c r="S122" i="15"/>
  <c r="T87" i="15"/>
  <c r="R81" i="15"/>
  <c r="R83" i="15" s="1"/>
  <c r="S79" i="15" s="1"/>
  <c r="R16" i="15"/>
  <c r="R14" i="15" s="1"/>
  <c r="R26" i="10" s="1"/>
  <c r="BE167" i="14"/>
  <c r="BE175" i="14" s="1"/>
  <c r="BE146" i="14"/>
  <c r="L11" i="13"/>
  <c r="L31" i="8"/>
  <c r="L19" i="10"/>
  <c r="L24" i="10" s="1"/>
  <c r="FZ27" i="5"/>
  <c r="O7" i="5"/>
  <c r="DY10" i="5"/>
  <c r="R132" i="15"/>
  <c r="R17" i="15"/>
  <c r="BH101" i="14"/>
  <c r="BH88" i="14"/>
  <c r="BH76" i="14"/>
  <c r="BH73" i="14"/>
  <c r="N7" i="5"/>
  <c r="DM10" i="5"/>
  <c r="Q82" i="15"/>
  <c r="BG77" i="14"/>
  <c r="BJ35" i="14"/>
  <c r="BL51" i="6"/>
  <c r="FX43" i="5"/>
  <c r="FX16" i="5" s="1"/>
  <c r="FY37" i="5"/>
  <c r="FY31" i="5" s="1"/>
  <c r="FY26" i="5"/>
  <c r="BG136" i="14"/>
  <c r="BG111" i="14"/>
  <c r="BI63" i="14"/>
  <c r="BI60" i="14"/>
  <c r="BI48" i="14"/>
  <c r="BI45" i="14"/>
  <c r="BI56" i="14" s="1"/>
  <c r="FW19" i="5"/>
  <c r="FW8" i="5"/>
  <c r="BD182" i="14"/>
  <c r="BD181" i="14"/>
  <c r="S173" i="15"/>
  <c r="T138" i="15"/>
  <c r="BC183" i="14"/>
  <c r="L34" i="3" l="1"/>
  <c r="Y52" i="14"/>
  <c r="Y43" i="14"/>
  <c r="Y55" i="14" s="1"/>
  <c r="Y57" i="14" s="1"/>
  <c r="BD183" i="14"/>
  <c r="FZ26" i="5"/>
  <c r="BH77" i="14"/>
  <c r="X15" i="15"/>
  <c r="X30" i="15"/>
  <c r="X32" i="15"/>
  <c r="Y28" i="15" s="1"/>
  <c r="Y71" i="15"/>
  <c r="Z36" i="15"/>
  <c r="R13" i="13"/>
  <c r="R10" i="11"/>
  <c r="R36" i="11" s="1"/>
  <c r="BD81" i="14"/>
  <c r="BG167" i="14"/>
  <c r="BG175" i="14" s="1"/>
  <c r="BG146" i="14"/>
  <c r="N18" i="8"/>
  <c r="N16" i="8" s="1"/>
  <c r="N14" i="8" s="1"/>
  <c r="O19" i="15"/>
  <c r="N8" i="15"/>
  <c r="BE81" i="14"/>
  <c r="BF81" i="14" s="1"/>
  <c r="X31" i="15"/>
  <c r="BK35" i="14"/>
  <c r="BM51" i="6"/>
  <c r="T122" i="15"/>
  <c r="U87" i="15"/>
  <c r="R134" i="15"/>
  <c r="S130" i="15" s="1"/>
  <c r="BJ60" i="14"/>
  <c r="BJ63" i="14"/>
  <c r="BJ48" i="14"/>
  <c r="BJ45" i="14"/>
  <c r="BJ56" i="14" s="1"/>
  <c r="S81" i="15"/>
  <c r="S83" i="15" s="1"/>
  <c r="T79" i="15" s="1"/>
  <c r="S16" i="15"/>
  <c r="S14" i="15" s="1"/>
  <c r="S26" i="10" s="1"/>
  <c r="R133" i="15"/>
  <c r="S133" i="15" s="1"/>
  <c r="P13" i="13"/>
  <c r="P10" i="11"/>
  <c r="P36" i="11" s="1"/>
  <c r="AN184" i="14"/>
  <c r="AO178" i="14" s="1"/>
  <c r="AN180" i="14"/>
  <c r="BI49" i="14"/>
  <c r="BG53" i="14" s="1"/>
  <c r="O17" i="10"/>
  <c r="O16" i="10" s="1"/>
  <c r="O10" i="5"/>
  <c r="K18" i="14"/>
  <c r="K29" i="10"/>
  <c r="K25" i="10"/>
  <c r="FX19" i="5"/>
  <c r="FX8" i="5"/>
  <c r="I11" i="13"/>
  <c r="I31" i="8"/>
  <c r="I19" i="10"/>
  <c r="R82" i="15"/>
  <c r="S82" i="15" s="1"/>
  <c r="FY43" i="5"/>
  <c r="FY16" i="5" s="1"/>
  <c r="FZ37" i="5"/>
  <c r="GA27" i="5"/>
  <c r="BI101" i="14"/>
  <c r="BI88" i="14"/>
  <c r="BI76" i="14"/>
  <c r="BI73" i="14"/>
  <c r="EQ7" i="5"/>
  <c r="EQ18" i="5"/>
  <c r="T173" i="15"/>
  <c r="U138" i="15"/>
  <c r="L18" i="14"/>
  <c r="L29" i="10"/>
  <c r="L25" i="10"/>
  <c r="ES30" i="5"/>
  <c r="ER33" i="5"/>
  <c r="ER15" i="5" s="1"/>
  <c r="M17" i="10"/>
  <c r="M10" i="5"/>
  <c r="BE182" i="14"/>
  <c r="BF182" i="14" s="1"/>
  <c r="L21" i="3" s="1"/>
  <c r="BE181" i="14"/>
  <c r="BH136" i="14"/>
  <c r="BH111" i="14"/>
  <c r="S132" i="15"/>
  <c r="S17" i="15"/>
  <c r="N17" i="10"/>
  <c r="N16" i="10" s="1"/>
  <c r="N10" i="5"/>
  <c r="J11" i="13"/>
  <c r="J31" i="8"/>
  <c r="J19" i="10"/>
  <c r="J24" i="10" s="1"/>
  <c r="K21" i="3"/>
  <c r="BH167" i="14" l="1"/>
  <c r="BH175" i="14" s="1"/>
  <c r="BH146" i="14"/>
  <c r="T132" i="15"/>
  <c r="T133" i="15" s="1"/>
  <c r="T17" i="15"/>
  <c r="FY8" i="5"/>
  <c r="FY19" i="5"/>
  <c r="BK60" i="14"/>
  <c r="BK63" i="14"/>
  <c r="BK48" i="14"/>
  <c r="BK45" i="14"/>
  <c r="BK56" i="14" s="1"/>
  <c r="I24" i="10"/>
  <c r="S13" i="13"/>
  <c r="S10" i="11"/>
  <c r="S36" i="11" s="1"/>
  <c r="Y15" i="15"/>
  <c r="Y30" i="15"/>
  <c r="Y31" i="15" s="1"/>
  <c r="Y58" i="14"/>
  <c r="Y54" i="14"/>
  <c r="Z71" i="15"/>
  <c r="AA36" i="15"/>
  <c r="EQ10" i="5"/>
  <c r="Y32" i="15"/>
  <c r="Z28" i="15" s="1"/>
  <c r="K23" i="13"/>
  <c r="K27" i="13" s="1"/>
  <c r="K30" i="10"/>
  <c r="K9" i="11"/>
  <c r="O11" i="13"/>
  <c r="O31" i="8"/>
  <c r="O19" i="10"/>
  <c r="O24" i="10" s="1"/>
  <c r="O18" i="8"/>
  <c r="O16" i="8" s="1"/>
  <c r="O14" i="8" s="1"/>
  <c r="P19" i="15"/>
  <c r="O8" i="15"/>
  <c r="BJ49" i="14"/>
  <c r="FZ43" i="5"/>
  <c r="FZ16" i="5" s="1"/>
  <c r="GA37" i="5"/>
  <c r="M16" i="10"/>
  <c r="ER7" i="5"/>
  <c r="ER10" i="5" s="1"/>
  <c r="ER18" i="5"/>
  <c r="BJ101" i="14"/>
  <c r="BJ88" i="14"/>
  <c r="BJ76" i="14"/>
  <c r="BJ73" i="14"/>
  <c r="BE183" i="14"/>
  <c r="BF183" i="14" s="1"/>
  <c r="BF181" i="14"/>
  <c r="ET30" i="5"/>
  <c r="ES33" i="5"/>
  <c r="ES15" i="5" s="1"/>
  <c r="BI136" i="14"/>
  <c r="BI111" i="14"/>
  <c r="BL35" i="14"/>
  <c r="BN51" i="6"/>
  <c r="BI77" i="14"/>
  <c r="BG81" i="14" s="1"/>
  <c r="N11" i="13"/>
  <c r="N31" i="8"/>
  <c r="N19" i="10"/>
  <c r="N24" i="10" s="1"/>
  <c r="GA31" i="5"/>
  <c r="GB27" i="5"/>
  <c r="BH53" i="14"/>
  <c r="S134" i="15"/>
  <c r="T130" i="15" s="1"/>
  <c r="T134" i="15" s="1"/>
  <c r="U130" i="15" s="1"/>
  <c r="BG182" i="14"/>
  <c r="BG181" i="14"/>
  <c r="J18" i="14"/>
  <c r="J29" i="10"/>
  <c r="J25" i="10"/>
  <c r="L23" i="13"/>
  <c r="L27" i="13" s="1"/>
  <c r="L30" i="10"/>
  <c r="L9" i="11"/>
  <c r="FZ31" i="5"/>
  <c r="U122" i="15"/>
  <c r="V87" i="15"/>
  <c r="GA26" i="5"/>
  <c r="K7" i="14"/>
  <c r="U173" i="15"/>
  <c r="V138" i="15"/>
  <c r="AO184" i="14"/>
  <c r="AP178" i="14" s="1"/>
  <c r="AO180" i="14"/>
  <c r="T81" i="15"/>
  <c r="T82" i="15" s="1"/>
  <c r="T16" i="15"/>
  <c r="BM35" i="14" l="1"/>
  <c r="BO51" i="6"/>
  <c r="BL60" i="14"/>
  <c r="BL63" i="14"/>
  <c r="BL48" i="14"/>
  <c r="BL45" i="14"/>
  <c r="BL56" i="14" s="1"/>
  <c r="BJ136" i="14"/>
  <c r="BJ111" i="14"/>
  <c r="AP180" i="14"/>
  <c r="AP184" i="14" s="1"/>
  <c r="AQ178" i="14" s="1"/>
  <c r="GB31" i="5"/>
  <c r="GC27" i="5"/>
  <c r="N18" i="14"/>
  <c r="N29" i="10"/>
  <c r="N25" i="10"/>
  <c r="BI167" i="14"/>
  <c r="BI175" i="14" s="1"/>
  <c r="BI146" i="14"/>
  <c r="V173" i="15"/>
  <c r="W138" i="15"/>
  <c r="J23" i="13"/>
  <c r="J27" i="13" s="1"/>
  <c r="J30" i="10"/>
  <c r="J9" i="11"/>
  <c r="ES7" i="5"/>
  <c r="ES10" i="5" s="1"/>
  <c r="ES18" i="5"/>
  <c r="O18" i="14"/>
  <c r="O29" i="10"/>
  <c r="O25" i="10"/>
  <c r="BH182" i="14"/>
  <c r="BH181" i="14"/>
  <c r="BH183" i="14" s="1"/>
  <c r="K32" i="13"/>
  <c r="K35" i="13" s="1"/>
  <c r="K31" i="13"/>
  <c r="GB26" i="5"/>
  <c r="EU30" i="5"/>
  <c r="ET33" i="5"/>
  <c r="ET15" i="5" s="1"/>
  <c r="M11" i="13"/>
  <c r="M31" i="8"/>
  <c r="M19" i="10"/>
  <c r="I18" i="14"/>
  <c r="I29" i="10"/>
  <c r="I25" i="10"/>
  <c r="T83" i="15"/>
  <c r="U79" i="15" s="1"/>
  <c r="L31" i="13"/>
  <c r="K45" i="11"/>
  <c r="V122" i="15"/>
  <c r="W87" i="15"/>
  <c r="GA43" i="5"/>
  <c r="GA16" i="5" s="1"/>
  <c r="GB37" i="5"/>
  <c r="AA71" i="15"/>
  <c r="AB36" i="15"/>
  <c r="P18" i="8"/>
  <c r="P16" i="8" s="1"/>
  <c r="P14" i="8" s="1"/>
  <c r="Q19" i="15"/>
  <c r="P8" i="15"/>
  <c r="FZ8" i="5"/>
  <c r="FZ19" i="5"/>
  <c r="Z30" i="15"/>
  <c r="Z32" i="15" s="1"/>
  <c r="AA28" i="15" s="1"/>
  <c r="Z15" i="15"/>
  <c r="BK49" i="14"/>
  <c r="BI53" i="14" s="1"/>
  <c r="U132" i="15"/>
  <c r="U133" i="15" s="1"/>
  <c r="U17" i="15"/>
  <c r="T14" i="15"/>
  <c r="T26" i="10" s="1"/>
  <c r="U81" i="15"/>
  <c r="U82" i="15" s="1"/>
  <c r="U16" i="15"/>
  <c r="U14" i="15" s="1"/>
  <c r="U26" i="10" s="1"/>
  <c r="BG183" i="14"/>
  <c r="BK101" i="14"/>
  <c r="BK88" i="14"/>
  <c r="BK73" i="14"/>
  <c r="BK76" i="14"/>
  <c r="BJ77" i="14"/>
  <c r="BH81" i="14" s="1"/>
  <c r="Z52" i="14"/>
  <c r="Z43" i="14"/>
  <c r="Z55" i="14" s="1"/>
  <c r="Z57" i="14" s="1"/>
  <c r="AQ180" i="14" l="1"/>
  <c r="AQ184" i="14" s="1"/>
  <c r="AR178" i="14" s="1"/>
  <c r="W122" i="15"/>
  <c r="X87" i="15"/>
  <c r="GC31" i="5"/>
  <c r="GD27" i="5"/>
  <c r="BM60" i="14"/>
  <c r="BM63" i="14"/>
  <c r="BM48" i="14"/>
  <c r="BM45" i="14"/>
  <c r="BM56" i="14" s="1"/>
  <c r="M24" i="10"/>
  <c r="J32" i="13"/>
  <c r="J35" i="13" s="1"/>
  <c r="J31" i="13"/>
  <c r="U134" i="15"/>
  <c r="V130" i="15" s="1"/>
  <c r="V134" i="15" s="1"/>
  <c r="W130" i="15" s="1"/>
  <c r="BN35" i="14"/>
  <c r="BP51" i="6"/>
  <c r="Z58" i="14"/>
  <c r="Z54" i="14"/>
  <c r="Q18" i="8"/>
  <c r="Q16" i="8" s="1"/>
  <c r="Q14" i="8" s="1"/>
  <c r="R19" i="15"/>
  <c r="Q8" i="15"/>
  <c r="W173" i="15"/>
  <c r="X138" i="15"/>
  <c r="BK136" i="14"/>
  <c r="BK111" i="14"/>
  <c r="O23" i="13"/>
  <c r="O27" i="13" s="1"/>
  <c r="O30" i="10"/>
  <c r="O9" i="11"/>
  <c r="V132" i="15"/>
  <c r="V133" i="15" s="1"/>
  <c r="V17" i="15"/>
  <c r="AB71" i="15"/>
  <c r="AC36" i="15"/>
  <c r="ET7" i="5"/>
  <c r="ET10" i="5" s="1"/>
  <c r="ET18" i="5"/>
  <c r="BJ167" i="14"/>
  <c r="BJ175" i="14" s="1"/>
  <c r="BJ146" i="14"/>
  <c r="K38" i="13"/>
  <c r="K37" i="13"/>
  <c r="AA30" i="15"/>
  <c r="AA32" i="15" s="1"/>
  <c r="AB28" i="15" s="1"/>
  <c r="AA15" i="15"/>
  <c r="U83" i="15"/>
  <c r="V79" i="15" s="1"/>
  <c r="V83" i="15" s="1"/>
  <c r="W79" i="15" s="1"/>
  <c r="EV30" i="5"/>
  <c r="EU33" i="5"/>
  <c r="EU15" i="5" s="1"/>
  <c r="Z31" i="15"/>
  <c r="V81" i="15"/>
  <c r="V82" i="15" s="1"/>
  <c r="V16" i="15"/>
  <c r="GB43" i="5"/>
  <c r="GB16" i="5" s="1"/>
  <c r="GC37" i="5"/>
  <c r="GC26" i="5"/>
  <c r="BI182" i="14"/>
  <c r="BI181" i="14"/>
  <c r="BL49" i="14"/>
  <c r="BJ53" i="14" s="1"/>
  <c r="S60" i="16"/>
  <c r="S65" i="16" s="1"/>
  <c r="T65" i="16" s="1"/>
  <c r="GA8" i="5"/>
  <c r="GA19" i="5"/>
  <c r="BL101" i="14"/>
  <c r="BL88" i="14"/>
  <c r="BL76" i="14"/>
  <c r="BL73" i="14"/>
  <c r="U13" i="13"/>
  <c r="U10" i="11"/>
  <c r="U36" i="11" s="1"/>
  <c r="T13" i="13"/>
  <c r="T10" i="11"/>
  <c r="T36" i="11" s="1"/>
  <c r="BK77" i="14"/>
  <c r="BI81" i="14" s="1"/>
  <c r="I23" i="13"/>
  <c r="I27" i="13" s="1"/>
  <c r="I30" i="10"/>
  <c r="I9" i="11"/>
  <c r="N23" i="13"/>
  <c r="N27" i="13" s="1"/>
  <c r="N30" i="10"/>
  <c r="N9" i="11"/>
  <c r="J38" i="13" l="1"/>
  <c r="J37" i="13"/>
  <c r="AR184" i="14"/>
  <c r="AT178" i="14" s="1"/>
  <c r="AR180" i="14"/>
  <c r="AS180" i="14" s="1"/>
  <c r="BL77" i="14"/>
  <c r="BJ81" i="14" s="1"/>
  <c r="EU7" i="5"/>
  <c r="EU10" i="5" s="1"/>
  <c r="EU18" i="5"/>
  <c r="X173" i="15"/>
  <c r="Y138" i="15"/>
  <c r="W83" i="15"/>
  <c r="X79" i="15" s="1"/>
  <c r="AC71" i="15"/>
  <c r="AD36" i="15"/>
  <c r="W81" i="15"/>
  <c r="W82" i="15" s="1"/>
  <c r="W16" i="15"/>
  <c r="BK167" i="14"/>
  <c r="BK175" i="14" s="1"/>
  <c r="BK146" i="14"/>
  <c r="GD26" i="5"/>
  <c r="AB30" i="15"/>
  <c r="AB32" i="15" s="1"/>
  <c r="AC28" i="15" s="1"/>
  <c r="AB15" i="15"/>
  <c r="M18" i="14"/>
  <c r="M29" i="10"/>
  <c r="M25" i="10"/>
  <c r="EW30" i="5"/>
  <c r="EV33" i="5"/>
  <c r="EV15" i="5" s="1"/>
  <c r="P30" i="5"/>
  <c r="BL136" i="14"/>
  <c r="BL111" i="14"/>
  <c r="R18" i="8"/>
  <c r="R16" i="8" s="1"/>
  <c r="R14" i="8" s="1"/>
  <c r="S19" i="15"/>
  <c r="R8" i="15"/>
  <c r="BI183" i="14"/>
  <c r="GC43" i="5"/>
  <c r="GC16" i="5" s="1"/>
  <c r="GD37" i="5"/>
  <c r="K60" i="13"/>
  <c r="K12" i="11"/>
  <c r="BM49" i="14"/>
  <c r="BK53" i="14" s="1"/>
  <c r="GB8" i="5"/>
  <c r="GB19" i="5"/>
  <c r="BM101" i="14"/>
  <c r="BM88" i="14"/>
  <c r="BM76" i="14"/>
  <c r="BM73" i="14"/>
  <c r="V14" i="15"/>
  <c r="V26" i="10" s="1"/>
  <c r="AA43" i="14"/>
  <c r="AA55" i="14" s="1"/>
  <c r="AA57" i="14" s="1"/>
  <c r="AA52" i="14"/>
  <c r="W132" i="15"/>
  <c r="W134" i="15" s="1"/>
  <c r="X130" i="15" s="1"/>
  <c r="W17" i="15"/>
  <c r="BJ182" i="14"/>
  <c r="BJ181" i="14"/>
  <c r="BJ183" i="14" s="1"/>
  <c r="O31" i="13"/>
  <c r="BO35" i="14"/>
  <c r="BQ51" i="6"/>
  <c r="X122" i="15"/>
  <c r="Y87" i="15"/>
  <c r="I32" i="13"/>
  <c r="I35" i="13" s="1"/>
  <c r="I31" i="13"/>
  <c r="N31" i="13"/>
  <c r="AA31" i="15"/>
  <c r="AB31" i="15" s="1"/>
  <c r="BN60" i="14"/>
  <c r="BN63" i="14"/>
  <c r="BN45" i="14"/>
  <c r="BN56" i="14" s="1"/>
  <c r="BN48" i="14"/>
  <c r="GD31" i="5"/>
  <c r="GE27" i="5"/>
  <c r="I33" i="13" l="1"/>
  <c r="J30" i="13" s="1"/>
  <c r="J33" i="13" s="1"/>
  <c r="K30" i="13" s="1"/>
  <c r="K33" i="13" s="1"/>
  <c r="L30" i="13" s="1"/>
  <c r="I38" i="13"/>
  <c r="I37" i="13"/>
  <c r="X82" i="15"/>
  <c r="EV18" i="5"/>
  <c r="P18" i="5" s="1"/>
  <c r="EV7" i="5"/>
  <c r="P15" i="5"/>
  <c r="EX30" i="5"/>
  <c r="EW33" i="5"/>
  <c r="EW15" i="5" s="1"/>
  <c r="W14" i="15"/>
  <c r="W26" i="10" s="1"/>
  <c r="BM136" i="14"/>
  <c r="BM111" i="14"/>
  <c r="AD71" i="15"/>
  <c r="AE36" i="15"/>
  <c r="AS184" i="14"/>
  <c r="BF178" i="14" s="1"/>
  <c r="BM77" i="14"/>
  <c r="BK81" i="14" s="1"/>
  <c r="GF27" i="5"/>
  <c r="GC8" i="5"/>
  <c r="GC19" i="5"/>
  <c r="L32" i="13"/>
  <c r="L35" i="13" s="1"/>
  <c r="M23" i="13"/>
  <c r="M27" i="13" s="1"/>
  <c r="M30" i="10"/>
  <c r="M9" i="11"/>
  <c r="BN49" i="14"/>
  <c r="BL53" i="14" s="1"/>
  <c r="X81" i="15"/>
  <c r="X16" i="15"/>
  <c r="V13" i="13"/>
  <c r="V10" i="11"/>
  <c r="V36" i="11" s="1"/>
  <c r="Y173" i="15"/>
  <c r="Z138" i="15"/>
  <c r="W133" i="15"/>
  <c r="BK182" i="14"/>
  <c r="BK181" i="14"/>
  <c r="AT180" i="14"/>
  <c r="AA54" i="14"/>
  <c r="AA58" i="14" s="1"/>
  <c r="BP35" i="14"/>
  <c r="BR51" i="6"/>
  <c r="GE26" i="5"/>
  <c r="X132" i="15"/>
  <c r="X134" i="15" s="1"/>
  <c r="Y130" i="15" s="1"/>
  <c r="X17" i="15"/>
  <c r="X83" i="15"/>
  <c r="Y79" i="15" s="1"/>
  <c r="Y122" i="15"/>
  <c r="Z87" i="15"/>
  <c r="BN101" i="14"/>
  <c r="BN88" i="14"/>
  <c r="BN76" i="14"/>
  <c r="BN73" i="14"/>
  <c r="BO60" i="14"/>
  <c r="BO63" i="14"/>
  <c r="BO48" i="14"/>
  <c r="BO45" i="14"/>
  <c r="BO56" i="14" s="1"/>
  <c r="BL167" i="14"/>
  <c r="BL175" i="14" s="1"/>
  <c r="BL146" i="14"/>
  <c r="J60" i="13"/>
  <c r="J12" i="11"/>
  <c r="AC30" i="15"/>
  <c r="AC32" i="15" s="1"/>
  <c r="AD28" i="15" s="1"/>
  <c r="AC15" i="15"/>
  <c r="S18" i="8"/>
  <c r="S16" i="8" s="1"/>
  <c r="S14" i="8" s="1"/>
  <c r="T19" i="15"/>
  <c r="S8" i="15"/>
  <c r="GD43" i="5"/>
  <c r="GD16" i="5" s="1"/>
  <c r="GE37" i="5"/>
  <c r="P33" i="5"/>
  <c r="AB52" i="14" l="1"/>
  <c r="AB43" i="14"/>
  <c r="AB55" i="14" s="1"/>
  <c r="AB57" i="14" s="1"/>
  <c r="X133" i="15"/>
  <c r="Z173" i="15"/>
  <c r="AA138" i="15"/>
  <c r="EY30" i="5"/>
  <c r="EX33" i="5"/>
  <c r="EX15" i="5" s="1"/>
  <c r="GD8" i="5"/>
  <c r="GD19" i="5"/>
  <c r="Y132" i="15"/>
  <c r="Y134" i="15" s="1"/>
  <c r="Z130" i="15" s="1"/>
  <c r="Y17" i="15"/>
  <c r="M31" i="13"/>
  <c r="AE71" i="15"/>
  <c r="AF36" i="15"/>
  <c r="L38" i="13"/>
  <c r="L37" i="13"/>
  <c r="AD30" i="15"/>
  <c r="AD32" i="15" s="1"/>
  <c r="AE28" i="15" s="1"/>
  <c r="AD15" i="15"/>
  <c r="EV10" i="5"/>
  <c r="P7" i="5"/>
  <c r="GF26" i="5"/>
  <c r="L33" i="13"/>
  <c r="M30" i="13" s="1"/>
  <c r="EW18" i="5"/>
  <c r="EW7" i="5"/>
  <c r="BO49" i="14"/>
  <c r="BP63" i="14"/>
  <c r="BP60" i="14"/>
  <c r="BP48" i="14"/>
  <c r="BP45" i="14"/>
  <c r="BP56" i="14" s="1"/>
  <c r="AC31" i="15"/>
  <c r="AD31" i="15" s="1"/>
  <c r="GF37" i="5"/>
  <c r="GE43" i="5"/>
  <c r="GE16" i="5" s="1"/>
  <c r="BO101" i="14"/>
  <c r="BO88" i="14"/>
  <c r="BO76" i="14"/>
  <c r="BO73" i="14"/>
  <c r="BN77" i="14"/>
  <c r="X14" i="15"/>
  <c r="X26" i="10" s="1"/>
  <c r="BL81" i="14"/>
  <c r="I60" i="13"/>
  <c r="I12" i="11"/>
  <c r="BL182" i="14"/>
  <c r="BL181" i="14"/>
  <c r="BL183" i="14" s="1"/>
  <c r="BM53" i="14"/>
  <c r="GG27" i="5"/>
  <c r="S27" i="5"/>
  <c r="BQ35" i="14"/>
  <c r="BS51" i="6"/>
  <c r="BN136" i="14"/>
  <c r="BN111" i="14"/>
  <c r="Z122" i="15"/>
  <c r="AA87" i="15"/>
  <c r="AT184" i="14"/>
  <c r="AU178" i="14" s="1"/>
  <c r="GE31" i="5"/>
  <c r="BM167" i="14"/>
  <c r="BM175" i="14" s="1"/>
  <c r="BM146" i="14"/>
  <c r="T18" i="8"/>
  <c r="T16" i="8" s="1"/>
  <c r="T14" i="8" s="1"/>
  <c r="U19" i="15"/>
  <c r="T8" i="15"/>
  <c r="Y81" i="15"/>
  <c r="Y82" i="15" s="1"/>
  <c r="Y16" i="15"/>
  <c r="Y14" i="15" s="1"/>
  <c r="Y26" i="10" s="1"/>
  <c r="BK183" i="14"/>
  <c r="W13" i="13"/>
  <c r="W10" i="11"/>
  <c r="W36" i="11" s="1"/>
  <c r="EW10" i="5" l="1"/>
  <c r="AF71" i="15"/>
  <c r="AG36" i="15"/>
  <c r="Z132" i="15"/>
  <c r="Z134" i="15" s="1"/>
  <c r="AA130" i="15" s="1"/>
  <c r="Z17" i="15"/>
  <c r="BO136" i="14"/>
  <c r="BO111" i="14"/>
  <c r="AE15" i="15"/>
  <c r="AE30" i="15"/>
  <c r="AE32" i="15" s="1"/>
  <c r="AF28" i="15" s="1"/>
  <c r="Y83" i="15"/>
  <c r="Z79" i="15" s="1"/>
  <c r="BO77" i="14"/>
  <c r="GE19" i="5"/>
  <c r="GE8" i="5"/>
  <c r="GF43" i="5"/>
  <c r="GF16" i="5" s="1"/>
  <c r="GG37" i="5"/>
  <c r="S37" i="5"/>
  <c r="S43" i="5" s="1"/>
  <c r="M32" i="13"/>
  <c r="M35" i="13" s="1"/>
  <c r="AU180" i="14"/>
  <c r="Z81" i="15"/>
  <c r="Z82" i="15" s="1"/>
  <c r="Z16" i="15"/>
  <c r="GG26" i="5"/>
  <c r="S26" i="5"/>
  <c r="Y10" i="11"/>
  <c r="Y36" i="11" s="1"/>
  <c r="Y13" i="13"/>
  <c r="BN167" i="14"/>
  <c r="BN175" i="14" s="1"/>
  <c r="BN146" i="14"/>
  <c r="AE31" i="15"/>
  <c r="Y133" i="15"/>
  <c r="Z133" i="15" s="1"/>
  <c r="P17" i="10"/>
  <c r="P10" i="5"/>
  <c r="AA122" i="15"/>
  <c r="AB87" i="15"/>
  <c r="BQ63" i="14"/>
  <c r="BQ60" i="14"/>
  <c r="BQ48" i="14"/>
  <c r="BQ45" i="14"/>
  <c r="BQ56" i="14" s="1"/>
  <c r="X13" i="13"/>
  <c r="X10" i="11"/>
  <c r="X36" i="11" s="1"/>
  <c r="BP49" i="14"/>
  <c r="BN53" i="14" s="1"/>
  <c r="BR35" i="14"/>
  <c r="BU51" i="6"/>
  <c r="BM181" i="14"/>
  <c r="BM182" i="14"/>
  <c r="GH27" i="5"/>
  <c r="BP101" i="14"/>
  <c r="BP88" i="14"/>
  <c r="BP76" i="14"/>
  <c r="BP73" i="14"/>
  <c r="EX18" i="5"/>
  <c r="EX7" i="5"/>
  <c r="EX10" i="5" s="1"/>
  <c r="AA173" i="15"/>
  <c r="AB138" i="15"/>
  <c r="U18" i="8"/>
  <c r="U16" i="8" s="1"/>
  <c r="U14" i="8" s="1"/>
  <c r="V19" i="15"/>
  <c r="U8" i="15"/>
  <c r="GF31" i="5"/>
  <c r="S31" i="5" s="1"/>
  <c r="L12" i="11"/>
  <c r="L60" i="13"/>
  <c r="EZ30" i="5"/>
  <c r="EY33" i="5"/>
  <c r="EY15" i="5" s="1"/>
  <c r="AB54" i="14"/>
  <c r="AB58" i="14" s="1"/>
  <c r="AC52" i="14" l="1"/>
  <c r="AC43" i="14"/>
  <c r="AC55" i="14" s="1"/>
  <c r="AC57" i="14" s="1"/>
  <c r="AB122" i="15"/>
  <c r="AC87" i="15"/>
  <c r="GG43" i="5"/>
  <c r="GG16" i="5" s="1"/>
  <c r="GH37" i="5"/>
  <c r="GH31" i="5" s="1"/>
  <c r="BO167" i="14"/>
  <c r="BO175" i="14" s="1"/>
  <c r="BO146" i="14"/>
  <c r="GF19" i="5"/>
  <c r="S19" i="5" s="1"/>
  <c r="GF8" i="5"/>
  <c r="S8" i="5" s="1"/>
  <c r="S22" i="10" s="1"/>
  <c r="S21" i="10" s="1"/>
  <c r="S16" i="5"/>
  <c r="BT35" i="14"/>
  <c r="BV51" i="6"/>
  <c r="GH26" i="5"/>
  <c r="AG71" i="15"/>
  <c r="AH36" i="15"/>
  <c r="P16" i="10"/>
  <c r="AF15" i="15"/>
  <c r="AF30" i="15"/>
  <c r="AF32" i="15" s="1"/>
  <c r="AG28" i="15" s="1"/>
  <c r="AB173" i="15"/>
  <c r="AC138" i="15"/>
  <c r="BP77" i="14"/>
  <c r="BN81" i="14" s="1"/>
  <c r="Z14" i="15"/>
  <c r="Z26" i="10" s="1"/>
  <c r="BM81" i="14"/>
  <c r="AA132" i="15"/>
  <c r="AA134" i="15" s="1"/>
  <c r="AB130" i="15" s="1"/>
  <c r="AA17" i="15"/>
  <c r="EY18" i="5"/>
  <c r="EY7" i="5"/>
  <c r="EY10" i="5" s="1"/>
  <c r="AF31" i="15"/>
  <c r="BQ101" i="14"/>
  <c r="BQ88" i="14"/>
  <c r="BQ76" i="14"/>
  <c r="BQ73" i="14"/>
  <c r="FA30" i="5"/>
  <c r="EZ33" i="5"/>
  <c r="EZ15" i="5" s="1"/>
  <c r="AU184" i="14"/>
  <c r="AV178" i="14" s="1"/>
  <c r="Z83" i="15"/>
  <c r="AA79" i="15" s="1"/>
  <c r="AA83" i="15" s="1"/>
  <c r="AB79" i="15" s="1"/>
  <c r="AA81" i="15"/>
  <c r="AA82" i="15" s="1"/>
  <c r="AA16" i="15"/>
  <c r="AA14" i="15" s="1"/>
  <c r="AA26" i="10" s="1"/>
  <c r="BR60" i="14"/>
  <c r="BS60" i="14" s="1"/>
  <c r="BR63" i="14"/>
  <c r="BR48" i="14"/>
  <c r="BR45" i="14"/>
  <c r="BR56" i="14" s="1"/>
  <c r="BS56" i="14" s="1"/>
  <c r="AA133" i="15"/>
  <c r="BP136" i="14"/>
  <c r="BP111" i="14"/>
  <c r="GI27" i="5"/>
  <c r="BQ49" i="14"/>
  <c r="BO53" i="14"/>
  <c r="M38" i="13"/>
  <c r="M37" i="13"/>
  <c r="BM183" i="14"/>
  <c r="V18" i="8"/>
  <c r="V16" i="8" s="1"/>
  <c r="V14" i="8" s="1"/>
  <c r="W19" i="15"/>
  <c r="V8" i="15"/>
  <c r="GG31" i="5"/>
  <c r="BN182" i="14"/>
  <c r="BN181" i="14"/>
  <c r="BN183" i="14" s="1"/>
  <c r="M33" i="13"/>
  <c r="N30" i="13" s="1"/>
  <c r="BQ136" i="14" l="1"/>
  <c r="BQ111" i="14"/>
  <c r="GI26" i="5"/>
  <c r="GG19" i="5"/>
  <c r="GG8" i="5"/>
  <c r="AC122" i="15"/>
  <c r="AD87" i="15"/>
  <c r="BR49" i="14"/>
  <c r="BP53" i="14" s="1"/>
  <c r="BU35" i="14"/>
  <c r="BW51" i="6"/>
  <c r="AB81" i="15"/>
  <c r="AB82" i="15" s="1"/>
  <c r="AB16" i="15"/>
  <c r="AB14" i="15" s="1"/>
  <c r="AB26" i="10" s="1"/>
  <c r="AG31" i="15"/>
  <c r="AC173" i="15"/>
  <c r="AD138" i="15"/>
  <c r="BT60" i="14"/>
  <c r="BT63" i="14"/>
  <c r="BT48" i="14"/>
  <c r="BT45" i="14"/>
  <c r="BT56" i="14" s="1"/>
  <c r="AB132" i="15"/>
  <c r="AB134" i="15" s="1"/>
  <c r="AC130" i="15" s="1"/>
  <c r="AB17" i="15"/>
  <c r="AB83" i="15"/>
  <c r="AC79" i="15" s="1"/>
  <c r="AC58" i="14"/>
  <c r="AC54" i="14"/>
  <c r="AV184" i="14"/>
  <c r="AW178" i="14" s="1"/>
  <c r="AV180" i="14"/>
  <c r="L15" i="14"/>
  <c r="L34" i="10" s="1"/>
  <c r="EZ18" i="5"/>
  <c r="EZ7" i="5"/>
  <c r="EZ10" i="5" s="1"/>
  <c r="M60" i="13"/>
  <c r="M12" i="11"/>
  <c r="AA13" i="13"/>
  <c r="AA10" i="11"/>
  <c r="AA36" i="11" s="1"/>
  <c r="FB30" i="5"/>
  <c r="FA33" i="5"/>
  <c r="FA15" i="5" s="1"/>
  <c r="P11" i="13"/>
  <c r="P31" i="8"/>
  <c r="P19" i="10"/>
  <c r="Z13" i="13"/>
  <c r="Z10" i="11"/>
  <c r="Z36" i="11" s="1"/>
  <c r="GJ27" i="5"/>
  <c r="W18" i="8"/>
  <c r="W16" i="8" s="1"/>
  <c r="W14" i="8" s="1"/>
  <c r="X19" i="15"/>
  <c r="W8" i="15"/>
  <c r="BP167" i="14"/>
  <c r="BP175" i="14" s="1"/>
  <c r="BP146" i="14"/>
  <c r="AH71" i="15"/>
  <c r="AI36" i="15"/>
  <c r="BO182" i="14"/>
  <c r="BO181" i="14"/>
  <c r="BO183" i="14" s="1"/>
  <c r="GH43" i="5"/>
  <c r="GH16" i="5" s="1"/>
  <c r="GI37" i="5"/>
  <c r="GI31" i="5" s="1"/>
  <c r="BR88" i="14"/>
  <c r="BS88" i="14" s="1"/>
  <c r="BR101" i="14"/>
  <c r="BR76" i="14"/>
  <c r="BR73" i="14"/>
  <c r="N32" i="13"/>
  <c r="N35" i="13" s="1"/>
  <c r="AB133" i="15"/>
  <c r="BQ77" i="14"/>
  <c r="BO81" i="14" s="1"/>
  <c r="AG15" i="15"/>
  <c r="AG30" i="15"/>
  <c r="AG32" i="15" s="1"/>
  <c r="AH28" i="15" s="1"/>
  <c r="AH32" i="15" l="1"/>
  <c r="AI28" i="15" s="1"/>
  <c r="GK27" i="5"/>
  <c r="AB13" i="13"/>
  <c r="AB10" i="11"/>
  <c r="AB36" i="11" s="1"/>
  <c r="GJ26" i="5"/>
  <c r="BV35" i="14"/>
  <c r="BX51" i="6"/>
  <c r="AH31" i="15"/>
  <c r="BU63" i="14"/>
  <c r="BU60" i="14"/>
  <c r="BU48" i="14"/>
  <c r="BU45" i="14"/>
  <c r="BU56" i="14" s="1"/>
  <c r="BQ167" i="14"/>
  <c r="BQ175" i="14" s="1"/>
  <c r="BQ146" i="14"/>
  <c r="AC133" i="15"/>
  <c r="AH15" i="15"/>
  <c r="AH30" i="15"/>
  <c r="GH19" i="5"/>
  <c r="GH8" i="5"/>
  <c r="P24" i="10"/>
  <c r="BT49" i="14"/>
  <c r="BQ53" i="14" s="1"/>
  <c r="AD52" i="14"/>
  <c r="AD43" i="14"/>
  <c r="AD55" i="14" s="1"/>
  <c r="AD57" i="14" s="1"/>
  <c r="BP182" i="14"/>
  <c r="BP181" i="14"/>
  <c r="BP183" i="14" s="1"/>
  <c r="BT101" i="14"/>
  <c r="BT88" i="14"/>
  <c r="BT76" i="14"/>
  <c r="BT73" i="14"/>
  <c r="AD122" i="15"/>
  <c r="AE87" i="15"/>
  <c r="GI43" i="5"/>
  <c r="GI16" i="5" s="1"/>
  <c r="GJ37" i="5"/>
  <c r="GJ31" i="5" s="1"/>
  <c r="BR77" i="14"/>
  <c r="AC81" i="15"/>
  <c r="AC82" i="15" s="1"/>
  <c r="AC16" i="15"/>
  <c r="AI71" i="15"/>
  <c r="AJ36" i="15"/>
  <c r="BR136" i="14"/>
  <c r="BR111" i="14"/>
  <c r="X18" i="8"/>
  <c r="X16" i="8" s="1"/>
  <c r="X14" i="8" s="1"/>
  <c r="Y19" i="15"/>
  <c r="X8" i="15"/>
  <c r="FA18" i="5"/>
  <c r="FA7" i="5"/>
  <c r="AW180" i="14"/>
  <c r="AW184" i="14" s="1"/>
  <c r="AX178" i="14" s="1"/>
  <c r="AD173" i="15"/>
  <c r="AE138" i="15"/>
  <c r="N37" i="13"/>
  <c r="N38" i="13"/>
  <c r="N33" i="13"/>
  <c r="O30" i="13" s="1"/>
  <c r="FC30" i="5"/>
  <c r="FB33" i="5"/>
  <c r="FB15" i="5" s="1"/>
  <c r="AC132" i="15"/>
  <c r="AC134" i="15" s="1"/>
  <c r="AD130" i="15" s="1"/>
  <c r="AC17" i="15"/>
  <c r="AX180" i="14" l="1"/>
  <c r="AX184" i="14" s="1"/>
  <c r="AY178" i="14" s="1"/>
  <c r="BR53" i="14"/>
  <c r="BS53" i="14" s="1"/>
  <c r="GK26" i="5"/>
  <c r="BQ182" i="14"/>
  <c r="BQ181" i="14"/>
  <c r="BQ183" i="14" s="1"/>
  <c r="BT53" i="14"/>
  <c r="AD16" i="15"/>
  <c r="AD81" i="15"/>
  <c r="AD82" i="15" s="1"/>
  <c r="BU49" i="14"/>
  <c r="AC83" i="15"/>
  <c r="AD79" i="15" s="1"/>
  <c r="AD83" i="15" s="1"/>
  <c r="AE79" i="15" s="1"/>
  <c r="AD58" i="14"/>
  <c r="AD54" i="14"/>
  <c r="FA10" i="5"/>
  <c r="AE122" i="15"/>
  <c r="AF87" i="15"/>
  <c r="FB7" i="5"/>
  <c r="FB10" i="5" s="1"/>
  <c r="FB18" i="5"/>
  <c r="AC14" i="15"/>
  <c r="AC26" i="10" s="1"/>
  <c r="BT77" i="14"/>
  <c r="BQ81" i="14" s="1"/>
  <c r="P18" i="14"/>
  <c r="P29" i="10"/>
  <c r="P25" i="10"/>
  <c r="BU101" i="14"/>
  <c r="BU88" i="14"/>
  <c r="BU76" i="14"/>
  <c r="BU73" i="14"/>
  <c r="GL27" i="5"/>
  <c r="AI31" i="15"/>
  <c r="AI32" i="15"/>
  <c r="AJ28" i="15" s="1"/>
  <c r="GI19" i="5"/>
  <c r="GI8" i="5"/>
  <c r="BW35" i="14"/>
  <c r="BY51" i="6"/>
  <c r="BP81" i="14"/>
  <c r="GJ43" i="5"/>
  <c r="GJ16" i="5" s="1"/>
  <c r="GK37" i="5"/>
  <c r="BV60" i="14"/>
  <c r="BV63" i="14"/>
  <c r="BV48" i="14"/>
  <c r="BV45" i="14"/>
  <c r="BV56" i="14" s="1"/>
  <c r="AD132" i="15"/>
  <c r="AD133" i="15" s="1"/>
  <c r="AD17" i="15"/>
  <c r="AI15" i="15"/>
  <c r="AI30" i="15"/>
  <c r="FD30" i="5"/>
  <c r="FC33" i="5"/>
  <c r="FC15" i="5" s="1"/>
  <c r="Y18" i="8"/>
  <c r="Y16" i="8" s="1"/>
  <c r="Y14" i="8" s="1"/>
  <c r="Z19" i="15"/>
  <c r="Y8" i="15"/>
  <c r="N60" i="13"/>
  <c r="N12" i="11"/>
  <c r="AE173" i="15"/>
  <c r="AF138" i="15"/>
  <c r="AJ71" i="15"/>
  <c r="AK36" i="15"/>
  <c r="O32" i="13"/>
  <c r="O35" i="13" s="1"/>
  <c r="BT136" i="14"/>
  <c r="BT111" i="14"/>
  <c r="BR167" i="14"/>
  <c r="BR175" i="14" s="1"/>
  <c r="BR146" i="14"/>
  <c r="AY180" i="14" l="1"/>
  <c r="AY184" i="14" s="1"/>
  <c r="AZ178" i="14" s="1"/>
  <c r="AE52" i="14"/>
  <c r="AE43" i="14"/>
  <c r="AE55" i="14" s="1"/>
  <c r="M34" i="3"/>
  <c r="BR81" i="14"/>
  <c r="BS81" i="14" s="1"/>
  <c r="GL26" i="5"/>
  <c r="BR182" i="14"/>
  <c r="BS182" i="14" s="1"/>
  <c r="BR181" i="14"/>
  <c r="Z18" i="8"/>
  <c r="Z16" i="8" s="1"/>
  <c r="Z14" i="8" s="1"/>
  <c r="AA19" i="15"/>
  <c r="Z8" i="15"/>
  <c r="BT81" i="14"/>
  <c r="AD134" i="15"/>
  <c r="AE130" i="15" s="1"/>
  <c r="BV49" i="14"/>
  <c r="GL31" i="5"/>
  <c r="GM27" i="5"/>
  <c r="AC13" i="13"/>
  <c r="AC10" i="11"/>
  <c r="AC36" i="11" s="1"/>
  <c r="BT167" i="14"/>
  <c r="BT175" i="14" s="1"/>
  <c r="BT146" i="14"/>
  <c r="GK43" i="5"/>
  <c r="GK16" i="5" s="1"/>
  <c r="GL37" i="5"/>
  <c r="GK31" i="5"/>
  <c r="AD14" i="15"/>
  <c r="AD26" i="10" s="1"/>
  <c r="GJ19" i="5"/>
  <c r="GJ8" i="5"/>
  <c r="AF173" i="15"/>
  <c r="AG138" i="15"/>
  <c r="FE30" i="5"/>
  <c r="FD33" i="5"/>
  <c r="FD15" i="5" s="1"/>
  <c r="BU77" i="14"/>
  <c r="AF122" i="15"/>
  <c r="AG87" i="15"/>
  <c r="P23" i="13"/>
  <c r="P27" i="13" s="1"/>
  <c r="P9" i="11"/>
  <c r="P30" i="10"/>
  <c r="O38" i="13"/>
  <c r="O37" i="13"/>
  <c r="AK71" i="15"/>
  <c r="AL36" i="15"/>
  <c r="BX35" i="14"/>
  <c r="BZ51" i="6"/>
  <c r="AE81" i="15"/>
  <c r="AE82" i="15" s="1"/>
  <c r="AE16" i="15"/>
  <c r="AE14" i="15" s="1"/>
  <c r="AE26" i="10" s="1"/>
  <c r="AE132" i="15"/>
  <c r="AE133" i="15" s="1"/>
  <c r="AE17" i="15"/>
  <c r="BV101" i="14"/>
  <c r="BV88" i="14"/>
  <c r="BV76" i="14"/>
  <c r="BV73" i="14"/>
  <c r="FC7" i="5"/>
  <c r="FC10" i="5" s="1"/>
  <c r="FC18" i="5"/>
  <c r="O33" i="13"/>
  <c r="P30" i="13" s="1"/>
  <c r="AJ15" i="15"/>
  <c r="AJ30" i="15"/>
  <c r="AJ32" i="15" s="1"/>
  <c r="AK28" i="15" s="1"/>
  <c r="BW60" i="14"/>
  <c r="BW63" i="14"/>
  <c r="BW48" i="14"/>
  <c r="BW45" i="14"/>
  <c r="BW56" i="14" s="1"/>
  <c r="BU136" i="14"/>
  <c r="BU111" i="14"/>
  <c r="O12" i="11" l="1"/>
  <c r="AZ184" i="14"/>
  <c r="BA178" i="14" s="1"/>
  <c r="AZ180" i="14"/>
  <c r="BW101" i="14"/>
  <c r="BW88" i="14"/>
  <c r="BW76" i="14"/>
  <c r="BW73" i="14"/>
  <c r="BV136" i="14"/>
  <c r="BV111" i="14"/>
  <c r="AF132" i="15"/>
  <c r="AF133" i="15" s="1"/>
  <c r="AF17" i="15"/>
  <c r="GN27" i="5"/>
  <c r="AJ31" i="15"/>
  <c r="AK31" i="15" s="1"/>
  <c r="GM26" i="5"/>
  <c r="AE13" i="13"/>
  <c r="AE10" i="11"/>
  <c r="AE36" i="11" s="1"/>
  <c r="M21" i="3"/>
  <c r="AG122" i="15"/>
  <c r="AH87" i="15"/>
  <c r="AD13" i="13"/>
  <c r="AD10" i="11"/>
  <c r="AD36" i="11" s="1"/>
  <c r="AE134" i="15"/>
  <c r="AF130" i="15" s="1"/>
  <c r="AF134" i="15" s="1"/>
  <c r="AG130" i="15" s="1"/>
  <c r="AE83" i="15"/>
  <c r="AF79" i="15" s="1"/>
  <c r="AF83" i="15" s="1"/>
  <c r="AG79" i="15" s="1"/>
  <c r="BY35" i="14"/>
  <c r="CA51" i="6"/>
  <c r="AF81" i="15"/>
  <c r="AF82" i="15" s="1"/>
  <c r="AF16" i="15"/>
  <c r="AF14" i="15" s="1"/>
  <c r="AF26" i="10" s="1"/>
  <c r="BW49" i="14"/>
  <c r="BU53" i="14" s="1"/>
  <c r="P32" i="13"/>
  <c r="P35" i="13" s="1"/>
  <c r="P31" i="13"/>
  <c r="BX60" i="14"/>
  <c r="BX63" i="14"/>
  <c r="BX48" i="14"/>
  <c r="BX45" i="14"/>
  <c r="BX56" i="14" s="1"/>
  <c r="GL43" i="5"/>
  <c r="GL16" i="5" s="1"/>
  <c r="GM37" i="5"/>
  <c r="GM31" i="5" s="1"/>
  <c r="AL71" i="15"/>
  <c r="AM36" i="15"/>
  <c r="GK8" i="5"/>
  <c r="GK19" i="5"/>
  <c r="AG173" i="15"/>
  <c r="AH138" i="15"/>
  <c r="AK15" i="15"/>
  <c r="AK30" i="15"/>
  <c r="AK32" i="15" s="1"/>
  <c r="AL28" i="15" s="1"/>
  <c r="FD7" i="5"/>
  <c r="FD10" i="5" s="1"/>
  <c r="FD18" i="5"/>
  <c r="AA18" i="8"/>
  <c r="AA16" i="8" s="1"/>
  <c r="AA14" i="8" s="1"/>
  <c r="AB19" i="15"/>
  <c r="AA8" i="15"/>
  <c r="FF30" i="5"/>
  <c r="FE33" i="5"/>
  <c r="FE15" i="5" s="1"/>
  <c r="BT182" i="14"/>
  <c r="BT181" i="14"/>
  <c r="L7" i="14"/>
  <c r="AE58" i="14"/>
  <c r="AG43" i="14" s="1"/>
  <c r="AG55" i="14" s="1"/>
  <c r="AE54" i="14"/>
  <c r="AF54" i="14" s="1"/>
  <c r="BU167" i="14"/>
  <c r="BU175" i="14" s="1"/>
  <c r="BU146" i="14"/>
  <c r="BV77" i="14"/>
  <c r="BR183" i="14"/>
  <c r="BS183" i="14" s="1"/>
  <c r="BS181" i="14"/>
  <c r="AE57" i="14"/>
  <c r="AF57" i="14" s="1"/>
  <c r="AF55" i="14"/>
  <c r="P33" i="13" l="1"/>
  <c r="Q30" i="13" s="1"/>
  <c r="P38" i="13"/>
  <c r="P37" i="13"/>
  <c r="P12" i="11" s="1"/>
  <c r="BU81" i="14"/>
  <c r="AG132" i="15"/>
  <c r="AG134" i="15" s="1"/>
  <c r="AH130" i="15" s="1"/>
  <c r="AG17" i="15"/>
  <c r="FE7" i="5"/>
  <c r="FE10" i="5" s="1"/>
  <c r="FE18" i="5"/>
  <c r="GN26" i="5"/>
  <c r="BW136" i="14"/>
  <c r="BW111" i="14"/>
  <c r="AH122" i="15"/>
  <c r="AI87" i="15"/>
  <c r="AL31" i="15"/>
  <c r="BA180" i="14"/>
  <c r="BA184" i="14" s="1"/>
  <c r="BB178" i="14" s="1"/>
  <c r="BU182" i="14"/>
  <c r="BU181" i="14"/>
  <c r="BU183" i="14" s="1"/>
  <c r="AB18" i="8"/>
  <c r="AB16" i="8" s="1"/>
  <c r="AB14" i="8" s="1"/>
  <c r="AC19" i="15"/>
  <c r="AB8" i="15"/>
  <c r="AL30" i="15"/>
  <c r="AL32" i="15" s="1"/>
  <c r="AM28" i="15" s="1"/>
  <c r="AL15" i="15"/>
  <c r="AG81" i="15"/>
  <c r="AG83" i="15" s="1"/>
  <c r="AH79" i="15" s="1"/>
  <c r="AG16" i="15"/>
  <c r="AG14" i="15" s="1"/>
  <c r="AG26" i="10" s="1"/>
  <c r="GO27" i="5"/>
  <c r="AF58" i="14"/>
  <c r="AH173" i="15"/>
  <c r="AI138" i="15"/>
  <c r="FG30" i="5"/>
  <c r="FF33" i="5"/>
  <c r="FF15" i="5" s="1"/>
  <c r="AF13" i="13"/>
  <c r="AF10" i="11"/>
  <c r="AF36" i="11" s="1"/>
  <c r="L45" i="11"/>
  <c r="GL8" i="5"/>
  <c r="GL19" i="5"/>
  <c r="AM71" i="15"/>
  <c r="AN36" i="15"/>
  <c r="BZ35" i="14"/>
  <c r="CB51" i="6"/>
  <c r="BW77" i="14"/>
  <c r="GM43" i="5"/>
  <c r="GM16" i="5" s="1"/>
  <c r="GN37" i="5"/>
  <c r="BT183" i="14"/>
  <c r="BX49" i="14"/>
  <c r="BY60" i="14"/>
  <c r="BY63" i="14"/>
  <c r="BY48" i="14"/>
  <c r="BY45" i="14"/>
  <c r="BV167" i="14"/>
  <c r="BV175" i="14" s="1"/>
  <c r="BV146" i="14"/>
  <c r="AG57" i="14"/>
  <c r="BX101" i="14"/>
  <c r="BX88" i="14"/>
  <c r="BX73" i="14"/>
  <c r="BX76" i="14"/>
  <c r="BB180" i="14" l="1"/>
  <c r="BB184" i="14" s="1"/>
  <c r="BC178" i="14" s="1"/>
  <c r="BX136" i="14"/>
  <c r="BX111" i="14"/>
  <c r="BZ60" i="14"/>
  <c r="BZ63" i="14"/>
  <c r="BZ48" i="14"/>
  <c r="BZ45" i="14"/>
  <c r="FF7" i="5"/>
  <c r="FF10" i="5" s="1"/>
  <c r="FF18" i="5"/>
  <c r="AI122" i="15"/>
  <c r="AJ87" i="15"/>
  <c r="AG82" i="15"/>
  <c r="AN71" i="15"/>
  <c r="AO36" i="15"/>
  <c r="AH81" i="15"/>
  <c r="AH83" i="15" s="1"/>
  <c r="AI79" i="15" s="1"/>
  <c r="AH16" i="15"/>
  <c r="AH14" i="15" s="1"/>
  <c r="AH26" i="10" s="1"/>
  <c r="AM30" i="15"/>
  <c r="AM31" i="15" s="1"/>
  <c r="AM15" i="15"/>
  <c r="CA35" i="14"/>
  <c r="CC51" i="6"/>
  <c r="AH132" i="15"/>
  <c r="AH134" i="15" s="1"/>
  <c r="AI130" i="15" s="1"/>
  <c r="AH17" i="15"/>
  <c r="BW167" i="14"/>
  <c r="BW175" i="14" s="1"/>
  <c r="BW146" i="14"/>
  <c r="GO26" i="5"/>
  <c r="BV53" i="14"/>
  <c r="AI173" i="15"/>
  <c r="AJ138" i="15"/>
  <c r="AS52" i="14"/>
  <c r="AG52" i="14"/>
  <c r="AC18" i="8"/>
  <c r="AC16" i="8" s="1"/>
  <c r="AC14" i="8" s="1"/>
  <c r="AD19" i="15"/>
  <c r="AC8" i="15"/>
  <c r="FH30" i="5"/>
  <c r="FG33" i="5"/>
  <c r="FG15" i="5" s="1"/>
  <c r="AG133" i="15"/>
  <c r="AH133" i="15" s="1"/>
  <c r="AG13" i="13"/>
  <c r="AG10" i="11"/>
  <c r="AG36" i="11" s="1"/>
  <c r="BX77" i="14"/>
  <c r="BV81" i="14" s="1"/>
  <c r="BY49" i="14"/>
  <c r="GM8" i="5"/>
  <c r="GM19" i="5"/>
  <c r="BV182" i="14"/>
  <c r="BV181" i="14"/>
  <c r="BY101" i="14"/>
  <c r="BY88" i="14"/>
  <c r="BY76" i="14"/>
  <c r="BY73" i="14"/>
  <c r="GP27" i="5"/>
  <c r="GN43" i="5"/>
  <c r="GN16" i="5" s="1"/>
  <c r="GO37" i="5"/>
  <c r="GN31" i="5"/>
  <c r="BC180" i="14" l="1"/>
  <c r="BC184" i="14" s="1"/>
  <c r="BD178" i="14" s="1"/>
  <c r="BZ101" i="14"/>
  <c r="BZ88" i="14"/>
  <c r="BZ76" i="14"/>
  <c r="BZ73" i="14"/>
  <c r="AH13" i="13"/>
  <c r="AH10" i="11"/>
  <c r="AH36" i="11" s="1"/>
  <c r="FG7" i="5"/>
  <c r="FG10" i="5" s="1"/>
  <c r="FG18" i="5"/>
  <c r="AO71" i="15"/>
  <c r="AP36" i="15"/>
  <c r="AI133" i="15"/>
  <c r="BW182" i="14"/>
  <c r="BW181" i="14"/>
  <c r="BW183" i="14" s="1"/>
  <c r="AN30" i="15"/>
  <c r="AN31" i="15" s="1"/>
  <c r="AN15" i="15"/>
  <c r="BX167" i="14"/>
  <c r="BX175" i="14" s="1"/>
  <c r="BX146" i="14"/>
  <c r="BZ49" i="14"/>
  <c r="BX53" i="14" s="1"/>
  <c r="BV183" i="14"/>
  <c r="GQ27" i="5"/>
  <c r="AD18" i="8"/>
  <c r="AD16" i="8" s="1"/>
  <c r="AD14" i="8" s="1"/>
  <c r="AE19" i="15"/>
  <c r="AD8" i="15"/>
  <c r="AH82" i="15"/>
  <c r="AM32" i="15"/>
  <c r="AN28" i="15" s="1"/>
  <c r="GN8" i="5"/>
  <c r="GN19" i="5"/>
  <c r="AJ122" i="15"/>
  <c r="AK87" i="15"/>
  <c r="GO43" i="5"/>
  <c r="GO16" i="5" s="1"/>
  <c r="GP37" i="5"/>
  <c r="GP31" i="5" s="1"/>
  <c r="CB35" i="14"/>
  <c r="CD51" i="6"/>
  <c r="AI81" i="15"/>
  <c r="AI83" i="15" s="1"/>
  <c r="AJ79" i="15" s="1"/>
  <c r="AI16" i="15"/>
  <c r="AI14" i="15" s="1"/>
  <c r="AI26" i="10" s="1"/>
  <c r="AI132" i="15"/>
  <c r="AI134" i="15" s="1"/>
  <c r="AJ130" i="15" s="1"/>
  <c r="AI17" i="15"/>
  <c r="GP26" i="5"/>
  <c r="FI30" i="5"/>
  <c r="FH33" i="5"/>
  <c r="FH15" i="5" s="1"/>
  <c r="Q30" i="5"/>
  <c r="Q33" i="5" s="1"/>
  <c r="GO31" i="5"/>
  <c r="AG54" i="14"/>
  <c r="CA60" i="14"/>
  <c r="CA63" i="14"/>
  <c r="CA45" i="14"/>
  <c r="CA48" i="14"/>
  <c r="BW53" i="14"/>
  <c r="BY136" i="14"/>
  <c r="BY111" i="14"/>
  <c r="BY77" i="14"/>
  <c r="BW81" i="14" s="1"/>
  <c r="AJ173" i="15"/>
  <c r="AK138" i="15"/>
  <c r="BD180" i="14" l="1"/>
  <c r="BD184" i="14" s="1"/>
  <c r="BE178" i="14" s="1"/>
  <c r="AE18" i="8"/>
  <c r="AE16" i="8" s="1"/>
  <c r="AE14" i="8" s="1"/>
  <c r="AF19" i="15"/>
  <c r="AE8" i="15"/>
  <c r="BZ136" i="14"/>
  <c r="BZ111" i="14"/>
  <c r="CB63" i="14"/>
  <c r="CB60" i="14"/>
  <c r="CB48" i="14"/>
  <c r="CB45" i="14"/>
  <c r="GR27" i="5"/>
  <c r="AI13" i="13"/>
  <c r="AI10" i="11"/>
  <c r="AI36" i="11" s="1"/>
  <c r="AJ133" i="15"/>
  <c r="CC35" i="14"/>
  <c r="CE51" i="6"/>
  <c r="GO8" i="5"/>
  <c r="GO19" i="5"/>
  <c r="AP71" i="15"/>
  <c r="AQ36" i="15"/>
  <c r="AQ71" i="15" s="1"/>
  <c r="BZ77" i="14"/>
  <c r="BX81" i="14" s="1"/>
  <c r="AK122" i="15"/>
  <c r="AL87" i="15"/>
  <c r="AO30" i="15"/>
  <c r="AO31" i="15" s="1"/>
  <c r="AO15" i="15"/>
  <c r="GQ26" i="5"/>
  <c r="AK173" i="15"/>
  <c r="AL138" i="15"/>
  <c r="AG58" i="14"/>
  <c r="GP43" i="5"/>
  <c r="GP16" i="5" s="1"/>
  <c r="GQ37" i="5"/>
  <c r="GQ31" i="5" s="1"/>
  <c r="FH18" i="5"/>
  <c r="Q18" i="5" s="1"/>
  <c r="FH7" i="5"/>
  <c r="Q15" i="5"/>
  <c r="AJ132" i="15"/>
  <c r="AJ134" i="15" s="1"/>
  <c r="AK130" i="15" s="1"/>
  <c r="AJ17" i="15"/>
  <c r="BY167" i="14"/>
  <c r="BY175" i="14" s="1"/>
  <c r="BY146" i="14"/>
  <c r="AJ81" i="15"/>
  <c r="AJ83" i="15" s="1"/>
  <c r="AK79" i="15" s="1"/>
  <c r="AJ16" i="15"/>
  <c r="AJ14" i="15" s="1"/>
  <c r="AJ26" i="10" s="1"/>
  <c r="AN32" i="15"/>
  <c r="AO28" i="15" s="1"/>
  <c r="BX182" i="14"/>
  <c r="BX181" i="14"/>
  <c r="BX183" i="14" s="1"/>
  <c r="FJ30" i="5"/>
  <c r="FI33" i="5"/>
  <c r="FI15" i="5" s="1"/>
  <c r="CA49" i="14"/>
  <c r="BY53" i="14" s="1"/>
  <c r="CA101" i="14"/>
  <c r="CA88" i="14"/>
  <c r="CA76" i="14"/>
  <c r="CA73" i="14"/>
  <c r="AI82" i="15"/>
  <c r="AJ82" i="15" s="1"/>
  <c r="BE180" i="14" l="1"/>
  <c r="BF180" i="14" s="1"/>
  <c r="FH10" i="5"/>
  <c r="Q7" i="5"/>
  <c r="CC63" i="14"/>
  <c r="CC60" i="14"/>
  <c r="CC48" i="14"/>
  <c r="CC45" i="14"/>
  <c r="AF18" i="8"/>
  <c r="AF16" i="8" s="1"/>
  <c r="AF14" i="8" s="1"/>
  <c r="AG19" i="15"/>
  <c r="AF8" i="15"/>
  <c r="FK30" i="5"/>
  <c r="FJ33" i="5"/>
  <c r="FJ15" i="5" s="1"/>
  <c r="AK81" i="15"/>
  <c r="AK83" i="15" s="1"/>
  <c r="AL79" i="15" s="1"/>
  <c r="AK16" i="15"/>
  <c r="CD35" i="14"/>
  <c r="CF51" i="6"/>
  <c r="AO32" i="15"/>
  <c r="AP28" i="15" s="1"/>
  <c r="AP32" i="15" s="1"/>
  <c r="AQ28" i="15" s="1"/>
  <c r="AQ32" i="15" s="1"/>
  <c r="AJ13" i="13"/>
  <c r="AJ10" i="11"/>
  <c r="AJ36" i="11" s="1"/>
  <c r="AH52" i="14"/>
  <c r="AH43" i="14"/>
  <c r="AH55" i="14" s="1"/>
  <c r="GS27" i="5"/>
  <c r="T27" i="5"/>
  <c r="AL122" i="15"/>
  <c r="AM87" i="15"/>
  <c r="AL173" i="15"/>
  <c r="AM138" i="15"/>
  <c r="AQ15" i="15"/>
  <c r="AQ30" i="15"/>
  <c r="BZ167" i="14"/>
  <c r="BZ175" i="14" s="1"/>
  <c r="BZ146" i="14"/>
  <c r="GP8" i="5"/>
  <c r="GP19" i="5"/>
  <c r="AP30" i="15"/>
  <c r="AP31" i="15" s="1"/>
  <c r="AQ31" i="15" s="1"/>
  <c r="AP15" i="15"/>
  <c r="CB49" i="14"/>
  <c r="AK82" i="15"/>
  <c r="GR26" i="5"/>
  <c r="BY181" i="14"/>
  <c r="BY182" i="14"/>
  <c r="FI18" i="5"/>
  <c r="FI7" i="5"/>
  <c r="CB101" i="14"/>
  <c r="CB88" i="14"/>
  <c r="CB76" i="14"/>
  <c r="CB73" i="14"/>
  <c r="GR37" i="5"/>
  <c r="GR31" i="5" s="1"/>
  <c r="T31" i="5" s="1"/>
  <c r="GQ43" i="5"/>
  <c r="GQ16" i="5" s="1"/>
  <c r="CA77" i="14"/>
  <c r="CA136" i="14"/>
  <c r="CA111" i="14"/>
  <c r="AK132" i="15"/>
  <c r="AK133" i="15" s="1"/>
  <c r="AK17" i="15"/>
  <c r="BY81" i="14"/>
  <c r="CC49" i="14" l="1"/>
  <c r="CE35" i="14"/>
  <c r="CH51" i="6"/>
  <c r="E15" i="15"/>
  <c r="AL132" i="15"/>
  <c r="AL133" i="15" s="1"/>
  <c r="AL17" i="15"/>
  <c r="CD60" i="14"/>
  <c r="CD63" i="14"/>
  <c r="CD48" i="14"/>
  <c r="CD45" i="14"/>
  <c r="CC101" i="14"/>
  <c r="CC88" i="14"/>
  <c r="CC76" i="14"/>
  <c r="CC73" i="14"/>
  <c r="AL82" i="15"/>
  <c r="AK14" i="15"/>
  <c r="AK26" i="10" s="1"/>
  <c r="Q17" i="10"/>
  <c r="Q10" i="5"/>
  <c r="BZ53" i="14"/>
  <c r="AL81" i="15"/>
  <c r="AL83" i="15" s="1"/>
  <c r="AM79" i="15" s="1"/>
  <c r="AL16" i="15"/>
  <c r="AL14" i="15" s="1"/>
  <c r="AL26" i="10" s="1"/>
  <c r="FJ18" i="5"/>
  <c r="FJ7" i="5"/>
  <c r="FJ10" i="5" s="1"/>
  <c r="BF184" i="14"/>
  <c r="BS178" i="14" s="1"/>
  <c r="AM173" i="15"/>
  <c r="AN138" i="15"/>
  <c r="GT27" i="5"/>
  <c r="FL30" i="5"/>
  <c r="FK33" i="5"/>
  <c r="FK15" i="5" s="1"/>
  <c r="BE184" i="14"/>
  <c r="BG178" i="14" s="1"/>
  <c r="CB136" i="14"/>
  <c r="CB111" i="14"/>
  <c r="CA167" i="14"/>
  <c r="CA175" i="14" s="1"/>
  <c r="CA146" i="14"/>
  <c r="AK134" i="15"/>
  <c r="AL130" i="15" s="1"/>
  <c r="AL134" i="15" s="1"/>
  <c r="AM130" i="15" s="1"/>
  <c r="FI10" i="5"/>
  <c r="BY183" i="14"/>
  <c r="GR43" i="5"/>
  <c r="GR16" i="5" s="1"/>
  <c r="GS37" i="5"/>
  <c r="T37" i="5"/>
  <c r="T43" i="5" s="1"/>
  <c r="GS26" i="5"/>
  <c r="T26" i="5"/>
  <c r="BZ182" i="14"/>
  <c r="BZ181" i="14"/>
  <c r="BZ183" i="14" s="1"/>
  <c r="AH57" i="14"/>
  <c r="AG18" i="8"/>
  <c r="AG16" i="8" s="1"/>
  <c r="AG14" i="8" s="1"/>
  <c r="AH19" i="15"/>
  <c r="AG8" i="15"/>
  <c r="CB77" i="14"/>
  <c r="GQ19" i="5"/>
  <c r="GQ8" i="5"/>
  <c r="AH54" i="14"/>
  <c r="AH58" i="14" s="1"/>
  <c r="BZ81" i="14"/>
  <c r="AM122" i="15"/>
  <c r="AN87" i="15"/>
  <c r="CA53" i="14"/>
  <c r="AI52" i="14" l="1"/>
  <c r="AI43" i="14"/>
  <c r="AI55" i="14" s="1"/>
  <c r="AK10" i="11"/>
  <c r="AK36" i="11" s="1"/>
  <c r="AK13" i="13"/>
  <c r="CG35" i="14"/>
  <c r="CI51" i="6"/>
  <c r="CC77" i="14"/>
  <c r="CE60" i="14"/>
  <c r="CF60" i="14" s="1"/>
  <c r="CE63" i="14"/>
  <c r="CE48" i="14"/>
  <c r="CE45" i="14"/>
  <c r="AM132" i="15"/>
  <c r="AM133" i="15" s="1"/>
  <c r="AM17" i="15"/>
  <c r="BG180" i="14"/>
  <c r="CB167" i="14"/>
  <c r="CB175" i="14" s="1"/>
  <c r="CB146" i="14"/>
  <c r="GS43" i="5"/>
  <c r="GS16" i="5" s="1"/>
  <c r="GT37" i="5"/>
  <c r="FK18" i="5"/>
  <c r="FK7" i="5"/>
  <c r="FK10" i="5" s="1"/>
  <c r="AL13" i="13"/>
  <c r="AL10" i="11"/>
  <c r="AL36" i="11" s="1"/>
  <c r="CC136" i="14"/>
  <c r="CC111" i="14"/>
  <c r="GT26" i="5"/>
  <c r="FM30" i="5"/>
  <c r="FL33" i="5"/>
  <c r="FL15" i="5" s="1"/>
  <c r="AM134" i="15"/>
  <c r="AN130" i="15" s="1"/>
  <c r="CA182" i="14"/>
  <c r="CA181" i="14"/>
  <c r="CA183" i="14" s="1"/>
  <c r="AH18" i="8"/>
  <c r="AH16" i="8" s="1"/>
  <c r="AH14" i="8" s="1"/>
  <c r="AI19" i="15"/>
  <c r="AH8" i="15"/>
  <c r="CD49" i="14"/>
  <c r="CA81" i="14"/>
  <c r="Q16" i="10"/>
  <c r="GT31" i="5"/>
  <c r="GU27" i="5"/>
  <c r="CD101" i="14"/>
  <c r="CD88" i="14"/>
  <c r="CD76" i="14"/>
  <c r="CD73" i="14"/>
  <c r="AN122" i="15"/>
  <c r="AO87" i="15"/>
  <c r="GS31" i="5"/>
  <c r="GR19" i="5"/>
  <c r="T19" i="5" s="1"/>
  <c r="GR8" i="5"/>
  <c r="T8" i="5" s="1"/>
  <c r="T22" i="10" s="1"/>
  <c r="T21" i="10" s="1"/>
  <c r="T16" i="5"/>
  <c r="AM81" i="15"/>
  <c r="AM83" i="15" s="1"/>
  <c r="AN79" i="15" s="1"/>
  <c r="AM16" i="15"/>
  <c r="AM14" i="15" s="1"/>
  <c r="AM26" i="10" s="1"/>
  <c r="AN173" i="15"/>
  <c r="AO138" i="15"/>
  <c r="CB53" i="14"/>
  <c r="CG63" i="14" l="1"/>
  <c r="CG60" i="14"/>
  <c r="CG48" i="14"/>
  <c r="CG45" i="14"/>
  <c r="CC167" i="14"/>
  <c r="CC175" i="14" s="1"/>
  <c r="CC146" i="14"/>
  <c r="AM82" i="15"/>
  <c r="BG184" i="14"/>
  <c r="BH178" i="14" s="1"/>
  <c r="CD77" i="14"/>
  <c r="CB81" i="14" s="1"/>
  <c r="CD136" i="14"/>
  <c r="CD111" i="14"/>
  <c r="GU31" i="5"/>
  <c r="GV27" i="5"/>
  <c r="AN132" i="15"/>
  <c r="AN133" i="15" s="1"/>
  <c r="AN17" i="15"/>
  <c r="AI18" i="8"/>
  <c r="AI16" i="8" s="1"/>
  <c r="AI14" i="8" s="1"/>
  <c r="AJ19" i="15"/>
  <c r="AI8" i="15"/>
  <c r="CE49" i="14"/>
  <c r="CC53" i="14" s="1"/>
  <c r="CH35" i="14"/>
  <c r="CJ51" i="6"/>
  <c r="Q11" i="13"/>
  <c r="Q31" i="8"/>
  <c r="Q19" i="10"/>
  <c r="FL18" i="5"/>
  <c r="FL7" i="5"/>
  <c r="GT43" i="5"/>
  <c r="GT16" i="5" s="1"/>
  <c r="GU37" i="5"/>
  <c r="CE101" i="14"/>
  <c r="CE88" i="14"/>
  <c r="CF88" i="14" s="1"/>
  <c r="CE76" i="14"/>
  <c r="CE73" i="14"/>
  <c r="M15" i="14"/>
  <c r="M34" i="10" s="1"/>
  <c r="AI57" i="14"/>
  <c r="CB182" i="14"/>
  <c r="CB181" i="14"/>
  <c r="CB183" i="14" s="1"/>
  <c r="AM13" i="13"/>
  <c r="AM10" i="11"/>
  <c r="AM36" i="11" s="1"/>
  <c r="AO122" i="15"/>
  <c r="AP87" i="15"/>
  <c r="GU26" i="5"/>
  <c r="GS19" i="5"/>
  <c r="GS8" i="5"/>
  <c r="AI54" i="14"/>
  <c r="FN30" i="5"/>
  <c r="FM33" i="5"/>
  <c r="FM15" i="5" s="1"/>
  <c r="AO173" i="15"/>
  <c r="AP138" i="15"/>
  <c r="AN81" i="15"/>
  <c r="AN83" i="15" s="1"/>
  <c r="AO79" i="15" s="1"/>
  <c r="AN16" i="15"/>
  <c r="AN14" i="15" s="1"/>
  <c r="AN26" i="10" s="1"/>
  <c r="AO83" i="15" l="1"/>
  <c r="AP79" i="15" s="1"/>
  <c r="AN134" i="15"/>
  <c r="AO130" i="15" s="1"/>
  <c r="CC182" i="14"/>
  <c r="CC181" i="14"/>
  <c r="CC183" i="14" s="1"/>
  <c r="CE77" i="14"/>
  <c r="CH60" i="14"/>
  <c r="CH63" i="14"/>
  <c r="CH48" i="14"/>
  <c r="CH45" i="14"/>
  <c r="GW27" i="5"/>
  <c r="GV31" i="5"/>
  <c r="CG49" i="14"/>
  <c r="CI35" i="14"/>
  <c r="CK51" i="6"/>
  <c r="AP173" i="15"/>
  <c r="AQ138" i="15"/>
  <c r="AQ173" i="15" s="1"/>
  <c r="AO81" i="15"/>
  <c r="AO16" i="15"/>
  <c r="CE136" i="14"/>
  <c r="CE111" i="14"/>
  <c r="CG88" i="14"/>
  <c r="CG101" i="14"/>
  <c r="CG76" i="14"/>
  <c r="CG73" i="14"/>
  <c r="AO132" i="15"/>
  <c r="AO133" i="15" s="1"/>
  <c r="AO17" i="15"/>
  <c r="GU43" i="5"/>
  <c r="GU16" i="5" s="1"/>
  <c r="GV37" i="5"/>
  <c r="CD167" i="14"/>
  <c r="CD175" i="14" s="1"/>
  <c r="CD146" i="14"/>
  <c r="AJ18" i="8"/>
  <c r="AJ16" i="8" s="1"/>
  <c r="AJ14" i="8" s="1"/>
  <c r="AK19" i="15"/>
  <c r="AJ8" i="15"/>
  <c r="FO30" i="5"/>
  <c r="FN33" i="5"/>
  <c r="FN15" i="5" s="1"/>
  <c r="AN13" i="13"/>
  <c r="AN10" i="11"/>
  <c r="AN36" i="11" s="1"/>
  <c r="FM18" i="5"/>
  <c r="FM7" i="5"/>
  <c r="FM10" i="5" s="1"/>
  <c r="BH180" i="14"/>
  <c r="CC81" i="14"/>
  <c r="FL10" i="5"/>
  <c r="AI58" i="14"/>
  <c r="AN82" i="15"/>
  <c r="AO82" i="15" s="1"/>
  <c r="GV26" i="5"/>
  <c r="AP122" i="15"/>
  <c r="AQ87" i="15"/>
  <c r="AQ122" i="15" s="1"/>
  <c r="GT19" i="5"/>
  <c r="GT8" i="5"/>
  <c r="Q24" i="10"/>
  <c r="CD53" i="14"/>
  <c r="AP132" i="15" l="1"/>
  <c r="AP133" i="15" s="1"/>
  <c r="AQ133" i="15" s="1"/>
  <c r="AP17" i="15"/>
  <c r="CJ35" i="14"/>
  <c r="CL51" i="6"/>
  <c r="CI60" i="14"/>
  <c r="CI63" i="14"/>
  <c r="CI48" i="14"/>
  <c r="CI45" i="14"/>
  <c r="GU19" i="5"/>
  <c r="GU8" i="5"/>
  <c r="CG136" i="14"/>
  <c r="CG111" i="14"/>
  <c r="CG77" i="14"/>
  <c r="CD81" i="14" s="1"/>
  <c r="BH184" i="14"/>
  <c r="BI178" i="14" s="1"/>
  <c r="AK18" i="8"/>
  <c r="AK16" i="8" s="1"/>
  <c r="AK14" i="8" s="1"/>
  <c r="AL19" i="15"/>
  <c r="AK8" i="15"/>
  <c r="AO134" i="15"/>
  <c r="AP130" i="15" s="1"/>
  <c r="AQ81" i="15"/>
  <c r="AQ16" i="15"/>
  <c r="GW31" i="5"/>
  <c r="GX27" i="5"/>
  <c r="AP83" i="15"/>
  <c r="AQ79" i="15" s="1"/>
  <c r="AQ83" i="15" s="1"/>
  <c r="AQ132" i="15"/>
  <c r="AQ17" i="15"/>
  <c r="Q18" i="14"/>
  <c r="Q25" i="10"/>
  <c r="Q29" i="10"/>
  <c r="AP16" i="15"/>
  <c r="AP81" i="15"/>
  <c r="AP82" i="15" s="1"/>
  <c r="AQ82" i="15" s="1"/>
  <c r="CD182" i="14"/>
  <c r="CD181" i="14"/>
  <c r="CD183" i="14" s="1"/>
  <c r="CE167" i="14"/>
  <c r="CE175" i="14" s="1"/>
  <c r="CE146" i="14"/>
  <c r="AJ52" i="14"/>
  <c r="AJ43" i="14"/>
  <c r="AJ55" i="14" s="1"/>
  <c r="FP30" i="5"/>
  <c r="FO33" i="5"/>
  <c r="FO15" i="5" s="1"/>
  <c r="AO14" i="15"/>
  <c r="AO26" i="10" s="1"/>
  <c r="CH49" i="14"/>
  <c r="CE53" i="14" s="1"/>
  <c r="CF53" i="14" s="1"/>
  <c r="FN7" i="5"/>
  <c r="FN18" i="5"/>
  <c r="GW26" i="5"/>
  <c r="GV43" i="5"/>
  <c r="GV16" i="5" s="1"/>
  <c r="GW37" i="5"/>
  <c r="CH101" i="14"/>
  <c r="CH88" i="14"/>
  <c r="CH76" i="14"/>
  <c r="CH73" i="14"/>
  <c r="CK35" i="14" l="1"/>
  <c r="CM51" i="6"/>
  <c r="GX26" i="5"/>
  <c r="CJ60" i="14"/>
  <c r="CJ63" i="14"/>
  <c r="CJ48" i="14"/>
  <c r="CJ45" i="14"/>
  <c r="BI180" i="14"/>
  <c r="E16" i="15"/>
  <c r="AQ14" i="15"/>
  <c r="CG167" i="14"/>
  <c r="CG175" i="14" s="1"/>
  <c r="CG146" i="14"/>
  <c r="AP14" i="15"/>
  <c r="AP26" i="10" s="1"/>
  <c r="CE182" i="14"/>
  <c r="CF182" i="14" s="1"/>
  <c r="CE181" i="14"/>
  <c r="FN10" i="5"/>
  <c r="AO13" i="13"/>
  <c r="AO10" i="11"/>
  <c r="AO36" i="11" s="1"/>
  <c r="CH77" i="14"/>
  <c r="AP134" i="15"/>
  <c r="AQ130" i="15" s="1"/>
  <c r="AQ134" i="15" s="1"/>
  <c r="CE81" i="14"/>
  <c r="CF81" i="14" s="1"/>
  <c r="GY27" i="5"/>
  <c r="FQ30" i="5"/>
  <c r="FP33" i="5"/>
  <c r="FP15" i="5" s="1"/>
  <c r="M7" i="14"/>
  <c r="M45" i="11" s="1"/>
  <c r="N34" i="3"/>
  <c r="AJ57" i="14"/>
  <c r="FO7" i="5"/>
  <c r="FO10" i="5" s="1"/>
  <c r="FO18" i="5"/>
  <c r="CH136" i="14"/>
  <c r="CH111" i="14"/>
  <c r="GW43" i="5"/>
  <c r="GW16" i="5" s="1"/>
  <c r="GX37" i="5"/>
  <c r="GX31" i="5" s="1"/>
  <c r="AJ58" i="14"/>
  <c r="AJ54" i="14"/>
  <c r="E17" i="15"/>
  <c r="AL18" i="8"/>
  <c r="AL16" i="8" s="1"/>
  <c r="AL14" i="8" s="1"/>
  <c r="AM19" i="15"/>
  <c r="AL8" i="15"/>
  <c r="CI49" i="14"/>
  <c r="CG53" i="14"/>
  <c r="Q23" i="13"/>
  <c r="Q27" i="13" s="1"/>
  <c r="Q9" i="11"/>
  <c r="Q30" i="10"/>
  <c r="GV19" i="5"/>
  <c r="GV8" i="5"/>
  <c r="CI101" i="14"/>
  <c r="CI88" i="14"/>
  <c r="CI76" i="14"/>
  <c r="CI73" i="14"/>
  <c r="GW8" i="5" l="1"/>
  <c r="GW19" i="5"/>
  <c r="CJ49" i="14"/>
  <c r="CH53" i="14" s="1"/>
  <c r="FP7" i="5"/>
  <c r="FP18" i="5"/>
  <c r="CE183" i="14"/>
  <c r="CF183" i="14" s="1"/>
  <c r="CF181" i="14"/>
  <c r="CJ88" i="14"/>
  <c r="CJ101" i="14"/>
  <c r="CJ76" i="14"/>
  <c r="CJ73" i="14"/>
  <c r="CH167" i="14"/>
  <c r="CH175" i="14" s="1"/>
  <c r="CH146" i="14"/>
  <c r="FR30" i="5"/>
  <c r="FQ33" i="5"/>
  <c r="FQ15" i="5" s="1"/>
  <c r="N21" i="3"/>
  <c r="AP13" i="13"/>
  <c r="AP10" i="11"/>
  <c r="AP36" i="11" s="1"/>
  <c r="GY26" i="5"/>
  <c r="Q32" i="13"/>
  <c r="Q35" i="13" s="1"/>
  <c r="Q31" i="13"/>
  <c r="CG182" i="14"/>
  <c r="CG181" i="14"/>
  <c r="CL35" i="14"/>
  <c r="CN51" i="6"/>
  <c r="GZ27" i="5"/>
  <c r="CI136" i="14"/>
  <c r="CI111" i="14"/>
  <c r="AQ26" i="10"/>
  <c r="E14" i="15"/>
  <c r="CK60" i="14"/>
  <c r="CK63" i="14"/>
  <c r="CK48" i="14"/>
  <c r="CK45" i="14"/>
  <c r="CI77" i="14"/>
  <c r="CG81" i="14" s="1"/>
  <c r="GX43" i="5"/>
  <c r="GX16" i="5" s="1"/>
  <c r="GY37" i="5"/>
  <c r="AM18" i="8"/>
  <c r="AM16" i="8" s="1"/>
  <c r="AM14" i="8" s="1"/>
  <c r="AN19" i="15"/>
  <c r="AM8" i="15"/>
  <c r="AK52" i="14"/>
  <c r="AK43" i="14"/>
  <c r="AK55" i="14" s="1"/>
  <c r="BI184" i="14"/>
  <c r="BJ178" i="14" s="1"/>
  <c r="Q33" i="13" l="1"/>
  <c r="R30" i="13" s="1"/>
  <c r="Q38" i="13"/>
  <c r="Q37" i="13"/>
  <c r="Q12" i="11" s="1"/>
  <c r="FP10" i="5"/>
  <c r="AK57" i="14"/>
  <c r="AN18" i="8"/>
  <c r="AN16" i="8" s="1"/>
  <c r="AN14" i="8" s="1"/>
  <c r="AO19" i="15"/>
  <c r="AN8" i="15"/>
  <c r="CK88" i="14"/>
  <c r="CK101" i="14"/>
  <c r="CK73" i="14"/>
  <c r="CK76" i="14"/>
  <c r="FS30" i="5"/>
  <c r="FR33" i="5"/>
  <c r="FR15" i="5" s="1"/>
  <c r="GY43" i="5"/>
  <c r="GY16" i="5" s="1"/>
  <c r="GZ37" i="5"/>
  <c r="CI167" i="14"/>
  <c r="CI175" i="14" s="1"/>
  <c r="CI146" i="14"/>
  <c r="AQ13" i="13"/>
  <c r="AQ10" i="11"/>
  <c r="G26" i="10"/>
  <c r="GX8" i="5"/>
  <c r="GX19" i="5"/>
  <c r="GZ26" i="5"/>
  <c r="CH182" i="14"/>
  <c r="CH181" i="14"/>
  <c r="CH183" i="14" s="1"/>
  <c r="AK54" i="14"/>
  <c r="AK58" i="14" s="1"/>
  <c r="HA27" i="5"/>
  <c r="CJ77" i="14"/>
  <c r="CM35" i="14"/>
  <c r="CO51" i="6"/>
  <c r="CJ136" i="14"/>
  <c r="CJ111" i="14"/>
  <c r="GY31" i="5"/>
  <c r="CL60" i="14"/>
  <c r="CL63" i="14"/>
  <c r="CL48" i="14"/>
  <c r="CL45" i="14"/>
  <c r="FQ7" i="5"/>
  <c r="FQ10" i="5" s="1"/>
  <c r="FQ18" i="5"/>
  <c r="BJ184" i="14"/>
  <c r="BK178" i="14" s="1"/>
  <c r="BJ180" i="14"/>
  <c r="CK49" i="14"/>
  <c r="CI53" i="14" s="1"/>
  <c r="CG183" i="14"/>
  <c r="CH81" i="14"/>
  <c r="AL52" i="14" l="1"/>
  <c r="AL43" i="14"/>
  <c r="AL55" i="14" s="1"/>
  <c r="AL57" i="14" s="1"/>
  <c r="GY8" i="5"/>
  <c r="GY19" i="5"/>
  <c r="GZ43" i="5"/>
  <c r="GZ16" i="5" s="1"/>
  <c r="HA37" i="5"/>
  <c r="HA26" i="5"/>
  <c r="CN35" i="14"/>
  <c r="CP51" i="6"/>
  <c r="FR7" i="5"/>
  <c r="FR10" i="5" s="1"/>
  <c r="FR18" i="5"/>
  <c r="FT30" i="5"/>
  <c r="FS33" i="5"/>
  <c r="FS15" i="5" s="1"/>
  <c r="CK77" i="14"/>
  <c r="CM60" i="14"/>
  <c r="CM63" i="14"/>
  <c r="CM48" i="14"/>
  <c r="CM45" i="14"/>
  <c r="GZ31" i="5"/>
  <c r="CK136" i="14"/>
  <c r="CK111" i="14"/>
  <c r="CL49" i="14"/>
  <c r="CJ53" i="14" s="1"/>
  <c r="CL101" i="14"/>
  <c r="CL88" i="14"/>
  <c r="CL76" i="14"/>
  <c r="CL73" i="14"/>
  <c r="HB27" i="5"/>
  <c r="AQ36" i="11"/>
  <c r="E36" i="11" s="1"/>
  <c r="E10" i="11"/>
  <c r="BK180" i="14"/>
  <c r="BK184" i="14" s="1"/>
  <c r="BL178" i="14" s="1"/>
  <c r="CJ167" i="14"/>
  <c r="CJ175" i="14" s="1"/>
  <c r="CJ146" i="14"/>
  <c r="CI182" i="14"/>
  <c r="CI181" i="14"/>
  <c r="CI183" i="14" s="1"/>
  <c r="AO18" i="8"/>
  <c r="AO16" i="8" s="1"/>
  <c r="AO14" i="8" s="1"/>
  <c r="AP19" i="15"/>
  <c r="AO8" i="15"/>
  <c r="BL180" i="14" l="1"/>
  <c r="BL184" i="14" s="1"/>
  <c r="BM178" i="14" s="1"/>
  <c r="GZ8" i="5"/>
  <c r="GZ19" i="5"/>
  <c r="HB31" i="5"/>
  <c r="HC27" i="5"/>
  <c r="FS7" i="5"/>
  <c r="FS10" i="5" s="1"/>
  <c r="FS18" i="5"/>
  <c r="CM101" i="14"/>
  <c r="CM88" i="14"/>
  <c r="CM76" i="14"/>
  <c r="CM73" i="14"/>
  <c r="CJ182" i="14"/>
  <c r="CJ181" i="14"/>
  <c r="CJ183" i="14" s="1"/>
  <c r="FU30" i="5"/>
  <c r="FT33" i="5"/>
  <c r="FT15" i="5" s="1"/>
  <c r="R30" i="5"/>
  <c r="R33" i="5" s="1"/>
  <c r="CI81" i="14"/>
  <c r="AL58" i="14"/>
  <c r="AL54" i="14"/>
  <c r="CM49" i="14"/>
  <c r="HA43" i="5"/>
  <c r="HA16" i="5" s="1"/>
  <c r="HB37" i="5"/>
  <c r="CK167" i="14"/>
  <c r="CK175" i="14" s="1"/>
  <c r="CK146" i="14"/>
  <c r="HB26" i="5"/>
  <c r="CL77" i="14"/>
  <c r="CL136" i="14"/>
  <c r="CL111" i="14"/>
  <c r="AP18" i="8"/>
  <c r="AP16" i="8" s="1"/>
  <c r="AP14" i="8" s="1"/>
  <c r="AQ19" i="15"/>
  <c r="AP8" i="15"/>
  <c r="CK53" i="14"/>
  <c r="CO35" i="14"/>
  <c r="CQ51" i="6"/>
  <c r="HA31" i="5"/>
  <c r="CN63" i="14"/>
  <c r="CN60" i="14"/>
  <c r="CN45" i="14"/>
  <c r="CN48" i="14"/>
  <c r="BM180" i="14" l="1"/>
  <c r="BM184" i="14" s="1"/>
  <c r="BN178" i="14" s="1"/>
  <c r="AM43" i="14"/>
  <c r="AM55" i="14" s="1"/>
  <c r="AM57" i="14" s="1"/>
  <c r="AM52" i="14"/>
  <c r="CL167" i="14"/>
  <c r="CL175" i="14" s="1"/>
  <c r="CL146" i="14"/>
  <c r="HD27" i="5"/>
  <c r="FV30" i="5"/>
  <c r="FU33" i="5"/>
  <c r="FU15" i="5" s="1"/>
  <c r="CP35" i="14"/>
  <c r="CR51" i="6"/>
  <c r="CJ81" i="14"/>
  <c r="CO63" i="14"/>
  <c r="CO60" i="14"/>
  <c r="CO48" i="14"/>
  <c r="CO45" i="14"/>
  <c r="AQ18" i="8"/>
  <c r="AQ16" i="8" s="1"/>
  <c r="AQ14" i="8" s="1"/>
  <c r="AQ8" i="15"/>
  <c r="HA8" i="5"/>
  <c r="HA19" i="5"/>
  <c r="CM77" i="14"/>
  <c r="CK81" i="14" s="1"/>
  <c r="FT18" i="5"/>
  <c r="R18" i="5" s="1"/>
  <c r="FT7" i="5"/>
  <c r="R15" i="5"/>
  <c r="CK182" i="14"/>
  <c r="CK181" i="14"/>
  <c r="CK183" i="14" s="1"/>
  <c r="HB43" i="5"/>
  <c r="HB16" i="5" s="1"/>
  <c r="HC37" i="5"/>
  <c r="CN49" i="14"/>
  <c r="CL53" i="14"/>
  <c r="CN88" i="14"/>
  <c r="CN101" i="14"/>
  <c r="CN76" i="14"/>
  <c r="CN73" i="14"/>
  <c r="HC26" i="5"/>
  <c r="CM136" i="14"/>
  <c r="CM111" i="14"/>
  <c r="BN180" i="14" l="1"/>
  <c r="BN184" i="14" s="1"/>
  <c r="BO178" i="14" s="1"/>
  <c r="HE27" i="5"/>
  <c r="U27" i="5"/>
  <c r="CL182" i="14"/>
  <c r="CL181" i="14"/>
  <c r="FT10" i="5"/>
  <c r="R7" i="5"/>
  <c r="CO88" i="14"/>
  <c r="CO101" i="14"/>
  <c r="CO76" i="14"/>
  <c r="CO73" i="14"/>
  <c r="AM54" i="14"/>
  <c r="AM58" i="14" s="1"/>
  <c r="CM167" i="14"/>
  <c r="CM175" i="14" s="1"/>
  <c r="CM146" i="14"/>
  <c r="HD37" i="5"/>
  <c r="HC43" i="5"/>
  <c r="HC16" i="5" s="1"/>
  <c r="CQ35" i="14"/>
  <c r="CS51" i="6"/>
  <c r="HB8" i="5"/>
  <c r="HB19" i="5"/>
  <c r="HD26" i="5"/>
  <c r="CN77" i="14"/>
  <c r="CL81" i="14" s="1"/>
  <c r="CP60" i="14"/>
  <c r="CP63" i="14"/>
  <c r="CP48" i="14"/>
  <c r="CP45" i="14"/>
  <c r="FU18" i="5"/>
  <c r="FU7" i="5"/>
  <c r="HC31" i="5"/>
  <c r="CO49" i="14"/>
  <c r="CN136" i="14"/>
  <c r="CN111" i="14"/>
  <c r="FW30" i="5"/>
  <c r="FV33" i="5"/>
  <c r="FV15" i="5" s="1"/>
  <c r="CM53" i="14"/>
  <c r="AN43" i="14" l="1"/>
  <c r="AN55" i="14" s="1"/>
  <c r="AN57" i="14" s="1"/>
  <c r="AN52" i="14"/>
  <c r="BO180" i="14"/>
  <c r="BO184" i="14" s="1"/>
  <c r="BP178" i="14" s="1"/>
  <c r="CL183" i="14"/>
  <c r="HC19" i="5"/>
  <c r="HC8" i="5"/>
  <c r="CQ60" i="14"/>
  <c r="CQ63" i="14"/>
  <c r="CQ48" i="14"/>
  <c r="CQ45" i="14"/>
  <c r="HD43" i="5"/>
  <c r="HD16" i="5" s="1"/>
  <c r="HE37" i="5"/>
  <c r="U37" i="5"/>
  <c r="U43" i="5" s="1"/>
  <c r="HE31" i="5"/>
  <c r="HF27" i="5"/>
  <c r="R17" i="10"/>
  <c r="R16" i="10" s="1"/>
  <c r="R10" i="5"/>
  <c r="CP49" i="14"/>
  <c r="CN53" i="14" s="1"/>
  <c r="HD31" i="5"/>
  <c r="U31" i="5" s="1"/>
  <c r="CR35" i="14"/>
  <c r="CU51" i="6"/>
  <c r="FV18" i="5"/>
  <c r="FV7" i="5"/>
  <c r="FV10" i="5" s="1"/>
  <c r="CM182" i="14"/>
  <c r="CM181" i="14"/>
  <c r="CM183" i="14" s="1"/>
  <c r="CN167" i="14"/>
  <c r="CN175" i="14" s="1"/>
  <c r="CN146" i="14"/>
  <c r="HE26" i="5"/>
  <c r="U26" i="5"/>
  <c r="CO77" i="14"/>
  <c r="CM81" i="14" s="1"/>
  <c r="CP88" i="14"/>
  <c r="CP101" i="14"/>
  <c r="CP76" i="14"/>
  <c r="CP73" i="14"/>
  <c r="FX30" i="5"/>
  <c r="FW33" i="5"/>
  <c r="FW15" i="5" s="1"/>
  <c r="FU10" i="5"/>
  <c r="CO136" i="14"/>
  <c r="CO111" i="14"/>
  <c r="BP180" i="14" l="1"/>
  <c r="BP184" i="14" s="1"/>
  <c r="BQ178" i="14" s="1"/>
  <c r="CQ88" i="14"/>
  <c r="CQ101" i="14"/>
  <c r="CQ76" i="14"/>
  <c r="CQ73" i="14"/>
  <c r="FW18" i="5"/>
  <c r="FW7" i="5"/>
  <c r="FW10" i="5" s="1"/>
  <c r="FY30" i="5"/>
  <c r="FX33" i="5"/>
  <c r="FX15" i="5" s="1"/>
  <c r="CP77" i="14"/>
  <c r="HG27" i="5"/>
  <c r="CQ49" i="14"/>
  <c r="CO53" i="14" s="1"/>
  <c r="R11" i="13"/>
  <c r="R31" i="8"/>
  <c r="R19" i="10"/>
  <c r="R24" i="10" s="1"/>
  <c r="CT35" i="14"/>
  <c r="CV51" i="6"/>
  <c r="HE43" i="5"/>
  <c r="HE16" i="5" s="1"/>
  <c r="HF37" i="5"/>
  <c r="CP136" i="14"/>
  <c r="CP111" i="14"/>
  <c r="CR60" i="14"/>
  <c r="CS60" i="14" s="1"/>
  <c r="CR63" i="14"/>
  <c r="CR48" i="14"/>
  <c r="CR45" i="14"/>
  <c r="HD19" i="5"/>
  <c r="U19" i="5" s="1"/>
  <c r="HD8" i="5"/>
  <c r="U8" i="5" s="1"/>
  <c r="U22" i="10" s="1"/>
  <c r="U21" i="10" s="1"/>
  <c r="U16" i="5"/>
  <c r="CN182" i="14"/>
  <c r="CN181" i="14"/>
  <c r="CN183" i="14" s="1"/>
  <c r="CO167" i="14"/>
  <c r="CO175" i="14" s="1"/>
  <c r="CO146" i="14"/>
  <c r="AN54" i="14"/>
  <c r="AN58" i="14" s="1"/>
  <c r="HF26" i="5"/>
  <c r="CN81" i="14"/>
  <c r="AO52" i="14" l="1"/>
  <c r="AO43" i="14"/>
  <c r="AO55" i="14" s="1"/>
  <c r="AO57" i="14" s="1"/>
  <c r="BQ180" i="14"/>
  <c r="BQ184" i="14" s="1"/>
  <c r="BR178" i="14" s="1"/>
  <c r="CT60" i="14"/>
  <c r="CT63" i="14"/>
  <c r="CT48" i="14"/>
  <c r="CT45" i="14"/>
  <c r="CR49" i="14"/>
  <c r="CP53" i="14" s="1"/>
  <c r="CQ77" i="14"/>
  <c r="CO81" i="14" s="1"/>
  <c r="CP167" i="14"/>
  <c r="CP175" i="14" s="1"/>
  <c r="CP146" i="14"/>
  <c r="HH27" i="5"/>
  <c r="CQ136" i="14"/>
  <c r="CQ111" i="14"/>
  <c r="HG26" i="5"/>
  <c r="R18" i="14"/>
  <c r="R25" i="10"/>
  <c r="R29" i="10"/>
  <c r="CO182" i="14"/>
  <c r="CO181" i="14"/>
  <c r="CO183" i="14" s="1"/>
  <c r="HF43" i="5"/>
  <c r="HF16" i="5" s="1"/>
  <c r="HG37" i="5"/>
  <c r="HF31" i="5"/>
  <c r="FZ30" i="5"/>
  <c r="FY33" i="5"/>
  <c r="FY15" i="5" s="1"/>
  <c r="CR101" i="14"/>
  <c r="CR88" i="14"/>
  <c r="CS88" i="14" s="1"/>
  <c r="CR76" i="14"/>
  <c r="CR73" i="14"/>
  <c r="HE19" i="5"/>
  <c r="HE8" i="5"/>
  <c r="N15" i="14"/>
  <c r="N34" i="10" s="1"/>
  <c r="CU35" i="14"/>
  <c r="CW51" i="6"/>
  <c r="FX18" i="5"/>
  <c r="FX7" i="5"/>
  <c r="FX10" i="5" s="1"/>
  <c r="BR180" i="14" l="1"/>
  <c r="BS180" i="14" s="1"/>
  <c r="CT49" i="14"/>
  <c r="CT88" i="14"/>
  <c r="CT101" i="14"/>
  <c r="CT76" i="14"/>
  <c r="CT73" i="14"/>
  <c r="HF19" i="5"/>
  <c r="HF8" i="5"/>
  <c r="HG43" i="5"/>
  <c r="HG16" i="5" s="1"/>
  <c r="HH37" i="5"/>
  <c r="CP182" i="14"/>
  <c r="CP181" i="14"/>
  <c r="CP183" i="14" s="1"/>
  <c r="CR136" i="14"/>
  <c r="CR111" i="14"/>
  <c r="R23" i="13"/>
  <c r="R27" i="13" s="1"/>
  <c r="R30" i="10"/>
  <c r="R9" i="11"/>
  <c r="HI27" i="5"/>
  <c r="CR77" i="14"/>
  <c r="CP81" i="14" s="1"/>
  <c r="CQ167" i="14"/>
  <c r="CQ175" i="14" s="1"/>
  <c r="CQ146" i="14"/>
  <c r="HG31" i="5"/>
  <c r="FY18" i="5"/>
  <c r="FY7" i="5"/>
  <c r="FY10" i="5" s="1"/>
  <c r="CU60" i="14"/>
  <c r="CU63" i="14"/>
  <c r="CU48" i="14"/>
  <c r="CU45" i="14"/>
  <c r="GA30" i="5"/>
  <c r="FZ33" i="5"/>
  <c r="FZ15" i="5" s="1"/>
  <c r="HH26" i="5"/>
  <c r="CQ53" i="14"/>
  <c r="AO58" i="14"/>
  <c r="AO54" i="14"/>
  <c r="CV35" i="14"/>
  <c r="CX51" i="6"/>
  <c r="CT77" i="14" l="1"/>
  <c r="CQ81" i="14" s="1"/>
  <c r="CT136" i="14"/>
  <c r="CT111" i="14"/>
  <c r="CQ182" i="14"/>
  <c r="CQ181" i="14"/>
  <c r="CQ183" i="14" s="1"/>
  <c r="R32" i="13"/>
  <c r="R35" i="13" s="1"/>
  <c r="R31" i="13"/>
  <c r="CU101" i="14"/>
  <c r="CU88" i="14"/>
  <c r="CU76" i="14"/>
  <c r="CU73" i="14"/>
  <c r="HI31" i="5"/>
  <c r="HJ27" i="5"/>
  <c r="HH43" i="5"/>
  <c r="HH16" i="5" s="1"/>
  <c r="HI37" i="5"/>
  <c r="HI26" i="5"/>
  <c r="CR167" i="14"/>
  <c r="CR175" i="14" s="1"/>
  <c r="CR146" i="14"/>
  <c r="CW35" i="14"/>
  <c r="CY51" i="6"/>
  <c r="HH31" i="5"/>
  <c r="HG19" i="5"/>
  <c r="HG8" i="5"/>
  <c r="BS184" i="14"/>
  <c r="CF178" i="14" s="1"/>
  <c r="AP52" i="14"/>
  <c r="AP43" i="14"/>
  <c r="AP55" i="14" s="1"/>
  <c r="AP57" i="14" s="1"/>
  <c r="FZ7" i="5"/>
  <c r="FZ18" i="5"/>
  <c r="GB30" i="5"/>
  <c r="GA33" i="5"/>
  <c r="GA15" i="5" s="1"/>
  <c r="CU49" i="14"/>
  <c r="CR53" i="14" s="1"/>
  <c r="CS53" i="14" s="1"/>
  <c r="CV60" i="14"/>
  <c r="CV63" i="14"/>
  <c r="CV48" i="14"/>
  <c r="CV45" i="14"/>
  <c r="BR184" i="14"/>
  <c r="BT178" i="14" s="1"/>
  <c r="R33" i="13" l="1"/>
  <c r="S30" i="13" s="1"/>
  <c r="R38" i="13"/>
  <c r="R37" i="13"/>
  <c r="R12" i="11" s="1"/>
  <c r="HH19" i="5"/>
  <c r="HH8" i="5"/>
  <c r="CT167" i="14"/>
  <c r="CT175" i="14" s="1"/>
  <c r="CT146" i="14"/>
  <c r="CX35" i="14"/>
  <c r="CZ51" i="6"/>
  <c r="CU77" i="14"/>
  <c r="CR81" i="14" s="1"/>
  <c r="CS81" i="14" s="1"/>
  <c r="CW60" i="14"/>
  <c r="CW63" i="14"/>
  <c r="CW48" i="14"/>
  <c r="CW45" i="14"/>
  <c r="CU136" i="14"/>
  <c r="CU111" i="14"/>
  <c r="HK27" i="5"/>
  <c r="GA7" i="5"/>
  <c r="GA10" i="5" s="1"/>
  <c r="GA18" i="5"/>
  <c r="BT180" i="14"/>
  <c r="BT184" i="14" s="1"/>
  <c r="BU178" i="14" s="1"/>
  <c r="HJ26" i="5"/>
  <c r="GC30" i="5"/>
  <c r="GB33" i="5"/>
  <c r="GB15" i="5" s="1"/>
  <c r="FZ10" i="5"/>
  <c r="CR182" i="14"/>
  <c r="CS182" i="14" s="1"/>
  <c r="CR181" i="14"/>
  <c r="CV49" i="14"/>
  <c r="CT53" i="14" s="1"/>
  <c r="AP54" i="14"/>
  <c r="AP58" i="14" s="1"/>
  <c r="N7" i="14"/>
  <c r="N45" i="11" s="1"/>
  <c r="O34" i="3"/>
  <c r="CV101" i="14"/>
  <c r="CV88" i="14"/>
  <c r="CV76" i="14"/>
  <c r="CV73" i="14"/>
  <c r="HI43" i="5"/>
  <c r="HI16" i="5" s="1"/>
  <c r="HJ37" i="5"/>
  <c r="BU180" i="14" l="1"/>
  <c r="BU184" i="14" s="1"/>
  <c r="BV178" i="14" s="1"/>
  <c r="AQ52" i="14"/>
  <c r="AQ43" i="14"/>
  <c r="AQ55" i="14" s="1"/>
  <c r="AQ57" i="14" s="1"/>
  <c r="CT182" i="14"/>
  <c r="CT181" i="14"/>
  <c r="CX60" i="14"/>
  <c r="CX63" i="14"/>
  <c r="CX48" i="14"/>
  <c r="CX45" i="14"/>
  <c r="HJ43" i="5"/>
  <c r="HJ16" i="5" s="1"/>
  <c r="HK37" i="5"/>
  <c r="CW49" i="14"/>
  <c r="CU53" i="14" s="1"/>
  <c r="CW101" i="14"/>
  <c r="CW88" i="14"/>
  <c r="CW76" i="14"/>
  <c r="CW73" i="14"/>
  <c r="GD30" i="5"/>
  <c r="GC33" i="5"/>
  <c r="GC15" i="5" s="1"/>
  <c r="HI19" i="5"/>
  <c r="HI8" i="5"/>
  <c r="CR183" i="14"/>
  <c r="CS183" i="14" s="1"/>
  <c r="CS181" i="14"/>
  <c r="HK31" i="5"/>
  <c r="HL27" i="5"/>
  <c r="CU167" i="14"/>
  <c r="CU175" i="14" s="1"/>
  <c r="CU146" i="14"/>
  <c r="CV77" i="14"/>
  <c r="CT81" i="14" s="1"/>
  <c r="HJ31" i="5"/>
  <c r="GB7" i="5"/>
  <c r="GB10" i="5" s="1"/>
  <c r="GB18" i="5"/>
  <c r="HK26" i="5"/>
  <c r="P34" i="3"/>
  <c r="O21" i="3"/>
  <c r="CV136" i="14"/>
  <c r="CV111" i="14"/>
  <c r="CY35" i="14"/>
  <c r="DA51" i="6"/>
  <c r="BV180" i="14" l="1"/>
  <c r="CX101" i="14"/>
  <c r="CX88" i="14"/>
  <c r="CX73" i="14"/>
  <c r="CX76" i="14"/>
  <c r="CX49" i="14"/>
  <c r="CV53" i="14" s="1"/>
  <c r="CT183" i="14"/>
  <c r="AQ54" i="14"/>
  <c r="AQ58" i="14" s="1"/>
  <c r="HK43" i="5"/>
  <c r="HK16" i="5" s="1"/>
  <c r="HL37" i="5"/>
  <c r="CW77" i="14"/>
  <c r="CW136" i="14"/>
  <c r="CW111" i="14"/>
  <c r="HJ8" i="5"/>
  <c r="HJ19" i="5"/>
  <c r="CU182" i="14"/>
  <c r="CU181" i="14"/>
  <c r="CU183" i="14" s="1"/>
  <c r="CZ35" i="14"/>
  <c r="DB51" i="6"/>
  <c r="CY60" i="14"/>
  <c r="CY63" i="14"/>
  <c r="CY48" i="14"/>
  <c r="CY45" i="14"/>
  <c r="CV167" i="14"/>
  <c r="CV175" i="14" s="1"/>
  <c r="CV146" i="14"/>
  <c r="GE30" i="5"/>
  <c r="GD33" i="5"/>
  <c r="GD15" i="5" s="1"/>
  <c r="CU81" i="14"/>
  <c r="HM27" i="5"/>
  <c r="HL26" i="5"/>
  <c r="P21" i="3"/>
  <c r="GC7" i="5"/>
  <c r="GC10" i="5" s="1"/>
  <c r="GC18" i="5"/>
  <c r="AR52" i="14" l="1"/>
  <c r="AR43" i="14"/>
  <c r="AR55" i="14" s="1"/>
  <c r="CY101" i="14"/>
  <c r="CY88" i="14"/>
  <c r="CY76" i="14"/>
  <c r="CY73" i="14"/>
  <c r="HM26" i="5"/>
  <c r="HK8" i="5"/>
  <c r="HK19" i="5"/>
  <c r="HL43" i="5"/>
  <c r="HL16" i="5" s="1"/>
  <c r="HM37" i="5"/>
  <c r="HL31" i="5"/>
  <c r="HN27" i="5"/>
  <c r="HM31" i="5"/>
  <c r="CX136" i="14"/>
  <c r="CX111" i="14"/>
  <c r="DA35" i="14"/>
  <c r="DC51" i="6"/>
  <c r="GF30" i="5"/>
  <c r="GE33" i="5"/>
  <c r="GE15" i="5" s="1"/>
  <c r="CV182" i="14"/>
  <c r="CV181" i="14"/>
  <c r="BV184" i="14"/>
  <c r="BW178" i="14" s="1"/>
  <c r="CX77" i="14"/>
  <c r="CV81" i="14"/>
  <c r="CW167" i="14"/>
  <c r="CW175" i="14" s="1"/>
  <c r="CW146" i="14"/>
  <c r="CZ63" i="14"/>
  <c r="CZ60" i="14"/>
  <c r="CZ48" i="14"/>
  <c r="CZ45" i="14"/>
  <c r="GD7" i="5"/>
  <c r="GD10" i="5" s="1"/>
  <c r="GD18" i="5"/>
  <c r="CY49" i="14"/>
  <c r="CW53" i="14" s="1"/>
  <c r="HN26" i="5" l="1"/>
  <c r="CX53" i="14"/>
  <c r="CV183" i="14"/>
  <c r="HN31" i="5"/>
  <c r="HO27" i="5"/>
  <c r="CY136" i="14"/>
  <c r="CY111" i="14"/>
  <c r="GE7" i="5"/>
  <c r="GE10" i="5" s="1"/>
  <c r="GE18" i="5"/>
  <c r="HM43" i="5"/>
  <c r="HM16" i="5" s="1"/>
  <c r="HN37" i="5"/>
  <c r="AR57" i="14"/>
  <c r="AS57" i="14" s="1"/>
  <c r="AS55" i="14"/>
  <c r="CX167" i="14"/>
  <c r="CX175" i="14" s="1"/>
  <c r="CX146" i="14"/>
  <c r="CY77" i="14"/>
  <c r="CZ49" i="14"/>
  <c r="CZ101" i="14"/>
  <c r="CZ88" i="14"/>
  <c r="CZ76" i="14"/>
  <c r="CZ73" i="14"/>
  <c r="GG30" i="5"/>
  <c r="GF33" i="5"/>
  <c r="GF15" i="5" s="1"/>
  <c r="S30" i="5"/>
  <c r="S33" i="5" s="1"/>
  <c r="HL8" i="5"/>
  <c r="HL19" i="5"/>
  <c r="AR58" i="14"/>
  <c r="AT43" i="14" s="1"/>
  <c r="AT55" i="14" s="1"/>
  <c r="AR54" i="14"/>
  <c r="AS54" i="14" s="1"/>
  <c r="BW184" i="14"/>
  <c r="BX178" i="14" s="1"/>
  <c r="BW180" i="14"/>
  <c r="DB35" i="14"/>
  <c r="DD51" i="6"/>
  <c r="CW182" i="14"/>
  <c r="CW181" i="14"/>
  <c r="CW183" i="14" s="1"/>
  <c r="DA63" i="14"/>
  <c r="DA60" i="14"/>
  <c r="DA45" i="14"/>
  <c r="DA48" i="14"/>
  <c r="HP27" i="5" l="1"/>
  <c r="CX182" i="14"/>
  <c r="CX181" i="14"/>
  <c r="AT57" i="14"/>
  <c r="DA101" i="14"/>
  <c r="DA88" i="14"/>
  <c r="DA76" i="14"/>
  <c r="DA73" i="14"/>
  <c r="DA49" i="14"/>
  <c r="HO26" i="5"/>
  <c r="CY167" i="14"/>
  <c r="CY175" i="14" s="1"/>
  <c r="CY146" i="14"/>
  <c r="DC35" i="14"/>
  <c r="DE51" i="6"/>
  <c r="HN43" i="5"/>
  <c r="HN16" i="5" s="1"/>
  <c r="HO37" i="5"/>
  <c r="HM8" i="5"/>
  <c r="HM19" i="5"/>
  <c r="CZ77" i="14"/>
  <c r="CZ136" i="14"/>
  <c r="CZ111" i="14"/>
  <c r="CW81" i="14"/>
  <c r="BX180" i="14"/>
  <c r="BX184" i="14" s="1"/>
  <c r="BY178" i="14" s="1"/>
  <c r="GF18" i="5"/>
  <c r="S18" i="5" s="1"/>
  <c r="GF7" i="5"/>
  <c r="S15" i="5"/>
  <c r="GH30" i="5"/>
  <c r="GG33" i="5"/>
  <c r="GG15" i="5" s="1"/>
  <c r="DB60" i="14"/>
  <c r="DB63" i="14"/>
  <c r="DB48" i="14"/>
  <c r="DB45" i="14"/>
  <c r="AS58" i="14"/>
  <c r="CX81" i="14"/>
  <c r="BY180" i="14" l="1"/>
  <c r="BY184" i="14" s="1"/>
  <c r="BZ178" i="14" s="1"/>
  <c r="DB88" i="14"/>
  <c r="DB101" i="14"/>
  <c r="DB76" i="14"/>
  <c r="DB73" i="14"/>
  <c r="DA77" i="14"/>
  <c r="CY81" i="14" s="1"/>
  <c r="HN8" i="5"/>
  <c r="HN19" i="5"/>
  <c r="DA136" i="14"/>
  <c r="DA111" i="14"/>
  <c r="DD35" i="14"/>
  <c r="DF51" i="6"/>
  <c r="GI30" i="5"/>
  <c r="GH33" i="5"/>
  <c r="GH15" i="5" s="1"/>
  <c r="CZ167" i="14"/>
  <c r="CZ175" i="14" s="1"/>
  <c r="CZ146" i="14"/>
  <c r="DC60" i="14"/>
  <c r="DC63" i="14"/>
  <c r="DC48" i="14"/>
  <c r="DC45" i="14"/>
  <c r="GG18" i="5"/>
  <c r="GG7" i="5"/>
  <c r="CX183" i="14"/>
  <c r="CY182" i="14"/>
  <c r="CY181" i="14"/>
  <c r="CY183" i="14" s="1"/>
  <c r="HP37" i="5"/>
  <c r="HO43" i="5"/>
  <c r="HO16" i="5" s="1"/>
  <c r="BF52" i="14"/>
  <c r="AT52" i="14"/>
  <c r="HP26" i="5"/>
  <c r="HQ27" i="5"/>
  <c r="V27" i="5"/>
  <c r="DB49" i="14"/>
  <c r="GF10" i="5"/>
  <c r="S7" i="5"/>
  <c r="HO31" i="5"/>
  <c r="CZ53" i="14"/>
  <c r="CY53" i="14"/>
  <c r="BZ180" i="14" l="1"/>
  <c r="BZ184" i="14" s="1"/>
  <c r="CA178" i="14" s="1"/>
  <c r="AT54" i="14"/>
  <c r="HP43" i="5"/>
  <c r="HP16" i="5" s="1"/>
  <c r="HQ37" i="5"/>
  <c r="V37" i="5"/>
  <c r="V43" i="5" s="1"/>
  <c r="DC49" i="14"/>
  <c r="S17" i="10"/>
  <c r="S16" i="10" s="1"/>
  <c r="S10" i="5"/>
  <c r="GH18" i="5"/>
  <c r="GH7" i="5"/>
  <c r="GH10" i="5" s="1"/>
  <c r="DB77" i="14"/>
  <c r="CZ81" i="14" s="1"/>
  <c r="GJ30" i="5"/>
  <c r="GI33" i="5"/>
  <c r="GI15" i="5" s="1"/>
  <c r="DB136" i="14"/>
  <c r="DB111" i="14"/>
  <c r="DE35" i="14"/>
  <c r="DH51" i="6"/>
  <c r="HO19" i="5"/>
  <c r="HO8" i="5"/>
  <c r="CZ182" i="14"/>
  <c r="CZ181" i="14"/>
  <c r="CZ183" i="14" s="1"/>
  <c r="GG10" i="5"/>
  <c r="DD60" i="14"/>
  <c r="DD63" i="14"/>
  <c r="DD48" i="14"/>
  <c r="DD45" i="14"/>
  <c r="DC88" i="14"/>
  <c r="DC101" i="14"/>
  <c r="DC76" i="14"/>
  <c r="DC73" i="14"/>
  <c r="HQ26" i="5"/>
  <c r="V26" i="5"/>
  <c r="DA53" i="14"/>
  <c r="HR27" i="5"/>
  <c r="HP31" i="5"/>
  <c r="V31" i="5" s="1"/>
  <c r="DA167" i="14"/>
  <c r="DA175" i="14" s="1"/>
  <c r="DA146" i="14"/>
  <c r="CA180" i="14" l="1"/>
  <c r="CA184" i="14" s="1"/>
  <c r="CB178" i="14" s="1"/>
  <c r="S11" i="13"/>
  <c r="S31" i="8"/>
  <c r="S19" i="10"/>
  <c r="S24" i="10" s="1"/>
  <c r="HQ43" i="5"/>
  <c r="HQ16" i="5" s="1"/>
  <c r="HR37" i="5"/>
  <c r="GK30" i="5"/>
  <c r="GJ33" i="5"/>
  <c r="GJ15" i="5" s="1"/>
  <c r="DA182" i="14"/>
  <c r="DA181" i="14"/>
  <c r="HP19" i="5"/>
  <c r="V19" i="5" s="1"/>
  <c r="HP8" i="5"/>
  <c r="V8" i="5" s="1"/>
  <c r="V22" i="10" s="1"/>
  <c r="V21" i="10" s="1"/>
  <c r="V16" i="5"/>
  <c r="DB167" i="14"/>
  <c r="DB175" i="14" s="1"/>
  <c r="DB146" i="14"/>
  <c r="DD49" i="14"/>
  <c r="DB53" i="14" s="1"/>
  <c r="DD101" i="14"/>
  <c r="DD88" i="14"/>
  <c r="DD76" i="14"/>
  <c r="DD73" i="14"/>
  <c r="DC136" i="14"/>
  <c r="DC111" i="14"/>
  <c r="AT58" i="14"/>
  <c r="GI18" i="5"/>
  <c r="GI7" i="5"/>
  <c r="DG35" i="14"/>
  <c r="DI51" i="6"/>
  <c r="HR26" i="5"/>
  <c r="DC77" i="14"/>
  <c r="DA81" i="14" s="1"/>
  <c r="HS27" i="5"/>
  <c r="DE63" i="14"/>
  <c r="DE60" i="14"/>
  <c r="DF60" i="14" s="1"/>
  <c r="DE48" i="14"/>
  <c r="DE45" i="14"/>
  <c r="HQ31" i="5"/>
  <c r="CB180" i="14" l="1"/>
  <c r="CB184" i="14" s="1"/>
  <c r="CC178" i="14" s="1"/>
  <c r="GJ18" i="5"/>
  <c r="GJ7" i="5"/>
  <c r="GJ10" i="5" s="1"/>
  <c r="HR43" i="5"/>
  <c r="HR16" i="5" s="1"/>
  <c r="HS37" i="5"/>
  <c r="HQ19" i="5"/>
  <c r="HQ8" i="5"/>
  <c r="DH35" i="14"/>
  <c r="DJ51" i="6"/>
  <c r="S25" i="10"/>
  <c r="S18" i="14"/>
  <c r="S29" i="10"/>
  <c r="GL30" i="5"/>
  <c r="GK33" i="5"/>
  <c r="GK15" i="5" s="1"/>
  <c r="DG60" i="14"/>
  <c r="DG63" i="14"/>
  <c r="DG48" i="14"/>
  <c r="DG45" i="14"/>
  <c r="HS31" i="5"/>
  <c r="HT27" i="5"/>
  <c r="DD77" i="14"/>
  <c r="DD136" i="14"/>
  <c r="DD111" i="14"/>
  <c r="DB81" i="14"/>
  <c r="O15" i="14"/>
  <c r="O34" i="10" s="1"/>
  <c r="DE88" i="14"/>
  <c r="DF88" i="14" s="1"/>
  <c r="DE101" i="14"/>
  <c r="DE76" i="14"/>
  <c r="DE73" i="14"/>
  <c r="DB182" i="14"/>
  <c r="DB181" i="14"/>
  <c r="DB183" i="14" s="1"/>
  <c r="DC167" i="14"/>
  <c r="DC175" i="14" s="1"/>
  <c r="DC146" i="14"/>
  <c r="DE49" i="14"/>
  <c r="DC53" i="14" s="1"/>
  <c r="GI10" i="5"/>
  <c r="AU52" i="14"/>
  <c r="AU43" i="14"/>
  <c r="AU55" i="14" s="1"/>
  <c r="HR31" i="5"/>
  <c r="HS26" i="5"/>
  <c r="DA183" i="14"/>
  <c r="CC180" i="14" l="1"/>
  <c r="CC184" i="14" s="1"/>
  <c r="CD178" i="14" s="1"/>
  <c r="DH60" i="14"/>
  <c r="DH63" i="14"/>
  <c r="DH48" i="14"/>
  <c r="DH45" i="14"/>
  <c r="DC182" i="14"/>
  <c r="DC181" i="14"/>
  <c r="DC183" i="14" s="1"/>
  <c r="DG101" i="14"/>
  <c r="DG88" i="14"/>
  <c r="DG76" i="14"/>
  <c r="DG73" i="14"/>
  <c r="HT26" i="5"/>
  <c r="DD167" i="14"/>
  <c r="DD175" i="14" s="1"/>
  <c r="DD146" i="14"/>
  <c r="HS43" i="5"/>
  <c r="HS16" i="5" s="1"/>
  <c r="HT37" i="5"/>
  <c r="GK18" i="5"/>
  <c r="GK7" i="5"/>
  <c r="HR19" i="5"/>
  <c r="HR8" i="5"/>
  <c r="GM30" i="5"/>
  <c r="GL33" i="5"/>
  <c r="GL15" i="5" s="1"/>
  <c r="AU57" i="14"/>
  <c r="AU58" i="14"/>
  <c r="AU54" i="14"/>
  <c r="DE77" i="14"/>
  <c r="DC81" i="14" s="1"/>
  <c r="S23" i="13"/>
  <c r="S27" i="13" s="1"/>
  <c r="S30" i="10"/>
  <c r="S9" i="11"/>
  <c r="DG49" i="14"/>
  <c r="DD53" i="14" s="1"/>
  <c r="DE136" i="14"/>
  <c r="DE111" i="14"/>
  <c r="HU27" i="5"/>
  <c r="HT31" i="5"/>
  <c r="DI35" i="14"/>
  <c r="DK51" i="6"/>
  <c r="CD180" i="14" l="1"/>
  <c r="CD184" i="14" s="1"/>
  <c r="CE178" i="14" s="1"/>
  <c r="DH49" i="14"/>
  <c r="DH101" i="14"/>
  <c r="DH88" i="14"/>
  <c r="DH76" i="14"/>
  <c r="DH73" i="14"/>
  <c r="GL7" i="5"/>
  <c r="GL10" i="5" s="1"/>
  <c r="GL18" i="5"/>
  <c r="AV52" i="14"/>
  <c r="AV43" i="14"/>
  <c r="AV55" i="14" s="1"/>
  <c r="GN30" i="5"/>
  <c r="GM33" i="5"/>
  <c r="GM15" i="5" s="1"/>
  <c r="DG77" i="14"/>
  <c r="S32" i="13"/>
  <c r="S35" i="13" s="1"/>
  <c r="S31" i="13"/>
  <c r="GK10" i="5"/>
  <c r="DE53" i="14"/>
  <c r="DF53" i="14" s="1"/>
  <c r="DG136" i="14"/>
  <c r="DG111" i="14"/>
  <c r="DE167" i="14"/>
  <c r="DE175" i="14" s="1"/>
  <c r="DE146" i="14"/>
  <c r="DJ35" i="14"/>
  <c r="DL51" i="6"/>
  <c r="DI60" i="14"/>
  <c r="DI63" i="14"/>
  <c r="DI48" i="14"/>
  <c r="DI45" i="14"/>
  <c r="HV27" i="5"/>
  <c r="HT43" i="5"/>
  <c r="HT16" i="5" s="1"/>
  <c r="HU37" i="5"/>
  <c r="DD182" i="14"/>
  <c r="DD181" i="14"/>
  <c r="DD183" i="14" s="1"/>
  <c r="HU26" i="5"/>
  <c r="HS19" i="5"/>
  <c r="HS8" i="5"/>
  <c r="DD81" i="14"/>
  <c r="S33" i="13" l="1"/>
  <c r="T30" i="13" s="1"/>
  <c r="S38" i="13"/>
  <c r="S37" i="13"/>
  <c r="S12" i="11" s="1"/>
  <c r="DE81" i="14"/>
  <c r="DF81" i="14" s="1"/>
  <c r="CE180" i="14"/>
  <c r="CF180" i="14" s="1"/>
  <c r="HU43" i="5"/>
  <c r="HU16" i="5" s="1"/>
  <c r="HV37" i="5"/>
  <c r="DH77" i="14"/>
  <c r="DG167" i="14"/>
  <c r="DG175" i="14" s="1"/>
  <c r="DG146" i="14"/>
  <c r="HU31" i="5"/>
  <c r="GM7" i="5"/>
  <c r="GM10" i="5" s="1"/>
  <c r="GM18" i="5"/>
  <c r="DH136" i="14"/>
  <c r="DH111" i="14"/>
  <c r="HW27" i="5"/>
  <c r="DI49" i="14"/>
  <c r="DG53" i="14" s="1"/>
  <c r="DI101" i="14"/>
  <c r="DI88" i="14"/>
  <c r="DI76" i="14"/>
  <c r="DI73" i="14"/>
  <c r="HT19" i="5"/>
  <c r="HT8" i="5"/>
  <c r="O7" i="14"/>
  <c r="O45" i="11" s="1"/>
  <c r="AV57" i="14"/>
  <c r="DE182" i="14"/>
  <c r="DF182" i="14" s="1"/>
  <c r="DE181" i="14"/>
  <c r="HV26" i="5"/>
  <c r="DK35" i="14"/>
  <c r="DM51" i="6"/>
  <c r="AV54" i="14"/>
  <c r="GO30" i="5"/>
  <c r="GN33" i="5"/>
  <c r="GN15" i="5" s="1"/>
  <c r="DJ60" i="14"/>
  <c r="DJ63" i="14"/>
  <c r="DJ48" i="14"/>
  <c r="DJ45" i="14"/>
  <c r="HV43" i="5" l="1"/>
  <c r="HV16" i="5" s="1"/>
  <c r="HW37" i="5"/>
  <c r="HU19" i="5"/>
  <c r="HU8" i="5"/>
  <c r="HV31" i="5"/>
  <c r="CF184" i="14"/>
  <c r="CS178" i="14" s="1"/>
  <c r="CE184" i="14"/>
  <c r="CG178" i="14" s="1"/>
  <c r="DL35" i="14"/>
  <c r="DN51" i="6"/>
  <c r="AV58" i="14"/>
  <c r="DI77" i="14"/>
  <c r="DG81" i="14" s="1"/>
  <c r="DE183" i="14"/>
  <c r="DF183" i="14" s="1"/>
  <c r="DF181" i="14"/>
  <c r="DI136" i="14"/>
  <c r="DI111" i="14"/>
  <c r="DK60" i="14"/>
  <c r="DK63" i="14"/>
  <c r="DK48" i="14"/>
  <c r="DK45" i="14"/>
  <c r="DJ49" i="14"/>
  <c r="DH53" i="14" s="1"/>
  <c r="GN7" i="5"/>
  <c r="GN18" i="5"/>
  <c r="DG182" i="14"/>
  <c r="DG181" i="14"/>
  <c r="HW31" i="5"/>
  <c r="HX27" i="5"/>
  <c r="HW26" i="5"/>
  <c r="DH167" i="14"/>
  <c r="DH175" i="14" s="1"/>
  <c r="DH146" i="14"/>
  <c r="DJ101" i="14"/>
  <c r="DJ88" i="14"/>
  <c r="DJ76" i="14"/>
  <c r="DJ73" i="14"/>
  <c r="GP30" i="5"/>
  <c r="GO33" i="5"/>
  <c r="GO15" i="5" s="1"/>
  <c r="HX26" i="5" l="1"/>
  <c r="AW52" i="14"/>
  <c r="AW43" i="14"/>
  <c r="AW55" i="14" s="1"/>
  <c r="HW43" i="5"/>
  <c r="HW16" i="5" s="1"/>
  <c r="HX37" i="5"/>
  <c r="HX31" i="5" s="1"/>
  <c r="HV19" i="5"/>
  <c r="HV8" i="5"/>
  <c r="DJ77" i="14"/>
  <c r="DI167" i="14"/>
  <c r="DI175" i="14" s="1"/>
  <c r="DI146" i="14"/>
  <c r="DJ136" i="14"/>
  <c r="DJ111" i="14"/>
  <c r="DK49" i="14"/>
  <c r="DM35" i="14"/>
  <c r="DO51" i="6"/>
  <c r="DH182" i="14"/>
  <c r="DH181" i="14"/>
  <c r="DH183" i="14" s="1"/>
  <c r="HY27" i="5"/>
  <c r="GO7" i="5"/>
  <c r="GO10" i="5" s="1"/>
  <c r="GO18" i="5"/>
  <c r="DG183" i="14"/>
  <c r="GQ30" i="5"/>
  <c r="GP33" i="5"/>
  <c r="GP15" i="5" s="1"/>
  <c r="DK101" i="14"/>
  <c r="DK88" i="14"/>
  <c r="DK73" i="14"/>
  <c r="DK76" i="14"/>
  <c r="DL63" i="14"/>
  <c r="DL60" i="14"/>
  <c r="DL48" i="14"/>
  <c r="DL45" i="14"/>
  <c r="GN10" i="5"/>
  <c r="DI53" i="14"/>
  <c r="CG180" i="14"/>
  <c r="HW19" i="5" l="1"/>
  <c r="HW8" i="5"/>
  <c r="DJ167" i="14"/>
  <c r="DJ175" i="14" s="1"/>
  <c r="DJ146" i="14"/>
  <c r="AW54" i="14"/>
  <c r="AW58" i="14" s="1"/>
  <c r="DH81" i="14"/>
  <c r="DL49" i="14"/>
  <c r="AW57" i="14"/>
  <c r="HY26" i="5"/>
  <c r="DL101" i="14"/>
  <c r="DL88" i="14"/>
  <c r="DL76" i="14"/>
  <c r="DL73" i="14"/>
  <c r="CG184" i="14"/>
  <c r="CH178" i="14" s="1"/>
  <c r="DI182" i="14"/>
  <c r="DI181" i="14"/>
  <c r="DK136" i="14"/>
  <c r="DK111" i="14"/>
  <c r="DN35" i="14"/>
  <c r="DP51" i="6"/>
  <c r="GR30" i="5"/>
  <c r="GQ33" i="5"/>
  <c r="GQ15" i="5" s="1"/>
  <c r="HX43" i="5"/>
  <c r="HX16" i="5" s="1"/>
  <c r="HY37" i="5"/>
  <c r="HZ27" i="5"/>
  <c r="DM63" i="14"/>
  <c r="DM60" i="14"/>
  <c r="DM48" i="14"/>
  <c r="DM45" i="14"/>
  <c r="DK77" i="14"/>
  <c r="DI81" i="14" s="1"/>
  <c r="DJ53" i="14"/>
  <c r="GP7" i="5"/>
  <c r="GP10" i="5" s="1"/>
  <c r="GP18" i="5"/>
  <c r="AX52" i="14" l="1"/>
  <c r="AX43" i="14"/>
  <c r="AX55" i="14" s="1"/>
  <c r="HY43" i="5"/>
  <c r="HY16" i="5" s="1"/>
  <c r="HZ37" i="5"/>
  <c r="DJ182" i="14"/>
  <c r="DJ181" i="14"/>
  <c r="DJ183" i="14" s="1"/>
  <c r="HX8" i="5"/>
  <c r="HX19" i="5"/>
  <c r="DL77" i="14"/>
  <c r="DJ81" i="14" s="1"/>
  <c r="GQ7" i="5"/>
  <c r="GQ10" i="5" s="1"/>
  <c r="GQ18" i="5"/>
  <c r="CH180" i="14"/>
  <c r="DK167" i="14"/>
  <c r="DK175" i="14" s="1"/>
  <c r="DK146" i="14"/>
  <c r="GS30" i="5"/>
  <c r="GR33" i="5"/>
  <c r="GR15" i="5" s="1"/>
  <c r="T30" i="5"/>
  <c r="T33" i="5" s="1"/>
  <c r="DM101" i="14"/>
  <c r="DM88" i="14"/>
  <c r="DM76" i="14"/>
  <c r="DM73" i="14"/>
  <c r="DI183" i="14"/>
  <c r="DN63" i="14"/>
  <c r="DN60" i="14"/>
  <c r="DN45" i="14"/>
  <c r="DN48" i="14"/>
  <c r="DM49" i="14"/>
  <c r="DK53" i="14" s="1"/>
  <c r="HZ26" i="5"/>
  <c r="HZ31" i="5"/>
  <c r="IA27" i="5"/>
  <c r="DO35" i="14"/>
  <c r="DQ51" i="6"/>
  <c r="DL136" i="14"/>
  <c r="DL111" i="14"/>
  <c r="HY31" i="5"/>
  <c r="DM136" i="14" l="1"/>
  <c r="DM111" i="14"/>
  <c r="DP35" i="14"/>
  <c r="DR51" i="6"/>
  <c r="DL167" i="14"/>
  <c r="DL175" i="14" s="1"/>
  <c r="DL146" i="14"/>
  <c r="DO60" i="14"/>
  <c r="DO63" i="14"/>
  <c r="DO48" i="14"/>
  <c r="DO45" i="14"/>
  <c r="DN101" i="14"/>
  <c r="DN88" i="14"/>
  <c r="DN76" i="14"/>
  <c r="DN73" i="14"/>
  <c r="GT30" i="5"/>
  <c r="GS33" i="5"/>
  <c r="GS15" i="5" s="1"/>
  <c r="DK182" i="14"/>
  <c r="DK181" i="14"/>
  <c r="DK183" i="14" s="1"/>
  <c r="HZ43" i="5"/>
  <c r="HZ16" i="5" s="1"/>
  <c r="IA37" i="5"/>
  <c r="IB27" i="5"/>
  <c r="HY8" i="5"/>
  <c r="HY19" i="5"/>
  <c r="IA26" i="5"/>
  <c r="CH184" i="14"/>
  <c r="CI178" i="14" s="1"/>
  <c r="GR18" i="5"/>
  <c r="T18" i="5" s="1"/>
  <c r="GR7" i="5"/>
  <c r="T15" i="5"/>
  <c r="AX57" i="14"/>
  <c r="DN49" i="14"/>
  <c r="DL53" i="14"/>
  <c r="DM77" i="14"/>
  <c r="AX54" i="14"/>
  <c r="AX58" i="14" s="1"/>
  <c r="AY43" i="14" l="1"/>
  <c r="AY55" i="14" s="1"/>
  <c r="AY57" i="14" s="1"/>
  <c r="AY52" i="14"/>
  <c r="DN136" i="14"/>
  <c r="DN111" i="14"/>
  <c r="IB26" i="5"/>
  <c r="DK81" i="14"/>
  <c r="DL182" i="14"/>
  <c r="DL181" i="14"/>
  <c r="DQ35" i="14"/>
  <c r="DS51" i="6"/>
  <c r="HZ8" i="5"/>
  <c r="HZ19" i="5"/>
  <c r="DO101" i="14"/>
  <c r="DO88" i="14"/>
  <c r="DO76" i="14"/>
  <c r="DO73" i="14"/>
  <c r="GS18" i="5"/>
  <c r="GS7" i="5"/>
  <c r="GU30" i="5"/>
  <c r="GT33" i="5"/>
  <c r="GT15" i="5" s="1"/>
  <c r="DP60" i="14"/>
  <c r="DP63" i="14"/>
  <c r="DP48" i="14"/>
  <c r="DP45" i="14"/>
  <c r="DO49" i="14"/>
  <c r="DM53" i="14" s="1"/>
  <c r="GR10" i="5"/>
  <c r="T7" i="5"/>
  <c r="IB31" i="5"/>
  <c r="W31" i="5" s="1"/>
  <c r="IC27" i="5"/>
  <c r="W27" i="5"/>
  <c r="DN77" i="14"/>
  <c r="DM167" i="14"/>
  <c r="DM175" i="14" s="1"/>
  <c r="DM146" i="14"/>
  <c r="CI180" i="14"/>
  <c r="IB37" i="5"/>
  <c r="IA43" i="5"/>
  <c r="IA16" i="5" s="1"/>
  <c r="IA31" i="5"/>
  <c r="IA19" i="5" l="1"/>
  <c r="IA8" i="5"/>
  <c r="IB43" i="5"/>
  <c r="IB16" i="5" s="1"/>
  <c r="IC37" i="5"/>
  <c r="W37" i="5"/>
  <c r="W43" i="5" s="1"/>
  <c r="CI184" i="14"/>
  <c r="CJ178" i="14" s="1"/>
  <c r="T17" i="10"/>
  <c r="T16" i="10" s="1"/>
  <c r="T10" i="5"/>
  <c r="DM182" i="14"/>
  <c r="DM181" i="14"/>
  <c r="DN167" i="14"/>
  <c r="DN175" i="14" s="1"/>
  <c r="DN146" i="14"/>
  <c r="IC26" i="5"/>
  <c r="W26" i="5"/>
  <c r="DO136" i="14"/>
  <c r="DO111" i="14"/>
  <c r="DP101" i="14"/>
  <c r="DP88" i="14"/>
  <c r="DP76" i="14"/>
  <c r="DP73" i="14"/>
  <c r="DR35" i="14"/>
  <c r="DU51" i="6"/>
  <c r="DL81" i="14"/>
  <c r="DO77" i="14"/>
  <c r="DM81" i="14" s="1"/>
  <c r="GT18" i="5"/>
  <c r="GT7" i="5"/>
  <c r="GT10" i="5" s="1"/>
  <c r="DQ63" i="14"/>
  <c r="DQ60" i="14"/>
  <c r="DQ48" i="14"/>
  <c r="DQ45" i="14"/>
  <c r="AY54" i="14"/>
  <c r="AY58" i="14" s="1"/>
  <c r="GS10" i="5"/>
  <c r="DP49" i="14"/>
  <c r="DN53" i="14" s="1"/>
  <c r="IC31" i="5"/>
  <c r="ID27" i="5"/>
  <c r="GV30" i="5"/>
  <c r="GU33" i="5"/>
  <c r="GU15" i="5" s="1"/>
  <c r="DL183" i="14"/>
  <c r="AZ43" i="14" l="1"/>
  <c r="AZ55" i="14" s="1"/>
  <c r="AZ57" i="14" s="1"/>
  <c r="AZ52" i="14"/>
  <c r="ID31" i="5"/>
  <c r="IE27" i="5"/>
  <c r="DQ49" i="14"/>
  <c r="DO53" i="14" s="1"/>
  <c r="CJ184" i="14"/>
  <c r="CK178" i="14" s="1"/>
  <c r="CJ180" i="14"/>
  <c r="GW30" i="5"/>
  <c r="GV33" i="5"/>
  <c r="GV15" i="5" s="1"/>
  <c r="DO167" i="14"/>
  <c r="DO175" i="14" s="1"/>
  <c r="DO146" i="14"/>
  <c r="IC43" i="5"/>
  <c r="IC16" i="5" s="1"/>
  <c r="ID37" i="5"/>
  <c r="DP136" i="14"/>
  <c r="DP111" i="14"/>
  <c r="IB19" i="5"/>
  <c r="W19" i="5" s="1"/>
  <c r="IB8" i="5"/>
  <c r="W8" i="5" s="1"/>
  <c r="W22" i="10" s="1"/>
  <c r="W21" i="10" s="1"/>
  <c r="W16" i="5"/>
  <c r="ID26" i="5"/>
  <c r="DT35" i="14"/>
  <c r="DV51" i="6"/>
  <c r="DP77" i="14"/>
  <c r="DN81" i="14" s="1"/>
  <c r="DQ101" i="14"/>
  <c r="DQ88" i="14"/>
  <c r="DQ76" i="14"/>
  <c r="DQ73" i="14"/>
  <c r="DR60" i="14"/>
  <c r="DS60" i="14" s="1"/>
  <c r="DR63" i="14"/>
  <c r="DR48" i="14"/>
  <c r="DR45" i="14"/>
  <c r="DN182" i="14"/>
  <c r="DN181" i="14"/>
  <c r="DN183" i="14" s="1"/>
  <c r="T11" i="13"/>
  <c r="T31" i="8"/>
  <c r="T19" i="10"/>
  <c r="T24" i="10" s="1"/>
  <c r="GU18" i="5"/>
  <c r="GU7" i="5"/>
  <c r="GU10" i="5" s="1"/>
  <c r="DM183" i="14"/>
  <c r="GV18" i="5" l="1"/>
  <c r="GV7" i="5"/>
  <c r="GX30" i="5"/>
  <c r="GW33" i="5"/>
  <c r="GW15" i="5" s="1"/>
  <c r="CK180" i="14"/>
  <c r="CK184" i="14" s="1"/>
  <c r="CL178" i="14" s="1"/>
  <c r="DQ77" i="14"/>
  <c r="DO81" i="14" s="1"/>
  <c r="DQ136" i="14"/>
  <c r="DQ111" i="14"/>
  <c r="DR49" i="14"/>
  <c r="DT60" i="14"/>
  <c r="DT63" i="14"/>
  <c r="DT48" i="14"/>
  <c r="DT45" i="14"/>
  <c r="DP167" i="14"/>
  <c r="DP175" i="14" s="1"/>
  <c r="DP146" i="14"/>
  <c r="IF27" i="5"/>
  <c r="P15" i="14"/>
  <c r="P34" i="10" s="1"/>
  <c r="ID43" i="5"/>
  <c r="ID16" i="5" s="1"/>
  <c r="IE37" i="5"/>
  <c r="DO182" i="14"/>
  <c r="DO181" i="14"/>
  <c r="DO183" i="14" s="1"/>
  <c r="DU35" i="14"/>
  <c r="DW51" i="6"/>
  <c r="DR101" i="14"/>
  <c r="DR88" i="14"/>
  <c r="DS88" i="14" s="1"/>
  <c r="DR76" i="14"/>
  <c r="DR73" i="14"/>
  <c r="IE26" i="5"/>
  <c r="IC19" i="5"/>
  <c r="IC8" i="5"/>
  <c r="AZ54" i="14"/>
  <c r="AZ58" i="14" s="1"/>
  <c r="T18" i="14"/>
  <c r="T29" i="10"/>
  <c r="T25" i="10"/>
  <c r="BA43" i="14" l="1"/>
  <c r="BA55" i="14" s="1"/>
  <c r="BA57" i="14" s="1"/>
  <c r="BA52" i="14"/>
  <c r="CL180" i="14"/>
  <c r="CL184" i="14" s="1"/>
  <c r="CM178" i="14" s="1"/>
  <c r="DT49" i="14"/>
  <c r="DQ53" i="14" s="1"/>
  <c r="ID19" i="5"/>
  <c r="ID8" i="5"/>
  <c r="DU60" i="14"/>
  <c r="DU63" i="14"/>
  <c r="DU48" i="14"/>
  <c r="DU45" i="14"/>
  <c r="GW18" i="5"/>
  <c r="GW7" i="5"/>
  <c r="GW10" i="5" s="1"/>
  <c r="DV35" i="14"/>
  <c r="DX51" i="6"/>
  <c r="DP53" i="14"/>
  <c r="GY30" i="5"/>
  <c r="GX33" i="5"/>
  <c r="GX15" i="5" s="1"/>
  <c r="DP182" i="14"/>
  <c r="DP181" i="14"/>
  <c r="DP183" i="14" s="1"/>
  <c r="IE43" i="5"/>
  <c r="IE16" i="5" s="1"/>
  <c r="IF37" i="5"/>
  <c r="GV10" i="5"/>
  <c r="DT88" i="14"/>
  <c r="DT101" i="14"/>
  <c r="DT76" i="14"/>
  <c r="DT73" i="14"/>
  <c r="DR77" i="14"/>
  <c r="DP81" i="14" s="1"/>
  <c r="DQ167" i="14"/>
  <c r="DQ175" i="14" s="1"/>
  <c r="DQ146" i="14"/>
  <c r="IF26" i="5"/>
  <c r="T23" i="13"/>
  <c r="T27" i="13" s="1"/>
  <c r="T30" i="10"/>
  <c r="T9" i="11"/>
  <c r="IG27" i="5"/>
  <c r="DR136" i="14"/>
  <c r="DR111" i="14"/>
  <c r="IE31" i="5"/>
  <c r="CM180" i="14" l="1"/>
  <c r="CM184" i="14" s="1"/>
  <c r="CN178" i="14" s="1"/>
  <c r="DQ81" i="14"/>
  <c r="DT136" i="14"/>
  <c r="DT111" i="14"/>
  <c r="GZ30" i="5"/>
  <c r="GY33" i="5"/>
  <c r="GY15" i="5" s="1"/>
  <c r="DT77" i="14"/>
  <c r="IG26" i="5"/>
  <c r="DV60" i="14"/>
  <c r="DV63" i="14"/>
  <c r="DV48" i="14"/>
  <c r="DV45" i="14"/>
  <c r="DQ182" i="14"/>
  <c r="DQ181" i="14"/>
  <c r="DU49" i="14"/>
  <c r="DR53" i="14"/>
  <c r="DS53" i="14" s="1"/>
  <c r="IF43" i="5"/>
  <c r="IF16" i="5" s="1"/>
  <c r="IG37" i="5"/>
  <c r="DU101" i="14"/>
  <c r="DU88" i="14"/>
  <c r="DU76" i="14"/>
  <c r="DU73" i="14"/>
  <c r="DW35" i="14"/>
  <c r="DY51" i="6"/>
  <c r="IE19" i="5"/>
  <c r="IE8" i="5"/>
  <c r="IH27" i="5"/>
  <c r="IF31" i="5"/>
  <c r="BA54" i="14"/>
  <c r="BA58" i="14" s="1"/>
  <c r="T32" i="13"/>
  <c r="T35" i="13" s="1"/>
  <c r="T31" i="13"/>
  <c r="DR167" i="14"/>
  <c r="DR175" i="14" s="1"/>
  <c r="DR146" i="14"/>
  <c r="GX7" i="5"/>
  <c r="GX18" i="5"/>
  <c r="T38" i="13" l="1"/>
  <c r="T37" i="13"/>
  <c r="T12" i="11" s="1"/>
  <c r="BB52" i="14"/>
  <c r="BB43" i="14"/>
  <c r="BB55" i="14" s="1"/>
  <c r="BB57" i="14" s="1"/>
  <c r="CN180" i="14"/>
  <c r="CN184" i="14" s="1"/>
  <c r="CO178" i="14" s="1"/>
  <c r="DV49" i="14"/>
  <c r="DT53" i="14" s="1"/>
  <c r="DV101" i="14"/>
  <c r="DV88" i="14"/>
  <c r="DV76" i="14"/>
  <c r="DV73" i="14"/>
  <c r="HA30" i="5"/>
  <c r="GZ33" i="5"/>
  <c r="GZ15" i="5" s="1"/>
  <c r="DU136" i="14"/>
  <c r="DU111" i="14"/>
  <c r="DT167" i="14"/>
  <c r="DT175" i="14" s="1"/>
  <c r="DT146" i="14"/>
  <c r="GY7" i="5"/>
  <c r="GY10" i="5" s="1"/>
  <c r="GY18" i="5"/>
  <c r="DU77" i="14"/>
  <c r="II27" i="5"/>
  <c r="IF19" i="5"/>
  <c r="IF8" i="5"/>
  <c r="IH26" i="5"/>
  <c r="DW60" i="14"/>
  <c r="DW63" i="14"/>
  <c r="DW48" i="14"/>
  <c r="DW45" i="14"/>
  <c r="P7" i="14"/>
  <c r="P45" i="11" s="1"/>
  <c r="DR81" i="14"/>
  <c r="DS81" i="14" s="1"/>
  <c r="IG43" i="5"/>
  <c r="IG16" i="5" s="1"/>
  <c r="IH37" i="5"/>
  <c r="GX10" i="5"/>
  <c r="IG31" i="5"/>
  <c r="DR182" i="14"/>
  <c r="DS182" i="14" s="1"/>
  <c r="DR181" i="14"/>
  <c r="T33" i="13"/>
  <c r="U30" i="13" s="1"/>
  <c r="DX35" i="14"/>
  <c r="DZ51" i="6"/>
  <c r="DQ183" i="14"/>
  <c r="CO180" i="14" l="1"/>
  <c r="CO184" i="14" s="1"/>
  <c r="CP178" i="14" s="1"/>
  <c r="II26" i="5"/>
  <c r="DT182" i="14"/>
  <c r="DT181" i="14"/>
  <c r="DY35" i="14"/>
  <c r="EA51" i="6"/>
  <c r="GZ7" i="5"/>
  <c r="GZ18" i="5"/>
  <c r="II31" i="5"/>
  <c r="IJ27" i="5"/>
  <c r="HB30" i="5"/>
  <c r="HA33" i="5"/>
  <c r="HA15" i="5" s="1"/>
  <c r="DW101" i="14"/>
  <c r="DW88" i="14"/>
  <c r="DW76" i="14"/>
  <c r="DW73" i="14"/>
  <c r="IH43" i="5"/>
  <c r="IH16" i="5" s="1"/>
  <c r="II37" i="5"/>
  <c r="DU167" i="14"/>
  <c r="DU175" i="14" s="1"/>
  <c r="DU146" i="14"/>
  <c r="IH31" i="5"/>
  <c r="DV77" i="14"/>
  <c r="BB54" i="14"/>
  <c r="BB58" i="14" s="1"/>
  <c r="IG19" i="5"/>
  <c r="IG8" i="5"/>
  <c r="DX63" i="14"/>
  <c r="DX60" i="14"/>
  <c r="DX48" i="14"/>
  <c r="DX45" i="14"/>
  <c r="DR183" i="14"/>
  <c r="DS183" i="14" s="1"/>
  <c r="DS181" i="14"/>
  <c r="DW49" i="14"/>
  <c r="DV136" i="14"/>
  <c r="DV111" i="14"/>
  <c r="BC52" i="14" l="1"/>
  <c r="BC43" i="14"/>
  <c r="BC55" i="14" s="1"/>
  <c r="BC57" i="14" s="1"/>
  <c r="CP180" i="14"/>
  <c r="CP184" i="14" s="1"/>
  <c r="CQ178" i="14" s="1"/>
  <c r="DY63" i="14"/>
  <c r="DY60" i="14"/>
  <c r="DY48" i="14"/>
  <c r="DY45" i="14"/>
  <c r="DZ35" i="14"/>
  <c r="EB51" i="6"/>
  <c r="DT183" i="14"/>
  <c r="DX49" i="14"/>
  <c r="HC30" i="5"/>
  <c r="HB33" i="5"/>
  <c r="HB15" i="5" s="1"/>
  <c r="IJ26" i="5"/>
  <c r="DW136" i="14"/>
  <c r="DW111" i="14"/>
  <c r="DX88" i="14"/>
  <c r="DX101" i="14"/>
  <c r="DX73" i="14"/>
  <c r="DX76" i="14"/>
  <c r="IJ31" i="5"/>
  <c r="IK27" i="5"/>
  <c r="DV53" i="14"/>
  <c r="DT81" i="14"/>
  <c r="DU53" i="14"/>
  <c r="DU182" i="14"/>
  <c r="DU181" i="14"/>
  <c r="II43" i="5"/>
  <c r="II16" i="5" s="1"/>
  <c r="IJ37" i="5"/>
  <c r="DW77" i="14"/>
  <c r="DU81" i="14" s="1"/>
  <c r="HA7" i="5"/>
  <c r="HA10" i="5" s="1"/>
  <c r="HA18" i="5"/>
  <c r="DV167" i="14"/>
  <c r="DV175" i="14" s="1"/>
  <c r="DV146" i="14"/>
  <c r="IH19" i="5"/>
  <c r="IH8" i="5"/>
  <c r="GZ10" i="5"/>
  <c r="CQ180" i="14" l="1"/>
  <c r="CQ184" i="14" s="1"/>
  <c r="CR178" i="14" s="1"/>
  <c r="DZ63" i="14"/>
  <c r="DZ60" i="14"/>
  <c r="DZ48" i="14"/>
  <c r="DZ45" i="14"/>
  <c r="EA35" i="14"/>
  <c r="EC51" i="6"/>
  <c r="DY49" i="14"/>
  <c r="DW167" i="14"/>
  <c r="DW175" i="14" s="1"/>
  <c r="DW146" i="14"/>
  <c r="IK26" i="5"/>
  <c r="HB7" i="5"/>
  <c r="HB10" i="5" s="1"/>
  <c r="HB18" i="5"/>
  <c r="DY88" i="14"/>
  <c r="DY101" i="14"/>
  <c r="DY76" i="14"/>
  <c r="DY73" i="14"/>
  <c r="IL27" i="5"/>
  <c r="DX77" i="14"/>
  <c r="DV81" i="14" s="1"/>
  <c r="HD30" i="5"/>
  <c r="HC33" i="5"/>
  <c r="HC15" i="5" s="1"/>
  <c r="IJ43" i="5"/>
  <c r="IJ16" i="5" s="1"/>
  <c r="IK37" i="5"/>
  <c r="DX136" i="14"/>
  <c r="DX111" i="14"/>
  <c r="II19" i="5"/>
  <c r="II8" i="5"/>
  <c r="DW53" i="14"/>
  <c r="DV182" i="14"/>
  <c r="DV181" i="14"/>
  <c r="DV183" i="14" s="1"/>
  <c r="DU183" i="14"/>
  <c r="BC58" i="14"/>
  <c r="BC54" i="14"/>
  <c r="CR180" i="14" l="1"/>
  <c r="CS180" i="14" s="1"/>
  <c r="BD52" i="14"/>
  <c r="BD43" i="14"/>
  <c r="BD55" i="14" s="1"/>
  <c r="BD57" i="14" s="1"/>
  <c r="HE30" i="5"/>
  <c r="HD33" i="5"/>
  <c r="HD15" i="5" s="1"/>
  <c r="U30" i="5"/>
  <c r="U33" i="5" s="1"/>
  <c r="DY77" i="14"/>
  <c r="DW81" i="14" s="1"/>
  <c r="HC7" i="5"/>
  <c r="HC10" i="5" s="1"/>
  <c r="HC18" i="5"/>
  <c r="EB35" i="14"/>
  <c r="ED51" i="6"/>
  <c r="DZ101" i="14"/>
  <c r="DZ88" i="14"/>
  <c r="DZ76" i="14"/>
  <c r="DZ73" i="14"/>
  <c r="IK43" i="5"/>
  <c r="IK16" i="5" s="1"/>
  <c r="IL37" i="5"/>
  <c r="IL31" i="5" s="1"/>
  <c r="DY136" i="14"/>
  <c r="DY111" i="14"/>
  <c r="DZ49" i="14"/>
  <c r="IL26" i="5"/>
  <c r="EA60" i="14"/>
  <c r="EA63" i="14"/>
  <c r="EA45" i="14"/>
  <c r="EA48" i="14"/>
  <c r="IK31" i="5"/>
  <c r="DW182" i="14"/>
  <c r="DW181" i="14"/>
  <c r="DW183" i="14" s="1"/>
  <c r="IJ19" i="5"/>
  <c r="IJ8" i="5"/>
  <c r="IM27" i="5"/>
  <c r="DX167" i="14"/>
  <c r="DX175" i="14" s="1"/>
  <c r="DX146" i="14"/>
  <c r="DX53" i="14"/>
  <c r="IK19" i="5" l="1"/>
  <c r="IK8" i="5"/>
  <c r="HD18" i="5"/>
  <c r="U18" i="5" s="1"/>
  <c r="HD7" i="5"/>
  <c r="U15" i="5"/>
  <c r="HF30" i="5"/>
  <c r="HE33" i="5"/>
  <c r="HE15" i="5" s="1"/>
  <c r="IM26" i="5"/>
  <c r="EA49" i="14"/>
  <c r="DX182" i="14"/>
  <c r="DX181" i="14"/>
  <c r="DZ136" i="14"/>
  <c r="DZ111" i="14"/>
  <c r="BD54" i="14"/>
  <c r="BD58" i="14" s="1"/>
  <c r="CS184" i="14"/>
  <c r="DF178" i="14" s="1"/>
  <c r="EC35" i="14"/>
  <c r="EE51" i="6"/>
  <c r="CR184" i="14"/>
  <c r="CT178" i="14" s="1"/>
  <c r="IL43" i="5"/>
  <c r="IL16" i="5" s="1"/>
  <c r="IM37" i="5"/>
  <c r="EB60" i="14"/>
  <c r="EB63" i="14"/>
  <c r="EB48" i="14"/>
  <c r="EB45" i="14"/>
  <c r="DZ77" i="14"/>
  <c r="DX81" i="14" s="1"/>
  <c r="EA101" i="14"/>
  <c r="EA88" i="14"/>
  <c r="EA76" i="14"/>
  <c r="EA73" i="14"/>
  <c r="IM31" i="5"/>
  <c r="IN27" i="5"/>
  <c r="DY167" i="14"/>
  <c r="DY175" i="14" s="1"/>
  <c r="DY146" i="14"/>
  <c r="DY53" i="14"/>
  <c r="BE52" i="14" l="1"/>
  <c r="BE43" i="14"/>
  <c r="BE55" i="14" s="1"/>
  <c r="HG30" i="5"/>
  <c r="HF33" i="5"/>
  <c r="HF15" i="5" s="1"/>
  <c r="HD10" i="5"/>
  <c r="U7" i="5"/>
  <c r="EB49" i="14"/>
  <c r="DZ167" i="14"/>
  <c r="DZ175" i="14" s="1"/>
  <c r="DZ146" i="14"/>
  <c r="DX183" i="14"/>
  <c r="HE18" i="5"/>
  <c r="HE7" i="5"/>
  <c r="IO27" i="5"/>
  <c r="X27" i="5"/>
  <c r="EA77" i="14"/>
  <c r="DY81" i="14" s="1"/>
  <c r="IN37" i="5"/>
  <c r="IM43" i="5"/>
  <c r="IM16" i="5" s="1"/>
  <c r="DY182" i="14"/>
  <c r="DY181" i="14"/>
  <c r="DY183" i="14" s="1"/>
  <c r="IL8" i="5"/>
  <c r="IL19" i="5"/>
  <c r="EA136" i="14"/>
  <c r="EA111" i="14"/>
  <c r="CT184" i="14"/>
  <c r="CU178" i="14" s="1"/>
  <c r="CT180" i="14"/>
  <c r="EB101" i="14"/>
  <c r="EB88" i="14"/>
  <c r="EB76" i="14"/>
  <c r="EB73" i="14"/>
  <c r="ED35" i="14"/>
  <c r="EF51" i="6"/>
  <c r="IN26" i="5"/>
  <c r="EC63" i="14"/>
  <c r="EC60" i="14"/>
  <c r="EC48" i="14"/>
  <c r="EC45" i="14"/>
  <c r="DZ53" i="14"/>
  <c r="EC49" i="14" l="1"/>
  <c r="CU180" i="14"/>
  <c r="IP27" i="5"/>
  <c r="U17" i="10"/>
  <c r="U16" i="10" s="1"/>
  <c r="U10" i="5"/>
  <c r="IN43" i="5"/>
  <c r="IN16" i="5" s="1"/>
  <c r="IO37" i="5"/>
  <c r="IO31" i="5" s="1"/>
  <c r="X37" i="5"/>
  <c r="X43" i="5" s="1"/>
  <c r="EA167" i="14"/>
  <c r="EA175" i="14" s="1"/>
  <c r="EA146" i="14"/>
  <c r="IN31" i="5"/>
  <c r="X31" i="5" s="1"/>
  <c r="HE10" i="5"/>
  <c r="HF18" i="5"/>
  <c r="HF7" i="5"/>
  <c r="HF10" i="5" s="1"/>
  <c r="EE35" i="14"/>
  <c r="EH51" i="6"/>
  <c r="HH30" i="5"/>
  <c r="HG33" i="5"/>
  <c r="HG15" i="5" s="1"/>
  <c r="IO26" i="5"/>
  <c r="X26" i="5"/>
  <c r="ED60" i="14"/>
  <c r="ED63" i="14"/>
  <c r="ED48" i="14"/>
  <c r="ED45" i="14"/>
  <c r="BE57" i="14"/>
  <c r="BF57" i="14" s="1"/>
  <c r="BF55" i="14"/>
  <c r="IM19" i="5"/>
  <c r="IM8" i="5"/>
  <c r="DZ182" i="14"/>
  <c r="DZ181" i="14"/>
  <c r="DZ183" i="14" s="1"/>
  <c r="EC88" i="14"/>
  <c r="EC101" i="14"/>
  <c r="EC76" i="14"/>
  <c r="EC73" i="14"/>
  <c r="BE54" i="14"/>
  <c r="BF54" i="14" s="1"/>
  <c r="EB136" i="14"/>
  <c r="EB111" i="14"/>
  <c r="EB77" i="14"/>
  <c r="EA53" i="14"/>
  <c r="BE58" i="14" l="1"/>
  <c r="BG43" i="14" s="1"/>
  <c r="BG55" i="14" s="1"/>
  <c r="U11" i="13"/>
  <c r="U31" i="8"/>
  <c r="U19" i="10"/>
  <c r="U24" i="10" s="1"/>
  <c r="EE60" i="14"/>
  <c r="EF60" i="14" s="1"/>
  <c r="EE63" i="14"/>
  <c r="EE48" i="14"/>
  <c r="EE45" i="14"/>
  <c r="EC136" i="14"/>
  <c r="EC111" i="14"/>
  <c r="IP31" i="5"/>
  <c r="IQ27" i="5"/>
  <c r="EC77" i="14"/>
  <c r="EA81" i="14" s="1"/>
  <c r="BF58" i="14"/>
  <c r="ED49" i="14"/>
  <c r="IP26" i="5"/>
  <c r="CU184" i="14"/>
  <c r="CV178" i="14" s="1"/>
  <c r="EB167" i="14"/>
  <c r="EB175" i="14" s="1"/>
  <c r="EB146" i="14"/>
  <c r="IO43" i="5"/>
  <c r="IO16" i="5" s="1"/>
  <c r="IP37" i="5"/>
  <c r="ED88" i="14"/>
  <c r="ED101" i="14"/>
  <c r="ED76" i="14"/>
  <c r="ED73" i="14"/>
  <c r="DZ81" i="14"/>
  <c r="HG18" i="5"/>
  <c r="HG7" i="5"/>
  <c r="HG10" i="5" s="1"/>
  <c r="IN19" i="5"/>
  <c r="X19" i="5" s="1"/>
  <c r="IN8" i="5"/>
  <c r="X8" i="5" s="1"/>
  <c r="X22" i="10" s="1"/>
  <c r="X21" i="10" s="1"/>
  <c r="X16" i="5"/>
  <c r="HI30" i="5"/>
  <c r="HH33" i="5"/>
  <c r="HH15" i="5" s="1"/>
  <c r="EA182" i="14"/>
  <c r="EA181" i="14"/>
  <c r="EA183" i="14" s="1"/>
  <c r="EG35" i="14"/>
  <c r="EI51" i="6"/>
  <c r="EB53" i="14"/>
  <c r="Q15" i="14" l="1"/>
  <c r="Q34" i="10" s="1"/>
  <c r="U18" i="14"/>
  <c r="U29" i="10"/>
  <c r="U25" i="10"/>
  <c r="HJ30" i="5"/>
  <c r="HI33" i="5"/>
  <c r="HI15" i="5" s="1"/>
  <c r="EE101" i="14"/>
  <c r="EE88" i="14"/>
  <c r="EF88" i="14" s="1"/>
  <c r="EE76" i="14"/>
  <c r="EE73" i="14"/>
  <c r="IR27" i="5"/>
  <c r="EB182" i="14"/>
  <c r="EB181" i="14"/>
  <c r="EB183" i="14" s="1"/>
  <c r="BG57" i="14"/>
  <c r="CV184" i="14"/>
  <c r="CW178" i="14" s="1"/>
  <c r="CV180" i="14"/>
  <c r="IO19" i="5"/>
  <c r="IO8" i="5"/>
  <c r="EH35" i="14"/>
  <c r="EJ51" i="6"/>
  <c r="ED136" i="14"/>
  <c r="ED111" i="14"/>
  <c r="EC167" i="14"/>
  <c r="EC175" i="14" s="1"/>
  <c r="EC146" i="14"/>
  <c r="EG60" i="14"/>
  <c r="EG63" i="14"/>
  <c r="EG48" i="14"/>
  <c r="EG45" i="14"/>
  <c r="IQ26" i="5"/>
  <c r="ED77" i="14"/>
  <c r="EB81" i="14"/>
  <c r="HH18" i="5"/>
  <c r="HH7" i="5"/>
  <c r="HH10" i="5" s="1"/>
  <c r="IP43" i="5"/>
  <c r="IP16" i="5" s="1"/>
  <c r="IQ37" i="5"/>
  <c r="IQ31" i="5" s="1"/>
  <c r="BS52" i="14"/>
  <c r="BG52" i="14"/>
  <c r="EE49" i="14"/>
  <c r="EC53" i="14" s="1"/>
  <c r="HI18" i="5" l="1"/>
  <c r="HI7" i="5"/>
  <c r="EE136" i="14"/>
  <c r="EE111" i="14"/>
  <c r="HK30" i="5"/>
  <c r="HJ33" i="5"/>
  <c r="HJ15" i="5" s="1"/>
  <c r="CW180" i="14"/>
  <c r="CW184" i="14" s="1"/>
  <c r="CX178" i="14" s="1"/>
  <c r="EC182" i="14"/>
  <c r="EC181" i="14"/>
  <c r="EC183" i="14" s="1"/>
  <c r="ED167" i="14"/>
  <c r="ED175" i="14" s="1"/>
  <c r="ED146" i="14"/>
  <c r="EI35" i="14"/>
  <c r="EK51" i="6"/>
  <c r="EH60" i="14"/>
  <c r="EH63" i="14"/>
  <c r="EH48" i="14"/>
  <c r="EH45" i="14"/>
  <c r="IS27" i="5"/>
  <c r="BG54" i="14"/>
  <c r="IR26" i="5"/>
  <c r="U23" i="13"/>
  <c r="U27" i="13" s="1"/>
  <c r="U30" i="10"/>
  <c r="U9" i="11"/>
  <c r="IQ43" i="5"/>
  <c r="IQ16" i="5" s="1"/>
  <c r="IR37" i="5"/>
  <c r="IP19" i="5"/>
  <c r="IP8" i="5"/>
  <c r="EG49" i="14"/>
  <c r="EE77" i="14"/>
  <c r="EC81" i="14" s="1"/>
  <c r="ED53" i="14"/>
  <c r="EG88" i="14"/>
  <c r="EG101" i="14"/>
  <c r="EG76" i="14"/>
  <c r="EG73" i="14"/>
  <c r="CX180" i="14" l="1"/>
  <c r="CX184" i="14" s="1"/>
  <c r="CY178" i="14" s="1"/>
  <c r="HJ7" i="5"/>
  <c r="HJ10" i="5" s="1"/>
  <c r="HJ18" i="5"/>
  <c r="U32" i="13"/>
  <c r="U35" i="13" s="1"/>
  <c r="U31" i="13"/>
  <c r="HL30" i="5"/>
  <c r="HK33" i="5"/>
  <c r="HK15" i="5" s="1"/>
  <c r="EG77" i="14"/>
  <c r="EG136" i="14"/>
  <c r="EG111" i="14"/>
  <c r="IQ19" i="5"/>
  <c r="IQ8" i="5"/>
  <c r="EI60" i="14"/>
  <c r="EI63" i="14"/>
  <c r="EI48" i="14"/>
  <c r="EI45" i="14"/>
  <c r="EE167" i="14"/>
  <c r="EE175" i="14" s="1"/>
  <c r="EE146" i="14"/>
  <c r="EH101" i="14"/>
  <c r="EH88" i="14"/>
  <c r="EH76" i="14"/>
  <c r="EH73" i="14"/>
  <c r="IS26" i="5"/>
  <c r="ED182" i="14"/>
  <c r="ED181" i="14"/>
  <c r="HI10" i="5"/>
  <c r="EJ35" i="14"/>
  <c r="EL51" i="6"/>
  <c r="EH49" i="14"/>
  <c r="BG58" i="14"/>
  <c r="ED81" i="14"/>
  <c r="IT27" i="5"/>
  <c r="IR43" i="5"/>
  <c r="IR16" i="5" s="1"/>
  <c r="IS37" i="5"/>
  <c r="IR31" i="5"/>
  <c r="U33" i="13" l="1"/>
  <c r="V30" i="13" s="1"/>
  <c r="U38" i="13"/>
  <c r="U37" i="13"/>
  <c r="CY184" i="14"/>
  <c r="CZ178" i="14" s="1"/>
  <c r="CY180" i="14"/>
  <c r="BH52" i="14"/>
  <c r="BH43" i="14"/>
  <c r="BH55" i="14" s="1"/>
  <c r="EK35" i="14"/>
  <c r="EM51" i="6"/>
  <c r="HM30" i="5"/>
  <c r="HL33" i="5"/>
  <c r="HL15" i="5" s="1"/>
  <c r="IS43" i="5"/>
  <c r="IS16" i="5" s="1"/>
  <c r="IT37" i="5"/>
  <c r="EG167" i="14"/>
  <c r="EG175" i="14" s="1"/>
  <c r="EG146" i="14"/>
  <c r="EI101" i="14"/>
  <c r="EI88" i="14"/>
  <c r="EI76" i="14"/>
  <c r="EI73" i="14"/>
  <c r="EE53" i="14"/>
  <c r="EF53" i="14" s="1"/>
  <c r="EI49" i="14"/>
  <c r="EG53" i="14"/>
  <c r="EJ63" i="14"/>
  <c r="EJ60" i="14"/>
  <c r="EJ48" i="14"/>
  <c r="EJ45" i="14"/>
  <c r="IT26" i="5"/>
  <c r="EH77" i="14"/>
  <c r="EE81" i="14" s="1"/>
  <c r="EF81" i="14" s="1"/>
  <c r="EH136" i="14"/>
  <c r="EH111" i="14"/>
  <c r="IT31" i="5"/>
  <c r="IU27" i="5"/>
  <c r="EE182" i="14"/>
  <c r="EF182" i="14" s="1"/>
  <c r="EE181" i="14"/>
  <c r="IR19" i="5"/>
  <c r="IR8" i="5"/>
  <c r="IS31" i="5"/>
  <c r="ED183" i="14"/>
  <c r="HK7" i="5"/>
  <c r="HK10" i="5" s="1"/>
  <c r="HK18" i="5"/>
  <c r="U12" i="11" l="1"/>
  <c r="BH54" i="14"/>
  <c r="CZ180" i="14"/>
  <c r="CZ184" i="14" s="1"/>
  <c r="DA178" i="14" s="1"/>
  <c r="IU26" i="5"/>
  <c r="EG181" i="14"/>
  <c r="EG182" i="14"/>
  <c r="IU31" i="5"/>
  <c r="IV27" i="5"/>
  <c r="EJ101" i="14"/>
  <c r="EJ88" i="14"/>
  <c r="EJ76" i="14"/>
  <c r="EJ73" i="14"/>
  <c r="IT43" i="5"/>
  <c r="IT16" i="5" s="1"/>
  <c r="IU37" i="5"/>
  <c r="IS8" i="5"/>
  <c r="IS19" i="5"/>
  <c r="EI77" i="14"/>
  <c r="EI136" i="14"/>
  <c r="EI111" i="14"/>
  <c r="EJ49" i="14"/>
  <c r="EH53" i="14" s="1"/>
  <c r="HL7" i="5"/>
  <c r="HL10" i="5" s="1"/>
  <c r="HL18" i="5"/>
  <c r="HN30" i="5"/>
  <c r="HM33" i="5"/>
  <c r="HM15" i="5" s="1"/>
  <c r="BH57" i="14"/>
  <c r="EE183" i="14"/>
  <c r="EF183" i="14" s="1"/>
  <c r="EF181" i="14"/>
  <c r="EH167" i="14"/>
  <c r="EH175" i="14" s="1"/>
  <c r="EH146" i="14"/>
  <c r="Q7" i="14"/>
  <c r="Q45" i="11" s="1"/>
  <c r="EL35" i="14"/>
  <c r="EN51" i="6"/>
  <c r="EG81" i="14"/>
  <c r="EK63" i="14"/>
  <c r="EK60" i="14"/>
  <c r="EK48" i="14"/>
  <c r="EK45" i="14"/>
  <c r="DA180" i="14" l="1"/>
  <c r="DA184" i="14" s="1"/>
  <c r="DB178" i="14" s="1"/>
  <c r="EG183" i="14"/>
  <c r="IV26" i="5"/>
  <c r="HM7" i="5"/>
  <c r="HM10" i="5" s="1"/>
  <c r="HM18" i="5"/>
  <c r="EL60" i="14"/>
  <c r="EL63" i="14"/>
  <c r="EL48" i="14"/>
  <c r="EL45" i="14"/>
  <c r="IT8" i="5"/>
  <c r="IT19" i="5"/>
  <c r="EM35" i="14"/>
  <c r="EO51" i="6"/>
  <c r="HO30" i="5"/>
  <c r="HN33" i="5"/>
  <c r="HN15" i="5" s="1"/>
  <c r="EJ77" i="14"/>
  <c r="IU43" i="5"/>
  <c r="IU16" i="5" s="1"/>
  <c r="IV37" i="5"/>
  <c r="EH182" i="14"/>
  <c r="EH181" i="14"/>
  <c r="EH183" i="14" s="1"/>
  <c r="BH58" i="14"/>
  <c r="EK101" i="14"/>
  <c r="EK88" i="14"/>
  <c r="EK73" i="14"/>
  <c r="EK76" i="14"/>
  <c r="EI167" i="14"/>
  <c r="EI175" i="14" s="1"/>
  <c r="EI146" i="14"/>
  <c r="EJ136" i="14"/>
  <c r="EJ111" i="14"/>
  <c r="EK49" i="14"/>
  <c r="EH81" i="14"/>
  <c r="IW27" i="5"/>
  <c r="DB180" i="14" l="1"/>
  <c r="DB184" i="14" s="1"/>
  <c r="DC178" i="14" s="1"/>
  <c r="HN7" i="5"/>
  <c r="HN10" i="5" s="1"/>
  <c r="HN18" i="5"/>
  <c r="IV43" i="5"/>
  <c r="IV16" i="5" s="1"/>
  <c r="IW37" i="5"/>
  <c r="EN35" i="14"/>
  <c r="EP51" i="6"/>
  <c r="IU8" i="5"/>
  <c r="IU19" i="5"/>
  <c r="EK136" i="14"/>
  <c r="EK111" i="14"/>
  <c r="IW26" i="5"/>
  <c r="EI53" i="14"/>
  <c r="IW31" i="5"/>
  <c r="IX27" i="5"/>
  <c r="IV31" i="5"/>
  <c r="EK77" i="14"/>
  <c r="EL49" i="14"/>
  <c r="EJ53" i="14" s="1"/>
  <c r="BI52" i="14"/>
  <c r="BI43" i="14"/>
  <c r="BI55" i="14" s="1"/>
  <c r="EM60" i="14"/>
  <c r="EM63" i="14"/>
  <c r="EM48" i="14"/>
  <c r="EM45" i="14"/>
  <c r="EJ167" i="14"/>
  <c r="EJ175" i="14" s="1"/>
  <c r="EJ146" i="14"/>
  <c r="EL101" i="14"/>
  <c r="EL88" i="14"/>
  <c r="EL76" i="14"/>
  <c r="EL73" i="14"/>
  <c r="HP30" i="5"/>
  <c r="HO33" i="5"/>
  <c r="HO15" i="5" s="1"/>
  <c r="EI182" i="14"/>
  <c r="EI181" i="14"/>
  <c r="EI183" i="14" s="1"/>
  <c r="EI81" i="14"/>
  <c r="DC180" i="14" l="1"/>
  <c r="DC184" i="14" s="1"/>
  <c r="DD178" i="14" s="1"/>
  <c r="HO7" i="5"/>
  <c r="HO10" i="5" s="1"/>
  <c r="HO18" i="5"/>
  <c r="EM101" i="14"/>
  <c r="EM88" i="14"/>
  <c r="EM76" i="14"/>
  <c r="EM73" i="14"/>
  <c r="BI54" i="14"/>
  <c r="EO35" i="14"/>
  <c r="EQ51" i="6"/>
  <c r="IV8" i="5"/>
  <c r="IV19" i="5"/>
  <c r="EM49" i="14"/>
  <c r="EK53" i="14" s="1"/>
  <c r="EL136" i="14"/>
  <c r="EL111" i="14"/>
  <c r="EK167" i="14"/>
  <c r="EK175" i="14" s="1"/>
  <c r="EK146" i="14"/>
  <c r="EN60" i="14"/>
  <c r="EN63" i="14"/>
  <c r="EN45" i="14"/>
  <c r="EN48" i="14"/>
  <c r="IX26" i="5"/>
  <c r="EL77" i="14"/>
  <c r="EJ81" i="14" s="1"/>
  <c r="BI57" i="14"/>
  <c r="HQ30" i="5"/>
  <c r="HP33" i="5"/>
  <c r="HP15" i="5" s="1"/>
  <c r="V30" i="5"/>
  <c r="V33" i="5" s="1"/>
  <c r="EJ182" i="14"/>
  <c r="EJ181" i="14"/>
  <c r="EJ183" i="14" s="1"/>
  <c r="IW43" i="5"/>
  <c r="IW16" i="5" s="1"/>
  <c r="IX37" i="5"/>
  <c r="IY27" i="5"/>
  <c r="DD180" i="14" l="1"/>
  <c r="DD184" i="14" s="1"/>
  <c r="DE178" i="14" s="1"/>
  <c r="IW8" i="5"/>
  <c r="IW19" i="5"/>
  <c r="EM136" i="14"/>
  <c r="EM111" i="14"/>
  <c r="IY26" i="5"/>
  <c r="EN49" i="14"/>
  <c r="HP18" i="5"/>
  <c r="V18" i="5" s="1"/>
  <c r="HP7" i="5"/>
  <c r="V15" i="5"/>
  <c r="HR30" i="5"/>
  <c r="HQ33" i="5"/>
  <c r="HQ15" i="5" s="1"/>
  <c r="EO63" i="14"/>
  <c r="EO60" i="14"/>
  <c r="EO48" i="14"/>
  <c r="EO45" i="14"/>
  <c r="EM77" i="14"/>
  <c r="EN101" i="14"/>
  <c r="EN88" i="14"/>
  <c r="EN76" i="14"/>
  <c r="EN73" i="14"/>
  <c r="IY31" i="5"/>
  <c r="IZ27" i="5"/>
  <c r="EK182" i="14"/>
  <c r="EK181" i="14"/>
  <c r="EK183" i="14" s="1"/>
  <c r="EK81" i="14"/>
  <c r="IX43" i="5"/>
  <c r="IX16" i="5" s="1"/>
  <c r="IY37" i="5"/>
  <c r="EP35" i="14"/>
  <c r="ER51" i="6"/>
  <c r="IX31" i="5"/>
  <c r="BI58" i="14"/>
  <c r="EL167" i="14"/>
  <c r="EL175" i="14" s="1"/>
  <c r="EL146" i="14"/>
  <c r="DE180" i="14" l="1"/>
  <c r="DF180" i="14" s="1"/>
  <c r="IZ26" i="5"/>
  <c r="EL182" i="14"/>
  <c r="EL181" i="14"/>
  <c r="EO101" i="14"/>
  <c r="EO88" i="14"/>
  <c r="EO76" i="14"/>
  <c r="EO73" i="14"/>
  <c r="HQ18" i="5"/>
  <c r="HQ7" i="5"/>
  <c r="EM167" i="14"/>
  <c r="EM175" i="14" s="1"/>
  <c r="EM146" i="14"/>
  <c r="JA27" i="5"/>
  <c r="Y27" i="5"/>
  <c r="EQ35" i="14"/>
  <c r="ES51" i="6"/>
  <c r="EN77" i="14"/>
  <c r="HS30" i="5"/>
  <c r="HR33" i="5"/>
  <c r="HR15" i="5" s="1"/>
  <c r="EL53" i="14"/>
  <c r="BJ52" i="14"/>
  <c r="BJ43" i="14"/>
  <c r="BJ55" i="14" s="1"/>
  <c r="EP60" i="14"/>
  <c r="EP63" i="14"/>
  <c r="EP48" i="14"/>
  <c r="EP45" i="14"/>
  <c r="IZ37" i="5"/>
  <c r="IY43" i="5"/>
  <c r="IY16" i="5" s="1"/>
  <c r="EN136" i="14"/>
  <c r="EN111" i="14"/>
  <c r="HP10" i="5"/>
  <c r="V7" i="5"/>
  <c r="EO49" i="14"/>
  <c r="EM53" i="14" s="1"/>
  <c r="IX8" i="5"/>
  <c r="IX19" i="5"/>
  <c r="EL81" i="14"/>
  <c r="JB27" i="5" l="1"/>
  <c r="EL183" i="14"/>
  <c r="IZ43" i="5"/>
  <c r="IZ16" i="5" s="1"/>
  <c r="JA37" i="5"/>
  <c r="Y37" i="5"/>
  <c r="Y43" i="5" s="1"/>
  <c r="IZ31" i="5"/>
  <c r="Y31" i="5" s="1"/>
  <c r="EO77" i="14"/>
  <c r="JA26" i="5"/>
  <c r="Y26" i="5"/>
  <c r="ER35" i="14"/>
  <c r="EU51" i="6"/>
  <c r="EP49" i="14"/>
  <c r="EP101" i="14"/>
  <c r="EP88" i="14"/>
  <c r="EP76" i="14"/>
  <c r="EP73" i="14"/>
  <c r="BJ54" i="14"/>
  <c r="V17" i="10"/>
  <c r="V16" i="10" s="1"/>
  <c r="V10" i="5"/>
  <c r="EM182" i="14"/>
  <c r="EM181" i="14"/>
  <c r="EM183" i="14" s="1"/>
  <c r="DF184" i="14"/>
  <c r="DS178" i="14" s="1"/>
  <c r="EO136" i="14"/>
  <c r="EO111" i="14"/>
  <c r="HR18" i="5"/>
  <c r="HR7" i="5"/>
  <c r="HR10" i="5" s="1"/>
  <c r="HQ10" i="5"/>
  <c r="DE184" i="14"/>
  <c r="DG178" i="14" s="1"/>
  <c r="IY19" i="5"/>
  <c r="IY8" i="5"/>
  <c r="EQ60" i="14"/>
  <c r="EQ63" i="14"/>
  <c r="EQ48" i="14"/>
  <c r="EQ45" i="14"/>
  <c r="BJ57" i="14"/>
  <c r="BJ58" i="14" s="1"/>
  <c r="HT30" i="5"/>
  <c r="HS33" i="5"/>
  <c r="HS15" i="5" s="1"/>
  <c r="EN167" i="14"/>
  <c r="EN175" i="14" s="1"/>
  <c r="EN146" i="14"/>
  <c r="EN53" i="14"/>
  <c r="BK43" i="14" l="1"/>
  <c r="BK55" i="14" s="1"/>
  <c r="BK52" i="14"/>
  <c r="EM81" i="14"/>
  <c r="JA43" i="5"/>
  <c r="JA16" i="5" s="1"/>
  <c r="JB37" i="5"/>
  <c r="IZ19" i="5"/>
  <c r="Y19" i="5" s="1"/>
  <c r="IZ8" i="5"/>
  <c r="Y8" i="5" s="1"/>
  <c r="Y22" i="10" s="1"/>
  <c r="Y21" i="10" s="1"/>
  <c r="Y16" i="5"/>
  <c r="EP77" i="14"/>
  <c r="EN81" i="14"/>
  <c r="EP136" i="14"/>
  <c r="EP111" i="14"/>
  <c r="ET35" i="14"/>
  <c r="EV51" i="6"/>
  <c r="DG180" i="14"/>
  <c r="ER60" i="14"/>
  <c r="ES60" i="14" s="1"/>
  <c r="ER63" i="14"/>
  <c r="ER48" i="14"/>
  <c r="ER45" i="14"/>
  <c r="EO167" i="14"/>
  <c r="EO175" i="14" s="1"/>
  <c r="EO146" i="14"/>
  <c r="EN182" i="14"/>
  <c r="EN181" i="14"/>
  <c r="EN183" i="14" s="1"/>
  <c r="V11" i="13"/>
  <c r="V31" i="8"/>
  <c r="V19" i="10"/>
  <c r="V24" i="10" s="1"/>
  <c r="HS18" i="5"/>
  <c r="HS7" i="5"/>
  <c r="JB26" i="5"/>
  <c r="JC27" i="5"/>
  <c r="EQ49" i="14"/>
  <c r="EO53" i="14" s="1"/>
  <c r="EQ101" i="14"/>
  <c r="EQ88" i="14"/>
  <c r="EQ76" i="14"/>
  <c r="EQ73" i="14"/>
  <c r="HU30" i="5"/>
  <c r="HT33" i="5"/>
  <c r="HT15" i="5" s="1"/>
  <c r="JA31" i="5"/>
  <c r="EQ77" i="14" l="1"/>
  <c r="R15" i="14"/>
  <c r="R34" i="10" s="1"/>
  <c r="EQ136" i="14"/>
  <c r="EQ111" i="14"/>
  <c r="JA8" i="5"/>
  <c r="JA19" i="5"/>
  <c r="ET60" i="14"/>
  <c r="ET63" i="14"/>
  <c r="ET48" i="14"/>
  <c r="ET45" i="14"/>
  <c r="JB43" i="5"/>
  <c r="JB16" i="5" s="1"/>
  <c r="JC37" i="5"/>
  <c r="JB31" i="5"/>
  <c r="EP167" i="14"/>
  <c r="EP175" i="14" s="1"/>
  <c r="EP146" i="14"/>
  <c r="V18" i="14"/>
  <c r="V29" i="10"/>
  <c r="V25" i="10"/>
  <c r="EU35" i="14"/>
  <c r="EW51" i="6"/>
  <c r="JC26" i="5"/>
  <c r="EO182" i="14"/>
  <c r="EO181" i="14"/>
  <c r="EO183" i="14" s="1"/>
  <c r="BK58" i="14"/>
  <c r="BK54" i="14"/>
  <c r="HT18" i="5"/>
  <c r="HT7" i="5"/>
  <c r="HT10" i="5" s="1"/>
  <c r="BK57" i="14"/>
  <c r="ER101" i="14"/>
  <c r="ER88" i="14"/>
  <c r="ES88" i="14" s="1"/>
  <c r="ER76" i="14"/>
  <c r="ER73" i="14"/>
  <c r="DG184" i="14"/>
  <c r="DH178" i="14" s="1"/>
  <c r="JD27" i="5"/>
  <c r="HV30" i="5"/>
  <c r="HU33" i="5"/>
  <c r="HU15" i="5" s="1"/>
  <c r="HS10" i="5"/>
  <c r="ER49" i="14"/>
  <c r="DH180" i="14" l="1"/>
  <c r="ER77" i="14"/>
  <c r="EP182" i="14"/>
  <c r="EP181" i="14"/>
  <c r="EP183" i="14" s="1"/>
  <c r="JD26" i="5"/>
  <c r="JC43" i="5"/>
  <c r="JC16" i="5" s="1"/>
  <c r="JD37" i="5"/>
  <c r="EP53" i="14"/>
  <c r="JB8" i="5"/>
  <c r="JB19" i="5"/>
  <c r="EQ167" i="14"/>
  <c r="EQ175" i="14" s="1"/>
  <c r="EQ146" i="14"/>
  <c r="EU60" i="14"/>
  <c r="EU63" i="14"/>
  <c r="EU48" i="14"/>
  <c r="EU45" i="14"/>
  <c r="ET101" i="14"/>
  <c r="ET88" i="14"/>
  <c r="ET76" i="14"/>
  <c r="ET73" i="14"/>
  <c r="BL43" i="14"/>
  <c r="BL55" i="14" s="1"/>
  <c r="BL57" i="14" s="1"/>
  <c r="BL52" i="14"/>
  <c r="ER136" i="14"/>
  <c r="ER111" i="14"/>
  <c r="ET49" i="14"/>
  <c r="HW30" i="5"/>
  <c r="HV33" i="5"/>
  <c r="HV15" i="5" s="1"/>
  <c r="EO81" i="14"/>
  <c r="EQ53" i="14"/>
  <c r="HU18" i="5"/>
  <c r="HU7" i="5"/>
  <c r="JE27" i="5"/>
  <c r="JD31" i="5"/>
  <c r="V23" i="13"/>
  <c r="V27" i="13" s="1"/>
  <c r="V30" i="10"/>
  <c r="V9" i="11"/>
  <c r="EV35" i="14"/>
  <c r="EX51" i="6"/>
  <c r="JC31" i="5"/>
  <c r="EP81" i="14"/>
  <c r="JE26" i="5" l="1"/>
  <c r="V32" i="13"/>
  <c r="V35" i="13" s="1"/>
  <c r="V31" i="13"/>
  <c r="EQ182" i="14"/>
  <c r="EQ181" i="14"/>
  <c r="EQ183" i="14" s="1"/>
  <c r="DH184" i="14"/>
  <c r="DI178" i="14" s="1"/>
  <c r="ER167" i="14"/>
  <c r="ER175" i="14" s="1"/>
  <c r="ER146" i="14"/>
  <c r="EW35" i="14"/>
  <c r="EY51" i="6"/>
  <c r="BL54" i="14"/>
  <c r="BL58" i="14" s="1"/>
  <c r="EV63" i="14"/>
  <c r="EV60" i="14"/>
  <c r="EV48" i="14"/>
  <c r="EV45" i="14"/>
  <c r="ET136" i="14"/>
  <c r="ET111" i="14"/>
  <c r="JD43" i="5"/>
  <c r="JD16" i="5" s="1"/>
  <c r="JE37" i="5"/>
  <c r="HV7" i="5"/>
  <c r="HV10" i="5" s="1"/>
  <c r="HV18" i="5"/>
  <c r="JC8" i="5"/>
  <c r="JC19" i="5"/>
  <c r="JE31" i="5"/>
  <c r="JF27" i="5"/>
  <c r="HX30" i="5"/>
  <c r="HW33" i="5"/>
  <c r="HW15" i="5" s="1"/>
  <c r="EU49" i="14"/>
  <c r="HU10" i="5"/>
  <c r="ET77" i="14"/>
  <c r="EQ81" i="14" s="1"/>
  <c r="EU101" i="14"/>
  <c r="EU88" i="14"/>
  <c r="EU76" i="14"/>
  <c r="EU73" i="14"/>
  <c r="V33" i="13" l="1"/>
  <c r="W30" i="13" s="1"/>
  <c r="BM43" i="14"/>
  <c r="BM55" i="14" s="1"/>
  <c r="BM57" i="14" s="1"/>
  <c r="BM52" i="14"/>
  <c r="V38" i="13"/>
  <c r="V37" i="13"/>
  <c r="V12" i="11" s="1"/>
  <c r="JF26" i="5"/>
  <c r="EX35" i="14"/>
  <c r="EZ51" i="6"/>
  <c r="EV49" i="14"/>
  <c r="ET53" i="14" s="1"/>
  <c r="JE43" i="5"/>
  <c r="JE16" i="5" s="1"/>
  <c r="JF37" i="5"/>
  <c r="EW63" i="14"/>
  <c r="EW60" i="14"/>
  <c r="EW48" i="14"/>
  <c r="EW45" i="14"/>
  <c r="EV88" i="14"/>
  <c r="EV101" i="14"/>
  <c r="EV76" i="14"/>
  <c r="EV73" i="14"/>
  <c r="EU77" i="14"/>
  <c r="JD19" i="5"/>
  <c r="JD8" i="5"/>
  <c r="JF31" i="5"/>
  <c r="JG27" i="5"/>
  <c r="ER53" i="14"/>
  <c r="ES53" i="14" s="1"/>
  <c r="HY30" i="5"/>
  <c r="HX33" i="5"/>
  <c r="HX15" i="5" s="1"/>
  <c r="ER182" i="14"/>
  <c r="ES182" i="14" s="1"/>
  <c r="ER181" i="14"/>
  <c r="HW7" i="5"/>
  <c r="HW18" i="5"/>
  <c r="EU136" i="14"/>
  <c r="EU111" i="14"/>
  <c r="ET167" i="14"/>
  <c r="ET175" i="14" s="1"/>
  <c r="ET146" i="14"/>
  <c r="DI180" i="14"/>
  <c r="DI184" i="14" s="1"/>
  <c r="DJ178" i="14" s="1"/>
  <c r="ER81" i="14"/>
  <c r="ES81" i="14" s="1"/>
  <c r="DJ180" i="14" l="1"/>
  <c r="DJ184" i="14" s="1"/>
  <c r="DK178" i="14" s="1"/>
  <c r="EU53" i="14"/>
  <c r="EV136" i="14"/>
  <c r="EV111" i="14"/>
  <c r="HX7" i="5"/>
  <c r="HX10" i="5" s="1"/>
  <c r="HX18" i="5"/>
  <c r="JG26" i="5"/>
  <c r="JH27" i="5"/>
  <c r="EW101" i="14"/>
  <c r="EW88" i="14"/>
  <c r="EW76" i="14"/>
  <c r="EW73" i="14"/>
  <c r="EY35" i="14"/>
  <c r="FA51" i="6"/>
  <c r="EW49" i="14"/>
  <c r="EU167" i="14"/>
  <c r="EU175" i="14" s="1"/>
  <c r="EU146" i="14"/>
  <c r="JF43" i="5"/>
  <c r="JF16" i="5" s="1"/>
  <c r="JG37" i="5"/>
  <c r="JE8" i="5"/>
  <c r="JE19" i="5"/>
  <c r="R7" i="14"/>
  <c r="R45" i="11" s="1"/>
  <c r="HW10" i="5"/>
  <c r="HZ30" i="5"/>
  <c r="HY33" i="5"/>
  <c r="HY15" i="5" s="1"/>
  <c r="EX60" i="14"/>
  <c r="EX63" i="14"/>
  <c r="EX48" i="14"/>
  <c r="EX45" i="14"/>
  <c r="ER183" i="14"/>
  <c r="ES183" i="14" s="1"/>
  <c r="ES181" i="14"/>
  <c r="BM54" i="14"/>
  <c r="BM58" i="14" s="1"/>
  <c r="ET182" i="14"/>
  <c r="ET181" i="14"/>
  <c r="EV77" i="14"/>
  <c r="ET81" i="14" s="1"/>
  <c r="BN43" i="14" l="1"/>
  <c r="BN55" i="14" s="1"/>
  <c r="BN57" i="14" s="1"/>
  <c r="BN52" i="14"/>
  <c r="DK180" i="14"/>
  <c r="DK184" i="14" s="1"/>
  <c r="DL178" i="14" s="1"/>
  <c r="JH26" i="5"/>
  <c r="EY60" i="14"/>
  <c r="EY63" i="14"/>
  <c r="EY48" i="14"/>
  <c r="EY45" i="14"/>
  <c r="EW77" i="14"/>
  <c r="EV167" i="14"/>
  <c r="EV175" i="14" s="1"/>
  <c r="EV146" i="14"/>
  <c r="EX49" i="14"/>
  <c r="EX101" i="14"/>
  <c r="EX88" i="14"/>
  <c r="EX73" i="14"/>
  <c r="EX76" i="14"/>
  <c r="JG43" i="5"/>
  <c r="JG16" i="5" s="1"/>
  <c r="JH37" i="5"/>
  <c r="JH31" i="5"/>
  <c r="JI27" i="5"/>
  <c r="EU81" i="14"/>
  <c r="JF8" i="5"/>
  <c r="JF19" i="5"/>
  <c r="JG31" i="5"/>
  <c r="EZ35" i="14"/>
  <c r="FB51" i="6"/>
  <c r="EW136" i="14"/>
  <c r="EW111" i="14"/>
  <c r="ET183" i="14"/>
  <c r="HY7" i="5"/>
  <c r="HY18" i="5"/>
  <c r="EU182" i="14"/>
  <c r="EU181" i="14"/>
  <c r="EU183" i="14" s="1"/>
  <c r="IA30" i="5"/>
  <c r="HZ33" i="5"/>
  <c r="HZ15" i="5" s="1"/>
  <c r="DL180" i="14" l="1"/>
  <c r="DL184" i="14" s="1"/>
  <c r="DM178" i="14" s="1"/>
  <c r="EX136" i="14"/>
  <c r="EX111" i="14"/>
  <c r="EV53" i="14"/>
  <c r="JI26" i="5"/>
  <c r="EY101" i="14"/>
  <c r="EY88" i="14"/>
  <c r="EY76" i="14"/>
  <c r="EY73" i="14"/>
  <c r="HY10" i="5"/>
  <c r="EZ60" i="14"/>
  <c r="EZ63" i="14"/>
  <c r="EZ48" i="14"/>
  <c r="EZ45" i="14"/>
  <c r="JH43" i="5"/>
  <c r="JH16" i="5" s="1"/>
  <c r="JI37" i="5"/>
  <c r="EV182" i="14"/>
  <c r="EV181" i="14"/>
  <c r="EV183" i="14" s="1"/>
  <c r="JJ27" i="5"/>
  <c r="EW167" i="14"/>
  <c r="EW175" i="14" s="1"/>
  <c r="EW146" i="14"/>
  <c r="JG8" i="5"/>
  <c r="JG19" i="5"/>
  <c r="EY49" i="14"/>
  <c r="HZ7" i="5"/>
  <c r="HZ10" i="5" s="1"/>
  <c r="HZ18" i="5"/>
  <c r="EX77" i="14"/>
  <c r="EV81" i="14" s="1"/>
  <c r="BN54" i="14"/>
  <c r="BN58" i="14" s="1"/>
  <c r="IB30" i="5"/>
  <c r="IA33" i="5"/>
  <c r="IA15" i="5" s="1"/>
  <c r="FA35" i="14"/>
  <c r="FC51" i="6"/>
  <c r="BO52" i="14" l="1"/>
  <c r="BO43" i="14"/>
  <c r="BO55" i="14" s="1"/>
  <c r="BO57" i="14" s="1"/>
  <c r="DM180" i="14"/>
  <c r="DM184" i="14" s="1"/>
  <c r="DN178" i="14" s="1"/>
  <c r="EW53" i="14"/>
  <c r="JI43" i="5"/>
  <c r="JI16" i="5" s="1"/>
  <c r="JJ37" i="5"/>
  <c r="FB35" i="14"/>
  <c r="FD51" i="6"/>
  <c r="IA7" i="5"/>
  <c r="IA10" i="5" s="1"/>
  <c r="IA18" i="5"/>
  <c r="EX167" i="14"/>
  <c r="EX175" i="14" s="1"/>
  <c r="EX146" i="14"/>
  <c r="EY136" i="14"/>
  <c r="EY111" i="14"/>
  <c r="FA63" i="14"/>
  <c r="FA60" i="14"/>
  <c r="FA45" i="14"/>
  <c r="FA48" i="14"/>
  <c r="JJ31" i="5"/>
  <c r="JK27" i="5"/>
  <c r="JJ26" i="5"/>
  <c r="IC30" i="5"/>
  <c r="IB33" i="5"/>
  <c r="IB15" i="5" s="1"/>
  <c r="W30" i="5"/>
  <c r="W33" i="5" s="1"/>
  <c r="EW81" i="14"/>
  <c r="EZ101" i="14"/>
  <c r="EZ88" i="14"/>
  <c r="EZ76" i="14"/>
  <c r="EZ73" i="14"/>
  <c r="JI31" i="5"/>
  <c r="EY77" i="14"/>
  <c r="JH8" i="5"/>
  <c r="JH19" i="5"/>
  <c r="EZ49" i="14"/>
  <c r="EW182" i="14"/>
  <c r="EW181" i="14"/>
  <c r="EX53" i="14"/>
  <c r="DN180" i="14" l="1"/>
  <c r="DN184" i="14" s="1"/>
  <c r="DO178" i="14" s="1"/>
  <c r="FA49" i="14"/>
  <c r="JI8" i="5"/>
  <c r="JI19" i="5"/>
  <c r="FB60" i="14"/>
  <c r="FB63" i="14"/>
  <c r="FB48" i="14"/>
  <c r="FB45" i="14"/>
  <c r="FC35" i="14"/>
  <c r="FE51" i="6"/>
  <c r="EZ136" i="14"/>
  <c r="EZ111" i="14"/>
  <c r="FA88" i="14"/>
  <c r="FA101" i="14"/>
  <c r="FA76" i="14"/>
  <c r="FA73" i="14"/>
  <c r="IB18" i="5"/>
  <c r="W18" i="5" s="1"/>
  <c r="IB7" i="5"/>
  <c r="W15" i="5"/>
  <c r="JJ43" i="5"/>
  <c r="JJ16" i="5" s="1"/>
  <c r="JK37" i="5"/>
  <c r="ID30" i="5"/>
  <c r="IC33" i="5"/>
  <c r="IC15" i="5" s="1"/>
  <c r="EZ77" i="14"/>
  <c r="EY167" i="14"/>
  <c r="EY175" i="14" s="1"/>
  <c r="EY146" i="14"/>
  <c r="JK26" i="5"/>
  <c r="EX182" i="14"/>
  <c r="EX181" i="14"/>
  <c r="BO58" i="14"/>
  <c r="BO54" i="14"/>
  <c r="EW183" i="14"/>
  <c r="JK31" i="5"/>
  <c r="JL27" i="5"/>
  <c r="EY53" i="14"/>
  <c r="DO180" i="14" l="1"/>
  <c r="DO184" i="14" s="1"/>
  <c r="DP178" i="14" s="1"/>
  <c r="IB10" i="5"/>
  <c r="W7" i="5"/>
  <c r="FB88" i="14"/>
  <c r="FB101" i="14"/>
  <c r="FB76" i="14"/>
  <c r="FB73" i="14"/>
  <c r="FA77" i="14"/>
  <c r="IC18" i="5"/>
  <c r="IC7" i="5"/>
  <c r="EX81" i="14"/>
  <c r="EZ167" i="14"/>
  <c r="EZ175" i="14" s="1"/>
  <c r="EZ146" i="14"/>
  <c r="EY81" i="14"/>
  <c r="JL26" i="5"/>
  <c r="EY182" i="14"/>
  <c r="EY181" i="14"/>
  <c r="FA136" i="14"/>
  <c r="FA111" i="14"/>
  <c r="IE30" i="5"/>
  <c r="ID33" i="5"/>
  <c r="ID15" i="5" s="1"/>
  <c r="FB49" i="14"/>
  <c r="EZ53" i="14" s="1"/>
  <c r="BP52" i="14"/>
  <c r="BP43" i="14"/>
  <c r="BP55" i="14" s="1"/>
  <c r="BP57" i="14" s="1"/>
  <c r="JL37" i="5"/>
  <c r="JL31" i="5" s="1"/>
  <c r="Z31" i="5" s="1"/>
  <c r="JK43" i="5"/>
  <c r="JK16" i="5" s="1"/>
  <c r="FD35" i="14"/>
  <c r="FF51" i="6"/>
  <c r="JM27" i="5"/>
  <c r="Z27" i="5"/>
  <c r="EX183" i="14"/>
  <c r="JJ8" i="5"/>
  <c r="JJ19" i="5"/>
  <c r="FC60" i="14"/>
  <c r="FC63" i="14"/>
  <c r="FC48" i="14"/>
  <c r="FC45" i="14"/>
  <c r="DP180" i="14" l="1"/>
  <c r="DP184" i="14" s="1"/>
  <c r="DQ178" i="14" s="1"/>
  <c r="FD60" i="14"/>
  <c r="FD63" i="14"/>
  <c r="FD48" i="14"/>
  <c r="FD45" i="14"/>
  <c r="FB136" i="14"/>
  <c r="FB111" i="14"/>
  <c r="JM26" i="5"/>
  <c r="Z26" i="5"/>
  <c r="FC101" i="14"/>
  <c r="FC88" i="14"/>
  <c r="FC76" i="14"/>
  <c r="FC73" i="14"/>
  <c r="EZ182" i="14"/>
  <c r="EZ181" i="14"/>
  <c r="EZ183" i="14" s="1"/>
  <c r="W17" i="10"/>
  <c r="W16" i="10" s="1"/>
  <c r="W10" i="5"/>
  <c r="FB77" i="14"/>
  <c r="EZ81" i="14" s="1"/>
  <c r="JK19" i="5"/>
  <c r="JK8" i="5"/>
  <c r="BP54" i="14"/>
  <c r="BP58" i="14" s="1"/>
  <c r="JN27" i="5"/>
  <c r="IF30" i="5"/>
  <c r="IE33" i="5"/>
  <c r="IE15" i="5" s="1"/>
  <c r="IC10" i="5"/>
  <c r="ID18" i="5"/>
  <c r="ID7" i="5"/>
  <c r="ID10" i="5" s="1"/>
  <c r="FA167" i="14"/>
  <c r="FA175" i="14" s="1"/>
  <c r="FA146" i="14"/>
  <c r="FC49" i="14"/>
  <c r="FA53" i="14" s="1"/>
  <c r="JL43" i="5"/>
  <c r="JL16" i="5" s="1"/>
  <c r="JM37" i="5"/>
  <c r="Z37" i="5"/>
  <c r="Z43" i="5" s="1"/>
  <c r="FE35" i="14"/>
  <c r="FH51" i="6"/>
  <c r="EY183" i="14"/>
  <c r="BQ52" i="14" l="1"/>
  <c r="BQ43" i="14"/>
  <c r="BQ55" i="14" s="1"/>
  <c r="BQ57" i="14" s="1"/>
  <c r="DQ180" i="14"/>
  <c r="DQ184" i="14" s="1"/>
  <c r="DR178" i="14" s="1"/>
  <c r="W11" i="13"/>
  <c r="W31" i="8"/>
  <c r="W19" i="10"/>
  <c r="W24" i="10" s="1"/>
  <c r="FD49" i="14"/>
  <c r="FB53" i="14" s="1"/>
  <c r="FD88" i="14"/>
  <c r="FD101" i="14"/>
  <c r="FD76" i="14"/>
  <c r="FD73" i="14"/>
  <c r="JM43" i="5"/>
  <c r="JM16" i="5" s="1"/>
  <c r="JN37" i="5"/>
  <c r="IE18" i="5"/>
  <c r="IE7" i="5"/>
  <c r="JM31" i="5"/>
  <c r="FC77" i="14"/>
  <c r="JL19" i="5"/>
  <c r="Z19" i="5" s="1"/>
  <c r="JL8" i="5"/>
  <c r="Z8" i="5" s="1"/>
  <c r="Z22" i="10" s="1"/>
  <c r="Z21" i="10" s="1"/>
  <c r="Z16" i="5"/>
  <c r="FB167" i="14"/>
  <c r="FB175" i="14" s="1"/>
  <c r="FB146" i="14"/>
  <c r="FA182" i="14"/>
  <c r="FA181" i="14"/>
  <c r="FA183" i="14" s="1"/>
  <c r="FC136" i="14"/>
  <c r="FC111" i="14"/>
  <c r="FG35" i="14"/>
  <c r="FI51" i="6"/>
  <c r="IG30" i="5"/>
  <c r="IF33" i="5"/>
  <c r="IF15" i="5" s="1"/>
  <c r="JO27" i="5"/>
  <c r="FE60" i="14"/>
  <c r="FF60" i="14" s="1"/>
  <c r="FE63" i="14"/>
  <c r="FE48" i="14"/>
  <c r="FE45" i="14"/>
  <c r="JN26" i="5"/>
  <c r="DR180" i="14" l="1"/>
  <c r="DS180" i="14" s="1"/>
  <c r="FH35" i="14"/>
  <c r="FJ51" i="6"/>
  <c r="FC167" i="14"/>
  <c r="FC175" i="14" s="1"/>
  <c r="FC146" i="14"/>
  <c r="JN43" i="5"/>
  <c r="JN16" i="5" s="1"/>
  <c r="JO37" i="5"/>
  <c r="FA81" i="14"/>
  <c r="FE49" i="14"/>
  <c r="FC53" i="14" s="1"/>
  <c r="IE10" i="5"/>
  <c r="JO31" i="5"/>
  <c r="JP27" i="5"/>
  <c r="FB182" i="14"/>
  <c r="FB181" i="14"/>
  <c r="FB183" i="14" s="1"/>
  <c r="JM19" i="5"/>
  <c r="JM8" i="5"/>
  <c r="S15" i="14"/>
  <c r="S34" i="10" s="1"/>
  <c r="IF18" i="5"/>
  <c r="IF7" i="5"/>
  <c r="IF10" i="5" s="1"/>
  <c r="FG60" i="14"/>
  <c r="FG63" i="14"/>
  <c r="FG48" i="14"/>
  <c r="FG45" i="14"/>
  <c r="W18" i="14"/>
  <c r="W29" i="10"/>
  <c r="W25" i="10"/>
  <c r="JO26" i="5"/>
  <c r="FD77" i="14"/>
  <c r="FB81" i="14" s="1"/>
  <c r="FE88" i="14"/>
  <c r="FF88" i="14" s="1"/>
  <c r="FE101" i="14"/>
  <c r="FE76" i="14"/>
  <c r="FE73" i="14"/>
  <c r="JN31" i="5"/>
  <c r="IH30" i="5"/>
  <c r="IG33" i="5"/>
  <c r="IG15" i="5" s="1"/>
  <c r="FD136" i="14"/>
  <c r="FD111" i="14"/>
  <c r="BQ54" i="14"/>
  <c r="BQ58" i="14" s="1"/>
  <c r="BR52" i="14" l="1"/>
  <c r="BR43" i="14"/>
  <c r="BR55" i="14" s="1"/>
  <c r="FE77" i="14"/>
  <c r="FC81" i="14" s="1"/>
  <c r="FG101" i="14"/>
  <c r="FG88" i="14"/>
  <c r="FG76" i="14"/>
  <c r="FG73" i="14"/>
  <c r="FC182" i="14"/>
  <c r="FC181" i="14"/>
  <c r="FE136" i="14"/>
  <c r="FE111" i="14"/>
  <c r="FI35" i="14"/>
  <c r="FK51" i="6"/>
  <c r="JQ27" i="5"/>
  <c r="JP26" i="5"/>
  <c r="IG18" i="5"/>
  <c r="IG7" i="5"/>
  <c r="IG10" i="5" s="1"/>
  <c r="FH63" i="14"/>
  <c r="FH60" i="14"/>
  <c r="FH48" i="14"/>
  <c r="FH45" i="14"/>
  <c r="FG49" i="14"/>
  <c r="FD53" i="14" s="1"/>
  <c r="II30" i="5"/>
  <c r="IH33" i="5"/>
  <c r="IH15" i="5" s="1"/>
  <c r="W23" i="13"/>
  <c r="W27" i="13" s="1"/>
  <c r="W30" i="10"/>
  <c r="W9" i="11"/>
  <c r="FD167" i="14"/>
  <c r="FD175" i="14" s="1"/>
  <c r="FD146" i="14"/>
  <c r="JO43" i="5"/>
  <c r="JO16" i="5" s="1"/>
  <c r="JP37" i="5"/>
  <c r="DS184" i="14"/>
  <c r="EF178" i="14" s="1"/>
  <c r="JN19" i="5"/>
  <c r="JN8" i="5"/>
  <c r="DR184" i="14"/>
  <c r="DT178" i="14" s="1"/>
  <c r="JP43" i="5" l="1"/>
  <c r="JP16" i="5" s="1"/>
  <c r="JQ37" i="5"/>
  <c r="JQ31" i="5"/>
  <c r="JR27" i="5"/>
  <c r="FG136" i="14"/>
  <c r="FG111" i="14"/>
  <c r="FH49" i="14"/>
  <c r="FE53" i="14" s="1"/>
  <c r="FF53" i="14" s="1"/>
  <c r="FI63" i="14"/>
  <c r="FI60" i="14"/>
  <c r="FI48" i="14"/>
  <c r="FI45" i="14"/>
  <c r="JQ26" i="5"/>
  <c r="FJ35" i="14"/>
  <c r="FL51" i="6"/>
  <c r="JP31" i="5"/>
  <c r="FH88" i="14"/>
  <c r="FH101" i="14"/>
  <c r="FH76" i="14"/>
  <c r="FH73" i="14"/>
  <c r="W32" i="13"/>
  <c r="W35" i="13" s="1"/>
  <c r="W31" i="13"/>
  <c r="BR57" i="14"/>
  <c r="BS57" i="14" s="1"/>
  <c r="BS55" i="14"/>
  <c r="JO8" i="5"/>
  <c r="JO19" i="5"/>
  <c r="IH7" i="5"/>
  <c r="IH18" i="5"/>
  <c r="FE167" i="14"/>
  <c r="FE175" i="14" s="1"/>
  <c r="FE146" i="14"/>
  <c r="BR54" i="14"/>
  <c r="BS54" i="14" s="1"/>
  <c r="FD182" i="14"/>
  <c r="FD181" i="14"/>
  <c r="FD183" i="14" s="1"/>
  <c r="IJ30" i="5"/>
  <c r="II33" i="5"/>
  <c r="II15" i="5" s="1"/>
  <c r="FG77" i="14"/>
  <c r="DT180" i="14"/>
  <c r="FD81" i="14"/>
  <c r="FC183" i="14"/>
  <c r="W33" i="13" l="1"/>
  <c r="X30" i="13" s="1"/>
  <c r="W38" i="13"/>
  <c r="W37" i="13"/>
  <c r="FG167" i="14"/>
  <c r="FG175" i="14" s="1"/>
  <c r="FG146" i="14"/>
  <c r="FG53" i="14"/>
  <c r="FJ60" i="14"/>
  <c r="FJ63" i="14"/>
  <c r="FJ48" i="14"/>
  <c r="FJ45" i="14"/>
  <c r="JS27" i="5"/>
  <c r="II7" i="5"/>
  <c r="II10" i="5" s="1"/>
  <c r="II18" i="5"/>
  <c r="IK30" i="5"/>
  <c r="IJ33" i="5"/>
  <c r="IJ15" i="5" s="1"/>
  <c r="FK35" i="14"/>
  <c r="FM51" i="6"/>
  <c r="DT184" i="14"/>
  <c r="DU178" i="14" s="1"/>
  <c r="BR58" i="14"/>
  <c r="BT43" i="14" s="1"/>
  <c r="BT55" i="14" s="1"/>
  <c r="JQ43" i="5"/>
  <c r="JQ16" i="5" s="1"/>
  <c r="JR37" i="5"/>
  <c r="FI49" i="14"/>
  <c r="JP19" i="5"/>
  <c r="JP8" i="5"/>
  <c r="JR26" i="5"/>
  <c r="BS58" i="14"/>
  <c r="FE181" i="14"/>
  <c r="FE182" i="14"/>
  <c r="FF182" i="14" s="1"/>
  <c r="FH77" i="14"/>
  <c r="FE81" i="14" s="1"/>
  <c r="FF81" i="14" s="1"/>
  <c r="IH10" i="5"/>
  <c r="FH136" i="14"/>
  <c r="FH111" i="14"/>
  <c r="FI101" i="14"/>
  <c r="FI88" i="14"/>
  <c r="FI76" i="14"/>
  <c r="FI73" i="14"/>
  <c r="W12" i="11" l="1"/>
  <c r="S7" i="14"/>
  <c r="S45" i="11" s="1"/>
  <c r="FI136" i="14"/>
  <c r="FI111" i="14"/>
  <c r="IJ7" i="5"/>
  <c r="IJ10" i="5" s="1"/>
  <c r="IJ18" i="5"/>
  <c r="JR43" i="5"/>
  <c r="JR16" i="5" s="1"/>
  <c r="JS37" i="5"/>
  <c r="CF52" i="14"/>
  <c r="BT52" i="14"/>
  <c r="IL30" i="5"/>
  <c r="IK33" i="5"/>
  <c r="IK15" i="5" s="1"/>
  <c r="FG182" i="14"/>
  <c r="FG181" i="14"/>
  <c r="BT57" i="14"/>
  <c r="DU184" i="14"/>
  <c r="DV178" i="14" s="1"/>
  <c r="DU180" i="14"/>
  <c r="FI77" i="14"/>
  <c r="FE183" i="14"/>
  <c r="FF183" i="14" s="1"/>
  <c r="FF181" i="14"/>
  <c r="FH167" i="14"/>
  <c r="FH175" i="14" s="1"/>
  <c r="FH146" i="14"/>
  <c r="JS26" i="5"/>
  <c r="JS31" i="5"/>
  <c r="JT27" i="5"/>
  <c r="FL35" i="14"/>
  <c r="FN51" i="6"/>
  <c r="JR31" i="5"/>
  <c r="FG81" i="14"/>
  <c r="FK60" i="14"/>
  <c r="FK63" i="14"/>
  <c r="FK48" i="14"/>
  <c r="FK45" i="14"/>
  <c r="JQ8" i="5"/>
  <c r="JQ19" i="5"/>
  <c r="FJ49" i="14"/>
  <c r="FH53" i="14" s="1"/>
  <c r="FJ101" i="14"/>
  <c r="FJ88" i="14"/>
  <c r="FJ76" i="14"/>
  <c r="FJ73" i="14"/>
  <c r="FG183" i="14" l="1"/>
  <c r="FK101" i="14"/>
  <c r="FK88" i="14"/>
  <c r="FK73" i="14"/>
  <c r="FK76" i="14"/>
  <c r="FI167" i="14"/>
  <c r="FI175" i="14" s="1"/>
  <c r="FI146" i="14"/>
  <c r="IK7" i="5"/>
  <c r="IK10" i="5" s="1"/>
  <c r="IK18" i="5"/>
  <c r="FH182" i="14"/>
  <c r="FH181" i="14"/>
  <c r="FH183" i="14" s="1"/>
  <c r="IM30" i="5"/>
  <c r="IL33" i="5"/>
  <c r="IL15" i="5" s="1"/>
  <c r="FK49" i="14"/>
  <c r="FJ136" i="14"/>
  <c r="FJ111" i="14"/>
  <c r="BT54" i="14"/>
  <c r="FJ77" i="14"/>
  <c r="FH81" i="14"/>
  <c r="JT26" i="5"/>
  <c r="FL60" i="14"/>
  <c r="FL63" i="14"/>
  <c r="FL48" i="14"/>
  <c r="FL45" i="14"/>
  <c r="JS43" i="5"/>
  <c r="JS16" i="5" s="1"/>
  <c r="JT37" i="5"/>
  <c r="FM35" i="14"/>
  <c r="FO51" i="6"/>
  <c r="JT31" i="5"/>
  <c r="JU27" i="5"/>
  <c r="DV184" i="14"/>
  <c r="DW178" i="14" s="1"/>
  <c r="DV180" i="14"/>
  <c r="JR8" i="5"/>
  <c r="JR19" i="5"/>
  <c r="FK77" i="14" l="1"/>
  <c r="FN35" i="14"/>
  <c r="FP51" i="6"/>
  <c r="FI53" i="14"/>
  <c r="JS8" i="5"/>
  <c r="JS19" i="5"/>
  <c r="IN30" i="5"/>
  <c r="IM33" i="5"/>
  <c r="IM15" i="5" s="1"/>
  <c r="FK136" i="14"/>
  <c r="FK111" i="14"/>
  <c r="FJ167" i="14"/>
  <c r="FJ175" i="14" s="1"/>
  <c r="FJ146" i="14"/>
  <c r="FM60" i="14"/>
  <c r="FM63" i="14"/>
  <c r="FM48" i="14"/>
  <c r="FM45" i="14"/>
  <c r="JT43" i="5"/>
  <c r="JT16" i="5" s="1"/>
  <c r="JU37" i="5"/>
  <c r="JU31" i="5" s="1"/>
  <c r="FI182" i="14"/>
  <c r="FI181" i="14"/>
  <c r="FI183" i="14" s="1"/>
  <c r="FL49" i="14"/>
  <c r="FL101" i="14"/>
  <c r="FL88" i="14"/>
  <c r="FL76" i="14"/>
  <c r="FL73" i="14"/>
  <c r="BT58" i="14"/>
  <c r="IL7" i="5"/>
  <c r="IL10" i="5" s="1"/>
  <c r="IL18" i="5"/>
  <c r="DW180" i="14"/>
  <c r="JV27" i="5"/>
  <c r="JU26" i="5"/>
  <c r="FI81" i="14"/>
  <c r="FL77" i="14" l="1"/>
  <c r="FJ53" i="14"/>
  <c r="FL136" i="14"/>
  <c r="FL111" i="14"/>
  <c r="FO35" i="14"/>
  <c r="FQ51" i="6"/>
  <c r="FN60" i="14"/>
  <c r="FN63" i="14"/>
  <c r="FN45" i="14"/>
  <c r="FN48" i="14"/>
  <c r="JT8" i="5"/>
  <c r="JT19" i="5"/>
  <c r="FM49" i="14"/>
  <c r="FK53" i="14" s="1"/>
  <c r="JV26" i="5"/>
  <c r="JU43" i="5"/>
  <c r="JU16" i="5" s="1"/>
  <c r="JV37" i="5"/>
  <c r="FM101" i="14"/>
  <c r="FM88" i="14"/>
  <c r="FM76" i="14"/>
  <c r="FM73" i="14"/>
  <c r="DW184" i="14"/>
  <c r="DX178" i="14" s="1"/>
  <c r="FK167" i="14"/>
  <c r="FK175" i="14" s="1"/>
  <c r="FK146" i="14"/>
  <c r="JV31" i="5"/>
  <c r="JW27" i="5"/>
  <c r="FJ182" i="14"/>
  <c r="FJ181" i="14"/>
  <c r="FJ183" i="14" s="1"/>
  <c r="BU52" i="14"/>
  <c r="BU43" i="14"/>
  <c r="BU55" i="14" s="1"/>
  <c r="IM7" i="5"/>
  <c r="IM10" i="5" s="1"/>
  <c r="IM18" i="5"/>
  <c r="IO30" i="5"/>
  <c r="IN33" i="5"/>
  <c r="IN15" i="5" s="1"/>
  <c r="X30" i="5"/>
  <c r="X33" i="5" s="1"/>
  <c r="FJ81" i="14"/>
  <c r="JW26" i="5" l="1"/>
  <c r="FL167" i="14"/>
  <c r="FL175" i="14" s="1"/>
  <c r="FL146" i="14"/>
  <c r="JU8" i="5"/>
  <c r="JU19" i="5"/>
  <c r="FO60" i="14"/>
  <c r="FO63" i="14"/>
  <c r="FO48" i="14"/>
  <c r="FO45" i="14"/>
  <c r="BU57" i="14"/>
  <c r="IP30" i="5"/>
  <c r="IO33" i="5"/>
  <c r="IO15" i="5" s="1"/>
  <c r="FM77" i="14"/>
  <c r="FN49" i="14"/>
  <c r="FK81" i="14"/>
  <c r="FP35" i="14"/>
  <c r="FR51" i="6"/>
  <c r="FK182" i="14"/>
  <c r="FK181" i="14"/>
  <c r="DX180" i="14"/>
  <c r="DX184" i="14" s="1"/>
  <c r="DY178" i="14" s="1"/>
  <c r="BU54" i="14"/>
  <c r="FM136" i="14"/>
  <c r="FM111" i="14"/>
  <c r="FN101" i="14"/>
  <c r="FN88" i="14"/>
  <c r="FN76" i="14"/>
  <c r="FN73" i="14"/>
  <c r="IN18" i="5"/>
  <c r="X18" i="5" s="1"/>
  <c r="IN7" i="5"/>
  <c r="X15" i="5"/>
  <c r="JX27" i="5"/>
  <c r="JV43" i="5"/>
  <c r="JV16" i="5" s="1"/>
  <c r="JW37" i="5"/>
  <c r="FL53" i="14"/>
  <c r="DY180" i="14" l="1"/>
  <c r="DY184" i="14" s="1"/>
  <c r="DZ178" i="14" s="1"/>
  <c r="FQ35" i="14"/>
  <c r="FS51" i="6"/>
  <c r="FN136" i="14"/>
  <c r="FN111" i="14"/>
  <c r="FO101" i="14"/>
  <c r="FO88" i="14"/>
  <c r="FO76" i="14"/>
  <c r="FO73" i="14"/>
  <c r="FO49" i="14"/>
  <c r="FN77" i="14"/>
  <c r="FL81" i="14" s="1"/>
  <c r="FM167" i="14"/>
  <c r="FM175" i="14" s="1"/>
  <c r="FM146" i="14"/>
  <c r="IO18" i="5"/>
  <c r="IO7" i="5"/>
  <c r="FL181" i="14"/>
  <c r="FL183" i="14" s="1"/>
  <c r="FL182" i="14"/>
  <c r="IN10" i="5"/>
  <c r="X7" i="5"/>
  <c r="JX26" i="5"/>
  <c r="JX37" i="5"/>
  <c r="JW43" i="5"/>
  <c r="JW16" i="5" s="1"/>
  <c r="JW31" i="5"/>
  <c r="IQ30" i="5"/>
  <c r="IP33" i="5"/>
  <c r="IP15" i="5" s="1"/>
  <c r="FP60" i="14"/>
  <c r="FP63" i="14"/>
  <c r="FP48" i="14"/>
  <c r="FP45" i="14"/>
  <c r="JV8" i="5"/>
  <c r="JV19" i="5"/>
  <c r="JX31" i="5"/>
  <c r="JY27" i="5"/>
  <c r="AA27" i="5"/>
  <c r="BU58" i="14"/>
  <c r="FK183" i="14"/>
  <c r="DZ180" i="14" l="1"/>
  <c r="DZ184" i="14" s="1"/>
  <c r="EA178" i="14" s="1"/>
  <c r="BV52" i="14"/>
  <c r="BV43" i="14"/>
  <c r="BV55" i="14" s="1"/>
  <c r="JY31" i="5"/>
  <c r="JZ27" i="5"/>
  <c r="FO77" i="14"/>
  <c r="JY26" i="5"/>
  <c r="AA26" i="5"/>
  <c r="FM182" i="14"/>
  <c r="FM181" i="14"/>
  <c r="FN167" i="14"/>
  <c r="FN175" i="14" s="1"/>
  <c r="FN146" i="14"/>
  <c r="FR35" i="14"/>
  <c r="FU51" i="6"/>
  <c r="AA31" i="5"/>
  <c r="X17" i="10"/>
  <c r="X16" i="10" s="1"/>
  <c r="X10" i="5"/>
  <c r="FQ60" i="14"/>
  <c r="FQ63" i="14"/>
  <c r="FQ48" i="14"/>
  <c r="FQ45" i="14"/>
  <c r="IR30" i="5"/>
  <c r="IQ33" i="5"/>
  <c r="IQ15" i="5" s="1"/>
  <c r="JW19" i="5"/>
  <c r="JW8" i="5"/>
  <c r="JX43" i="5"/>
  <c r="JX16" i="5" s="1"/>
  <c r="JY37" i="5"/>
  <c r="AA37" i="5"/>
  <c r="AA43" i="5" s="1"/>
  <c r="FP49" i="14"/>
  <c r="FM53" i="14"/>
  <c r="FM81" i="14"/>
  <c r="IP18" i="5"/>
  <c r="IP7" i="5"/>
  <c r="IP10" i="5" s="1"/>
  <c r="FN53" i="14"/>
  <c r="IO10" i="5"/>
  <c r="FO136" i="14"/>
  <c r="FO111" i="14"/>
  <c r="FP101" i="14"/>
  <c r="FP88" i="14"/>
  <c r="FP76" i="14"/>
  <c r="FP73" i="14"/>
  <c r="EA180" i="14" l="1"/>
  <c r="EA184" i="14" s="1"/>
  <c r="EB178" i="14" s="1"/>
  <c r="FR60" i="14"/>
  <c r="FS60" i="14" s="1"/>
  <c r="FR63" i="14"/>
  <c r="FR48" i="14"/>
  <c r="FR45" i="14"/>
  <c r="JZ31" i="5"/>
  <c r="KA27" i="5"/>
  <c r="BV57" i="14"/>
  <c r="BV54" i="14"/>
  <c r="FT35" i="14"/>
  <c r="FV51" i="6"/>
  <c r="FQ101" i="14"/>
  <c r="FQ88" i="14"/>
  <c r="FQ76" i="14"/>
  <c r="FQ73" i="14"/>
  <c r="IS30" i="5"/>
  <c r="IR33" i="5"/>
  <c r="IR15" i="5" s="1"/>
  <c r="IQ18" i="5"/>
  <c r="IQ7" i="5"/>
  <c r="FN182" i="14"/>
  <c r="FN181" i="14"/>
  <c r="FN183" i="14" s="1"/>
  <c r="FM183" i="14"/>
  <c r="FP136" i="14"/>
  <c r="FP111" i="14"/>
  <c r="JZ26" i="5"/>
  <c r="FQ49" i="14"/>
  <c r="FP77" i="14"/>
  <c r="FN81" i="14" s="1"/>
  <c r="JY43" i="5"/>
  <c r="JY16" i="5" s="1"/>
  <c r="JZ37" i="5"/>
  <c r="FO167" i="14"/>
  <c r="FO175" i="14" s="1"/>
  <c r="FO146" i="14"/>
  <c r="JX19" i="5"/>
  <c r="AA19" i="5" s="1"/>
  <c r="JX8" i="5"/>
  <c r="AA8" i="5" s="1"/>
  <c r="AA22" i="10" s="1"/>
  <c r="AA21" i="10" s="1"/>
  <c r="AA16" i="5"/>
  <c r="X11" i="13"/>
  <c r="X31" i="8"/>
  <c r="X19" i="10"/>
  <c r="X24" i="10" s="1"/>
  <c r="FO53" i="14"/>
  <c r="EB180" i="14" l="1"/>
  <c r="EB184" i="14" s="1"/>
  <c r="EC178" i="14" s="1"/>
  <c r="KA26" i="5"/>
  <c r="KA31" i="5"/>
  <c r="KB27" i="5"/>
  <c r="IT30" i="5"/>
  <c r="IS33" i="5"/>
  <c r="IS15" i="5" s="1"/>
  <c r="FO182" i="14"/>
  <c r="FO181" i="14"/>
  <c r="FO183" i="14" s="1"/>
  <c r="JZ43" i="5"/>
  <c r="JZ16" i="5" s="1"/>
  <c r="KA37" i="5"/>
  <c r="FQ136" i="14"/>
  <c r="FQ111" i="14"/>
  <c r="FR49" i="14"/>
  <c r="FU35" i="14"/>
  <c r="FW51" i="6"/>
  <c r="FR101" i="14"/>
  <c r="FR88" i="14"/>
  <c r="FS88" i="14" s="1"/>
  <c r="FR76" i="14"/>
  <c r="FR73" i="14"/>
  <c r="T15" i="14"/>
  <c r="T34" i="10" s="1"/>
  <c r="JY19" i="5"/>
  <c r="JY8" i="5"/>
  <c r="FQ77" i="14"/>
  <c r="FT63" i="14"/>
  <c r="FT60" i="14"/>
  <c r="FT48" i="14"/>
  <c r="FT45" i="14"/>
  <c r="IQ10" i="5"/>
  <c r="BV58" i="14"/>
  <c r="IR18" i="5"/>
  <c r="IR7" i="5"/>
  <c r="IR10" i="5" s="1"/>
  <c r="FP167" i="14"/>
  <c r="FP175" i="14" s="1"/>
  <c r="FP146" i="14"/>
  <c r="X18" i="14"/>
  <c r="X29" i="10"/>
  <c r="X25" i="10"/>
  <c r="EC180" i="14" l="1"/>
  <c r="EC184" i="14" s="1"/>
  <c r="ED178" i="14" s="1"/>
  <c r="IS18" i="5"/>
  <c r="IS7" i="5"/>
  <c r="IS10" i="5" s="1"/>
  <c r="FO81" i="14"/>
  <c r="KB31" i="5"/>
  <c r="KC27" i="5"/>
  <c r="FU63" i="14"/>
  <c r="FU60" i="14"/>
  <c r="FU48" i="14"/>
  <c r="FU45" i="14"/>
  <c r="FQ167" i="14"/>
  <c r="FQ175" i="14" s="1"/>
  <c r="FQ146" i="14"/>
  <c r="KB26" i="5"/>
  <c r="KA43" i="5"/>
  <c r="KA16" i="5" s="1"/>
  <c r="KB37" i="5"/>
  <c r="JZ19" i="5"/>
  <c r="JZ8" i="5"/>
  <c r="X23" i="13"/>
  <c r="X27" i="13" s="1"/>
  <c r="X30" i="10"/>
  <c r="X9" i="11"/>
  <c r="FT49" i="14"/>
  <c r="FR77" i="14"/>
  <c r="FP81" i="14" s="1"/>
  <c r="IU30" i="5"/>
  <c r="IT33" i="5"/>
  <c r="IT15" i="5" s="1"/>
  <c r="FP53" i="14"/>
  <c r="FP182" i="14"/>
  <c r="FP181" i="14"/>
  <c r="FP183" i="14" s="1"/>
  <c r="FV35" i="14"/>
  <c r="FX51" i="6"/>
  <c r="BW43" i="14"/>
  <c r="BW55" i="14" s="1"/>
  <c r="BW52" i="14"/>
  <c r="FT88" i="14"/>
  <c r="FT101" i="14"/>
  <c r="FT76" i="14"/>
  <c r="FT73" i="14"/>
  <c r="FR136" i="14"/>
  <c r="FR111" i="14"/>
  <c r="ED180" i="14" l="1"/>
  <c r="ED184" i="14" s="1"/>
  <c r="EE178" i="14" s="1"/>
  <c r="BW54" i="14"/>
  <c r="BW58" i="14" s="1"/>
  <c r="KC31" i="5"/>
  <c r="KD27" i="5"/>
  <c r="BW57" i="14"/>
  <c r="FW35" i="14"/>
  <c r="FY51" i="6"/>
  <c r="FQ53" i="14"/>
  <c r="KC26" i="5"/>
  <c r="FV60" i="14"/>
  <c r="FV63" i="14"/>
  <c r="FV48" i="14"/>
  <c r="FV45" i="14"/>
  <c r="X32" i="13"/>
  <c r="X35" i="13" s="1"/>
  <c r="X31" i="13"/>
  <c r="FQ181" i="14"/>
  <c r="FQ182" i="14"/>
  <c r="KB43" i="5"/>
  <c r="KB16" i="5" s="1"/>
  <c r="KC37" i="5"/>
  <c r="FR167" i="14"/>
  <c r="FR175" i="14" s="1"/>
  <c r="FR146" i="14"/>
  <c r="FT136" i="14"/>
  <c r="FT146" i="14" s="1"/>
  <c r="FT111" i="14"/>
  <c r="IT7" i="5"/>
  <c r="IT18" i="5"/>
  <c r="FU49" i="14"/>
  <c r="KA19" i="5"/>
  <c r="KA8" i="5"/>
  <c r="IV30" i="5"/>
  <c r="IU33" i="5"/>
  <c r="IU15" i="5" s="1"/>
  <c r="FT77" i="14"/>
  <c r="FQ81" i="14" s="1"/>
  <c r="FU88" i="14"/>
  <c r="FU101" i="14"/>
  <c r="FU76" i="14"/>
  <c r="FU73" i="14"/>
  <c r="X33" i="13" l="1"/>
  <c r="Y30" i="13" s="1"/>
  <c r="BX43" i="14"/>
  <c r="BX55" i="14" s="1"/>
  <c r="BX52" i="14"/>
  <c r="EE180" i="14"/>
  <c r="EF180" i="14" s="1"/>
  <c r="IW30" i="5"/>
  <c r="IV33" i="5"/>
  <c r="IV15" i="5" s="1"/>
  <c r="FV101" i="14"/>
  <c r="FV88" i="14"/>
  <c r="FV76" i="14"/>
  <c r="FV73" i="14"/>
  <c r="KE27" i="5"/>
  <c r="IU7" i="5"/>
  <c r="IU10" i="5" s="1"/>
  <c r="IU18" i="5"/>
  <c r="X38" i="13"/>
  <c r="X37" i="13"/>
  <c r="X12" i="11" s="1"/>
  <c r="FR181" i="14"/>
  <c r="FR182" i="14"/>
  <c r="FS182" i="14" s="1"/>
  <c r="E182" i="14" s="1"/>
  <c r="KD26" i="5"/>
  <c r="FV49" i="14"/>
  <c r="KC43" i="5"/>
  <c r="KC16" i="5" s="1"/>
  <c r="KD37" i="5"/>
  <c r="FU77" i="14"/>
  <c r="FR81" i="14" s="1"/>
  <c r="FS81" i="14" s="1"/>
  <c r="FR53" i="14"/>
  <c r="FS53" i="14" s="1"/>
  <c r="KB19" i="5"/>
  <c r="KB8" i="5"/>
  <c r="FU136" i="14"/>
  <c r="FU146" i="14" s="1"/>
  <c r="FU111" i="14"/>
  <c r="FQ183" i="14"/>
  <c r="FX35" i="14"/>
  <c r="FZ51" i="6"/>
  <c r="IT10" i="5"/>
  <c r="FW60" i="14"/>
  <c r="FW63" i="14"/>
  <c r="FW48" i="14"/>
  <c r="FW45" i="14"/>
  <c r="FT53" i="14"/>
  <c r="FV77" i="14" l="1"/>
  <c r="FT81" i="14"/>
  <c r="IV7" i="5"/>
  <c r="IV18" i="5"/>
  <c r="IX30" i="5"/>
  <c r="IW33" i="5"/>
  <c r="IW15" i="5" s="1"/>
  <c r="EF184" i="14"/>
  <c r="ES178" i="14" s="1"/>
  <c r="FR183" i="14"/>
  <c r="FS183" i="14" s="1"/>
  <c r="E183" i="14" s="1"/>
  <c r="FS181" i="14"/>
  <c r="E181" i="14" s="1"/>
  <c r="FY35" i="14"/>
  <c r="GA51" i="6"/>
  <c r="EE184" i="14"/>
  <c r="EG178" i="14" s="1"/>
  <c r="FX60" i="14"/>
  <c r="FX63" i="14"/>
  <c r="FX48" i="14"/>
  <c r="FX45" i="14"/>
  <c r="KD43" i="5"/>
  <c r="KD16" i="5" s="1"/>
  <c r="KE37" i="5"/>
  <c r="BX54" i="14"/>
  <c r="BX58" i="14" s="1"/>
  <c r="FW101" i="14"/>
  <c r="FW88" i="14"/>
  <c r="FW76" i="14"/>
  <c r="FW73" i="14"/>
  <c r="KC19" i="5"/>
  <c r="KC8" i="5"/>
  <c r="KE31" i="5"/>
  <c r="KF27" i="5"/>
  <c r="BX57" i="14"/>
  <c r="FW49" i="14"/>
  <c r="FU53" i="14" s="1"/>
  <c r="FV136" i="14"/>
  <c r="FV146" i="14" s="1"/>
  <c r="FV111" i="14"/>
  <c r="KD31" i="5"/>
  <c r="KE26" i="5"/>
  <c r="T7" i="14"/>
  <c r="T45" i="11" s="1"/>
  <c r="BY43" i="14" l="1"/>
  <c r="BY55" i="14" s="1"/>
  <c r="BY52" i="14"/>
  <c r="KF26" i="5"/>
  <c r="FX49" i="14"/>
  <c r="FX101" i="14"/>
  <c r="FX88" i="14"/>
  <c r="FX73" i="14"/>
  <c r="FX76" i="14"/>
  <c r="IY30" i="5"/>
  <c r="IX33" i="5"/>
  <c r="IX15" i="5" s="1"/>
  <c r="IV10" i="5"/>
  <c r="FZ35" i="14"/>
  <c r="GB51" i="6"/>
  <c r="IW7" i="5"/>
  <c r="IW10" i="5" s="1"/>
  <c r="IW18" i="5"/>
  <c r="FW77" i="14"/>
  <c r="FU81" i="14" s="1"/>
  <c r="FW136" i="14"/>
  <c r="FW146" i="14" s="1"/>
  <c r="FW111" i="14"/>
  <c r="FY60" i="14"/>
  <c r="FY63" i="14"/>
  <c r="FY48" i="14"/>
  <c r="FY45" i="14"/>
  <c r="KD8" i="5"/>
  <c r="KD19" i="5"/>
  <c r="EG180" i="14"/>
  <c r="EG184" i="14" s="1"/>
  <c r="EH178" i="14" s="1"/>
  <c r="KG27" i="5"/>
  <c r="KE43" i="5"/>
  <c r="KE16" i="5" s="1"/>
  <c r="KF37" i="5"/>
  <c r="EH180" i="14" l="1"/>
  <c r="EH184" i="14" s="1"/>
  <c r="EI178" i="14" s="1"/>
  <c r="FX136" i="14"/>
  <c r="FX146" i="14" s="1"/>
  <c r="FX111" i="14"/>
  <c r="FY88" i="14"/>
  <c r="FY101" i="14"/>
  <c r="FY76" i="14"/>
  <c r="FY73" i="14"/>
  <c r="FV53" i="14"/>
  <c r="KE19" i="5"/>
  <c r="KE8" i="5"/>
  <c r="IX7" i="5"/>
  <c r="IX10" i="5" s="1"/>
  <c r="IX18" i="5"/>
  <c r="FZ60" i="14"/>
  <c r="FZ63" i="14"/>
  <c r="FZ48" i="14"/>
  <c r="FZ45" i="14"/>
  <c r="FY49" i="14"/>
  <c r="FW53" i="14" s="1"/>
  <c r="KF43" i="5"/>
  <c r="KF16" i="5" s="1"/>
  <c r="KG37" i="5"/>
  <c r="KF31" i="5"/>
  <c r="IZ30" i="5"/>
  <c r="IY33" i="5"/>
  <c r="IY15" i="5" s="1"/>
  <c r="GA35" i="14"/>
  <c r="GC51" i="6"/>
  <c r="FX77" i="14"/>
  <c r="FV81" i="14" s="1"/>
  <c r="BY54" i="14"/>
  <c r="KG26" i="5"/>
  <c r="KH27" i="5"/>
  <c r="EI180" i="14" l="1"/>
  <c r="KG43" i="5"/>
  <c r="KG16" i="5" s="1"/>
  <c r="KH37" i="5"/>
  <c r="FY136" i="14"/>
  <c r="FY146" i="14" s="1"/>
  <c r="FY111" i="14"/>
  <c r="FZ88" i="14"/>
  <c r="FZ101" i="14"/>
  <c r="FZ76" i="14"/>
  <c r="FZ73" i="14"/>
  <c r="GA60" i="14"/>
  <c r="GA63" i="14"/>
  <c r="GA45" i="14"/>
  <c r="GA48" i="14"/>
  <c r="GB35" i="14"/>
  <c r="GD51" i="6"/>
  <c r="KH31" i="5"/>
  <c r="KI27" i="5"/>
  <c r="IY7" i="5"/>
  <c r="IY10" i="5" s="1"/>
  <c r="IY18" i="5"/>
  <c r="FZ49" i="14"/>
  <c r="FX53" i="14" s="1"/>
  <c r="KG31" i="5"/>
  <c r="KH26" i="5"/>
  <c r="JA30" i="5"/>
  <c r="IZ33" i="5"/>
  <c r="IZ15" i="5" s="1"/>
  <c r="Y30" i="5"/>
  <c r="Y33" i="5" s="1"/>
  <c r="KF8" i="5"/>
  <c r="KF19" i="5"/>
  <c r="FY77" i="14"/>
  <c r="FW81" i="14" s="1"/>
  <c r="KI26" i="5" l="1"/>
  <c r="GA101" i="14"/>
  <c r="GA88" i="14"/>
  <c r="GA76" i="14"/>
  <c r="GA73" i="14"/>
  <c r="FX81" i="14"/>
  <c r="KH43" i="5"/>
  <c r="KH16" i="5" s="1"/>
  <c r="KI37" i="5"/>
  <c r="IZ18" i="5"/>
  <c r="Y18" i="5" s="1"/>
  <c r="IZ7" i="5"/>
  <c r="Y15" i="5"/>
  <c r="KG8" i="5"/>
  <c r="KG19" i="5"/>
  <c r="GA49" i="14"/>
  <c r="FY53" i="14" s="1"/>
  <c r="GB60" i="14"/>
  <c r="GB63" i="14"/>
  <c r="GB48" i="14"/>
  <c r="GB45" i="14"/>
  <c r="FZ77" i="14"/>
  <c r="EI184" i="14"/>
  <c r="EJ178" i="14" s="1"/>
  <c r="GC35" i="14"/>
  <c r="GE51" i="6"/>
  <c r="JB30" i="5"/>
  <c r="JA33" i="5"/>
  <c r="JA15" i="5" s="1"/>
  <c r="KI31" i="5"/>
  <c r="KJ27" i="5"/>
  <c r="FZ136" i="14"/>
  <c r="FZ146" i="14" s="1"/>
  <c r="FZ111" i="14"/>
  <c r="IZ10" i="5" l="1"/>
  <c r="Y7" i="5"/>
  <c r="GB49" i="14"/>
  <c r="FZ53" i="14" s="1"/>
  <c r="KJ37" i="5"/>
  <c r="KI43" i="5"/>
  <c r="KI16" i="5" s="1"/>
  <c r="GD35" i="14"/>
  <c r="GF51" i="6"/>
  <c r="EJ180" i="14"/>
  <c r="GA136" i="14"/>
  <c r="GA146" i="14" s="1"/>
  <c r="GA111" i="14"/>
  <c r="GB101" i="14"/>
  <c r="GB88" i="14"/>
  <c r="GB76" i="14"/>
  <c r="GB73" i="14"/>
  <c r="JC30" i="5"/>
  <c r="JB33" i="5"/>
  <c r="JB15" i="5" s="1"/>
  <c r="GC60" i="14"/>
  <c r="GC63" i="14"/>
  <c r="GC48" i="14"/>
  <c r="GC45" i="14"/>
  <c r="KJ26" i="5"/>
  <c r="KH8" i="5"/>
  <c r="KH19" i="5"/>
  <c r="KJ31" i="5"/>
  <c r="AB31" i="5" s="1"/>
  <c r="KK27" i="5"/>
  <c r="AB27" i="5"/>
  <c r="JA18" i="5"/>
  <c r="JA7" i="5"/>
  <c r="GA77" i="14"/>
  <c r="GC88" i="14" l="1"/>
  <c r="GC101" i="14"/>
  <c r="GC76" i="14"/>
  <c r="GC73" i="14"/>
  <c r="KI19" i="5"/>
  <c r="KI8" i="5"/>
  <c r="EJ184" i="14"/>
  <c r="EK178" i="14" s="1"/>
  <c r="KJ43" i="5"/>
  <c r="KJ16" i="5" s="1"/>
  <c r="KK37" i="5"/>
  <c r="AB37" i="5"/>
  <c r="AB43" i="5" s="1"/>
  <c r="GE35" i="14"/>
  <c r="GH51" i="6"/>
  <c r="JA10" i="5"/>
  <c r="KL27" i="5"/>
  <c r="JB18" i="5"/>
  <c r="JB7" i="5"/>
  <c r="JB10" i="5" s="1"/>
  <c r="JD30" i="5"/>
  <c r="JC33" i="5"/>
  <c r="JC15" i="5" s="1"/>
  <c r="GB77" i="14"/>
  <c r="GD60" i="14"/>
  <c r="GD63" i="14"/>
  <c r="GD48" i="14"/>
  <c r="GD45" i="14"/>
  <c r="FY81" i="14"/>
  <c r="KK26" i="5"/>
  <c r="AB26" i="5"/>
  <c r="Y17" i="10"/>
  <c r="Y16" i="10" s="1"/>
  <c r="Y10" i="5"/>
  <c r="GC49" i="14"/>
  <c r="GB136" i="14"/>
  <c r="GB146" i="14" s="1"/>
  <c r="GB111" i="14"/>
  <c r="FZ81" i="14"/>
  <c r="KJ19" i="5" l="1"/>
  <c r="AB19" i="5" s="1"/>
  <c r="KJ8" i="5"/>
  <c r="AB8" i="5" s="1"/>
  <c r="AB22" i="10" s="1"/>
  <c r="AB21" i="10" s="1"/>
  <c r="AB16" i="5"/>
  <c r="GD49" i="14"/>
  <c r="GB53" i="14" s="1"/>
  <c r="KL26" i="5"/>
  <c r="GD101" i="14"/>
  <c r="GD88" i="14"/>
  <c r="GD76" i="14"/>
  <c r="GD73" i="14"/>
  <c r="JE30" i="5"/>
  <c r="JD33" i="5"/>
  <c r="JD15" i="5" s="1"/>
  <c r="GC77" i="14"/>
  <c r="GC136" i="14"/>
  <c r="GC146" i="14" s="1"/>
  <c r="GC111" i="14"/>
  <c r="JC18" i="5"/>
  <c r="JC7" i="5"/>
  <c r="JC10" i="5" s="1"/>
  <c r="EK180" i="14"/>
  <c r="EK184" i="14" s="1"/>
  <c r="EL178" i="14" s="1"/>
  <c r="GA53" i="14"/>
  <c r="KK43" i="5"/>
  <c r="KK16" i="5" s="1"/>
  <c r="KL37" i="5"/>
  <c r="GG35" i="14"/>
  <c r="GI51" i="6"/>
  <c r="KL31" i="5"/>
  <c r="KM27" i="5"/>
  <c r="KK31" i="5"/>
  <c r="Y11" i="13"/>
  <c r="Y31" i="8"/>
  <c r="Y19" i="10"/>
  <c r="Y24" i="10" s="1"/>
  <c r="GE60" i="14"/>
  <c r="GF60" i="14" s="1"/>
  <c r="GE63" i="14"/>
  <c r="GE48" i="14"/>
  <c r="GE45" i="14"/>
  <c r="GA81" i="14"/>
  <c r="EL180" i="14" l="1"/>
  <c r="EL184" i="14" s="1"/>
  <c r="EM178" i="14" s="1"/>
  <c r="GD136" i="14"/>
  <c r="GD146" i="14" s="1"/>
  <c r="GD111" i="14"/>
  <c r="GG63" i="14"/>
  <c r="GG60" i="14"/>
  <c r="GG48" i="14"/>
  <c r="GG45" i="14"/>
  <c r="KK19" i="5"/>
  <c r="KK8" i="5"/>
  <c r="KM26" i="5"/>
  <c r="GE49" i="14"/>
  <c r="GC53" i="14" s="1"/>
  <c r="Y18" i="14"/>
  <c r="Y29" i="10"/>
  <c r="Y25" i="10"/>
  <c r="JF30" i="5"/>
  <c r="JE33" i="5"/>
  <c r="JE15" i="5" s="1"/>
  <c r="GH35" i="14"/>
  <c r="GJ51" i="6"/>
  <c r="KL43" i="5"/>
  <c r="KL16" i="5" s="1"/>
  <c r="KM37" i="5"/>
  <c r="U15" i="14"/>
  <c r="U34" i="10" s="1"/>
  <c r="GD77" i="14"/>
  <c r="GE101" i="14"/>
  <c r="GE88" i="14"/>
  <c r="GF88" i="14" s="1"/>
  <c r="GE76" i="14"/>
  <c r="GE73" i="14"/>
  <c r="JD18" i="5"/>
  <c r="JD7" i="5"/>
  <c r="JD10" i="5" s="1"/>
  <c r="KM31" i="5"/>
  <c r="KN27" i="5"/>
  <c r="EM180" i="14" l="1"/>
  <c r="EM184" i="14" s="1"/>
  <c r="EN178" i="14" s="1"/>
  <c r="GB81" i="14"/>
  <c r="KO27" i="5"/>
  <c r="KL19" i="5"/>
  <c r="KL8" i="5"/>
  <c r="KN26" i="5"/>
  <c r="GI35" i="14"/>
  <c r="GK51" i="6"/>
  <c r="Y23" i="13"/>
  <c r="Y27" i="13" s="1"/>
  <c r="Y30" i="10"/>
  <c r="Y9" i="11"/>
  <c r="GH63" i="14"/>
  <c r="GH60" i="14"/>
  <c r="GH48" i="14"/>
  <c r="GH45" i="14"/>
  <c r="GG49" i="14"/>
  <c r="KM43" i="5"/>
  <c r="KM16" i="5" s="1"/>
  <c r="KN37" i="5"/>
  <c r="GE77" i="14"/>
  <c r="GE136" i="14"/>
  <c r="GE146" i="14" s="1"/>
  <c r="GE111" i="14"/>
  <c r="JE18" i="5"/>
  <c r="JE7" i="5"/>
  <c r="GG88" i="14"/>
  <c r="GG101" i="14"/>
  <c r="GG76" i="14"/>
  <c r="GG73" i="14"/>
  <c r="JG30" i="5"/>
  <c r="JF33" i="5"/>
  <c r="JF15" i="5" s="1"/>
  <c r="EN184" i="14" l="1"/>
  <c r="EO178" i="14" s="1"/>
  <c r="EN180" i="14"/>
  <c r="KN43" i="5"/>
  <c r="KN16" i="5" s="1"/>
  <c r="KO37" i="5"/>
  <c r="GH88" i="14"/>
  <c r="GH101" i="14"/>
  <c r="GH76" i="14"/>
  <c r="GH73" i="14"/>
  <c r="KN31" i="5"/>
  <c r="Y32" i="13"/>
  <c r="Y35" i="13" s="1"/>
  <c r="Y31" i="13"/>
  <c r="KP27" i="5"/>
  <c r="GG77" i="14"/>
  <c r="GD81" i="14" s="1"/>
  <c r="GJ35" i="14"/>
  <c r="GL51" i="6"/>
  <c r="GI60" i="14"/>
  <c r="GI63" i="14"/>
  <c r="GI48" i="14"/>
  <c r="GI45" i="14"/>
  <c r="JF7" i="5"/>
  <c r="JF10" i="5" s="1"/>
  <c r="JF18" i="5"/>
  <c r="JH30" i="5"/>
  <c r="JG33" i="5"/>
  <c r="JG15" i="5" s="1"/>
  <c r="JE10" i="5"/>
  <c r="GD53" i="14"/>
  <c r="GC81" i="14"/>
  <c r="GH49" i="14"/>
  <c r="GE53" i="14" s="1"/>
  <c r="GF53" i="14" s="1"/>
  <c r="KO26" i="5"/>
  <c r="KM19" i="5"/>
  <c r="KM8" i="5"/>
  <c r="GG136" i="14"/>
  <c r="GG146" i="14" s="1"/>
  <c r="GG111" i="14"/>
  <c r="Y38" i="13" l="1"/>
  <c r="Y37" i="13"/>
  <c r="Y12" i="11" s="1"/>
  <c r="GJ60" i="14"/>
  <c r="GJ63" i="14"/>
  <c r="GJ48" i="14"/>
  <c r="GJ45" i="14"/>
  <c r="JG7" i="5"/>
  <c r="JG18" i="5"/>
  <c r="KN19" i="5"/>
  <c r="KN8" i="5"/>
  <c r="KQ27" i="5"/>
  <c r="Y33" i="13"/>
  <c r="Z30" i="13" s="1"/>
  <c r="EO184" i="14"/>
  <c r="EP178" i="14" s="1"/>
  <c r="EO180" i="14"/>
  <c r="KP26" i="5"/>
  <c r="KO43" i="5"/>
  <c r="KO16" i="5" s="1"/>
  <c r="KP37" i="5"/>
  <c r="KP31" i="5" s="1"/>
  <c r="GI49" i="14"/>
  <c r="GG53" i="14" s="1"/>
  <c r="GH136" i="14"/>
  <c r="GH146" i="14" s="1"/>
  <c r="GH111" i="14"/>
  <c r="KO31" i="5"/>
  <c r="GI101" i="14"/>
  <c r="GI76" i="14"/>
  <c r="GI73" i="14"/>
  <c r="GI88" i="14"/>
  <c r="JI30" i="5"/>
  <c r="JH33" i="5"/>
  <c r="JH15" i="5" s="1"/>
  <c r="GK35" i="14"/>
  <c r="GM51" i="6"/>
  <c r="GH77" i="14"/>
  <c r="GE81" i="14" s="1"/>
  <c r="GF81" i="14" s="1"/>
  <c r="U7" i="14" l="1"/>
  <c r="U45" i="11" s="1"/>
  <c r="GL35" i="14"/>
  <c r="GN51" i="6"/>
  <c r="GJ49" i="14"/>
  <c r="GJ101" i="14"/>
  <c r="GJ88" i="14"/>
  <c r="GJ76" i="14"/>
  <c r="GJ73" i="14"/>
  <c r="GK60" i="14"/>
  <c r="GK63" i="14"/>
  <c r="GK48" i="14"/>
  <c r="GK45" i="14"/>
  <c r="EP180" i="14"/>
  <c r="EP184" i="14" s="1"/>
  <c r="EQ178" i="14" s="1"/>
  <c r="KO19" i="5"/>
  <c r="KO8" i="5"/>
  <c r="KQ26" i="5"/>
  <c r="JJ30" i="5"/>
  <c r="JI33" i="5"/>
  <c r="JI15" i="5" s="1"/>
  <c r="JG10" i="5"/>
  <c r="GI77" i="14"/>
  <c r="GG81" i="14" s="1"/>
  <c r="KQ31" i="5"/>
  <c r="KR27" i="5"/>
  <c r="KP43" i="5"/>
  <c r="KP16" i="5" s="1"/>
  <c r="KQ37" i="5"/>
  <c r="GI136" i="14"/>
  <c r="GI146" i="14" s="1"/>
  <c r="GI111" i="14"/>
  <c r="JH7" i="5"/>
  <c r="JH10" i="5" s="1"/>
  <c r="JH18" i="5"/>
  <c r="EQ180" i="14" l="1"/>
  <c r="EQ184" i="14" s="1"/>
  <c r="ER178" i="14" s="1"/>
  <c r="KS27" i="5"/>
  <c r="GH53" i="14"/>
  <c r="GK49" i="14"/>
  <c r="GI53" i="14" s="1"/>
  <c r="GL60" i="14"/>
  <c r="GL63" i="14"/>
  <c r="GL48" i="14"/>
  <c r="GL45" i="14"/>
  <c r="GM35" i="14"/>
  <c r="GO51" i="6"/>
  <c r="JI7" i="5"/>
  <c r="JI10" i="5" s="1"/>
  <c r="JI18" i="5"/>
  <c r="JK30" i="5"/>
  <c r="JJ33" i="5"/>
  <c r="JJ15" i="5" s="1"/>
  <c r="GK101" i="14"/>
  <c r="GK88" i="14"/>
  <c r="GK73" i="14"/>
  <c r="GK76" i="14"/>
  <c r="KQ43" i="5"/>
  <c r="KQ16" i="5" s="1"/>
  <c r="KR37" i="5"/>
  <c r="KR31" i="5" s="1"/>
  <c r="KR26" i="5"/>
  <c r="KP19" i="5"/>
  <c r="KP8" i="5"/>
  <c r="GH81" i="14"/>
  <c r="GJ77" i="14"/>
  <c r="GJ136" i="14"/>
  <c r="GJ146" i="14" s="1"/>
  <c r="GJ111" i="14"/>
  <c r="ER180" i="14" l="1"/>
  <c r="ES180" i="14" s="1"/>
  <c r="KS26" i="5"/>
  <c r="KT27" i="5"/>
  <c r="GN35" i="14"/>
  <c r="GP51" i="6"/>
  <c r="JJ7" i="5"/>
  <c r="JJ10" i="5" s="1"/>
  <c r="JJ18" i="5"/>
  <c r="KQ19" i="5"/>
  <c r="KQ8" i="5"/>
  <c r="GM60" i="14"/>
  <c r="GM63" i="14"/>
  <c r="GM48" i="14"/>
  <c r="GM45" i="14"/>
  <c r="GM56" i="14" s="1"/>
  <c r="GK136" i="14"/>
  <c r="GK146" i="14" s="1"/>
  <c r="GK111" i="14"/>
  <c r="KR43" i="5"/>
  <c r="KR16" i="5" s="1"/>
  <c r="KS37" i="5"/>
  <c r="KS31" i="5" s="1"/>
  <c r="GJ53" i="14"/>
  <c r="GL49" i="14"/>
  <c r="JL30" i="5"/>
  <c r="JK33" i="5"/>
  <c r="JK15" i="5" s="1"/>
  <c r="GK77" i="14"/>
  <c r="GI81" i="14" s="1"/>
  <c r="GL101" i="14"/>
  <c r="GL88" i="14"/>
  <c r="GL76" i="14"/>
  <c r="GL73" i="14"/>
  <c r="KR19" i="5" l="1"/>
  <c r="KR8" i="5"/>
  <c r="JK7" i="5"/>
  <c r="JK10" i="5" s="1"/>
  <c r="JK18" i="5"/>
  <c r="GL136" i="14"/>
  <c r="GL146" i="14" s="1"/>
  <c r="GL111" i="14"/>
  <c r="KT31" i="5"/>
  <c r="KU27" i="5"/>
  <c r="GM49" i="14"/>
  <c r="GO35" i="14"/>
  <c r="GQ51" i="6"/>
  <c r="GK53" i="14"/>
  <c r="GM101" i="14"/>
  <c r="GM88" i="14"/>
  <c r="GM76" i="14"/>
  <c r="GM73" i="14"/>
  <c r="ES184" i="14"/>
  <c r="FF178" i="14" s="1"/>
  <c r="GL77" i="14"/>
  <c r="KS43" i="5"/>
  <c r="KS16" i="5" s="1"/>
  <c r="KT37" i="5"/>
  <c r="KT26" i="5"/>
  <c r="ER184" i="14"/>
  <c r="ET178" i="14" s="1"/>
  <c r="JM30" i="5"/>
  <c r="JL33" i="5"/>
  <c r="JL15" i="5" s="1"/>
  <c r="Z30" i="5"/>
  <c r="Z33" i="5" s="1"/>
  <c r="GJ81" i="14"/>
  <c r="GN60" i="14"/>
  <c r="GN63" i="14"/>
  <c r="GN45" i="14"/>
  <c r="GN56" i="14" s="1"/>
  <c r="GN48" i="14"/>
  <c r="GN101" i="14" l="1"/>
  <c r="GN88" i="14"/>
  <c r="GN76" i="14"/>
  <c r="GN73" i="14"/>
  <c r="KV27" i="5"/>
  <c r="JN30" i="5"/>
  <c r="JM33" i="5"/>
  <c r="JM15" i="5" s="1"/>
  <c r="GM77" i="14"/>
  <c r="JL18" i="5"/>
  <c r="Z18" i="5" s="1"/>
  <c r="JL7" i="5"/>
  <c r="Z15" i="5"/>
  <c r="ET180" i="14"/>
  <c r="KT43" i="5"/>
  <c r="KT16" i="5" s="1"/>
  <c r="KU37" i="5"/>
  <c r="KU31" i="5" s="1"/>
  <c r="GP35" i="14"/>
  <c r="GR51" i="6"/>
  <c r="GM136" i="14"/>
  <c r="GM146" i="14" s="1"/>
  <c r="GM111" i="14"/>
  <c r="KU26" i="5"/>
  <c r="GN49" i="14"/>
  <c r="KS19" i="5"/>
  <c r="KS8" i="5"/>
  <c r="GO60" i="14"/>
  <c r="GO63" i="14"/>
  <c r="GO48" i="14"/>
  <c r="GO45" i="14"/>
  <c r="GO56" i="14" s="1"/>
  <c r="GL53" i="14"/>
  <c r="GQ35" i="14" l="1"/>
  <c r="GS51" i="6"/>
  <c r="GK81" i="14"/>
  <c r="GO49" i="14"/>
  <c r="GM53" i="14" s="1"/>
  <c r="JM18" i="5"/>
  <c r="JM7" i="5"/>
  <c r="KV37" i="5"/>
  <c r="KV31" i="5" s="1"/>
  <c r="AC31" i="5" s="1"/>
  <c r="KU43" i="5"/>
  <c r="KU16" i="5" s="1"/>
  <c r="KW27" i="5"/>
  <c r="AC27" i="5"/>
  <c r="JL10" i="5"/>
  <c r="Z7" i="5"/>
  <c r="GN77" i="14"/>
  <c r="GP60" i="14"/>
  <c r="GP63" i="14"/>
  <c r="GP48" i="14"/>
  <c r="GP45" i="14"/>
  <c r="GP56" i="14" s="1"/>
  <c r="GO101" i="14"/>
  <c r="GO88" i="14"/>
  <c r="GO76" i="14"/>
  <c r="GO73" i="14"/>
  <c r="ET184" i="14"/>
  <c r="EU178" i="14" s="1"/>
  <c r="KV26" i="5"/>
  <c r="KT8" i="5"/>
  <c r="KT19" i="5"/>
  <c r="JO30" i="5"/>
  <c r="JN33" i="5"/>
  <c r="JN15" i="5" s="1"/>
  <c r="GN136" i="14"/>
  <c r="GN146" i="14" s="1"/>
  <c r="GN111" i="14"/>
  <c r="GP101" i="14" l="1"/>
  <c r="GP88" i="14"/>
  <c r="GP76" i="14"/>
  <c r="GP73" i="14"/>
  <c r="JM10" i="5"/>
  <c r="JP30" i="5"/>
  <c r="JO33" i="5"/>
  <c r="JO15" i="5" s="1"/>
  <c r="KX27" i="5"/>
  <c r="GR35" i="14"/>
  <c r="GU51" i="6"/>
  <c r="GL81" i="14"/>
  <c r="KW26" i="5"/>
  <c r="AC26" i="5"/>
  <c r="EU180" i="14"/>
  <c r="EU184" i="14" s="1"/>
  <c r="EV178" i="14" s="1"/>
  <c r="GO136" i="14"/>
  <c r="GO146" i="14" s="1"/>
  <c r="GO111" i="14"/>
  <c r="GQ60" i="14"/>
  <c r="GQ63" i="14"/>
  <c r="GQ48" i="14"/>
  <c r="GQ45" i="14"/>
  <c r="GQ56" i="14" s="1"/>
  <c r="KV43" i="5"/>
  <c r="KV16" i="5" s="1"/>
  <c r="KW37" i="5"/>
  <c r="AC37" i="5"/>
  <c r="AC43" i="5" s="1"/>
  <c r="Z17" i="10"/>
  <c r="Z16" i="10" s="1"/>
  <c r="Z10" i="5"/>
  <c r="GO77" i="14"/>
  <c r="GM81" i="14" s="1"/>
  <c r="JN18" i="5"/>
  <c r="JN7" i="5"/>
  <c r="JN10" i="5" s="1"/>
  <c r="GP49" i="14"/>
  <c r="KU19" i="5"/>
  <c r="KU8" i="5"/>
  <c r="GN53" i="14"/>
  <c r="EV180" i="14" l="1"/>
  <c r="EV184" i="14" s="1"/>
  <c r="EW178" i="14" s="1"/>
  <c r="Z11" i="13"/>
  <c r="Z31" i="8"/>
  <c r="Z19" i="10"/>
  <c r="Z24" i="10" s="1"/>
  <c r="KX26" i="5"/>
  <c r="GP77" i="14"/>
  <c r="GN81" i="14" s="1"/>
  <c r="JQ30" i="5"/>
  <c r="JP33" i="5"/>
  <c r="JP15" i="5" s="1"/>
  <c r="KV19" i="5"/>
  <c r="AC19" i="5" s="1"/>
  <c r="KV8" i="5"/>
  <c r="AC8" i="5" s="1"/>
  <c r="AC22" i="10" s="1"/>
  <c r="AC21" i="10" s="1"/>
  <c r="AC16" i="5"/>
  <c r="JO18" i="5"/>
  <c r="JO7" i="5"/>
  <c r="GQ49" i="14"/>
  <c r="GO53" i="14" s="1"/>
  <c r="GR63" i="14"/>
  <c r="GR60" i="14"/>
  <c r="GS60" i="14" s="1"/>
  <c r="GR48" i="14"/>
  <c r="GR45" i="14"/>
  <c r="GR56" i="14" s="1"/>
  <c r="GP136" i="14"/>
  <c r="GP146" i="14" s="1"/>
  <c r="GP111" i="14"/>
  <c r="GQ88" i="14"/>
  <c r="GQ101" i="14"/>
  <c r="GQ76" i="14"/>
  <c r="GQ73" i="14"/>
  <c r="KW43" i="5"/>
  <c r="KW16" i="5" s="1"/>
  <c r="KX37" i="5"/>
  <c r="GT35" i="14"/>
  <c r="GV51" i="6"/>
  <c r="KY27" i="5"/>
  <c r="KW31" i="5"/>
  <c r="EW180" i="14" l="1"/>
  <c r="JR30" i="5"/>
  <c r="JQ33" i="5"/>
  <c r="JQ15" i="5" s="1"/>
  <c r="GR49" i="14"/>
  <c r="GP53" i="14" s="1"/>
  <c r="GQ77" i="14"/>
  <c r="GO81" i="14" s="1"/>
  <c r="KX43" i="5"/>
  <c r="KX16" i="5" s="1"/>
  <c r="KY37" i="5"/>
  <c r="JO10" i="5"/>
  <c r="Z18" i="14"/>
  <c r="Z29" i="10"/>
  <c r="Z25" i="10"/>
  <c r="V15" i="14"/>
  <c r="V34" i="10" s="1"/>
  <c r="KW19" i="5"/>
  <c r="KW8" i="5"/>
  <c r="GR101" i="14"/>
  <c r="GR88" i="14"/>
  <c r="GS88" i="14" s="1"/>
  <c r="GR76" i="14"/>
  <c r="GR73" i="14"/>
  <c r="GQ136" i="14"/>
  <c r="GQ146" i="14" s="1"/>
  <c r="GQ111" i="14"/>
  <c r="KX31" i="5"/>
  <c r="KY26" i="5"/>
  <c r="GU35" i="14"/>
  <c r="GW51" i="6"/>
  <c r="KZ27" i="5"/>
  <c r="GT63" i="14"/>
  <c r="GT60" i="14"/>
  <c r="GT48" i="14"/>
  <c r="GT45" i="14"/>
  <c r="GT56" i="14" s="1"/>
  <c r="JP18" i="5"/>
  <c r="JP7" i="5"/>
  <c r="JP10" i="5" s="1"/>
  <c r="KY43" i="5" l="1"/>
  <c r="KY16" i="5" s="1"/>
  <c r="KZ37" i="5"/>
  <c r="KZ26" i="5"/>
  <c r="KX19" i="5"/>
  <c r="KX8" i="5"/>
  <c r="GT49" i="14"/>
  <c r="Z23" i="13"/>
  <c r="Z27" i="13" s="1"/>
  <c r="Z30" i="10"/>
  <c r="Z9" i="11"/>
  <c r="KY31" i="5"/>
  <c r="JQ18" i="5"/>
  <c r="JQ7" i="5"/>
  <c r="JQ10" i="5" s="1"/>
  <c r="KZ31" i="5"/>
  <c r="LA27" i="5"/>
  <c r="JS30" i="5"/>
  <c r="JR33" i="5"/>
  <c r="JR15" i="5" s="1"/>
  <c r="GT101" i="14"/>
  <c r="GT88" i="14"/>
  <c r="GT76" i="14"/>
  <c r="GT73" i="14"/>
  <c r="GR77" i="14"/>
  <c r="GP81" i="14" s="1"/>
  <c r="GV35" i="14"/>
  <c r="GX51" i="6"/>
  <c r="GR136" i="14"/>
  <c r="GR146" i="14" s="1"/>
  <c r="GR111" i="14"/>
  <c r="GQ53" i="14"/>
  <c r="GU63" i="14"/>
  <c r="GU60" i="14"/>
  <c r="GU48" i="14"/>
  <c r="GU45" i="14"/>
  <c r="GU56" i="14" s="1"/>
  <c r="EW184" i="14"/>
  <c r="EX178" i="14" s="1"/>
  <c r="GT77" i="14" l="1"/>
  <c r="GQ81" i="14" s="1"/>
  <c r="GU101" i="14"/>
  <c r="GU88" i="14"/>
  <c r="GU76" i="14"/>
  <c r="GU73" i="14"/>
  <c r="JT30" i="5"/>
  <c r="JS33" i="5"/>
  <c r="JS15" i="5" s="1"/>
  <c r="LA26" i="5"/>
  <c r="GU49" i="14"/>
  <c r="JR7" i="5"/>
  <c r="JR10" i="5" s="1"/>
  <c r="JR18" i="5"/>
  <c r="LA31" i="5"/>
  <c r="LB27" i="5"/>
  <c r="Z31" i="13"/>
  <c r="Z32" i="13"/>
  <c r="Z35" i="13" s="1"/>
  <c r="KZ43" i="5"/>
  <c r="KZ16" i="5" s="1"/>
  <c r="LA37" i="5"/>
  <c r="EX180" i="14"/>
  <c r="EX184" i="14" s="1"/>
  <c r="EY178" i="14" s="1"/>
  <c r="GW35" i="14"/>
  <c r="GY51" i="6"/>
  <c r="KY19" i="5"/>
  <c r="KY8" i="5"/>
  <c r="GT136" i="14"/>
  <c r="GT146" i="14" s="1"/>
  <c r="GT111" i="14"/>
  <c r="GV60" i="14"/>
  <c r="GV63" i="14"/>
  <c r="GV48" i="14"/>
  <c r="GV45" i="14"/>
  <c r="GV56" i="14" s="1"/>
  <c r="EY180" i="14" l="1"/>
  <c r="EY184" i="14" s="1"/>
  <c r="EZ178" i="14" s="1"/>
  <c r="Z37" i="13"/>
  <c r="Z38" i="13"/>
  <c r="LB31" i="5"/>
  <c r="LC27" i="5"/>
  <c r="JU30" i="5"/>
  <c r="JT33" i="5"/>
  <c r="JT15" i="5" s="1"/>
  <c r="GU77" i="14"/>
  <c r="GU136" i="14"/>
  <c r="GU146" i="14" s="1"/>
  <c r="GU111" i="14"/>
  <c r="GX35" i="14"/>
  <c r="GZ51" i="6"/>
  <c r="GR53" i="14"/>
  <c r="GS53" i="14" s="1"/>
  <c r="GV49" i="14"/>
  <c r="GV101" i="14"/>
  <c r="GV88" i="14"/>
  <c r="GV76" i="14"/>
  <c r="GV73" i="14"/>
  <c r="GW60" i="14"/>
  <c r="GW63" i="14"/>
  <c r="GW48" i="14"/>
  <c r="GW45" i="14"/>
  <c r="GW56" i="14" s="1"/>
  <c r="KZ19" i="5"/>
  <c r="KZ8" i="5"/>
  <c r="Z33" i="13"/>
  <c r="AA30" i="13" s="1"/>
  <c r="LA43" i="5"/>
  <c r="LA16" i="5" s="1"/>
  <c r="LB37" i="5"/>
  <c r="LB26" i="5"/>
  <c r="JS7" i="5"/>
  <c r="JS10" i="5" s="1"/>
  <c r="JS18" i="5"/>
  <c r="EZ180" i="14" l="1"/>
  <c r="EZ184" i="14" s="1"/>
  <c r="FA178" i="14" s="1"/>
  <c r="JT7" i="5"/>
  <c r="JT10" i="5" s="1"/>
  <c r="JT18" i="5"/>
  <c r="GV136" i="14"/>
  <c r="GV146" i="14" s="1"/>
  <c r="GV111" i="14"/>
  <c r="JV30" i="5"/>
  <c r="JU33" i="5"/>
  <c r="JU15" i="5" s="1"/>
  <c r="GY35" i="14"/>
  <c r="HA51" i="6"/>
  <c r="LD27" i="5"/>
  <c r="GW49" i="14"/>
  <c r="GU53" i="14" s="1"/>
  <c r="LB43" i="5"/>
  <c r="LB16" i="5" s="1"/>
  <c r="LC37" i="5"/>
  <c r="GX60" i="14"/>
  <c r="GX63" i="14"/>
  <c r="GX48" i="14"/>
  <c r="GX45" i="14"/>
  <c r="GX56" i="14" s="1"/>
  <c r="Z12" i="11"/>
  <c r="LC26" i="5"/>
  <c r="V7" i="14"/>
  <c r="V45" i="11" s="1"/>
  <c r="GW101" i="14"/>
  <c r="GW88" i="14"/>
  <c r="GW76" i="14"/>
  <c r="GW73" i="14"/>
  <c r="GV77" i="14"/>
  <c r="GT81" i="14" s="1"/>
  <c r="GT53" i="14"/>
  <c r="LA8" i="5"/>
  <c r="LA19" i="5"/>
  <c r="GR81" i="14"/>
  <c r="GS81" i="14" s="1"/>
  <c r="FA180" i="14" l="1"/>
  <c r="FA184" i="14" s="1"/>
  <c r="FB178" i="14" s="1"/>
  <c r="JU7" i="5"/>
  <c r="JU10" i="5" s="1"/>
  <c r="JU18" i="5"/>
  <c r="GW77" i="14"/>
  <c r="GU81" i="14" s="1"/>
  <c r="LC43" i="5"/>
  <c r="LC16" i="5" s="1"/>
  <c r="LD37" i="5"/>
  <c r="LD31" i="5" s="1"/>
  <c r="GX101" i="14"/>
  <c r="GX88" i="14"/>
  <c r="GX73" i="14"/>
  <c r="GX76" i="14"/>
  <c r="LB8" i="5"/>
  <c r="LB19" i="5"/>
  <c r="LE27" i="5"/>
  <c r="GW136" i="14"/>
  <c r="GW146" i="14" s="1"/>
  <c r="GW111" i="14"/>
  <c r="LD26" i="5"/>
  <c r="LC31" i="5"/>
  <c r="JW30" i="5"/>
  <c r="JV33" i="5"/>
  <c r="JV15" i="5" s="1"/>
  <c r="GZ35" i="14"/>
  <c r="HB51" i="6"/>
  <c r="GX49" i="14"/>
  <c r="GV53" i="14" s="1"/>
  <c r="GY60" i="14"/>
  <c r="GY63" i="14"/>
  <c r="GY48" i="14"/>
  <c r="GY45" i="14"/>
  <c r="GY56" i="14" s="1"/>
  <c r="FB180" i="14" l="1"/>
  <c r="FB184" i="14" s="1"/>
  <c r="FC178" i="14" s="1"/>
  <c r="HA35" i="14"/>
  <c r="HC51" i="6"/>
  <c r="LC19" i="5"/>
  <c r="LC8" i="5"/>
  <c r="JX30" i="5"/>
  <c r="JW33" i="5"/>
  <c r="JW15" i="5" s="1"/>
  <c r="GX136" i="14"/>
  <c r="GX146" i="14" s="1"/>
  <c r="GX111" i="14"/>
  <c r="LD43" i="5"/>
  <c r="LD16" i="5" s="1"/>
  <c r="LE37" i="5"/>
  <c r="GY49" i="14"/>
  <c r="GW53" i="14" s="1"/>
  <c r="LE26" i="5"/>
  <c r="GZ60" i="14"/>
  <c r="GZ63" i="14"/>
  <c r="GZ48" i="14"/>
  <c r="GZ45" i="14"/>
  <c r="GZ56" i="14" s="1"/>
  <c r="LF27" i="5"/>
  <c r="JV7" i="5"/>
  <c r="JV10" i="5" s="1"/>
  <c r="JV18" i="5"/>
  <c r="GY88" i="14"/>
  <c r="GY101" i="14"/>
  <c r="GY76" i="14"/>
  <c r="GY73" i="14"/>
  <c r="GX77" i="14"/>
  <c r="FC180" i="14" l="1"/>
  <c r="FC184" i="14" s="1"/>
  <c r="FD178" i="14" s="1"/>
  <c r="GZ49" i="14"/>
  <c r="GY77" i="14"/>
  <c r="GW81" i="14" s="1"/>
  <c r="GV81" i="14"/>
  <c r="GZ88" i="14"/>
  <c r="GZ101" i="14"/>
  <c r="GZ76" i="14"/>
  <c r="GZ73" i="14"/>
  <c r="HA60" i="14"/>
  <c r="HA63" i="14"/>
  <c r="HA45" i="14"/>
  <c r="HA56" i="14" s="1"/>
  <c r="HA48" i="14"/>
  <c r="GY136" i="14"/>
  <c r="GY146" i="14" s="1"/>
  <c r="GY111" i="14"/>
  <c r="LE43" i="5"/>
  <c r="LE16" i="5" s="1"/>
  <c r="LF37" i="5"/>
  <c r="JY30" i="5"/>
  <c r="JX33" i="5"/>
  <c r="JX15" i="5" s="1"/>
  <c r="AA30" i="5"/>
  <c r="AA33" i="5" s="1"/>
  <c r="HB35" i="14"/>
  <c r="HD51" i="6"/>
  <c r="LD8" i="5"/>
  <c r="LD19" i="5"/>
  <c r="LE31" i="5"/>
  <c r="JW7" i="5"/>
  <c r="JW10" i="5" s="1"/>
  <c r="JW18" i="5"/>
  <c r="LF26" i="5"/>
  <c r="LG27" i="5"/>
  <c r="FD180" i="14" l="1"/>
  <c r="FD184" i="14" s="1"/>
  <c r="FE178" i="14" s="1"/>
  <c r="LG26" i="5"/>
  <c r="LE8" i="5"/>
  <c r="LE19" i="5"/>
  <c r="GX53" i="14"/>
  <c r="GZ136" i="14"/>
  <c r="GZ146" i="14" s="1"/>
  <c r="GZ111" i="14"/>
  <c r="JZ30" i="5"/>
  <c r="JY33" i="5"/>
  <c r="JY15" i="5" s="1"/>
  <c r="LF43" i="5"/>
  <c r="LF16" i="5" s="1"/>
  <c r="LG37" i="5"/>
  <c r="HC35" i="14"/>
  <c r="HE51" i="6"/>
  <c r="HA101" i="14"/>
  <c r="HA88" i="14"/>
  <c r="HA76" i="14"/>
  <c r="HA73" i="14"/>
  <c r="HA49" i="14"/>
  <c r="LH27" i="5"/>
  <c r="HB60" i="14"/>
  <c r="HB63" i="14"/>
  <c r="HB48" i="14"/>
  <c r="HB45" i="14"/>
  <c r="HB56" i="14" s="1"/>
  <c r="LF31" i="5"/>
  <c r="JX18" i="5"/>
  <c r="AA18" i="5" s="1"/>
  <c r="JX7" i="5"/>
  <c r="AA15" i="5"/>
  <c r="GZ77" i="14"/>
  <c r="GX81" i="14" s="1"/>
  <c r="FE180" i="14" l="1"/>
  <c r="FF180" i="14" s="1"/>
  <c r="HA77" i="14"/>
  <c r="GY81" i="14" s="1"/>
  <c r="JX10" i="5"/>
  <c r="AA7" i="5"/>
  <c r="LH26" i="5"/>
  <c r="HD35" i="14"/>
  <c r="HF51" i="6"/>
  <c r="LH37" i="5"/>
  <c r="LG43" i="5"/>
  <c r="LG16" i="5" s="1"/>
  <c r="HB49" i="14"/>
  <c r="GZ53" i="14" s="1"/>
  <c r="HB101" i="14"/>
  <c r="HB88" i="14"/>
  <c r="HB76" i="14"/>
  <c r="HB73" i="14"/>
  <c r="LI27" i="5"/>
  <c r="AD27" i="5"/>
  <c r="LF8" i="5"/>
  <c r="LF19" i="5"/>
  <c r="LG31" i="5"/>
  <c r="JY18" i="5"/>
  <c r="JY7" i="5"/>
  <c r="HA136" i="14"/>
  <c r="HA146" i="14" s="1"/>
  <c r="HA111" i="14"/>
  <c r="GY53" i="14"/>
  <c r="HC60" i="14"/>
  <c r="HC63" i="14"/>
  <c r="HC48" i="14"/>
  <c r="HC45" i="14"/>
  <c r="HC56" i="14" s="1"/>
  <c r="KA30" i="5"/>
  <c r="JZ33" i="5"/>
  <c r="JZ15" i="5" s="1"/>
  <c r="HE35" i="14" l="1"/>
  <c r="HH51" i="6"/>
  <c r="HD63" i="14"/>
  <c r="HD60" i="14"/>
  <c r="HD48" i="14"/>
  <c r="HD45" i="14"/>
  <c r="HD56" i="14" s="1"/>
  <c r="AA17" i="10"/>
  <c r="AA16" i="10" s="1"/>
  <c r="AA10" i="5"/>
  <c r="LH43" i="5"/>
  <c r="LH16" i="5" s="1"/>
  <c r="LI37" i="5"/>
  <c r="LI31" i="5" s="1"/>
  <c r="AD37" i="5"/>
  <c r="AD43" i="5" s="1"/>
  <c r="HC88" i="14"/>
  <c r="HC101" i="14"/>
  <c r="HC76" i="14"/>
  <c r="HC73" i="14"/>
  <c r="LJ27" i="5"/>
  <c r="HB77" i="14"/>
  <c r="GZ81" i="14" s="1"/>
  <c r="JY10" i="5"/>
  <c r="HB136" i="14"/>
  <c r="HB146" i="14" s="1"/>
  <c r="HB111" i="14"/>
  <c r="FF184" i="14"/>
  <c r="FS178" i="14" s="1"/>
  <c r="HC49" i="14"/>
  <c r="LI26" i="5"/>
  <c r="AD26" i="5"/>
  <c r="LH31" i="5"/>
  <c r="AD31" i="5" s="1"/>
  <c r="JZ18" i="5"/>
  <c r="JZ7" i="5"/>
  <c r="JZ10" i="5" s="1"/>
  <c r="FE184" i="14"/>
  <c r="FG178" i="14" s="1"/>
  <c r="KB30" i="5"/>
  <c r="KA33" i="5"/>
  <c r="KA15" i="5" s="1"/>
  <c r="LG19" i="5"/>
  <c r="LG8" i="5"/>
  <c r="HA53" i="14"/>
  <c r="LH19" i="5" l="1"/>
  <c r="AD19" i="5" s="1"/>
  <c r="LH8" i="5"/>
  <c r="AD8" i="5" s="1"/>
  <c r="AD22" i="10" s="1"/>
  <c r="AD21" i="10" s="1"/>
  <c r="AD16" i="5"/>
  <c r="AA11" i="13"/>
  <c r="AA31" i="8"/>
  <c r="AA19" i="10"/>
  <c r="AA24" i="10" s="1"/>
  <c r="LK27" i="5"/>
  <c r="HD49" i="14"/>
  <c r="HB53" i="14" s="1"/>
  <c r="KA18" i="5"/>
  <c r="KA7" i="5"/>
  <c r="KA10" i="5" s="1"/>
  <c r="HD101" i="14"/>
  <c r="HD88" i="14"/>
  <c r="HD76" i="14"/>
  <c r="HD73" i="14"/>
  <c r="LI43" i="5"/>
  <c r="LI16" i="5" s="1"/>
  <c r="LJ37" i="5"/>
  <c r="LJ26" i="5"/>
  <c r="HC77" i="14"/>
  <c r="HA81" i="14" s="1"/>
  <c r="HG35" i="14"/>
  <c r="HI51" i="6"/>
  <c r="KC30" i="5"/>
  <c r="KB33" i="5"/>
  <c r="KB15" i="5" s="1"/>
  <c r="FG184" i="14"/>
  <c r="FH178" i="14" s="1"/>
  <c r="FG180" i="14"/>
  <c r="HC136" i="14"/>
  <c r="HC146" i="14" s="1"/>
  <c r="HC111" i="14"/>
  <c r="HE63" i="14"/>
  <c r="HE60" i="14"/>
  <c r="HF60" i="14" s="1"/>
  <c r="HE48" i="14"/>
  <c r="HE45" i="14"/>
  <c r="HE56" i="14" s="1"/>
  <c r="HF56" i="14" s="1"/>
  <c r="FH180" i="14" l="1"/>
  <c r="FH184" i="14" s="1"/>
  <c r="FI178" i="14" s="1"/>
  <c r="LL27" i="5"/>
  <c r="AA18" i="14"/>
  <c r="AA29" i="10"/>
  <c r="AA25" i="10"/>
  <c r="KD30" i="5"/>
  <c r="KC33" i="5"/>
  <c r="KC15" i="5" s="1"/>
  <c r="HE49" i="14"/>
  <c r="LI19" i="5"/>
  <c r="LI8" i="5"/>
  <c r="HD136" i="14"/>
  <c r="HD146" i="14" s="1"/>
  <c r="HD111" i="14"/>
  <c r="W15" i="14"/>
  <c r="W34" i="10" s="1"/>
  <c r="HE101" i="14"/>
  <c r="HE88" i="14"/>
  <c r="HF88" i="14" s="1"/>
  <c r="HE76" i="14"/>
  <c r="HE73" i="14"/>
  <c r="KB18" i="5"/>
  <c r="KB7" i="5"/>
  <c r="LJ43" i="5"/>
  <c r="LJ16" i="5" s="1"/>
  <c r="LK37" i="5"/>
  <c r="LK31" i="5" s="1"/>
  <c r="HG63" i="14"/>
  <c r="HG60" i="14"/>
  <c r="HG48" i="14"/>
  <c r="HG45" i="14"/>
  <c r="HG56" i="14" s="1"/>
  <c r="LJ31" i="5"/>
  <c r="HD77" i="14"/>
  <c r="HB81" i="14" s="1"/>
  <c r="LK26" i="5"/>
  <c r="HC53" i="14"/>
  <c r="HH35" i="14"/>
  <c r="HJ51" i="6"/>
  <c r="FI180" i="14" l="1"/>
  <c r="HI35" i="14"/>
  <c r="HK51" i="6"/>
  <c r="HG49" i="14"/>
  <c r="HD53" i="14" s="1"/>
  <c r="HH63" i="14"/>
  <c r="HH60" i="14"/>
  <c r="HH48" i="14"/>
  <c r="HH45" i="14"/>
  <c r="HH56" i="14" s="1"/>
  <c r="AA23" i="13"/>
  <c r="AA27" i="13" s="1"/>
  <c r="AA30" i="10"/>
  <c r="AA9" i="11"/>
  <c r="LL26" i="5"/>
  <c r="KB10" i="5"/>
  <c r="LM27" i="5"/>
  <c r="HE136" i="14"/>
  <c r="HE146" i="14" s="1"/>
  <c r="HE111" i="14"/>
  <c r="KE30" i="5"/>
  <c r="KD33" i="5"/>
  <c r="KD15" i="5" s="1"/>
  <c r="HG88" i="14"/>
  <c r="HG101" i="14"/>
  <c r="HG76" i="14"/>
  <c r="HG73" i="14"/>
  <c r="LK43" i="5"/>
  <c r="LK16" i="5" s="1"/>
  <c r="LL37" i="5"/>
  <c r="LJ8" i="5"/>
  <c r="LJ19" i="5"/>
  <c r="KC18" i="5"/>
  <c r="KC7" i="5"/>
  <c r="KC10" i="5" s="1"/>
  <c r="HE77" i="14"/>
  <c r="HC81" i="14" s="1"/>
  <c r="HH49" i="14" l="1"/>
  <c r="HH88" i="14"/>
  <c r="HH101" i="14"/>
  <c r="HH76" i="14"/>
  <c r="HH73" i="14"/>
  <c r="HG77" i="14"/>
  <c r="HJ35" i="14"/>
  <c r="HL51" i="6"/>
  <c r="HI60" i="14"/>
  <c r="HI63" i="14"/>
  <c r="HI48" i="14"/>
  <c r="HI45" i="14"/>
  <c r="HI56" i="14" s="1"/>
  <c r="HG136" i="14"/>
  <c r="HG146" i="14" s="1"/>
  <c r="HG111" i="14"/>
  <c r="LM26" i="5"/>
  <c r="FI184" i="14"/>
  <c r="FJ178" i="14" s="1"/>
  <c r="HD81" i="14"/>
  <c r="KD7" i="5"/>
  <c r="KD18" i="5"/>
  <c r="LL43" i="5"/>
  <c r="LL16" i="5" s="1"/>
  <c r="LM37" i="5"/>
  <c r="LK8" i="5"/>
  <c r="LK19" i="5"/>
  <c r="LM31" i="5"/>
  <c r="LN27" i="5"/>
  <c r="KF30" i="5"/>
  <c r="KE33" i="5"/>
  <c r="KE15" i="5" s="1"/>
  <c r="LL31" i="5"/>
  <c r="AA32" i="13"/>
  <c r="AA35" i="13" s="1"/>
  <c r="AA31" i="13"/>
  <c r="AA33" i="13" l="1"/>
  <c r="AB30" i="13" s="1"/>
  <c r="AA38" i="13"/>
  <c r="AA37" i="13"/>
  <c r="AA12" i="11" s="1"/>
  <c r="LN26" i="5"/>
  <c r="LL19" i="5"/>
  <c r="LL8" i="5"/>
  <c r="HH136" i="14"/>
  <c r="HH146" i="14" s="1"/>
  <c r="HH111" i="14"/>
  <c r="HI49" i="14"/>
  <c r="HG53" i="14" s="1"/>
  <c r="KD10" i="5"/>
  <c r="HI101" i="14"/>
  <c r="HI88" i="14"/>
  <c r="HI76" i="14"/>
  <c r="HI73" i="14"/>
  <c r="HE53" i="14"/>
  <c r="HF53" i="14" s="1"/>
  <c r="LM43" i="5"/>
  <c r="LM16" i="5" s="1"/>
  <c r="LN37" i="5"/>
  <c r="HH77" i="14"/>
  <c r="KG30" i="5"/>
  <c r="KF33" i="5"/>
  <c r="KF15" i="5" s="1"/>
  <c r="HE81" i="14"/>
  <c r="HF81" i="14" s="1"/>
  <c r="HK35" i="14"/>
  <c r="HM51" i="6"/>
  <c r="FJ180" i="14"/>
  <c r="HJ60" i="14"/>
  <c r="HJ63" i="14"/>
  <c r="HJ48" i="14"/>
  <c r="HJ45" i="14"/>
  <c r="HJ56" i="14" s="1"/>
  <c r="KE7" i="5"/>
  <c r="KE10" i="5" s="1"/>
  <c r="KE18" i="5"/>
  <c r="LN31" i="5"/>
  <c r="LO27" i="5"/>
  <c r="HI77" i="14" l="1"/>
  <c r="HG81" i="14"/>
  <c r="KH30" i="5"/>
  <c r="KG33" i="5"/>
  <c r="KG15" i="5" s="1"/>
  <c r="HI136" i="14"/>
  <c r="HI146" i="14" s="1"/>
  <c r="HI111" i="14"/>
  <c r="LO26" i="5"/>
  <c r="HJ49" i="14"/>
  <c r="HH53" i="14" s="1"/>
  <c r="HK60" i="14"/>
  <c r="HK63" i="14"/>
  <c r="HK48" i="14"/>
  <c r="HK45" i="14"/>
  <c r="HK56" i="14" s="1"/>
  <c r="LN43" i="5"/>
  <c r="LN16" i="5" s="1"/>
  <c r="LO37" i="5"/>
  <c r="FJ184" i="14"/>
  <c r="FK178" i="14" s="1"/>
  <c r="LM8" i="5"/>
  <c r="LM19" i="5"/>
  <c r="KF7" i="5"/>
  <c r="KF10" i="5" s="1"/>
  <c r="KF18" i="5"/>
  <c r="HJ101" i="14"/>
  <c r="HJ88" i="14"/>
  <c r="HJ76" i="14"/>
  <c r="HJ73" i="14"/>
  <c r="W7" i="14"/>
  <c r="W45" i="11" s="1"/>
  <c r="LO31" i="5"/>
  <c r="LP27" i="5"/>
  <c r="HL35" i="14"/>
  <c r="HN51" i="6"/>
  <c r="KG7" i="5" l="1"/>
  <c r="KG10" i="5" s="1"/>
  <c r="KG18" i="5"/>
  <c r="HJ77" i="14"/>
  <c r="HH81" i="14" s="1"/>
  <c r="KI30" i="5"/>
  <c r="KH33" i="5"/>
  <c r="KH15" i="5" s="1"/>
  <c r="HK49" i="14"/>
  <c r="HI53" i="14" s="1"/>
  <c r="HL60" i="14"/>
  <c r="HL63" i="14"/>
  <c r="HL48" i="14"/>
  <c r="HL45" i="14"/>
  <c r="HL56" i="14" s="1"/>
  <c r="LP31" i="5"/>
  <c r="LQ27" i="5"/>
  <c r="FK180" i="14"/>
  <c r="FK184" i="14" s="1"/>
  <c r="FL178" i="14" s="1"/>
  <c r="LP26" i="5"/>
  <c r="HJ136" i="14"/>
  <c r="HJ146" i="14" s="1"/>
  <c r="HJ111" i="14"/>
  <c r="LO43" i="5"/>
  <c r="LO16" i="5" s="1"/>
  <c r="LP37" i="5"/>
  <c r="HK101" i="14"/>
  <c r="HK88" i="14"/>
  <c r="HK73" i="14"/>
  <c r="HK76" i="14"/>
  <c r="HM35" i="14"/>
  <c r="HO51" i="6"/>
  <c r="LN8" i="5"/>
  <c r="LN19" i="5"/>
  <c r="FL180" i="14" l="1"/>
  <c r="FL184" i="14" s="1"/>
  <c r="FM178" i="14" s="1"/>
  <c r="HM60" i="14"/>
  <c r="HM63" i="14"/>
  <c r="HM48" i="14"/>
  <c r="HM45" i="14"/>
  <c r="HM56" i="14" s="1"/>
  <c r="KJ30" i="5"/>
  <c r="KI33" i="5"/>
  <c r="KI15" i="5" s="1"/>
  <c r="LP43" i="5"/>
  <c r="LP16" i="5" s="1"/>
  <c r="LQ37" i="5"/>
  <c r="HL49" i="14"/>
  <c r="HK136" i="14"/>
  <c r="HK146" i="14" s="1"/>
  <c r="HK111" i="14"/>
  <c r="LO19" i="5"/>
  <c r="LO8" i="5"/>
  <c r="HL101" i="14"/>
  <c r="HL88" i="14"/>
  <c r="HL76" i="14"/>
  <c r="HL73" i="14"/>
  <c r="HN35" i="14"/>
  <c r="HP51" i="6"/>
  <c r="HK77" i="14"/>
  <c r="LQ31" i="5"/>
  <c r="LR27" i="5"/>
  <c r="LQ26" i="5"/>
  <c r="KH7" i="5"/>
  <c r="KH10" i="5" s="1"/>
  <c r="KH18" i="5"/>
  <c r="HJ53" i="14"/>
  <c r="FM180" i="14" l="1"/>
  <c r="FM184" i="14" s="1"/>
  <c r="FN178" i="14" s="1"/>
  <c r="LP8" i="5"/>
  <c r="LP19" i="5"/>
  <c r="HM101" i="14"/>
  <c r="HM88" i="14"/>
  <c r="HM76" i="14"/>
  <c r="HM73" i="14"/>
  <c r="LR26" i="5"/>
  <c r="HI81" i="14"/>
  <c r="HL77" i="14"/>
  <c r="KK30" i="5"/>
  <c r="KJ33" i="5"/>
  <c r="KJ15" i="5" s="1"/>
  <c r="AB30" i="5"/>
  <c r="AB33" i="5" s="1"/>
  <c r="HM49" i="14"/>
  <c r="HK53" i="14" s="1"/>
  <c r="LS27" i="5"/>
  <c r="HL136" i="14"/>
  <c r="HL146" i="14" s="1"/>
  <c r="HL111" i="14"/>
  <c r="HO35" i="14"/>
  <c r="HQ51" i="6"/>
  <c r="KI7" i="5"/>
  <c r="KI10" i="5" s="1"/>
  <c r="KI18" i="5"/>
  <c r="HN60" i="14"/>
  <c r="HN63" i="14"/>
  <c r="HN45" i="14"/>
  <c r="HN56" i="14" s="1"/>
  <c r="HN48" i="14"/>
  <c r="LQ43" i="5"/>
  <c r="LQ16" i="5" s="1"/>
  <c r="LR37" i="5"/>
  <c r="FN180" i="14" l="1"/>
  <c r="FN184" i="14" s="1"/>
  <c r="FO178" i="14" s="1"/>
  <c r="LR43" i="5"/>
  <c r="LR16" i="5" s="1"/>
  <c r="LS37" i="5"/>
  <c r="LR31" i="5"/>
  <c r="LQ8" i="5"/>
  <c r="LQ19" i="5"/>
  <c r="HP35" i="14"/>
  <c r="HR51" i="6"/>
  <c r="LS31" i="5"/>
  <c r="LT27" i="5"/>
  <c r="HN49" i="14"/>
  <c r="HM136" i="14"/>
  <c r="HM146" i="14" s="1"/>
  <c r="HM111" i="14"/>
  <c r="KJ18" i="5"/>
  <c r="AB18" i="5" s="1"/>
  <c r="KJ7" i="5"/>
  <c r="AB15" i="5"/>
  <c r="HJ81" i="14"/>
  <c r="HN101" i="14"/>
  <c r="HN88" i="14"/>
  <c r="HN76" i="14"/>
  <c r="HN73" i="14"/>
  <c r="HO60" i="14"/>
  <c r="HO63" i="14"/>
  <c r="HO48" i="14"/>
  <c r="HO45" i="14"/>
  <c r="HO56" i="14" s="1"/>
  <c r="LS26" i="5"/>
  <c r="HL53" i="14"/>
  <c r="HM77" i="14"/>
  <c r="HK81" i="14" s="1"/>
  <c r="KL30" i="5"/>
  <c r="KK33" i="5"/>
  <c r="KK15" i="5" s="1"/>
  <c r="FO180" i="14" l="1"/>
  <c r="FO184" i="14" s="1"/>
  <c r="FP178" i="14" s="1"/>
  <c r="HQ35" i="14"/>
  <c r="HS51" i="6"/>
  <c r="KM30" i="5"/>
  <c r="KL33" i="5"/>
  <c r="KL15" i="5" s="1"/>
  <c r="HP63" i="14"/>
  <c r="HP60" i="14"/>
  <c r="HP48" i="14"/>
  <c r="HP45" i="14"/>
  <c r="HP56" i="14" s="1"/>
  <c r="HO49" i="14"/>
  <c r="HM53" i="14" s="1"/>
  <c r="LT37" i="5"/>
  <c r="LS43" i="5"/>
  <c r="LS16" i="5" s="1"/>
  <c r="LT26" i="5"/>
  <c r="LR8" i="5"/>
  <c r="LR19" i="5"/>
  <c r="KJ10" i="5"/>
  <c r="AB7" i="5"/>
  <c r="HN136" i="14"/>
  <c r="HN146" i="14" s="1"/>
  <c r="HN111" i="14"/>
  <c r="HO88" i="14"/>
  <c r="HO101" i="14"/>
  <c r="HO76" i="14"/>
  <c r="HO73" i="14"/>
  <c r="KK18" i="5"/>
  <c r="KK7" i="5"/>
  <c r="HN77" i="14"/>
  <c r="HL81" i="14" s="1"/>
  <c r="LT31" i="5"/>
  <c r="AE31" i="5" s="1"/>
  <c r="LU27" i="5"/>
  <c r="AE27" i="5"/>
  <c r="FP180" i="14" l="1"/>
  <c r="FP184" i="14" s="1"/>
  <c r="FQ178" i="14" s="1"/>
  <c r="KL18" i="5"/>
  <c r="KL7" i="5"/>
  <c r="KL10" i="5" s="1"/>
  <c r="KN30" i="5"/>
  <c r="KM33" i="5"/>
  <c r="KM15" i="5" s="1"/>
  <c r="AB17" i="10"/>
  <c r="AB16" i="10" s="1"/>
  <c r="AB10" i="5"/>
  <c r="HR35" i="14"/>
  <c r="HU51" i="6"/>
  <c r="HP101" i="14"/>
  <c r="HP88" i="14"/>
  <c r="HP76" i="14"/>
  <c r="HP73" i="14"/>
  <c r="HQ63" i="14"/>
  <c r="HQ60" i="14"/>
  <c r="HQ48" i="14"/>
  <c r="HQ45" i="14"/>
  <c r="HQ56" i="14" s="1"/>
  <c r="KK10" i="5"/>
  <c r="HO77" i="14"/>
  <c r="LS19" i="5"/>
  <c r="LS8" i="5"/>
  <c r="LU31" i="5"/>
  <c r="LV27" i="5"/>
  <c r="HP49" i="14"/>
  <c r="LU26" i="5"/>
  <c r="AE26" i="5"/>
  <c r="HO136" i="14"/>
  <c r="HO146" i="14" s="1"/>
  <c r="HO111" i="14"/>
  <c r="LT43" i="5"/>
  <c r="LT16" i="5" s="1"/>
  <c r="LU37" i="5"/>
  <c r="AE37" i="5"/>
  <c r="AE43" i="5" s="1"/>
  <c r="FQ180" i="14" l="1"/>
  <c r="FQ184" i="14" s="1"/>
  <c r="FR178" i="14" s="1"/>
  <c r="KM18" i="5"/>
  <c r="KM7" i="5"/>
  <c r="HN53" i="14"/>
  <c r="KO30" i="5"/>
  <c r="KN33" i="5"/>
  <c r="KN15" i="5" s="1"/>
  <c r="LV26" i="5"/>
  <c r="HT35" i="14"/>
  <c r="HV51" i="6"/>
  <c r="LU43" i="5"/>
  <c r="LU16" i="5" s="1"/>
  <c r="LV37" i="5"/>
  <c r="LV31" i="5"/>
  <c r="LW27" i="5"/>
  <c r="LT19" i="5"/>
  <c r="AE19" i="5" s="1"/>
  <c r="LT8" i="5"/>
  <c r="AE8" i="5" s="1"/>
  <c r="AE22" i="10" s="1"/>
  <c r="AE21" i="10" s="1"/>
  <c r="AE16" i="5"/>
  <c r="HP77" i="14"/>
  <c r="HN81" i="14" s="1"/>
  <c r="HM81" i="14"/>
  <c r="HR63" i="14"/>
  <c r="HR60" i="14"/>
  <c r="HS60" i="14" s="1"/>
  <c r="HR48" i="14"/>
  <c r="HR45" i="14"/>
  <c r="HR56" i="14" s="1"/>
  <c r="HS56" i="14" s="1"/>
  <c r="HQ49" i="14"/>
  <c r="HO53" i="14" s="1"/>
  <c r="HQ101" i="14"/>
  <c r="HQ88" i="14"/>
  <c r="HQ76" i="14"/>
  <c r="HQ73" i="14"/>
  <c r="AB11" i="13"/>
  <c r="AB31" i="8"/>
  <c r="AB19" i="10"/>
  <c r="AB24" i="10" s="1"/>
  <c r="HP136" i="14"/>
  <c r="HP146" i="14" s="1"/>
  <c r="HP111" i="14"/>
  <c r="FR180" i="14" l="1"/>
  <c r="FS180" i="14" s="1"/>
  <c r="LW26" i="5"/>
  <c r="KP30" i="5"/>
  <c r="KO33" i="5"/>
  <c r="KO15" i="5" s="1"/>
  <c r="LX27" i="5"/>
  <c r="AB18" i="14"/>
  <c r="AB29" i="10"/>
  <c r="AB25" i="10"/>
  <c r="HQ136" i="14"/>
  <c r="HQ146" i="14" s="1"/>
  <c r="HQ111" i="14"/>
  <c r="KM10" i="5"/>
  <c r="KN18" i="5"/>
  <c r="KN7" i="5"/>
  <c r="KN10" i="5" s="1"/>
  <c r="HR49" i="14"/>
  <c r="HP53" i="14" s="1"/>
  <c r="HU35" i="14"/>
  <c r="HW51" i="6"/>
  <c r="HT63" i="14"/>
  <c r="HT60" i="14"/>
  <c r="HT48" i="14"/>
  <c r="HT45" i="14"/>
  <c r="HT56" i="14" s="1"/>
  <c r="LV43" i="5"/>
  <c r="LV16" i="5" s="1"/>
  <c r="LW37" i="5"/>
  <c r="LW31" i="5" s="1"/>
  <c r="X15" i="14"/>
  <c r="X34" i="10" s="1"/>
  <c r="HQ77" i="14"/>
  <c r="LU19" i="5"/>
  <c r="LU8" i="5"/>
  <c r="HR101" i="14"/>
  <c r="HR88" i="14"/>
  <c r="HS88" i="14" s="1"/>
  <c r="HR76" i="14"/>
  <c r="HR73" i="14"/>
  <c r="KO18" i="5" l="1"/>
  <c r="KO7" i="5"/>
  <c r="KO10" i="5" s="1"/>
  <c r="HR77" i="14"/>
  <c r="HP81" i="14" s="1"/>
  <c r="HT49" i="14"/>
  <c r="KQ30" i="5"/>
  <c r="KP33" i="5"/>
  <c r="KP15" i="5" s="1"/>
  <c r="LV19" i="5"/>
  <c r="LV8" i="5"/>
  <c r="LW43" i="5"/>
  <c r="LW16" i="5" s="1"/>
  <c r="LX37" i="5"/>
  <c r="HT88" i="14"/>
  <c r="HT101" i="14"/>
  <c r="HT76" i="14"/>
  <c r="HT73" i="14"/>
  <c r="LX26" i="5"/>
  <c r="LY27" i="5"/>
  <c r="LX31" i="5"/>
  <c r="HO81" i="14"/>
  <c r="HV35" i="14"/>
  <c r="HX51" i="6"/>
  <c r="HR136" i="14"/>
  <c r="HR146" i="14" s="1"/>
  <c r="HR111" i="14"/>
  <c r="FS184" i="14"/>
  <c r="GF178" i="14" s="1"/>
  <c r="HU63" i="14"/>
  <c r="HU60" i="14"/>
  <c r="HU48" i="14"/>
  <c r="HU45" i="14"/>
  <c r="HU56" i="14" s="1"/>
  <c r="FR184" i="14"/>
  <c r="FT178" i="14" s="1"/>
  <c r="AB23" i="13"/>
  <c r="AB27" i="13" s="1"/>
  <c r="AB9" i="11"/>
  <c r="AB30" i="10"/>
  <c r="KR30" i="5" l="1"/>
  <c r="KQ33" i="5"/>
  <c r="KQ15" i="5" s="1"/>
  <c r="LX43" i="5"/>
  <c r="LX16" i="5" s="1"/>
  <c r="LY37" i="5"/>
  <c r="HQ53" i="14"/>
  <c r="AB32" i="13"/>
  <c r="AB35" i="13" s="1"/>
  <c r="AB31" i="13"/>
  <c r="HU49" i="14"/>
  <c r="HU88" i="14"/>
  <c r="HU101" i="14"/>
  <c r="HU76" i="14"/>
  <c r="HU73" i="14"/>
  <c r="LY26" i="5"/>
  <c r="FT180" i="14"/>
  <c r="LZ27" i="5"/>
  <c r="HR53" i="14"/>
  <c r="LW19" i="5"/>
  <c r="LW8" i="5"/>
  <c r="HT77" i="14"/>
  <c r="HQ81" i="14" s="1"/>
  <c r="HW35" i="14"/>
  <c r="HY51" i="6"/>
  <c r="HV60" i="14"/>
  <c r="HV63" i="14"/>
  <c r="HV48" i="14"/>
  <c r="HV45" i="14"/>
  <c r="HV56" i="14" s="1"/>
  <c r="HT136" i="14"/>
  <c r="HT146" i="14" s="1"/>
  <c r="HT111" i="14"/>
  <c r="KP7" i="5"/>
  <c r="KP10" i="5" s="1"/>
  <c r="KP18" i="5"/>
  <c r="AB38" i="13" l="1"/>
  <c r="AB37" i="13"/>
  <c r="AB12" i="11" s="1"/>
  <c r="LZ37" i="5"/>
  <c r="LY43" i="5"/>
  <c r="LY16" i="5" s="1"/>
  <c r="LX19" i="5"/>
  <c r="LX8" i="5"/>
  <c r="HU136" i="14"/>
  <c r="HU146" i="14" s="1"/>
  <c r="HU111" i="14"/>
  <c r="KQ7" i="5"/>
  <c r="KQ10" i="5" s="1"/>
  <c r="KQ18" i="5"/>
  <c r="HV49" i="14"/>
  <c r="HT53" i="14" s="1"/>
  <c r="HV101" i="14"/>
  <c r="HV88" i="14"/>
  <c r="HV76" i="14"/>
  <c r="HV73" i="14"/>
  <c r="KS30" i="5"/>
  <c r="KR33" i="5"/>
  <c r="KR15" i="5" s="1"/>
  <c r="FT184" i="14"/>
  <c r="FU178" i="14" s="1"/>
  <c r="LZ26" i="5"/>
  <c r="HS53" i="14"/>
  <c r="LZ31" i="5"/>
  <c r="MA27" i="5"/>
  <c r="HX35" i="14"/>
  <c r="HZ51" i="6"/>
  <c r="LY31" i="5"/>
  <c r="HU77" i="14"/>
  <c r="HW60" i="14"/>
  <c r="HW63" i="14"/>
  <c r="HW48" i="14"/>
  <c r="HW45" i="14"/>
  <c r="HW56" i="14" s="1"/>
  <c r="AB33" i="13"/>
  <c r="AC30" i="13" s="1"/>
  <c r="MA26" i="5" l="1"/>
  <c r="HV136" i="14"/>
  <c r="HV146" i="14" s="1"/>
  <c r="HV111" i="14"/>
  <c r="HT81" i="14"/>
  <c r="HW101" i="14"/>
  <c r="HW88" i="14"/>
  <c r="HW76" i="14"/>
  <c r="HW73" i="14"/>
  <c r="LY19" i="5"/>
  <c r="LY8" i="5"/>
  <c r="MB27" i="5"/>
  <c r="X7" i="14"/>
  <c r="X45" i="11" s="1"/>
  <c r="HR81" i="14"/>
  <c r="HS81" i="14" s="1"/>
  <c r="KR7" i="5"/>
  <c r="KR10" i="5" s="1"/>
  <c r="KR18" i="5"/>
  <c r="HW49" i="14"/>
  <c r="FU180" i="14"/>
  <c r="FU184" i="14" s="1"/>
  <c r="FV178" i="14" s="1"/>
  <c r="KT30" i="5"/>
  <c r="KS33" i="5"/>
  <c r="KS15" i="5" s="1"/>
  <c r="LZ43" i="5"/>
  <c r="LZ16" i="5" s="1"/>
  <c r="MA37" i="5"/>
  <c r="MA31" i="5" s="1"/>
  <c r="HY35" i="14"/>
  <c r="IA51" i="6"/>
  <c r="HX60" i="14"/>
  <c r="HX63" i="14"/>
  <c r="HX48" i="14"/>
  <c r="HX45" i="14"/>
  <c r="HX56" i="14" s="1"/>
  <c r="HV77" i="14"/>
  <c r="HU53" i="14"/>
  <c r="FV180" i="14" l="1"/>
  <c r="FV184" i="14" s="1"/>
  <c r="FW178" i="14" s="1"/>
  <c r="HY60" i="14"/>
  <c r="HY63" i="14"/>
  <c r="HY48" i="14"/>
  <c r="HY45" i="14"/>
  <c r="HY56" i="14" s="1"/>
  <c r="HW136" i="14"/>
  <c r="HW146" i="14" s="1"/>
  <c r="HW111" i="14"/>
  <c r="MB26" i="5"/>
  <c r="LZ8" i="5"/>
  <c r="LZ19" i="5"/>
  <c r="MA43" i="5"/>
  <c r="MA16" i="5" s="1"/>
  <c r="MB37" i="5"/>
  <c r="MB31" i="5"/>
  <c r="MC27" i="5"/>
  <c r="HX49" i="14"/>
  <c r="HV53" i="14" s="1"/>
  <c r="HX101" i="14"/>
  <c r="HX88" i="14"/>
  <c r="HX73" i="14"/>
  <c r="HX76" i="14"/>
  <c r="HW77" i="14"/>
  <c r="KS7" i="5"/>
  <c r="KS10" i="5" s="1"/>
  <c r="KS18" i="5"/>
  <c r="KU30" i="5"/>
  <c r="KT33" i="5"/>
  <c r="KT15" i="5" s="1"/>
  <c r="HZ35" i="14"/>
  <c r="IB51" i="6"/>
  <c r="FW180" i="14" l="1"/>
  <c r="KV30" i="5"/>
  <c r="KU33" i="5"/>
  <c r="KU15" i="5" s="1"/>
  <c r="HY101" i="14"/>
  <c r="HY88" i="14"/>
  <c r="HY76" i="14"/>
  <c r="HY73" i="14"/>
  <c r="HY49" i="14"/>
  <c r="HX77" i="14"/>
  <c r="HU81" i="14"/>
  <c r="MB43" i="5"/>
  <c r="MB16" i="5" s="1"/>
  <c r="MC37" i="5"/>
  <c r="IA35" i="14"/>
  <c r="IC51" i="6"/>
  <c r="HV81" i="14"/>
  <c r="HZ60" i="14"/>
  <c r="HZ63" i="14"/>
  <c r="HZ48" i="14"/>
  <c r="HZ45" i="14"/>
  <c r="HZ56" i="14" s="1"/>
  <c r="MC26" i="5"/>
  <c r="MA19" i="5"/>
  <c r="MA8" i="5"/>
  <c r="HX136" i="14"/>
  <c r="HX146" i="14" s="1"/>
  <c r="HX111" i="14"/>
  <c r="KT7" i="5"/>
  <c r="KT10" i="5" s="1"/>
  <c r="KT18" i="5"/>
  <c r="MD27" i="5"/>
  <c r="KU7" i="5" l="1"/>
  <c r="KU10" i="5" s="1"/>
  <c r="KU18" i="5"/>
  <c r="MB8" i="5"/>
  <c r="MB19" i="5"/>
  <c r="KW30" i="5"/>
  <c r="KV33" i="5"/>
  <c r="KV15" i="5" s="1"/>
  <c r="AC30" i="5"/>
  <c r="AC33" i="5" s="1"/>
  <c r="FW184" i="14"/>
  <c r="FX178" i="14" s="1"/>
  <c r="IB35" i="14"/>
  <c r="ID51" i="6"/>
  <c r="HY136" i="14"/>
  <c r="HY146" i="14" s="1"/>
  <c r="HY111" i="14"/>
  <c r="MC43" i="5"/>
  <c r="MC16" i="5" s="1"/>
  <c r="MD37" i="5"/>
  <c r="MD26" i="5"/>
  <c r="HW53" i="14"/>
  <c r="MC31" i="5"/>
  <c r="HZ101" i="14"/>
  <c r="HZ88" i="14"/>
  <c r="HZ76" i="14"/>
  <c r="HZ73" i="14"/>
  <c r="HY77" i="14"/>
  <c r="HW81" i="14" s="1"/>
  <c r="IA60" i="14"/>
  <c r="IA63" i="14"/>
  <c r="IA45" i="14"/>
  <c r="IA56" i="14" s="1"/>
  <c r="IA48" i="14"/>
  <c r="MD31" i="5"/>
  <c r="ME27" i="5"/>
  <c r="HZ49" i="14"/>
  <c r="HX53" i="14" s="1"/>
  <c r="MF27" i="5" l="1"/>
  <c r="IA49" i="14"/>
  <c r="HY53" i="14" s="1"/>
  <c r="IA88" i="14"/>
  <c r="IA101" i="14"/>
  <c r="IA76" i="14"/>
  <c r="IA73" i="14"/>
  <c r="KX30" i="5"/>
  <c r="KW33" i="5"/>
  <c r="KW15" i="5" s="1"/>
  <c r="MD43" i="5"/>
  <c r="MD16" i="5" s="1"/>
  <c r="ME37" i="5"/>
  <c r="KV18" i="5"/>
  <c r="AC18" i="5" s="1"/>
  <c r="KV7" i="5"/>
  <c r="AC15" i="5"/>
  <c r="MC8" i="5"/>
  <c r="MC19" i="5"/>
  <c r="IC35" i="14"/>
  <c r="IE51" i="6"/>
  <c r="ME26" i="5"/>
  <c r="IB63" i="14"/>
  <c r="IB60" i="14"/>
  <c r="IB48" i="14"/>
  <c r="IB45" i="14"/>
  <c r="IB56" i="14" s="1"/>
  <c r="HZ77" i="14"/>
  <c r="HX81" i="14" s="1"/>
  <c r="HZ136" i="14"/>
  <c r="HZ146" i="14" s="1"/>
  <c r="HZ111" i="14"/>
  <c r="FX180" i="14"/>
  <c r="FX184" i="14" s="1"/>
  <c r="FY178" i="14" s="1"/>
  <c r="FY180" i="14" l="1"/>
  <c r="FY184" i="14" s="1"/>
  <c r="FZ178" i="14" s="1"/>
  <c r="IA136" i="14"/>
  <c r="IA146" i="14" s="1"/>
  <c r="IA111" i="14"/>
  <c r="KW18" i="5"/>
  <c r="KW7" i="5"/>
  <c r="KY30" i="5"/>
  <c r="KX33" i="5"/>
  <c r="KX15" i="5" s="1"/>
  <c r="MF26" i="5"/>
  <c r="IA77" i="14"/>
  <c r="HY81" i="14" s="1"/>
  <c r="IB49" i="14"/>
  <c r="HZ53" i="14" s="1"/>
  <c r="MF37" i="5"/>
  <c r="ME43" i="5"/>
  <c r="ME16" i="5" s="1"/>
  <c r="MF31" i="5"/>
  <c r="AF31" i="5" s="1"/>
  <c r="MG27" i="5"/>
  <c r="AF27" i="5"/>
  <c r="KV10" i="5"/>
  <c r="AC7" i="5"/>
  <c r="MD8" i="5"/>
  <c r="MD19" i="5"/>
  <c r="ME31" i="5"/>
  <c r="ID35" i="14"/>
  <c r="IF51" i="6"/>
  <c r="IC63" i="14"/>
  <c r="IC60" i="14"/>
  <c r="IC48" i="14"/>
  <c r="IC45" i="14"/>
  <c r="IC56" i="14" s="1"/>
  <c r="IB101" i="14"/>
  <c r="IB88" i="14"/>
  <c r="IB76" i="14"/>
  <c r="IB73" i="14"/>
  <c r="FZ180" i="14" l="1"/>
  <c r="FZ184" i="14" s="1"/>
  <c r="GA178" i="14" s="1"/>
  <c r="IB136" i="14"/>
  <c r="IB146" i="14" s="1"/>
  <c r="IB111" i="14"/>
  <c r="IB77" i="14"/>
  <c r="HZ81" i="14" s="1"/>
  <c r="MG26" i="5"/>
  <c r="AF26" i="5"/>
  <c r="IC49" i="14"/>
  <c r="KW10" i="5"/>
  <c r="MF43" i="5"/>
  <c r="MF16" i="5" s="1"/>
  <c r="MG37" i="5"/>
  <c r="AF37" i="5"/>
  <c r="AF43" i="5" s="1"/>
  <c r="ID63" i="14"/>
  <c r="ID60" i="14"/>
  <c r="ID48" i="14"/>
  <c r="ID45" i="14"/>
  <c r="ID56" i="14" s="1"/>
  <c r="MG31" i="5"/>
  <c r="MH27" i="5"/>
  <c r="ME19" i="5"/>
  <c r="ME8" i="5"/>
  <c r="IC88" i="14"/>
  <c r="IC101" i="14"/>
  <c r="IC76" i="14"/>
  <c r="IC73" i="14"/>
  <c r="KZ30" i="5"/>
  <c r="KY33" i="5"/>
  <c r="KY15" i="5" s="1"/>
  <c r="IE35" i="14"/>
  <c r="IH51" i="6"/>
  <c r="AC17" i="10"/>
  <c r="AC16" i="10" s="1"/>
  <c r="AC10" i="5"/>
  <c r="KX18" i="5"/>
  <c r="KX7" i="5"/>
  <c r="KX10" i="5" s="1"/>
  <c r="GA180" i="14" l="1"/>
  <c r="GA184" i="14" s="1"/>
  <c r="GB178" i="14" s="1"/>
  <c r="IA53" i="14"/>
  <c r="MG43" i="5"/>
  <c r="MG16" i="5" s="1"/>
  <c r="MH37" i="5"/>
  <c r="ID49" i="14"/>
  <c r="IB53" i="14" s="1"/>
  <c r="IC77" i="14"/>
  <c r="MF19" i="5"/>
  <c r="AF19" i="5" s="1"/>
  <c r="MF8" i="5"/>
  <c r="AF8" i="5" s="1"/>
  <c r="AF22" i="10" s="1"/>
  <c r="AF21" i="10" s="1"/>
  <c r="AF16" i="5"/>
  <c r="KY18" i="5"/>
  <c r="KY7" i="5"/>
  <c r="KY10" i="5" s="1"/>
  <c r="LA30" i="5"/>
  <c r="KZ33" i="5"/>
  <c r="KZ15" i="5" s="1"/>
  <c r="MH26" i="5"/>
  <c r="IC136" i="14"/>
  <c r="IC146" i="14" s="1"/>
  <c r="IC111" i="14"/>
  <c r="AC11" i="13"/>
  <c r="AC31" i="8"/>
  <c r="AC19" i="10"/>
  <c r="AC24" i="10" s="1"/>
  <c r="IG35" i="14"/>
  <c r="II51" i="6"/>
  <c r="ID101" i="14"/>
  <c r="ID88" i="14"/>
  <c r="ID76" i="14"/>
  <c r="ID73" i="14"/>
  <c r="IE63" i="14"/>
  <c r="IE60" i="14"/>
  <c r="IF60" i="14" s="1"/>
  <c r="IE48" i="14"/>
  <c r="IE45" i="14"/>
  <c r="IE56" i="14" s="1"/>
  <c r="IF56" i="14" s="1"/>
  <c r="MI27" i="5"/>
  <c r="GB180" i="14" l="1"/>
  <c r="GB184" i="14" s="1"/>
  <c r="GC178" i="14" s="1"/>
  <c r="MG19" i="5"/>
  <c r="MG8" i="5"/>
  <c r="LB30" i="5"/>
  <c r="LA33" i="5"/>
  <c r="LA15" i="5" s="1"/>
  <c r="MH43" i="5"/>
  <c r="MH16" i="5" s="1"/>
  <c r="MI37" i="5"/>
  <c r="KZ18" i="5"/>
  <c r="KZ7" i="5"/>
  <c r="KZ10" i="5" s="1"/>
  <c r="IG63" i="14"/>
  <c r="IG60" i="14"/>
  <c r="IG48" i="14"/>
  <c r="IG45" i="14"/>
  <c r="IG56" i="14" s="1"/>
  <c r="AC18" i="14"/>
  <c r="AC25" i="10"/>
  <c r="AC29" i="10"/>
  <c r="MH31" i="5"/>
  <c r="IA81" i="14"/>
  <c r="IH35" i="14"/>
  <c r="IJ51" i="6"/>
  <c r="IE101" i="14"/>
  <c r="IE88" i="14"/>
  <c r="IF88" i="14" s="1"/>
  <c r="IE76" i="14"/>
  <c r="IE73" i="14"/>
  <c r="ID136" i="14"/>
  <c r="ID146" i="14" s="1"/>
  <c r="ID111" i="14"/>
  <c r="MI31" i="5"/>
  <c r="MJ27" i="5"/>
  <c r="IE49" i="14"/>
  <c r="IC53" i="14" s="1"/>
  <c r="MI26" i="5"/>
  <c r="Y15" i="14"/>
  <c r="Y34" i="10" s="1"/>
  <c r="ID77" i="14"/>
  <c r="IB81" i="14" s="1"/>
  <c r="GC180" i="14" l="1"/>
  <c r="GC184" i="14" s="1"/>
  <c r="GD178" i="14" s="1"/>
  <c r="AC23" i="13"/>
  <c r="AC27" i="13" s="1"/>
  <c r="AC9" i="11"/>
  <c r="AC30" i="10"/>
  <c r="IE77" i="14"/>
  <c r="IC81" i="14" s="1"/>
  <c r="LC30" i="5"/>
  <c r="LB33" i="5"/>
  <c r="LB15" i="5" s="1"/>
  <c r="IG49" i="14"/>
  <c r="II35" i="14"/>
  <c r="IK51" i="6"/>
  <c r="MJ26" i="5"/>
  <c r="IG88" i="14"/>
  <c r="IG101" i="14"/>
  <c r="IG76" i="14"/>
  <c r="IG73" i="14"/>
  <c r="IH63" i="14"/>
  <c r="IH60" i="14"/>
  <c r="IH48" i="14"/>
  <c r="IH45" i="14"/>
  <c r="IH56" i="14" s="1"/>
  <c r="MK27" i="5"/>
  <c r="MI43" i="5"/>
  <c r="MI16" i="5" s="1"/>
  <c r="MJ37" i="5"/>
  <c r="MJ31" i="5" s="1"/>
  <c r="LA18" i="5"/>
  <c r="LA7" i="5"/>
  <c r="LA10" i="5" s="1"/>
  <c r="IE136" i="14"/>
  <c r="IE146" i="14" s="1"/>
  <c r="IE111" i="14"/>
  <c r="ID53" i="14"/>
  <c r="MH19" i="5"/>
  <c r="MH8" i="5"/>
  <c r="GD184" i="14" l="1"/>
  <c r="GE178" i="14" s="1"/>
  <c r="GD180" i="14"/>
  <c r="IG77" i="14"/>
  <c r="ID81" i="14" s="1"/>
  <c r="IG136" i="14"/>
  <c r="IG146" i="14" s="1"/>
  <c r="IG111" i="14"/>
  <c r="MK26" i="5"/>
  <c r="MI19" i="5"/>
  <c r="MI8" i="5"/>
  <c r="IJ35" i="14"/>
  <c r="IL51" i="6"/>
  <c r="IH49" i="14"/>
  <c r="IE53" i="14" s="1"/>
  <c r="IF53" i="14" s="1"/>
  <c r="II60" i="14"/>
  <c r="II63" i="14"/>
  <c r="II48" i="14"/>
  <c r="II45" i="14"/>
  <c r="II56" i="14" s="1"/>
  <c r="LD30" i="5"/>
  <c r="LC33" i="5"/>
  <c r="LC15" i="5" s="1"/>
  <c r="AC32" i="13"/>
  <c r="AC35" i="13" s="1"/>
  <c r="AC31" i="13"/>
  <c r="IH88" i="14"/>
  <c r="IH101" i="14"/>
  <c r="IH76" i="14"/>
  <c r="IH73" i="14"/>
  <c r="MJ43" i="5"/>
  <c r="MJ16" i="5" s="1"/>
  <c r="MK37" i="5"/>
  <c r="MK31" i="5"/>
  <c r="ML27" i="5"/>
  <c r="LB7" i="5"/>
  <c r="LB18" i="5"/>
  <c r="AC33" i="13" l="1"/>
  <c r="AD30" i="13" s="1"/>
  <c r="AC38" i="13"/>
  <c r="AC37" i="13"/>
  <c r="IH77" i="14"/>
  <c r="IJ60" i="14"/>
  <c r="IJ63" i="14"/>
  <c r="IJ48" i="14"/>
  <c r="IJ45" i="14"/>
  <c r="IJ56" i="14" s="1"/>
  <c r="GE180" i="14"/>
  <c r="GF180" i="14" s="1"/>
  <c r="II101" i="14"/>
  <c r="II88" i="14"/>
  <c r="II76" i="14"/>
  <c r="II73" i="14"/>
  <c r="LC7" i="5"/>
  <c r="LC10" i="5" s="1"/>
  <c r="LC18" i="5"/>
  <c r="IH136" i="14"/>
  <c r="IH146" i="14" s="1"/>
  <c r="IH111" i="14"/>
  <c r="IK35" i="14"/>
  <c r="IM51" i="6"/>
  <c r="LB10" i="5"/>
  <c r="MK43" i="5"/>
  <c r="MK16" i="5" s="1"/>
  <c r="ML37" i="5"/>
  <c r="ML31" i="5" s="1"/>
  <c r="MJ19" i="5"/>
  <c r="MJ8" i="5"/>
  <c r="MM27" i="5"/>
  <c r="LE30" i="5"/>
  <c r="LD33" i="5"/>
  <c r="LD15" i="5" s="1"/>
  <c r="II49" i="14"/>
  <c r="ML26" i="5"/>
  <c r="AC12" i="11" l="1"/>
  <c r="II77" i="14"/>
  <c r="IG81" i="14" s="1"/>
  <c r="MM26" i="5"/>
  <c r="IE81" i="14"/>
  <c r="IF81" i="14" s="1"/>
  <c r="IG53" i="14"/>
  <c r="II136" i="14"/>
  <c r="II146" i="14" s="1"/>
  <c r="II111" i="14"/>
  <c r="IL35" i="14"/>
  <c r="IN51" i="6"/>
  <c r="GF184" i="14"/>
  <c r="GS178" i="14" s="1"/>
  <c r="IK60" i="14"/>
  <c r="IK63" i="14"/>
  <c r="IK48" i="14"/>
  <c r="IK45" i="14"/>
  <c r="IK56" i="14" s="1"/>
  <c r="GE184" i="14"/>
  <c r="GG178" i="14" s="1"/>
  <c r="IJ101" i="14"/>
  <c r="IJ88" i="14"/>
  <c r="IJ76" i="14"/>
  <c r="IJ73" i="14"/>
  <c r="ML43" i="5"/>
  <c r="ML16" i="5" s="1"/>
  <c r="MM37" i="5"/>
  <c r="MK19" i="5"/>
  <c r="MK8" i="5"/>
  <c r="LD7" i="5"/>
  <c r="LD10" i="5" s="1"/>
  <c r="LD18" i="5"/>
  <c r="LF30" i="5"/>
  <c r="LE33" i="5"/>
  <c r="LE15" i="5" s="1"/>
  <c r="MN27" i="5"/>
  <c r="IJ49" i="14"/>
  <c r="LG30" i="5" l="1"/>
  <c r="LF33" i="5"/>
  <c r="LF15" i="5" s="1"/>
  <c r="Y7" i="14"/>
  <c r="Y45" i="11" s="1"/>
  <c r="IK49" i="14"/>
  <c r="IK101" i="14"/>
  <c r="IK88" i="14"/>
  <c r="IK73" i="14"/>
  <c r="IK76" i="14"/>
  <c r="MM43" i="5"/>
  <c r="MM16" i="5" s="1"/>
  <c r="MN37" i="5"/>
  <c r="IM35" i="14"/>
  <c r="IO51" i="6"/>
  <c r="IH53" i="14"/>
  <c r="MM31" i="5"/>
  <c r="IJ77" i="14"/>
  <c r="IL60" i="14"/>
  <c r="IL63" i="14"/>
  <c r="IL48" i="14"/>
  <c r="IL45" i="14"/>
  <c r="IL56" i="14" s="1"/>
  <c r="GG180" i="14"/>
  <c r="GG184" i="14" s="1"/>
  <c r="GH178" i="14" s="1"/>
  <c r="MN26" i="5"/>
  <c r="ML19" i="5"/>
  <c r="ML8" i="5"/>
  <c r="MN31" i="5"/>
  <c r="MO27" i="5"/>
  <c r="LE7" i="5"/>
  <c r="LE10" i="5" s="1"/>
  <c r="LE18" i="5"/>
  <c r="IJ136" i="14"/>
  <c r="IJ146" i="14" s="1"/>
  <c r="IJ111" i="14"/>
  <c r="GH180" i="14" l="1"/>
  <c r="GH184" i="14" s="1"/>
  <c r="GI178" i="14" s="1"/>
  <c r="II53" i="14"/>
  <c r="IM60" i="14"/>
  <c r="IM63" i="14"/>
  <c r="IM48" i="14"/>
  <c r="IM45" i="14"/>
  <c r="IM56" i="14" s="1"/>
  <c r="MO26" i="5"/>
  <c r="IH81" i="14"/>
  <c r="IN35" i="14"/>
  <c r="IP51" i="6"/>
  <c r="LF7" i="5"/>
  <c r="LF10" i="5" s="1"/>
  <c r="LF18" i="5"/>
  <c r="IK136" i="14"/>
  <c r="IK146" i="14" s="1"/>
  <c r="IK111" i="14"/>
  <c r="IL49" i="14"/>
  <c r="IJ53" i="14" s="1"/>
  <c r="MN43" i="5"/>
  <c r="MN16" i="5" s="1"/>
  <c r="MO37" i="5"/>
  <c r="LH30" i="5"/>
  <c r="LG33" i="5"/>
  <c r="LG15" i="5" s="1"/>
  <c r="IL101" i="14"/>
  <c r="IL88" i="14"/>
  <c r="IL76" i="14"/>
  <c r="IL73" i="14"/>
  <c r="MM19" i="5"/>
  <c r="MM8" i="5"/>
  <c r="MP27" i="5"/>
  <c r="IK77" i="14"/>
  <c r="II81" i="14" s="1"/>
  <c r="GI180" i="14" l="1"/>
  <c r="MN19" i="5"/>
  <c r="MN8" i="5"/>
  <c r="MO43" i="5"/>
  <c r="MO16" i="5" s="1"/>
  <c r="MP37" i="5"/>
  <c r="MO31" i="5"/>
  <c r="MP31" i="5"/>
  <c r="MQ27" i="5"/>
  <c r="IL77" i="14"/>
  <c r="IJ81" i="14" s="1"/>
  <c r="IO35" i="14"/>
  <c r="IQ51" i="6"/>
  <c r="IM49" i="14"/>
  <c r="IK53" i="14" s="1"/>
  <c r="IL136" i="14"/>
  <c r="IL146" i="14" s="1"/>
  <c r="IL111" i="14"/>
  <c r="IN63" i="14"/>
  <c r="IN60" i="14"/>
  <c r="IN45" i="14"/>
  <c r="IN56" i="14" s="1"/>
  <c r="IN48" i="14"/>
  <c r="IM88" i="14"/>
  <c r="IM101" i="14"/>
  <c r="IM76" i="14"/>
  <c r="IM73" i="14"/>
  <c r="LG7" i="5"/>
  <c r="LG10" i="5" s="1"/>
  <c r="LG18" i="5"/>
  <c r="LI30" i="5"/>
  <c r="LH33" i="5"/>
  <c r="LH15" i="5" s="1"/>
  <c r="AD30" i="5"/>
  <c r="AD33" i="5" s="1"/>
  <c r="MP26" i="5"/>
  <c r="MO19" i="5" l="1"/>
  <c r="MO8" i="5"/>
  <c r="LJ30" i="5"/>
  <c r="LI33" i="5"/>
  <c r="LI15" i="5" s="1"/>
  <c r="IN101" i="14"/>
  <c r="IN88" i="14"/>
  <c r="IN76" i="14"/>
  <c r="IN73" i="14"/>
  <c r="MP43" i="5"/>
  <c r="MP16" i="5" s="1"/>
  <c r="MQ37" i="5"/>
  <c r="IN49" i="14"/>
  <c r="MR27" i="5"/>
  <c r="IP35" i="14"/>
  <c r="IR51" i="6"/>
  <c r="IM77" i="14"/>
  <c r="IK81" i="14" s="1"/>
  <c r="IO63" i="14"/>
  <c r="IO60" i="14"/>
  <c r="IO48" i="14"/>
  <c r="IO45" i="14"/>
  <c r="IO56" i="14" s="1"/>
  <c r="GI184" i="14"/>
  <c r="GJ178" i="14" s="1"/>
  <c r="LH18" i="5"/>
  <c r="AD18" i="5" s="1"/>
  <c r="LH7" i="5"/>
  <c r="AD15" i="5"/>
  <c r="IL53" i="14"/>
  <c r="IM136" i="14"/>
  <c r="IM146" i="14" s="1"/>
  <c r="IM111" i="14"/>
  <c r="MQ26" i="5"/>
  <c r="IO49" i="14" l="1"/>
  <c r="IM53" i="14" s="1"/>
  <c r="IO101" i="14"/>
  <c r="IO88" i="14"/>
  <c r="IO76" i="14"/>
  <c r="IO73" i="14"/>
  <c r="IN77" i="14"/>
  <c r="IL81" i="14" s="1"/>
  <c r="LI18" i="5"/>
  <c r="LI7" i="5"/>
  <c r="MR37" i="5"/>
  <c r="MQ43" i="5"/>
  <c r="MQ16" i="5" s="1"/>
  <c r="MR26" i="5"/>
  <c r="IN136" i="14"/>
  <c r="IN146" i="14" s="1"/>
  <c r="IN111" i="14"/>
  <c r="MR31" i="5"/>
  <c r="AG31" i="5" s="1"/>
  <c r="MS27" i="5"/>
  <c r="AG27" i="5"/>
  <c r="IQ35" i="14"/>
  <c r="IS51" i="6"/>
  <c r="IP63" i="14"/>
  <c r="IP60" i="14"/>
  <c r="IP48" i="14"/>
  <c r="IP45" i="14"/>
  <c r="IP56" i="14" s="1"/>
  <c r="LH10" i="5"/>
  <c r="AD7" i="5"/>
  <c r="MQ31" i="5"/>
  <c r="LK30" i="5"/>
  <c r="LJ33" i="5"/>
  <c r="LJ15" i="5" s="1"/>
  <c r="MP8" i="5"/>
  <c r="MP19" i="5"/>
  <c r="GJ180" i="14"/>
  <c r="IQ63" i="14" l="1"/>
  <c r="IQ60" i="14"/>
  <c r="IQ48" i="14"/>
  <c r="IQ45" i="14"/>
  <c r="IQ56" i="14" s="1"/>
  <c r="IO77" i="14"/>
  <c r="MT27" i="5"/>
  <c r="LL30" i="5"/>
  <c r="LK33" i="5"/>
  <c r="LK15" i="5" s="1"/>
  <c r="MS26" i="5"/>
  <c r="AG26" i="5"/>
  <c r="IO136" i="14"/>
  <c r="IO146" i="14" s="1"/>
  <c r="IO111" i="14"/>
  <c r="IR35" i="14"/>
  <c r="IU51" i="6"/>
  <c r="LJ18" i="5"/>
  <c r="LJ7" i="5"/>
  <c r="LJ10" i="5" s="1"/>
  <c r="AD17" i="10"/>
  <c r="AD16" i="10" s="1"/>
  <c r="AD10" i="5"/>
  <c r="IP49" i="14"/>
  <c r="MQ19" i="5"/>
  <c r="MQ8" i="5"/>
  <c r="GJ184" i="14"/>
  <c r="GK178" i="14" s="1"/>
  <c r="MR43" i="5"/>
  <c r="MR16" i="5" s="1"/>
  <c r="MS37" i="5"/>
  <c r="AG37" i="5"/>
  <c r="AG43" i="5" s="1"/>
  <c r="IP88" i="14"/>
  <c r="IP101" i="14"/>
  <c r="IP76" i="14"/>
  <c r="IP73" i="14"/>
  <c r="LI10" i="5"/>
  <c r="IN53" i="14"/>
  <c r="IM81" i="14" l="1"/>
  <c r="MS43" i="5"/>
  <c r="MS16" i="5" s="1"/>
  <c r="MT37" i="5"/>
  <c r="MT31" i="5"/>
  <c r="MU27" i="5"/>
  <c r="GK180" i="14"/>
  <c r="GK184" i="14" s="1"/>
  <c r="GL178" i="14" s="1"/>
  <c r="MT26" i="5"/>
  <c r="MR19" i="5"/>
  <c r="AG19" i="5" s="1"/>
  <c r="MR8" i="5"/>
  <c r="AG8" i="5" s="1"/>
  <c r="AG22" i="10" s="1"/>
  <c r="AG21" i="10" s="1"/>
  <c r="AG16" i="5"/>
  <c r="MS31" i="5"/>
  <c r="IR63" i="14"/>
  <c r="IR60" i="14"/>
  <c r="IS60" i="14" s="1"/>
  <c r="IR48" i="14"/>
  <c r="IR45" i="14"/>
  <c r="IR56" i="14" s="1"/>
  <c r="IS56" i="14" s="1"/>
  <c r="IP77" i="14"/>
  <c r="IN81" i="14" s="1"/>
  <c r="IQ49" i="14"/>
  <c r="IO53" i="14" s="1"/>
  <c r="IT35" i="14"/>
  <c r="IV51" i="6"/>
  <c r="IP136" i="14"/>
  <c r="IP146" i="14" s="1"/>
  <c r="IP111" i="14"/>
  <c r="LK18" i="5"/>
  <c r="LK7" i="5"/>
  <c r="LK10" i="5" s="1"/>
  <c r="AD11" i="13"/>
  <c r="AD31" i="8"/>
  <c r="AD19" i="10"/>
  <c r="AD24" i="10" s="1"/>
  <c r="LM30" i="5"/>
  <c r="LL33" i="5"/>
  <c r="LL15" i="5" s="1"/>
  <c r="IQ101" i="14"/>
  <c r="IQ88" i="14"/>
  <c r="IQ76" i="14"/>
  <c r="IQ73" i="14"/>
  <c r="GL180" i="14" l="1"/>
  <c r="GL184" i="14" s="1"/>
  <c r="GM178" i="14" s="1"/>
  <c r="MV27" i="5"/>
  <c r="MT43" i="5"/>
  <c r="MT16" i="5" s="1"/>
  <c r="MU37" i="5"/>
  <c r="IR49" i="14"/>
  <c r="IQ77" i="14"/>
  <c r="IQ136" i="14"/>
  <c r="IQ146" i="14" s="1"/>
  <c r="IQ111" i="14"/>
  <c r="MS19" i="5"/>
  <c r="MS8" i="5"/>
  <c r="IR101" i="14"/>
  <c r="IR88" i="14"/>
  <c r="IS88" i="14" s="1"/>
  <c r="IR76" i="14"/>
  <c r="IR73" i="14"/>
  <c r="LL18" i="5"/>
  <c r="LL7" i="5"/>
  <c r="LL10" i="5" s="1"/>
  <c r="LN30" i="5"/>
  <c r="LM33" i="5"/>
  <c r="LM15" i="5" s="1"/>
  <c r="MU26" i="5"/>
  <c r="Z15" i="14"/>
  <c r="Z34" i="10" s="1"/>
  <c r="IO81" i="14"/>
  <c r="IU35" i="14"/>
  <c r="IW51" i="6"/>
  <c r="IT63" i="14"/>
  <c r="IT60" i="14"/>
  <c r="IT48" i="14"/>
  <c r="IT45" i="14"/>
  <c r="IT56" i="14" s="1"/>
  <c r="AD18" i="14"/>
  <c r="AD25" i="10"/>
  <c r="AD29" i="10"/>
  <c r="GM180" i="14" l="1"/>
  <c r="GM184" i="14" s="1"/>
  <c r="GN178" i="14" s="1"/>
  <c r="IP53" i="14"/>
  <c r="IR77" i="14"/>
  <c r="IP81" i="14" s="1"/>
  <c r="AD23" i="13"/>
  <c r="AD27" i="13" s="1"/>
  <c r="AD30" i="10"/>
  <c r="AD9" i="11"/>
  <c r="MV31" i="5"/>
  <c r="MW27" i="5"/>
  <c r="MU31" i="5"/>
  <c r="MV26" i="5"/>
  <c r="IV35" i="14"/>
  <c r="IX51" i="6"/>
  <c r="MT19" i="5"/>
  <c r="MT8" i="5"/>
  <c r="LM18" i="5"/>
  <c r="LM7" i="5"/>
  <c r="LM10" i="5" s="1"/>
  <c r="IU63" i="14"/>
  <c r="IU60" i="14"/>
  <c r="IU48" i="14"/>
  <c r="IU45" i="14"/>
  <c r="IU56" i="14" s="1"/>
  <c r="MU43" i="5"/>
  <c r="MU16" i="5" s="1"/>
  <c r="MV37" i="5"/>
  <c r="IT49" i="14"/>
  <c r="IQ53" i="14" s="1"/>
  <c r="LO30" i="5"/>
  <c r="LN33" i="5"/>
  <c r="LN15" i="5" s="1"/>
  <c r="IR136" i="14"/>
  <c r="IR146" i="14" s="1"/>
  <c r="IR111" i="14"/>
  <c r="IT88" i="14"/>
  <c r="IT101" i="14"/>
  <c r="IT76" i="14"/>
  <c r="IT73" i="14"/>
  <c r="GN180" i="14" l="1"/>
  <c r="GN184" i="14" s="1"/>
  <c r="GO178" i="14" s="1"/>
  <c r="IT136" i="14"/>
  <c r="IT146" i="14" s="1"/>
  <c r="IT111" i="14"/>
  <c r="IW35" i="14"/>
  <c r="IY51" i="6"/>
  <c r="IU49" i="14"/>
  <c r="MW26" i="5"/>
  <c r="IV60" i="14"/>
  <c r="IV63" i="14"/>
  <c r="IV48" i="14"/>
  <c r="IV45" i="14"/>
  <c r="IV56" i="14" s="1"/>
  <c r="MX27" i="5"/>
  <c r="AD32" i="13"/>
  <c r="AD35" i="13" s="1"/>
  <c r="AD31" i="13"/>
  <c r="LP30" i="5"/>
  <c r="LO33" i="5"/>
  <c r="LO15" i="5" s="1"/>
  <c r="MU19" i="5"/>
  <c r="MU8" i="5"/>
  <c r="IU101" i="14"/>
  <c r="IU88" i="14"/>
  <c r="IU76" i="14"/>
  <c r="IU73" i="14"/>
  <c r="LN7" i="5"/>
  <c r="LN18" i="5"/>
  <c r="IT77" i="14"/>
  <c r="IQ81" i="14" s="1"/>
  <c r="MV43" i="5"/>
  <c r="MV16" i="5" s="1"/>
  <c r="MW37" i="5"/>
  <c r="MW31" i="5" s="1"/>
  <c r="AD38" i="13" l="1"/>
  <c r="AD37" i="13"/>
  <c r="AD12" i="11" s="1"/>
  <c r="GO180" i="14"/>
  <c r="GO184" i="14" s="1"/>
  <c r="GP178" i="14" s="1"/>
  <c r="MX31" i="5"/>
  <c r="MY27" i="5"/>
  <c r="IX35" i="14"/>
  <c r="IZ51" i="6"/>
  <c r="MV19" i="5"/>
  <c r="MV8" i="5"/>
  <c r="IV101" i="14"/>
  <c r="IV88" i="14"/>
  <c r="IV76" i="14"/>
  <c r="IV73" i="14"/>
  <c r="MW43" i="5"/>
  <c r="MW16" i="5" s="1"/>
  <c r="MX37" i="5"/>
  <c r="LO7" i="5"/>
  <c r="LO10" i="5" s="1"/>
  <c r="LO18" i="5"/>
  <c r="IR53" i="14"/>
  <c r="IS53" i="14" s="1"/>
  <c r="IW60" i="14"/>
  <c r="IW63" i="14"/>
  <c r="IW48" i="14"/>
  <c r="IW45" i="14"/>
  <c r="IW56" i="14" s="1"/>
  <c r="IV49" i="14"/>
  <c r="LQ30" i="5"/>
  <c r="LP33" i="5"/>
  <c r="LP15" i="5" s="1"/>
  <c r="MX26" i="5"/>
  <c r="IU136" i="14"/>
  <c r="IU146" i="14" s="1"/>
  <c r="IU111" i="14"/>
  <c r="LN10" i="5"/>
  <c r="IU77" i="14"/>
  <c r="AD33" i="13"/>
  <c r="AE30" i="13" s="1"/>
  <c r="GP180" i="14" l="1"/>
  <c r="GP184" i="14" s="1"/>
  <c r="GQ178" i="14" s="1"/>
  <c r="IW49" i="14"/>
  <c r="IU53" i="14" s="1"/>
  <c r="IR81" i="14"/>
  <c r="IS81" i="14" s="1"/>
  <c r="IT53" i="14"/>
  <c r="IV136" i="14"/>
  <c r="IV146" i="14" s="1"/>
  <c r="IV111" i="14"/>
  <c r="IY35" i="14"/>
  <c r="JA51" i="6"/>
  <c r="Z7" i="14"/>
  <c r="Z45" i="11" s="1"/>
  <c r="MY26" i="5"/>
  <c r="LP7" i="5"/>
  <c r="LP10" i="5" s="1"/>
  <c r="LP18" i="5"/>
  <c r="IX60" i="14"/>
  <c r="IX63" i="14"/>
  <c r="IX48" i="14"/>
  <c r="IX45" i="14"/>
  <c r="IX56" i="14" s="1"/>
  <c r="MW8" i="5"/>
  <c r="MW19" i="5"/>
  <c r="IV77" i="14"/>
  <c r="IT81" i="14" s="1"/>
  <c r="IW101" i="14"/>
  <c r="IW88" i="14"/>
  <c r="IW76" i="14"/>
  <c r="IW73" i="14"/>
  <c r="LR30" i="5"/>
  <c r="LQ33" i="5"/>
  <c r="LQ15" i="5" s="1"/>
  <c r="MX43" i="5"/>
  <c r="MX16" i="5" s="1"/>
  <c r="MY37" i="5"/>
  <c r="MY31" i="5"/>
  <c r="MZ27" i="5"/>
  <c r="GQ180" i="14" l="1"/>
  <c r="GQ184" i="14" s="1"/>
  <c r="GR178" i="14" s="1"/>
  <c r="IX49" i="14"/>
  <c r="IV53" i="14" s="1"/>
  <c r="IX101" i="14"/>
  <c r="IX88" i="14"/>
  <c r="IX73" i="14"/>
  <c r="IX76" i="14"/>
  <c r="MZ26" i="5"/>
  <c r="LS30" i="5"/>
  <c r="LR33" i="5"/>
  <c r="LR15" i="5" s="1"/>
  <c r="MX8" i="5"/>
  <c r="MX19" i="5"/>
  <c r="IZ35" i="14"/>
  <c r="JB51" i="6"/>
  <c r="IW77" i="14"/>
  <c r="IU81" i="14" s="1"/>
  <c r="IW136" i="14"/>
  <c r="IW146" i="14" s="1"/>
  <c r="IW111" i="14"/>
  <c r="MY43" i="5"/>
  <c r="MY16" i="5" s="1"/>
  <c r="MZ37" i="5"/>
  <c r="IY60" i="14"/>
  <c r="IY63" i="14"/>
  <c r="IY48" i="14"/>
  <c r="IY45" i="14"/>
  <c r="IY56" i="14" s="1"/>
  <c r="NA27" i="5"/>
  <c r="LQ7" i="5"/>
  <c r="LQ10" i="5" s="1"/>
  <c r="LQ18" i="5"/>
  <c r="GR180" i="14" l="1"/>
  <c r="GS180" i="14" s="1"/>
  <c r="IY49" i="14"/>
  <c r="IW53" i="14" s="1"/>
  <c r="IY88" i="14"/>
  <c r="IY101" i="14"/>
  <c r="IY76" i="14"/>
  <c r="IY73" i="14"/>
  <c r="MY19" i="5"/>
  <c r="MY8" i="5"/>
  <c r="IX136" i="14"/>
  <c r="IX146" i="14" s="1"/>
  <c r="IX111" i="14"/>
  <c r="LR7" i="5"/>
  <c r="LR10" i="5" s="1"/>
  <c r="LR18" i="5"/>
  <c r="LT30" i="5"/>
  <c r="LS33" i="5"/>
  <c r="LS15" i="5" s="1"/>
  <c r="NB27" i="5"/>
  <c r="NA31" i="5"/>
  <c r="IX77" i="14"/>
  <c r="IV81" i="14" s="1"/>
  <c r="MZ43" i="5"/>
  <c r="MZ16" i="5" s="1"/>
  <c r="NA37" i="5"/>
  <c r="JA35" i="14"/>
  <c r="JC51" i="6"/>
  <c r="MZ31" i="5"/>
  <c r="IZ63" i="14"/>
  <c r="IZ60" i="14"/>
  <c r="IZ48" i="14"/>
  <c r="IZ45" i="14"/>
  <c r="IZ56" i="14" s="1"/>
  <c r="NA26" i="5"/>
  <c r="IZ49" i="14" l="1"/>
  <c r="IX53" i="14" s="1"/>
  <c r="IY77" i="14"/>
  <c r="IW81" i="14" s="1"/>
  <c r="JB35" i="14"/>
  <c r="JD51" i="6"/>
  <c r="NA43" i="5"/>
  <c r="NA16" i="5" s="1"/>
  <c r="NB37" i="5"/>
  <c r="GS184" i="14"/>
  <c r="HF178" i="14" s="1"/>
  <c r="IZ101" i="14"/>
  <c r="IZ88" i="14"/>
  <c r="IZ76" i="14"/>
  <c r="IZ73" i="14"/>
  <c r="JA63" i="14"/>
  <c r="JA60" i="14"/>
  <c r="JA45" i="14"/>
  <c r="JA56" i="14" s="1"/>
  <c r="JA48" i="14"/>
  <c r="GR184" i="14"/>
  <c r="GT178" i="14" s="1"/>
  <c r="LS7" i="5"/>
  <c r="LS10" i="5" s="1"/>
  <c r="LS18" i="5"/>
  <c r="LU30" i="5"/>
  <c r="LT33" i="5"/>
  <c r="LT15" i="5" s="1"/>
  <c r="AE30" i="5"/>
  <c r="AE33" i="5" s="1"/>
  <c r="MZ8" i="5"/>
  <c r="MZ19" i="5"/>
  <c r="NB26" i="5"/>
  <c r="NC27" i="5"/>
  <c r="IY136" i="14"/>
  <c r="IY146" i="14" s="1"/>
  <c r="IY111" i="14"/>
  <c r="GT180" i="14" l="1"/>
  <c r="NA8" i="5"/>
  <c r="NA19" i="5"/>
  <c r="NB43" i="5"/>
  <c r="NB16" i="5" s="1"/>
  <c r="NC37" i="5"/>
  <c r="JA49" i="14"/>
  <c r="IY53" i="14" s="1"/>
  <c r="JB63" i="14"/>
  <c r="JB60" i="14"/>
  <c r="JB48" i="14"/>
  <c r="JB45" i="14"/>
  <c r="JB56" i="14" s="1"/>
  <c r="JA101" i="14"/>
  <c r="JA88" i="14"/>
  <c r="JA76" i="14"/>
  <c r="JA73" i="14"/>
  <c r="IZ77" i="14"/>
  <c r="JC35" i="14"/>
  <c r="JE51" i="6"/>
  <c r="LT18" i="5"/>
  <c r="AE18" i="5" s="1"/>
  <c r="LT7" i="5"/>
  <c r="AE15" i="5"/>
  <c r="IZ136" i="14"/>
  <c r="IZ146" i="14" s="1"/>
  <c r="IZ111" i="14"/>
  <c r="ND27" i="5"/>
  <c r="NB31" i="5"/>
  <c r="NC26" i="5"/>
  <c r="LV30" i="5"/>
  <c r="LU33" i="5"/>
  <c r="LU15" i="5" s="1"/>
  <c r="JD35" i="14" l="1"/>
  <c r="JF51" i="6"/>
  <c r="LW30" i="5"/>
  <c r="LV33" i="5"/>
  <c r="LV15" i="5" s="1"/>
  <c r="ND26" i="5"/>
  <c r="NB8" i="5"/>
  <c r="NB19" i="5"/>
  <c r="IX81" i="14"/>
  <c r="IZ53" i="14"/>
  <c r="ND37" i="5"/>
  <c r="NC43" i="5"/>
  <c r="NC16" i="5" s="1"/>
  <c r="JA77" i="14"/>
  <c r="JA136" i="14"/>
  <c r="JA146" i="14" s="1"/>
  <c r="JA111" i="14"/>
  <c r="IY81" i="14"/>
  <c r="JB101" i="14"/>
  <c r="JB88" i="14"/>
  <c r="JB76" i="14"/>
  <c r="JB73" i="14"/>
  <c r="NC31" i="5"/>
  <c r="LT10" i="5"/>
  <c r="AE7" i="5"/>
  <c r="JB49" i="14"/>
  <c r="GT184" i="14"/>
  <c r="GU178" i="14" s="1"/>
  <c r="JC63" i="14"/>
  <c r="JC60" i="14"/>
  <c r="JC48" i="14"/>
  <c r="JC45" i="14"/>
  <c r="JC56" i="14" s="1"/>
  <c r="NE27" i="5"/>
  <c r="AH27" i="5"/>
  <c r="LU18" i="5"/>
  <c r="LU7" i="5"/>
  <c r="NE26" i="5" l="1"/>
  <c r="AH26" i="5"/>
  <c r="JC101" i="14"/>
  <c r="JC88" i="14"/>
  <c r="JC76" i="14"/>
  <c r="JC73" i="14"/>
  <c r="ND43" i="5"/>
  <c r="ND16" i="5" s="1"/>
  <c r="NE37" i="5"/>
  <c r="AH37" i="5"/>
  <c r="AH43" i="5" s="1"/>
  <c r="JB77" i="14"/>
  <c r="JC49" i="14"/>
  <c r="JA53" i="14" s="1"/>
  <c r="JB136" i="14"/>
  <c r="JB146" i="14" s="1"/>
  <c r="JB111" i="14"/>
  <c r="GU180" i="14"/>
  <c r="GU184" i="14" s="1"/>
  <c r="GV178" i="14" s="1"/>
  <c r="LV18" i="5"/>
  <c r="LV7" i="5"/>
  <c r="LV10" i="5" s="1"/>
  <c r="LX30" i="5"/>
  <c r="LW33" i="5"/>
  <c r="LW15" i="5" s="1"/>
  <c r="ND31" i="5"/>
  <c r="AH31" i="5" s="1"/>
  <c r="JE35" i="14"/>
  <c r="JH51" i="6"/>
  <c r="LU10" i="5"/>
  <c r="AE17" i="10"/>
  <c r="AE16" i="10" s="1"/>
  <c r="AE10" i="5"/>
  <c r="JD63" i="14"/>
  <c r="JD60" i="14"/>
  <c r="JD48" i="14"/>
  <c r="JD45" i="14"/>
  <c r="JD56" i="14" s="1"/>
  <c r="NF27" i="5"/>
  <c r="NC19" i="5"/>
  <c r="NC8" i="5"/>
  <c r="IZ81" i="14"/>
  <c r="GV180" i="14" l="1"/>
  <c r="GV184" i="14" s="1"/>
  <c r="GW178" i="14" s="1"/>
  <c r="LY30" i="5"/>
  <c r="LX33" i="5"/>
  <c r="LX15" i="5" s="1"/>
  <c r="AE11" i="13"/>
  <c r="AE31" i="8"/>
  <c r="AE19" i="10"/>
  <c r="AE24" i="10" s="1"/>
  <c r="JD49" i="14"/>
  <c r="JB53" i="14" s="1"/>
  <c r="JD101" i="14"/>
  <c r="JD88" i="14"/>
  <c r="JD76" i="14"/>
  <c r="JD73" i="14"/>
  <c r="JC136" i="14"/>
  <c r="JC146" i="14" s="1"/>
  <c r="JC111" i="14"/>
  <c r="NE43" i="5"/>
  <c r="NE16" i="5" s="1"/>
  <c r="NF37" i="5"/>
  <c r="LW18" i="5"/>
  <c r="LW7" i="5"/>
  <c r="LW10" i="5" s="1"/>
  <c r="NF26" i="5"/>
  <c r="JG35" i="14"/>
  <c r="JI51" i="6"/>
  <c r="NG27" i="5"/>
  <c r="JE63" i="14"/>
  <c r="JE60" i="14"/>
  <c r="JF60" i="14" s="1"/>
  <c r="JE48" i="14"/>
  <c r="JE45" i="14"/>
  <c r="JE56" i="14" s="1"/>
  <c r="JF56" i="14" s="1"/>
  <c r="JC77" i="14"/>
  <c r="NE31" i="5"/>
  <c r="ND19" i="5"/>
  <c r="AH19" i="5" s="1"/>
  <c r="ND8" i="5"/>
  <c r="AH8" i="5" s="1"/>
  <c r="AH22" i="10" s="1"/>
  <c r="AH21" i="10" s="1"/>
  <c r="AH16" i="5"/>
  <c r="JA81" i="14"/>
  <c r="GW180" i="14" l="1"/>
  <c r="JE49" i="14"/>
  <c r="AA15" i="14"/>
  <c r="AA34" i="10" s="1"/>
  <c r="AE25" i="10"/>
  <c r="AE18" i="14"/>
  <c r="AE29" i="10"/>
  <c r="NE19" i="5"/>
  <c r="NE8" i="5"/>
  <c r="LX18" i="5"/>
  <c r="LX7" i="5"/>
  <c r="LX10" i="5" s="1"/>
  <c r="JH35" i="14"/>
  <c r="JJ51" i="6"/>
  <c r="LZ30" i="5"/>
  <c r="LY33" i="5"/>
  <c r="LY15" i="5" s="1"/>
  <c r="NF43" i="5"/>
  <c r="NF16" i="5" s="1"/>
  <c r="NG37" i="5"/>
  <c r="JE101" i="14"/>
  <c r="JE88" i="14"/>
  <c r="JF88" i="14" s="1"/>
  <c r="JE76" i="14"/>
  <c r="JE73" i="14"/>
  <c r="NH27" i="5"/>
  <c r="JD77" i="14"/>
  <c r="JB81" i="14" s="1"/>
  <c r="JG63" i="14"/>
  <c r="JG60" i="14"/>
  <c r="JG48" i="14"/>
  <c r="JG45" i="14"/>
  <c r="JG56" i="14" s="1"/>
  <c r="NG26" i="5"/>
  <c r="NF31" i="5"/>
  <c r="JC53" i="14"/>
  <c r="JD136" i="14"/>
  <c r="JD146" i="14" s="1"/>
  <c r="JD111" i="14"/>
  <c r="AE23" i="13" l="1"/>
  <c r="AE27" i="13" s="1"/>
  <c r="AE30" i="10"/>
  <c r="AE9" i="11"/>
  <c r="JE136" i="14"/>
  <c r="JE146" i="14" s="1"/>
  <c r="JE111" i="14"/>
  <c r="JG101" i="14"/>
  <c r="JG88" i="14"/>
  <c r="JG76" i="14"/>
  <c r="JG73" i="14"/>
  <c r="NG43" i="5"/>
  <c r="NG16" i="5" s="1"/>
  <c r="NH37" i="5"/>
  <c r="JH63" i="14"/>
  <c r="JH60" i="14"/>
  <c r="JH48" i="14"/>
  <c r="JH45" i="14"/>
  <c r="JH56" i="14" s="1"/>
  <c r="NH26" i="5"/>
  <c r="NG31" i="5"/>
  <c r="GW184" i="14"/>
  <c r="GX178" i="14" s="1"/>
  <c r="LY18" i="5"/>
  <c r="LY7" i="5"/>
  <c r="MA30" i="5"/>
  <c r="LZ33" i="5"/>
  <c r="LZ15" i="5" s="1"/>
  <c r="NI27" i="5"/>
  <c r="NH31" i="5"/>
  <c r="NF8" i="5"/>
  <c r="NF19" i="5"/>
  <c r="JI35" i="14"/>
  <c r="JK51" i="6"/>
  <c r="JG49" i="14"/>
  <c r="JD53" i="14" s="1"/>
  <c r="JE77" i="14"/>
  <c r="JC81" i="14" s="1"/>
  <c r="MB30" i="5" l="1"/>
  <c r="MA33" i="5"/>
  <c r="MA15" i="5" s="1"/>
  <c r="JH49" i="14"/>
  <c r="LY10" i="5"/>
  <c r="NH43" i="5"/>
  <c r="NH16" i="5" s="1"/>
  <c r="NI37" i="5"/>
  <c r="JG136" i="14"/>
  <c r="JG146" i="14" s="1"/>
  <c r="JG111" i="14"/>
  <c r="JJ35" i="14"/>
  <c r="JL51" i="6"/>
  <c r="GX180" i="14"/>
  <c r="GX184" i="14" s="1"/>
  <c r="GY178" i="14" s="1"/>
  <c r="NG8" i="5"/>
  <c r="NG19" i="5"/>
  <c r="AE32" i="13"/>
  <c r="AE35" i="13" s="1"/>
  <c r="AE31" i="13"/>
  <c r="NJ27" i="5"/>
  <c r="LZ7" i="5"/>
  <c r="LZ10" i="5" s="1"/>
  <c r="LZ18" i="5"/>
  <c r="JH101" i="14"/>
  <c r="JH88" i="14"/>
  <c r="JH76" i="14"/>
  <c r="JH73" i="14"/>
  <c r="JI60" i="14"/>
  <c r="JI63" i="14"/>
  <c r="JI48" i="14"/>
  <c r="JI45" i="14"/>
  <c r="JI56" i="14" s="1"/>
  <c r="JG77" i="14"/>
  <c r="JD81" i="14" s="1"/>
  <c r="NI26" i="5"/>
  <c r="JE53" i="14"/>
  <c r="JF53" i="14" s="1"/>
  <c r="GY180" i="14" l="1"/>
  <c r="GY184" i="14" s="1"/>
  <c r="GZ178" i="14" s="1"/>
  <c r="AE38" i="13"/>
  <c r="AE37" i="13"/>
  <c r="AE12" i="11" s="1"/>
  <c r="NH19" i="5"/>
  <c r="NH8" i="5"/>
  <c r="NI43" i="5"/>
  <c r="NI16" i="5" s="1"/>
  <c r="NJ37" i="5"/>
  <c r="NJ26" i="5"/>
  <c r="JK35" i="14"/>
  <c r="JM51" i="6"/>
  <c r="JI49" i="14"/>
  <c r="JG53" i="14" s="1"/>
  <c r="NK27" i="5"/>
  <c r="JJ60" i="14"/>
  <c r="JJ63" i="14"/>
  <c r="JJ48" i="14"/>
  <c r="JJ45" i="14"/>
  <c r="JJ56" i="14" s="1"/>
  <c r="MA7" i="5"/>
  <c r="MA18" i="5"/>
  <c r="JI101" i="14"/>
  <c r="JI88" i="14"/>
  <c r="JI76" i="14"/>
  <c r="JI73" i="14"/>
  <c r="NI31" i="5"/>
  <c r="MC30" i="5"/>
  <c r="MB33" i="5"/>
  <c r="MB15" i="5" s="1"/>
  <c r="JH136" i="14"/>
  <c r="JH146" i="14" s="1"/>
  <c r="JH111" i="14"/>
  <c r="JH77" i="14"/>
  <c r="JE81" i="14" s="1"/>
  <c r="JF81" i="14" s="1"/>
  <c r="AE33" i="13"/>
  <c r="AF30" i="13" s="1"/>
  <c r="AA7" i="14" l="1"/>
  <c r="AA45" i="11" s="1"/>
  <c r="GZ180" i="14"/>
  <c r="GZ184" i="14" s="1"/>
  <c r="HA178" i="14" s="1"/>
  <c r="NJ43" i="5"/>
  <c r="NJ16" i="5" s="1"/>
  <c r="NK37" i="5"/>
  <c r="JJ101" i="14"/>
  <c r="JJ88" i="14"/>
  <c r="JJ76" i="14"/>
  <c r="JJ73" i="14"/>
  <c r="JI136" i="14"/>
  <c r="JI146" i="14" s="1"/>
  <c r="JI111" i="14"/>
  <c r="NL27" i="5"/>
  <c r="JK60" i="14"/>
  <c r="JK63" i="14"/>
  <c r="JK48" i="14"/>
  <c r="JK45" i="14"/>
  <c r="JK56" i="14" s="1"/>
  <c r="NI8" i="5"/>
  <c r="NI19" i="5"/>
  <c r="NK26" i="5"/>
  <c r="MA10" i="5"/>
  <c r="NJ31" i="5"/>
  <c r="JL35" i="14"/>
  <c r="JN51" i="6"/>
  <c r="MB7" i="5"/>
  <c r="MB10" i="5" s="1"/>
  <c r="MB18" i="5"/>
  <c r="JI77" i="14"/>
  <c r="MD30" i="5"/>
  <c r="MC33" i="5"/>
  <c r="MC15" i="5" s="1"/>
  <c r="JJ49" i="14"/>
  <c r="JG81" i="14"/>
  <c r="HA180" i="14" l="1"/>
  <c r="HA184" i="14" s="1"/>
  <c r="HB178" i="14" s="1"/>
  <c r="JK88" i="14"/>
  <c r="JK101" i="14"/>
  <c r="JK73" i="14"/>
  <c r="JK76" i="14"/>
  <c r="NK43" i="5"/>
  <c r="NK16" i="5" s="1"/>
  <c r="NL37" i="5"/>
  <c r="NL31" i="5" s="1"/>
  <c r="NJ8" i="5"/>
  <c r="NJ19" i="5"/>
  <c r="NM27" i="5"/>
  <c r="NK31" i="5"/>
  <c r="MC7" i="5"/>
  <c r="MC10" i="5" s="1"/>
  <c r="MC18" i="5"/>
  <c r="NL26" i="5"/>
  <c r="JI53" i="14"/>
  <c r="JJ77" i="14"/>
  <c r="JH81" i="14" s="1"/>
  <c r="JL63" i="14"/>
  <c r="JL60" i="14"/>
  <c r="JL48" i="14"/>
  <c r="JL45" i="14"/>
  <c r="JL56" i="14" s="1"/>
  <c r="JH53" i="14"/>
  <c r="ME30" i="5"/>
  <c r="MD33" i="5"/>
  <c r="MD15" i="5" s="1"/>
  <c r="JM35" i="14"/>
  <c r="JO51" i="6"/>
  <c r="JK49" i="14"/>
  <c r="JJ136" i="14"/>
  <c r="JJ146" i="14" s="1"/>
  <c r="JJ111" i="14"/>
  <c r="HB180" i="14" l="1"/>
  <c r="HB184" i="14" s="1"/>
  <c r="HC178" i="14" s="1"/>
  <c r="JN35" i="14"/>
  <c r="JP51" i="6"/>
  <c r="JK77" i="14"/>
  <c r="JI81" i="14" s="1"/>
  <c r="MD7" i="5"/>
  <c r="MD10" i="5" s="1"/>
  <c r="MD18" i="5"/>
  <c r="JK136" i="14"/>
  <c r="JK146" i="14" s="1"/>
  <c r="JK111" i="14"/>
  <c r="JM63" i="14"/>
  <c r="JM60" i="14"/>
  <c r="JM48" i="14"/>
  <c r="JM45" i="14"/>
  <c r="JM56" i="14" s="1"/>
  <c r="NK19" i="5"/>
  <c r="NK8" i="5"/>
  <c r="JL49" i="14"/>
  <c r="JJ53" i="14" s="1"/>
  <c r="NM31" i="5"/>
  <c r="NN27" i="5"/>
  <c r="NM26" i="5"/>
  <c r="NL43" i="5"/>
  <c r="NL16" i="5" s="1"/>
  <c r="NM37" i="5"/>
  <c r="JL101" i="14"/>
  <c r="JL88" i="14"/>
  <c r="JL76" i="14"/>
  <c r="JL73" i="14"/>
  <c r="MF30" i="5"/>
  <c r="ME33" i="5"/>
  <c r="ME15" i="5" s="1"/>
  <c r="HC180" i="14" l="1"/>
  <c r="HC184" i="14" s="1"/>
  <c r="HD178" i="14" s="1"/>
  <c r="ME7" i="5"/>
  <c r="ME10" i="5" s="1"/>
  <c r="ME18" i="5"/>
  <c r="NN31" i="5"/>
  <c r="NO27" i="5"/>
  <c r="MG30" i="5"/>
  <c r="MF33" i="5"/>
  <c r="MF15" i="5" s="1"/>
  <c r="AF30" i="5"/>
  <c r="AF33" i="5" s="1"/>
  <c r="JO35" i="14"/>
  <c r="JQ51" i="6"/>
  <c r="JN63" i="14"/>
  <c r="JN60" i="14"/>
  <c r="JN45" i="14"/>
  <c r="JN56" i="14" s="1"/>
  <c r="JN48" i="14"/>
  <c r="JM49" i="14"/>
  <c r="JL77" i="14"/>
  <c r="JJ81" i="14" s="1"/>
  <c r="NM43" i="5"/>
  <c r="NM16" i="5" s="1"/>
  <c r="NN37" i="5"/>
  <c r="NL8" i="5"/>
  <c r="NL19" i="5"/>
  <c r="JL136" i="14"/>
  <c r="JL146" i="14" s="1"/>
  <c r="JL111" i="14"/>
  <c r="NN26" i="5"/>
  <c r="JM101" i="14"/>
  <c r="JM88" i="14"/>
  <c r="JM76" i="14"/>
  <c r="JM73" i="14"/>
  <c r="HD180" i="14" l="1"/>
  <c r="HD184" i="14" s="1"/>
  <c r="HE178" i="14" s="1"/>
  <c r="JM136" i="14"/>
  <c r="JM146" i="14" s="1"/>
  <c r="JM111" i="14"/>
  <c r="NO26" i="5"/>
  <c r="JK53" i="14"/>
  <c r="MF18" i="5"/>
  <c r="AF18" i="5" s="1"/>
  <c r="MF7" i="5"/>
  <c r="AF15" i="5"/>
  <c r="NP27" i="5"/>
  <c r="JN101" i="14"/>
  <c r="JN88" i="14"/>
  <c r="JN76" i="14"/>
  <c r="JN73" i="14"/>
  <c r="JN49" i="14"/>
  <c r="NN43" i="5"/>
  <c r="NN16" i="5" s="1"/>
  <c r="NO37" i="5"/>
  <c r="NO31" i="5" s="1"/>
  <c r="MH30" i="5"/>
  <c r="MG33" i="5"/>
  <c r="MG15" i="5" s="1"/>
  <c r="NM8" i="5"/>
  <c r="NM19" i="5"/>
  <c r="JP35" i="14"/>
  <c r="JR51" i="6"/>
  <c r="JM77" i="14"/>
  <c r="JK81" i="14" s="1"/>
  <c r="JO63" i="14"/>
  <c r="JO60" i="14"/>
  <c r="JO48" i="14"/>
  <c r="JO45" i="14"/>
  <c r="JO56" i="14" s="1"/>
  <c r="HE180" i="14" l="1"/>
  <c r="HF180" i="14" s="1"/>
  <c r="JL53" i="14"/>
  <c r="MF10" i="5"/>
  <c r="AF7" i="5"/>
  <c r="JO101" i="14"/>
  <c r="JO88" i="14"/>
  <c r="JO76" i="14"/>
  <c r="JO73" i="14"/>
  <c r="NN8" i="5"/>
  <c r="NN19" i="5"/>
  <c r="JQ35" i="14"/>
  <c r="JS51" i="6"/>
  <c r="JP63" i="14"/>
  <c r="JP60" i="14"/>
  <c r="JP48" i="14"/>
  <c r="JP45" i="14"/>
  <c r="JP56" i="14" s="1"/>
  <c r="JN136" i="14"/>
  <c r="JN146" i="14" s="1"/>
  <c r="JN111" i="14"/>
  <c r="JN77" i="14"/>
  <c r="JL81" i="14" s="1"/>
  <c r="MG18" i="5"/>
  <c r="MG7" i="5"/>
  <c r="NQ27" i="5"/>
  <c r="AI27" i="5"/>
  <c r="JO49" i="14"/>
  <c r="JM53" i="14" s="1"/>
  <c r="NP37" i="5"/>
  <c r="NO43" i="5"/>
  <c r="NO16" i="5" s="1"/>
  <c r="NP26" i="5"/>
  <c r="MI30" i="5"/>
  <c r="MH33" i="5"/>
  <c r="MH15" i="5" s="1"/>
  <c r="NQ26" i="5" l="1"/>
  <c r="AI26" i="5"/>
  <c r="AF17" i="10"/>
  <c r="AF16" i="10" s="1"/>
  <c r="AF10" i="5"/>
  <c r="JO77" i="14"/>
  <c r="JM81" i="14" s="1"/>
  <c r="JO136" i="14"/>
  <c r="JO146" i="14" s="1"/>
  <c r="JO111" i="14"/>
  <c r="JP49" i="14"/>
  <c r="JN53" i="14" s="1"/>
  <c r="NR27" i="5"/>
  <c r="JP101" i="14"/>
  <c r="JP88" i="14"/>
  <c r="JP76" i="14"/>
  <c r="JP73" i="14"/>
  <c r="HF184" i="14"/>
  <c r="HS178" i="14" s="1"/>
  <c r="NO19" i="5"/>
  <c r="NO8" i="5"/>
  <c r="JR35" i="14"/>
  <c r="JU51" i="6"/>
  <c r="HE184" i="14"/>
  <c r="HG178" i="14" s="1"/>
  <c r="NP43" i="5"/>
  <c r="NP16" i="5" s="1"/>
  <c r="NQ37" i="5"/>
  <c r="AI37" i="5"/>
  <c r="AI43" i="5" s="1"/>
  <c r="MH18" i="5"/>
  <c r="MH7" i="5"/>
  <c r="MH10" i="5" s="1"/>
  <c r="MG10" i="5"/>
  <c r="JQ63" i="14"/>
  <c r="JQ60" i="14"/>
  <c r="JQ48" i="14"/>
  <c r="JQ45" i="14"/>
  <c r="JQ56" i="14" s="1"/>
  <c r="NP31" i="5"/>
  <c r="AI31" i="5" s="1"/>
  <c r="MJ30" i="5"/>
  <c r="MI33" i="5"/>
  <c r="MI15" i="5" s="1"/>
  <c r="MI18" i="5" l="1"/>
  <c r="MI7" i="5"/>
  <c r="AF11" i="13"/>
  <c r="AF31" i="8"/>
  <c r="AF19" i="10"/>
  <c r="AF24" i="10" s="1"/>
  <c r="JQ88" i="14"/>
  <c r="JQ101" i="14"/>
  <c r="JQ76" i="14"/>
  <c r="JQ73" i="14"/>
  <c r="MK30" i="5"/>
  <c r="MJ33" i="5"/>
  <c r="MJ15" i="5" s="1"/>
  <c r="JP77" i="14"/>
  <c r="NQ43" i="5"/>
  <c r="NQ16" i="5" s="1"/>
  <c r="NR37" i="5"/>
  <c r="JP136" i="14"/>
  <c r="JP146" i="14" s="1"/>
  <c r="JP111" i="14"/>
  <c r="JR63" i="14"/>
  <c r="JR60" i="14"/>
  <c r="JS60" i="14" s="1"/>
  <c r="JR48" i="14"/>
  <c r="JR45" i="14"/>
  <c r="JR56" i="14" s="1"/>
  <c r="JS56" i="14" s="1"/>
  <c r="NP19" i="5"/>
  <c r="AI19" i="5" s="1"/>
  <c r="NP8" i="5"/>
  <c r="AI8" i="5" s="1"/>
  <c r="AI22" i="10" s="1"/>
  <c r="AI21" i="10" s="1"/>
  <c r="AI16" i="5"/>
  <c r="HG180" i="14"/>
  <c r="HG184" i="14" s="1"/>
  <c r="HH178" i="14" s="1"/>
  <c r="NR31" i="5"/>
  <c r="NS27" i="5"/>
  <c r="NR26" i="5"/>
  <c r="JQ49" i="14"/>
  <c r="JO53" i="14" s="1"/>
  <c r="JT35" i="14"/>
  <c r="JV51" i="6"/>
  <c r="NQ31" i="5"/>
  <c r="HH180" i="14" l="1"/>
  <c r="HH184" i="14" s="1"/>
  <c r="HI178" i="14" s="1"/>
  <c r="NR43" i="5"/>
  <c r="NR16" i="5" s="1"/>
  <c r="NS37" i="5"/>
  <c r="AF18" i="14"/>
  <c r="AF29" i="10"/>
  <c r="AF25" i="10"/>
  <c r="NQ19" i="5"/>
  <c r="NQ8" i="5"/>
  <c r="NS31" i="5"/>
  <c r="NT27" i="5"/>
  <c r="JN81" i="14"/>
  <c r="JT63" i="14"/>
  <c r="JT60" i="14"/>
  <c r="JT48" i="14"/>
  <c r="JT45" i="14"/>
  <c r="JT56" i="14" s="1"/>
  <c r="JQ136" i="14"/>
  <c r="JQ146" i="14" s="1"/>
  <c r="JQ111" i="14"/>
  <c r="JU35" i="14"/>
  <c r="JW51" i="6"/>
  <c r="MJ18" i="5"/>
  <c r="MJ7" i="5"/>
  <c r="MJ10" i="5" s="1"/>
  <c r="MI10" i="5"/>
  <c r="JR49" i="14"/>
  <c r="ML30" i="5"/>
  <c r="MK33" i="5"/>
  <c r="MK15" i="5" s="1"/>
  <c r="NS26" i="5"/>
  <c r="AB15" i="14"/>
  <c r="AB34" i="10" s="1"/>
  <c r="JR88" i="14"/>
  <c r="JS88" i="14" s="1"/>
  <c r="JR101" i="14"/>
  <c r="JR76" i="14"/>
  <c r="JR73" i="14"/>
  <c r="JQ77" i="14"/>
  <c r="HI180" i="14" l="1"/>
  <c r="JT49" i="14"/>
  <c r="JQ53" i="14" s="1"/>
  <c r="AF23" i="13"/>
  <c r="AF27" i="13" s="1"/>
  <c r="AF30" i="10"/>
  <c r="AF9" i="11"/>
  <c r="NT26" i="5"/>
  <c r="NS43" i="5"/>
  <c r="NS16" i="5" s="1"/>
  <c r="NT37" i="5"/>
  <c r="JV35" i="14"/>
  <c r="JX51" i="6"/>
  <c r="NT31" i="5"/>
  <c r="NU27" i="5"/>
  <c r="NR19" i="5"/>
  <c r="NR8" i="5"/>
  <c r="JU63" i="14"/>
  <c r="JU60" i="14"/>
  <c r="JU48" i="14"/>
  <c r="JU45" i="14"/>
  <c r="JU56" i="14" s="1"/>
  <c r="JP53" i="14"/>
  <c r="MK18" i="5"/>
  <c r="MK7" i="5"/>
  <c r="MM30" i="5"/>
  <c r="ML33" i="5"/>
  <c r="ML15" i="5" s="1"/>
  <c r="JR77" i="14"/>
  <c r="JR136" i="14"/>
  <c r="JR146" i="14" s="1"/>
  <c r="JR111" i="14"/>
  <c r="JO81" i="14"/>
  <c r="JT101" i="14"/>
  <c r="JT88" i="14"/>
  <c r="JT76" i="14"/>
  <c r="JT73" i="14"/>
  <c r="JP81" i="14"/>
  <c r="MN30" i="5" l="1"/>
  <c r="MM33" i="5"/>
  <c r="MM15" i="5" s="1"/>
  <c r="AF32" i="13"/>
  <c r="AF35" i="13" s="1"/>
  <c r="AF31" i="13"/>
  <c r="JW35" i="14"/>
  <c r="JY51" i="6"/>
  <c r="JT136" i="14"/>
  <c r="JT146" i="14" s="1"/>
  <c r="JT111" i="14"/>
  <c r="NT43" i="5"/>
  <c r="NT16" i="5" s="1"/>
  <c r="NU37" i="5"/>
  <c r="JT77" i="14"/>
  <c r="NS19" i="5"/>
  <c r="NS8" i="5"/>
  <c r="NU31" i="5"/>
  <c r="NV27" i="5"/>
  <c r="JU49" i="14"/>
  <c r="HI184" i="14"/>
  <c r="HJ178" i="14" s="1"/>
  <c r="JV60" i="14"/>
  <c r="JV63" i="14"/>
  <c r="JV48" i="14"/>
  <c r="JV45" i="14"/>
  <c r="JV56" i="14" s="1"/>
  <c r="JR53" i="14"/>
  <c r="JS53" i="14" s="1"/>
  <c r="ML7" i="5"/>
  <c r="ML10" i="5" s="1"/>
  <c r="ML18" i="5"/>
  <c r="JU101" i="14"/>
  <c r="JU88" i="14"/>
  <c r="JU76" i="14"/>
  <c r="JU73" i="14"/>
  <c r="MK10" i="5"/>
  <c r="NU26" i="5"/>
  <c r="AF38" i="13" l="1"/>
  <c r="AF37" i="13"/>
  <c r="AF12" i="11" s="1"/>
  <c r="JX35" i="14"/>
  <c r="JZ51" i="6"/>
  <c r="AF33" i="13"/>
  <c r="AG30" i="13" s="1"/>
  <c r="JU136" i="14"/>
  <c r="JU146" i="14" s="1"/>
  <c r="JU111" i="14"/>
  <c r="NW27" i="5"/>
  <c r="JW60" i="14"/>
  <c r="JW63" i="14"/>
  <c r="JW48" i="14"/>
  <c r="JW45" i="14"/>
  <c r="JW56" i="14" s="1"/>
  <c r="JQ81" i="14"/>
  <c r="JV88" i="14"/>
  <c r="JV101" i="14"/>
  <c r="JV76" i="14"/>
  <c r="JV73" i="14"/>
  <c r="NT19" i="5"/>
  <c r="NT8" i="5"/>
  <c r="NV26" i="5"/>
  <c r="MM7" i="5"/>
  <c r="MM10" i="5" s="1"/>
  <c r="MM18" i="5"/>
  <c r="JV49" i="14"/>
  <c r="JT53" i="14" s="1"/>
  <c r="JU77" i="14"/>
  <c r="HJ180" i="14"/>
  <c r="MO30" i="5"/>
  <c r="MN33" i="5"/>
  <c r="MN15" i="5" s="1"/>
  <c r="NU43" i="5"/>
  <c r="NU16" i="5" s="1"/>
  <c r="NV37" i="5"/>
  <c r="NV43" i="5" l="1"/>
  <c r="NV16" i="5" s="1"/>
  <c r="NW37" i="5"/>
  <c r="JY35" i="14"/>
  <c r="KA51" i="6"/>
  <c r="JX63" i="14"/>
  <c r="JX60" i="14"/>
  <c r="JX48" i="14"/>
  <c r="JX45" i="14"/>
  <c r="JX56" i="14" s="1"/>
  <c r="NU19" i="5"/>
  <c r="NU8" i="5"/>
  <c r="JW49" i="14"/>
  <c r="MN7" i="5"/>
  <c r="MN18" i="5"/>
  <c r="MP30" i="5"/>
  <c r="MO33" i="5"/>
  <c r="MO15" i="5" s="1"/>
  <c r="HJ184" i="14"/>
  <c r="HK178" i="14" s="1"/>
  <c r="JW88" i="14"/>
  <c r="JW101" i="14"/>
  <c r="JW76" i="14"/>
  <c r="JW73" i="14"/>
  <c r="JV77" i="14"/>
  <c r="JT81" i="14" s="1"/>
  <c r="JR81" i="14"/>
  <c r="JS81" i="14" s="1"/>
  <c r="NW26" i="5"/>
  <c r="NX27" i="5"/>
  <c r="JV136" i="14"/>
  <c r="JV146" i="14" s="1"/>
  <c r="JV111" i="14"/>
  <c r="NV31" i="5"/>
  <c r="JX49" i="14" l="1"/>
  <c r="JV53" i="14" s="1"/>
  <c r="JZ35" i="14"/>
  <c r="KB51" i="6"/>
  <c r="JY63" i="14"/>
  <c r="JY60" i="14"/>
  <c r="JY48" i="14"/>
  <c r="JY45" i="14"/>
  <c r="JY56" i="14" s="1"/>
  <c r="NX26" i="5"/>
  <c r="NW43" i="5"/>
  <c r="NW16" i="5" s="1"/>
  <c r="NX37" i="5"/>
  <c r="MQ30" i="5"/>
  <c r="MP33" i="5"/>
  <c r="MP15" i="5" s="1"/>
  <c r="MN10" i="5"/>
  <c r="NV8" i="5"/>
  <c r="NV19" i="5"/>
  <c r="JU53" i="14"/>
  <c r="HK180" i="14"/>
  <c r="HK184" i="14" s="1"/>
  <c r="HL178" i="14" s="1"/>
  <c r="AB7" i="14"/>
  <c r="AB45" i="11" s="1"/>
  <c r="NX31" i="5"/>
  <c r="NY27" i="5"/>
  <c r="JX101" i="14"/>
  <c r="JX88" i="14"/>
  <c r="JX73" i="14"/>
  <c r="JX76" i="14"/>
  <c r="JW77" i="14"/>
  <c r="JW136" i="14"/>
  <c r="JW146" i="14" s="1"/>
  <c r="JW111" i="14"/>
  <c r="NW31" i="5"/>
  <c r="MO7" i="5"/>
  <c r="MO10" i="5" s="1"/>
  <c r="MO18" i="5"/>
  <c r="JU81" i="14"/>
  <c r="HL180" i="14" l="1"/>
  <c r="HL184" i="14" s="1"/>
  <c r="HM178" i="14" s="1"/>
  <c r="NZ27" i="5"/>
  <c r="NY31" i="5"/>
  <c r="MR30" i="5"/>
  <c r="MQ33" i="5"/>
  <c r="MQ15" i="5" s="1"/>
  <c r="JY101" i="14"/>
  <c r="JY88" i="14"/>
  <c r="JY76" i="14"/>
  <c r="JY73" i="14"/>
  <c r="KA35" i="14"/>
  <c r="KC51" i="6"/>
  <c r="JZ63" i="14"/>
  <c r="JZ60" i="14"/>
  <c r="JZ48" i="14"/>
  <c r="JZ45" i="14"/>
  <c r="JZ56" i="14" s="1"/>
  <c r="MP7" i="5"/>
  <c r="MP10" i="5" s="1"/>
  <c r="MP18" i="5"/>
  <c r="JX136" i="14"/>
  <c r="JX146" i="14" s="1"/>
  <c r="JX111" i="14"/>
  <c r="NX43" i="5"/>
  <c r="NX16" i="5" s="1"/>
  <c r="NY37" i="5"/>
  <c r="NW19" i="5"/>
  <c r="NW8" i="5"/>
  <c r="JX77" i="14"/>
  <c r="JV81" i="14" s="1"/>
  <c r="JY49" i="14"/>
  <c r="JW53" i="14" s="1"/>
  <c r="NY26" i="5"/>
  <c r="HM180" i="14" l="1"/>
  <c r="HM184" i="14" s="1"/>
  <c r="HN178" i="14" s="1"/>
  <c r="JY136" i="14"/>
  <c r="JY146" i="14" s="1"/>
  <c r="JY111" i="14"/>
  <c r="NZ31" i="5"/>
  <c r="OA27" i="5"/>
  <c r="MS30" i="5"/>
  <c r="MR33" i="5"/>
  <c r="MR15" i="5" s="1"/>
  <c r="AG30" i="5"/>
  <c r="AG33" i="5" s="1"/>
  <c r="KB35" i="14"/>
  <c r="KD51" i="6"/>
  <c r="NX8" i="5"/>
  <c r="NX19" i="5"/>
  <c r="KA63" i="14"/>
  <c r="KA60" i="14"/>
  <c r="KA45" i="14"/>
  <c r="KA56" i="14" s="1"/>
  <c r="KA48" i="14"/>
  <c r="MQ7" i="5"/>
  <c r="MQ10" i="5" s="1"/>
  <c r="MQ18" i="5"/>
  <c r="JZ49" i="14"/>
  <c r="JZ101" i="14"/>
  <c r="JZ88" i="14"/>
  <c r="JZ76" i="14"/>
  <c r="JZ73" i="14"/>
  <c r="NY43" i="5"/>
  <c r="NY16" i="5" s="1"/>
  <c r="NZ37" i="5"/>
  <c r="JX53" i="14"/>
  <c r="NZ26" i="5"/>
  <c r="JY77" i="14"/>
  <c r="JW81" i="14" s="1"/>
  <c r="HN180" i="14" l="1"/>
  <c r="HN184" i="14" s="1"/>
  <c r="HO178" i="14" s="1"/>
  <c r="MR18" i="5"/>
  <c r="AG18" i="5" s="1"/>
  <c r="MR7" i="5"/>
  <c r="AG15" i="5"/>
  <c r="MT30" i="5"/>
  <c r="MS33" i="5"/>
  <c r="MS15" i="5" s="1"/>
  <c r="NZ43" i="5"/>
  <c r="NZ16" i="5" s="1"/>
  <c r="OA37" i="5"/>
  <c r="OA31" i="5"/>
  <c r="OB27" i="5"/>
  <c r="NY8" i="5"/>
  <c r="NY19" i="5"/>
  <c r="JZ77" i="14"/>
  <c r="KC35" i="14"/>
  <c r="KE51" i="6"/>
  <c r="KA49" i="14"/>
  <c r="JY53" i="14" s="1"/>
  <c r="KA101" i="14"/>
  <c r="KA88" i="14"/>
  <c r="KA76" i="14"/>
  <c r="KA73" i="14"/>
  <c r="JZ136" i="14"/>
  <c r="JZ146" i="14" s="1"/>
  <c r="JZ111" i="14"/>
  <c r="KB63" i="14"/>
  <c r="KB60" i="14"/>
  <c r="KB48" i="14"/>
  <c r="KB45" i="14"/>
  <c r="KB56" i="14" s="1"/>
  <c r="OA26" i="5"/>
  <c r="JX81" i="14"/>
  <c r="HO180" i="14" l="1"/>
  <c r="HO184" i="14" s="1"/>
  <c r="HP178" i="14" s="1"/>
  <c r="OB26" i="5"/>
  <c r="KA77" i="14"/>
  <c r="JY81" i="14" s="1"/>
  <c r="KA136" i="14"/>
  <c r="KA146" i="14" s="1"/>
  <c r="KA111" i="14"/>
  <c r="OB37" i="5"/>
  <c r="OA43" i="5"/>
  <c r="OA16" i="5" s="1"/>
  <c r="MR10" i="5"/>
  <c r="AG7" i="5"/>
  <c r="MS18" i="5"/>
  <c r="MS7" i="5"/>
  <c r="KB49" i="14"/>
  <c r="NZ8" i="5"/>
  <c r="NZ19" i="5"/>
  <c r="KD35" i="14"/>
  <c r="KF51" i="6"/>
  <c r="KB101" i="14"/>
  <c r="KB88" i="14"/>
  <c r="KB76" i="14"/>
  <c r="KB73" i="14"/>
  <c r="MU30" i="5"/>
  <c r="MT33" i="5"/>
  <c r="MT15" i="5" s="1"/>
  <c r="KC63" i="14"/>
  <c r="KC60" i="14"/>
  <c r="KC48" i="14"/>
  <c r="KC45" i="14"/>
  <c r="KC56" i="14" s="1"/>
  <c r="OC27" i="5"/>
  <c r="AJ27" i="5"/>
  <c r="HP180" i="14" l="1"/>
  <c r="HP184" i="14" s="1"/>
  <c r="HQ178" i="14" s="1"/>
  <c r="KD63" i="14"/>
  <c r="KD60" i="14"/>
  <c r="KD48" i="14"/>
  <c r="KD45" i="14"/>
  <c r="KD56" i="14" s="1"/>
  <c r="OA19" i="5"/>
  <c r="OA8" i="5"/>
  <c r="MS10" i="5"/>
  <c r="OB43" i="5"/>
  <c r="OB16" i="5" s="1"/>
  <c r="OC37" i="5"/>
  <c r="AJ37" i="5"/>
  <c r="AJ43" i="5" s="1"/>
  <c r="JZ53" i="14"/>
  <c r="KC101" i="14"/>
  <c r="KC88" i="14"/>
  <c r="KC76" i="14"/>
  <c r="KC73" i="14"/>
  <c r="MV30" i="5"/>
  <c r="MU33" i="5"/>
  <c r="MU15" i="5" s="1"/>
  <c r="AG17" i="10"/>
  <c r="AG16" i="10" s="1"/>
  <c r="AG10" i="5"/>
  <c r="OC26" i="5"/>
  <c r="AJ26" i="5"/>
  <c r="KB77" i="14"/>
  <c r="JZ81" i="14" s="1"/>
  <c r="OC31" i="5"/>
  <c r="OD27" i="5"/>
  <c r="KB136" i="14"/>
  <c r="KB146" i="14" s="1"/>
  <c r="KB111" i="14"/>
  <c r="KC49" i="14"/>
  <c r="MT18" i="5"/>
  <c r="MT7" i="5"/>
  <c r="MT10" i="5" s="1"/>
  <c r="OB31" i="5"/>
  <c r="AJ31" i="5" s="1"/>
  <c r="KE35" i="14"/>
  <c r="KH51" i="6"/>
  <c r="KA53" i="14"/>
  <c r="HQ180" i="14" l="1"/>
  <c r="HQ184" i="14" s="1"/>
  <c r="HR178" i="14" s="1"/>
  <c r="MU18" i="5"/>
  <c r="MU7" i="5"/>
  <c r="MU10" i="5" s="1"/>
  <c r="MW30" i="5"/>
  <c r="MV33" i="5"/>
  <c r="MV15" i="5" s="1"/>
  <c r="KD49" i="14"/>
  <c r="KB53" i="14" s="1"/>
  <c r="KA81" i="14"/>
  <c r="KG35" i="14"/>
  <c r="KI51" i="6"/>
  <c r="KE63" i="14"/>
  <c r="KE60" i="14"/>
  <c r="KF60" i="14" s="1"/>
  <c r="KE48" i="14"/>
  <c r="KE45" i="14"/>
  <c r="KE56" i="14" s="1"/>
  <c r="KF56" i="14" s="1"/>
  <c r="KD101" i="14"/>
  <c r="KD88" i="14"/>
  <c r="KD76" i="14"/>
  <c r="KD73" i="14"/>
  <c r="OD26" i="5"/>
  <c r="OC43" i="5"/>
  <c r="OC16" i="5" s="1"/>
  <c r="OD37" i="5"/>
  <c r="KC136" i="14"/>
  <c r="KC146" i="14" s="1"/>
  <c r="KC111" i="14"/>
  <c r="OB19" i="5"/>
  <c r="AJ19" i="5" s="1"/>
  <c r="OB8" i="5"/>
  <c r="AJ8" i="5" s="1"/>
  <c r="AJ22" i="10" s="1"/>
  <c r="AJ21" i="10" s="1"/>
  <c r="AJ16" i="5"/>
  <c r="OE27" i="5"/>
  <c r="KC77" i="14"/>
  <c r="AG11" i="13"/>
  <c r="AG31" i="8"/>
  <c r="AG19" i="10"/>
  <c r="AG24" i="10" s="1"/>
  <c r="HR180" i="14" l="1"/>
  <c r="HS180" i="14" s="1"/>
  <c r="KG63" i="14"/>
  <c r="KG60" i="14"/>
  <c r="KG48" i="14"/>
  <c r="KG45" i="14"/>
  <c r="KG56" i="14" s="1"/>
  <c r="KD77" i="14"/>
  <c r="KB81" i="14" s="1"/>
  <c r="MV18" i="5"/>
  <c r="MV7" i="5"/>
  <c r="KD136" i="14"/>
  <c r="KD146" i="14" s="1"/>
  <c r="KD111" i="14"/>
  <c r="MX30" i="5"/>
  <c r="MW33" i="5"/>
  <c r="MW15" i="5" s="1"/>
  <c r="KE49" i="14"/>
  <c r="AC15" i="14"/>
  <c r="AC34" i="10" s="1"/>
  <c r="OC19" i="5"/>
  <c r="OC8" i="5"/>
  <c r="OF27" i="5"/>
  <c r="KE101" i="14"/>
  <c r="KE88" i="14"/>
  <c r="KF88" i="14" s="1"/>
  <c r="KE76" i="14"/>
  <c r="KE73" i="14"/>
  <c r="AG18" i="14"/>
  <c r="AG29" i="10"/>
  <c r="AG25" i="10"/>
  <c r="OD43" i="5"/>
  <c r="OD16" i="5" s="1"/>
  <c r="OE37" i="5"/>
  <c r="OD31" i="5"/>
  <c r="OE26" i="5"/>
  <c r="KH35" i="14"/>
  <c r="KJ51" i="6"/>
  <c r="AG23" i="13" l="1"/>
  <c r="AG27" i="13" s="1"/>
  <c r="AG30" i="10"/>
  <c r="AG9" i="11"/>
  <c r="KH63" i="14"/>
  <c r="KH60" i="14"/>
  <c r="KH48" i="14"/>
  <c r="KH45" i="14"/>
  <c r="KH56" i="14" s="1"/>
  <c r="KG101" i="14"/>
  <c r="KG88" i="14"/>
  <c r="KG76" i="14"/>
  <c r="KG73" i="14"/>
  <c r="KC53" i="14"/>
  <c r="MY30" i="5"/>
  <c r="MX33" i="5"/>
  <c r="MX15" i="5" s="1"/>
  <c r="HS184" i="14"/>
  <c r="IF178" i="14" s="1"/>
  <c r="OF31" i="5"/>
  <c r="OG27" i="5"/>
  <c r="HR184" i="14"/>
  <c r="HT178" i="14" s="1"/>
  <c r="KE77" i="14"/>
  <c r="KE136" i="14"/>
  <c r="KE146" i="14" s="1"/>
  <c r="KE111" i="14"/>
  <c r="MW18" i="5"/>
  <c r="MW7" i="5"/>
  <c r="MW10" i="5" s="1"/>
  <c r="OD19" i="5"/>
  <c r="OD8" i="5"/>
  <c r="MV10" i="5"/>
  <c r="KI35" i="14"/>
  <c r="KK51" i="6"/>
  <c r="KG49" i="14"/>
  <c r="OF26" i="5"/>
  <c r="OE43" i="5"/>
  <c r="OE16" i="5" s="1"/>
  <c r="OF37" i="5"/>
  <c r="OE31" i="5"/>
  <c r="MX7" i="5" l="1"/>
  <c r="MX10" i="5" s="1"/>
  <c r="MX18" i="5"/>
  <c r="OE19" i="5"/>
  <c r="OE8" i="5"/>
  <c r="KC81" i="14"/>
  <c r="KH49" i="14"/>
  <c r="KE53" i="14" s="1"/>
  <c r="KF53" i="14" s="1"/>
  <c r="KH101" i="14"/>
  <c r="KH88" i="14"/>
  <c r="KH76" i="14"/>
  <c r="KH73" i="14"/>
  <c r="OG26" i="5"/>
  <c r="KJ35" i="14"/>
  <c r="KL51" i="6"/>
  <c r="MZ30" i="5"/>
  <c r="MY33" i="5"/>
  <c r="MY15" i="5" s="1"/>
  <c r="KI60" i="14"/>
  <c r="KI63" i="14"/>
  <c r="KI48" i="14"/>
  <c r="KI45" i="14"/>
  <c r="KI56" i="14" s="1"/>
  <c r="KG77" i="14"/>
  <c r="KD81" i="14" s="1"/>
  <c r="AG32" i="13"/>
  <c r="AG35" i="13" s="1"/>
  <c r="AG31" i="13"/>
  <c r="HT180" i="14"/>
  <c r="KD53" i="14"/>
  <c r="OF43" i="5"/>
  <c r="OF16" i="5" s="1"/>
  <c r="OG37" i="5"/>
  <c r="OG31" i="5"/>
  <c r="OH27" i="5"/>
  <c r="KG136" i="14"/>
  <c r="KG146" i="14" s="1"/>
  <c r="KG111" i="14"/>
  <c r="AG38" i="13" l="1"/>
  <c r="AG37" i="13"/>
  <c r="AG12" i="11" s="1"/>
  <c r="MY7" i="5"/>
  <c r="MY18" i="5"/>
  <c r="OH26" i="5"/>
  <c r="OH31" i="5"/>
  <c r="OI27" i="5"/>
  <c r="KK35" i="14"/>
  <c r="KM51" i="6"/>
  <c r="OF19" i="5"/>
  <c r="OF8" i="5"/>
  <c r="KI49" i="14"/>
  <c r="KG53" i="14" s="1"/>
  <c r="KH77" i="14"/>
  <c r="KE81" i="14" s="1"/>
  <c r="KF81" i="14" s="1"/>
  <c r="NA30" i="5"/>
  <c r="MZ33" i="5"/>
  <c r="MZ15" i="5" s="1"/>
  <c r="KJ63" i="14"/>
  <c r="KJ60" i="14"/>
  <c r="KJ48" i="14"/>
  <c r="KJ45" i="14"/>
  <c r="KJ56" i="14" s="1"/>
  <c r="OG43" i="5"/>
  <c r="OG16" i="5" s="1"/>
  <c r="OH37" i="5"/>
  <c r="HT184" i="14"/>
  <c r="HU178" i="14" s="1"/>
  <c r="KI88" i="14"/>
  <c r="KI101" i="14"/>
  <c r="KI76" i="14"/>
  <c r="KI73" i="14"/>
  <c r="AG33" i="13"/>
  <c r="AH30" i="13" s="1"/>
  <c r="KH136" i="14"/>
  <c r="KH146" i="14" s="1"/>
  <c r="KH111" i="14"/>
  <c r="AC7" i="14" l="1"/>
  <c r="AC45" i="11" s="1"/>
  <c r="HU180" i="14"/>
  <c r="OI26" i="5"/>
  <c r="OG19" i="5"/>
  <c r="OG8" i="5"/>
  <c r="MY10" i="5"/>
  <c r="KJ49" i="14"/>
  <c r="OI31" i="5"/>
  <c r="OJ27" i="5"/>
  <c r="OH43" i="5"/>
  <c r="OH16" i="5" s="1"/>
  <c r="OI37" i="5"/>
  <c r="KJ101" i="14"/>
  <c r="KJ88" i="14"/>
  <c r="KJ76" i="14"/>
  <c r="KJ73" i="14"/>
  <c r="KI77" i="14"/>
  <c r="MZ7" i="5"/>
  <c r="MZ10" i="5" s="1"/>
  <c r="MZ18" i="5"/>
  <c r="KL35" i="14"/>
  <c r="KN51" i="6"/>
  <c r="KI136" i="14"/>
  <c r="KI146" i="14" s="1"/>
  <c r="KI111" i="14"/>
  <c r="NB30" i="5"/>
  <c r="NA33" i="5"/>
  <c r="NA15" i="5" s="1"/>
  <c r="KK63" i="14"/>
  <c r="KK60" i="14"/>
  <c r="KK48" i="14"/>
  <c r="KK45" i="14"/>
  <c r="KK56" i="14" s="1"/>
  <c r="KL63" i="14" l="1"/>
  <c r="KL60" i="14"/>
  <c r="KL48" i="14"/>
  <c r="KL45" i="14"/>
  <c r="KL56" i="14" s="1"/>
  <c r="KM35" i="14"/>
  <c r="KO51" i="6"/>
  <c r="OJ31" i="5"/>
  <c r="OK27" i="5"/>
  <c r="OJ26" i="5"/>
  <c r="KK49" i="14"/>
  <c r="KI53" i="14" s="1"/>
  <c r="KH53" i="14"/>
  <c r="HU184" i="14"/>
  <c r="HV178" i="14" s="1"/>
  <c r="OH19" i="5"/>
  <c r="OH8" i="5"/>
  <c r="NA7" i="5"/>
  <c r="NA10" i="5" s="1"/>
  <c r="NA18" i="5"/>
  <c r="KJ136" i="14"/>
  <c r="KJ146" i="14" s="1"/>
  <c r="KJ111" i="14"/>
  <c r="KG81" i="14"/>
  <c r="KK101" i="14"/>
  <c r="KK88" i="14"/>
  <c r="KK73" i="14"/>
  <c r="KK76" i="14"/>
  <c r="KJ77" i="14"/>
  <c r="KH81" i="14" s="1"/>
  <c r="NC30" i="5"/>
  <c r="NB33" i="5"/>
  <c r="NB15" i="5" s="1"/>
  <c r="OI43" i="5"/>
  <c r="OI16" i="5" s="1"/>
  <c r="OJ37" i="5"/>
  <c r="ND30" i="5" l="1"/>
  <c r="NC33" i="5"/>
  <c r="NC15" i="5" s="1"/>
  <c r="KK77" i="14"/>
  <c r="OL27" i="5"/>
  <c r="KL49" i="14"/>
  <c r="KJ53" i="14" s="1"/>
  <c r="KM63" i="14"/>
  <c r="KM60" i="14"/>
  <c r="KM48" i="14"/>
  <c r="KM45" i="14"/>
  <c r="KM56" i="14" s="1"/>
  <c r="NB7" i="5"/>
  <c r="NB10" i="5" s="1"/>
  <c r="NB18" i="5"/>
  <c r="KL88" i="14"/>
  <c r="KL101" i="14"/>
  <c r="KL76" i="14"/>
  <c r="KL73" i="14"/>
  <c r="KK136" i="14"/>
  <c r="KK146" i="14" s="1"/>
  <c r="KK111" i="14"/>
  <c r="KI81" i="14"/>
  <c r="KN35" i="14"/>
  <c r="KP51" i="6"/>
  <c r="HV180" i="14"/>
  <c r="HV184" i="14" s="1"/>
  <c r="HW178" i="14" s="1"/>
  <c r="OJ43" i="5"/>
  <c r="OJ16" i="5" s="1"/>
  <c r="OK37" i="5"/>
  <c r="OK31" i="5" s="1"/>
  <c r="OI19" i="5"/>
  <c r="OI8" i="5"/>
  <c r="OK26" i="5"/>
  <c r="HW180" i="14" l="1"/>
  <c r="HW184" i="14" s="1"/>
  <c r="HX178" i="14" s="1"/>
  <c r="KK53" i="14"/>
  <c r="KM101" i="14"/>
  <c r="KM88" i="14"/>
  <c r="KM76" i="14"/>
  <c r="KM73" i="14"/>
  <c r="OL31" i="5"/>
  <c r="OM27" i="5"/>
  <c r="KM49" i="14"/>
  <c r="KL77" i="14"/>
  <c r="KJ81" i="14" s="1"/>
  <c r="KL136" i="14"/>
  <c r="KL146" i="14" s="1"/>
  <c r="KL111" i="14"/>
  <c r="OK43" i="5"/>
  <c r="OK16" i="5" s="1"/>
  <c r="OL37" i="5"/>
  <c r="KO35" i="14"/>
  <c r="KQ51" i="6"/>
  <c r="NC7" i="5"/>
  <c r="NC10" i="5" s="1"/>
  <c r="NC18" i="5"/>
  <c r="OJ19" i="5"/>
  <c r="OJ8" i="5"/>
  <c r="OL26" i="5"/>
  <c r="KN63" i="14"/>
  <c r="KN60" i="14"/>
  <c r="KN45" i="14"/>
  <c r="KN56" i="14" s="1"/>
  <c r="KN48" i="14"/>
  <c r="NE30" i="5"/>
  <c r="ND33" i="5"/>
  <c r="ND15" i="5" s="1"/>
  <c r="AH30" i="5"/>
  <c r="AH33" i="5" s="1"/>
  <c r="HX180" i="14" l="1"/>
  <c r="HX184" i="14" s="1"/>
  <c r="HY178" i="14" s="1"/>
  <c r="KM136" i="14"/>
  <c r="KM146" i="14" s="1"/>
  <c r="KM111" i="14"/>
  <c r="NF30" i="5"/>
  <c r="NE33" i="5"/>
  <c r="NE15" i="5" s="1"/>
  <c r="KM77" i="14"/>
  <c r="OM26" i="5"/>
  <c r="ND18" i="5"/>
  <c r="AH18" i="5" s="1"/>
  <c r="ND7" i="5"/>
  <c r="AH15" i="5"/>
  <c r="KO63" i="14"/>
  <c r="KO60" i="14"/>
  <c r="KO48" i="14"/>
  <c r="KO45" i="14"/>
  <c r="KO56" i="14" s="1"/>
  <c r="OK19" i="5"/>
  <c r="OK8" i="5"/>
  <c r="KN101" i="14"/>
  <c r="KN88" i="14"/>
  <c r="KN76" i="14"/>
  <c r="KN73" i="14"/>
  <c r="KP35" i="14"/>
  <c r="KR51" i="6"/>
  <c r="OM31" i="5"/>
  <c r="ON27" i="5"/>
  <c r="KN49" i="14"/>
  <c r="OL43" i="5"/>
  <c r="OL16" i="5" s="1"/>
  <c r="OM37" i="5"/>
  <c r="HY180" i="14" l="1"/>
  <c r="HY184" i="14" s="1"/>
  <c r="HZ178" i="14" s="1"/>
  <c r="NE18" i="5"/>
  <c r="NE7" i="5"/>
  <c r="ND10" i="5"/>
  <c r="AH7" i="5"/>
  <c r="KO49" i="14"/>
  <c r="KM53" i="14" s="1"/>
  <c r="KO101" i="14"/>
  <c r="KO88" i="14"/>
  <c r="KO76" i="14"/>
  <c r="KO73" i="14"/>
  <c r="OL8" i="5"/>
  <c r="OL19" i="5"/>
  <c r="KQ35" i="14"/>
  <c r="KS51" i="6"/>
  <c r="KK81" i="14"/>
  <c r="KL53" i="14"/>
  <c r="KN136" i="14"/>
  <c r="KN146" i="14" s="1"/>
  <c r="KN111" i="14"/>
  <c r="ON26" i="5"/>
  <c r="ON31" i="5"/>
  <c r="AK31" i="5" s="1"/>
  <c r="OO27" i="5"/>
  <c r="AK27" i="5"/>
  <c r="NG30" i="5"/>
  <c r="NF33" i="5"/>
  <c r="NF15" i="5" s="1"/>
  <c r="KP63" i="14"/>
  <c r="KP60" i="14"/>
  <c r="KP48" i="14"/>
  <c r="KP45" i="14"/>
  <c r="KP56" i="14" s="1"/>
  <c r="KN77" i="14"/>
  <c r="ON37" i="5"/>
  <c r="OM43" i="5"/>
  <c r="OM16" i="5" s="1"/>
  <c r="HZ180" i="14" l="1"/>
  <c r="HZ184" i="14" s="1"/>
  <c r="IA178" i="14" s="1"/>
  <c r="AH17" i="10"/>
  <c r="AH16" i="10" s="1"/>
  <c r="AH10" i="5"/>
  <c r="KP101" i="14"/>
  <c r="KP88" i="14"/>
  <c r="KP76" i="14"/>
  <c r="KP73" i="14"/>
  <c r="KQ63" i="14"/>
  <c r="KQ60" i="14"/>
  <c r="KQ48" i="14"/>
  <c r="KQ45" i="14"/>
  <c r="KQ56" i="14" s="1"/>
  <c r="OO31" i="5"/>
  <c r="OP27" i="5"/>
  <c r="KR35" i="14"/>
  <c r="KU51" i="6"/>
  <c r="NE10" i="5"/>
  <c r="KO77" i="14"/>
  <c r="KP49" i="14"/>
  <c r="KN53" i="14" s="1"/>
  <c r="OO26" i="5"/>
  <c r="AK26" i="5"/>
  <c r="KL81" i="14"/>
  <c r="NF18" i="5"/>
  <c r="NF7" i="5"/>
  <c r="NF10" i="5" s="1"/>
  <c r="NH30" i="5"/>
  <c r="NG33" i="5"/>
  <c r="NG15" i="5" s="1"/>
  <c r="OM19" i="5"/>
  <c r="OM8" i="5"/>
  <c r="ON43" i="5"/>
  <c r="ON16" i="5" s="1"/>
  <c r="OO37" i="5"/>
  <c r="AK37" i="5"/>
  <c r="AK43" i="5" s="1"/>
  <c r="KO136" i="14"/>
  <c r="KO146" i="14" s="1"/>
  <c r="KO111" i="14"/>
  <c r="KM81" i="14"/>
  <c r="IA180" i="14" l="1"/>
  <c r="IA184" i="14" s="1"/>
  <c r="IB178" i="14" s="1"/>
  <c r="NG18" i="5"/>
  <c r="NG7" i="5"/>
  <c r="NI30" i="5"/>
  <c r="NH33" i="5"/>
  <c r="NH15" i="5" s="1"/>
  <c r="KP77" i="14"/>
  <c r="KN81" i="14" s="1"/>
  <c r="AH11" i="13"/>
  <c r="AH31" i="8"/>
  <c r="AH19" i="10"/>
  <c r="AH24" i="10" s="1"/>
  <c r="KQ49" i="14"/>
  <c r="KO53" i="14" s="1"/>
  <c r="KP136" i="14"/>
  <c r="KP146" i="14" s="1"/>
  <c r="KP111" i="14"/>
  <c r="OP31" i="5"/>
  <c r="OQ27" i="5"/>
  <c r="OP26" i="5"/>
  <c r="OO43" i="5"/>
  <c r="OO16" i="5" s="1"/>
  <c r="OP37" i="5"/>
  <c r="KQ101" i="14"/>
  <c r="KQ88" i="14"/>
  <c r="KQ76" i="14"/>
  <c r="KQ73" i="14"/>
  <c r="KT35" i="14"/>
  <c r="KV51" i="6"/>
  <c r="KR63" i="14"/>
  <c r="KR60" i="14"/>
  <c r="KS60" i="14" s="1"/>
  <c r="KR48" i="14"/>
  <c r="KR45" i="14"/>
  <c r="KR56" i="14" s="1"/>
  <c r="KS56" i="14" s="1"/>
  <c r="ON19" i="5"/>
  <c r="AK19" i="5" s="1"/>
  <c r="ON8" i="5"/>
  <c r="AK8" i="5" s="1"/>
  <c r="AK22" i="10" s="1"/>
  <c r="AK21" i="10" s="1"/>
  <c r="AK16" i="5"/>
  <c r="IB180" i="14" l="1"/>
  <c r="IB184" i="14" s="1"/>
  <c r="IC178" i="14" s="1"/>
  <c r="OR27" i="5"/>
  <c r="KQ77" i="14"/>
  <c r="KO81" i="14" s="1"/>
  <c r="NH18" i="5"/>
  <c r="NH7" i="5"/>
  <c r="NH10" i="5" s="1"/>
  <c r="KT63" i="14"/>
  <c r="KT60" i="14"/>
  <c r="KT48" i="14"/>
  <c r="KT45" i="14"/>
  <c r="KT56" i="14" s="1"/>
  <c r="NJ30" i="5"/>
  <c r="NI33" i="5"/>
  <c r="NI15" i="5" s="1"/>
  <c r="OQ26" i="5"/>
  <c r="NG10" i="5"/>
  <c r="KR101" i="14"/>
  <c r="KR88" i="14"/>
  <c r="KS88" i="14" s="1"/>
  <c r="KR76" i="14"/>
  <c r="KR73" i="14"/>
  <c r="KU35" i="14"/>
  <c r="KW51" i="6"/>
  <c r="KQ136" i="14"/>
  <c r="KQ146" i="14" s="1"/>
  <c r="KQ111" i="14"/>
  <c r="KP53" i="14"/>
  <c r="OP43" i="5"/>
  <c r="OP16" i="5" s="1"/>
  <c r="OQ37" i="5"/>
  <c r="KR49" i="14"/>
  <c r="AH18" i="14"/>
  <c r="AH29" i="10"/>
  <c r="AH25" i="10"/>
  <c r="AD15" i="14"/>
  <c r="AD34" i="10" s="1"/>
  <c r="OO19" i="5"/>
  <c r="OO8" i="5"/>
  <c r="IC180" i="14" l="1"/>
  <c r="IC184" i="14" s="1"/>
  <c r="ID178" i="14" s="1"/>
  <c r="OQ43" i="5"/>
  <c r="OQ16" i="5" s="1"/>
  <c r="OR37" i="5"/>
  <c r="NI18" i="5"/>
  <c r="NI7" i="5"/>
  <c r="NI10" i="5" s="1"/>
  <c r="OS27" i="5"/>
  <c r="OR31" i="5"/>
  <c r="OP19" i="5"/>
  <c r="OP8" i="5"/>
  <c r="OR26" i="5"/>
  <c r="NK30" i="5"/>
  <c r="NJ33" i="5"/>
  <c r="NJ15" i="5" s="1"/>
  <c r="OQ31" i="5"/>
  <c r="AH23" i="13"/>
  <c r="AH27" i="13" s="1"/>
  <c r="AH30" i="10"/>
  <c r="AH9" i="11"/>
  <c r="KU63" i="14"/>
  <c r="KU60" i="14"/>
  <c r="KU48" i="14"/>
  <c r="KU45" i="14"/>
  <c r="KU56" i="14" s="1"/>
  <c r="KT49" i="14"/>
  <c r="KQ53" i="14" s="1"/>
  <c r="KV35" i="14"/>
  <c r="KX51" i="6"/>
  <c r="KR136" i="14"/>
  <c r="KR146" i="14" s="1"/>
  <c r="KR111" i="14"/>
  <c r="KR77" i="14"/>
  <c r="KT101" i="14"/>
  <c r="KT88" i="14"/>
  <c r="KT76" i="14"/>
  <c r="KT73" i="14"/>
  <c r="ID180" i="14" l="1"/>
  <c r="ID184" i="14" s="1"/>
  <c r="IE178" i="14" s="1"/>
  <c r="KT77" i="14"/>
  <c r="KV63" i="14"/>
  <c r="KV60" i="14"/>
  <c r="KV48" i="14"/>
  <c r="KV45" i="14"/>
  <c r="KV56" i="14" s="1"/>
  <c r="OT27" i="5"/>
  <c r="NJ7" i="5"/>
  <c r="NJ10" i="5" s="1"/>
  <c r="NJ18" i="5"/>
  <c r="KT136" i="14"/>
  <c r="KT146" i="14" s="1"/>
  <c r="KT111" i="14"/>
  <c r="AH32" i="13"/>
  <c r="AH35" i="13" s="1"/>
  <c r="AH31" i="13"/>
  <c r="KP81" i="14"/>
  <c r="KU88" i="14"/>
  <c r="KU101" i="14"/>
  <c r="KU76" i="14"/>
  <c r="KU73" i="14"/>
  <c r="OS26" i="5"/>
  <c r="OR43" i="5"/>
  <c r="OR16" i="5" s="1"/>
  <c r="OS37" i="5"/>
  <c r="OS31" i="5" s="1"/>
  <c r="OQ19" i="5"/>
  <c r="OQ8" i="5"/>
  <c r="NL30" i="5"/>
  <c r="NK33" i="5"/>
  <c r="NK15" i="5" s="1"/>
  <c r="KU49" i="14"/>
  <c r="KR53" i="14" s="1"/>
  <c r="KS53" i="14" s="1"/>
  <c r="KW35" i="14"/>
  <c r="KY51" i="6"/>
  <c r="AH33" i="13" l="1"/>
  <c r="AI30" i="13" s="1"/>
  <c r="AH38" i="13"/>
  <c r="AH37" i="13"/>
  <c r="IE184" i="14"/>
  <c r="IG178" i="14" s="1"/>
  <c r="IE180" i="14"/>
  <c r="IF180" i="14" s="1"/>
  <c r="OR19" i="5"/>
  <c r="OR8" i="5"/>
  <c r="KQ81" i="14"/>
  <c r="KW63" i="14"/>
  <c r="KW60" i="14"/>
  <c r="KW48" i="14"/>
  <c r="KW45" i="14"/>
  <c r="KW56" i="14" s="1"/>
  <c r="KX35" i="14"/>
  <c r="KZ51" i="6"/>
  <c r="KU136" i="14"/>
  <c r="KU146" i="14" s="1"/>
  <c r="KU111" i="14"/>
  <c r="KV101" i="14"/>
  <c r="KV88" i="14"/>
  <c r="KV76" i="14"/>
  <c r="KV73" i="14"/>
  <c r="OT26" i="5"/>
  <c r="OU27" i="5"/>
  <c r="KU77" i="14"/>
  <c r="NK7" i="5"/>
  <c r="NK18" i="5"/>
  <c r="NM30" i="5"/>
  <c r="NL33" i="5"/>
  <c r="NL15" i="5" s="1"/>
  <c r="KV49" i="14"/>
  <c r="OS43" i="5"/>
  <c r="OS16" i="5" s="1"/>
  <c r="OT37" i="5"/>
  <c r="OT31" i="5" s="1"/>
  <c r="AH12" i="11" l="1"/>
  <c r="IG180" i="14"/>
  <c r="KX63" i="14"/>
  <c r="KX60" i="14"/>
  <c r="KX48" i="14"/>
  <c r="KX45" i="14"/>
  <c r="KX56" i="14" s="1"/>
  <c r="OS8" i="5"/>
  <c r="OS19" i="5"/>
  <c r="OU26" i="5"/>
  <c r="KW101" i="14"/>
  <c r="KW88" i="14"/>
  <c r="KW76" i="14"/>
  <c r="KW73" i="14"/>
  <c r="NN30" i="5"/>
  <c r="NM33" i="5"/>
  <c r="NM15" i="5" s="1"/>
  <c r="KT53" i="14"/>
  <c r="KW49" i="14"/>
  <c r="KU53" i="14" s="1"/>
  <c r="KV136" i="14"/>
  <c r="KV146" i="14" s="1"/>
  <c r="KV111" i="14"/>
  <c r="KV77" i="14"/>
  <c r="KT81" i="14" s="1"/>
  <c r="KR81" i="14"/>
  <c r="KS81" i="14" s="1"/>
  <c r="OT43" i="5"/>
  <c r="OT16" i="5" s="1"/>
  <c r="OU37" i="5"/>
  <c r="NL7" i="5"/>
  <c r="NL10" i="5" s="1"/>
  <c r="NL18" i="5"/>
  <c r="NK10" i="5"/>
  <c r="OV27" i="5"/>
  <c r="KY35" i="14"/>
  <c r="LA51" i="6"/>
  <c r="IF184" i="14"/>
  <c r="IS178" i="14" s="1"/>
  <c r="OU43" i="5" l="1"/>
  <c r="OU16" i="5" s="1"/>
  <c r="OV37" i="5"/>
  <c r="KX88" i="14"/>
  <c r="KX101" i="14"/>
  <c r="KX73" i="14"/>
  <c r="KX76" i="14"/>
  <c r="NM7" i="5"/>
  <c r="NM10" i="5" s="1"/>
  <c r="NM18" i="5"/>
  <c r="NO30" i="5"/>
  <c r="NN33" i="5"/>
  <c r="NN15" i="5" s="1"/>
  <c r="OT8" i="5"/>
  <c r="OT19" i="5"/>
  <c r="IG184" i="14"/>
  <c r="IH178" i="14" s="1"/>
  <c r="AD7" i="14"/>
  <c r="AD45" i="11" s="1"/>
  <c r="KY63" i="14"/>
  <c r="KY60" i="14"/>
  <c r="KY48" i="14"/>
  <c r="KY45" i="14"/>
  <c r="KY56" i="14" s="1"/>
  <c r="KW136" i="14"/>
  <c r="KW146" i="14" s="1"/>
  <c r="KW111" i="14"/>
  <c r="KX49" i="14"/>
  <c r="KW77" i="14"/>
  <c r="KU81" i="14" s="1"/>
  <c r="OV26" i="5"/>
  <c r="OV31" i="5"/>
  <c r="OW27" i="5"/>
  <c r="KZ35" i="14"/>
  <c r="LB51" i="6"/>
  <c r="OU31" i="5"/>
  <c r="KV53" i="14"/>
  <c r="NN7" i="5" l="1"/>
  <c r="NN10" i="5" s="1"/>
  <c r="NN18" i="5"/>
  <c r="NP30" i="5"/>
  <c r="NO33" i="5"/>
  <c r="NO15" i="5" s="1"/>
  <c r="KY49" i="14"/>
  <c r="KW53" i="14" s="1"/>
  <c r="OW26" i="5"/>
  <c r="KY101" i="14"/>
  <c r="KY88" i="14"/>
  <c r="KY76" i="14"/>
  <c r="KY73" i="14"/>
  <c r="KX77" i="14"/>
  <c r="KV81" i="14" s="1"/>
  <c r="KX136" i="14"/>
  <c r="KX146" i="14" s="1"/>
  <c r="KX111" i="14"/>
  <c r="LA35" i="14"/>
  <c r="LC51" i="6"/>
  <c r="IH184" i="14"/>
  <c r="II178" i="14" s="1"/>
  <c r="IH180" i="14"/>
  <c r="OV43" i="5"/>
  <c r="OV16" i="5" s="1"/>
  <c r="OW37" i="5"/>
  <c r="OX27" i="5"/>
  <c r="OW31" i="5"/>
  <c r="KZ63" i="14"/>
  <c r="KZ60" i="14"/>
  <c r="KZ48" i="14"/>
  <c r="KZ45" i="14"/>
  <c r="KZ56" i="14" s="1"/>
  <c r="OU19" i="5"/>
  <c r="OU8" i="5"/>
  <c r="II180" i="14" l="1"/>
  <c r="II184" i="14" s="1"/>
  <c r="IJ178" i="14" s="1"/>
  <c r="LB35" i="14"/>
  <c r="LD51" i="6"/>
  <c r="KZ101" i="14"/>
  <c r="KZ88" i="14"/>
  <c r="KZ76" i="14"/>
  <c r="KZ73" i="14"/>
  <c r="OX31" i="5"/>
  <c r="OY27" i="5"/>
  <c r="NO7" i="5"/>
  <c r="NO10" i="5" s="1"/>
  <c r="NO18" i="5"/>
  <c r="NQ30" i="5"/>
  <c r="NP33" i="5"/>
  <c r="NP15" i="5" s="1"/>
  <c r="AI30" i="5"/>
  <c r="AI33" i="5" s="1"/>
  <c r="OW43" i="5"/>
  <c r="OW16" i="5" s="1"/>
  <c r="OX37" i="5"/>
  <c r="KY136" i="14"/>
  <c r="KY146" i="14" s="1"/>
  <c r="KY111" i="14"/>
  <c r="OX26" i="5"/>
  <c r="OV8" i="5"/>
  <c r="OV19" i="5"/>
  <c r="KY77" i="14"/>
  <c r="KW81" i="14" s="1"/>
  <c r="KZ49" i="14"/>
  <c r="KX53" i="14" s="1"/>
  <c r="LA63" i="14"/>
  <c r="LA60" i="14"/>
  <c r="LA45" i="14"/>
  <c r="LA56" i="14" s="1"/>
  <c r="LA48" i="14"/>
  <c r="IJ180" i="14" l="1"/>
  <c r="LA49" i="14"/>
  <c r="KY53" i="14" s="1"/>
  <c r="LC35" i="14"/>
  <c r="LE51" i="6"/>
  <c r="OY26" i="5"/>
  <c r="LA88" i="14"/>
  <c r="LA101" i="14"/>
  <c r="LA76" i="14"/>
  <c r="LA73" i="14"/>
  <c r="KZ136" i="14"/>
  <c r="KZ146" i="14" s="1"/>
  <c r="KZ111" i="14"/>
  <c r="NP18" i="5"/>
  <c r="AI18" i="5" s="1"/>
  <c r="NP7" i="5"/>
  <c r="AI15" i="5"/>
  <c r="NR30" i="5"/>
  <c r="NQ33" i="5"/>
  <c r="NQ15" i="5" s="1"/>
  <c r="OX43" i="5"/>
  <c r="OX16" i="5" s="1"/>
  <c r="OY37" i="5"/>
  <c r="LB63" i="14"/>
  <c r="LB60" i="14"/>
  <c r="LB48" i="14"/>
  <c r="LB45" i="14"/>
  <c r="LB56" i="14" s="1"/>
  <c r="KZ77" i="14"/>
  <c r="KX81" i="14" s="1"/>
  <c r="OW8" i="5"/>
  <c r="OW19" i="5"/>
  <c r="OY31" i="5"/>
  <c r="OZ27" i="5"/>
  <c r="OZ37" i="5" l="1"/>
  <c r="OY43" i="5"/>
  <c r="OY16" i="5" s="1"/>
  <c r="LD35" i="14"/>
  <c r="LF51" i="6"/>
  <c r="LA77" i="14"/>
  <c r="KY81" i="14" s="1"/>
  <c r="NQ18" i="5"/>
  <c r="NQ7" i="5"/>
  <c r="LC63" i="14"/>
  <c r="LC60" i="14"/>
  <c r="LC48" i="14"/>
  <c r="LC45" i="14"/>
  <c r="LC56" i="14" s="1"/>
  <c r="OZ26" i="5"/>
  <c r="NS30" i="5"/>
  <c r="NR33" i="5"/>
  <c r="NR15" i="5" s="1"/>
  <c r="OX8" i="5"/>
  <c r="OX19" i="5"/>
  <c r="LA136" i="14"/>
  <c r="LA146" i="14" s="1"/>
  <c r="LA111" i="14"/>
  <c r="IJ184" i="14"/>
  <c r="IK178" i="14" s="1"/>
  <c r="NP10" i="5"/>
  <c r="AI7" i="5"/>
  <c r="LB49" i="14"/>
  <c r="OZ31" i="5"/>
  <c r="AL31" i="5" s="1"/>
  <c r="PA27" i="5"/>
  <c r="AL27" i="5"/>
  <c r="LB101" i="14"/>
  <c r="LB88" i="14"/>
  <c r="LB76" i="14"/>
  <c r="LB73" i="14"/>
  <c r="LB136" i="14" l="1"/>
  <c r="LB146" i="14" s="1"/>
  <c r="LB111" i="14"/>
  <c r="PB27" i="5"/>
  <c r="NQ10" i="5"/>
  <c r="AI17" i="10"/>
  <c r="AI16" i="10" s="1"/>
  <c r="AI10" i="5"/>
  <c r="PA26" i="5"/>
  <c r="AL26" i="5"/>
  <c r="KZ53" i="14"/>
  <c r="LE35" i="14"/>
  <c r="LH51" i="6"/>
  <c r="LD63" i="14"/>
  <c r="LD60" i="14"/>
  <c r="LD48" i="14"/>
  <c r="LD45" i="14"/>
  <c r="LD56" i="14" s="1"/>
  <c r="LC101" i="14"/>
  <c r="LC88" i="14"/>
  <c r="LC76" i="14"/>
  <c r="LC73" i="14"/>
  <c r="OY19" i="5"/>
  <c r="OY8" i="5"/>
  <c r="NR18" i="5"/>
  <c r="NR7" i="5"/>
  <c r="NR10" i="5" s="1"/>
  <c r="NT30" i="5"/>
  <c r="NS33" i="5"/>
  <c r="NS15" i="5" s="1"/>
  <c r="IK184" i="14"/>
  <c r="IL178" i="14" s="1"/>
  <c r="IK180" i="14"/>
  <c r="LB77" i="14"/>
  <c r="KZ81" i="14" s="1"/>
  <c r="LC49" i="14"/>
  <c r="LA53" i="14" s="1"/>
  <c r="OZ43" i="5"/>
  <c r="OZ16" i="5" s="1"/>
  <c r="PA37" i="5"/>
  <c r="PA31" i="5" s="1"/>
  <c r="AL37" i="5"/>
  <c r="AL43" i="5" s="1"/>
  <c r="IL180" i="14" l="1"/>
  <c r="IL184" i="14" s="1"/>
  <c r="IM178" i="14" s="1"/>
  <c r="LD101" i="14"/>
  <c r="LD88" i="14"/>
  <c r="LD76" i="14"/>
  <c r="LD73" i="14"/>
  <c r="LC136" i="14"/>
  <c r="LC146" i="14" s="1"/>
  <c r="LC111" i="14"/>
  <c r="NU30" i="5"/>
  <c r="NT33" i="5"/>
  <c r="NT15" i="5" s="1"/>
  <c r="LG35" i="14"/>
  <c r="LI51" i="6"/>
  <c r="NS18" i="5"/>
  <c r="NS7" i="5"/>
  <c r="NS10" i="5" s="1"/>
  <c r="LE63" i="14"/>
  <c r="LE60" i="14"/>
  <c r="LF60" i="14" s="1"/>
  <c r="LE48" i="14"/>
  <c r="LE45" i="14"/>
  <c r="LE56" i="14" s="1"/>
  <c r="LF56" i="14" s="1"/>
  <c r="PB31" i="5"/>
  <c r="PC27" i="5"/>
  <c r="AI11" i="13"/>
  <c r="AI31" i="8"/>
  <c r="AI19" i="10"/>
  <c r="AI24" i="10" s="1"/>
  <c r="LD49" i="14"/>
  <c r="PA43" i="5"/>
  <c r="PA16" i="5" s="1"/>
  <c r="PB37" i="5"/>
  <c r="OZ19" i="5"/>
  <c r="AL19" i="5" s="1"/>
  <c r="OZ8" i="5"/>
  <c r="AL8" i="5" s="1"/>
  <c r="AL22" i="10" s="1"/>
  <c r="AL21" i="10" s="1"/>
  <c r="AL16" i="5"/>
  <c r="LA81" i="14"/>
  <c r="LC77" i="14"/>
  <c r="PB26" i="5"/>
  <c r="LB53" i="14"/>
  <c r="IM180" i="14" l="1"/>
  <c r="IM184" i="14" s="1"/>
  <c r="IN178" i="14" s="1"/>
  <c r="AE15" i="14"/>
  <c r="AE34" i="10" s="1"/>
  <c r="LD77" i="14"/>
  <c r="LB81" i="14" s="1"/>
  <c r="LE101" i="14"/>
  <c r="LE88" i="14"/>
  <c r="LF88" i="14" s="1"/>
  <c r="LE76" i="14"/>
  <c r="LE73" i="14"/>
  <c r="NT18" i="5"/>
  <c r="NT7" i="5"/>
  <c r="LD136" i="14"/>
  <c r="LD146" i="14" s="1"/>
  <c r="LD111" i="14"/>
  <c r="NV30" i="5"/>
  <c r="NU33" i="5"/>
  <c r="NU15" i="5" s="1"/>
  <c r="PD27" i="5"/>
  <c r="PB43" i="5"/>
  <c r="PB16" i="5" s="1"/>
  <c r="PC37" i="5"/>
  <c r="LE49" i="14"/>
  <c r="LH35" i="14"/>
  <c r="LJ51" i="6"/>
  <c r="PA19" i="5"/>
  <c r="PA8" i="5"/>
  <c r="PC26" i="5"/>
  <c r="AI18" i="14"/>
  <c r="AI29" i="10"/>
  <c r="AI25" i="10"/>
  <c r="LG60" i="14"/>
  <c r="LG63" i="14"/>
  <c r="LG48" i="14"/>
  <c r="LG45" i="14"/>
  <c r="LG56" i="14" s="1"/>
  <c r="IN180" i="14" l="1"/>
  <c r="IN184" i="14" s="1"/>
  <c r="IO178" i="14" s="1"/>
  <c r="LE77" i="14"/>
  <c r="LC81" i="14" s="1"/>
  <c r="LG88" i="14"/>
  <c r="LG101" i="14"/>
  <c r="LG76" i="14"/>
  <c r="LG73" i="14"/>
  <c r="LG49" i="14"/>
  <c r="LE136" i="14"/>
  <c r="LE146" i="14" s="1"/>
  <c r="LE111" i="14"/>
  <c r="LC53" i="14"/>
  <c r="LI35" i="14"/>
  <c r="LK51" i="6"/>
  <c r="LH63" i="14"/>
  <c r="LH60" i="14"/>
  <c r="LH48" i="14"/>
  <c r="LH45" i="14"/>
  <c r="LH56" i="14" s="1"/>
  <c r="AI23" i="13"/>
  <c r="AI27" i="13" s="1"/>
  <c r="AI30" i="10"/>
  <c r="AI9" i="11"/>
  <c r="PB8" i="5"/>
  <c r="PB19" i="5"/>
  <c r="NT10" i="5"/>
  <c r="NU18" i="5"/>
  <c r="NU7" i="5"/>
  <c r="NU10" i="5" s="1"/>
  <c r="PD26" i="5"/>
  <c r="PE27" i="5"/>
  <c r="NW30" i="5"/>
  <c r="NV33" i="5"/>
  <c r="NV15" i="5" s="1"/>
  <c r="PC43" i="5"/>
  <c r="PC16" i="5" s="1"/>
  <c r="PD37" i="5"/>
  <c r="PC31" i="5"/>
  <c r="LD53" i="14"/>
  <c r="IO180" i="14" l="1"/>
  <c r="IO184" i="14" s="1"/>
  <c r="IP178" i="14" s="1"/>
  <c r="NV7" i="5"/>
  <c r="NV10" i="5" s="1"/>
  <c r="NV18" i="5"/>
  <c r="LG77" i="14"/>
  <c r="LD81" i="14" s="1"/>
  <c r="NX30" i="5"/>
  <c r="NW33" i="5"/>
  <c r="NW15" i="5" s="1"/>
  <c r="LH101" i="14"/>
  <c r="LH88" i="14"/>
  <c r="LH76" i="14"/>
  <c r="LH73" i="14"/>
  <c r="LG136" i="14"/>
  <c r="LG146" i="14" s="1"/>
  <c r="LG111" i="14"/>
  <c r="PD43" i="5"/>
  <c r="PD16" i="5" s="1"/>
  <c r="PE37" i="5"/>
  <c r="PD31" i="5"/>
  <c r="PF27" i="5"/>
  <c r="AI32" i="13"/>
  <c r="AI35" i="13" s="1"/>
  <c r="AI31" i="13"/>
  <c r="LJ35" i="14"/>
  <c r="LL51" i="6"/>
  <c r="LH49" i="14"/>
  <c r="PC8" i="5"/>
  <c r="PC19" i="5"/>
  <c r="LI60" i="14"/>
  <c r="LI63" i="14"/>
  <c r="LI48" i="14"/>
  <c r="LI45" i="14"/>
  <c r="LI56" i="14" s="1"/>
  <c r="PE26" i="5"/>
  <c r="AI33" i="13" l="1"/>
  <c r="AJ30" i="13" s="1"/>
  <c r="AI38" i="13"/>
  <c r="AI37" i="13"/>
  <c r="AI12" i="11" s="1"/>
  <c r="IP180" i="14"/>
  <c r="IP184" i="14" s="1"/>
  <c r="IQ178" i="14" s="1"/>
  <c r="NW7" i="5"/>
  <c r="NW10" i="5" s="1"/>
  <c r="NW18" i="5"/>
  <c r="PE43" i="5"/>
  <c r="PE16" i="5" s="1"/>
  <c r="PF37" i="5"/>
  <c r="LE53" i="14"/>
  <c r="LF53" i="14" s="1"/>
  <c r="NY30" i="5"/>
  <c r="NX33" i="5"/>
  <c r="NX15" i="5" s="1"/>
  <c r="PD19" i="5"/>
  <c r="PD8" i="5"/>
  <c r="PF26" i="5"/>
  <c r="LJ60" i="14"/>
  <c r="LJ63" i="14"/>
  <c r="LJ48" i="14"/>
  <c r="LJ45" i="14"/>
  <c r="LJ56" i="14" s="1"/>
  <c r="LI49" i="14"/>
  <c r="LI101" i="14"/>
  <c r="LI88" i="14"/>
  <c r="LI76" i="14"/>
  <c r="LI73" i="14"/>
  <c r="LH77" i="14"/>
  <c r="PG27" i="5"/>
  <c r="LK35" i="14"/>
  <c r="LM51" i="6"/>
  <c r="PE31" i="5"/>
  <c r="LH136" i="14"/>
  <c r="LH146" i="14" s="1"/>
  <c r="LH111" i="14"/>
  <c r="LG53" i="14"/>
  <c r="IQ180" i="14" l="1"/>
  <c r="IQ184" i="14" s="1"/>
  <c r="IR178" i="14" s="1"/>
  <c r="PG26" i="5"/>
  <c r="PE8" i="5"/>
  <c r="PE19" i="5"/>
  <c r="LE81" i="14"/>
  <c r="LF81" i="14" s="1"/>
  <c r="LJ88" i="14"/>
  <c r="LJ101" i="14"/>
  <c r="LJ76" i="14"/>
  <c r="LJ73" i="14"/>
  <c r="LI77" i="14"/>
  <c r="LI136" i="14"/>
  <c r="LI146" i="14" s="1"/>
  <c r="LI111" i="14"/>
  <c r="LK60" i="14"/>
  <c r="LK63" i="14"/>
  <c r="LK48" i="14"/>
  <c r="LK45" i="14"/>
  <c r="LK56" i="14" s="1"/>
  <c r="LL35" i="14"/>
  <c r="LN51" i="6"/>
  <c r="NZ30" i="5"/>
  <c r="NY33" i="5"/>
  <c r="NY15" i="5" s="1"/>
  <c r="NX7" i="5"/>
  <c r="NX10" i="5" s="1"/>
  <c r="NX18" i="5"/>
  <c r="PG31" i="5"/>
  <c r="PH27" i="5"/>
  <c r="PF43" i="5"/>
  <c r="PF16" i="5" s="1"/>
  <c r="PG37" i="5"/>
  <c r="PF31" i="5"/>
  <c r="LJ49" i="14"/>
  <c r="AE7" i="14"/>
  <c r="AE45" i="11" s="1"/>
  <c r="IR180" i="14" l="1"/>
  <c r="IS180" i="14" s="1"/>
  <c r="LG81" i="14"/>
  <c r="PH26" i="5"/>
  <c r="LJ77" i="14"/>
  <c r="LH53" i="14"/>
  <c r="NY7" i="5"/>
  <c r="NY10" i="5" s="1"/>
  <c r="NY18" i="5"/>
  <c r="OA30" i="5"/>
  <c r="NZ33" i="5"/>
  <c r="NZ15" i="5" s="1"/>
  <c r="PF8" i="5"/>
  <c r="PF19" i="5"/>
  <c r="LM35" i="14"/>
  <c r="LO51" i="6"/>
  <c r="PG43" i="5"/>
  <c r="PG16" i="5" s="1"/>
  <c r="PH37" i="5"/>
  <c r="LL60" i="14"/>
  <c r="LL63" i="14"/>
  <c r="LL48" i="14"/>
  <c r="LL45" i="14"/>
  <c r="LL56" i="14" s="1"/>
  <c r="LJ136" i="14"/>
  <c r="LJ146" i="14" s="1"/>
  <c r="LJ111" i="14"/>
  <c r="LK49" i="14"/>
  <c r="LI53" i="14" s="1"/>
  <c r="PH31" i="5"/>
  <c r="PI27" i="5"/>
  <c r="LK101" i="14"/>
  <c r="LK88" i="14"/>
  <c r="LK73" i="14"/>
  <c r="LK76" i="14"/>
  <c r="LK136" i="14" l="1"/>
  <c r="LK146" i="14" s="1"/>
  <c r="LK111" i="14"/>
  <c r="LN35" i="14"/>
  <c r="LP51" i="6"/>
  <c r="PJ27" i="5"/>
  <c r="PI31" i="5"/>
  <c r="LH81" i="14"/>
  <c r="PG19" i="5"/>
  <c r="PG8" i="5"/>
  <c r="IS184" i="14"/>
  <c r="JF178" i="14" s="1"/>
  <c r="LM60" i="14"/>
  <c r="LM63" i="14"/>
  <c r="LM48" i="14"/>
  <c r="LM45" i="14"/>
  <c r="LM56" i="14" s="1"/>
  <c r="LL49" i="14"/>
  <c r="NZ7" i="5"/>
  <c r="NZ10" i="5" s="1"/>
  <c r="NZ18" i="5"/>
  <c r="IR184" i="14"/>
  <c r="IT178" i="14" s="1"/>
  <c r="LK77" i="14"/>
  <c r="LL101" i="14"/>
  <c r="LL88" i="14"/>
  <c r="LL76" i="14"/>
  <c r="LL73" i="14"/>
  <c r="OB30" i="5"/>
  <c r="OA33" i="5"/>
  <c r="OA15" i="5" s="1"/>
  <c r="PI26" i="5"/>
  <c r="PH43" i="5"/>
  <c r="PH16" i="5" s="1"/>
  <c r="PI37" i="5"/>
  <c r="LJ53" i="14" l="1"/>
  <c r="LM49" i="14"/>
  <c r="LK53" i="14" s="1"/>
  <c r="PK27" i="5"/>
  <c r="PJ26" i="5"/>
  <c r="LM88" i="14"/>
  <c r="LM101" i="14"/>
  <c r="LM76" i="14"/>
  <c r="LM73" i="14"/>
  <c r="LO35" i="14"/>
  <c r="LQ51" i="6"/>
  <c r="LI81" i="14"/>
  <c r="LL136" i="14"/>
  <c r="LL146" i="14" s="1"/>
  <c r="LL111" i="14"/>
  <c r="LN60" i="14"/>
  <c r="LN63" i="14"/>
  <c r="LN45" i="14"/>
  <c r="LN56" i="14" s="1"/>
  <c r="LN48" i="14"/>
  <c r="LL77" i="14"/>
  <c r="LJ81" i="14" s="1"/>
  <c r="PI43" i="5"/>
  <c r="PI16" i="5" s="1"/>
  <c r="PJ37" i="5"/>
  <c r="PJ31" i="5" s="1"/>
  <c r="OA7" i="5"/>
  <c r="OA10" i="5" s="1"/>
  <c r="OA18" i="5"/>
  <c r="OC30" i="5"/>
  <c r="OB33" i="5"/>
  <c r="OB15" i="5" s="1"/>
  <c r="AJ30" i="5"/>
  <c r="AJ33" i="5" s="1"/>
  <c r="PH8" i="5"/>
  <c r="PH19" i="5"/>
  <c r="IT180" i="14"/>
  <c r="IT184" i="14" s="1"/>
  <c r="IU178" i="14" s="1"/>
  <c r="IU180" i="14" l="1"/>
  <c r="IU184" i="14" s="1"/>
  <c r="IV178" i="14" s="1"/>
  <c r="OD30" i="5"/>
  <c r="OC33" i="5"/>
  <c r="OC15" i="5" s="1"/>
  <c r="LN88" i="14"/>
  <c r="LN101" i="14"/>
  <c r="LN76" i="14"/>
  <c r="LN73" i="14"/>
  <c r="PK26" i="5"/>
  <c r="PL27" i="5"/>
  <c r="LO60" i="14"/>
  <c r="LO63" i="14"/>
  <c r="LO48" i="14"/>
  <c r="LO45" i="14"/>
  <c r="LO56" i="14" s="1"/>
  <c r="PI8" i="5"/>
  <c r="PI19" i="5"/>
  <c r="LP35" i="14"/>
  <c r="LR51" i="6"/>
  <c r="PJ43" i="5"/>
  <c r="PJ16" i="5" s="1"/>
  <c r="PK37" i="5"/>
  <c r="LM77" i="14"/>
  <c r="LK81" i="14" s="1"/>
  <c r="OB18" i="5"/>
  <c r="AJ18" i="5" s="1"/>
  <c r="OB7" i="5"/>
  <c r="AJ15" i="5"/>
  <c r="LN49" i="14"/>
  <c r="LL53" i="14" s="1"/>
  <c r="LM136" i="14"/>
  <c r="LM146" i="14" s="1"/>
  <c r="LM111" i="14"/>
  <c r="IV180" i="14" l="1"/>
  <c r="OC18" i="5"/>
  <c r="OC7" i="5"/>
  <c r="LN77" i="14"/>
  <c r="LL81" i="14" s="1"/>
  <c r="LO101" i="14"/>
  <c r="LO88" i="14"/>
  <c r="LO76" i="14"/>
  <c r="LO73" i="14"/>
  <c r="OE30" i="5"/>
  <c r="OD33" i="5"/>
  <c r="OD15" i="5" s="1"/>
  <c r="LP60" i="14"/>
  <c r="LP63" i="14"/>
  <c r="LP48" i="14"/>
  <c r="LP45" i="14"/>
  <c r="LP56" i="14" s="1"/>
  <c r="LN136" i="14"/>
  <c r="LN146" i="14" s="1"/>
  <c r="LN111" i="14"/>
  <c r="PL37" i="5"/>
  <c r="PK43" i="5"/>
  <c r="PK16" i="5" s="1"/>
  <c r="PM27" i="5"/>
  <c r="AM27" i="5"/>
  <c r="OB10" i="5"/>
  <c r="AJ7" i="5"/>
  <c r="LO49" i="14"/>
  <c r="PJ8" i="5"/>
  <c r="PJ19" i="5"/>
  <c r="PK31" i="5"/>
  <c r="LQ35" i="14"/>
  <c r="LS51" i="6"/>
  <c r="PL26" i="5"/>
  <c r="LQ60" i="14" l="1"/>
  <c r="LQ63" i="14"/>
  <c r="LQ48" i="14"/>
  <c r="LQ45" i="14"/>
  <c r="LQ56" i="14" s="1"/>
  <c r="PL43" i="5"/>
  <c r="PL16" i="5" s="1"/>
  <c r="PM37" i="5"/>
  <c r="AM37" i="5"/>
  <c r="AM43" i="5" s="1"/>
  <c r="AJ17" i="10"/>
  <c r="AJ16" i="10" s="1"/>
  <c r="AJ10" i="5"/>
  <c r="OC10" i="5"/>
  <c r="LO77" i="14"/>
  <c r="LM81" i="14" s="1"/>
  <c r="LP101" i="14"/>
  <c r="LP88" i="14"/>
  <c r="LP76" i="14"/>
  <c r="LP73" i="14"/>
  <c r="LM53" i="14"/>
  <c r="PM26" i="5"/>
  <c r="AM26" i="5"/>
  <c r="PN27" i="5"/>
  <c r="LP49" i="14"/>
  <c r="PL31" i="5"/>
  <c r="AM31" i="5" s="1"/>
  <c r="OD18" i="5"/>
  <c r="OD7" i="5"/>
  <c r="OD10" i="5" s="1"/>
  <c r="LO136" i="14"/>
  <c r="LO146" i="14" s="1"/>
  <c r="LO111" i="14"/>
  <c r="LR35" i="14"/>
  <c r="LU51" i="6"/>
  <c r="PK19" i="5"/>
  <c r="PK8" i="5"/>
  <c r="OF30" i="5"/>
  <c r="OE33" i="5"/>
  <c r="OE15" i="5" s="1"/>
  <c r="IV184" i="14"/>
  <c r="IW178" i="14" s="1"/>
  <c r="AJ11" i="13" l="1"/>
  <c r="AJ31" i="8"/>
  <c r="AJ19" i="10"/>
  <c r="AJ24" i="10" s="1"/>
  <c r="PM43" i="5"/>
  <c r="PM16" i="5" s="1"/>
  <c r="PN37" i="5"/>
  <c r="LN53" i="14"/>
  <c r="PL19" i="5"/>
  <c r="AM19" i="5" s="1"/>
  <c r="PL8" i="5"/>
  <c r="AM8" i="5" s="1"/>
  <c r="AM22" i="10" s="1"/>
  <c r="AM21" i="10" s="1"/>
  <c r="AM16" i="5"/>
  <c r="IW180" i="14"/>
  <c r="OE18" i="5"/>
  <c r="OE7" i="5"/>
  <c r="OE10" i="5" s="1"/>
  <c r="OG30" i="5"/>
  <c r="OF33" i="5"/>
  <c r="OF15" i="5" s="1"/>
  <c r="LQ49" i="14"/>
  <c r="LO53" i="14" s="1"/>
  <c r="LT35" i="14"/>
  <c r="LV51" i="6"/>
  <c r="PN31" i="5"/>
  <c r="PO27" i="5"/>
  <c r="LQ101" i="14"/>
  <c r="LQ88" i="14"/>
  <c r="LQ76" i="14"/>
  <c r="LQ73" i="14"/>
  <c r="LP77" i="14"/>
  <c r="LN81" i="14" s="1"/>
  <c r="LR60" i="14"/>
  <c r="LS60" i="14" s="1"/>
  <c r="LR63" i="14"/>
  <c r="LR48" i="14"/>
  <c r="LR45" i="14"/>
  <c r="LR56" i="14" s="1"/>
  <c r="LS56" i="14" s="1"/>
  <c r="PM31" i="5"/>
  <c r="LP136" i="14"/>
  <c r="LP146" i="14" s="1"/>
  <c r="LP111" i="14"/>
  <c r="PN26" i="5"/>
  <c r="LR49" i="14" l="1"/>
  <c r="LR88" i="14"/>
  <c r="LS88" i="14" s="1"/>
  <c r="LR101" i="14"/>
  <c r="LR76" i="14"/>
  <c r="LR73" i="14"/>
  <c r="LT63" i="14"/>
  <c r="LT60" i="14"/>
  <c r="LT48" i="14"/>
  <c r="LT45" i="14"/>
  <c r="LT56" i="14" s="1"/>
  <c r="PM19" i="5"/>
  <c r="PM8" i="5"/>
  <c r="LU35" i="14"/>
  <c r="LW51" i="6"/>
  <c r="AJ18" i="14"/>
  <c r="AJ29" i="10"/>
  <c r="AJ25" i="10"/>
  <c r="PO31" i="5"/>
  <c r="PP27" i="5"/>
  <c r="PN43" i="5"/>
  <c r="PN16" i="5" s="1"/>
  <c r="PO37" i="5"/>
  <c r="AF15" i="14"/>
  <c r="AF34" i="10" s="1"/>
  <c r="OF18" i="5"/>
  <c r="OF7" i="5"/>
  <c r="PO26" i="5"/>
  <c r="OH30" i="5"/>
  <c r="OG33" i="5"/>
  <c r="OG15" i="5" s="1"/>
  <c r="LQ136" i="14"/>
  <c r="LQ146" i="14" s="1"/>
  <c r="LQ111" i="14"/>
  <c r="LQ77" i="14"/>
  <c r="IW184" i="14"/>
  <c r="IX178" i="14" s="1"/>
  <c r="LP53" i="14"/>
  <c r="IX180" i="14" l="1"/>
  <c r="IX184" i="14" s="1"/>
  <c r="IY178" i="14" s="1"/>
  <c r="LR136" i="14"/>
  <c r="LR146" i="14" s="1"/>
  <c r="LR111" i="14"/>
  <c r="LT101" i="14"/>
  <c r="LT88" i="14"/>
  <c r="LT76" i="14"/>
  <c r="LT73" i="14"/>
  <c r="LV35" i="14"/>
  <c r="LX51" i="6"/>
  <c r="PP26" i="5"/>
  <c r="OF10" i="5"/>
  <c r="LO81" i="14"/>
  <c r="AJ23" i="13"/>
  <c r="AJ27" i="13" s="1"/>
  <c r="AJ30" i="10"/>
  <c r="AJ9" i="11"/>
  <c r="LR77" i="14"/>
  <c r="OG18" i="5"/>
  <c r="OG7" i="5"/>
  <c r="OG10" i="5" s="1"/>
  <c r="LT49" i="14"/>
  <c r="LU63" i="14"/>
  <c r="LU60" i="14"/>
  <c r="LU48" i="14"/>
  <c r="LU45" i="14"/>
  <c r="LU56" i="14" s="1"/>
  <c r="PO43" i="5"/>
  <c r="PO16" i="5" s="1"/>
  <c r="PP37" i="5"/>
  <c r="PN19" i="5"/>
  <c r="PN8" i="5"/>
  <c r="OI30" i="5"/>
  <c r="OH33" i="5"/>
  <c r="OH15" i="5" s="1"/>
  <c r="PP31" i="5"/>
  <c r="PQ27" i="5"/>
  <c r="IY184" i="14" l="1"/>
  <c r="IZ178" i="14" s="1"/>
  <c r="IY180" i="14"/>
  <c r="LP81" i="14"/>
  <c r="PQ31" i="5"/>
  <c r="PR27" i="5"/>
  <c r="OH7" i="5"/>
  <c r="OH10" i="5" s="1"/>
  <c r="OH18" i="5"/>
  <c r="OJ30" i="5"/>
  <c r="OI33" i="5"/>
  <c r="OI15" i="5" s="1"/>
  <c r="LW35" i="14"/>
  <c r="LY51" i="6"/>
  <c r="LQ53" i="14"/>
  <c r="LT136" i="14"/>
  <c r="LT146" i="14" s="1"/>
  <c r="LT111" i="14"/>
  <c r="PO19" i="5"/>
  <c r="PO8" i="5"/>
  <c r="LU49" i="14"/>
  <c r="LV60" i="14"/>
  <c r="LV63" i="14"/>
  <c r="LV48" i="14"/>
  <c r="LV45" i="14"/>
  <c r="LV56" i="14" s="1"/>
  <c r="PQ26" i="5"/>
  <c r="PP43" i="5"/>
  <c r="PP16" i="5" s="1"/>
  <c r="PQ37" i="5"/>
  <c r="LU101" i="14"/>
  <c r="LU88" i="14"/>
  <c r="LU76" i="14"/>
  <c r="LU73" i="14"/>
  <c r="AJ32" i="13"/>
  <c r="AJ35" i="13" s="1"/>
  <c r="AJ31" i="13"/>
  <c r="LT77" i="14"/>
  <c r="LQ81" i="14" s="1"/>
  <c r="AJ33" i="13" l="1"/>
  <c r="AK30" i="13" s="1"/>
  <c r="AJ38" i="13"/>
  <c r="AJ37" i="13"/>
  <c r="AJ12" i="11" s="1"/>
  <c r="PS27" i="5"/>
  <c r="LV101" i="14"/>
  <c r="LV88" i="14"/>
  <c r="LV76" i="14"/>
  <c r="LV73" i="14"/>
  <c r="LW60" i="14"/>
  <c r="LW63" i="14"/>
  <c r="LW48" i="14"/>
  <c r="LW45" i="14"/>
  <c r="LW56" i="14" s="1"/>
  <c r="IZ180" i="14"/>
  <c r="IZ184" i="14" s="1"/>
  <c r="JA178" i="14" s="1"/>
  <c r="LX35" i="14"/>
  <c r="LZ51" i="6"/>
  <c r="LV49" i="14"/>
  <c r="OI7" i="5"/>
  <c r="OI18" i="5"/>
  <c r="LR53" i="14"/>
  <c r="LS53" i="14" s="1"/>
  <c r="LU136" i="14"/>
  <c r="LU146" i="14" s="1"/>
  <c r="LU111" i="14"/>
  <c r="OK30" i="5"/>
  <c r="OJ33" i="5"/>
  <c r="OJ15" i="5" s="1"/>
  <c r="PR26" i="5"/>
  <c r="PR37" i="5"/>
  <c r="PQ43" i="5"/>
  <c r="PQ16" i="5" s="1"/>
  <c r="LU77" i="14"/>
  <c r="PP19" i="5"/>
  <c r="PP8" i="5"/>
  <c r="JA180" i="14" l="1"/>
  <c r="JA184" i="14" s="1"/>
  <c r="JB178" i="14" s="1"/>
  <c r="LX60" i="14"/>
  <c r="LX63" i="14"/>
  <c r="LX48" i="14"/>
  <c r="LX45" i="14"/>
  <c r="LX56" i="14" s="1"/>
  <c r="PR43" i="5"/>
  <c r="PR16" i="5" s="1"/>
  <c r="PS37" i="5"/>
  <c r="PS26" i="5"/>
  <c r="PS31" i="5"/>
  <c r="PT27" i="5"/>
  <c r="LT53" i="14"/>
  <c r="OL30" i="5"/>
  <c r="OK33" i="5"/>
  <c r="OK15" i="5" s="1"/>
  <c r="PR31" i="5"/>
  <c r="LR81" i="14"/>
  <c r="LS81" i="14" s="1"/>
  <c r="LY35" i="14"/>
  <c r="MA51" i="6"/>
  <c r="LW101" i="14"/>
  <c r="LW88" i="14"/>
  <c r="LW76" i="14"/>
  <c r="LW73" i="14"/>
  <c r="LV136" i="14"/>
  <c r="LV146" i="14" s="1"/>
  <c r="LV111" i="14"/>
  <c r="OJ7" i="5"/>
  <c r="OJ10" i="5" s="1"/>
  <c r="OJ18" i="5"/>
  <c r="LW49" i="14"/>
  <c r="LU53" i="14" s="1"/>
  <c r="OI10" i="5"/>
  <c r="PQ19" i="5"/>
  <c r="PQ8" i="5"/>
  <c r="LV77" i="14"/>
  <c r="LT81" i="14" s="1"/>
  <c r="JB180" i="14" l="1"/>
  <c r="JB184" i="14" s="1"/>
  <c r="JC178" i="14" s="1"/>
  <c r="LX49" i="14"/>
  <c r="LV53" i="14" s="1"/>
  <c r="OK7" i="5"/>
  <c r="OK10" i="5" s="1"/>
  <c r="OK18" i="5"/>
  <c r="LX101" i="14"/>
  <c r="LX88" i="14"/>
  <c r="LX73" i="14"/>
  <c r="LX76" i="14"/>
  <c r="PR8" i="5"/>
  <c r="PR19" i="5"/>
  <c r="OM30" i="5"/>
  <c r="OL33" i="5"/>
  <c r="OL15" i="5" s="1"/>
  <c r="LW77" i="14"/>
  <c r="PT31" i="5"/>
  <c r="PU27" i="5"/>
  <c r="AF7" i="14"/>
  <c r="AF45" i="11" s="1"/>
  <c r="PT26" i="5"/>
  <c r="LW136" i="14"/>
  <c r="LW146" i="14" s="1"/>
  <c r="LW111" i="14"/>
  <c r="LZ35" i="14"/>
  <c r="MB51" i="6"/>
  <c r="LY60" i="14"/>
  <c r="LY63" i="14"/>
  <c r="LY48" i="14"/>
  <c r="LY45" i="14"/>
  <c r="LY56" i="14" s="1"/>
  <c r="PS43" i="5"/>
  <c r="PS16" i="5" s="1"/>
  <c r="PT37" i="5"/>
  <c r="JC180" i="14" l="1"/>
  <c r="JC184" i="14" s="1"/>
  <c r="JD178" i="14" s="1"/>
  <c r="LX77" i="14"/>
  <c r="LY101" i="14"/>
  <c r="LY88" i="14"/>
  <c r="LY76" i="14"/>
  <c r="LY73" i="14"/>
  <c r="PV27" i="5"/>
  <c r="LX136" i="14"/>
  <c r="LX146" i="14" s="1"/>
  <c r="LX111" i="14"/>
  <c r="LU81" i="14"/>
  <c r="PT43" i="5"/>
  <c r="PT16" i="5" s="1"/>
  <c r="PU37" i="5"/>
  <c r="OL7" i="5"/>
  <c r="OL10" i="5" s="1"/>
  <c r="OL18" i="5"/>
  <c r="LY49" i="14"/>
  <c r="MA35" i="14"/>
  <c r="MC51" i="6"/>
  <c r="LZ60" i="14"/>
  <c r="LZ63" i="14"/>
  <c r="LZ48" i="14"/>
  <c r="LZ45" i="14"/>
  <c r="LZ56" i="14" s="1"/>
  <c r="PS19" i="5"/>
  <c r="PS8" i="5"/>
  <c r="PU26" i="5"/>
  <c r="ON30" i="5"/>
  <c r="OM33" i="5"/>
  <c r="OM15" i="5" s="1"/>
  <c r="JD180" i="14" l="1"/>
  <c r="JD184" i="14" s="1"/>
  <c r="JE178" i="14" s="1"/>
  <c r="LV81" i="14"/>
  <c r="LY77" i="14"/>
  <c r="LY136" i="14"/>
  <c r="LY146" i="14" s="1"/>
  <c r="LY111" i="14"/>
  <c r="OM7" i="5"/>
  <c r="OM10" i="5" s="1"/>
  <c r="OM18" i="5"/>
  <c r="PW27" i="5"/>
  <c r="OO30" i="5"/>
  <c r="ON33" i="5"/>
  <c r="ON15" i="5" s="1"/>
  <c r="AK30" i="5"/>
  <c r="AK33" i="5" s="1"/>
  <c r="PV26" i="5"/>
  <c r="LW53" i="14"/>
  <c r="PU43" i="5"/>
  <c r="PU16" i="5" s="1"/>
  <c r="PV37" i="5"/>
  <c r="LZ49" i="14"/>
  <c r="PT8" i="5"/>
  <c r="PT19" i="5"/>
  <c r="MB35" i="14"/>
  <c r="MD51" i="6"/>
  <c r="LZ101" i="14"/>
  <c r="LZ88" i="14"/>
  <c r="LZ76" i="14"/>
  <c r="LZ73" i="14"/>
  <c r="MA60" i="14"/>
  <c r="MA63" i="14"/>
  <c r="MA45" i="14"/>
  <c r="MA56" i="14" s="1"/>
  <c r="MA48" i="14"/>
  <c r="PU31" i="5"/>
  <c r="JE180" i="14" l="1"/>
  <c r="JF180" i="14" s="1"/>
  <c r="LZ77" i="14"/>
  <c r="LX81" i="14" s="1"/>
  <c r="LZ136" i="14"/>
  <c r="LZ146" i="14" s="1"/>
  <c r="LZ111" i="14"/>
  <c r="LW81" i="14"/>
  <c r="PW26" i="5"/>
  <c r="PU8" i="5"/>
  <c r="PU19" i="5"/>
  <c r="PV43" i="5"/>
  <c r="PV16" i="5" s="1"/>
  <c r="PW37" i="5"/>
  <c r="MC35" i="14"/>
  <c r="ME51" i="6"/>
  <c r="MB60" i="14"/>
  <c r="MB63" i="14"/>
  <c r="MB48" i="14"/>
  <c r="MB45" i="14"/>
  <c r="MB56" i="14" s="1"/>
  <c r="ON18" i="5"/>
  <c r="AK18" i="5" s="1"/>
  <c r="ON7" i="5"/>
  <c r="AK15" i="5"/>
  <c r="MA49" i="14"/>
  <c r="OP30" i="5"/>
  <c r="OO33" i="5"/>
  <c r="OO15" i="5" s="1"/>
  <c r="LX53" i="14"/>
  <c r="PW31" i="5"/>
  <c r="PX27" i="5"/>
  <c r="MA101" i="14"/>
  <c r="MA88" i="14"/>
  <c r="MA76" i="14"/>
  <c r="MA73" i="14"/>
  <c r="PV31" i="5"/>
  <c r="MA136" i="14" l="1"/>
  <c r="MA146" i="14" s="1"/>
  <c r="MA111" i="14"/>
  <c r="PX26" i="5"/>
  <c r="MB101" i="14"/>
  <c r="MB88" i="14"/>
  <c r="MB76" i="14"/>
  <c r="MB73" i="14"/>
  <c r="ON10" i="5"/>
  <c r="AK7" i="5"/>
  <c r="MD35" i="14"/>
  <c r="MF51" i="6"/>
  <c r="LY53" i="14"/>
  <c r="MC60" i="14"/>
  <c r="MC63" i="14"/>
  <c r="MC48" i="14"/>
  <c r="MC45" i="14"/>
  <c r="MC56" i="14" s="1"/>
  <c r="JF184" i="14"/>
  <c r="JS178" i="14" s="1"/>
  <c r="PX31" i="5"/>
  <c r="AN31" i="5" s="1"/>
  <c r="PY27" i="5"/>
  <c r="AN27" i="5"/>
  <c r="OO18" i="5"/>
  <c r="OO7" i="5"/>
  <c r="OQ30" i="5"/>
  <c r="OP33" i="5"/>
  <c r="OP15" i="5" s="1"/>
  <c r="PX37" i="5"/>
  <c r="PW43" i="5"/>
  <c r="PW16" i="5" s="1"/>
  <c r="JE184" i="14"/>
  <c r="JG178" i="14" s="1"/>
  <c r="PV8" i="5"/>
  <c r="PV19" i="5"/>
  <c r="MB49" i="14"/>
  <c r="MA77" i="14"/>
  <c r="PW19" i="5" l="1"/>
  <c r="PW8" i="5"/>
  <c r="OP18" i="5"/>
  <c r="OP7" i="5"/>
  <c r="OP10" i="5" s="1"/>
  <c r="MC101" i="14"/>
  <c r="MC88" i="14"/>
  <c r="MC76" i="14"/>
  <c r="MC73" i="14"/>
  <c r="MB136" i="14"/>
  <c r="MB146" i="14" s="1"/>
  <c r="MB111" i="14"/>
  <c r="PY26" i="5"/>
  <c r="AN26" i="5"/>
  <c r="JG180" i="14"/>
  <c r="MC49" i="14"/>
  <c r="OO10" i="5"/>
  <c r="AK17" i="10"/>
  <c r="AK16" i="10" s="1"/>
  <c r="AK10" i="5"/>
  <c r="MB77" i="14"/>
  <c r="OR30" i="5"/>
  <c r="OQ33" i="5"/>
  <c r="OQ15" i="5" s="1"/>
  <c r="PX43" i="5"/>
  <c r="PX16" i="5" s="1"/>
  <c r="PY37" i="5"/>
  <c r="AN37" i="5"/>
  <c r="AN43" i="5" s="1"/>
  <c r="LY81" i="14"/>
  <c r="LZ81" i="14"/>
  <c r="ME35" i="14"/>
  <c r="MH51" i="6"/>
  <c r="LZ53" i="14"/>
  <c r="PZ27" i="5"/>
  <c r="MD60" i="14"/>
  <c r="MD63" i="14"/>
  <c r="MD48" i="14"/>
  <c r="MD45" i="14"/>
  <c r="MD56" i="14" s="1"/>
  <c r="MA53" i="14" l="1"/>
  <c r="MD88" i="14"/>
  <c r="MD101" i="14"/>
  <c r="MD76" i="14"/>
  <c r="MD73" i="14"/>
  <c r="MC136" i="14"/>
  <c r="MC146" i="14" s="1"/>
  <c r="MC111" i="14"/>
  <c r="AK11" i="13"/>
  <c r="AK31" i="8"/>
  <c r="AK19" i="10"/>
  <c r="AK24" i="10" s="1"/>
  <c r="PY43" i="5"/>
  <c r="PY16" i="5" s="1"/>
  <c r="PZ37" i="5"/>
  <c r="PZ31" i="5"/>
  <c r="QA27" i="5"/>
  <c r="JG184" i="14"/>
  <c r="JH178" i="14" s="1"/>
  <c r="PY31" i="5"/>
  <c r="OQ18" i="5"/>
  <c r="OQ7" i="5"/>
  <c r="MD49" i="14"/>
  <c r="PX19" i="5"/>
  <c r="AN19" i="5" s="1"/>
  <c r="PX8" i="5"/>
  <c r="AN8" i="5" s="1"/>
  <c r="AN22" i="10" s="1"/>
  <c r="AN21" i="10" s="1"/>
  <c r="AN16" i="5"/>
  <c r="OS30" i="5"/>
  <c r="OR33" i="5"/>
  <c r="OR15" i="5" s="1"/>
  <c r="PZ26" i="5"/>
  <c r="MC77" i="14"/>
  <c r="MA81" i="14" s="1"/>
  <c r="MB53" i="14"/>
  <c r="MG35" i="14"/>
  <c r="MI51" i="6"/>
  <c r="ME60" i="14"/>
  <c r="MF60" i="14" s="1"/>
  <c r="ME63" i="14"/>
  <c r="ME48" i="14"/>
  <c r="ME45" i="14"/>
  <c r="ME56" i="14" s="1"/>
  <c r="MF56" i="14" s="1"/>
  <c r="AK18" i="14" l="1"/>
  <c r="AK29" i="10"/>
  <c r="AK25" i="10"/>
  <c r="JH180" i="14"/>
  <c r="QA31" i="5"/>
  <c r="QB27" i="5"/>
  <c r="MD77" i="14"/>
  <c r="OQ10" i="5"/>
  <c r="OR18" i="5"/>
  <c r="OR7" i="5"/>
  <c r="OR10" i="5" s="1"/>
  <c r="ME49" i="14"/>
  <c r="MC53" i="14" s="1"/>
  <c r="OT30" i="5"/>
  <c r="OS33" i="5"/>
  <c r="OS15" i="5" s="1"/>
  <c r="MD136" i="14"/>
  <c r="MD146" i="14" s="1"/>
  <c r="MD111" i="14"/>
  <c r="ME88" i="14"/>
  <c r="MF88" i="14" s="1"/>
  <c r="ME101" i="14"/>
  <c r="ME76" i="14"/>
  <c r="ME73" i="14"/>
  <c r="PZ43" i="5"/>
  <c r="PZ16" i="5" s="1"/>
  <c r="QA37" i="5"/>
  <c r="AG15" i="14"/>
  <c r="AG34" i="10" s="1"/>
  <c r="MH35" i="14"/>
  <c r="MJ51" i="6"/>
  <c r="PY19" i="5"/>
  <c r="PY8" i="5"/>
  <c r="MB81" i="14"/>
  <c r="QA26" i="5"/>
  <c r="MG63" i="14"/>
  <c r="MG60" i="14"/>
  <c r="MG48" i="14"/>
  <c r="MG45" i="14"/>
  <c r="MG56" i="14" s="1"/>
  <c r="MG49" i="14" l="1"/>
  <c r="QB26" i="5"/>
  <c r="OS18" i="5"/>
  <c r="OS7" i="5"/>
  <c r="OS10" i="5" s="1"/>
  <c r="PZ19" i="5"/>
  <c r="PZ8" i="5"/>
  <c r="JH184" i="14"/>
  <c r="JI178" i="14" s="1"/>
  <c r="OU30" i="5"/>
  <c r="OT33" i="5"/>
  <c r="OT15" i="5" s="1"/>
  <c r="ME77" i="14"/>
  <c r="ME136" i="14"/>
  <c r="ME146" i="14" s="1"/>
  <c r="ME111" i="14"/>
  <c r="QC27" i="5"/>
  <c r="QA43" i="5"/>
  <c r="QA16" i="5" s="1"/>
  <c r="QB37" i="5"/>
  <c r="AK23" i="13"/>
  <c r="AK27" i="13" s="1"/>
  <c r="AK30" i="10"/>
  <c r="AK9" i="11"/>
  <c r="MG101" i="14"/>
  <c r="MG88" i="14"/>
  <c r="MG76" i="14"/>
  <c r="MG73" i="14"/>
  <c r="MI35" i="14"/>
  <c r="MK51" i="6"/>
  <c r="MH63" i="14"/>
  <c r="MH60" i="14"/>
  <c r="MH48" i="14"/>
  <c r="MH45" i="14"/>
  <c r="MH56" i="14" s="1"/>
  <c r="MC81" i="14" l="1"/>
  <c r="QC26" i="5"/>
  <c r="OT7" i="5"/>
  <c r="OT10" i="5" s="1"/>
  <c r="OT18" i="5"/>
  <c r="OV30" i="5"/>
  <c r="OU33" i="5"/>
  <c r="OU15" i="5" s="1"/>
  <c r="MD53" i="14"/>
  <c r="AK32" i="13"/>
  <c r="AK35" i="13" s="1"/>
  <c r="AK31" i="13"/>
  <c r="MH49" i="14"/>
  <c r="MJ35" i="14"/>
  <c r="ML51" i="6"/>
  <c r="QB43" i="5"/>
  <c r="QB16" i="5" s="1"/>
  <c r="QC37" i="5"/>
  <c r="QB31" i="5"/>
  <c r="MI60" i="14"/>
  <c r="MI63" i="14"/>
  <c r="MI48" i="14"/>
  <c r="MI45" i="14"/>
  <c r="MI56" i="14" s="1"/>
  <c r="MG77" i="14"/>
  <c r="MD81" i="14" s="1"/>
  <c r="QA19" i="5"/>
  <c r="QA8" i="5"/>
  <c r="MG136" i="14"/>
  <c r="MG146" i="14" s="1"/>
  <c r="MG111" i="14"/>
  <c r="QD27" i="5"/>
  <c r="MH101" i="14"/>
  <c r="MH88" i="14"/>
  <c r="MH76" i="14"/>
  <c r="MH73" i="14"/>
  <c r="JI184" i="14"/>
  <c r="JJ178" i="14" s="1"/>
  <c r="JI180" i="14"/>
  <c r="AK33" i="13" l="1"/>
  <c r="AL30" i="13" s="1"/>
  <c r="AK38" i="13"/>
  <c r="AK37" i="13"/>
  <c r="AK12" i="11" s="1"/>
  <c r="QB19" i="5"/>
  <c r="QB8" i="5"/>
  <c r="MH136" i="14"/>
  <c r="MH146" i="14" s="1"/>
  <c r="MH111" i="14"/>
  <c r="QC43" i="5"/>
  <c r="QC16" i="5" s="1"/>
  <c r="QD37" i="5"/>
  <c r="MJ60" i="14"/>
  <c r="MJ63" i="14"/>
  <c r="MJ48" i="14"/>
  <c r="MJ45" i="14"/>
  <c r="MJ56" i="14" s="1"/>
  <c r="QD26" i="5"/>
  <c r="OU7" i="5"/>
  <c r="OU18" i="5"/>
  <c r="OW30" i="5"/>
  <c r="OV33" i="5"/>
  <c r="OV15" i="5" s="1"/>
  <c r="ME53" i="14"/>
  <c r="MF53" i="14" s="1"/>
  <c r="QC31" i="5"/>
  <c r="MK35" i="14"/>
  <c r="MM51" i="6"/>
  <c r="MI49" i="14"/>
  <c r="MG53" i="14" s="1"/>
  <c r="QD31" i="5"/>
  <c r="QE27" i="5"/>
  <c r="MH77" i="14"/>
  <c r="ME81" i="14" s="1"/>
  <c r="MF81" i="14" s="1"/>
  <c r="MI101" i="14"/>
  <c r="MI88" i="14"/>
  <c r="MI76" i="14"/>
  <c r="MI73" i="14"/>
  <c r="JJ180" i="14"/>
  <c r="JJ184" i="14" s="1"/>
  <c r="JK178" i="14" s="1"/>
  <c r="JK180" i="14" l="1"/>
  <c r="JK184" i="14" s="1"/>
  <c r="JL178" i="14" s="1"/>
  <c r="ML35" i="14"/>
  <c r="MN51" i="6"/>
  <c r="OX30" i="5"/>
  <c r="OW33" i="5"/>
  <c r="OW15" i="5" s="1"/>
  <c r="MK60" i="14"/>
  <c r="MK63" i="14"/>
  <c r="MK48" i="14"/>
  <c r="MK45" i="14"/>
  <c r="MK56" i="14" s="1"/>
  <c r="QE26" i="5"/>
  <c r="MJ49" i="14"/>
  <c r="MJ101" i="14"/>
  <c r="MJ88" i="14"/>
  <c r="MJ76" i="14"/>
  <c r="MJ73" i="14"/>
  <c r="MI77" i="14"/>
  <c r="AG7" i="14"/>
  <c r="AG45" i="11" s="1"/>
  <c r="MI136" i="14"/>
  <c r="MI146" i="14" s="1"/>
  <c r="MI111" i="14"/>
  <c r="QD43" i="5"/>
  <c r="QD16" i="5" s="1"/>
  <c r="QE37" i="5"/>
  <c r="OU10" i="5"/>
  <c r="QF27" i="5"/>
  <c r="OV7" i="5"/>
  <c r="OV10" i="5" s="1"/>
  <c r="OV18" i="5"/>
  <c r="QC19" i="5"/>
  <c r="QC8" i="5"/>
  <c r="JL180" i="14" l="1"/>
  <c r="JL184" i="14" s="1"/>
  <c r="JM178" i="14" s="1"/>
  <c r="ML60" i="14"/>
  <c r="ML63" i="14"/>
  <c r="ML48" i="14"/>
  <c r="ML45" i="14"/>
  <c r="ML56" i="14" s="1"/>
  <c r="OY30" i="5"/>
  <c r="OX33" i="5"/>
  <c r="OX15" i="5" s="1"/>
  <c r="MH53" i="14"/>
  <c r="MJ77" i="14"/>
  <c r="MH81" i="14" s="1"/>
  <c r="QE43" i="5"/>
  <c r="QE16" i="5" s="1"/>
  <c r="QF37" i="5"/>
  <c r="MM35" i="14"/>
  <c r="MO51" i="6"/>
  <c r="MG81" i="14"/>
  <c r="MK49" i="14"/>
  <c r="MI53" i="14" s="1"/>
  <c r="QF26" i="5"/>
  <c r="QF31" i="5"/>
  <c r="QG27" i="5"/>
  <c r="MK101" i="14"/>
  <c r="MK88" i="14"/>
  <c r="MK73" i="14"/>
  <c r="MK76" i="14"/>
  <c r="OW7" i="5"/>
  <c r="OW10" i="5" s="1"/>
  <c r="OW18" i="5"/>
  <c r="QD19" i="5"/>
  <c r="QD8" i="5"/>
  <c r="MJ136" i="14"/>
  <c r="MJ146" i="14" s="1"/>
  <c r="MJ111" i="14"/>
  <c r="QE31" i="5"/>
  <c r="JM180" i="14" l="1"/>
  <c r="JM184" i="14" s="1"/>
  <c r="JN178" i="14" s="1"/>
  <c r="OX7" i="5"/>
  <c r="OX10" i="5" s="1"/>
  <c r="OX18" i="5"/>
  <c r="MK77" i="14"/>
  <c r="ML49" i="14"/>
  <c r="MJ53" i="14" s="1"/>
  <c r="MM60" i="14"/>
  <c r="MM63" i="14"/>
  <c r="MM48" i="14"/>
  <c r="MM45" i="14"/>
  <c r="MM56" i="14" s="1"/>
  <c r="ML101" i="14"/>
  <c r="ML88" i="14"/>
  <c r="ML76" i="14"/>
  <c r="ML73" i="14"/>
  <c r="QG26" i="5"/>
  <c r="OZ30" i="5"/>
  <c r="OY33" i="5"/>
  <c r="OY15" i="5" s="1"/>
  <c r="MK136" i="14"/>
  <c r="MK146" i="14" s="1"/>
  <c r="MK111" i="14"/>
  <c r="MN35" i="14"/>
  <c r="MP51" i="6"/>
  <c r="QH27" i="5"/>
  <c r="QF43" i="5"/>
  <c r="QF16" i="5" s="1"/>
  <c r="QG37" i="5"/>
  <c r="QE19" i="5"/>
  <c r="QE8" i="5"/>
  <c r="JN180" i="14" l="1"/>
  <c r="JN184" i="14" s="1"/>
  <c r="JO178" i="14" s="1"/>
  <c r="MI81" i="14"/>
  <c r="OY7" i="5"/>
  <c r="OY10" i="5" s="1"/>
  <c r="OY18" i="5"/>
  <c r="PA30" i="5"/>
  <c r="OZ33" i="5"/>
  <c r="OZ15" i="5" s="1"/>
  <c r="AL30" i="5"/>
  <c r="AL33" i="5" s="1"/>
  <c r="QG43" i="5"/>
  <c r="QG16" i="5" s="1"/>
  <c r="QH37" i="5"/>
  <c r="QH31" i="5"/>
  <c r="QI27" i="5"/>
  <c r="ML77" i="14"/>
  <c r="MJ81" i="14" s="1"/>
  <c r="QF19" i="5"/>
  <c r="QF8" i="5"/>
  <c r="QH26" i="5"/>
  <c r="QG31" i="5"/>
  <c r="MM49" i="14"/>
  <c r="MK53" i="14" s="1"/>
  <c r="MM101" i="14"/>
  <c r="MM88" i="14"/>
  <c r="MM76" i="14"/>
  <c r="MM73" i="14"/>
  <c r="MO35" i="14"/>
  <c r="MQ51" i="6"/>
  <c r="ML136" i="14"/>
  <c r="ML146" i="14" s="1"/>
  <c r="ML111" i="14"/>
  <c r="MN60" i="14"/>
  <c r="MN63" i="14"/>
  <c r="MN45" i="14"/>
  <c r="MN56" i="14" s="1"/>
  <c r="MN48" i="14"/>
  <c r="JO180" i="14" l="1"/>
  <c r="JO184" i="14" s="1"/>
  <c r="JP178" i="14" s="1"/>
  <c r="QI26" i="5"/>
  <c r="OZ18" i="5"/>
  <c r="AL18" i="5" s="1"/>
  <c r="OZ7" i="5"/>
  <c r="AL15" i="5"/>
  <c r="MM77" i="14"/>
  <c r="MM136" i="14"/>
  <c r="MM146" i="14" s="1"/>
  <c r="MM111" i="14"/>
  <c r="QI31" i="5"/>
  <c r="QJ27" i="5"/>
  <c r="PB30" i="5"/>
  <c r="PA33" i="5"/>
  <c r="PA15" i="5" s="1"/>
  <c r="MN49" i="14"/>
  <c r="QH43" i="5"/>
  <c r="QH16" i="5" s="1"/>
  <c r="QI37" i="5"/>
  <c r="MP35" i="14"/>
  <c r="MR51" i="6"/>
  <c r="MO60" i="14"/>
  <c r="MO63" i="14"/>
  <c r="MO48" i="14"/>
  <c r="MO45" i="14"/>
  <c r="MO56" i="14" s="1"/>
  <c r="MN101" i="14"/>
  <c r="MN88" i="14"/>
  <c r="MN76" i="14"/>
  <c r="MN73" i="14"/>
  <c r="QG19" i="5"/>
  <c r="QG8" i="5"/>
  <c r="JP180" i="14" l="1"/>
  <c r="JP184" i="14" s="1"/>
  <c r="JQ178" i="14" s="1"/>
  <c r="PA18" i="5"/>
  <c r="PA7" i="5"/>
  <c r="MK81" i="14"/>
  <c r="MO101" i="14"/>
  <c r="MO88" i="14"/>
  <c r="MO76" i="14"/>
  <c r="MO73" i="14"/>
  <c r="ML53" i="14"/>
  <c r="MN136" i="14"/>
  <c r="MN146" i="14" s="1"/>
  <c r="MN111" i="14"/>
  <c r="QJ31" i="5"/>
  <c r="AO31" i="5" s="1"/>
  <c r="QK27" i="5"/>
  <c r="AO27" i="5"/>
  <c r="QJ26" i="5"/>
  <c r="QH8" i="5"/>
  <c r="QH19" i="5"/>
  <c r="MN77" i="14"/>
  <c r="ML81" i="14" s="1"/>
  <c r="OZ10" i="5"/>
  <c r="AL7" i="5"/>
  <c r="MQ35" i="14"/>
  <c r="MS51" i="6"/>
  <c r="MP60" i="14"/>
  <c r="MP63" i="14"/>
  <c r="MP48" i="14"/>
  <c r="MP45" i="14"/>
  <c r="MP56" i="14" s="1"/>
  <c r="MO49" i="14"/>
  <c r="PC30" i="5"/>
  <c r="PB33" i="5"/>
  <c r="PB15" i="5" s="1"/>
  <c r="QJ37" i="5"/>
  <c r="QI43" i="5"/>
  <c r="QI16" i="5" s="1"/>
  <c r="JQ184" i="14" l="1"/>
  <c r="JR178" i="14" s="1"/>
  <c r="JQ180" i="14"/>
  <c r="MO77" i="14"/>
  <c r="PA10" i="5"/>
  <c r="QK31" i="5"/>
  <c r="QL27" i="5"/>
  <c r="MO136" i="14"/>
  <c r="MO146" i="14" s="1"/>
  <c r="MO111" i="14"/>
  <c r="MM53" i="14"/>
  <c r="MP49" i="14"/>
  <c r="QI19" i="5"/>
  <c r="QI8" i="5"/>
  <c r="AL17" i="10"/>
  <c r="AL16" i="10" s="1"/>
  <c r="AL10" i="5"/>
  <c r="MR35" i="14"/>
  <c r="MU51" i="6"/>
  <c r="QJ43" i="5"/>
  <c r="QJ16" i="5" s="1"/>
  <c r="QK37" i="5"/>
  <c r="AO37" i="5"/>
  <c r="AO43" i="5" s="1"/>
  <c r="QK26" i="5"/>
  <c r="AO26" i="5"/>
  <c r="MP88" i="14"/>
  <c r="MP101" i="14"/>
  <c r="MP76" i="14"/>
  <c r="MP73" i="14"/>
  <c r="MQ60" i="14"/>
  <c r="MQ63" i="14"/>
  <c r="MQ48" i="14"/>
  <c r="MQ45" i="14"/>
  <c r="MQ56" i="14" s="1"/>
  <c r="PB18" i="5"/>
  <c r="PB7" i="5"/>
  <c r="PB10" i="5" s="1"/>
  <c r="PD30" i="5"/>
  <c r="PC33" i="5"/>
  <c r="PC15" i="5" s="1"/>
  <c r="MM81" i="14"/>
  <c r="MT35" i="14" l="1"/>
  <c r="MV51" i="6"/>
  <c r="QM27" i="5"/>
  <c r="PC18" i="5"/>
  <c r="PC7" i="5"/>
  <c r="PC10" i="5" s="1"/>
  <c r="AL11" i="13"/>
  <c r="AL31" i="8"/>
  <c r="AL19" i="10"/>
  <c r="AL24" i="10" s="1"/>
  <c r="MQ88" i="14"/>
  <c r="MQ101" i="14"/>
  <c r="MQ76" i="14"/>
  <c r="MQ73" i="14"/>
  <c r="PE30" i="5"/>
  <c r="PD33" i="5"/>
  <c r="PD15" i="5" s="1"/>
  <c r="MN53" i="14"/>
  <c r="QL26" i="5"/>
  <c r="MP77" i="14"/>
  <c r="QK43" i="5"/>
  <c r="QK16" i="5" s="1"/>
  <c r="QL37" i="5"/>
  <c r="JR180" i="14"/>
  <c r="JS180" i="14" s="1"/>
  <c r="MR63" i="14"/>
  <c r="MR60" i="14"/>
  <c r="MS60" i="14" s="1"/>
  <c r="MR48" i="14"/>
  <c r="MR45" i="14"/>
  <c r="MR56" i="14" s="1"/>
  <c r="MS56" i="14" s="1"/>
  <c r="MP136" i="14"/>
  <c r="MP146" i="14" s="1"/>
  <c r="MP111" i="14"/>
  <c r="MQ49" i="14"/>
  <c r="QJ19" i="5"/>
  <c r="AO19" i="5" s="1"/>
  <c r="QJ8" i="5"/>
  <c r="AO8" i="5" s="1"/>
  <c r="AO22" i="10" s="1"/>
  <c r="AO21" i="10" s="1"/>
  <c r="AO16" i="5"/>
  <c r="MN81" i="14"/>
  <c r="MO53" i="14"/>
  <c r="AH15" i="14" l="1"/>
  <c r="AH34" i="10" s="1"/>
  <c r="QM26" i="5"/>
  <c r="JR184" i="14"/>
  <c r="JT178" i="14" s="1"/>
  <c r="PF30" i="5"/>
  <c r="PE33" i="5"/>
  <c r="PE15" i="5" s="1"/>
  <c r="QM31" i="5"/>
  <c r="QN27" i="5"/>
  <c r="QL31" i="5"/>
  <c r="MQ77" i="14"/>
  <c r="MO81" i="14" s="1"/>
  <c r="MU35" i="14"/>
  <c r="MW51" i="6"/>
  <c r="QK19" i="5"/>
  <c r="QK8" i="5"/>
  <c r="MQ136" i="14"/>
  <c r="MQ146" i="14" s="1"/>
  <c r="MQ111" i="14"/>
  <c r="MT63" i="14"/>
  <c r="MT60" i="14"/>
  <c r="MT48" i="14"/>
  <c r="MT45" i="14"/>
  <c r="MT56" i="14" s="1"/>
  <c r="MR101" i="14"/>
  <c r="MR88" i="14"/>
  <c r="MS88" i="14" s="1"/>
  <c r="MR76" i="14"/>
  <c r="MR73" i="14"/>
  <c r="JS184" i="14"/>
  <c r="KF178" i="14" s="1"/>
  <c r="AL18" i="14"/>
  <c r="AL29" i="10"/>
  <c r="AL25" i="10"/>
  <c r="MR49" i="14"/>
  <c r="MP53" i="14" s="1"/>
  <c r="PD18" i="5"/>
  <c r="PD7" i="5"/>
  <c r="QL43" i="5"/>
  <c r="QL16" i="5" s="1"/>
  <c r="QM37" i="5"/>
  <c r="PE18" i="5" l="1"/>
  <c r="PE7" i="5"/>
  <c r="PE10" i="5" s="1"/>
  <c r="PG30" i="5"/>
  <c r="PF33" i="5"/>
  <c r="PF15" i="5" s="1"/>
  <c r="QM43" i="5"/>
  <c r="QM16" i="5" s="1"/>
  <c r="QN37" i="5"/>
  <c r="JT184" i="14"/>
  <c r="JU178" i="14" s="1"/>
  <c r="JT180" i="14"/>
  <c r="MV35" i="14"/>
  <c r="MX51" i="6"/>
  <c r="PD10" i="5"/>
  <c r="MU63" i="14"/>
  <c r="MU60" i="14"/>
  <c r="MU48" i="14"/>
  <c r="MU45" i="14"/>
  <c r="MU56" i="14" s="1"/>
  <c r="QN26" i="5"/>
  <c r="QL19" i="5"/>
  <c r="QL8" i="5"/>
  <c r="MT88" i="14"/>
  <c r="MT101" i="14"/>
  <c r="MT76" i="14"/>
  <c r="MT73" i="14"/>
  <c r="MR77" i="14"/>
  <c r="MP81" i="14" s="1"/>
  <c r="MR136" i="14"/>
  <c r="MR146" i="14" s="1"/>
  <c r="MR111" i="14"/>
  <c r="MT49" i="14"/>
  <c r="AL23" i="13"/>
  <c r="AL27" i="13" s="1"/>
  <c r="AL30" i="10"/>
  <c r="AL9" i="11"/>
  <c r="QN31" i="5"/>
  <c r="QO27" i="5"/>
  <c r="QM19" i="5" l="1"/>
  <c r="QM8" i="5"/>
  <c r="AL31" i="13"/>
  <c r="AL32" i="13"/>
  <c r="AL35" i="13" s="1"/>
  <c r="QO26" i="5"/>
  <c r="MU49" i="14"/>
  <c r="MR53" i="14" s="1"/>
  <c r="MS53" i="14" s="1"/>
  <c r="MT77" i="14"/>
  <c r="MQ81" i="14" s="1"/>
  <c r="MT136" i="14"/>
  <c r="MT146" i="14" s="1"/>
  <c r="MT111" i="14"/>
  <c r="PH30" i="5"/>
  <c r="PG33" i="5"/>
  <c r="PG15" i="5" s="1"/>
  <c r="MW35" i="14"/>
  <c r="MY51" i="6"/>
  <c r="PF7" i="5"/>
  <c r="PF18" i="5"/>
  <c r="MQ53" i="14"/>
  <c r="MV60" i="14"/>
  <c r="MV63" i="14"/>
  <c r="MV48" i="14"/>
  <c r="MV45" i="14"/>
  <c r="MV56" i="14" s="1"/>
  <c r="QO31" i="5"/>
  <c r="QP27" i="5"/>
  <c r="JU184" i="14"/>
  <c r="JV178" i="14" s="1"/>
  <c r="JU180" i="14"/>
  <c r="MU101" i="14"/>
  <c r="MU88" i="14"/>
  <c r="MU76" i="14"/>
  <c r="MU73" i="14"/>
  <c r="QN43" i="5"/>
  <c r="QN16" i="5" s="1"/>
  <c r="QO37" i="5"/>
  <c r="AL37" i="13" l="1"/>
  <c r="AL38" i="13"/>
  <c r="MW60" i="14"/>
  <c r="MW63" i="14"/>
  <c r="MW48" i="14"/>
  <c r="MW45" i="14"/>
  <c r="MW56" i="14" s="1"/>
  <c r="AL33" i="13"/>
  <c r="AM30" i="13" s="1"/>
  <c r="MU136" i="14"/>
  <c r="MU146" i="14" s="1"/>
  <c r="MU111" i="14"/>
  <c r="PG7" i="5"/>
  <c r="PG10" i="5" s="1"/>
  <c r="PG18" i="5"/>
  <c r="MV101" i="14"/>
  <c r="MV88" i="14"/>
  <c r="MV76" i="14"/>
  <c r="MV73" i="14"/>
  <c r="QQ27" i="5"/>
  <c r="MV49" i="14"/>
  <c r="JV180" i="14"/>
  <c r="JV184" i="14" s="1"/>
  <c r="JW178" i="14" s="1"/>
  <c r="QN19" i="5"/>
  <c r="QN8" i="5"/>
  <c r="MU77" i="14"/>
  <c r="MR81" i="14" s="1"/>
  <c r="MS81" i="14" s="1"/>
  <c r="PI30" i="5"/>
  <c r="PH33" i="5"/>
  <c r="PH15" i="5" s="1"/>
  <c r="PF10" i="5"/>
  <c r="QO43" i="5"/>
  <c r="QO16" i="5" s="1"/>
  <c r="QP37" i="5"/>
  <c r="MX35" i="14"/>
  <c r="MZ51" i="6"/>
  <c r="QP26" i="5"/>
  <c r="AL12" i="11" l="1"/>
  <c r="AH7" i="14"/>
  <c r="AH45" i="11" s="1"/>
  <c r="JW180" i="14"/>
  <c r="JW184" i="14" s="1"/>
  <c r="JX178" i="14" s="1"/>
  <c r="MW88" i="14"/>
  <c r="MW101" i="14"/>
  <c r="MW76" i="14"/>
  <c r="MW73" i="14"/>
  <c r="MV77" i="14"/>
  <c r="MT81" i="14" s="1"/>
  <c r="QP43" i="5"/>
  <c r="QP16" i="5" s="1"/>
  <c r="QQ37" i="5"/>
  <c r="MV136" i="14"/>
  <c r="MV146" i="14" s="1"/>
  <c r="MV111" i="14"/>
  <c r="MX60" i="14"/>
  <c r="MX63" i="14"/>
  <c r="MX48" i="14"/>
  <c r="MX45" i="14"/>
  <c r="MX56" i="14" s="1"/>
  <c r="MT53" i="14"/>
  <c r="QQ31" i="5"/>
  <c r="QR27" i="5"/>
  <c r="QQ26" i="5"/>
  <c r="MY35" i="14"/>
  <c r="NA51" i="6"/>
  <c r="QO8" i="5"/>
  <c r="QO19" i="5"/>
  <c r="PH7" i="5"/>
  <c r="PH10" i="5" s="1"/>
  <c r="PH18" i="5"/>
  <c r="QP31" i="5"/>
  <c r="PJ30" i="5"/>
  <c r="PI33" i="5"/>
  <c r="PI15" i="5" s="1"/>
  <c r="MW49" i="14"/>
  <c r="MU53" i="14" s="1"/>
  <c r="JX180" i="14" l="1"/>
  <c r="JX184" i="14" s="1"/>
  <c r="JY178" i="14" s="1"/>
  <c r="MY60" i="14"/>
  <c r="MY63" i="14"/>
  <c r="MY48" i="14"/>
  <c r="MY45" i="14"/>
  <c r="MY56" i="14" s="1"/>
  <c r="MW136" i="14"/>
  <c r="MW146" i="14" s="1"/>
  <c r="MW111" i="14"/>
  <c r="MW77" i="14"/>
  <c r="QR26" i="5"/>
  <c r="MZ35" i="14"/>
  <c r="NB51" i="6"/>
  <c r="MX101" i="14"/>
  <c r="MX73" i="14"/>
  <c r="MX88" i="14"/>
  <c r="MX76" i="14"/>
  <c r="MU81" i="14"/>
  <c r="PI7" i="5"/>
  <c r="PI10" i="5" s="1"/>
  <c r="PI18" i="5"/>
  <c r="MX49" i="14"/>
  <c r="PK30" i="5"/>
  <c r="PJ33" i="5"/>
  <c r="PJ15" i="5" s="1"/>
  <c r="QS27" i="5"/>
  <c r="QQ43" i="5"/>
  <c r="QQ16" i="5" s="1"/>
  <c r="QR37" i="5"/>
  <c r="QP8" i="5"/>
  <c r="QP19" i="5"/>
  <c r="JY180" i="14" l="1"/>
  <c r="JY184" i="14" s="1"/>
  <c r="JZ178" i="14" s="1"/>
  <c r="QR43" i="5"/>
  <c r="QR16" i="5" s="1"/>
  <c r="QS37" i="5"/>
  <c r="QR31" i="5"/>
  <c r="MX136" i="14"/>
  <c r="MX146" i="14" s="1"/>
  <c r="MX111" i="14"/>
  <c r="MX77" i="14"/>
  <c r="MV81" i="14" s="1"/>
  <c r="MY101" i="14"/>
  <c r="MY88" i="14"/>
  <c r="MY76" i="14"/>
  <c r="MY73" i="14"/>
  <c r="MV53" i="14"/>
  <c r="QS26" i="5"/>
  <c r="QT27" i="5"/>
  <c r="QS31" i="5"/>
  <c r="NA35" i="14"/>
  <c r="NC51" i="6"/>
  <c r="MZ60" i="14"/>
  <c r="MZ63" i="14"/>
  <c r="MZ48" i="14"/>
  <c r="MZ45" i="14"/>
  <c r="MZ56" i="14" s="1"/>
  <c r="MY49" i="14"/>
  <c r="MW53" i="14" s="1"/>
  <c r="QQ19" i="5"/>
  <c r="QQ8" i="5"/>
  <c r="PJ7" i="5"/>
  <c r="PJ10" i="5" s="1"/>
  <c r="PJ18" i="5"/>
  <c r="PL30" i="5"/>
  <c r="PK33" i="5"/>
  <c r="PK15" i="5" s="1"/>
  <c r="JZ180" i="14" l="1"/>
  <c r="JZ184" i="14" s="1"/>
  <c r="KA178" i="14" s="1"/>
  <c r="NA60" i="14"/>
  <c r="NA63" i="14"/>
  <c r="NA45" i="14"/>
  <c r="NA56" i="14" s="1"/>
  <c r="NA48" i="14"/>
  <c r="QR8" i="5"/>
  <c r="QR19" i="5"/>
  <c r="PK7" i="5"/>
  <c r="PK10" i="5" s="1"/>
  <c r="PK18" i="5"/>
  <c r="PM30" i="5"/>
  <c r="PL33" i="5"/>
  <c r="PL15" i="5" s="1"/>
  <c r="AM30" i="5"/>
  <c r="AM33" i="5" s="1"/>
  <c r="QS43" i="5"/>
  <c r="QS16" i="5" s="1"/>
  <c r="QT37" i="5"/>
  <c r="NB35" i="14"/>
  <c r="ND51" i="6"/>
  <c r="QT26" i="5"/>
  <c r="MY77" i="14"/>
  <c r="MW81" i="14" s="1"/>
  <c r="QT31" i="5"/>
  <c r="QU27" i="5"/>
  <c r="MZ49" i="14"/>
  <c r="MZ101" i="14"/>
  <c r="MZ88" i="14"/>
  <c r="MZ76" i="14"/>
  <c r="MZ73" i="14"/>
  <c r="MY136" i="14"/>
  <c r="MY146" i="14" s="1"/>
  <c r="MY111" i="14"/>
  <c r="KA180" i="14" l="1"/>
  <c r="KA184" i="14" s="1"/>
  <c r="KB178" i="14" s="1"/>
  <c r="NA49" i="14"/>
  <c r="MZ136" i="14"/>
  <c r="MZ146" i="14" s="1"/>
  <c r="MZ111" i="14"/>
  <c r="MZ77" i="14"/>
  <c r="NB60" i="14"/>
  <c r="NB63" i="14"/>
  <c r="NB48" i="14"/>
  <c r="NB45" i="14"/>
  <c r="NB56" i="14" s="1"/>
  <c r="NA101" i="14"/>
  <c r="NA88" i="14"/>
  <c r="NA76" i="14"/>
  <c r="NA73" i="14"/>
  <c r="PN30" i="5"/>
  <c r="PM33" i="5"/>
  <c r="PM15" i="5" s="1"/>
  <c r="MY53" i="14"/>
  <c r="QU26" i="5"/>
  <c r="NC35" i="14"/>
  <c r="NE51" i="6"/>
  <c r="QT43" i="5"/>
  <c r="QT16" i="5" s="1"/>
  <c r="QU37" i="5"/>
  <c r="QS8" i="5"/>
  <c r="QS19" i="5"/>
  <c r="MX53" i="14"/>
  <c r="QU31" i="5"/>
  <c r="QV27" i="5"/>
  <c r="PL18" i="5"/>
  <c r="AM18" i="5" s="1"/>
  <c r="PL7" i="5"/>
  <c r="AM15" i="5"/>
  <c r="KB180" i="14" l="1"/>
  <c r="KB184" i="14" s="1"/>
  <c r="KC178" i="14" s="1"/>
  <c r="PL10" i="5"/>
  <c r="AM7" i="5"/>
  <c r="MX81" i="14"/>
  <c r="NA77" i="14"/>
  <c r="NA136" i="14"/>
  <c r="NA146" i="14" s="1"/>
  <c r="NA111" i="14"/>
  <c r="PM18" i="5"/>
  <c r="PM7" i="5"/>
  <c r="PO30" i="5"/>
  <c r="PN33" i="5"/>
  <c r="PN15" i="5" s="1"/>
  <c r="ND35" i="14"/>
  <c r="NF51" i="6"/>
  <c r="QT8" i="5"/>
  <c r="QT19" i="5"/>
  <c r="NC60" i="14"/>
  <c r="NC63" i="14"/>
  <c r="NC48" i="14"/>
  <c r="NC45" i="14"/>
  <c r="NC56" i="14" s="1"/>
  <c r="NB49" i="14"/>
  <c r="MZ53" i="14" s="1"/>
  <c r="QW27" i="5"/>
  <c r="AP27" i="5"/>
  <c r="QV37" i="5"/>
  <c r="QU43" i="5"/>
  <c r="QU16" i="5" s="1"/>
  <c r="QV26" i="5"/>
  <c r="NB88" i="14"/>
  <c r="NB101" i="14"/>
  <c r="NB76" i="14"/>
  <c r="NB73" i="14"/>
  <c r="KC180" i="14" l="1"/>
  <c r="KC184" i="14" s="1"/>
  <c r="KD178" i="14" s="1"/>
  <c r="NC88" i="14"/>
  <c r="NC101" i="14"/>
  <c r="NC76" i="14"/>
  <c r="NC73" i="14"/>
  <c r="QW26" i="5"/>
  <c r="AP26" i="5"/>
  <c r="QU19" i="5"/>
  <c r="QU8" i="5"/>
  <c r="AM17" i="10"/>
  <c r="AM16" i="10" s="1"/>
  <c r="AM10" i="5"/>
  <c r="QV43" i="5"/>
  <c r="QV16" i="5" s="1"/>
  <c r="QW37" i="5"/>
  <c r="AP37" i="5"/>
  <c r="AP43" i="5" s="1"/>
  <c r="PN18" i="5"/>
  <c r="PN7" i="5"/>
  <c r="PN10" i="5" s="1"/>
  <c r="PP30" i="5"/>
  <c r="PO33" i="5"/>
  <c r="PO15" i="5" s="1"/>
  <c r="MY81" i="14"/>
  <c r="QW31" i="5"/>
  <c r="QX27" i="5"/>
  <c r="PM10" i="5"/>
  <c r="ND63" i="14"/>
  <c r="ND60" i="14"/>
  <c r="ND48" i="14"/>
  <c r="ND45" i="14"/>
  <c r="ND56" i="14" s="1"/>
  <c r="QV31" i="5"/>
  <c r="AP31" i="5" s="1"/>
  <c r="NB77" i="14"/>
  <c r="MZ81" i="14" s="1"/>
  <c r="NE35" i="14"/>
  <c r="NH51" i="6"/>
  <c r="NB136" i="14"/>
  <c r="NB146" i="14" s="1"/>
  <c r="NB111" i="14"/>
  <c r="NC49" i="14"/>
  <c r="NA53" i="14" s="1"/>
  <c r="KD180" i="14" l="1"/>
  <c r="KD184" i="14" s="1"/>
  <c r="KE178" i="14" s="1"/>
  <c r="NC77" i="14"/>
  <c r="NA81" i="14" s="1"/>
  <c r="QX26" i="5"/>
  <c r="NC136" i="14"/>
  <c r="NC146" i="14" s="1"/>
  <c r="NC111" i="14"/>
  <c r="QW43" i="5"/>
  <c r="QW16" i="5" s="1"/>
  <c r="QX37" i="5"/>
  <c r="QV19" i="5"/>
  <c r="AP19" i="5" s="1"/>
  <c r="QV8" i="5"/>
  <c r="AP8" i="5" s="1"/>
  <c r="AP22" i="10" s="1"/>
  <c r="AP21" i="10" s="1"/>
  <c r="AP16" i="5"/>
  <c r="PO18" i="5"/>
  <c r="PO7" i="5"/>
  <c r="PO10" i="5" s="1"/>
  <c r="PQ30" i="5"/>
  <c r="PP33" i="5"/>
  <c r="PP15" i="5" s="1"/>
  <c r="NG35" i="14"/>
  <c r="NI51" i="6"/>
  <c r="ND49" i="14"/>
  <c r="NB53" i="14" s="1"/>
  <c r="ND101" i="14"/>
  <c r="ND88" i="14"/>
  <c r="ND76" i="14"/>
  <c r="ND73" i="14"/>
  <c r="NE63" i="14"/>
  <c r="NE60" i="14"/>
  <c r="NF60" i="14" s="1"/>
  <c r="NE48" i="14"/>
  <c r="NE45" i="14"/>
  <c r="NE56" i="14" s="1"/>
  <c r="NF56" i="14" s="1"/>
  <c r="QX31" i="5"/>
  <c r="QY27" i="5"/>
  <c r="AM11" i="13"/>
  <c r="AM31" i="8"/>
  <c r="AM19" i="10"/>
  <c r="AM24" i="10" s="1"/>
  <c r="KE180" i="14" l="1"/>
  <c r="KF180" i="14" s="1"/>
  <c r="NE101" i="14"/>
  <c r="NE88" i="14"/>
  <c r="NF88" i="14" s="1"/>
  <c r="NE76" i="14"/>
  <c r="NE73" i="14"/>
  <c r="QY26" i="5"/>
  <c r="ND77" i="14"/>
  <c r="NB81" i="14" s="1"/>
  <c r="AM18" i="14"/>
  <c r="AM29" i="10"/>
  <c r="AM25" i="10"/>
  <c r="PR30" i="5"/>
  <c r="PQ33" i="5"/>
  <c r="PQ15" i="5" s="1"/>
  <c r="ND136" i="14"/>
  <c r="ND146" i="14" s="1"/>
  <c r="ND111" i="14"/>
  <c r="QY31" i="5"/>
  <c r="QZ27" i="5"/>
  <c r="QX43" i="5"/>
  <c r="QX16" i="5" s="1"/>
  <c r="QY37" i="5"/>
  <c r="QW19" i="5"/>
  <c r="QW8" i="5"/>
  <c r="NH35" i="14"/>
  <c r="NJ51" i="6"/>
  <c r="NG63" i="14"/>
  <c r="NG60" i="14"/>
  <c r="NG48" i="14"/>
  <c r="NG45" i="14"/>
  <c r="NG56" i="14" s="1"/>
  <c r="AI15" i="14"/>
  <c r="AI34" i="10" s="1"/>
  <c r="NE49" i="14"/>
  <c r="PP18" i="5"/>
  <c r="PP7" i="5"/>
  <c r="PP10" i="5" s="1"/>
  <c r="NH63" i="14" l="1"/>
  <c r="NH60" i="14"/>
  <c r="NH48" i="14"/>
  <c r="NH45" i="14"/>
  <c r="NH56" i="14" s="1"/>
  <c r="NE77" i="14"/>
  <c r="PQ18" i="5"/>
  <c r="PQ7" i="5"/>
  <c r="PS30" i="5"/>
  <c r="PR33" i="5"/>
  <c r="PR15" i="5" s="1"/>
  <c r="NE136" i="14"/>
  <c r="NE146" i="14" s="1"/>
  <c r="NE111" i="14"/>
  <c r="QZ26" i="5"/>
  <c r="NI35" i="14"/>
  <c r="NK51" i="6"/>
  <c r="NC53" i="14"/>
  <c r="NG49" i="14"/>
  <c r="QY43" i="5"/>
  <c r="QY16" i="5" s="1"/>
  <c r="QZ37" i="5"/>
  <c r="KF184" i="14"/>
  <c r="KS178" i="14" s="1"/>
  <c r="QX8" i="5"/>
  <c r="QX19" i="5"/>
  <c r="AM23" i="13"/>
  <c r="AM27" i="13" s="1"/>
  <c r="AM30" i="10"/>
  <c r="AM9" i="11"/>
  <c r="KE184" i="14"/>
  <c r="KG178" i="14" s="1"/>
  <c r="NG101" i="14"/>
  <c r="NG88" i="14"/>
  <c r="NG76" i="14"/>
  <c r="NG73" i="14"/>
  <c r="ND53" i="14"/>
  <c r="QZ31" i="5"/>
  <c r="RA27" i="5"/>
  <c r="PQ10" i="5" l="1"/>
  <c r="AM32" i="13"/>
  <c r="AM35" i="13" s="1"/>
  <c r="AM31" i="13"/>
  <c r="NH49" i="14"/>
  <c r="NE53" i="14" s="1"/>
  <c r="NF53" i="14" s="1"/>
  <c r="RA26" i="5"/>
  <c r="QZ43" i="5"/>
  <c r="QZ16" i="5" s="1"/>
  <c r="RA37" i="5"/>
  <c r="NI60" i="14"/>
  <c r="NI63" i="14"/>
  <c r="NI48" i="14"/>
  <c r="NI45" i="14"/>
  <c r="NI56" i="14" s="1"/>
  <c r="QY8" i="5"/>
  <c r="QY19" i="5"/>
  <c r="NH101" i="14"/>
  <c r="NH88" i="14"/>
  <c r="NH76" i="14"/>
  <c r="NH73" i="14"/>
  <c r="PR7" i="5"/>
  <c r="PR10" i="5" s="1"/>
  <c r="PR18" i="5"/>
  <c r="NC81" i="14"/>
  <c r="NG77" i="14"/>
  <c r="NG136" i="14"/>
  <c r="NG146" i="14" s="1"/>
  <c r="NG111" i="14"/>
  <c r="KG180" i="14"/>
  <c r="PT30" i="5"/>
  <c r="PS33" i="5"/>
  <c r="PS15" i="5" s="1"/>
  <c r="NJ35" i="14"/>
  <c r="NL51" i="6"/>
  <c r="RA31" i="5"/>
  <c r="RB27" i="5"/>
  <c r="AM33" i="13" l="1"/>
  <c r="AN30" i="13" s="1"/>
  <c r="AM38" i="13"/>
  <c r="AM37" i="13"/>
  <c r="AM12" i="11" s="1"/>
  <c r="ND81" i="14"/>
  <c r="NI88" i="14"/>
  <c r="NI101" i="14"/>
  <c r="NI76" i="14"/>
  <c r="NI73" i="14"/>
  <c r="PS7" i="5"/>
  <c r="PS10" i="5" s="1"/>
  <c r="PS18" i="5"/>
  <c r="RA43" i="5"/>
  <c r="RA16" i="5" s="1"/>
  <c r="RB37" i="5"/>
  <c r="QZ19" i="5"/>
  <c r="QZ8" i="5"/>
  <c r="RC27" i="5"/>
  <c r="PU30" i="5"/>
  <c r="PT33" i="5"/>
  <c r="PT15" i="5" s="1"/>
  <c r="NH77" i="14"/>
  <c r="RB26" i="5"/>
  <c r="NJ60" i="14"/>
  <c r="NJ63" i="14"/>
  <c r="NJ48" i="14"/>
  <c r="NJ45" i="14"/>
  <c r="NJ56" i="14" s="1"/>
  <c r="KG184" i="14"/>
  <c r="KH178" i="14" s="1"/>
  <c r="NK35" i="14"/>
  <c r="NM51" i="6"/>
  <c r="NI49" i="14"/>
  <c r="NG53" i="14" s="1"/>
  <c r="NH136" i="14"/>
  <c r="NH146" i="14" s="1"/>
  <c r="NH111" i="14"/>
  <c r="NJ88" i="14" l="1"/>
  <c r="NJ101" i="14"/>
  <c r="NJ76" i="14"/>
  <c r="NJ73" i="14"/>
  <c r="RC26" i="5"/>
  <c r="NL35" i="14"/>
  <c r="NN51" i="6"/>
  <c r="NK60" i="14"/>
  <c r="NK63" i="14"/>
  <c r="NK48" i="14"/>
  <c r="NK45" i="14"/>
  <c r="NK56" i="14" s="1"/>
  <c r="PT7" i="5"/>
  <c r="PT10" i="5" s="1"/>
  <c r="PT18" i="5"/>
  <c r="NE81" i="14"/>
  <c r="NF81" i="14" s="1"/>
  <c r="PV30" i="5"/>
  <c r="PU33" i="5"/>
  <c r="PU15" i="5" s="1"/>
  <c r="NI77" i="14"/>
  <c r="NG81" i="14" s="1"/>
  <c r="RA8" i="5"/>
  <c r="RA19" i="5"/>
  <c r="RD27" i="5"/>
  <c r="NI136" i="14"/>
  <c r="NI146" i="14" s="1"/>
  <c r="NI111" i="14"/>
  <c r="RB43" i="5"/>
  <c r="RB16" i="5" s="1"/>
  <c r="RC37" i="5"/>
  <c r="KH184" i="14"/>
  <c r="KI178" i="14" s="1"/>
  <c r="KH180" i="14"/>
  <c r="NJ49" i="14"/>
  <c r="RB31" i="5"/>
  <c r="RC43" i="5" l="1"/>
  <c r="RC16" i="5" s="1"/>
  <c r="RD37" i="5"/>
  <c r="PU7" i="5"/>
  <c r="PU10" i="5" s="1"/>
  <c r="PU18" i="5"/>
  <c r="NJ77" i="14"/>
  <c r="NH81" i="14" s="1"/>
  <c r="AI7" i="14"/>
  <c r="AI45" i="11" s="1"/>
  <c r="NJ136" i="14"/>
  <c r="NJ146" i="14" s="1"/>
  <c r="NJ111" i="14"/>
  <c r="RD26" i="5"/>
  <c r="PW30" i="5"/>
  <c r="PV33" i="5"/>
  <c r="PV15" i="5" s="1"/>
  <c r="NK49" i="14"/>
  <c r="NI53" i="14" s="1"/>
  <c r="NH53" i="14"/>
  <c r="RB8" i="5"/>
  <c r="RB19" i="5"/>
  <c r="RD31" i="5"/>
  <c r="RE27" i="5"/>
  <c r="NK101" i="14"/>
  <c r="NK88" i="14"/>
  <c r="NK73" i="14"/>
  <c r="NK76" i="14"/>
  <c r="KI180" i="14"/>
  <c r="NM35" i="14"/>
  <c r="NO51" i="6"/>
  <c r="RC31" i="5"/>
  <c r="NL60" i="14"/>
  <c r="NL63" i="14"/>
  <c r="NL48" i="14"/>
  <c r="NL45" i="14"/>
  <c r="NL56" i="14" s="1"/>
  <c r="NN35" i="14" l="1"/>
  <c r="NP51" i="6"/>
  <c r="PV7" i="5"/>
  <c r="PV10" i="5" s="1"/>
  <c r="PV18" i="5"/>
  <c r="KI184" i="14"/>
  <c r="KJ178" i="14" s="1"/>
  <c r="NK77" i="14"/>
  <c r="NI81" i="14" s="1"/>
  <c r="PX30" i="5"/>
  <c r="PW33" i="5"/>
  <c r="PW15" i="5" s="1"/>
  <c r="RD43" i="5"/>
  <c r="RD16" i="5" s="1"/>
  <c r="RE37" i="5"/>
  <c r="RE26" i="5"/>
  <c r="RC19" i="5"/>
  <c r="RC8" i="5"/>
  <c r="NM60" i="14"/>
  <c r="NM63" i="14"/>
  <c r="NM48" i="14"/>
  <c r="NM45" i="14"/>
  <c r="NM56" i="14" s="1"/>
  <c r="NL101" i="14"/>
  <c r="NL88" i="14"/>
  <c r="NL76" i="14"/>
  <c r="NL73" i="14"/>
  <c r="NK136" i="14"/>
  <c r="NK146" i="14" s="1"/>
  <c r="NK111" i="14"/>
  <c r="NL49" i="14"/>
  <c r="RF27" i="5"/>
  <c r="KJ180" i="14" l="1"/>
  <c r="KJ184" i="14" s="1"/>
  <c r="KK178" i="14" s="1"/>
  <c r="NO35" i="14"/>
  <c r="NQ51" i="6"/>
  <c r="NL77" i="14"/>
  <c r="NJ81" i="14" s="1"/>
  <c r="RE43" i="5"/>
  <c r="RE16" i="5" s="1"/>
  <c r="RF37" i="5"/>
  <c r="RF31" i="5" s="1"/>
  <c r="NN60" i="14"/>
  <c r="NN63" i="14"/>
  <c r="NN45" i="14"/>
  <c r="NN56" i="14" s="1"/>
  <c r="NN48" i="14"/>
  <c r="NM101" i="14"/>
  <c r="NM88" i="14"/>
  <c r="NM76" i="14"/>
  <c r="NM73" i="14"/>
  <c r="NL136" i="14"/>
  <c r="NL146" i="14" s="1"/>
  <c r="NL111" i="14"/>
  <c r="RD8" i="5"/>
  <c r="RD19" i="5"/>
  <c r="NJ53" i="14"/>
  <c r="PY30" i="5"/>
  <c r="PX33" i="5"/>
  <c r="PX15" i="5" s="1"/>
  <c r="AN30" i="5"/>
  <c r="AN33" i="5" s="1"/>
  <c r="RF26" i="5"/>
  <c r="RG27" i="5"/>
  <c r="RE31" i="5"/>
  <c r="NM49" i="14"/>
  <c r="PW7" i="5"/>
  <c r="PW10" i="5" s="1"/>
  <c r="PW18" i="5"/>
  <c r="KK180" i="14" l="1"/>
  <c r="KK184" i="14" s="1"/>
  <c r="KL178" i="14" s="1"/>
  <c r="RE8" i="5"/>
  <c r="RE19" i="5"/>
  <c r="RH27" i="5"/>
  <c r="NO60" i="14"/>
  <c r="NO63" i="14"/>
  <c r="NO48" i="14"/>
  <c r="NO45" i="14"/>
  <c r="NO56" i="14" s="1"/>
  <c r="NM136" i="14"/>
  <c r="NM146" i="14" s="1"/>
  <c r="NM111" i="14"/>
  <c r="PX18" i="5"/>
  <c r="AN18" i="5" s="1"/>
  <c r="PX7" i="5"/>
  <c r="AN15" i="5"/>
  <c r="NN49" i="14"/>
  <c r="NL53" i="14" s="1"/>
  <c r="RF43" i="5"/>
  <c r="RF16" i="5" s="1"/>
  <c r="RG37" i="5"/>
  <c r="NM77" i="14"/>
  <c r="NK81" i="14" s="1"/>
  <c r="PZ30" i="5"/>
  <c r="PY33" i="5"/>
  <c r="PY15" i="5" s="1"/>
  <c r="NK53" i="14"/>
  <c r="NP35" i="14"/>
  <c r="NR51" i="6"/>
  <c r="NN88" i="14"/>
  <c r="NN101" i="14"/>
  <c r="NN76" i="14"/>
  <c r="NN73" i="14"/>
  <c r="RG26" i="5"/>
  <c r="KL180" i="14" l="1"/>
  <c r="KL184" i="14" s="1"/>
  <c r="KM178" i="14" s="1"/>
  <c r="QA30" i="5"/>
  <c r="PZ33" i="5"/>
  <c r="PZ15" i="5" s="1"/>
  <c r="NQ35" i="14"/>
  <c r="NS51" i="6"/>
  <c r="NO49" i="14"/>
  <c r="RF8" i="5"/>
  <c r="RF19" i="5"/>
  <c r="AQ27" i="5"/>
  <c r="E27" i="5" s="1"/>
  <c r="NP63" i="14"/>
  <c r="NP60" i="14"/>
  <c r="NP48" i="14"/>
  <c r="NP45" i="14"/>
  <c r="NP56" i="14" s="1"/>
  <c r="PX10" i="5"/>
  <c r="AN7" i="5"/>
  <c r="RH37" i="5"/>
  <c r="RG43" i="5"/>
  <c r="RG16" i="5" s="1"/>
  <c r="NN136" i="14"/>
  <c r="NN146" i="14" s="1"/>
  <c r="NN111" i="14"/>
  <c r="NO88" i="14"/>
  <c r="NO101" i="14"/>
  <c r="NO76" i="14"/>
  <c r="NO73" i="14"/>
  <c r="RG31" i="5"/>
  <c r="PY18" i="5"/>
  <c r="PY7" i="5"/>
  <c r="NN77" i="14"/>
  <c r="NL81" i="14" s="1"/>
  <c r="RH26" i="5"/>
  <c r="KM180" i="14" l="1"/>
  <c r="KM184" i="14" s="1"/>
  <c r="KN178" i="14" s="1"/>
  <c r="NQ63" i="14"/>
  <c r="NQ60" i="14"/>
  <c r="NQ48" i="14"/>
  <c r="NQ45" i="14"/>
  <c r="NQ56" i="14" s="1"/>
  <c r="NM81" i="14"/>
  <c r="PY10" i="5"/>
  <c r="PZ18" i="5"/>
  <c r="PZ7" i="5"/>
  <c r="PZ10" i="5" s="1"/>
  <c r="NR35" i="14"/>
  <c r="NU51" i="6"/>
  <c r="QB30" i="5"/>
  <c r="QA33" i="5"/>
  <c r="QA15" i="5" s="1"/>
  <c r="RG19" i="5"/>
  <c r="RG8" i="5"/>
  <c r="RH43" i="5"/>
  <c r="RH16" i="5" s="1"/>
  <c r="AQ37" i="5"/>
  <c r="NM53" i="14"/>
  <c r="NO77" i="14"/>
  <c r="NP101" i="14"/>
  <c r="NP88" i="14"/>
  <c r="NP76" i="14"/>
  <c r="NP73" i="14"/>
  <c r="NO136" i="14"/>
  <c r="NO146" i="14" s="1"/>
  <c r="NO111" i="14"/>
  <c r="AN17" i="10"/>
  <c r="AN16" i="10" s="1"/>
  <c r="AN10" i="5"/>
  <c r="NP49" i="14"/>
  <c r="NN53" i="14" s="1"/>
  <c r="AQ26" i="5"/>
  <c r="RH31" i="5"/>
  <c r="AQ31" i="5" s="1"/>
  <c r="E31" i="5" s="1"/>
  <c r="KN180" i="14" l="1"/>
  <c r="KN184" i="14" s="1"/>
  <c r="KO178" i="14" s="1"/>
  <c r="AQ43" i="5"/>
  <c r="E43" i="5" s="1"/>
  <c r="E37" i="5"/>
  <c r="RH19" i="5"/>
  <c r="AQ19" i="5" s="1"/>
  <c r="E19" i="5" s="1"/>
  <c r="RH8" i="5"/>
  <c r="AQ8" i="5" s="1"/>
  <c r="AQ16" i="5"/>
  <c r="E16" i="5" s="1"/>
  <c r="QA18" i="5"/>
  <c r="QA7" i="5"/>
  <c r="QC30" i="5"/>
  <c r="QB33" i="5"/>
  <c r="QB15" i="5" s="1"/>
  <c r="NQ101" i="14"/>
  <c r="NQ88" i="14"/>
  <c r="NQ76" i="14"/>
  <c r="NQ73" i="14"/>
  <c r="NP77" i="14"/>
  <c r="NQ49" i="14"/>
  <c r="NT35" i="14"/>
  <c r="NV51" i="6"/>
  <c r="E26" i="5"/>
  <c r="NP136" i="14"/>
  <c r="NP146" i="14" s="1"/>
  <c r="NP111" i="14"/>
  <c r="NR63" i="14"/>
  <c r="NR60" i="14"/>
  <c r="NS60" i="14" s="1"/>
  <c r="NR48" i="14"/>
  <c r="NR45" i="14"/>
  <c r="NR56" i="14" s="1"/>
  <c r="NS56" i="14" s="1"/>
  <c r="AN11" i="13"/>
  <c r="AN31" i="8"/>
  <c r="AN19" i="10"/>
  <c r="AN24" i="10" s="1"/>
  <c r="KO180" i="14" l="1"/>
  <c r="KO184" i="14" s="1"/>
  <c r="KP178" i="14" s="1"/>
  <c r="QD30" i="5"/>
  <c r="QC33" i="5"/>
  <c r="QC15" i="5" s="1"/>
  <c r="NO53" i="14"/>
  <c r="NT63" i="14"/>
  <c r="NT60" i="14"/>
  <c r="NT48" i="14"/>
  <c r="NT45" i="14"/>
  <c r="NT56" i="14" s="1"/>
  <c r="NU35" i="14"/>
  <c r="NW51" i="6"/>
  <c r="AQ22" i="10"/>
  <c r="E8" i="5"/>
  <c r="AJ15" i="14"/>
  <c r="AJ34" i="10" s="1"/>
  <c r="NN81" i="14"/>
  <c r="NR101" i="14"/>
  <c r="NR88" i="14"/>
  <c r="NS88" i="14" s="1"/>
  <c r="NR76" i="14"/>
  <c r="NR73" i="14"/>
  <c r="AN18" i="14"/>
  <c r="AN29" i="10"/>
  <c r="AN25" i="10"/>
  <c r="QA10" i="5"/>
  <c r="NQ77" i="14"/>
  <c r="NO81" i="14" s="1"/>
  <c r="NQ136" i="14"/>
  <c r="NQ146" i="14" s="1"/>
  <c r="NQ111" i="14"/>
  <c r="NR49" i="14"/>
  <c r="NP53" i="14" s="1"/>
  <c r="QB18" i="5"/>
  <c r="QB7" i="5"/>
  <c r="QB10" i="5" s="1"/>
  <c r="KP180" i="14" l="1"/>
  <c r="KP184" i="14" s="1"/>
  <c r="KQ178" i="14" s="1"/>
  <c r="NT101" i="14"/>
  <c r="NT88" i="14"/>
  <c r="NT76" i="14"/>
  <c r="NT73" i="14"/>
  <c r="AN23" i="13"/>
  <c r="AN27" i="13" s="1"/>
  <c r="AN9" i="11"/>
  <c r="AN30" i="10"/>
  <c r="NT49" i="14"/>
  <c r="NR77" i="14"/>
  <c r="NR136" i="14"/>
  <c r="NR146" i="14" s="1"/>
  <c r="NR111" i="14"/>
  <c r="QC18" i="5"/>
  <c r="QC7" i="5"/>
  <c r="QC10" i="5" s="1"/>
  <c r="QE30" i="5"/>
  <c r="QD33" i="5"/>
  <c r="QD15" i="5" s="1"/>
  <c r="AQ21" i="10"/>
  <c r="G21" i="10" s="1"/>
  <c r="C21" i="3" s="1"/>
  <c r="G22" i="10"/>
  <c r="NV35" i="14"/>
  <c r="NX51" i="6"/>
  <c r="NQ53" i="14"/>
  <c r="NU63" i="14"/>
  <c r="NU60" i="14"/>
  <c r="NU48" i="14"/>
  <c r="NU45" i="14"/>
  <c r="NU56" i="14" s="1"/>
  <c r="NP81" i="14"/>
  <c r="KQ180" i="14" l="1"/>
  <c r="KQ184" i="14" s="1"/>
  <c r="KR178" i="14" s="1"/>
  <c r="AN32" i="13"/>
  <c r="AN35" i="13" s="1"/>
  <c r="AN31" i="13"/>
  <c r="NT77" i="14"/>
  <c r="NQ81" i="14" s="1"/>
  <c r="QF30" i="5"/>
  <c r="QE33" i="5"/>
  <c r="QE15" i="5" s="1"/>
  <c r="NU101" i="14"/>
  <c r="NU88" i="14"/>
  <c r="NU76" i="14"/>
  <c r="NU73" i="14"/>
  <c r="NW35" i="14"/>
  <c r="NY51" i="6"/>
  <c r="NV60" i="14"/>
  <c r="NV63" i="14"/>
  <c r="NV48" i="14"/>
  <c r="NV45" i="14"/>
  <c r="NV56" i="14" s="1"/>
  <c r="NT136" i="14"/>
  <c r="NT146" i="14" s="1"/>
  <c r="NT111" i="14"/>
  <c r="QD7" i="5"/>
  <c r="QD10" i="5" s="1"/>
  <c r="QD18" i="5"/>
  <c r="NU49" i="14"/>
  <c r="NR53" i="14" s="1"/>
  <c r="NS53" i="14" s="1"/>
  <c r="AN38" i="13" l="1"/>
  <c r="AN37" i="13"/>
  <c r="AN12" i="11" s="1"/>
  <c r="KR180" i="14"/>
  <c r="KS180" i="14" s="1"/>
  <c r="QG30" i="5"/>
  <c r="QF33" i="5"/>
  <c r="QF15" i="5" s="1"/>
  <c r="NW60" i="14"/>
  <c r="NW63" i="14"/>
  <c r="NW48" i="14"/>
  <c r="NW45" i="14"/>
  <c r="NW56" i="14" s="1"/>
  <c r="NU77" i="14"/>
  <c r="NV88" i="14"/>
  <c r="NV101" i="14"/>
  <c r="NV76" i="14"/>
  <c r="NV73" i="14"/>
  <c r="NX35" i="14"/>
  <c r="NZ51" i="6"/>
  <c r="AN33" i="13"/>
  <c r="AO30" i="13" s="1"/>
  <c r="NU136" i="14"/>
  <c r="NU146" i="14" s="1"/>
  <c r="NU111" i="14"/>
  <c r="NV49" i="14"/>
  <c r="NT53" i="14" s="1"/>
  <c r="QE7" i="5"/>
  <c r="QE18" i="5"/>
  <c r="NR81" i="14"/>
  <c r="NS81" i="14" s="1"/>
  <c r="KS184" i="14" l="1"/>
  <c r="LF178" i="14" s="1"/>
  <c r="QE10" i="5"/>
  <c r="KR184" i="14"/>
  <c r="KT178" i="14" s="1"/>
  <c r="QH30" i="5"/>
  <c r="QG33" i="5"/>
  <c r="QG15" i="5" s="1"/>
  <c r="NV136" i="14"/>
  <c r="NV146" i="14" s="1"/>
  <c r="NV111" i="14"/>
  <c r="NX60" i="14"/>
  <c r="NX63" i="14"/>
  <c r="NX48" i="14"/>
  <c r="NX45" i="14"/>
  <c r="NX56" i="14" s="1"/>
  <c r="NV77" i="14"/>
  <c r="NT81" i="14" s="1"/>
  <c r="AJ7" i="14"/>
  <c r="QF7" i="5"/>
  <c r="QF10" i="5" s="1"/>
  <c r="QF18" i="5"/>
  <c r="NW49" i="14"/>
  <c r="NY35" i="14"/>
  <c r="OA51" i="6"/>
  <c r="NW101" i="14"/>
  <c r="NW88" i="14"/>
  <c r="NW76" i="14"/>
  <c r="NW73" i="14"/>
  <c r="AJ45" i="11" l="1"/>
  <c r="E7" i="14"/>
  <c r="NX101" i="14"/>
  <c r="NX88" i="14"/>
  <c r="NX73" i="14"/>
  <c r="NX76" i="14"/>
  <c r="QG7" i="5"/>
  <c r="QG10" i="5" s="1"/>
  <c r="QG18" i="5"/>
  <c r="QI30" i="5"/>
  <c r="QH33" i="5"/>
  <c r="QH15" i="5" s="1"/>
  <c r="NW77" i="14"/>
  <c r="NZ35" i="14"/>
  <c r="OB51" i="6"/>
  <c r="NW136" i="14"/>
  <c r="NW146" i="14" s="1"/>
  <c r="NW111" i="14"/>
  <c r="NX49" i="14"/>
  <c r="NV53" i="14" s="1"/>
  <c r="NY60" i="14"/>
  <c r="NY63" i="14"/>
  <c r="NY48" i="14"/>
  <c r="NY45" i="14"/>
  <c r="NY56" i="14" s="1"/>
  <c r="NU53" i="14"/>
  <c r="KT180" i="14"/>
  <c r="NU81" i="14" l="1"/>
  <c r="NY101" i="14"/>
  <c r="NY88" i="14"/>
  <c r="NY76" i="14"/>
  <c r="NY73" i="14"/>
  <c r="QJ30" i="5"/>
  <c r="QI33" i="5"/>
  <c r="QI15" i="5" s="1"/>
  <c r="NX136" i="14"/>
  <c r="NX146" i="14" s="1"/>
  <c r="NX111" i="14"/>
  <c r="KT184" i="14"/>
  <c r="KU178" i="14" s="1"/>
  <c r="NZ60" i="14"/>
  <c r="NZ63" i="14"/>
  <c r="NZ48" i="14"/>
  <c r="NZ45" i="14"/>
  <c r="NZ56" i="14" s="1"/>
  <c r="NX77" i="14"/>
  <c r="OA35" i="14"/>
  <c r="OC51" i="6"/>
  <c r="NY49" i="14"/>
  <c r="NW53" i="14" s="1"/>
  <c r="QH7" i="5"/>
  <c r="QH10" i="5" s="1"/>
  <c r="QH18" i="5"/>
  <c r="QI7" i="5" l="1"/>
  <c r="QI10" i="5" s="1"/>
  <c r="QI18" i="5"/>
  <c r="NY77" i="14"/>
  <c r="NW81" i="14" s="1"/>
  <c r="QK30" i="5"/>
  <c r="QJ33" i="5"/>
  <c r="QJ15" i="5" s="1"/>
  <c r="AO30" i="5"/>
  <c r="AO33" i="5" s="1"/>
  <c r="NZ88" i="14"/>
  <c r="NZ101" i="14"/>
  <c r="NZ76" i="14"/>
  <c r="NZ73" i="14"/>
  <c r="NY136" i="14"/>
  <c r="NY146" i="14" s="1"/>
  <c r="NY111" i="14"/>
  <c r="NZ49" i="14"/>
  <c r="KU180" i="14"/>
  <c r="NV81" i="14"/>
  <c r="OB35" i="14"/>
  <c r="OD51" i="6"/>
  <c r="OA60" i="14"/>
  <c r="OA63" i="14"/>
  <c r="OA45" i="14"/>
  <c r="OA56" i="14" s="1"/>
  <c r="OA48" i="14"/>
  <c r="NX53" i="14" l="1"/>
  <c r="NZ77" i="14"/>
  <c r="QJ18" i="5"/>
  <c r="AO18" i="5" s="1"/>
  <c r="QJ7" i="5"/>
  <c r="AO15" i="5"/>
  <c r="OA49" i="14"/>
  <c r="OA88" i="14"/>
  <c r="OA101" i="14"/>
  <c r="OA76" i="14"/>
  <c r="OA73" i="14"/>
  <c r="QL30" i="5"/>
  <c r="QK33" i="5"/>
  <c r="QK15" i="5" s="1"/>
  <c r="OB63" i="14"/>
  <c r="OB60" i="14"/>
  <c r="OB48" i="14"/>
  <c r="OB45" i="14"/>
  <c r="OB56" i="14" s="1"/>
  <c r="NZ136" i="14"/>
  <c r="NZ146" i="14" s="1"/>
  <c r="NZ111" i="14"/>
  <c r="KU184" i="14"/>
  <c r="KV178" i="14" s="1"/>
  <c r="OC35" i="14"/>
  <c r="OE51" i="6"/>
  <c r="QJ10" i="5" l="1"/>
  <c r="AO7" i="5"/>
  <c r="QM30" i="5"/>
  <c r="QL33" i="5"/>
  <c r="QL15" i="5" s="1"/>
  <c r="OB49" i="14"/>
  <c r="NZ53" i="14" s="1"/>
  <c r="QK18" i="5"/>
  <c r="QK7" i="5"/>
  <c r="NY81" i="14"/>
  <c r="NX81" i="14"/>
  <c r="NY53" i="14"/>
  <c r="OA77" i="14"/>
  <c r="OD35" i="14"/>
  <c r="OF51" i="6"/>
  <c r="OC63" i="14"/>
  <c r="OC60" i="14"/>
  <c r="OC48" i="14"/>
  <c r="OC45" i="14"/>
  <c r="OC56" i="14" s="1"/>
  <c r="OA136" i="14"/>
  <c r="OA146" i="14" s="1"/>
  <c r="OA111" i="14"/>
  <c r="OB101" i="14"/>
  <c r="OB88" i="14"/>
  <c r="OB76" i="14"/>
  <c r="OB73" i="14"/>
  <c r="KV184" i="14"/>
  <c r="KW178" i="14" s="1"/>
  <c r="KV180" i="14"/>
  <c r="KW180" i="14" l="1"/>
  <c r="KW184" i="14" s="1"/>
  <c r="KX178" i="14" s="1"/>
  <c r="QN30" i="5"/>
  <c r="QM33" i="5"/>
  <c r="QM15" i="5" s="1"/>
  <c r="OC101" i="14"/>
  <c r="OC88" i="14"/>
  <c r="OC76" i="14"/>
  <c r="OC73" i="14"/>
  <c r="AO17" i="10"/>
  <c r="AO16" i="10" s="1"/>
  <c r="AO10" i="5"/>
  <c r="OD63" i="14"/>
  <c r="OD60" i="14"/>
  <c r="OD48" i="14"/>
  <c r="OD45" i="14"/>
  <c r="OD56" i="14" s="1"/>
  <c r="OB136" i="14"/>
  <c r="OB146" i="14" s="1"/>
  <c r="OB111" i="14"/>
  <c r="OC49" i="14"/>
  <c r="OA53" i="14" s="1"/>
  <c r="OE35" i="14"/>
  <c r="OH51" i="6"/>
  <c r="OB77" i="14"/>
  <c r="QK10" i="5"/>
  <c r="QL18" i="5"/>
  <c r="QL7" i="5"/>
  <c r="QL10" i="5" s="1"/>
  <c r="NZ81" i="14"/>
  <c r="KX180" i="14" l="1"/>
  <c r="KX184" i="14" s="1"/>
  <c r="KY178" i="14" s="1"/>
  <c r="OE63" i="14"/>
  <c r="OE60" i="14"/>
  <c r="OF60" i="14" s="1"/>
  <c r="OE48" i="14"/>
  <c r="OE45" i="14"/>
  <c r="OE56" i="14" s="1"/>
  <c r="OF56" i="14" s="1"/>
  <c r="OB53" i="14"/>
  <c r="QM18" i="5"/>
  <c r="QM7" i="5"/>
  <c r="QM10" i="5" s="1"/>
  <c r="QO30" i="5"/>
  <c r="QN33" i="5"/>
  <c r="QN15" i="5" s="1"/>
  <c r="AO11" i="13"/>
  <c r="AO31" i="8"/>
  <c r="AO19" i="10"/>
  <c r="AO24" i="10" s="1"/>
  <c r="OC77" i="14"/>
  <c r="OC136" i="14"/>
  <c r="OC146" i="14" s="1"/>
  <c r="OC111" i="14"/>
  <c r="OG35" i="14"/>
  <c r="OI51" i="6"/>
  <c r="OD49" i="14"/>
  <c r="OD101" i="14"/>
  <c r="OD88" i="14"/>
  <c r="OD76" i="14"/>
  <c r="OD73" i="14"/>
  <c r="KY180" i="14" l="1"/>
  <c r="KY184" i="14" s="1"/>
  <c r="KZ178" i="14" s="1"/>
  <c r="OH35" i="14"/>
  <c r="OJ51" i="6"/>
  <c r="OG63" i="14"/>
  <c r="OG60" i="14"/>
  <c r="OG48" i="14"/>
  <c r="OG45" i="14"/>
  <c r="OG56" i="14" s="1"/>
  <c r="OA81" i="14"/>
  <c r="AK15" i="14"/>
  <c r="AK34" i="10" s="1"/>
  <c r="AO18" i="14"/>
  <c r="AO25" i="10"/>
  <c r="AO29" i="10"/>
  <c r="OE101" i="14"/>
  <c r="OE88" i="14"/>
  <c r="OF88" i="14" s="1"/>
  <c r="OE76" i="14"/>
  <c r="OE73" i="14"/>
  <c r="OD77" i="14"/>
  <c r="OB81" i="14" s="1"/>
  <c r="OE49" i="14"/>
  <c r="OC53" i="14" s="1"/>
  <c r="QN18" i="5"/>
  <c r="QN7" i="5"/>
  <c r="QN10" i="5" s="1"/>
  <c r="QP30" i="5"/>
  <c r="QO33" i="5"/>
  <c r="QO15" i="5" s="1"/>
  <c r="OD136" i="14"/>
  <c r="OD146" i="14" s="1"/>
  <c r="OD111" i="14"/>
  <c r="KZ180" i="14" l="1"/>
  <c r="KZ184" i="14" s="1"/>
  <c r="LA178" i="14" s="1"/>
  <c r="OI35" i="14"/>
  <c r="OK51" i="6"/>
  <c r="OG101" i="14"/>
  <c r="OG88" i="14"/>
  <c r="OG76" i="14"/>
  <c r="OG73" i="14"/>
  <c r="OH63" i="14"/>
  <c r="OH60" i="14"/>
  <c r="OH48" i="14"/>
  <c r="OH45" i="14"/>
  <c r="OH56" i="14" s="1"/>
  <c r="QQ30" i="5"/>
  <c r="QP33" i="5"/>
  <c r="QP15" i="5" s="1"/>
  <c r="AO23" i="13"/>
  <c r="AO27" i="13" s="1"/>
  <c r="AO9" i="11"/>
  <c r="AO30" i="10"/>
  <c r="OG49" i="14"/>
  <c r="OE77" i="14"/>
  <c r="QO18" i="5"/>
  <c r="QO7" i="5"/>
  <c r="OE136" i="14"/>
  <c r="OE146" i="14" s="1"/>
  <c r="OE111" i="14"/>
  <c r="OC81" i="14"/>
  <c r="LA180" i="14" l="1"/>
  <c r="LA184" i="14" s="1"/>
  <c r="LB178" i="14" s="1"/>
  <c r="OH101" i="14"/>
  <c r="OH88" i="14"/>
  <c r="OH76" i="14"/>
  <c r="OH73" i="14"/>
  <c r="OG136" i="14"/>
  <c r="OG146" i="14" s="1"/>
  <c r="OG111" i="14"/>
  <c r="QP7" i="5"/>
  <c r="QP10" i="5" s="1"/>
  <c r="QP18" i="5"/>
  <c r="OI60" i="14"/>
  <c r="OI63" i="14"/>
  <c r="OI48" i="14"/>
  <c r="OI45" i="14"/>
  <c r="OI56" i="14" s="1"/>
  <c r="QR30" i="5"/>
  <c r="QQ33" i="5"/>
  <c r="QQ15" i="5" s="1"/>
  <c r="AO32" i="13"/>
  <c r="AO35" i="13" s="1"/>
  <c r="AO31" i="13"/>
  <c r="OH49" i="14"/>
  <c r="OD53" i="14" s="1"/>
  <c r="OG77" i="14"/>
  <c r="OJ35" i="14"/>
  <c r="OL51" i="6"/>
  <c r="QO10" i="5"/>
  <c r="AO33" i="13" l="1"/>
  <c r="AP30" i="13" s="1"/>
  <c r="AO38" i="13"/>
  <c r="AO37" i="13"/>
  <c r="AO12" i="11" s="1"/>
  <c r="LB180" i="14"/>
  <c r="LB184" i="14" s="1"/>
  <c r="LC178" i="14" s="1"/>
  <c r="QS30" i="5"/>
  <c r="QR33" i="5"/>
  <c r="QR15" i="5" s="1"/>
  <c r="OH136" i="14"/>
  <c r="OH146" i="14" s="1"/>
  <c r="OH111" i="14"/>
  <c r="OJ60" i="14"/>
  <c r="OJ63" i="14"/>
  <c r="OJ48" i="14"/>
  <c r="OJ45" i="14"/>
  <c r="OJ56" i="14" s="1"/>
  <c r="QQ7" i="5"/>
  <c r="QQ18" i="5"/>
  <c r="OE53" i="14"/>
  <c r="OF53" i="14" s="1"/>
  <c r="OI49" i="14"/>
  <c r="OG53" i="14" s="1"/>
  <c r="OI101" i="14"/>
  <c r="OI88" i="14"/>
  <c r="OI76" i="14"/>
  <c r="OI73" i="14"/>
  <c r="OK35" i="14"/>
  <c r="OM51" i="6"/>
  <c r="OH77" i="14"/>
  <c r="LC180" i="14" l="1"/>
  <c r="LC184" i="14" s="1"/>
  <c r="LD178" i="14" s="1"/>
  <c r="QR7" i="5"/>
  <c r="QR10" i="5" s="1"/>
  <c r="QR18" i="5"/>
  <c r="OI136" i="14"/>
  <c r="OI146" i="14" s="1"/>
  <c r="OI111" i="14"/>
  <c r="OK60" i="14"/>
  <c r="OK63" i="14"/>
  <c r="OK48" i="14"/>
  <c r="OK45" i="14"/>
  <c r="OK56" i="14" s="1"/>
  <c r="OI77" i="14"/>
  <c r="OL35" i="14"/>
  <c r="ON51" i="6"/>
  <c r="OJ49" i="14"/>
  <c r="OD81" i="14"/>
  <c r="OE81" i="14"/>
  <c r="QT30" i="5"/>
  <c r="QS33" i="5"/>
  <c r="QS15" i="5" s="1"/>
  <c r="QQ10" i="5"/>
  <c r="OJ101" i="14"/>
  <c r="OJ88" i="14"/>
  <c r="OJ76" i="14"/>
  <c r="OJ73" i="14"/>
  <c r="OG81" i="14"/>
  <c r="LD180" i="14" l="1"/>
  <c r="LD184" i="14" s="1"/>
  <c r="LE178" i="14" s="1"/>
  <c r="OK101" i="14"/>
  <c r="OK88" i="14"/>
  <c r="OK73" i="14"/>
  <c r="OK76" i="14"/>
  <c r="OH53" i="14"/>
  <c r="OJ136" i="14"/>
  <c r="OJ146" i="14" s="1"/>
  <c r="OJ111" i="14"/>
  <c r="QS7" i="5"/>
  <c r="QS10" i="5" s="1"/>
  <c r="QS18" i="5"/>
  <c r="OJ77" i="14"/>
  <c r="OM35" i="14"/>
  <c r="OO51" i="6"/>
  <c r="QU30" i="5"/>
  <c r="QT33" i="5"/>
  <c r="QT15" i="5" s="1"/>
  <c r="OL60" i="14"/>
  <c r="OL63" i="14"/>
  <c r="OL48" i="14"/>
  <c r="OL45" i="14"/>
  <c r="OL56" i="14" s="1"/>
  <c r="OF81" i="14"/>
  <c r="OK49" i="14"/>
  <c r="LE180" i="14" l="1"/>
  <c r="LF180" i="14" s="1"/>
  <c r="OH81" i="14"/>
  <c r="QV30" i="5"/>
  <c r="QU33" i="5"/>
  <c r="QU15" i="5" s="1"/>
  <c r="QT7" i="5"/>
  <c r="QT10" i="5" s="1"/>
  <c r="QT18" i="5"/>
  <c r="OK77" i="14"/>
  <c r="AK7" i="14"/>
  <c r="AK45" i="11" s="1"/>
  <c r="ON35" i="14"/>
  <c r="OP51" i="6"/>
  <c r="OM60" i="14"/>
  <c r="OM63" i="14"/>
  <c r="OM48" i="14"/>
  <c r="OM45" i="14"/>
  <c r="OM56" i="14" s="1"/>
  <c r="OK136" i="14"/>
  <c r="OK146" i="14" s="1"/>
  <c r="OK111" i="14"/>
  <c r="OI53" i="14"/>
  <c r="OL49" i="14"/>
  <c r="OI81" i="14"/>
  <c r="OL88" i="14"/>
  <c r="OL101" i="14"/>
  <c r="OL76" i="14"/>
  <c r="OL73" i="14"/>
  <c r="OJ53" i="14" l="1"/>
  <c r="QU7" i="5"/>
  <c r="QU10" i="5" s="1"/>
  <c r="QU18" i="5"/>
  <c r="OL77" i="14"/>
  <c r="OJ81" i="14" s="1"/>
  <c r="QW30" i="5"/>
  <c r="QV33" i="5"/>
  <c r="QV15" i="5" s="1"/>
  <c r="AP30" i="5"/>
  <c r="AP33" i="5" s="1"/>
  <c r="OO35" i="14"/>
  <c r="OQ51" i="6"/>
  <c r="OM49" i="14"/>
  <c r="OM88" i="14"/>
  <c r="OM101" i="14"/>
  <c r="OM76" i="14"/>
  <c r="OM73" i="14"/>
  <c r="OL136" i="14"/>
  <c r="OL146" i="14" s="1"/>
  <c r="OL111" i="14"/>
  <c r="ON63" i="14"/>
  <c r="ON60" i="14"/>
  <c r="ON45" i="14"/>
  <c r="ON56" i="14" s="1"/>
  <c r="ON48" i="14"/>
  <c r="LF184" i="14"/>
  <c r="LS178" i="14" s="1"/>
  <c r="LE184" i="14"/>
  <c r="LG178" i="14" s="1"/>
  <c r="OO63" i="14" l="1"/>
  <c r="OO60" i="14"/>
  <c r="OO48" i="14"/>
  <c r="OO45" i="14"/>
  <c r="OO56" i="14" s="1"/>
  <c r="LG180" i="14"/>
  <c r="OM136" i="14"/>
  <c r="OM146" i="14" s="1"/>
  <c r="OM111" i="14"/>
  <c r="OP35" i="14"/>
  <c r="OR51" i="6"/>
  <c r="ON101" i="14"/>
  <c r="ON88" i="14"/>
  <c r="ON76" i="14"/>
  <c r="ON73" i="14"/>
  <c r="OK53" i="14"/>
  <c r="OM77" i="14"/>
  <c r="QV18" i="5"/>
  <c r="AP18" i="5" s="1"/>
  <c r="QV7" i="5"/>
  <c r="AP15" i="5"/>
  <c r="QX30" i="5"/>
  <c r="QW33" i="5"/>
  <c r="QW15" i="5" s="1"/>
  <c r="ON49" i="14"/>
  <c r="OL53" i="14" l="1"/>
  <c r="OK81" i="14"/>
  <c r="QV10" i="5"/>
  <c r="AP7" i="5"/>
  <c r="OO49" i="14"/>
  <c r="OM53" i="14" s="1"/>
  <c r="QW18" i="5"/>
  <c r="QW7" i="5"/>
  <c r="OP63" i="14"/>
  <c r="OP60" i="14"/>
  <c r="OP48" i="14"/>
  <c r="OP45" i="14"/>
  <c r="OP56" i="14" s="1"/>
  <c r="LG184" i="14"/>
  <c r="LH178" i="14" s="1"/>
  <c r="OO101" i="14"/>
  <c r="OO88" i="14"/>
  <c r="OO76" i="14"/>
  <c r="OO73" i="14"/>
  <c r="ON77" i="14"/>
  <c r="QY30" i="5"/>
  <c r="QX33" i="5"/>
  <c r="QX15" i="5" s="1"/>
  <c r="ON136" i="14"/>
  <c r="ON146" i="14" s="1"/>
  <c r="ON111" i="14"/>
  <c r="OQ35" i="14"/>
  <c r="OS51" i="6"/>
  <c r="OL81" i="14" l="1"/>
  <c r="OO136" i="14"/>
  <c r="OO146" i="14" s="1"/>
  <c r="OO111" i="14"/>
  <c r="OO77" i="14"/>
  <c r="OM81" i="14" s="1"/>
  <c r="LH180" i="14"/>
  <c r="OQ63" i="14"/>
  <c r="OQ60" i="14"/>
  <c r="OQ48" i="14"/>
  <c r="OQ45" i="14"/>
  <c r="OQ56" i="14" s="1"/>
  <c r="AP17" i="10"/>
  <c r="AP16" i="10" s="1"/>
  <c r="AP10" i="5"/>
  <c r="OP49" i="14"/>
  <c r="QX18" i="5"/>
  <c r="QX7" i="5"/>
  <c r="QX10" i="5" s="1"/>
  <c r="OP101" i="14"/>
  <c r="OP88" i="14"/>
  <c r="OP76" i="14"/>
  <c r="OP73" i="14"/>
  <c r="ON53" i="14"/>
  <c r="OR35" i="14"/>
  <c r="OU51" i="6"/>
  <c r="QZ30" i="5"/>
  <c r="QY33" i="5"/>
  <c r="QY15" i="5" s="1"/>
  <c r="QW10" i="5"/>
  <c r="OQ49" i="14" l="1"/>
  <c r="OP77" i="14"/>
  <c r="ON81" i="14" s="1"/>
  <c r="OQ101" i="14"/>
  <c r="OQ88" i="14"/>
  <c r="OQ76" i="14"/>
  <c r="OQ73" i="14"/>
  <c r="OP136" i="14"/>
  <c r="OP146" i="14" s="1"/>
  <c r="OP111" i="14"/>
  <c r="LH184" i="14"/>
  <c r="LI178" i="14" s="1"/>
  <c r="OT35" i="14"/>
  <c r="OV51" i="6"/>
  <c r="QY18" i="5"/>
  <c r="QY7" i="5"/>
  <c r="OR63" i="14"/>
  <c r="OR60" i="14"/>
  <c r="OS60" i="14" s="1"/>
  <c r="OR48" i="14"/>
  <c r="OR45" i="14"/>
  <c r="AP11" i="13"/>
  <c r="AP31" i="8"/>
  <c r="AP19" i="10"/>
  <c r="AP24" i="10" s="1"/>
  <c r="RA30" i="5"/>
  <c r="QZ33" i="5"/>
  <c r="QZ15" i="5" s="1"/>
  <c r="OO53" i="14" l="1"/>
  <c r="AP15" i="14"/>
  <c r="AP34" i="10" s="1"/>
  <c r="AO15" i="14"/>
  <c r="AO34" i="10" s="1"/>
  <c r="AN15" i="14"/>
  <c r="AN34" i="10" s="1"/>
  <c r="AM15" i="14"/>
  <c r="AM34" i="10" s="1"/>
  <c r="AL15" i="14"/>
  <c r="AL34" i="10" s="1"/>
  <c r="OR101" i="14"/>
  <c r="OR88" i="14"/>
  <c r="OS88" i="14" s="1"/>
  <c r="AQ15" i="14" s="1"/>
  <c r="AQ34" i="10" s="1"/>
  <c r="OR76" i="14"/>
  <c r="OR73" i="14"/>
  <c r="E74" i="14" s="1"/>
  <c r="QY10" i="5"/>
  <c r="OQ136" i="14"/>
  <c r="OQ146" i="14" s="1"/>
  <c r="OQ111" i="14"/>
  <c r="OT63" i="14"/>
  <c r="OT60" i="14"/>
  <c r="OT48" i="14"/>
  <c r="OT45" i="14"/>
  <c r="OR49" i="14"/>
  <c r="OQ53" i="14" s="1"/>
  <c r="OQ77" i="14"/>
  <c r="QZ18" i="5"/>
  <c r="QZ7" i="5"/>
  <c r="QZ10" i="5" s="1"/>
  <c r="OU35" i="14"/>
  <c r="OW51" i="6"/>
  <c r="RB30" i="5"/>
  <c r="RA33" i="5"/>
  <c r="RA15" i="5" s="1"/>
  <c r="AP18" i="14"/>
  <c r="AP25" i="10"/>
  <c r="AP29" i="10"/>
  <c r="LI180" i="14"/>
  <c r="LI184" i="14" s="1"/>
  <c r="LJ178" i="14" s="1"/>
  <c r="OR56" i="14"/>
  <c r="OS56" i="14" s="1"/>
  <c r="E46" i="14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T46" i="14" s="1"/>
  <c r="U46" i="14" s="1"/>
  <c r="V46" i="14" s="1"/>
  <c r="W46" i="14" s="1"/>
  <c r="X46" i="14" s="1"/>
  <c r="Y46" i="14" s="1"/>
  <c r="Z46" i="14" s="1"/>
  <c r="AA46" i="14" s="1"/>
  <c r="AB46" i="14" s="1"/>
  <c r="AC46" i="14" s="1"/>
  <c r="AD46" i="14" s="1"/>
  <c r="AE46" i="14" s="1"/>
  <c r="AG46" i="14" s="1"/>
  <c r="AH46" i="14" s="1"/>
  <c r="AI46" i="14" s="1"/>
  <c r="AJ46" i="14" s="1"/>
  <c r="AK46" i="14" s="1"/>
  <c r="AL46" i="14" s="1"/>
  <c r="AM46" i="14" s="1"/>
  <c r="AN46" i="14" s="1"/>
  <c r="AO46" i="14" s="1"/>
  <c r="AP46" i="14" s="1"/>
  <c r="AQ46" i="14" s="1"/>
  <c r="AR46" i="14" s="1"/>
  <c r="AT46" i="14" s="1"/>
  <c r="AU46" i="14" s="1"/>
  <c r="AV46" i="14" s="1"/>
  <c r="AW46" i="14" s="1"/>
  <c r="AX46" i="14" s="1"/>
  <c r="AY46" i="14" s="1"/>
  <c r="AZ46" i="14" s="1"/>
  <c r="BA46" i="14" s="1"/>
  <c r="BB46" i="14" s="1"/>
  <c r="BC46" i="14" s="1"/>
  <c r="BD46" i="14" s="1"/>
  <c r="BE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BP46" i="14" s="1"/>
  <c r="BQ46" i="14" s="1"/>
  <c r="BR46" i="14" s="1"/>
  <c r="BT46" i="14" s="1"/>
  <c r="BU46" i="14" s="1"/>
  <c r="BV46" i="14" s="1"/>
  <c r="BW46" i="14" s="1"/>
  <c r="BX46" i="14" s="1"/>
  <c r="OP53" i="14"/>
  <c r="LJ180" i="14" l="1"/>
  <c r="LJ184" i="14" s="1"/>
  <c r="LK178" i="14" s="1"/>
  <c r="RA18" i="5"/>
  <c r="RA7" i="5"/>
  <c r="RA10" i="5" s="1"/>
  <c r="OR136" i="14"/>
  <c r="OR146" i="14" s="1"/>
  <c r="E147" i="14" s="1"/>
  <c r="OR111" i="14"/>
  <c r="E112" i="14" s="1"/>
  <c r="OV35" i="14"/>
  <c r="OX51" i="6"/>
  <c r="BY46" i="14"/>
  <c r="BZ46" i="14" s="1"/>
  <c r="CA46" i="14" s="1"/>
  <c r="CB46" i="14" s="1"/>
  <c r="CC46" i="14" s="1"/>
  <c r="CD46" i="14" s="1"/>
  <c r="CE46" i="14" s="1"/>
  <c r="CG46" i="14" s="1"/>
  <c r="CH46" i="14" s="1"/>
  <c r="CI46" i="14" s="1"/>
  <c r="CJ46" i="14" s="1"/>
  <c r="CK46" i="14" s="1"/>
  <c r="CL46" i="14" s="1"/>
  <c r="CM46" i="14" s="1"/>
  <c r="CN46" i="14" s="1"/>
  <c r="CO46" i="14" s="1"/>
  <c r="CP46" i="14" s="1"/>
  <c r="CQ46" i="14" s="1"/>
  <c r="CR46" i="14" s="1"/>
  <c r="CT46" i="14" s="1"/>
  <c r="CU46" i="14" s="1"/>
  <c r="CV46" i="14" s="1"/>
  <c r="CW46" i="14" s="1"/>
  <c r="CX46" i="14" s="1"/>
  <c r="CY46" i="14" s="1"/>
  <c r="CZ46" i="14" s="1"/>
  <c r="DA46" i="14" s="1"/>
  <c r="DB46" i="14" s="1"/>
  <c r="DC46" i="14" s="1"/>
  <c r="DD46" i="14" s="1"/>
  <c r="DE46" i="14" s="1"/>
  <c r="DG46" i="14" s="1"/>
  <c r="DH46" i="14" s="1"/>
  <c r="DI46" i="14" s="1"/>
  <c r="DJ46" i="14" s="1"/>
  <c r="DK46" i="14" s="1"/>
  <c r="DL46" i="14" s="1"/>
  <c r="DM46" i="14" s="1"/>
  <c r="DN46" i="14" s="1"/>
  <c r="DO46" i="14" s="1"/>
  <c r="DP46" i="14" s="1"/>
  <c r="DQ46" i="14" s="1"/>
  <c r="DR46" i="14" s="1"/>
  <c r="DT46" i="14" s="1"/>
  <c r="DU46" i="14" s="1"/>
  <c r="DV46" i="14" s="1"/>
  <c r="DW46" i="14" s="1"/>
  <c r="DX46" i="14" s="1"/>
  <c r="DY46" i="14" s="1"/>
  <c r="DZ46" i="14" s="1"/>
  <c r="EA46" i="14" s="1"/>
  <c r="EB46" i="14" s="1"/>
  <c r="EC46" i="14" s="1"/>
  <c r="ED46" i="14" s="1"/>
  <c r="EE46" i="14" s="1"/>
  <c r="EG46" i="14" s="1"/>
  <c r="EH46" i="14" s="1"/>
  <c r="EI46" i="14" s="1"/>
  <c r="EJ46" i="14" s="1"/>
  <c r="EK46" i="14" s="1"/>
  <c r="EL46" i="14" s="1"/>
  <c r="EM46" i="14" s="1"/>
  <c r="EN46" i="14" s="1"/>
  <c r="EO46" i="14" s="1"/>
  <c r="EP46" i="14" s="1"/>
  <c r="EQ46" i="14" s="1"/>
  <c r="ER46" i="14" s="1"/>
  <c r="ET46" i="14" s="1"/>
  <c r="EU46" i="14" s="1"/>
  <c r="EV46" i="14" s="1"/>
  <c r="EW46" i="14" s="1"/>
  <c r="EX46" i="14" s="1"/>
  <c r="EY46" i="14" s="1"/>
  <c r="EZ46" i="14" s="1"/>
  <c r="FA46" i="14" s="1"/>
  <c r="FB46" i="14" s="1"/>
  <c r="FC46" i="14" s="1"/>
  <c r="FD46" i="14" s="1"/>
  <c r="FE46" i="14" s="1"/>
  <c r="FG46" i="14" s="1"/>
  <c r="FH46" i="14" s="1"/>
  <c r="FI46" i="14" s="1"/>
  <c r="FJ46" i="14" s="1"/>
  <c r="FK46" i="14" s="1"/>
  <c r="FL46" i="14" s="1"/>
  <c r="FM46" i="14" s="1"/>
  <c r="FN46" i="14" s="1"/>
  <c r="FO46" i="14" s="1"/>
  <c r="FP46" i="14" s="1"/>
  <c r="FQ46" i="14" s="1"/>
  <c r="FR46" i="14" s="1"/>
  <c r="FT46" i="14" s="1"/>
  <c r="FU46" i="14" s="1"/>
  <c r="FV46" i="14" s="1"/>
  <c r="FW46" i="14" s="1"/>
  <c r="FX46" i="14" s="1"/>
  <c r="FY46" i="14" s="1"/>
  <c r="FZ46" i="14" s="1"/>
  <c r="GA46" i="14" s="1"/>
  <c r="GB46" i="14" s="1"/>
  <c r="GC46" i="14" s="1"/>
  <c r="GD46" i="14" s="1"/>
  <c r="GE46" i="14" s="1"/>
  <c r="GG46" i="14" s="1"/>
  <c r="GH46" i="14" s="1"/>
  <c r="GI46" i="14" s="1"/>
  <c r="GJ46" i="14" s="1"/>
  <c r="GK46" i="14" s="1"/>
  <c r="GL46" i="14" s="1"/>
  <c r="GM46" i="14" s="1"/>
  <c r="GN46" i="14" s="1"/>
  <c r="GO46" i="14" s="1"/>
  <c r="GP46" i="14" s="1"/>
  <c r="GQ46" i="14" s="1"/>
  <c r="GR46" i="14" s="1"/>
  <c r="GT46" i="14" s="1"/>
  <c r="GU46" i="14" s="1"/>
  <c r="GV46" i="14" s="1"/>
  <c r="GW46" i="14" s="1"/>
  <c r="GX46" i="14" s="1"/>
  <c r="GY46" i="14" s="1"/>
  <c r="GZ46" i="14" s="1"/>
  <c r="HA46" i="14" s="1"/>
  <c r="HB46" i="14" s="1"/>
  <c r="HC46" i="14" s="1"/>
  <c r="HD46" i="14" s="1"/>
  <c r="HE46" i="14" s="1"/>
  <c r="HG46" i="14" s="1"/>
  <c r="HH46" i="14" s="1"/>
  <c r="HI46" i="14" s="1"/>
  <c r="HJ46" i="14" s="1"/>
  <c r="HK46" i="14" s="1"/>
  <c r="HL46" i="14" s="1"/>
  <c r="HM46" i="14" s="1"/>
  <c r="HN46" i="14" s="1"/>
  <c r="HO46" i="14" s="1"/>
  <c r="HP46" i="14" s="1"/>
  <c r="HQ46" i="14" s="1"/>
  <c r="HR46" i="14" s="1"/>
  <c r="HT46" i="14" s="1"/>
  <c r="HU46" i="14" s="1"/>
  <c r="HV46" i="14" s="1"/>
  <c r="HW46" i="14" s="1"/>
  <c r="HX46" i="14" s="1"/>
  <c r="HY46" i="14" s="1"/>
  <c r="HZ46" i="14" s="1"/>
  <c r="IA46" i="14" s="1"/>
  <c r="IB46" i="14" s="1"/>
  <c r="IC46" i="14" s="1"/>
  <c r="ID46" i="14" s="1"/>
  <c r="IE46" i="14" s="1"/>
  <c r="IG46" i="14" s="1"/>
  <c r="IH46" i="14" s="1"/>
  <c r="II46" i="14" s="1"/>
  <c r="IJ46" i="14" s="1"/>
  <c r="IK46" i="14" s="1"/>
  <c r="IL46" i="14" s="1"/>
  <c r="IM46" i="14" s="1"/>
  <c r="IN46" i="14" s="1"/>
  <c r="IO46" i="14" s="1"/>
  <c r="IP46" i="14" s="1"/>
  <c r="IQ46" i="14" s="1"/>
  <c r="IR46" i="14" s="1"/>
  <c r="IT46" i="14" s="1"/>
  <c r="IU46" i="14" s="1"/>
  <c r="IV46" i="14" s="1"/>
  <c r="IW46" i="14" s="1"/>
  <c r="IX46" i="14" s="1"/>
  <c r="IY46" i="14" s="1"/>
  <c r="IZ46" i="14" s="1"/>
  <c r="JA46" i="14" s="1"/>
  <c r="JB46" i="14" s="1"/>
  <c r="JC46" i="14" s="1"/>
  <c r="JD46" i="14" s="1"/>
  <c r="JE46" i="14" s="1"/>
  <c r="JG46" i="14" s="1"/>
  <c r="JH46" i="14" s="1"/>
  <c r="JI46" i="14" s="1"/>
  <c r="JJ46" i="14" s="1"/>
  <c r="JK46" i="14" s="1"/>
  <c r="JL46" i="14" s="1"/>
  <c r="JM46" i="14" s="1"/>
  <c r="JN46" i="14" s="1"/>
  <c r="JO46" i="14" s="1"/>
  <c r="JP46" i="14" s="1"/>
  <c r="JQ46" i="14" s="1"/>
  <c r="JR46" i="14" s="1"/>
  <c r="JT46" i="14" s="1"/>
  <c r="JU46" i="14" s="1"/>
  <c r="JV46" i="14" s="1"/>
  <c r="JW46" i="14" s="1"/>
  <c r="JX46" i="14" s="1"/>
  <c r="JY46" i="14" s="1"/>
  <c r="JZ46" i="14" s="1"/>
  <c r="KA46" i="14" s="1"/>
  <c r="KB46" i="14" s="1"/>
  <c r="KC46" i="14" s="1"/>
  <c r="KD46" i="14" s="1"/>
  <c r="KE46" i="14" s="1"/>
  <c r="KG46" i="14" s="1"/>
  <c r="KH46" i="14" s="1"/>
  <c r="KI46" i="14" s="1"/>
  <c r="KJ46" i="14" s="1"/>
  <c r="KK46" i="14" s="1"/>
  <c r="KL46" i="14" s="1"/>
  <c r="KM46" i="14" s="1"/>
  <c r="KN46" i="14" s="1"/>
  <c r="KO46" i="14" s="1"/>
  <c r="KP46" i="14" s="1"/>
  <c r="KQ46" i="14" s="1"/>
  <c r="KR46" i="14" s="1"/>
  <c r="KT46" i="14" s="1"/>
  <c r="KU46" i="14" s="1"/>
  <c r="KV46" i="14" s="1"/>
  <c r="KW46" i="14" s="1"/>
  <c r="KX46" i="14" s="1"/>
  <c r="KY46" i="14" s="1"/>
  <c r="KZ46" i="14" s="1"/>
  <c r="LA46" i="14" s="1"/>
  <c r="LB46" i="14" s="1"/>
  <c r="LC46" i="14" s="1"/>
  <c r="LD46" i="14" s="1"/>
  <c r="LE46" i="14" s="1"/>
  <c r="LG46" i="14" s="1"/>
  <c r="LH46" i="14" s="1"/>
  <c r="LI46" i="14" s="1"/>
  <c r="LJ46" i="14" s="1"/>
  <c r="LK46" i="14" s="1"/>
  <c r="LL46" i="14" s="1"/>
  <c r="LM46" i="14" s="1"/>
  <c r="LN46" i="14" s="1"/>
  <c r="LO46" i="14" s="1"/>
  <c r="LP46" i="14" s="1"/>
  <c r="LQ46" i="14" s="1"/>
  <c r="LR46" i="14" s="1"/>
  <c r="LT46" i="14" s="1"/>
  <c r="LU46" i="14" s="1"/>
  <c r="LV46" i="14" s="1"/>
  <c r="LW46" i="14" s="1"/>
  <c r="LX46" i="14" s="1"/>
  <c r="LY46" i="14" s="1"/>
  <c r="LZ46" i="14" s="1"/>
  <c r="MA46" i="14" s="1"/>
  <c r="MB46" i="14" s="1"/>
  <c r="MC46" i="14" s="1"/>
  <c r="MD46" i="14" s="1"/>
  <c r="ME46" i="14" s="1"/>
  <c r="MG46" i="14" s="1"/>
  <c r="MH46" i="14" s="1"/>
  <c r="MI46" i="14" s="1"/>
  <c r="MJ46" i="14" s="1"/>
  <c r="MK46" i="14" s="1"/>
  <c r="ML46" i="14" s="1"/>
  <c r="MM46" i="14" s="1"/>
  <c r="MN46" i="14" s="1"/>
  <c r="MO46" i="14" s="1"/>
  <c r="MP46" i="14" s="1"/>
  <c r="MQ46" i="14" s="1"/>
  <c r="MR46" i="14" s="1"/>
  <c r="MT46" i="14" s="1"/>
  <c r="MU46" i="14" s="1"/>
  <c r="MV46" i="14" s="1"/>
  <c r="MW46" i="14" s="1"/>
  <c r="MX46" i="14" s="1"/>
  <c r="MY46" i="14" s="1"/>
  <c r="MZ46" i="14" s="1"/>
  <c r="NA46" i="14" s="1"/>
  <c r="NB46" i="14" s="1"/>
  <c r="NC46" i="14" s="1"/>
  <c r="ND46" i="14" s="1"/>
  <c r="NE46" i="14" s="1"/>
  <c r="NG46" i="14" s="1"/>
  <c r="NH46" i="14" s="1"/>
  <c r="NI46" i="14" s="1"/>
  <c r="NJ46" i="14" s="1"/>
  <c r="NK46" i="14" s="1"/>
  <c r="NL46" i="14" s="1"/>
  <c r="NM46" i="14" s="1"/>
  <c r="NN46" i="14" s="1"/>
  <c r="NO46" i="14" s="1"/>
  <c r="NP46" i="14" s="1"/>
  <c r="NQ46" i="14" s="1"/>
  <c r="NR46" i="14" s="1"/>
  <c r="NT46" i="14" s="1"/>
  <c r="NU46" i="14" s="1"/>
  <c r="NV46" i="14" s="1"/>
  <c r="NW46" i="14" s="1"/>
  <c r="NX46" i="14" s="1"/>
  <c r="NY46" i="14" s="1"/>
  <c r="NZ46" i="14" s="1"/>
  <c r="OA46" i="14" s="1"/>
  <c r="OB46" i="14" s="1"/>
  <c r="OC46" i="14" s="1"/>
  <c r="OD46" i="14" s="1"/>
  <c r="OE46" i="14" s="1"/>
  <c r="OG46" i="14" s="1"/>
  <c r="OH46" i="14" s="1"/>
  <c r="OI46" i="14" s="1"/>
  <c r="OJ46" i="14" s="1"/>
  <c r="OK46" i="14" s="1"/>
  <c r="OL46" i="14" s="1"/>
  <c r="OM46" i="14" s="1"/>
  <c r="ON46" i="14" s="1"/>
  <c r="OO46" i="14" s="1"/>
  <c r="OP46" i="14" s="1"/>
  <c r="OQ46" i="14" s="1"/>
  <c r="OR46" i="14" s="1"/>
  <c r="BY56" i="14"/>
  <c r="BY57" i="14" s="1"/>
  <c r="BY58" i="14" s="1"/>
  <c r="OT56" i="14"/>
  <c r="OT46" i="14"/>
  <c r="OT49" i="14"/>
  <c r="OR53" i="14" s="1"/>
  <c r="OS53" i="14" s="1"/>
  <c r="OO81" i="14"/>
  <c r="AP23" i="13"/>
  <c r="AP27" i="13" s="1"/>
  <c r="AP30" i="10"/>
  <c r="AP9" i="11"/>
  <c r="G74" i="14"/>
  <c r="RC30" i="5"/>
  <c r="RB33" i="5"/>
  <c r="RB15" i="5" s="1"/>
  <c r="OU63" i="14"/>
  <c r="OU60" i="14"/>
  <c r="OU48" i="14"/>
  <c r="OU45" i="14"/>
  <c r="OU56" i="14" s="1"/>
  <c r="OR77" i="14"/>
  <c r="OP81" i="14" s="1"/>
  <c r="LK180" i="14" l="1"/>
  <c r="LK184" i="14" s="1"/>
  <c r="LL178" i="14" s="1"/>
  <c r="BZ43" i="14"/>
  <c r="BZ52" i="14"/>
  <c r="G147" i="14"/>
  <c r="OR81" i="14"/>
  <c r="OS81" i="14" s="1"/>
  <c r="E81" i="14" s="1"/>
  <c r="AM88" i="14" s="1"/>
  <c r="AS88" i="14" s="1"/>
  <c r="E88" i="14" s="1"/>
  <c r="AP32" i="13"/>
  <c r="AP35" i="13" s="1"/>
  <c r="AP31" i="13"/>
  <c r="OU49" i="14"/>
  <c r="RB7" i="5"/>
  <c r="RB10" i="5" s="1"/>
  <c r="RB18" i="5"/>
  <c r="G112" i="14"/>
  <c r="RD30" i="5"/>
  <c r="RC33" i="5"/>
  <c r="RC15" i="5" s="1"/>
  <c r="OU46" i="14"/>
  <c r="OV46" i="14" s="1"/>
  <c r="OW35" i="14"/>
  <c r="OY51" i="6"/>
  <c r="OV60" i="14"/>
  <c r="OV63" i="14"/>
  <c r="OV48" i="14"/>
  <c r="OV45" i="14"/>
  <c r="OV56" i="14" s="1"/>
  <c r="H74" i="14"/>
  <c r="AO7" i="14"/>
  <c r="AO45" i="11" s="1"/>
  <c r="AO43" i="11" s="1"/>
  <c r="AN7" i="14"/>
  <c r="AN45" i="11" s="1"/>
  <c r="AN43" i="11" s="1"/>
  <c r="AM7" i="14"/>
  <c r="AM45" i="11" s="1"/>
  <c r="AL7" i="14"/>
  <c r="AL45" i="11" s="1"/>
  <c r="AQ7" i="14"/>
  <c r="AQ45" i="11" s="1"/>
  <c r="AP7" i="14"/>
  <c r="AP45" i="11" s="1"/>
  <c r="AP43" i="11" s="1"/>
  <c r="E53" i="14"/>
  <c r="AM60" i="14" s="1"/>
  <c r="AS60" i="14" s="1"/>
  <c r="G85" i="14"/>
  <c r="OQ81" i="14"/>
  <c r="AP33" i="13" l="1"/>
  <c r="AQ30" i="13" s="1"/>
  <c r="AP38" i="13"/>
  <c r="AP37" i="13"/>
  <c r="AP12" i="11" s="1"/>
  <c r="LL180" i="14"/>
  <c r="LL184" i="14" s="1"/>
  <c r="LM178" i="14" s="1"/>
  <c r="OX35" i="14"/>
  <c r="OZ51" i="6"/>
  <c r="OW60" i="14"/>
  <c r="OW63" i="14"/>
  <c r="OW48" i="14"/>
  <c r="OW45" i="14"/>
  <c r="OW56" i="14" s="1"/>
  <c r="OW46" i="14"/>
  <c r="RE30" i="5"/>
  <c r="RD33" i="5"/>
  <c r="RD15" i="5" s="1"/>
  <c r="H147" i="14"/>
  <c r="AQ43" i="11"/>
  <c r="E45" i="11"/>
  <c r="RC7" i="5"/>
  <c r="RC18" i="5"/>
  <c r="H112" i="14"/>
  <c r="I74" i="14"/>
  <c r="G120" i="14"/>
  <c r="G155" i="14"/>
  <c r="BZ54" i="14"/>
  <c r="BZ55" i="14" s="1"/>
  <c r="OV49" i="14"/>
  <c r="OT53" i="14" s="1"/>
  <c r="G84" i="14"/>
  <c r="G86" i="14"/>
  <c r="J15" i="14"/>
  <c r="J34" i="10" s="1"/>
  <c r="G34" i="10" s="1"/>
  <c r="E60" i="14"/>
  <c r="BZ56" i="14" l="1"/>
  <c r="BZ57" i="14" s="1"/>
  <c r="BZ58" i="14" s="1"/>
  <c r="LM180" i="14"/>
  <c r="LM184" i="14" s="1"/>
  <c r="LN178" i="14" s="1"/>
  <c r="RC10" i="5"/>
  <c r="OY35" i="14"/>
  <c r="PA51" i="6"/>
  <c r="OX60" i="14"/>
  <c r="OX63" i="14"/>
  <c r="OX48" i="14"/>
  <c r="OX45" i="14"/>
  <c r="OX56" i="14" s="1"/>
  <c r="J74" i="14"/>
  <c r="G154" i="14"/>
  <c r="G156" i="14"/>
  <c r="H80" i="14"/>
  <c r="H71" i="14"/>
  <c r="H83" i="14" s="1"/>
  <c r="RD7" i="5"/>
  <c r="RD10" i="5" s="1"/>
  <c r="RD18" i="5"/>
  <c r="OW49" i="14"/>
  <c r="I147" i="14"/>
  <c r="RF30" i="5"/>
  <c r="RE33" i="5"/>
  <c r="RE15" i="5" s="1"/>
  <c r="G119" i="14"/>
  <c r="G121" i="14"/>
  <c r="I112" i="14"/>
  <c r="OX46" i="14"/>
  <c r="LN180" i="14" l="1"/>
  <c r="LN184" i="14" s="1"/>
  <c r="LO178" i="14" s="1"/>
  <c r="CA43" i="14"/>
  <c r="CA52" i="14"/>
  <c r="OX49" i="14"/>
  <c r="OV53" i="14" s="1"/>
  <c r="OY60" i="14"/>
  <c r="OY63" i="14"/>
  <c r="OY48" i="14"/>
  <c r="OY45" i="14"/>
  <c r="OY56" i="14" s="1"/>
  <c r="OZ35" i="14"/>
  <c r="PB51" i="6"/>
  <c r="RE7" i="5"/>
  <c r="RE10" i="5" s="1"/>
  <c r="RE18" i="5"/>
  <c r="H144" i="14"/>
  <c r="H153" i="14" s="1"/>
  <c r="H152" i="14"/>
  <c r="H150" i="14"/>
  <c r="RG30" i="5"/>
  <c r="RF33" i="5"/>
  <c r="RF15" i="5" s="1"/>
  <c r="J147" i="14"/>
  <c r="J112" i="14"/>
  <c r="OU53" i="14"/>
  <c r="K74" i="14"/>
  <c r="H85" i="14"/>
  <c r="H86" i="14"/>
  <c r="H82" i="14"/>
  <c r="H115" i="14"/>
  <c r="H109" i="14"/>
  <c r="H118" i="14" s="1"/>
  <c r="LO180" i="14" l="1"/>
  <c r="LO184" i="14" s="1"/>
  <c r="LP178" i="14" s="1"/>
  <c r="I80" i="14"/>
  <c r="I71" i="14"/>
  <c r="I83" i="14" s="1"/>
  <c r="H84" i="14"/>
  <c r="RH30" i="5"/>
  <c r="RG33" i="5"/>
  <c r="RG15" i="5" s="1"/>
  <c r="H155" i="14"/>
  <c r="H156" i="14" s="1"/>
  <c r="CA54" i="14"/>
  <c r="OY49" i="14"/>
  <c r="H120" i="14"/>
  <c r="CA55" i="14"/>
  <c r="L74" i="14"/>
  <c r="K112" i="14"/>
  <c r="H117" i="14"/>
  <c r="PA35" i="14"/>
  <c r="PC51" i="6"/>
  <c r="OY46" i="14"/>
  <c r="OZ46" i="14" s="1"/>
  <c r="H121" i="14"/>
  <c r="K147" i="14"/>
  <c r="OZ63" i="14"/>
  <c r="OZ60" i="14"/>
  <c r="OZ48" i="14"/>
  <c r="OZ45" i="14"/>
  <c r="OZ56" i="14" s="1"/>
  <c r="RF7" i="5"/>
  <c r="RF10" i="5" s="1"/>
  <c r="RF18" i="5"/>
  <c r="I152" i="14" l="1"/>
  <c r="I150" i="14"/>
  <c r="I144" i="14"/>
  <c r="I153" i="14" s="1"/>
  <c r="LP184" i="14"/>
  <c r="LQ178" i="14" s="1"/>
  <c r="LP180" i="14"/>
  <c r="RH33" i="5"/>
  <c r="RH15" i="5" s="1"/>
  <c r="AQ30" i="5"/>
  <c r="OW53" i="14"/>
  <c r="PA63" i="14"/>
  <c r="PA60" i="14"/>
  <c r="PA45" i="14"/>
  <c r="PA56" i="14" s="1"/>
  <c r="PA48" i="14"/>
  <c r="M74" i="14"/>
  <c r="I85" i="14"/>
  <c r="RG7" i="5"/>
  <c r="RG10" i="5" s="1"/>
  <c r="RG18" i="5"/>
  <c r="PB35" i="14"/>
  <c r="PD51" i="6"/>
  <c r="OZ49" i="14"/>
  <c r="OX53" i="14" s="1"/>
  <c r="L112" i="14"/>
  <c r="I82" i="14"/>
  <c r="I86" i="14" s="1"/>
  <c r="CA56" i="14"/>
  <c r="CA57" i="14" s="1"/>
  <c r="CA58" i="14" s="1"/>
  <c r="L147" i="14"/>
  <c r="H154" i="14"/>
  <c r="I115" i="14"/>
  <c r="I109" i="14"/>
  <c r="I118" i="14" s="1"/>
  <c r="H119" i="14"/>
  <c r="CB52" i="14" l="1"/>
  <c r="CB43" i="14"/>
  <c r="J80" i="14"/>
  <c r="J71" i="14"/>
  <c r="J83" i="14" s="1"/>
  <c r="I84" i="14"/>
  <c r="LQ180" i="14"/>
  <c r="LQ184" i="14" s="1"/>
  <c r="LR178" i="14" s="1"/>
  <c r="RH18" i="5"/>
  <c r="AQ18" i="5" s="1"/>
  <c r="E18" i="5" s="1"/>
  <c r="RH7" i="5"/>
  <c r="AQ15" i="5"/>
  <c r="E15" i="5" s="1"/>
  <c r="M112" i="14"/>
  <c r="PA49" i="14"/>
  <c r="I155" i="14"/>
  <c r="I120" i="14"/>
  <c r="I156" i="14"/>
  <c r="PB63" i="14"/>
  <c r="PB60" i="14"/>
  <c r="PB48" i="14"/>
  <c r="PB45" i="14"/>
  <c r="PB56" i="14" s="1"/>
  <c r="E30" i="5"/>
  <c r="AQ33" i="5"/>
  <c r="E33" i="5" s="1"/>
  <c r="N74" i="14"/>
  <c r="PC35" i="14"/>
  <c r="PE51" i="6"/>
  <c r="M147" i="14"/>
  <c r="I117" i="14"/>
  <c r="PA46" i="14"/>
  <c r="PB46" i="14" s="1"/>
  <c r="LR180" i="14" l="1"/>
  <c r="LS180" i="14" s="1"/>
  <c r="PC63" i="14"/>
  <c r="PC60" i="14"/>
  <c r="PC48" i="14"/>
  <c r="PC45" i="14"/>
  <c r="PC56" i="14" s="1"/>
  <c r="O74" i="14"/>
  <c r="J152" i="14"/>
  <c r="J150" i="14"/>
  <c r="J144" i="14"/>
  <c r="J153" i="14" s="1"/>
  <c r="I119" i="14"/>
  <c r="PD35" i="14"/>
  <c r="PF51" i="6"/>
  <c r="RH10" i="5"/>
  <c r="AQ7" i="5"/>
  <c r="OY53" i="14"/>
  <c r="PC46" i="14"/>
  <c r="J85" i="14"/>
  <c r="PB49" i="14"/>
  <c r="OZ53" i="14" s="1"/>
  <c r="J82" i="14"/>
  <c r="J86" i="14" s="1"/>
  <c r="I154" i="14"/>
  <c r="I121" i="14"/>
  <c r="N112" i="14"/>
  <c r="CB55" i="14"/>
  <c r="N147" i="14"/>
  <c r="CB54" i="14"/>
  <c r="K71" i="14" l="1"/>
  <c r="K83" i="14" s="1"/>
  <c r="K85" i="14" s="1"/>
  <c r="K84" i="14" s="1"/>
  <c r="K80" i="14"/>
  <c r="PC49" i="14"/>
  <c r="PA53" i="14" s="1"/>
  <c r="PE35" i="14"/>
  <c r="PH51" i="6"/>
  <c r="AQ17" i="10"/>
  <c r="AQ10" i="5"/>
  <c r="E10" i="5" s="1"/>
  <c r="E7" i="5"/>
  <c r="PD63" i="14"/>
  <c r="PD60" i="14"/>
  <c r="PD48" i="14"/>
  <c r="PD45" i="14"/>
  <c r="PD56" i="14" s="1"/>
  <c r="PD46" i="14"/>
  <c r="P74" i="14"/>
  <c r="J109" i="14"/>
  <c r="J118" i="14" s="1"/>
  <c r="LS184" i="14"/>
  <c r="MF178" i="14" s="1"/>
  <c r="LR184" i="14"/>
  <c r="LT178" i="14" s="1"/>
  <c r="J84" i="14"/>
  <c r="O112" i="14"/>
  <c r="CB56" i="14"/>
  <c r="CB57" i="14" s="1"/>
  <c r="CB58" i="14" s="1"/>
  <c r="O147" i="14"/>
  <c r="J155" i="14"/>
  <c r="J156" i="14" s="1"/>
  <c r="K152" i="14" l="1"/>
  <c r="K150" i="14"/>
  <c r="K144" i="14"/>
  <c r="K153" i="14" s="1"/>
  <c r="K155" i="14" s="1"/>
  <c r="K154" i="14" s="1"/>
  <c r="CC52" i="14"/>
  <c r="CC43" i="14"/>
  <c r="AQ16" i="10"/>
  <c r="G17" i="10"/>
  <c r="P147" i="14"/>
  <c r="P112" i="14"/>
  <c r="LT184" i="14"/>
  <c r="LU178" i="14" s="1"/>
  <c r="LT180" i="14"/>
  <c r="J117" i="14"/>
  <c r="PE63" i="14"/>
  <c r="PE60" i="14"/>
  <c r="PE48" i="14"/>
  <c r="PE45" i="14"/>
  <c r="PE56" i="14" s="1"/>
  <c r="PD49" i="14"/>
  <c r="J120" i="14"/>
  <c r="Q74" i="14"/>
  <c r="K82" i="14"/>
  <c r="K86" i="14" s="1"/>
  <c r="PG35" i="14"/>
  <c r="PI51" i="6"/>
  <c r="J154" i="14"/>
  <c r="L80" i="14" l="1"/>
  <c r="L71" i="14"/>
  <c r="L83" i="14" s="1"/>
  <c r="L85" i="14" s="1"/>
  <c r="PB53" i="14"/>
  <c r="PE46" i="14"/>
  <c r="J119" i="14"/>
  <c r="Q147" i="14"/>
  <c r="CC55" i="14"/>
  <c r="AQ11" i="13"/>
  <c r="AQ31" i="8"/>
  <c r="AQ19" i="10"/>
  <c r="G16" i="10"/>
  <c r="C20" i="3" s="1"/>
  <c r="C22" i="3" s="1"/>
  <c r="R74" i="14"/>
  <c r="CC54" i="14"/>
  <c r="PE49" i="14"/>
  <c r="PD53" i="14" s="1"/>
  <c r="LU184" i="14"/>
  <c r="LV178" i="14" s="1"/>
  <c r="LU180" i="14"/>
  <c r="PH35" i="14"/>
  <c r="PJ51" i="6"/>
  <c r="Q112" i="14"/>
  <c r="K156" i="14"/>
  <c r="PG63" i="14"/>
  <c r="PG60" i="14"/>
  <c r="PG48" i="14"/>
  <c r="PG45" i="14"/>
  <c r="J121" i="14"/>
  <c r="LV180" i="14" l="1"/>
  <c r="L152" i="14"/>
  <c r="L150" i="14"/>
  <c r="L144" i="14"/>
  <c r="L153" i="14" s="1"/>
  <c r="L155" i="14" s="1"/>
  <c r="L154" i="14" s="1"/>
  <c r="PC53" i="14"/>
  <c r="CC56" i="14"/>
  <c r="CC57" i="14" s="1"/>
  <c r="CC58" i="14" s="1"/>
  <c r="T74" i="14"/>
  <c r="K109" i="14"/>
  <c r="K118" i="14" s="1"/>
  <c r="K120" i="14" s="1"/>
  <c r="PG56" i="14"/>
  <c r="PG46" i="14"/>
  <c r="PI35" i="14"/>
  <c r="PK51" i="6"/>
  <c r="PH63" i="14"/>
  <c r="PH60" i="14"/>
  <c r="PH48" i="14"/>
  <c r="PH45" i="14"/>
  <c r="PH56" i="14" s="1"/>
  <c r="AQ24" i="10"/>
  <c r="G19" i="10"/>
  <c r="L84" i="14"/>
  <c r="PG49" i="14"/>
  <c r="PE53" i="14" s="1"/>
  <c r="R147" i="14"/>
  <c r="R112" i="14"/>
  <c r="L82" i="14"/>
  <c r="L86" i="14" s="1"/>
  <c r="M80" i="14" l="1"/>
  <c r="M71" i="14"/>
  <c r="M83" i="14" s="1"/>
  <c r="M85" i="14" s="1"/>
  <c r="M84" i="14" s="1"/>
  <c r="CD52" i="14"/>
  <c r="CD43" i="14"/>
  <c r="U74" i="14"/>
  <c r="PI60" i="14"/>
  <c r="PI63" i="14"/>
  <c r="PI48" i="14"/>
  <c r="PI45" i="14"/>
  <c r="PI56" i="14" s="1"/>
  <c r="T112" i="14"/>
  <c r="PJ35" i="14"/>
  <c r="PL51" i="6"/>
  <c r="PH46" i="14"/>
  <c r="PH49" i="14"/>
  <c r="T147" i="14"/>
  <c r="LV184" i="14"/>
  <c r="LW178" i="14" s="1"/>
  <c r="K119" i="14"/>
  <c r="AQ25" i="10"/>
  <c r="AQ18" i="14"/>
  <c r="AQ29" i="10"/>
  <c r="G24" i="10"/>
  <c r="G25" i="10" s="1"/>
  <c r="L156" i="14"/>
  <c r="K117" i="14"/>
  <c r="K121" i="14" s="1"/>
  <c r="AQ23" i="13" l="1"/>
  <c r="AQ27" i="13" s="1"/>
  <c r="AQ30" i="10"/>
  <c r="AQ9" i="11"/>
  <c r="G29" i="10"/>
  <c r="G30" i="10" s="1"/>
  <c r="M152" i="14"/>
  <c r="M150" i="14"/>
  <c r="M144" i="14"/>
  <c r="M153" i="14" s="1"/>
  <c r="M155" i="14" s="1"/>
  <c r="M154" i="14" s="1"/>
  <c r="L117" i="14"/>
  <c r="L121" i="14" s="1"/>
  <c r="L109" i="14"/>
  <c r="L118" i="14" s="1"/>
  <c r="L120" i="14" s="1"/>
  <c r="L119" i="14" s="1"/>
  <c r="PI49" i="14"/>
  <c r="V74" i="14"/>
  <c r="PK35" i="14"/>
  <c r="PM51" i="6"/>
  <c r="CD54" i="14"/>
  <c r="CD55" i="14" s="1"/>
  <c r="U147" i="14"/>
  <c r="PI46" i="14"/>
  <c r="PJ60" i="14"/>
  <c r="PJ63" i="14"/>
  <c r="PJ48" i="14"/>
  <c r="PJ45" i="14"/>
  <c r="PJ56" i="14" s="1"/>
  <c r="LW180" i="14"/>
  <c r="LW184" i="14" s="1"/>
  <c r="LX178" i="14" s="1"/>
  <c r="U112" i="14"/>
  <c r="M86" i="14"/>
  <c r="M82" i="14"/>
  <c r="CD56" i="14" l="1"/>
  <c r="CD57" i="14" s="1"/>
  <c r="CD58" i="14" s="1"/>
  <c r="LX180" i="14"/>
  <c r="LX184" i="14" s="1"/>
  <c r="LY178" i="14" s="1"/>
  <c r="E9" i="11"/>
  <c r="M109" i="14"/>
  <c r="M118" i="14" s="1"/>
  <c r="M120" i="14" s="1"/>
  <c r="M119" i="14" s="1"/>
  <c r="M156" i="14"/>
  <c r="V112" i="14"/>
  <c r="PL35" i="14"/>
  <c r="PN51" i="6"/>
  <c r="PK60" i="14"/>
  <c r="PK63" i="14"/>
  <c r="PK48" i="14"/>
  <c r="PK45" i="14"/>
  <c r="PK56" i="14" s="1"/>
  <c r="AQ32" i="13"/>
  <c r="AQ35" i="13" s="1"/>
  <c r="AQ31" i="13"/>
  <c r="PG53" i="14"/>
  <c r="PJ49" i="14"/>
  <c r="W74" i="14"/>
  <c r="PJ46" i="14"/>
  <c r="N80" i="14"/>
  <c r="N71" i="14"/>
  <c r="N83" i="14" s="1"/>
  <c r="N85" i="14" s="1"/>
  <c r="N84" i="14" s="1"/>
  <c r="V147" i="14"/>
  <c r="PH53" i="14"/>
  <c r="AQ33" i="13" l="1"/>
  <c r="LY180" i="14"/>
  <c r="LY184" i="14" s="1"/>
  <c r="LZ178" i="14" s="1"/>
  <c r="AQ38" i="13"/>
  <c r="AQ37" i="13"/>
  <c r="AQ12" i="11" s="1"/>
  <c r="E12" i="11" s="1"/>
  <c r="CE52" i="14"/>
  <c r="CE43" i="14"/>
  <c r="PG54" i="14"/>
  <c r="PK49" i="14"/>
  <c r="PI53" i="14" s="1"/>
  <c r="N150" i="14"/>
  <c r="N156" i="14" s="1"/>
  <c r="N152" i="14"/>
  <c r="N144" i="14"/>
  <c r="N153" i="14" s="1"/>
  <c r="N155" i="14" s="1"/>
  <c r="N154" i="14" s="1"/>
  <c r="W147" i="14"/>
  <c r="M117" i="14"/>
  <c r="M121" i="14" s="1"/>
  <c r="PK46" i="14"/>
  <c r="PL60" i="14"/>
  <c r="PL63" i="14"/>
  <c r="PL48" i="14"/>
  <c r="PL45" i="14"/>
  <c r="PL56" i="14" s="1"/>
  <c r="N86" i="14"/>
  <c r="N82" i="14"/>
  <c r="X74" i="14"/>
  <c r="W112" i="14"/>
  <c r="PM35" i="14"/>
  <c r="PO51" i="6"/>
  <c r="LZ180" i="14" l="1"/>
  <c r="LZ184" i="14" s="1"/>
  <c r="MA178" i="14" s="1"/>
  <c r="O152" i="14"/>
  <c r="O150" i="14"/>
  <c r="O144" i="14"/>
  <c r="O153" i="14" s="1"/>
  <c r="O155" i="14" s="1"/>
  <c r="O154" i="14" s="1"/>
  <c r="PN35" i="14"/>
  <c r="PP51" i="6"/>
  <c r="PL46" i="14"/>
  <c r="PM46" i="14" s="1"/>
  <c r="X112" i="14"/>
  <c r="X147" i="14"/>
  <c r="PL49" i="14"/>
  <c r="PJ53" i="14" s="1"/>
  <c r="PM63" i="14"/>
  <c r="PM60" i="14"/>
  <c r="PM48" i="14"/>
  <c r="PM45" i="14"/>
  <c r="PM56" i="14" s="1"/>
  <c r="N109" i="14"/>
  <c r="N118" i="14" s="1"/>
  <c r="N120" i="14" s="1"/>
  <c r="N119" i="14" s="1"/>
  <c r="O80" i="14"/>
  <c r="O71" i="14"/>
  <c r="O83" i="14" s="1"/>
  <c r="O85" i="14" s="1"/>
  <c r="O84" i="14" s="1"/>
  <c r="CE54" i="14"/>
  <c r="CF54" i="14" s="1"/>
  <c r="CE55" i="14"/>
  <c r="CE56" i="14" s="1"/>
  <c r="CF56" i="14" s="1"/>
  <c r="Y74" i="14"/>
  <c r="MA180" i="14" l="1"/>
  <c r="MA184" i="14" s="1"/>
  <c r="MB178" i="14" s="1"/>
  <c r="Y112" i="14"/>
  <c r="PO35" i="14"/>
  <c r="PQ51" i="6"/>
  <c r="N117" i="14"/>
  <c r="N121" i="14" s="1"/>
  <c r="PM49" i="14"/>
  <c r="PN46" i="14"/>
  <c r="PN63" i="14"/>
  <c r="PN60" i="14"/>
  <c r="PN45" i="14"/>
  <c r="PN56" i="14" s="1"/>
  <c r="PN48" i="14"/>
  <c r="Z74" i="14"/>
  <c r="CE57" i="14"/>
  <c r="CF57" i="14" s="1"/>
  <c r="CF55" i="14"/>
  <c r="CF58" i="14"/>
  <c r="O82" i="14"/>
  <c r="O86" i="14" s="1"/>
  <c r="Y147" i="14"/>
  <c r="O156" i="14"/>
  <c r="P80" i="14" l="1"/>
  <c r="P71" i="14"/>
  <c r="P83" i="14" s="1"/>
  <c r="P85" i="14" s="1"/>
  <c r="P84" i="14" s="1"/>
  <c r="MB180" i="14"/>
  <c r="MB184" i="14" s="1"/>
  <c r="MC178" i="14" s="1"/>
  <c r="AA74" i="14"/>
  <c r="PK53" i="14"/>
  <c r="P150" i="14"/>
  <c r="P152" i="14"/>
  <c r="P144" i="14"/>
  <c r="P153" i="14" s="1"/>
  <c r="P155" i="14" s="1"/>
  <c r="P154" i="14" s="1"/>
  <c r="CS52" i="14"/>
  <c r="CG52" i="14"/>
  <c r="PP35" i="14"/>
  <c r="PR51" i="6"/>
  <c r="Z147" i="14"/>
  <c r="PN49" i="14"/>
  <c r="PO63" i="14"/>
  <c r="PO60" i="14"/>
  <c r="PO48" i="14"/>
  <c r="PO45" i="14"/>
  <c r="PO56" i="14" s="1"/>
  <c r="O109" i="14"/>
  <c r="O118" i="14" s="1"/>
  <c r="O120" i="14" s="1"/>
  <c r="O119" i="14" s="1"/>
  <c r="Z112" i="14"/>
  <c r="CE58" i="14"/>
  <c r="CG43" i="14" s="1"/>
  <c r="MC180" i="14" l="1"/>
  <c r="MC184" i="14" s="1"/>
  <c r="MD178" i="14" s="1"/>
  <c r="AA112" i="14"/>
  <c r="AB74" i="14"/>
  <c r="PO46" i="14"/>
  <c r="PQ35" i="14"/>
  <c r="PS51" i="6"/>
  <c r="PL53" i="14"/>
  <c r="P156" i="14"/>
  <c r="P82" i="14"/>
  <c r="P86" i="14" s="1"/>
  <c r="PP63" i="14"/>
  <c r="PP60" i="14"/>
  <c r="PP48" i="14"/>
  <c r="PP45" i="14"/>
  <c r="PP56" i="14" s="1"/>
  <c r="O117" i="14"/>
  <c r="O121" i="14" s="1"/>
  <c r="CG54" i="14"/>
  <c r="PO49" i="14"/>
  <c r="PM53" i="14" s="1"/>
  <c r="CG55" i="14"/>
  <c r="AA147" i="14"/>
  <c r="Q80" i="14" l="1"/>
  <c r="Q71" i="14"/>
  <c r="Q83" i="14" s="1"/>
  <c r="Q85" i="14" s="1"/>
  <c r="Q84" i="14" s="1"/>
  <c r="MD180" i="14"/>
  <c r="MD184" i="14" s="1"/>
  <c r="ME178" i="14" s="1"/>
  <c r="P109" i="14"/>
  <c r="P118" i="14" s="1"/>
  <c r="P120" i="14" s="1"/>
  <c r="P119" i="14" s="1"/>
  <c r="PQ63" i="14"/>
  <c r="PQ60" i="14"/>
  <c r="PQ48" i="14"/>
  <c r="PQ45" i="14"/>
  <c r="PQ56" i="14" s="1"/>
  <c r="PP49" i="14"/>
  <c r="AB112" i="14"/>
  <c r="AC74" i="14"/>
  <c r="Q150" i="14"/>
  <c r="Q152" i="14"/>
  <c r="Q144" i="14"/>
  <c r="Q153" i="14" s="1"/>
  <c r="Q155" i="14" s="1"/>
  <c r="Q154" i="14" s="1"/>
  <c r="PP46" i="14"/>
  <c r="AB147" i="14"/>
  <c r="PR35" i="14"/>
  <c r="PU51" i="6"/>
  <c r="CG56" i="14"/>
  <c r="CG57" i="14" s="1"/>
  <c r="CG58" i="14" l="1"/>
  <c r="ME180" i="14"/>
  <c r="MF180" i="14" s="1"/>
  <c r="PQ49" i="14"/>
  <c r="PN53" i="14"/>
  <c r="Q156" i="14"/>
  <c r="PQ46" i="14"/>
  <c r="PR46" i="14" s="1"/>
  <c r="PT35" i="14"/>
  <c r="PV51" i="6"/>
  <c r="PR63" i="14"/>
  <c r="PR60" i="14"/>
  <c r="PR48" i="14"/>
  <c r="PR45" i="14"/>
  <c r="PR56" i="14" s="1"/>
  <c r="AC112" i="14"/>
  <c r="AC147" i="14"/>
  <c r="P117" i="14"/>
  <c r="P121" i="14" s="1"/>
  <c r="AD74" i="14"/>
  <c r="Q82" i="14"/>
  <c r="Q86" i="14" s="1"/>
  <c r="R80" i="14" l="1"/>
  <c r="R71" i="14"/>
  <c r="R83" i="14" s="1"/>
  <c r="PO53" i="14"/>
  <c r="AD112" i="14"/>
  <c r="ME184" i="14"/>
  <c r="MG178" i="14" s="1"/>
  <c r="R152" i="14"/>
  <c r="S152" i="14" s="1"/>
  <c r="R150" i="14"/>
  <c r="R144" i="14"/>
  <c r="R153" i="14" s="1"/>
  <c r="PR49" i="14"/>
  <c r="PQ53" i="14" s="1"/>
  <c r="AE74" i="14"/>
  <c r="CH52" i="14"/>
  <c r="CH43" i="14"/>
  <c r="AD147" i="14"/>
  <c r="MF184" i="14"/>
  <c r="MS178" i="14" s="1"/>
  <c r="PU35" i="14"/>
  <c r="PW51" i="6"/>
  <c r="Q117" i="14"/>
  <c r="Q121" i="14" s="1"/>
  <c r="Q109" i="14"/>
  <c r="Q118" i="14" s="1"/>
  <c r="Q120" i="14" s="1"/>
  <c r="Q119" i="14" s="1"/>
  <c r="PT63" i="14"/>
  <c r="PT60" i="14"/>
  <c r="PT48" i="14"/>
  <c r="PT45" i="14"/>
  <c r="PP53" i="14"/>
  <c r="PV35" i="14" l="1"/>
  <c r="PX51" i="6"/>
  <c r="PU63" i="14"/>
  <c r="PU60" i="14"/>
  <c r="PU48" i="14"/>
  <c r="PU45" i="14"/>
  <c r="PU56" i="14" s="1"/>
  <c r="CH55" i="14"/>
  <c r="R156" i="14"/>
  <c r="T152" i="14" s="1"/>
  <c r="S153" i="14"/>
  <c r="R155" i="14"/>
  <c r="MG180" i="14"/>
  <c r="AE147" i="14"/>
  <c r="PT49" i="14"/>
  <c r="PR53" i="14" s="1"/>
  <c r="AG74" i="14"/>
  <c r="PT56" i="14"/>
  <c r="PT46" i="14"/>
  <c r="AE112" i="14"/>
  <c r="CH54" i="14"/>
  <c r="S83" i="14"/>
  <c r="R85" i="14"/>
  <c r="R109" i="14"/>
  <c r="R118" i="14" s="1"/>
  <c r="R86" i="14"/>
  <c r="R82" i="14"/>
  <c r="S82" i="14" s="1"/>
  <c r="S118" i="14" l="1"/>
  <c r="R120" i="14"/>
  <c r="AH74" i="14"/>
  <c r="R84" i="14"/>
  <c r="S84" i="14" s="1"/>
  <c r="S85" i="14"/>
  <c r="R117" i="14"/>
  <c r="H9" i="14"/>
  <c r="PU49" i="14"/>
  <c r="AG112" i="14"/>
  <c r="PW35" i="14"/>
  <c r="PY51" i="6"/>
  <c r="T80" i="14"/>
  <c r="T71" i="14"/>
  <c r="T83" i="14" s="1"/>
  <c r="MG184" i="14"/>
  <c r="MH178" i="14" s="1"/>
  <c r="PV60" i="14"/>
  <c r="PV63" i="14"/>
  <c r="PV48" i="14"/>
  <c r="PV45" i="14"/>
  <c r="PV56" i="14" s="1"/>
  <c r="CH56" i="14"/>
  <c r="AG147" i="14"/>
  <c r="PU46" i="14"/>
  <c r="R154" i="14"/>
  <c r="S154" i="14" s="1"/>
  <c r="S155" i="14"/>
  <c r="PX35" i="14" l="1"/>
  <c r="PZ51" i="6"/>
  <c r="PW60" i="14"/>
  <c r="PW63" i="14"/>
  <c r="PW48" i="14"/>
  <c r="PW45" i="14"/>
  <c r="PW56" i="14" s="1"/>
  <c r="H10" i="14"/>
  <c r="T85" i="14"/>
  <c r="T82" i="14"/>
  <c r="AH147" i="14"/>
  <c r="AH112" i="14"/>
  <c r="S156" i="14"/>
  <c r="MH180" i="14"/>
  <c r="AI74" i="14"/>
  <c r="PV49" i="14"/>
  <c r="PT53" i="14" s="1"/>
  <c r="PV46" i="14"/>
  <c r="CH57" i="14"/>
  <c r="R119" i="14"/>
  <c r="S119" i="14" s="1"/>
  <c r="S120" i="14"/>
  <c r="H46" i="11"/>
  <c r="R121" i="14"/>
  <c r="T117" i="14" s="1"/>
  <c r="S117" i="14"/>
  <c r="H11" i="14"/>
  <c r="S86" i="14"/>
  <c r="PT54" i="14" l="1"/>
  <c r="H47" i="11"/>
  <c r="CH58" i="14"/>
  <c r="AI112" i="14"/>
  <c r="PW49" i="14"/>
  <c r="PU53" i="14" s="1"/>
  <c r="T144" i="14"/>
  <c r="T153" i="14" s="1"/>
  <c r="AF150" i="14"/>
  <c r="T150" i="14"/>
  <c r="MH184" i="14"/>
  <c r="MI178" i="14" s="1"/>
  <c r="AF80" i="14"/>
  <c r="H12" i="14"/>
  <c r="AI147" i="14"/>
  <c r="PY35" i="14"/>
  <c r="QA51" i="6"/>
  <c r="T84" i="14"/>
  <c r="PW46" i="14"/>
  <c r="PX60" i="14"/>
  <c r="PX63" i="14"/>
  <c r="PX48" i="14"/>
  <c r="PX45" i="14"/>
  <c r="PX56" i="14" s="1"/>
  <c r="S121" i="14"/>
  <c r="H8" i="14"/>
  <c r="H20" i="14"/>
  <c r="H91" i="11"/>
  <c r="AJ74" i="14"/>
  <c r="T86" i="14"/>
  <c r="PY60" i="14" l="1"/>
  <c r="PY63" i="14"/>
  <c r="PY48" i="14"/>
  <c r="PY45" i="14"/>
  <c r="PY56" i="14" s="1"/>
  <c r="U80" i="14"/>
  <c r="U71" i="14"/>
  <c r="U83" i="14" s="1"/>
  <c r="CI43" i="14"/>
  <c r="CI52" i="14"/>
  <c r="PX49" i="14"/>
  <c r="MI180" i="14"/>
  <c r="AJ147" i="14"/>
  <c r="PX46" i="14"/>
  <c r="PY46" i="14" s="1"/>
  <c r="AJ112" i="14"/>
  <c r="H96" i="11"/>
  <c r="H92" i="11"/>
  <c r="H49" i="11" s="1"/>
  <c r="H43" i="11" s="1"/>
  <c r="H10" i="8"/>
  <c r="AK74" i="14"/>
  <c r="PV53" i="14"/>
  <c r="H24" i="12"/>
  <c r="G24" i="12" s="1"/>
  <c r="H33" i="10"/>
  <c r="H13" i="14"/>
  <c r="H33" i="8" s="1"/>
  <c r="I6" i="14"/>
  <c r="AF115" i="14"/>
  <c r="T115" i="14"/>
  <c r="T109" i="14"/>
  <c r="T118" i="14" s="1"/>
  <c r="PZ35" i="14"/>
  <c r="QB51" i="6"/>
  <c r="T155" i="14"/>
  <c r="T156" i="14" s="1"/>
  <c r="H14" i="14" l="1"/>
  <c r="H37" i="8" s="1"/>
  <c r="H35" i="8" s="1"/>
  <c r="U152" i="14"/>
  <c r="U150" i="14"/>
  <c r="U144" i="14"/>
  <c r="U153" i="14" s="1"/>
  <c r="H35" i="11"/>
  <c r="U85" i="14"/>
  <c r="CI54" i="14"/>
  <c r="U82" i="14"/>
  <c r="H98" i="11"/>
  <c r="PY49" i="14"/>
  <c r="AK112" i="14"/>
  <c r="PZ46" i="14"/>
  <c r="AL74" i="14"/>
  <c r="T154" i="14"/>
  <c r="T120" i="14"/>
  <c r="T121" i="14" s="1"/>
  <c r="AK147" i="14"/>
  <c r="QA35" i="14"/>
  <c r="QC51" i="6"/>
  <c r="PZ63" i="14"/>
  <c r="PZ60" i="14"/>
  <c r="PZ48" i="14"/>
  <c r="PZ45" i="14"/>
  <c r="PZ56" i="14" s="1"/>
  <c r="I18" i="7"/>
  <c r="AT18" i="7" s="1"/>
  <c r="CE18" i="7" s="1"/>
  <c r="DP18" i="7" s="1"/>
  <c r="FA18" i="7" s="1"/>
  <c r="GL18" i="7" s="1"/>
  <c r="HW18" i="7" s="1"/>
  <c r="JH18" i="7" s="1"/>
  <c r="KS18" i="7" s="1"/>
  <c r="MD18" i="7" s="1"/>
  <c r="NO18" i="7" s="1"/>
  <c r="OZ18" i="7" s="1"/>
  <c r="QK18" i="7" s="1"/>
  <c r="H18" i="7"/>
  <c r="MI184" i="14"/>
  <c r="MJ178" i="14" s="1"/>
  <c r="U115" i="14" l="1"/>
  <c r="U117" i="14"/>
  <c r="U109" i="14"/>
  <c r="U118" i="14" s="1"/>
  <c r="AL112" i="14"/>
  <c r="U84" i="14"/>
  <c r="U155" i="14"/>
  <c r="MJ180" i="14"/>
  <c r="MJ184" i="14" s="1"/>
  <c r="MK178" i="14" s="1"/>
  <c r="PZ49" i="14"/>
  <c r="U156" i="14"/>
  <c r="CI55" i="14"/>
  <c r="QA63" i="14"/>
  <c r="QA60" i="14"/>
  <c r="QA45" i="14"/>
  <c r="QA56" i="14" s="1"/>
  <c r="QA48" i="14"/>
  <c r="AS18" i="7"/>
  <c r="CD18" i="7" s="1"/>
  <c r="DO18" i="7" s="1"/>
  <c r="EZ18" i="7" s="1"/>
  <c r="GK18" i="7" s="1"/>
  <c r="HV18" i="7" s="1"/>
  <c r="JG18" i="7" s="1"/>
  <c r="KR18" i="7" s="1"/>
  <c r="MC18" i="7" s="1"/>
  <c r="NN18" i="7" s="1"/>
  <c r="OY18" i="7" s="1"/>
  <c r="QJ18" i="7" s="1"/>
  <c r="H19" i="7"/>
  <c r="PW53" i="14"/>
  <c r="AM74" i="14"/>
  <c r="QA46" i="14"/>
  <c r="AL147" i="14"/>
  <c r="T119" i="14"/>
  <c r="QB35" i="14"/>
  <c r="QD51" i="6"/>
  <c r="U86" i="14"/>
  <c r="MK180" i="14" l="1"/>
  <c r="MK184" i="14" s="1"/>
  <c r="ML178" i="14" s="1"/>
  <c r="AN74" i="14"/>
  <c r="AM112" i="14"/>
  <c r="QC35" i="14"/>
  <c r="QE51" i="6"/>
  <c r="PX53" i="14"/>
  <c r="CI56" i="14"/>
  <c r="V152" i="14"/>
  <c r="V150" i="14"/>
  <c r="V144" i="14"/>
  <c r="V153" i="14" s="1"/>
  <c r="H23" i="12"/>
  <c r="H32" i="10"/>
  <c r="U120" i="14"/>
  <c r="AM147" i="14"/>
  <c r="V80" i="14"/>
  <c r="V71" i="14"/>
  <c r="V83" i="14" s="1"/>
  <c r="QA49" i="14"/>
  <c r="QB63" i="14"/>
  <c r="QB60" i="14"/>
  <c r="QB48" i="14"/>
  <c r="QB45" i="14"/>
  <c r="QB56" i="14" s="1"/>
  <c r="QB46" i="14"/>
  <c r="U154" i="14"/>
  <c r="ML180" i="14" l="1"/>
  <c r="ML184" i="14" s="1"/>
  <c r="MM178" i="14" s="1"/>
  <c r="AN112" i="14"/>
  <c r="PY53" i="14"/>
  <c r="H31" i="10"/>
  <c r="AO74" i="14"/>
  <c r="QD35" i="14"/>
  <c r="QF51" i="6"/>
  <c r="V155" i="14"/>
  <c r="QB49" i="14"/>
  <c r="PZ53" i="14" s="1"/>
  <c r="V85" i="14"/>
  <c r="V82" i="14"/>
  <c r="QC46" i="14"/>
  <c r="AN147" i="14"/>
  <c r="U119" i="14"/>
  <c r="QC63" i="14"/>
  <c r="QC60" i="14"/>
  <c r="QC48" i="14"/>
  <c r="QC45" i="14"/>
  <c r="QC56" i="14" s="1"/>
  <c r="V156" i="14"/>
  <c r="U121" i="14"/>
  <c r="CI57" i="14"/>
  <c r="G23" i="12"/>
  <c r="H22" i="12"/>
  <c r="MM180" i="14" l="1"/>
  <c r="MM184" i="14" s="1"/>
  <c r="MN178" i="14" s="1"/>
  <c r="V117" i="14"/>
  <c r="V115" i="14"/>
  <c r="V109" i="14"/>
  <c r="V118" i="14" s="1"/>
  <c r="QC49" i="14"/>
  <c r="AO112" i="14"/>
  <c r="CI58" i="14"/>
  <c r="AP74" i="14"/>
  <c r="QD63" i="14"/>
  <c r="QD60" i="14"/>
  <c r="QD48" i="14"/>
  <c r="QD45" i="14"/>
  <c r="QD56" i="14" s="1"/>
  <c r="W152" i="14"/>
  <c r="W150" i="14"/>
  <c r="W144" i="14"/>
  <c r="W153" i="14" s="1"/>
  <c r="H36" i="10"/>
  <c r="G22" i="12"/>
  <c r="H28" i="12"/>
  <c r="AO147" i="14"/>
  <c r="V154" i="14"/>
  <c r="V86" i="14"/>
  <c r="V84" i="14"/>
  <c r="QE35" i="14"/>
  <c r="QH51" i="6"/>
  <c r="MN180" i="14" l="1"/>
  <c r="MN184" i="14" s="1"/>
  <c r="MO178" i="14" s="1"/>
  <c r="W80" i="14"/>
  <c r="W71" i="14"/>
  <c r="W83" i="14" s="1"/>
  <c r="QD46" i="14"/>
  <c r="V120" i="14"/>
  <c r="AP112" i="14"/>
  <c r="V121" i="14"/>
  <c r="QD49" i="14"/>
  <c r="G28" i="12"/>
  <c r="H30" i="12"/>
  <c r="AQ74" i="14"/>
  <c r="AP147" i="14"/>
  <c r="QA53" i="14"/>
  <c r="H43" i="13"/>
  <c r="H47" i="13" s="1"/>
  <c r="CJ43" i="14"/>
  <c r="CJ52" i="14"/>
  <c r="QG35" i="14"/>
  <c r="QI51" i="6"/>
  <c r="QE63" i="14"/>
  <c r="QE60" i="14"/>
  <c r="QE48" i="14"/>
  <c r="QE45" i="14"/>
  <c r="QE56" i="14" s="1"/>
  <c r="W155" i="14"/>
  <c r="W156" i="14" s="1"/>
  <c r="X152" i="14" l="1"/>
  <c r="X150" i="14"/>
  <c r="X144" i="14"/>
  <c r="X153" i="14" s="1"/>
  <c r="MO180" i="14"/>
  <c r="MO184" i="14" s="1"/>
  <c r="MP178" i="14" s="1"/>
  <c r="H52" i="13"/>
  <c r="H55" i="13" s="1"/>
  <c r="H51" i="13"/>
  <c r="H53" i="13" s="1"/>
  <c r="I50" i="13" s="1"/>
  <c r="V119" i="14"/>
  <c r="QE46" i="14"/>
  <c r="AR74" i="14"/>
  <c r="QH35" i="14"/>
  <c r="QJ51" i="6"/>
  <c r="QG63" i="14"/>
  <c r="QG60" i="14"/>
  <c r="QG48" i="14"/>
  <c r="QG45" i="14"/>
  <c r="W85" i="14"/>
  <c r="W86" i="14"/>
  <c r="W82" i="14"/>
  <c r="W117" i="14"/>
  <c r="W109" i="14"/>
  <c r="W118" i="14" s="1"/>
  <c r="W115" i="14"/>
  <c r="AQ147" i="14"/>
  <c r="CJ54" i="14"/>
  <c r="CJ55" i="14"/>
  <c r="CJ56" i="14" s="1"/>
  <c r="AQ112" i="14"/>
  <c r="QE49" i="14"/>
  <c r="W154" i="14"/>
  <c r="QB53" i="14"/>
  <c r="QC53" i="14"/>
  <c r="H58" i="13" l="1"/>
  <c r="H39" i="10" s="1"/>
  <c r="H57" i="13"/>
  <c r="H38" i="10" s="1"/>
  <c r="MP184" i="14"/>
  <c r="MQ178" i="14" s="1"/>
  <c r="MP180" i="14"/>
  <c r="QG49" i="14"/>
  <c r="AR112" i="14"/>
  <c r="QI35" i="14"/>
  <c r="QK51" i="6"/>
  <c r="QD53" i="14"/>
  <c r="CJ57" i="14"/>
  <c r="AR147" i="14"/>
  <c r="W120" i="14"/>
  <c r="QH63" i="14"/>
  <c r="QH60" i="14"/>
  <c r="QH48" i="14"/>
  <c r="QH45" i="14"/>
  <c r="QH56" i="14" s="1"/>
  <c r="X155" i="14"/>
  <c r="X80" i="14"/>
  <c r="X71" i="14"/>
  <c r="X83" i="14" s="1"/>
  <c r="AT74" i="14"/>
  <c r="X156" i="14"/>
  <c r="W84" i="14"/>
  <c r="QG56" i="14"/>
  <c r="QG46" i="14"/>
  <c r="W119" i="14" l="1"/>
  <c r="X85" i="14"/>
  <c r="MQ180" i="14"/>
  <c r="MQ184" i="14" s="1"/>
  <c r="MR178" i="14" s="1"/>
  <c r="AU74" i="14"/>
  <c r="X154" i="14"/>
  <c r="QE53" i="14"/>
  <c r="AT112" i="14"/>
  <c r="AT147" i="14"/>
  <c r="X82" i="14"/>
  <c r="X86" i="14" s="1"/>
  <c r="QJ35" i="14"/>
  <c r="QL51" i="6"/>
  <c r="H46" i="10"/>
  <c r="H32" i="8"/>
  <c r="H41" i="10"/>
  <c r="Y152" i="14"/>
  <c r="Y150" i="14"/>
  <c r="Y144" i="14"/>
  <c r="Y153" i="14" s="1"/>
  <c r="Y155" i="14" s="1"/>
  <c r="Y154" i="14" s="1"/>
  <c r="W121" i="14"/>
  <c r="QH49" i="14"/>
  <c r="QI60" i="14"/>
  <c r="QI63" i="14"/>
  <c r="QI48" i="14"/>
  <c r="QI45" i="14"/>
  <c r="QI56" i="14" s="1"/>
  <c r="QH46" i="14"/>
  <c r="QI46" i="14" s="1"/>
  <c r="CJ58" i="14"/>
  <c r="Y80" i="14" l="1"/>
  <c r="Y71" i="14"/>
  <c r="Y83" i="14" s="1"/>
  <c r="Y85" i="14" s="1"/>
  <c r="Y84" i="14" s="1"/>
  <c r="MR184" i="14"/>
  <c r="MT178" i="14" s="1"/>
  <c r="MR180" i="14"/>
  <c r="MS180" i="14" s="1"/>
  <c r="QK35" i="14"/>
  <c r="QM51" i="6"/>
  <c r="X84" i="14"/>
  <c r="CK43" i="14"/>
  <c r="CK52" i="14"/>
  <c r="Y156" i="14"/>
  <c r="AU112" i="14"/>
  <c r="AV74" i="14"/>
  <c r="AU147" i="14"/>
  <c r="QJ46" i="14"/>
  <c r="QJ60" i="14"/>
  <c r="QJ63" i="14"/>
  <c r="QJ48" i="14"/>
  <c r="QJ45" i="14"/>
  <c r="QJ56" i="14" s="1"/>
  <c r="H112" i="11"/>
  <c r="H34" i="11"/>
  <c r="H42" i="10"/>
  <c r="H44" i="10"/>
  <c r="H44" i="8"/>
  <c r="H59" i="8"/>
  <c r="H61" i="8" s="1"/>
  <c r="H62" i="8" s="1"/>
  <c r="H29" i="8"/>
  <c r="QI49" i="14"/>
  <c r="X117" i="14"/>
  <c r="X115" i="14"/>
  <c r="X109" i="14"/>
  <c r="X118" i="14" s="1"/>
  <c r="MS184" i="14" l="1"/>
  <c r="NF178" i="14" s="1"/>
  <c r="MT180" i="14"/>
  <c r="MT184" i="14" s="1"/>
  <c r="MU178" i="14" s="1"/>
  <c r="CK55" i="14"/>
  <c r="CK56" i="14" s="1"/>
  <c r="QG53" i="14"/>
  <c r="QK60" i="14"/>
  <c r="QK63" i="14"/>
  <c r="QK48" i="14"/>
  <c r="QK45" i="14"/>
  <c r="QK56" i="14" s="1"/>
  <c r="AV112" i="14"/>
  <c r="QL35" i="14"/>
  <c r="QN51" i="6"/>
  <c r="QK46" i="14"/>
  <c r="H45" i="8"/>
  <c r="X120" i="14"/>
  <c r="Z152" i="14"/>
  <c r="Z150" i="14"/>
  <c r="Z144" i="14"/>
  <c r="Z153" i="14" s="1"/>
  <c r="Z155" i="14" s="1"/>
  <c r="Z154" i="14" s="1"/>
  <c r="H37" i="11"/>
  <c r="H32" i="11" s="1"/>
  <c r="H11" i="11"/>
  <c r="AV147" i="14"/>
  <c r="AW74" i="14"/>
  <c r="X121" i="14"/>
  <c r="QJ49" i="14"/>
  <c r="QH53" i="14" s="1"/>
  <c r="CK54" i="14"/>
  <c r="Y82" i="14"/>
  <c r="Y86" i="14" s="1"/>
  <c r="Z80" i="14" l="1"/>
  <c r="Z71" i="14"/>
  <c r="Z83" i="14" s="1"/>
  <c r="Z85" i="14" s="1"/>
  <c r="Z84" i="14" s="1"/>
  <c r="MU180" i="14"/>
  <c r="CK58" i="14"/>
  <c r="AX74" i="14"/>
  <c r="QG54" i="14"/>
  <c r="QM35" i="14"/>
  <c r="QO51" i="6"/>
  <c r="QL60" i="14"/>
  <c r="QL63" i="14"/>
  <c r="QL48" i="14"/>
  <c r="QL45" i="14"/>
  <c r="QL56" i="14" s="1"/>
  <c r="H19" i="14"/>
  <c r="H7" i="11"/>
  <c r="Z156" i="14"/>
  <c r="AW112" i="14"/>
  <c r="CK57" i="14"/>
  <c r="QI53" i="14"/>
  <c r="Y117" i="14"/>
  <c r="Y115" i="14"/>
  <c r="Y109" i="14"/>
  <c r="Y118" i="14" s="1"/>
  <c r="Y120" i="14" s="1"/>
  <c r="Y119" i="14" s="1"/>
  <c r="X119" i="14"/>
  <c r="QK49" i="14"/>
  <c r="H52" i="11"/>
  <c r="AW147" i="14"/>
  <c r="H43" i="8"/>
  <c r="AX112" i="14" l="1"/>
  <c r="QN35" i="14"/>
  <c r="QP51" i="6"/>
  <c r="H18" i="11"/>
  <c r="CL43" i="14"/>
  <c r="CL52" i="14"/>
  <c r="QM63" i="14"/>
  <c r="QM60" i="14"/>
  <c r="QM48" i="14"/>
  <c r="QM45" i="14"/>
  <c r="QM56" i="14" s="1"/>
  <c r="Y121" i="14"/>
  <c r="AY74" i="14"/>
  <c r="QL49" i="14"/>
  <c r="MU184" i="14"/>
  <c r="MV178" i="14" s="1"/>
  <c r="AA152" i="14"/>
  <c r="AA150" i="14"/>
  <c r="AA144" i="14"/>
  <c r="AA153" i="14" s="1"/>
  <c r="AA155" i="14" s="1"/>
  <c r="AA154" i="14" s="1"/>
  <c r="QL46" i="14"/>
  <c r="QM46" i="14" s="1"/>
  <c r="Z86" i="14"/>
  <c r="Z82" i="14"/>
  <c r="AX147" i="14"/>
  <c r="H73" i="11"/>
  <c r="H105" i="11"/>
  <c r="H62" i="11"/>
  <c r="H53" i="11"/>
  <c r="AY147" i="14" l="1"/>
  <c r="AZ74" i="14"/>
  <c r="QN63" i="14"/>
  <c r="QN60" i="14"/>
  <c r="QN45" i="14"/>
  <c r="QN56" i="14" s="1"/>
  <c r="QN48" i="14"/>
  <c r="AA80" i="14"/>
  <c r="AA71" i="14"/>
  <c r="AA83" i="14" s="1"/>
  <c r="AA85" i="14" s="1"/>
  <c r="AA84" i="14" s="1"/>
  <c r="AY112" i="14"/>
  <c r="QJ53" i="14"/>
  <c r="H19" i="11"/>
  <c r="Z117" i="14"/>
  <c r="Z109" i="14"/>
  <c r="Z118" i="14" s="1"/>
  <c r="Z120" i="14" s="1"/>
  <c r="Z119" i="14" s="1"/>
  <c r="Z115" i="14"/>
  <c r="CL54" i="14"/>
  <c r="CL55" i="14" s="1"/>
  <c r="AA156" i="14"/>
  <c r="QM49" i="14"/>
  <c r="MV184" i="14"/>
  <c r="MW178" i="14" s="1"/>
  <c r="MV180" i="14"/>
  <c r="QO35" i="14"/>
  <c r="QQ51" i="6"/>
  <c r="P58" i="16"/>
  <c r="P64" i="16" s="1"/>
  <c r="H75" i="11"/>
  <c r="H66" i="11"/>
  <c r="H106" i="11"/>
  <c r="H41" i="8" s="1"/>
  <c r="CL56" i="14" l="1"/>
  <c r="CL57" i="14" s="1"/>
  <c r="CL58" i="14" s="1"/>
  <c r="QK53" i="14"/>
  <c r="QN49" i="14"/>
  <c r="QL53" i="14" s="1"/>
  <c r="H20" i="11"/>
  <c r="AZ147" i="14"/>
  <c r="MW180" i="14"/>
  <c r="MW184" i="14" s="1"/>
  <c r="MX178" i="14" s="1"/>
  <c r="QN46" i="14"/>
  <c r="H39" i="8"/>
  <c r="H53" i="8"/>
  <c r="H67" i="11"/>
  <c r="H113" i="11"/>
  <c r="QO63" i="14"/>
  <c r="QO60" i="14"/>
  <c r="QO48" i="14"/>
  <c r="QO45" i="14"/>
  <c r="QO56" i="14" s="1"/>
  <c r="AA82" i="14"/>
  <c r="AA86" i="14" s="1"/>
  <c r="H108" i="11"/>
  <c r="AB150" i="14"/>
  <c r="AB152" i="14"/>
  <c r="AB144" i="14"/>
  <c r="AB153" i="14" s="1"/>
  <c r="AB155" i="14" s="1"/>
  <c r="AB154" i="14" s="1"/>
  <c r="BA74" i="14"/>
  <c r="E75" i="11"/>
  <c r="H80" i="11"/>
  <c r="AZ112" i="14"/>
  <c r="Z121" i="14"/>
  <c r="H78" i="11"/>
  <c r="QP35" i="14"/>
  <c r="QR51" i="6"/>
  <c r="MX180" i="14" l="1"/>
  <c r="MX184" i="14" s="1"/>
  <c r="MY178" i="14" s="1"/>
  <c r="AB80" i="14"/>
  <c r="AB71" i="14"/>
  <c r="AB83" i="14" s="1"/>
  <c r="AB85" i="14" s="1"/>
  <c r="AB84" i="14" s="1"/>
  <c r="CM43" i="14"/>
  <c r="CM52" i="14"/>
  <c r="I104" i="11"/>
  <c r="H9" i="8"/>
  <c r="AA117" i="14"/>
  <c r="AA109" i="14"/>
  <c r="AA118" i="14" s="1"/>
  <c r="AA120" i="14" s="1"/>
  <c r="AA119" i="14" s="1"/>
  <c r="AA115" i="14"/>
  <c r="AA121" i="14" s="1"/>
  <c r="QO49" i="14"/>
  <c r="QM53" i="14" s="1"/>
  <c r="H48" i="8"/>
  <c r="BA147" i="14"/>
  <c r="AB156" i="14"/>
  <c r="QP63" i="14"/>
  <c r="QP60" i="14"/>
  <c r="QP48" i="14"/>
  <c r="QP45" i="14"/>
  <c r="QP56" i="14" s="1"/>
  <c r="H81" i="11"/>
  <c r="QO46" i="14"/>
  <c r="QP46" i="14" s="1"/>
  <c r="H21" i="11"/>
  <c r="QQ35" i="14"/>
  <c r="QS51" i="6"/>
  <c r="BA112" i="14"/>
  <c r="BB74" i="14"/>
  <c r="MY180" i="14" l="1"/>
  <c r="MY184" i="14" s="1"/>
  <c r="MZ178" i="14" s="1"/>
  <c r="AC150" i="14"/>
  <c r="AC152" i="14"/>
  <c r="AC144" i="14"/>
  <c r="AC153" i="14" s="1"/>
  <c r="AC155" i="14" s="1"/>
  <c r="AC154" i="14" s="1"/>
  <c r="CM54" i="14"/>
  <c r="BB147" i="14"/>
  <c r="J39" i="3"/>
  <c r="H7" i="8"/>
  <c r="H24" i="8" s="1"/>
  <c r="H51" i="8" s="1"/>
  <c r="I16" i="7"/>
  <c r="AB117" i="14"/>
  <c r="AB115" i="14"/>
  <c r="AB109" i="14"/>
  <c r="AB118" i="14" s="1"/>
  <c r="AB120" i="14" s="1"/>
  <c r="AB119" i="14" s="1"/>
  <c r="QR35" i="14"/>
  <c r="QU51" i="6"/>
  <c r="BC74" i="14"/>
  <c r="AB82" i="14"/>
  <c r="AB86" i="14" s="1"/>
  <c r="QQ63" i="14"/>
  <c r="QQ60" i="14"/>
  <c r="QQ48" i="14"/>
  <c r="QQ45" i="14"/>
  <c r="QQ56" i="14" s="1"/>
  <c r="BB112" i="14"/>
  <c r="QP49" i="14"/>
  <c r="AC71" i="14" l="1"/>
  <c r="AC83" i="14" s="1"/>
  <c r="AC85" i="14" s="1"/>
  <c r="AC84" i="14" s="1"/>
  <c r="AC80" i="14"/>
  <c r="MZ180" i="14"/>
  <c r="MZ184" i="14" s="1"/>
  <c r="NA178" i="14" s="1"/>
  <c r="QQ49" i="14"/>
  <c r="CM55" i="14"/>
  <c r="I74" i="11"/>
  <c r="I19" i="7"/>
  <c r="AT16" i="7"/>
  <c r="CE16" i="7" s="1"/>
  <c r="DP16" i="7" s="1"/>
  <c r="FA16" i="7" s="1"/>
  <c r="GL16" i="7" s="1"/>
  <c r="HW16" i="7" s="1"/>
  <c r="JH16" i="7" s="1"/>
  <c r="KS16" i="7" s="1"/>
  <c r="MD16" i="7" s="1"/>
  <c r="NO16" i="7" s="1"/>
  <c r="OZ16" i="7" s="1"/>
  <c r="QK16" i="7" s="1"/>
  <c r="AC156" i="14"/>
  <c r="BD74" i="14"/>
  <c r="QN53" i="14"/>
  <c r="AB121" i="14"/>
  <c r="QQ46" i="14"/>
  <c r="QR46" i="14" s="1"/>
  <c r="QT35" i="14"/>
  <c r="QV51" i="6"/>
  <c r="BC112" i="14"/>
  <c r="QR63" i="14"/>
  <c r="QR60" i="14"/>
  <c r="QR48" i="14"/>
  <c r="QR45" i="14"/>
  <c r="QR56" i="14" s="1"/>
  <c r="BC147" i="14"/>
  <c r="NA180" i="14" l="1"/>
  <c r="NA184" i="14" s="1"/>
  <c r="NB178" i="14" s="1"/>
  <c r="QT63" i="14"/>
  <c r="QT60" i="14"/>
  <c r="QT48" i="14"/>
  <c r="QT45" i="14"/>
  <c r="AC117" i="14"/>
  <c r="AC115" i="14"/>
  <c r="AC109" i="14"/>
  <c r="AC118" i="14" s="1"/>
  <c r="AC120" i="14" s="1"/>
  <c r="AC119" i="14" s="1"/>
  <c r="QR49" i="14"/>
  <c r="QQ53" i="14" s="1"/>
  <c r="AD152" i="14"/>
  <c r="AD144" i="14"/>
  <c r="AD153" i="14" s="1"/>
  <c r="AD155" i="14" s="1"/>
  <c r="AD154" i="14" s="1"/>
  <c r="AD150" i="14"/>
  <c r="AD156" i="14" s="1"/>
  <c r="AC82" i="14"/>
  <c r="AC86" i="14" s="1"/>
  <c r="CM56" i="14"/>
  <c r="CM57" i="14" s="1"/>
  <c r="CM58" i="14" s="1"/>
  <c r="QO53" i="14"/>
  <c r="I32" i="10"/>
  <c r="J37" i="3"/>
  <c r="BD147" i="14"/>
  <c r="BE74" i="14"/>
  <c r="BD112" i="14"/>
  <c r="QP53" i="14"/>
  <c r="QU35" i="14"/>
  <c r="QW51" i="6"/>
  <c r="CN43" i="14" l="1"/>
  <c r="CN52" i="14"/>
  <c r="AD80" i="14"/>
  <c r="AD71" i="14"/>
  <c r="AD83" i="14" s="1"/>
  <c r="AD85" i="14" s="1"/>
  <c r="AD84" i="14" s="1"/>
  <c r="NB180" i="14"/>
  <c r="NB184" i="14" s="1"/>
  <c r="NC178" i="14" s="1"/>
  <c r="QV35" i="14"/>
  <c r="QX51" i="6"/>
  <c r="QT49" i="14"/>
  <c r="QR53" i="14" s="1"/>
  <c r="QU63" i="14"/>
  <c r="QU60" i="14"/>
  <c r="QU48" i="14"/>
  <c r="QU45" i="14"/>
  <c r="QU56" i="14" s="1"/>
  <c r="AC121" i="14"/>
  <c r="QT56" i="14"/>
  <c r="QT46" i="14"/>
  <c r="QU46" i="14" s="1"/>
  <c r="BG74" i="14"/>
  <c r="BE112" i="14"/>
  <c r="AE152" i="14"/>
  <c r="AF152" i="14" s="1"/>
  <c r="AE150" i="14"/>
  <c r="AE144" i="14"/>
  <c r="AE153" i="14" s="1"/>
  <c r="BE147" i="14"/>
  <c r="NC180" i="14" l="1"/>
  <c r="NC184" i="14" s="1"/>
  <c r="ND178" i="14" s="1"/>
  <c r="QW35" i="14"/>
  <c r="QY51" i="6"/>
  <c r="BH74" i="14"/>
  <c r="AE155" i="14"/>
  <c r="AF153" i="14"/>
  <c r="AD117" i="14"/>
  <c r="AD115" i="14"/>
  <c r="AD109" i="14"/>
  <c r="AD118" i="14" s="1"/>
  <c r="AD120" i="14" s="1"/>
  <c r="AD119" i="14" s="1"/>
  <c r="AD82" i="14"/>
  <c r="AD86" i="14" s="1"/>
  <c r="BG147" i="14"/>
  <c r="CN54" i="14"/>
  <c r="AE156" i="14"/>
  <c r="BG112" i="14"/>
  <c r="QU49" i="14"/>
  <c r="QV60" i="14"/>
  <c r="QV63" i="14"/>
  <c r="QV48" i="14"/>
  <c r="QV45" i="14"/>
  <c r="QV56" i="14" s="1"/>
  <c r="AE80" i="14" l="1"/>
  <c r="AE71" i="14"/>
  <c r="AE83" i="14" s="1"/>
  <c r="ND180" i="14"/>
  <c r="ND184" i="14" s="1"/>
  <c r="NE178" i="14" s="1"/>
  <c r="QV46" i="14"/>
  <c r="QW46" i="14" s="1"/>
  <c r="AG152" i="14"/>
  <c r="AG150" i="14"/>
  <c r="QV49" i="14"/>
  <c r="QW60" i="14"/>
  <c r="QW63" i="14"/>
  <c r="QW48" i="14"/>
  <c r="QW45" i="14"/>
  <c r="QW56" i="14" s="1"/>
  <c r="BI74" i="14"/>
  <c r="BH147" i="14"/>
  <c r="QT53" i="14"/>
  <c r="QX35" i="14"/>
  <c r="QZ51" i="6"/>
  <c r="CN55" i="14"/>
  <c r="AE154" i="14"/>
  <c r="AF154" i="14" s="1"/>
  <c r="AF155" i="14"/>
  <c r="BH112" i="14"/>
  <c r="AD121" i="14"/>
  <c r="NE180" i="14" l="1"/>
  <c r="NF180" i="14" s="1"/>
  <c r="QT54" i="14"/>
  <c r="QY35" i="14"/>
  <c r="RA51" i="6"/>
  <c r="QX60" i="14"/>
  <c r="QX63" i="14"/>
  <c r="QX48" i="14"/>
  <c r="QX45" i="14"/>
  <c r="QX56" i="14" s="1"/>
  <c r="BJ74" i="14"/>
  <c r="QW49" i="14"/>
  <c r="AE85" i="14"/>
  <c r="AF83" i="14"/>
  <c r="BI112" i="14"/>
  <c r="AF156" i="14"/>
  <c r="AE82" i="14"/>
  <c r="AF82" i="14" s="1"/>
  <c r="BI147" i="14"/>
  <c r="AE117" i="14"/>
  <c r="AF117" i="14" s="1"/>
  <c r="AE115" i="14"/>
  <c r="AE109" i="14"/>
  <c r="AE118" i="14" s="1"/>
  <c r="J23" i="3"/>
  <c r="CN56" i="14"/>
  <c r="CN57" i="14" s="1"/>
  <c r="CN58" i="14" s="1"/>
  <c r="CO52" i="14" l="1"/>
  <c r="CO43" i="14"/>
  <c r="AS150" i="14"/>
  <c r="AG144" i="14"/>
  <c r="AG153" i="14" s="1"/>
  <c r="I9" i="14"/>
  <c r="QX49" i="14"/>
  <c r="QV53" i="14" s="1"/>
  <c r="BJ112" i="14"/>
  <c r="AE120" i="14"/>
  <c r="AE121" i="14" s="1"/>
  <c r="AF118" i="14"/>
  <c r="QY60" i="14"/>
  <c r="QY63" i="14"/>
  <c r="QY48" i="14"/>
  <c r="QY45" i="14"/>
  <c r="QY56" i="14" s="1"/>
  <c r="BK74" i="14"/>
  <c r="NF184" i="14"/>
  <c r="NS178" i="14" s="1"/>
  <c r="I8" i="14"/>
  <c r="AF86" i="14"/>
  <c r="NE184" i="14"/>
  <c r="NG178" i="14" s="1"/>
  <c r="QU53" i="14"/>
  <c r="QZ35" i="14"/>
  <c r="RB51" i="6"/>
  <c r="AE84" i="14"/>
  <c r="AF84" i="14" s="1"/>
  <c r="AF85" i="14"/>
  <c r="BJ147" i="14"/>
  <c r="AE86" i="14"/>
  <c r="AG71" i="14" s="1"/>
  <c r="AG83" i="14" s="1"/>
  <c r="QX46" i="14"/>
  <c r="AG115" i="14" l="1"/>
  <c r="AG117" i="14"/>
  <c r="NG180" i="14"/>
  <c r="I46" i="11"/>
  <c r="QY46" i="14"/>
  <c r="QZ46" i="14" s="1"/>
  <c r="AS80" i="14"/>
  <c r="AG80" i="14"/>
  <c r="BK112" i="14"/>
  <c r="QY49" i="14"/>
  <c r="AG85" i="14"/>
  <c r="I33" i="10"/>
  <c r="I11" i="14"/>
  <c r="QZ63" i="14"/>
  <c r="QZ60" i="14"/>
  <c r="QZ48" i="14"/>
  <c r="QZ45" i="14"/>
  <c r="QZ56" i="14" s="1"/>
  <c r="AG155" i="14"/>
  <c r="AE119" i="14"/>
  <c r="AF119" i="14" s="1"/>
  <c r="AF120" i="14"/>
  <c r="I10" i="14"/>
  <c r="BK147" i="14"/>
  <c r="RA35" i="14"/>
  <c r="RC51" i="6"/>
  <c r="BL74" i="14"/>
  <c r="CO54" i="14"/>
  <c r="CO55" i="14" s="1"/>
  <c r="CO56" i="14" l="1"/>
  <c r="CO57" i="14" s="1"/>
  <c r="CO58" i="14" s="1"/>
  <c r="AF121" i="14"/>
  <c r="BM74" i="14"/>
  <c r="I47" i="11"/>
  <c r="J24" i="3" s="1"/>
  <c r="QW53" i="14"/>
  <c r="AG84" i="14"/>
  <c r="I20" i="14"/>
  <c r="I91" i="11"/>
  <c r="AG154" i="14"/>
  <c r="AG156" i="14"/>
  <c r="NG184" i="14"/>
  <c r="NH178" i="14" s="1"/>
  <c r="AG86" i="14"/>
  <c r="AG82" i="14"/>
  <c r="I35" i="11"/>
  <c r="I31" i="10"/>
  <c r="RB35" i="14"/>
  <c r="RD51" i="6"/>
  <c r="J22" i="3"/>
  <c r="RA63" i="14"/>
  <c r="RA60" i="14"/>
  <c r="RA45" i="14"/>
  <c r="RA56" i="14" s="1"/>
  <c r="RA48" i="14"/>
  <c r="BL147" i="14"/>
  <c r="BL112" i="14"/>
  <c r="RA46" i="14"/>
  <c r="QZ49" i="14"/>
  <c r="QX53" i="14" s="1"/>
  <c r="CP52" i="14" l="1"/>
  <c r="CP43" i="14"/>
  <c r="RB46" i="14"/>
  <c r="BN74" i="14"/>
  <c r="NH180" i="14"/>
  <c r="RB63" i="14"/>
  <c r="RB60" i="14"/>
  <c r="RB48" i="14"/>
  <c r="RB45" i="14"/>
  <c r="RB56" i="14" s="1"/>
  <c r="AS115" i="14"/>
  <c r="AG109" i="14"/>
  <c r="AG118" i="14" s="1"/>
  <c r="I12" i="14"/>
  <c r="BM147" i="14"/>
  <c r="I36" i="10"/>
  <c r="BM112" i="14"/>
  <c r="I96" i="11"/>
  <c r="I92" i="11"/>
  <c r="I49" i="11" s="1"/>
  <c r="I10" i="8"/>
  <c r="J18" i="7" s="1"/>
  <c r="RA49" i="14"/>
  <c r="QY53" i="14" s="1"/>
  <c r="AH152" i="14"/>
  <c r="AH150" i="14"/>
  <c r="AH144" i="14"/>
  <c r="AH153" i="14" s="1"/>
  <c r="RC35" i="14"/>
  <c r="RE51" i="6"/>
  <c r="AH80" i="14"/>
  <c r="AH71" i="14"/>
  <c r="AH83" i="14" s="1"/>
  <c r="AH82" i="14" l="1"/>
  <c r="RC63" i="14"/>
  <c r="RC60" i="14"/>
  <c r="RC48" i="14"/>
  <c r="RC45" i="14"/>
  <c r="RC56" i="14" s="1"/>
  <c r="BO74" i="14"/>
  <c r="NH184" i="14"/>
  <c r="NI178" i="14" s="1"/>
  <c r="J26" i="3"/>
  <c r="I43" i="11"/>
  <c r="I13" i="14"/>
  <c r="I33" i="8" s="1"/>
  <c r="AH85" i="14"/>
  <c r="I43" i="13"/>
  <c r="I47" i="13" s="1"/>
  <c r="AG120" i="14"/>
  <c r="RB49" i="14"/>
  <c r="QZ53" i="14" s="1"/>
  <c r="RD35" i="14"/>
  <c r="RF51" i="6"/>
  <c r="RE35" i="14" s="1"/>
  <c r="BN147" i="14"/>
  <c r="J6" i="14"/>
  <c r="AU18" i="7"/>
  <c r="CF18" i="7" s="1"/>
  <c r="DQ18" i="7" s="1"/>
  <c r="FB18" i="7" s="1"/>
  <c r="GM18" i="7" s="1"/>
  <c r="HX18" i="7" s="1"/>
  <c r="JI18" i="7" s="1"/>
  <c r="KT18" i="7" s="1"/>
  <c r="ME18" i="7" s="1"/>
  <c r="NP18" i="7" s="1"/>
  <c r="PA18" i="7" s="1"/>
  <c r="QL18" i="7" s="1"/>
  <c r="I98" i="11"/>
  <c r="AH155" i="14"/>
  <c r="BN112" i="14"/>
  <c r="CP54" i="14"/>
  <c r="CP55" i="14" s="1"/>
  <c r="CP56" i="14" l="1"/>
  <c r="CP57" i="14" s="1"/>
  <c r="CP58" i="14" s="1"/>
  <c r="NI180" i="14"/>
  <c r="AH84" i="14"/>
  <c r="RC49" i="14"/>
  <c r="I52" i="13"/>
  <c r="I55" i="13" s="1"/>
  <c r="I51" i="13"/>
  <c r="BP74" i="14"/>
  <c r="RC46" i="14"/>
  <c r="BO147" i="14"/>
  <c r="AG119" i="14"/>
  <c r="AG121" i="14"/>
  <c r="AH86" i="14"/>
  <c r="RE63" i="14"/>
  <c r="RE60" i="14"/>
  <c r="RE48" i="14"/>
  <c r="RE45" i="14"/>
  <c r="RE56" i="14" s="1"/>
  <c r="AH154" i="14"/>
  <c r="AH156" i="14"/>
  <c r="BO112" i="14"/>
  <c r="RD63" i="14"/>
  <c r="RD60" i="14"/>
  <c r="RD48" i="14"/>
  <c r="RD45" i="14"/>
  <c r="RD56" i="14" s="1"/>
  <c r="I14" i="14"/>
  <c r="I37" i="8" s="1"/>
  <c r="I58" i="13" l="1"/>
  <c r="I39" i="10" s="1"/>
  <c r="I57" i="13"/>
  <c r="CQ52" i="14"/>
  <c r="CQ43" i="14"/>
  <c r="AI152" i="14"/>
  <c r="AI150" i="14"/>
  <c r="AI144" i="14"/>
  <c r="AI153" i="14" s="1"/>
  <c r="RD49" i="14"/>
  <c r="RB53" i="14" s="1"/>
  <c r="BP147" i="14"/>
  <c r="AH117" i="14"/>
  <c r="AH115" i="14"/>
  <c r="AH109" i="14"/>
  <c r="AH118" i="14" s="1"/>
  <c r="BQ74" i="14"/>
  <c r="NI184" i="14"/>
  <c r="NJ178" i="14" s="1"/>
  <c r="RA53" i="14"/>
  <c r="I35" i="8"/>
  <c r="RD46" i="14"/>
  <c r="RE46" i="14" s="1"/>
  <c r="AI71" i="14"/>
  <c r="AI83" i="14" s="1"/>
  <c r="AI80" i="14"/>
  <c r="RE49" i="14"/>
  <c r="RE53" i="14" s="1"/>
  <c r="BP112" i="14"/>
  <c r="I53" i="13"/>
  <c r="J50" i="13" s="1"/>
  <c r="BQ147" i="14" l="1"/>
  <c r="AI156" i="14"/>
  <c r="BQ112" i="14"/>
  <c r="RD53" i="14"/>
  <c r="CQ55" i="14"/>
  <c r="BR74" i="14"/>
  <c r="AI82" i="14"/>
  <c r="AI85" i="14"/>
  <c r="AH120" i="14"/>
  <c r="CQ54" i="14"/>
  <c r="NJ180" i="14"/>
  <c r="NJ184" i="14" s="1"/>
  <c r="NK178" i="14" s="1"/>
  <c r="AH121" i="14"/>
  <c r="RC53" i="14"/>
  <c r="AI155" i="14"/>
  <c r="I61" i="13"/>
  <c r="I62" i="13" s="1"/>
  <c r="I38" i="10"/>
  <c r="NK180" i="14" l="1"/>
  <c r="NK184" i="14" s="1"/>
  <c r="NL178" i="14" s="1"/>
  <c r="AI117" i="14"/>
  <c r="AI109" i="14"/>
  <c r="AI118" i="14" s="1"/>
  <c r="AI115" i="14"/>
  <c r="CQ57" i="14"/>
  <c r="CQ58" i="14" s="1"/>
  <c r="AJ152" i="14"/>
  <c r="AJ150" i="14"/>
  <c r="AJ144" i="14"/>
  <c r="AJ153" i="14" s="1"/>
  <c r="BT74" i="14"/>
  <c r="CQ56" i="14"/>
  <c r="BR147" i="14"/>
  <c r="AI84" i="14"/>
  <c r="I46" i="10"/>
  <c r="I32" i="8"/>
  <c r="I41" i="10"/>
  <c r="AH119" i="14"/>
  <c r="AI154" i="14"/>
  <c r="BR112" i="14"/>
  <c r="AI86" i="14"/>
  <c r="CR52" i="14" l="1"/>
  <c r="CR43" i="14"/>
  <c r="NL180" i="14"/>
  <c r="NL184" i="14" s="1"/>
  <c r="NM178" i="14" s="1"/>
  <c r="I29" i="8"/>
  <c r="I59" i="8"/>
  <c r="I61" i="8" s="1"/>
  <c r="I62" i="8" s="1"/>
  <c r="I34" i="11"/>
  <c r="I42" i="10"/>
  <c r="I44" i="10"/>
  <c r="I44" i="8"/>
  <c r="I90" i="11"/>
  <c r="I42" i="8" s="1"/>
  <c r="AJ155" i="14"/>
  <c r="AJ156" i="14"/>
  <c r="AJ80" i="14"/>
  <c r="AJ71" i="14"/>
  <c r="AJ83" i="14" s="1"/>
  <c r="AI120" i="14"/>
  <c r="AI121" i="14" s="1"/>
  <c r="BT112" i="14"/>
  <c r="BT147" i="14"/>
  <c r="BU74" i="14"/>
  <c r="AJ117" i="14" l="1"/>
  <c r="AJ109" i="14"/>
  <c r="AJ118" i="14" s="1"/>
  <c r="AJ115" i="14"/>
  <c r="NM180" i="14"/>
  <c r="NM184" i="14" s="1"/>
  <c r="NN178" i="14" s="1"/>
  <c r="I37" i="11"/>
  <c r="I11" i="11"/>
  <c r="AI119" i="14"/>
  <c r="AJ85" i="14"/>
  <c r="AJ82" i="14"/>
  <c r="AJ86" i="14" s="1"/>
  <c r="BU147" i="14"/>
  <c r="AJ154" i="14"/>
  <c r="I45" i="8"/>
  <c r="I89" i="11"/>
  <c r="BV74" i="14"/>
  <c r="AK152" i="14"/>
  <c r="AK150" i="14"/>
  <c r="AK144" i="14"/>
  <c r="AK153" i="14" s="1"/>
  <c r="I112" i="11"/>
  <c r="CR55" i="14"/>
  <c r="BU112" i="14"/>
  <c r="CR54" i="14"/>
  <c r="CS54" i="14" s="1"/>
  <c r="AK80" i="14" l="1"/>
  <c r="AK71" i="14"/>
  <c r="AK83" i="14" s="1"/>
  <c r="NN180" i="14"/>
  <c r="NN184" i="14" s="1"/>
  <c r="NO178" i="14" s="1"/>
  <c r="I43" i="8"/>
  <c r="AJ84" i="14"/>
  <c r="CR57" i="14"/>
  <c r="CS57" i="14" s="1"/>
  <c r="CS55" i="14"/>
  <c r="BV147" i="14"/>
  <c r="BV112" i="14"/>
  <c r="I19" i="14"/>
  <c r="I7" i="11"/>
  <c r="CS58" i="14"/>
  <c r="I32" i="11"/>
  <c r="AK155" i="14"/>
  <c r="CR56" i="14"/>
  <c r="CS56" i="14" s="1"/>
  <c r="BW74" i="14"/>
  <c r="AJ120" i="14"/>
  <c r="AK156" i="14"/>
  <c r="NO180" i="14" l="1"/>
  <c r="NO184" i="14" s="1"/>
  <c r="NP178" i="14" s="1"/>
  <c r="DF52" i="14"/>
  <c r="CT52" i="14"/>
  <c r="BX74" i="14"/>
  <c r="I18" i="11"/>
  <c r="J40" i="3"/>
  <c r="AL150" i="14"/>
  <c r="AL144" i="14"/>
  <c r="AL153" i="14" s="1"/>
  <c r="AL155" i="14" s="1"/>
  <c r="AL154" i="14" s="1"/>
  <c r="AL152" i="14"/>
  <c r="CR58" i="14"/>
  <c r="CT43" i="14" s="1"/>
  <c r="AK154" i="14"/>
  <c r="AK85" i="14"/>
  <c r="BW112" i="14"/>
  <c r="I52" i="11"/>
  <c r="BW147" i="14"/>
  <c r="AK82" i="14"/>
  <c r="AK86" i="14" s="1"/>
  <c r="AJ119" i="14"/>
  <c r="AJ121" i="14"/>
  <c r="AL80" i="14" l="1"/>
  <c r="AL71" i="14"/>
  <c r="AL83" i="14" s="1"/>
  <c r="AL85" i="14" s="1"/>
  <c r="AL84" i="14" s="1"/>
  <c r="NP180" i="14"/>
  <c r="NP184" i="14" s="1"/>
  <c r="NQ178" i="14" s="1"/>
  <c r="CT54" i="14"/>
  <c r="BY74" i="14"/>
  <c r="I73" i="11"/>
  <c r="I105" i="11"/>
  <c r="I62" i="11"/>
  <c r="I53" i="11"/>
  <c r="BX147" i="14"/>
  <c r="I19" i="11"/>
  <c r="AL156" i="14"/>
  <c r="BX112" i="14"/>
  <c r="AK117" i="14"/>
  <c r="AK115" i="14"/>
  <c r="AK109" i="14"/>
  <c r="AK118" i="14" s="1"/>
  <c r="AK84" i="14"/>
  <c r="NQ180" i="14" l="1"/>
  <c r="NQ184" i="14" s="1"/>
  <c r="NR178" i="14" s="1"/>
  <c r="I20" i="11"/>
  <c r="CT55" i="14"/>
  <c r="AK120" i="14"/>
  <c r="BY147" i="14"/>
  <c r="AM152" i="14"/>
  <c r="AM150" i="14"/>
  <c r="AM144" i="14"/>
  <c r="AM153" i="14" s="1"/>
  <c r="AM155" i="14" s="1"/>
  <c r="AM154" i="14" s="1"/>
  <c r="BZ74" i="14"/>
  <c r="BY112" i="14"/>
  <c r="I76" i="11"/>
  <c r="Q58" i="16"/>
  <c r="Q64" i="16" s="1"/>
  <c r="I66" i="11"/>
  <c r="I106" i="11"/>
  <c r="AL82" i="14"/>
  <c r="AL86" i="14" s="1"/>
  <c r="AM80" i="14" l="1"/>
  <c r="AM71" i="14"/>
  <c r="AM83" i="14" s="1"/>
  <c r="AM85" i="14" s="1"/>
  <c r="AM84" i="14" s="1"/>
  <c r="NR180" i="14"/>
  <c r="NS180" i="14" s="1"/>
  <c r="J38" i="3"/>
  <c r="I41" i="8"/>
  <c r="BZ112" i="14"/>
  <c r="BZ147" i="14"/>
  <c r="I67" i="11"/>
  <c r="I80" i="11"/>
  <c r="CA74" i="14"/>
  <c r="AK119" i="14"/>
  <c r="I108" i="11"/>
  <c r="I113" i="11"/>
  <c r="I78" i="11"/>
  <c r="AM156" i="14"/>
  <c r="CT56" i="14"/>
  <c r="I21" i="11"/>
  <c r="AK121" i="14"/>
  <c r="J104" i="11" l="1"/>
  <c r="I9" i="8"/>
  <c r="AL117" i="14"/>
  <c r="AL115" i="14"/>
  <c r="AL109" i="14"/>
  <c r="AL118" i="14" s="1"/>
  <c r="AL120" i="14" s="1"/>
  <c r="AL119" i="14" s="1"/>
  <c r="CB74" i="14"/>
  <c r="NS184" i="14"/>
  <c r="OF178" i="14" s="1"/>
  <c r="NR184" i="14"/>
  <c r="NT178" i="14" s="1"/>
  <c r="J41" i="3"/>
  <c r="AN150" i="14"/>
  <c r="AN152" i="14"/>
  <c r="AN144" i="14"/>
  <c r="AN153" i="14" s="1"/>
  <c r="AN155" i="14" s="1"/>
  <c r="AN154" i="14" s="1"/>
  <c r="I39" i="8"/>
  <c r="I53" i="8"/>
  <c r="I81" i="11"/>
  <c r="CA112" i="14"/>
  <c r="CT57" i="14"/>
  <c r="CA147" i="14"/>
  <c r="AM82" i="14"/>
  <c r="AM86" i="14" s="1"/>
  <c r="AN80" i="14" l="1"/>
  <c r="AN71" i="14"/>
  <c r="AN83" i="14" s="1"/>
  <c r="AN85" i="14" s="1"/>
  <c r="AN84" i="14" s="1"/>
  <c r="I48" i="8"/>
  <c r="NT180" i="14"/>
  <c r="CB147" i="14"/>
  <c r="CT58" i="14"/>
  <c r="I7" i="8"/>
  <c r="I24" i="8" s="1"/>
  <c r="J16" i="7"/>
  <c r="J28" i="3"/>
  <c r="CC74" i="14"/>
  <c r="AL121" i="14"/>
  <c r="K39" i="3"/>
  <c r="CB112" i="14"/>
  <c r="AN156" i="14"/>
  <c r="I51" i="8" l="1"/>
  <c r="AO150" i="14"/>
  <c r="AO152" i="14"/>
  <c r="AO144" i="14"/>
  <c r="AO153" i="14" s="1"/>
  <c r="AO155" i="14" s="1"/>
  <c r="AO154" i="14" s="1"/>
  <c r="CC147" i="14"/>
  <c r="AM117" i="14"/>
  <c r="AM109" i="14"/>
  <c r="AM118" i="14" s="1"/>
  <c r="AM120" i="14" s="1"/>
  <c r="AM119" i="14" s="1"/>
  <c r="AM115" i="14"/>
  <c r="NT184" i="14"/>
  <c r="NU178" i="14" s="1"/>
  <c r="J30" i="3"/>
  <c r="CC112" i="14"/>
  <c r="J74" i="11"/>
  <c r="J19" i="7"/>
  <c r="AU16" i="7"/>
  <c r="CF16" i="7" s="1"/>
  <c r="DQ16" i="7" s="1"/>
  <c r="FB16" i="7" s="1"/>
  <c r="GM16" i="7" s="1"/>
  <c r="HX16" i="7" s="1"/>
  <c r="JI16" i="7" s="1"/>
  <c r="KT16" i="7" s="1"/>
  <c r="ME16" i="7" s="1"/>
  <c r="NP16" i="7" s="1"/>
  <c r="PA16" i="7" s="1"/>
  <c r="QL16" i="7" s="1"/>
  <c r="AN82" i="14"/>
  <c r="AN86" i="14" s="1"/>
  <c r="CU43" i="14"/>
  <c r="CU52" i="14"/>
  <c r="CD74" i="14"/>
  <c r="AO80" i="14" l="1"/>
  <c r="AO71" i="14"/>
  <c r="AO83" i="14" s="1"/>
  <c r="AO85" i="14" s="1"/>
  <c r="AO84" i="14" s="1"/>
  <c r="CD147" i="14"/>
  <c r="AM121" i="14"/>
  <c r="J32" i="10"/>
  <c r="K37" i="3"/>
  <c r="J42" i="3"/>
  <c r="CE74" i="14"/>
  <c r="CU54" i="14"/>
  <c r="AO156" i="14"/>
  <c r="CD112" i="14"/>
  <c r="CU55" i="14"/>
  <c r="CU56" i="14" s="1"/>
  <c r="NU184" i="14"/>
  <c r="NV178" i="14" s="1"/>
  <c r="NU180" i="14"/>
  <c r="NV180" i="14" l="1"/>
  <c r="CE112" i="14"/>
  <c r="AN117" i="14"/>
  <c r="AN109" i="14"/>
  <c r="AN118" i="14" s="1"/>
  <c r="AN120" i="14" s="1"/>
  <c r="AN119" i="14" s="1"/>
  <c r="AN115" i="14"/>
  <c r="AN121" i="14" s="1"/>
  <c r="CG74" i="14"/>
  <c r="AO82" i="14"/>
  <c r="AO86" i="14" s="1"/>
  <c r="CU57" i="14"/>
  <c r="AP152" i="14"/>
  <c r="AP150" i="14"/>
  <c r="AP156" i="14" s="1"/>
  <c r="AP144" i="14"/>
  <c r="AP153" i="14" s="1"/>
  <c r="AP155" i="14" s="1"/>
  <c r="AP154" i="14" s="1"/>
  <c r="CE147" i="14"/>
  <c r="AP80" i="14" l="1"/>
  <c r="AP71" i="14"/>
  <c r="AP83" i="14" s="1"/>
  <c r="AP85" i="14" s="1"/>
  <c r="AP84" i="14" s="1"/>
  <c r="NV184" i="14"/>
  <c r="NW178" i="14" s="1"/>
  <c r="CG112" i="14"/>
  <c r="AO117" i="14"/>
  <c r="AO115" i="14"/>
  <c r="AO109" i="14"/>
  <c r="AO118" i="14" s="1"/>
  <c r="AO120" i="14" s="1"/>
  <c r="AO119" i="14" s="1"/>
  <c r="AQ152" i="14"/>
  <c r="AQ150" i="14"/>
  <c r="AQ156" i="14" s="1"/>
  <c r="AQ144" i="14"/>
  <c r="AQ153" i="14" s="1"/>
  <c r="AQ155" i="14" s="1"/>
  <c r="AQ154" i="14" s="1"/>
  <c r="CH74" i="14"/>
  <c r="CG147" i="14"/>
  <c r="CU58" i="14"/>
  <c r="CV43" i="14" l="1"/>
  <c r="CV52" i="14"/>
  <c r="NW180" i="14"/>
  <c r="NW184" i="14" s="1"/>
  <c r="NX178" i="14" s="1"/>
  <c r="AR150" i="14"/>
  <c r="AR152" i="14"/>
  <c r="AS152" i="14" s="1"/>
  <c r="AR144" i="14"/>
  <c r="AR153" i="14" s="1"/>
  <c r="CH147" i="14"/>
  <c r="CI74" i="14"/>
  <c r="AO121" i="14"/>
  <c r="CH112" i="14"/>
  <c r="AP82" i="14"/>
  <c r="AP86" i="14" s="1"/>
  <c r="AQ80" i="14" l="1"/>
  <c r="AQ71" i="14"/>
  <c r="AQ83" i="14" s="1"/>
  <c r="AQ85" i="14" s="1"/>
  <c r="AQ84" i="14" s="1"/>
  <c r="NX180" i="14"/>
  <c r="NX184" i="14" s="1"/>
  <c r="NY178" i="14" s="1"/>
  <c r="CI147" i="14"/>
  <c r="CV54" i="14"/>
  <c r="AR155" i="14"/>
  <c r="AR156" i="14" s="1"/>
  <c r="AS153" i="14"/>
  <c r="AP117" i="14"/>
  <c r="AP115" i="14"/>
  <c r="AP109" i="14"/>
  <c r="AP118" i="14" s="1"/>
  <c r="AP120" i="14" s="1"/>
  <c r="AP119" i="14" s="1"/>
  <c r="CI112" i="14"/>
  <c r="CJ74" i="14"/>
  <c r="AT152" i="14" l="1"/>
  <c r="AT150" i="14"/>
  <c r="NY180" i="14"/>
  <c r="NY184" i="14" s="1"/>
  <c r="NZ178" i="14" s="1"/>
  <c r="CK74" i="14"/>
  <c r="CJ112" i="14"/>
  <c r="AP121" i="14"/>
  <c r="AR154" i="14"/>
  <c r="AS154" i="14" s="1"/>
  <c r="AS155" i="14"/>
  <c r="CJ147" i="14"/>
  <c r="CV55" i="14"/>
  <c r="AQ82" i="14"/>
  <c r="AQ86" i="14" s="1"/>
  <c r="AR80" i="14" l="1"/>
  <c r="AR71" i="14"/>
  <c r="AR83" i="14" s="1"/>
  <c r="NZ180" i="14"/>
  <c r="NZ184" i="14" s="1"/>
  <c r="OA178" i="14" s="1"/>
  <c r="CV56" i="14"/>
  <c r="CK112" i="14"/>
  <c r="K23" i="3"/>
  <c r="AQ117" i="14"/>
  <c r="AQ115" i="14"/>
  <c r="AQ109" i="14"/>
  <c r="AQ118" i="14" s="1"/>
  <c r="AQ120" i="14" s="1"/>
  <c r="AQ119" i="14" s="1"/>
  <c r="CL74" i="14"/>
  <c r="CK147" i="14"/>
  <c r="AS156" i="14"/>
  <c r="OA180" i="14" l="1"/>
  <c r="OA184" i="14" s="1"/>
  <c r="OB178" i="14" s="1"/>
  <c r="AQ121" i="14"/>
  <c r="CL147" i="14"/>
  <c r="CV57" i="14"/>
  <c r="AR85" i="14"/>
  <c r="AS83" i="14"/>
  <c r="CL112" i="14"/>
  <c r="CM74" i="14"/>
  <c r="BF150" i="14"/>
  <c r="AT144" i="14"/>
  <c r="AT153" i="14" s="1"/>
  <c r="AR82" i="14"/>
  <c r="AS82" i="14" s="1"/>
  <c r="OB180" i="14" l="1"/>
  <c r="OB184" i="14" s="1"/>
  <c r="OC178" i="14" s="1"/>
  <c r="CV58" i="14"/>
  <c r="AR117" i="14"/>
  <c r="AS117" i="14" s="1"/>
  <c r="AR115" i="14"/>
  <c r="AR109" i="14"/>
  <c r="AR118" i="14" s="1"/>
  <c r="J8" i="14"/>
  <c r="AS86" i="14"/>
  <c r="AR84" i="14"/>
  <c r="AS84" i="14" s="1"/>
  <c r="AS85" i="14"/>
  <c r="CM147" i="14"/>
  <c r="AT155" i="14"/>
  <c r="CM112" i="14"/>
  <c r="AR86" i="14"/>
  <c r="AT71" i="14" s="1"/>
  <c r="AT83" i="14" s="1"/>
  <c r="CN74" i="14"/>
  <c r="OC180" i="14" l="1"/>
  <c r="OC184" i="14" s="1"/>
  <c r="OD178" i="14" s="1"/>
  <c r="J33" i="10"/>
  <c r="AT85" i="14"/>
  <c r="CN112" i="14"/>
  <c r="BF80" i="14"/>
  <c r="AT80" i="14"/>
  <c r="AR120" i="14"/>
  <c r="AS118" i="14"/>
  <c r="AT154" i="14"/>
  <c r="AT156" i="14"/>
  <c r="CW43" i="14"/>
  <c r="CW52" i="14"/>
  <c r="CN147" i="14"/>
  <c r="CO74" i="14"/>
  <c r="OD180" i="14" l="1"/>
  <c r="OD184" i="14" s="1"/>
  <c r="OE178" i="14" s="1"/>
  <c r="AR119" i="14"/>
  <c r="AS119" i="14" s="1"/>
  <c r="AS120" i="14"/>
  <c r="AT82" i="14"/>
  <c r="CP74" i="14"/>
  <c r="J35" i="11"/>
  <c r="J31" i="10"/>
  <c r="CW54" i="14"/>
  <c r="CO147" i="14"/>
  <c r="CW55" i="14"/>
  <c r="AR121" i="14"/>
  <c r="CO112" i="14"/>
  <c r="AT84" i="14"/>
  <c r="AU152" i="14"/>
  <c r="AU150" i="14"/>
  <c r="AU144" i="14"/>
  <c r="AU153" i="14" s="1"/>
  <c r="J9" i="14"/>
  <c r="OE180" i="14" l="1"/>
  <c r="OF180" i="14" s="1"/>
  <c r="AT117" i="14"/>
  <c r="AT115" i="14"/>
  <c r="CP112" i="14"/>
  <c r="CQ74" i="14"/>
  <c r="AS121" i="14"/>
  <c r="J11" i="14"/>
  <c r="AT86" i="14"/>
  <c r="CP147" i="14"/>
  <c r="K22" i="3"/>
  <c r="J10" i="14"/>
  <c r="J46" i="11"/>
  <c r="CW56" i="14"/>
  <c r="CW57" i="14" s="1"/>
  <c r="J36" i="10"/>
  <c r="AU155" i="14"/>
  <c r="CW58" i="14" l="1"/>
  <c r="CQ147" i="14"/>
  <c r="AU71" i="14"/>
  <c r="AU83" i="14" s="1"/>
  <c r="AU80" i="14"/>
  <c r="OF184" i="14"/>
  <c r="OS178" i="14" s="1"/>
  <c r="J47" i="11"/>
  <c r="CQ112" i="14"/>
  <c r="BF115" i="14"/>
  <c r="AT109" i="14"/>
  <c r="AT118" i="14" s="1"/>
  <c r="J12" i="14"/>
  <c r="OE184" i="14"/>
  <c r="OG178" i="14" s="1"/>
  <c r="CR74" i="14"/>
  <c r="AU154" i="14"/>
  <c r="J43" i="13"/>
  <c r="J47" i="13" s="1"/>
  <c r="K24" i="3"/>
  <c r="J20" i="14"/>
  <c r="J91" i="11"/>
  <c r="AU156" i="14"/>
  <c r="J96" i="11" l="1"/>
  <c r="J92" i="11"/>
  <c r="J49" i="11" s="1"/>
  <c r="J10" i="8"/>
  <c r="K18" i="7" s="1"/>
  <c r="CR112" i="14"/>
  <c r="OG180" i="14"/>
  <c r="OG184" i="14" s="1"/>
  <c r="OH178" i="14" s="1"/>
  <c r="AT120" i="14"/>
  <c r="CR147" i="14"/>
  <c r="CX43" i="14"/>
  <c r="CX52" i="14"/>
  <c r="AU82" i="14"/>
  <c r="K6" i="14"/>
  <c r="J52" i="13"/>
  <c r="J55" i="13" s="1"/>
  <c r="J51" i="13"/>
  <c r="AU85" i="14"/>
  <c r="AV152" i="14"/>
  <c r="AV144" i="14"/>
  <c r="AV153" i="14" s="1"/>
  <c r="AV150" i="14"/>
  <c r="CT74" i="14"/>
  <c r="J53" i="13" l="1"/>
  <c r="K50" i="13" s="1"/>
  <c r="J58" i="13"/>
  <c r="J39" i="10" s="1"/>
  <c r="J57" i="13"/>
  <c r="OH180" i="14"/>
  <c r="OH184" i="14" s="1"/>
  <c r="OI178" i="14" s="1"/>
  <c r="CT147" i="14"/>
  <c r="AU84" i="14"/>
  <c r="AV155" i="14"/>
  <c r="AV18" i="7"/>
  <c r="CG18" i="7" s="1"/>
  <c r="DR18" i="7" s="1"/>
  <c r="FC18" i="7" s="1"/>
  <c r="GN18" i="7" s="1"/>
  <c r="HY18" i="7" s="1"/>
  <c r="JJ18" i="7" s="1"/>
  <c r="KU18" i="7" s="1"/>
  <c r="MF18" i="7" s="1"/>
  <c r="NQ18" i="7" s="1"/>
  <c r="PB18" i="7" s="1"/>
  <c r="QM18" i="7" s="1"/>
  <c r="AT119" i="14"/>
  <c r="AT121" i="14"/>
  <c r="CT112" i="14"/>
  <c r="K26" i="3"/>
  <c r="J43" i="11"/>
  <c r="AU86" i="14"/>
  <c r="J98" i="11"/>
  <c r="CU74" i="14"/>
  <c r="CX54" i="14"/>
  <c r="OI180" i="14" l="1"/>
  <c r="CU147" i="14"/>
  <c r="AV154" i="14"/>
  <c r="AV80" i="14"/>
  <c r="AV71" i="14"/>
  <c r="AV83" i="14" s="1"/>
  <c r="CU112" i="14"/>
  <c r="CV74" i="14"/>
  <c r="AU117" i="14"/>
  <c r="AU109" i="14"/>
  <c r="AU118" i="14" s="1"/>
  <c r="AU115" i="14"/>
  <c r="AV156" i="14"/>
  <c r="CX55" i="14"/>
  <c r="J61" i="13"/>
  <c r="J62" i="13" s="1"/>
  <c r="J38" i="10"/>
  <c r="AV82" i="14" l="1"/>
  <c r="AV85" i="14"/>
  <c r="AU121" i="14"/>
  <c r="AW152" i="14"/>
  <c r="AW150" i="14"/>
  <c r="AW144" i="14"/>
  <c r="AW153" i="14" s="1"/>
  <c r="CW74" i="14"/>
  <c r="AU120" i="14"/>
  <c r="OI184" i="14"/>
  <c r="OJ178" i="14" s="1"/>
  <c r="CV147" i="14"/>
  <c r="J46" i="10"/>
  <c r="J32" i="8"/>
  <c r="J41" i="10"/>
  <c r="CV112" i="14"/>
  <c r="CX56" i="14"/>
  <c r="CX57" i="14" s="1"/>
  <c r="CX58" i="14" s="1"/>
  <c r="CY43" i="14" l="1"/>
  <c r="CY52" i="14"/>
  <c r="J59" i="8"/>
  <c r="J61" i="8" s="1"/>
  <c r="J62" i="8" s="1"/>
  <c r="AW155" i="14"/>
  <c r="AW156" i="14" s="1"/>
  <c r="AV84" i="14"/>
  <c r="OJ180" i="14"/>
  <c r="AV117" i="14"/>
  <c r="AV115" i="14"/>
  <c r="AV109" i="14"/>
  <c r="AV118" i="14" s="1"/>
  <c r="CW112" i="14"/>
  <c r="AU119" i="14"/>
  <c r="J34" i="11"/>
  <c r="J42" i="10"/>
  <c r="J44" i="8"/>
  <c r="J44" i="10"/>
  <c r="J90" i="11"/>
  <c r="J42" i="8" s="1"/>
  <c r="AV86" i="14"/>
  <c r="CX74" i="14"/>
  <c r="CW147" i="14"/>
  <c r="J112" i="11" l="1"/>
  <c r="AX152" i="14"/>
  <c r="AX150" i="14"/>
  <c r="AX144" i="14"/>
  <c r="AX153" i="14" s="1"/>
  <c r="J45" i="8"/>
  <c r="CX112" i="14"/>
  <c r="J37" i="11"/>
  <c r="J32" i="11" s="1"/>
  <c r="J11" i="11"/>
  <c r="AV120" i="14"/>
  <c r="CY54" i="14"/>
  <c r="CY55" i="14"/>
  <c r="CY56" i="14" s="1"/>
  <c r="CX147" i="14"/>
  <c r="CY74" i="14"/>
  <c r="AW80" i="14"/>
  <c r="AW71" i="14"/>
  <c r="AW83" i="14" s="1"/>
  <c r="AW154" i="14"/>
  <c r="J89" i="11"/>
  <c r="OJ184" i="14"/>
  <c r="OK178" i="14" s="1"/>
  <c r="J52" i="11" l="1"/>
  <c r="CZ74" i="14"/>
  <c r="AV119" i="14"/>
  <c r="J19" i="14"/>
  <c r="J7" i="11"/>
  <c r="CY147" i="14"/>
  <c r="J43" i="8"/>
  <c r="AW82" i="14"/>
  <c r="AW86" i="14" s="1"/>
  <c r="AX155" i="14"/>
  <c r="CY112" i="14"/>
  <c r="AV121" i="14"/>
  <c r="CY57" i="14"/>
  <c r="CY58" i="14" s="1"/>
  <c r="OK180" i="14"/>
  <c r="OK184" i="14" s="1"/>
  <c r="OL178" i="14" s="1"/>
  <c r="AW85" i="14"/>
  <c r="CZ43" i="14" l="1"/>
  <c r="CZ52" i="14"/>
  <c r="AX71" i="14"/>
  <c r="AX83" i="14" s="1"/>
  <c r="AX80" i="14"/>
  <c r="OL180" i="14"/>
  <c r="OL184" i="14" s="1"/>
  <c r="OM178" i="14" s="1"/>
  <c r="CZ112" i="14"/>
  <c r="J18" i="11"/>
  <c r="K40" i="3"/>
  <c r="AW84" i="14"/>
  <c r="DA74" i="14"/>
  <c r="AX154" i="14"/>
  <c r="AX156" i="14"/>
  <c r="J73" i="11"/>
  <c r="J105" i="11"/>
  <c r="J62" i="11"/>
  <c r="J53" i="11"/>
  <c r="AW117" i="14"/>
  <c r="AW109" i="14"/>
  <c r="AW118" i="14" s="1"/>
  <c r="AW115" i="14"/>
  <c r="CZ147" i="14"/>
  <c r="OM180" i="14" l="1"/>
  <c r="OM184" i="14" s="1"/>
  <c r="ON178" i="14" s="1"/>
  <c r="AY152" i="14"/>
  <c r="AY150" i="14"/>
  <c r="AY144" i="14"/>
  <c r="AY153" i="14" s="1"/>
  <c r="AY155" i="14" s="1"/>
  <c r="AY154" i="14" s="1"/>
  <c r="J76" i="11"/>
  <c r="J78" i="11" s="1"/>
  <c r="J108" i="11"/>
  <c r="J113" i="11"/>
  <c r="J19" i="11"/>
  <c r="AX82" i="14"/>
  <c r="AX86" i="14" s="1"/>
  <c r="DA112" i="14"/>
  <c r="AW120" i="14"/>
  <c r="AX85" i="14"/>
  <c r="R58" i="16"/>
  <c r="R64" i="16" s="1"/>
  <c r="J66" i="11"/>
  <c r="J106" i="11"/>
  <c r="DA147" i="14"/>
  <c r="CZ54" i="14"/>
  <c r="CZ55" i="14" s="1"/>
  <c r="AW121" i="14"/>
  <c r="DB74" i="14"/>
  <c r="AY80" i="14" l="1"/>
  <c r="AY71" i="14"/>
  <c r="AY83" i="14" s="1"/>
  <c r="AY85" i="14" s="1"/>
  <c r="AY84" i="14" s="1"/>
  <c r="CZ56" i="14"/>
  <c r="CZ57" i="14" s="1"/>
  <c r="CZ58" i="14" s="1"/>
  <c r="ON180" i="14"/>
  <c r="ON184" i="14" s="1"/>
  <c r="OO178" i="14" s="1"/>
  <c r="DB112" i="14"/>
  <c r="AX84" i="14"/>
  <c r="K104" i="11"/>
  <c r="J9" i="8"/>
  <c r="AX117" i="14"/>
  <c r="AX115" i="14"/>
  <c r="AX109" i="14"/>
  <c r="AX118" i="14" s="1"/>
  <c r="DB147" i="14"/>
  <c r="K38" i="3"/>
  <c r="J41" i="8"/>
  <c r="J80" i="11"/>
  <c r="J67" i="11"/>
  <c r="AW119" i="14"/>
  <c r="AY156" i="14"/>
  <c r="DC74" i="14"/>
  <c r="J20" i="11"/>
  <c r="OO180" i="14" l="1"/>
  <c r="OO184" i="14" s="1"/>
  <c r="OP178" i="14" s="1"/>
  <c r="DA43" i="14"/>
  <c r="DA52" i="14"/>
  <c r="J81" i="11"/>
  <c r="DD74" i="14"/>
  <c r="DC147" i="14"/>
  <c r="AX120" i="14"/>
  <c r="DC112" i="14"/>
  <c r="J39" i="8"/>
  <c r="J7" i="8"/>
  <c r="J24" i="8" s="1"/>
  <c r="K16" i="7"/>
  <c r="K28" i="3"/>
  <c r="L39" i="3"/>
  <c r="AY82" i="14"/>
  <c r="AY86" i="14" s="1"/>
  <c r="K41" i="3"/>
  <c r="AZ150" i="14"/>
  <c r="AZ152" i="14"/>
  <c r="AZ144" i="14"/>
  <c r="AZ153" i="14" s="1"/>
  <c r="AZ155" i="14" s="1"/>
  <c r="AZ154" i="14" s="1"/>
  <c r="AX121" i="14"/>
  <c r="J21" i="11"/>
  <c r="AZ80" i="14" l="1"/>
  <c r="AZ71" i="14"/>
  <c r="AZ83" i="14" s="1"/>
  <c r="AZ85" i="14" s="1"/>
  <c r="AZ84" i="14" s="1"/>
  <c r="OP180" i="14"/>
  <c r="OP184" i="14" s="1"/>
  <c r="OQ178" i="14" s="1"/>
  <c r="DD112" i="14"/>
  <c r="DA54" i="14"/>
  <c r="DA56" i="14"/>
  <c r="DA55" i="14"/>
  <c r="K74" i="11"/>
  <c r="K19" i="7"/>
  <c r="AV16" i="7"/>
  <c r="CG16" i="7" s="1"/>
  <c r="DR16" i="7" s="1"/>
  <c r="FC16" i="7" s="1"/>
  <c r="GN16" i="7" s="1"/>
  <c r="HY16" i="7" s="1"/>
  <c r="JJ16" i="7" s="1"/>
  <c r="KU16" i="7" s="1"/>
  <c r="MF16" i="7" s="1"/>
  <c r="NQ16" i="7" s="1"/>
  <c r="PB16" i="7" s="1"/>
  <c r="QM16" i="7" s="1"/>
  <c r="AZ156" i="14"/>
  <c r="DD147" i="14"/>
  <c r="DE74" i="14"/>
  <c r="AX119" i="14"/>
  <c r="AY117" i="14"/>
  <c r="AY115" i="14"/>
  <c r="AY109" i="14"/>
  <c r="AY118" i="14" s="1"/>
  <c r="AY120" i="14" s="1"/>
  <c r="AY119" i="14" s="1"/>
  <c r="K30" i="3"/>
  <c r="K42" i="3" s="1"/>
  <c r="OQ180" i="14" l="1"/>
  <c r="OQ184" i="14" s="1"/>
  <c r="OR178" i="14" s="1"/>
  <c r="DA57" i="14"/>
  <c r="DA58" i="14" s="1"/>
  <c r="DE147" i="14"/>
  <c r="DE112" i="14"/>
  <c r="BA150" i="14"/>
  <c r="BA152" i="14"/>
  <c r="BA144" i="14"/>
  <c r="BA153" i="14" s="1"/>
  <c r="BA155" i="14" s="1"/>
  <c r="BA154" i="14" s="1"/>
  <c r="DG74" i="14"/>
  <c r="AY121" i="14"/>
  <c r="K32" i="10"/>
  <c r="L37" i="3"/>
  <c r="AZ82" i="14"/>
  <c r="AZ86" i="14" s="1"/>
  <c r="DB52" i="14" l="1"/>
  <c r="DB43" i="14"/>
  <c r="BA80" i="14"/>
  <c r="BA71" i="14"/>
  <c r="BA83" i="14" s="1"/>
  <c r="BA85" i="14" s="1"/>
  <c r="BA84" i="14" s="1"/>
  <c r="OR180" i="14"/>
  <c r="OS180" i="14" s="1"/>
  <c r="DG112" i="14"/>
  <c r="BA156" i="14"/>
  <c r="DG147" i="14"/>
  <c r="AZ117" i="14"/>
  <c r="AZ109" i="14"/>
  <c r="AZ118" i="14" s="1"/>
  <c r="AZ120" i="14" s="1"/>
  <c r="AZ119" i="14" s="1"/>
  <c r="AZ115" i="14"/>
  <c r="DH74" i="14"/>
  <c r="BB152" i="14" l="1"/>
  <c r="BB144" i="14"/>
  <c r="BB153" i="14" s="1"/>
  <c r="BB155" i="14" s="1"/>
  <c r="BB154" i="14" s="1"/>
  <c r="BB150" i="14"/>
  <c r="DI74" i="14"/>
  <c r="E180" i="14"/>
  <c r="OS184" i="14"/>
  <c r="OR184" i="14"/>
  <c r="BA82" i="14"/>
  <c r="BA86" i="14" s="1"/>
  <c r="AZ121" i="14"/>
  <c r="DH147" i="14"/>
  <c r="DH112" i="14"/>
  <c r="DB54" i="14"/>
  <c r="DB55" i="14" s="1"/>
  <c r="DB56" i="14" l="1"/>
  <c r="DB57" i="14" s="1"/>
  <c r="DB58" i="14" s="1"/>
  <c r="BB80" i="14"/>
  <c r="BB71" i="14"/>
  <c r="BB83" i="14" s="1"/>
  <c r="BB85" i="14" s="1"/>
  <c r="BB84" i="14" s="1"/>
  <c r="DI112" i="14"/>
  <c r="DJ74" i="14"/>
  <c r="DI147" i="14"/>
  <c r="BB156" i="14"/>
  <c r="BA117" i="14"/>
  <c r="BA109" i="14"/>
  <c r="BA118" i="14" s="1"/>
  <c r="BA120" i="14" s="1"/>
  <c r="BA119" i="14" s="1"/>
  <c r="BA115" i="14"/>
  <c r="BA121" i="14" s="1"/>
  <c r="DC52" i="14" l="1"/>
  <c r="DC43" i="14"/>
  <c r="DJ112" i="14"/>
  <c r="DK74" i="14"/>
  <c r="BB117" i="14"/>
  <c r="BB115" i="14"/>
  <c r="BB109" i="14"/>
  <c r="BB118" i="14" s="1"/>
  <c r="BB120" i="14" s="1"/>
  <c r="BB119" i="14" s="1"/>
  <c r="BB86" i="14"/>
  <c r="BB82" i="14"/>
  <c r="DJ147" i="14"/>
  <c r="BC152" i="14"/>
  <c r="BC150" i="14"/>
  <c r="BC144" i="14"/>
  <c r="BC153" i="14" s="1"/>
  <c r="BC155" i="14" s="1"/>
  <c r="BC154" i="14" s="1"/>
  <c r="BB121" i="14" l="1"/>
  <c r="DL74" i="14"/>
  <c r="BC80" i="14"/>
  <c r="BC71" i="14"/>
  <c r="BC83" i="14" s="1"/>
  <c r="BC85" i="14" s="1"/>
  <c r="BC84" i="14" s="1"/>
  <c r="DK147" i="14"/>
  <c r="DC54" i="14"/>
  <c r="BC156" i="14"/>
  <c r="DK112" i="14"/>
  <c r="DL147" i="14" l="1"/>
  <c r="DC55" i="14"/>
  <c r="DM74" i="14"/>
  <c r="DL112" i="14"/>
  <c r="BD152" i="14"/>
  <c r="BD144" i="14"/>
  <c r="BD153" i="14" s="1"/>
  <c r="BD155" i="14" s="1"/>
  <c r="BD154" i="14" s="1"/>
  <c r="BD150" i="14"/>
  <c r="BC82" i="14"/>
  <c r="BC86" i="14" s="1"/>
  <c r="BC117" i="14"/>
  <c r="BC115" i="14"/>
  <c r="BC109" i="14"/>
  <c r="BC118" i="14" s="1"/>
  <c r="BC120" i="14" s="1"/>
  <c r="BC119" i="14" s="1"/>
  <c r="BD80" i="14" l="1"/>
  <c r="BD71" i="14"/>
  <c r="BD83" i="14" s="1"/>
  <c r="BD85" i="14" s="1"/>
  <c r="BD84" i="14" s="1"/>
  <c r="BC121" i="14"/>
  <c r="DM147" i="14"/>
  <c r="BD156" i="14"/>
  <c r="DM112" i="14"/>
  <c r="DN74" i="14"/>
  <c r="DC56" i="14"/>
  <c r="DC57" i="14" s="1"/>
  <c r="DC58" i="14" s="1"/>
  <c r="DD52" i="14" l="1"/>
  <c r="DD43" i="14"/>
  <c r="DN147" i="14"/>
  <c r="DN112" i="14"/>
  <c r="BE152" i="14"/>
  <c r="BF152" i="14" s="1"/>
  <c r="BE150" i="14"/>
  <c r="BE144" i="14"/>
  <c r="BE153" i="14" s="1"/>
  <c r="BD117" i="14"/>
  <c r="BD115" i="14"/>
  <c r="BD121" i="14" s="1"/>
  <c r="BD109" i="14"/>
  <c r="BD118" i="14" s="1"/>
  <c r="BD120" i="14" s="1"/>
  <c r="BD119" i="14" s="1"/>
  <c r="DO74" i="14"/>
  <c r="BD82" i="14"/>
  <c r="BD86" i="14" s="1"/>
  <c r="BE80" i="14" l="1"/>
  <c r="BE71" i="14"/>
  <c r="BE83" i="14" s="1"/>
  <c r="BE155" i="14"/>
  <c r="BF153" i="14"/>
  <c r="DO147" i="14"/>
  <c r="DO112" i="14"/>
  <c r="DP74" i="14"/>
  <c r="BE115" i="14"/>
  <c r="BE117" i="14"/>
  <c r="BF117" i="14" s="1"/>
  <c r="BE109" i="14"/>
  <c r="BE118" i="14" s="1"/>
  <c r="BE156" i="14"/>
  <c r="DD54" i="14"/>
  <c r="DD55" i="14" s="1"/>
  <c r="DD56" i="14" l="1"/>
  <c r="DD57" i="14" s="1"/>
  <c r="DD58" i="14" s="1"/>
  <c r="DP112" i="14"/>
  <c r="BE120" i="14"/>
  <c r="BF118" i="14"/>
  <c r="DQ74" i="14"/>
  <c r="BG152" i="14"/>
  <c r="BG150" i="14"/>
  <c r="DP147" i="14"/>
  <c r="BE154" i="14"/>
  <c r="BF154" i="14" s="1"/>
  <c r="BF155" i="14"/>
  <c r="BE121" i="14"/>
  <c r="BE85" i="14"/>
  <c r="BF83" i="14"/>
  <c r="BE82" i="14"/>
  <c r="BF82" i="14" s="1"/>
  <c r="DE52" i="14" l="1"/>
  <c r="DE43" i="14"/>
  <c r="BE84" i="14"/>
  <c r="BF84" i="14" s="1"/>
  <c r="BF85" i="14"/>
  <c r="K9" i="14"/>
  <c r="BG117" i="14"/>
  <c r="BG115" i="14"/>
  <c r="DR74" i="14"/>
  <c r="BE119" i="14"/>
  <c r="BF119" i="14" s="1"/>
  <c r="BF120" i="14"/>
  <c r="DQ112" i="14"/>
  <c r="BF156" i="14"/>
  <c r="K8" i="14"/>
  <c r="BF86" i="14"/>
  <c r="DQ147" i="14"/>
  <c r="L23" i="3"/>
  <c r="BE86" i="14"/>
  <c r="BG71" i="14" s="1"/>
  <c r="BG83" i="14" s="1"/>
  <c r="K33" i="10" l="1"/>
  <c r="K11" i="14"/>
  <c r="BF121" i="14"/>
  <c r="K46" i="11"/>
  <c r="DE55" i="14"/>
  <c r="DR112" i="14"/>
  <c r="DE54" i="14"/>
  <c r="DF54" i="14" s="1"/>
  <c r="BS80" i="14"/>
  <c r="BG80" i="14"/>
  <c r="K12" i="14"/>
  <c r="BS150" i="14"/>
  <c r="BG144" i="14"/>
  <c r="BG153" i="14" s="1"/>
  <c r="BG85" i="14"/>
  <c r="K10" i="14"/>
  <c r="L22" i="3"/>
  <c r="DR147" i="14"/>
  <c r="DT74" i="14"/>
  <c r="BG155" i="14" l="1"/>
  <c r="DF55" i="14"/>
  <c r="DE56" i="14"/>
  <c r="DF56" i="14" s="1"/>
  <c r="K20" i="14"/>
  <c r="K91" i="11"/>
  <c r="BG86" i="14"/>
  <c r="BG82" i="14"/>
  <c r="DT147" i="14"/>
  <c r="DU74" i="14"/>
  <c r="DT112" i="14"/>
  <c r="K47" i="11"/>
  <c r="J13" i="14"/>
  <c r="K35" i="11"/>
  <c r="K31" i="10"/>
  <c r="BG109" i="14"/>
  <c r="BG118" i="14" s="1"/>
  <c r="BS115" i="14"/>
  <c r="L6" i="14"/>
  <c r="BG84" i="14"/>
  <c r="K96" i="11" l="1"/>
  <c r="K92" i="11"/>
  <c r="K49" i="11" s="1"/>
  <c r="K10" i="8"/>
  <c r="L18" i="7" s="1"/>
  <c r="DU112" i="14"/>
  <c r="L24" i="3"/>
  <c r="BH80" i="14"/>
  <c r="BH71" i="14"/>
  <c r="BH83" i="14" s="1"/>
  <c r="DV74" i="14"/>
  <c r="BG120" i="14"/>
  <c r="K36" i="10"/>
  <c r="DU147" i="14"/>
  <c r="DE57" i="14"/>
  <c r="BG154" i="14"/>
  <c r="BG156" i="14"/>
  <c r="J33" i="8"/>
  <c r="J14" i="14"/>
  <c r="J37" i="8" s="1"/>
  <c r="J29" i="8" l="1"/>
  <c r="BG119" i="14"/>
  <c r="BG121" i="14"/>
  <c r="K43" i="13"/>
  <c r="K47" i="13" s="1"/>
  <c r="AW18" i="7"/>
  <c r="CH18" i="7" s="1"/>
  <c r="DS18" i="7" s="1"/>
  <c r="FD18" i="7" s="1"/>
  <c r="GO18" i="7" s="1"/>
  <c r="HZ18" i="7" s="1"/>
  <c r="JK18" i="7" s="1"/>
  <c r="KV18" i="7" s="1"/>
  <c r="MG18" i="7" s="1"/>
  <c r="NR18" i="7" s="1"/>
  <c r="PC18" i="7" s="1"/>
  <c r="QN18" i="7" s="1"/>
  <c r="DV112" i="14"/>
  <c r="L26" i="3"/>
  <c r="BH82" i="14"/>
  <c r="J35" i="8"/>
  <c r="J53" i="8" s="1"/>
  <c r="BH152" i="14"/>
  <c r="BH144" i="14"/>
  <c r="BH153" i="14" s="1"/>
  <c r="BH150" i="14"/>
  <c r="DF57" i="14"/>
  <c r="DE58" i="14"/>
  <c r="DG43" i="14" s="1"/>
  <c r="K98" i="11"/>
  <c r="DW74" i="14"/>
  <c r="DV147" i="14"/>
  <c r="BH85" i="14"/>
  <c r="K43" i="11"/>
  <c r="DW147" i="14" l="1"/>
  <c r="BH155" i="14"/>
  <c r="K52" i="13"/>
  <c r="K55" i="13" s="1"/>
  <c r="K51" i="13"/>
  <c r="K53" i="13" s="1"/>
  <c r="L50" i="13" s="1"/>
  <c r="DX74" i="14"/>
  <c r="BH156" i="14"/>
  <c r="J48" i="8"/>
  <c r="J51" i="8" s="1"/>
  <c r="BH117" i="14"/>
  <c r="BH115" i="14"/>
  <c r="BH109" i="14"/>
  <c r="BH118" i="14" s="1"/>
  <c r="DW112" i="14"/>
  <c r="BH84" i="14"/>
  <c r="BH86" i="14"/>
  <c r="DF58" i="14"/>
  <c r="K58" i="13" l="1"/>
  <c r="K39" i="10" s="1"/>
  <c r="K57" i="13"/>
  <c r="BH120" i="14"/>
  <c r="DX112" i="14"/>
  <c r="DY74" i="14"/>
  <c r="BI152" i="14"/>
  <c r="BI150" i="14"/>
  <c r="BI144" i="14"/>
  <c r="BI153" i="14" s="1"/>
  <c r="BH121" i="14"/>
  <c r="BH154" i="14"/>
  <c r="DS52" i="14"/>
  <c r="DG52" i="14"/>
  <c r="BI80" i="14"/>
  <c r="BI71" i="14"/>
  <c r="BI83" i="14" s="1"/>
  <c r="DX147" i="14"/>
  <c r="DY112" i="14" l="1"/>
  <c r="BI155" i="14"/>
  <c r="BI85" i="14"/>
  <c r="BI86" i="14"/>
  <c r="BI82" i="14"/>
  <c r="BH119" i="14"/>
  <c r="BI156" i="14"/>
  <c r="DG54" i="14"/>
  <c r="DY147" i="14"/>
  <c r="K61" i="13"/>
  <c r="K62" i="13" s="1"/>
  <c r="K38" i="10"/>
  <c r="DZ74" i="14"/>
  <c r="BI117" i="14"/>
  <c r="BI115" i="14"/>
  <c r="BI109" i="14"/>
  <c r="BI118" i="14" s="1"/>
  <c r="BJ71" i="14" l="1"/>
  <c r="BJ83" i="14" s="1"/>
  <c r="BJ80" i="14"/>
  <c r="BI84" i="14"/>
  <c r="BJ150" i="14"/>
  <c r="BJ152" i="14"/>
  <c r="BJ144" i="14"/>
  <c r="BJ153" i="14" s="1"/>
  <c r="BI121" i="14"/>
  <c r="K46" i="10"/>
  <c r="K32" i="8"/>
  <c r="K41" i="10"/>
  <c r="DZ147" i="14"/>
  <c r="DG55" i="14"/>
  <c r="BI120" i="14"/>
  <c r="BI154" i="14"/>
  <c r="EA74" i="14"/>
  <c r="DZ112" i="14"/>
  <c r="BJ155" i="14" l="1"/>
  <c r="BJ82" i="14"/>
  <c r="BJ86" i="14" s="1"/>
  <c r="EA112" i="14"/>
  <c r="K34" i="11"/>
  <c r="K42" i="10"/>
  <c r="K44" i="10"/>
  <c r="K44" i="8"/>
  <c r="K90" i="11"/>
  <c r="K42" i="8" s="1"/>
  <c r="BJ85" i="14"/>
  <c r="BJ117" i="14"/>
  <c r="BJ109" i="14"/>
  <c r="BJ118" i="14" s="1"/>
  <c r="BJ115" i="14"/>
  <c r="BJ156" i="14"/>
  <c r="EA147" i="14"/>
  <c r="BI119" i="14"/>
  <c r="DG56" i="14"/>
  <c r="EB74" i="14"/>
  <c r="K59" i="8"/>
  <c r="K61" i="8" s="1"/>
  <c r="K62" i="8" s="1"/>
  <c r="BK80" i="14" l="1"/>
  <c r="BK71" i="14"/>
  <c r="BK83" i="14" s="1"/>
  <c r="K37" i="11"/>
  <c r="K11" i="11"/>
  <c r="K32" i="11"/>
  <c r="K45" i="8"/>
  <c r="BJ121" i="14"/>
  <c r="BJ120" i="14"/>
  <c r="K89" i="11"/>
  <c r="EC74" i="14"/>
  <c r="K112" i="11"/>
  <c r="BJ154" i="14"/>
  <c r="EB112" i="14"/>
  <c r="EB147" i="14"/>
  <c r="BK152" i="14"/>
  <c r="BK150" i="14"/>
  <c r="BK144" i="14"/>
  <c r="BK153" i="14" s="1"/>
  <c r="BJ84" i="14"/>
  <c r="DG57" i="14"/>
  <c r="BK117" i="14" l="1"/>
  <c r="BK115" i="14"/>
  <c r="BK109" i="14"/>
  <c r="BK118" i="14" s="1"/>
  <c r="BJ119" i="14"/>
  <c r="K52" i="11"/>
  <c r="BK85" i="14"/>
  <c r="BK82" i="14"/>
  <c r="BK86" i="14" s="1"/>
  <c r="K43" i="8"/>
  <c r="BK155" i="14"/>
  <c r="K19" i="14"/>
  <c r="K7" i="11"/>
  <c r="ED74" i="14"/>
  <c r="EC112" i="14"/>
  <c r="DG58" i="14"/>
  <c r="EC147" i="14"/>
  <c r="BL80" i="14" l="1"/>
  <c r="BL71" i="14"/>
  <c r="BL83" i="14" s="1"/>
  <c r="BL85" i="14" s="1"/>
  <c r="BL84" i="14" s="1"/>
  <c r="K105" i="11"/>
  <c r="K62" i="11"/>
  <c r="K53" i="11"/>
  <c r="K73" i="11"/>
  <c r="BK121" i="14"/>
  <c r="EE74" i="14"/>
  <c r="ED147" i="14"/>
  <c r="DH43" i="14"/>
  <c r="DH52" i="14"/>
  <c r="BK84" i="14"/>
  <c r="K18" i="11"/>
  <c r="L40" i="3"/>
  <c r="BK154" i="14"/>
  <c r="BK156" i="14"/>
  <c r="BK120" i="14"/>
  <c r="ED112" i="14"/>
  <c r="BL117" i="14" l="1"/>
  <c r="BL115" i="14"/>
  <c r="BL109" i="14"/>
  <c r="BL118" i="14" s="1"/>
  <c r="BL120" i="14" s="1"/>
  <c r="BL119" i="14" s="1"/>
  <c r="S58" i="16"/>
  <c r="S64" i="16" s="1"/>
  <c r="T64" i="16" s="1"/>
  <c r="T67" i="16" s="1"/>
  <c r="K66" i="11"/>
  <c r="K106" i="11"/>
  <c r="K113" i="11" s="1"/>
  <c r="K76" i="11"/>
  <c r="K78" i="11" s="1"/>
  <c r="DH54" i="14"/>
  <c r="EG74" i="14"/>
  <c r="EE147" i="14"/>
  <c r="BL82" i="14"/>
  <c r="BL86" i="14" s="1"/>
  <c r="BL150" i="14"/>
  <c r="BL156" i="14" s="1"/>
  <c r="BL152" i="14"/>
  <c r="BL144" i="14"/>
  <c r="BL153" i="14" s="1"/>
  <c r="BL155" i="14" s="1"/>
  <c r="BL154" i="14" s="1"/>
  <c r="K19" i="11"/>
  <c r="EE112" i="14"/>
  <c r="DH55" i="14"/>
  <c r="BK119" i="14"/>
  <c r="BM80" i="14" l="1"/>
  <c r="BM71" i="14"/>
  <c r="BM83" i="14" s="1"/>
  <c r="BM85" i="14" s="1"/>
  <c r="BM84" i="14" s="1"/>
  <c r="BM150" i="14"/>
  <c r="BM152" i="14"/>
  <c r="BM144" i="14"/>
  <c r="BM153" i="14" s="1"/>
  <c r="BM155" i="14" s="1"/>
  <c r="BM154" i="14" s="1"/>
  <c r="EH74" i="14"/>
  <c r="EG112" i="14"/>
  <c r="EG147" i="14"/>
  <c r="L38" i="3"/>
  <c r="K41" i="8"/>
  <c r="K108" i="11"/>
  <c r="BL121" i="14"/>
  <c r="K80" i="11"/>
  <c r="DH56" i="14"/>
  <c r="K67" i="11"/>
  <c r="K20" i="11"/>
  <c r="K21" i="11" l="1"/>
  <c r="BM117" i="14"/>
  <c r="BM109" i="14"/>
  <c r="BM118" i="14" s="1"/>
  <c r="BM120" i="14" s="1"/>
  <c r="BM119" i="14" s="1"/>
  <c r="BM115" i="14"/>
  <c r="EI74" i="14"/>
  <c r="K39" i="8"/>
  <c r="EH112" i="14"/>
  <c r="DH57" i="14"/>
  <c r="L41" i="3"/>
  <c r="BM156" i="14"/>
  <c r="K81" i="11"/>
  <c r="L104" i="11"/>
  <c r="K9" i="8"/>
  <c r="EH147" i="14"/>
  <c r="BM82" i="14"/>
  <c r="BM86" i="14" s="1"/>
  <c r="BN80" i="14" l="1"/>
  <c r="BN71" i="14"/>
  <c r="BN83" i="14" s="1"/>
  <c r="BN85" i="14" s="1"/>
  <c r="BN84" i="14" s="1"/>
  <c r="K7" i="8"/>
  <c r="K24" i="8" s="1"/>
  <c r="L16" i="7"/>
  <c r="L28" i="3"/>
  <c r="EJ74" i="14"/>
  <c r="DH58" i="14"/>
  <c r="BM121" i="14"/>
  <c r="EI147" i="14"/>
  <c r="EI112" i="14"/>
  <c r="M39" i="3"/>
  <c r="BN152" i="14"/>
  <c r="BN150" i="14"/>
  <c r="BN144" i="14"/>
  <c r="BN153" i="14" s="1"/>
  <c r="BN155" i="14" s="1"/>
  <c r="BN154" i="14" s="1"/>
  <c r="BN156" i="14" l="1"/>
  <c r="L74" i="11"/>
  <c r="L19" i="7"/>
  <c r="AW16" i="7"/>
  <c r="CH16" i="7" s="1"/>
  <c r="DS16" i="7" s="1"/>
  <c r="FD16" i="7" s="1"/>
  <c r="GO16" i="7" s="1"/>
  <c r="HZ16" i="7" s="1"/>
  <c r="JK16" i="7" s="1"/>
  <c r="KV16" i="7" s="1"/>
  <c r="MG16" i="7" s="1"/>
  <c r="NR16" i="7" s="1"/>
  <c r="PC16" i="7" s="1"/>
  <c r="QN16" i="7" s="1"/>
  <c r="EK74" i="14"/>
  <c r="L30" i="3"/>
  <c r="BN117" i="14"/>
  <c r="BN109" i="14"/>
  <c r="BN118" i="14" s="1"/>
  <c r="BN120" i="14" s="1"/>
  <c r="BN119" i="14" s="1"/>
  <c r="BN115" i="14"/>
  <c r="EJ112" i="14"/>
  <c r="EJ147" i="14"/>
  <c r="DI43" i="14"/>
  <c r="DI52" i="14"/>
  <c r="BN82" i="14"/>
  <c r="BN86" i="14" s="1"/>
  <c r="BO80" i="14" l="1"/>
  <c r="BO71" i="14"/>
  <c r="BO83" i="14" s="1"/>
  <c r="BO85" i="14" s="1"/>
  <c r="BO84" i="14" s="1"/>
  <c r="EK147" i="14"/>
  <c r="DI54" i="14"/>
  <c r="DI55" i="14" s="1"/>
  <c r="EL74" i="14"/>
  <c r="L32" i="10"/>
  <c r="M37" i="3"/>
  <c r="L42" i="3"/>
  <c r="EK112" i="14"/>
  <c r="BN121" i="14"/>
  <c r="BO152" i="14"/>
  <c r="BO150" i="14"/>
  <c r="BO144" i="14"/>
  <c r="BO153" i="14" s="1"/>
  <c r="BO155" i="14" s="1"/>
  <c r="BO154" i="14" s="1"/>
  <c r="DI56" i="14" l="1"/>
  <c r="BO156" i="14"/>
  <c r="BO117" i="14"/>
  <c r="BO115" i="14"/>
  <c r="BO109" i="14"/>
  <c r="BO118" i="14" s="1"/>
  <c r="BO120" i="14" s="1"/>
  <c r="BO119" i="14" s="1"/>
  <c r="EL147" i="14"/>
  <c r="BO82" i="14"/>
  <c r="BO86" i="14" s="1"/>
  <c r="EM74" i="14"/>
  <c r="EL112" i="14"/>
  <c r="BP80" i="14" l="1"/>
  <c r="BP71" i="14"/>
  <c r="BP83" i="14" s="1"/>
  <c r="BP85" i="14" s="1"/>
  <c r="BP84" i="14" s="1"/>
  <c r="EM112" i="14"/>
  <c r="EN74" i="14"/>
  <c r="EM147" i="14"/>
  <c r="DI57" i="14"/>
  <c r="BP152" i="14"/>
  <c r="BP150" i="14"/>
  <c r="BP144" i="14"/>
  <c r="BP153" i="14" s="1"/>
  <c r="BP155" i="14" s="1"/>
  <c r="BP154" i="14" s="1"/>
  <c r="BO121" i="14"/>
  <c r="DI58" i="14" l="1"/>
  <c r="EN147" i="14"/>
  <c r="BP82" i="14"/>
  <c r="BP86" i="14" s="1"/>
  <c r="EO74" i="14"/>
  <c r="EN112" i="14"/>
  <c r="BP156" i="14"/>
  <c r="BP117" i="14"/>
  <c r="BP115" i="14"/>
  <c r="BP109" i="14"/>
  <c r="BP118" i="14" s="1"/>
  <c r="BP120" i="14" s="1"/>
  <c r="BP119" i="14" s="1"/>
  <c r="BQ80" i="14" l="1"/>
  <c r="BQ71" i="14"/>
  <c r="BQ83" i="14" s="1"/>
  <c r="BQ85" i="14" s="1"/>
  <c r="BQ84" i="14" s="1"/>
  <c r="EO112" i="14"/>
  <c r="BP121" i="14"/>
  <c r="EP74" i="14"/>
  <c r="EO147" i="14"/>
  <c r="DJ43" i="14"/>
  <c r="DJ52" i="14"/>
  <c r="BQ152" i="14"/>
  <c r="BQ150" i="14"/>
  <c r="BQ144" i="14"/>
  <c r="BQ153" i="14" s="1"/>
  <c r="BQ155" i="14" s="1"/>
  <c r="BQ154" i="14" s="1"/>
  <c r="EP147" i="14" l="1"/>
  <c r="EP112" i="14"/>
  <c r="EQ74" i="14"/>
  <c r="BQ115" i="14"/>
  <c r="BQ117" i="14"/>
  <c r="BQ109" i="14"/>
  <c r="BQ118" i="14" s="1"/>
  <c r="BQ120" i="14" s="1"/>
  <c r="BQ119" i="14" s="1"/>
  <c r="BQ82" i="14"/>
  <c r="BQ86" i="14" s="1"/>
  <c r="BQ156" i="14"/>
  <c r="DJ54" i="14"/>
  <c r="BR80" i="14" l="1"/>
  <c r="BR71" i="14"/>
  <c r="BR83" i="14" s="1"/>
  <c r="BQ121" i="14"/>
  <c r="EQ112" i="14"/>
  <c r="EQ147" i="14"/>
  <c r="DJ55" i="14"/>
  <c r="ER74" i="14"/>
  <c r="BR152" i="14"/>
  <c r="BS152" i="14" s="1"/>
  <c r="BR150" i="14"/>
  <c r="BR144" i="14"/>
  <c r="BR153" i="14" s="1"/>
  <c r="ER147" i="14" l="1"/>
  <c r="DJ56" i="14"/>
  <c r="DJ57" i="14" s="1"/>
  <c r="ER112" i="14"/>
  <c r="BR117" i="14"/>
  <c r="BS117" i="14" s="1"/>
  <c r="BR115" i="14"/>
  <c r="BR109" i="14"/>
  <c r="BR118" i="14" s="1"/>
  <c r="BR82" i="14"/>
  <c r="BS82" i="14" s="1"/>
  <c r="BR155" i="14"/>
  <c r="BS153" i="14"/>
  <c r="BR85" i="14"/>
  <c r="BS83" i="14"/>
  <c r="ET74" i="14"/>
  <c r="DJ58" i="14" l="1"/>
  <c r="BR154" i="14"/>
  <c r="BS154" i="14" s="1"/>
  <c r="BS155" i="14"/>
  <c r="EU74" i="14"/>
  <c r="BR84" i="14"/>
  <c r="BS84" i="14" s="1"/>
  <c r="BS85" i="14"/>
  <c r="BR86" i="14"/>
  <c r="BT71" i="14" s="1"/>
  <c r="BT83" i="14" s="1"/>
  <c r="BR156" i="14"/>
  <c r="L9" i="14"/>
  <c r="ET112" i="14"/>
  <c r="L8" i="14"/>
  <c r="BR120" i="14"/>
  <c r="BS118" i="14"/>
  <c r="ET147" i="14"/>
  <c r="L10" i="14" l="1"/>
  <c r="BR119" i="14"/>
  <c r="BS119" i="14" s="1"/>
  <c r="BS120" i="14"/>
  <c r="L11" i="14"/>
  <c r="EV74" i="14"/>
  <c r="BS156" i="14"/>
  <c r="BT85" i="14"/>
  <c r="L33" i="10"/>
  <c r="M23" i="3"/>
  <c r="BS86" i="14"/>
  <c r="EU112" i="14"/>
  <c r="EU147" i="14"/>
  <c r="BR121" i="14"/>
  <c r="DK43" i="14"/>
  <c r="DK52" i="14"/>
  <c r="L46" i="11"/>
  <c r="BT152" i="14"/>
  <c r="BT150" i="14"/>
  <c r="EW74" i="14" l="1"/>
  <c r="BT144" i="14"/>
  <c r="BT153" i="14" s="1"/>
  <c r="CF150" i="14"/>
  <c r="L20" i="14"/>
  <c r="L91" i="11"/>
  <c r="BS121" i="14"/>
  <c r="M22" i="3"/>
  <c r="EV147" i="14"/>
  <c r="EV112" i="14"/>
  <c r="DK54" i="14"/>
  <c r="L47" i="11"/>
  <c r="M24" i="3" s="1"/>
  <c r="K13" i="14"/>
  <c r="CF80" i="14"/>
  <c r="BT80" i="14"/>
  <c r="L12" i="14"/>
  <c r="L35" i="11"/>
  <c r="L31" i="10"/>
  <c r="BT117" i="14"/>
  <c r="BT115" i="14"/>
  <c r="BT84" i="14"/>
  <c r="L36" i="10" l="1"/>
  <c r="BT155" i="14"/>
  <c r="DK55" i="14"/>
  <c r="EW147" i="14"/>
  <c r="EX74" i="14"/>
  <c r="L96" i="11"/>
  <c r="L92" i="11"/>
  <c r="L49" i="11" s="1"/>
  <c r="M26" i="3" s="1"/>
  <c r="L10" i="8"/>
  <c r="M18" i="7" s="1"/>
  <c r="BT82" i="14"/>
  <c r="BT86" i="14" s="1"/>
  <c r="M6" i="14"/>
  <c r="K33" i="8"/>
  <c r="K29" i="8" s="1"/>
  <c r="K14" i="14"/>
  <c r="K37" i="8" s="1"/>
  <c r="EW112" i="14"/>
  <c r="CF115" i="14"/>
  <c r="BT109" i="14"/>
  <c r="BT118" i="14" s="1"/>
  <c r="BU80" i="14" l="1"/>
  <c r="BU71" i="14"/>
  <c r="BU83" i="14" s="1"/>
  <c r="EX112" i="14"/>
  <c r="BT154" i="14"/>
  <c r="BT156" i="14"/>
  <c r="L98" i="11"/>
  <c r="L43" i="13"/>
  <c r="L47" i="13" s="1"/>
  <c r="L43" i="11"/>
  <c r="EX147" i="14"/>
  <c r="AX18" i="7"/>
  <c r="CI18" i="7" s="1"/>
  <c r="DT18" i="7" s="1"/>
  <c r="FE18" i="7" s="1"/>
  <c r="GP18" i="7" s="1"/>
  <c r="IA18" i="7" s="1"/>
  <c r="JL18" i="7" s="1"/>
  <c r="KW18" i="7" s="1"/>
  <c r="MH18" i="7" s="1"/>
  <c r="NS18" i="7" s="1"/>
  <c r="PD18" i="7" s="1"/>
  <c r="QO18" i="7" s="1"/>
  <c r="K35" i="8"/>
  <c r="K53" i="8" s="1"/>
  <c r="BT120" i="14"/>
  <c r="EY74" i="14"/>
  <c r="DK56" i="14"/>
  <c r="DK57" i="14" s="1"/>
  <c r="DK58" i="14" l="1"/>
  <c r="BU152" i="14"/>
  <c r="BU150" i="14"/>
  <c r="BU144" i="14"/>
  <c r="BU153" i="14" s="1"/>
  <c r="EY112" i="14"/>
  <c r="EY147" i="14"/>
  <c r="K48" i="8"/>
  <c r="K51" i="8" s="1"/>
  <c r="EZ74" i="14"/>
  <c r="BT119" i="14"/>
  <c r="BT121" i="14"/>
  <c r="BU85" i="14"/>
  <c r="L52" i="13"/>
  <c r="L55" i="13" s="1"/>
  <c r="L51" i="13"/>
  <c r="BU82" i="14"/>
  <c r="L53" i="13" l="1"/>
  <c r="M50" i="13" s="1"/>
  <c r="L57" i="13"/>
  <c r="L58" i="13"/>
  <c r="L39" i="10" s="1"/>
  <c r="EZ147" i="14"/>
  <c r="BU84" i="14"/>
  <c r="FA74" i="14"/>
  <c r="DL43" i="14"/>
  <c r="DL52" i="14"/>
  <c r="BU117" i="14"/>
  <c r="BU115" i="14"/>
  <c r="BU109" i="14"/>
  <c r="BU118" i="14" s="1"/>
  <c r="EZ112" i="14"/>
  <c r="BU155" i="14"/>
  <c r="BU156" i="14" s="1"/>
  <c r="BU86" i="14"/>
  <c r="BV150" i="14" l="1"/>
  <c r="BV144" i="14"/>
  <c r="BV153" i="14" s="1"/>
  <c r="BV152" i="14"/>
  <c r="FA112" i="14"/>
  <c r="BU120" i="14"/>
  <c r="FA147" i="14"/>
  <c r="L61" i="13"/>
  <c r="L62" i="13" s="1"/>
  <c r="L38" i="10"/>
  <c r="BU154" i="14"/>
  <c r="DL54" i="14"/>
  <c r="DL55" i="14" s="1"/>
  <c r="BV80" i="14"/>
  <c r="BV71" i="14"/>
  <c r="BV83" i="14" s="1"/>
  <c r="FB74" i="14"/>
  <c r="DL56" i="14" l="1"/>
  <c r="DL57" i="14" s="1"/>
  <c r="DL58" i="14" s="1"/>
  <c r="FB147" i="14"/>
  <c r="BU119" i="14"/>
  <c r="BV82" i="14"/>
  <c r="L46" i="10"/>
  <c r="L32" i="8"/>
  <c r="L41" i="10"/>
  <c r="FC74" i="14"/>
  <c r="BV155" i="14"/>
  <c r="BV85" i="14"/>
  <c r="BU121" i="14"/>
  <c r="FB112" i="14"/>
  <c r="DM43" i="14" l="1"/>
  <c r="DM52" i="14"/>
  <c r="BV117" i="14"/>
  <c r="BV115" i="14"/>
  <c r="BV109" i="14"/>
  <c r="BV118" i="14" s="1"/>
  <c r="FC147" i="14"/>
  <c r="BV154" i="14"/>
  <c r="BV84" i="14"/>
  <c r="L34" i="11"/>
  <c r="L42" i="10"/>
  <c r="L44" i="8"/>
  <c r="L44" i="10"/>
  <c r="L90" i="11"/>
  <c r="L42" i="8" s="1"/>
  <c r="BV86" i="14"/>
  <c r="FD74" i="14"/>
  <c r="BV156" i="14"/>
  <c r="FC112" i="14"/>
  <c r="L59" i="8"/>
  <c r="L61" i="8" s="1"/>
  <c r="L62" i="8" s="1"/>
  <c r="L89" i="11" l="1"/>
  <c r="FE74" i="14"/>
  <c r="BW80" i="14"/>
  <c r="BW71" i="14"/>
  <c r="BW83" i="14" s="1"/>
  <c r="L112" i="11"/>
  <c r="FD147" i="14"/>
  <c r="L37" i="11"/>
  <c r="L32" i="11" s="1"/>
  <c r="L11" i="11"/>
  <c r="L45" i="8"/>
  <c r="DM54" i="14"/>
  <c r="DM55" i="14" s="1"/>
  <c r="BV121" i="14"/>
  <c r="FD112" i="14"/>
  <c r="BW152" i="14"/>
  <c r="BW150" i="14"/>
  <c r="BW144" i="14"/>
  <c r="BW153" i="14" s="1"/>
  <c r="BV120" i="14"/>
  <c r="DM56" i="14" l="1"/>
  <c r="DM57" i="14" s="1"/>
  <c r="DM58" i="14" s="1"/>
  <c r="BW117" i="14"/>
  <c r="BW109" i="14"/>
  <c r="BW118" i="14" s="1"/>
  <c r="BW115" i="14"/>
  <c r="FG74" i="14"/>
  <c r="BW85" i="14"/>
  <c r="BW156" i="14"/>
  <c r="L19" i="14"/>
  <c r="L7" i="11"/>
  <c r="BV119" i="14"/>
  <c r="L43" i="8"/>
  <c r="BW155" i="14"/>
  <c r="L52" i="11"/>
  <c r="FE147" i="14"/>
  <c r="BW82" i="14"/>
  <c r="BW86" i="14" s="1"/>
  <c r="FE112" i="14"/>
  <c r="BX80" i="14" l="1"/>
  <c r="BX71" i="14"/>
  <c r="BX83" i="14" s="1"/>
  <c r="DN43" i="14"/>
  <c r="DN52" i="14"/>
  <c r="BW154" i="14"/>
  <c r="L105" i="11"/>
  <c r="L62" i="11"/>
  <c r="L53" i="11"/>
  <c r="L73" i="11"/>
  <c r="BX150" i="14"/>
  <c r="BX152" i="14"/>
  <c r="BX144" i="14"/>
  <c r="BX153" i="14" s="1"/>
  <c r="FH74" i="14"/>
  <c r="BW120" i="14"/>
  <c r="BW121" i="14" s="1"/>
  <c r="L18" i="11"/>
  <c r="M40" i="3"/>
  <c r="BW84" i="14"/>
  <c r="FG112" i="14"/>
  <c r="FG147" i="14"/>
  <c r="BX117" i="14" l="1"/>
  <c r="BX115" i="14"/>
  <c r="BX109" i="14"/>
  <c r="BX118" i="14" s="1"/>
  <c r="L76" i="11"/>
  <c r="L78" i="11" s="1"/>
  <c r="L66" i="11"/>
  <c r="L106" i="11"/>
  <c r="L113" i="11" s="1"/>
  <c r="BX155" i="14"/>
  <c r="DN54" i="14"/>
  <c r="DN55" i="14"/>
  <c r="BW119" i="14"/>
  <c r="FI74" i="14"/>
  <c r="FH112" i="14"/>
  <c r="BX156" i="14"/>
  <c r="L19" i="11"/>
  <c r="FH147" i="14"/>
  <c r="BX85" i="14"/>
  <c r="BX82" i="14"/>
  <c r="BX86" i="14" s="1"/>
  <c r="BY80" i="14" l="1"/>
  <c r="BY71" i="14"/>
  <c r="BY83" i="14" s="1"/>
  <c r="FJ74" i="14"/>
  <c r="FI112" i="14"/>
  <c r="L108" i="11"/>
  <c r="L80" i="11"/>
  <c r="FI147" i="14"/>
  <c r="L67" i="11"/>
  <c r="DN56" i="14"/>
  <c r="DN57" i="14" s="1"/>
  <c r="DN58" i="14" s="1"/>
  <c r="BX120" i="14"/>
  <c r="M38" i="3"/>
  <c r="L41" i="8"/>
  <c r="BX84" i="14"/>
  <c r="L20" i="11"/>
  <c r="BY150" i="14"/>
  <c r="BY152" i="14"/>
  <c r="BY144" i="14"/>
  <c r="BY153" i="14" s="1"/>
  <c r="BY155" i="14" s="1"/>
  <c r="BY154" i="14" s="1"/>
  <c r="BX154" i="14"/>
  <c r="DO52" i="14" l="1"/>
  <c r="DO43" i="14"/>
  <c r="BX119" i="14"/>
  <c r="L21" i="11"/>
  <c r="FK74" i="14"/>
  <c r="M41" i="3"/>
  <c r="FJ112" i="14"/>
  <c r="FJ147" i="14"/>
  <c r="BY82" i="14"/>
  <c r="BY86" i="14" s="1"/>
  <c r="BY85" i="14"/>
  <c r="BY84" i="14" s="1"/>
  <c r="M104" i="11"/>
  <c r="L9" i="8"/>
  <c r="BY156" i="14"/>
  <c r="BX121" i="14"/>
  <c r="L39" i="8"/>
  <c r="L81" i="11"/>
  <c r="BZ80" i="14" l="1"/>
  <c r="BZ71" i="14"/>
  <c r="BZ83" i="14" s="1"/>
  <c r="BZ152" i="14"/>
  <c r="BZ144" i="14"/>
  <c r="BZ153" i="14" s="1"/>
  <c r="BZ155" i="14" s="1"/>
  <c r="BZ154" i="14" s="1"/>
  <c r="BZ150" i="14"/>
  <c r="BZ156" i="14" s="1"/>
  <c r="L7" i="8"/>
  <c r="L24" i="8" s="1"/>
  <c r="M16" i="7"/>
  <c r="M28" i="3"/>
  <c r="BY117" i="14"/>
  <c r="BY115" i="14"/>
  <c r="BY109" i="14"/>
  <c r="BY118" i="14" s="1"/>
  <c r="BY120" i="14" s="1"/>
  <c r="BY119" i="14" s="1"/>
  <c r="N39" i="3"/>
  <c r="FL74" i="14"/>
  <c r="FK112" i="14"/>
  <c r="FK147" i="14"/>
  <c r="DO54" i="14"/>
  <c r="DO55" i="14" s="1"/>
  <c r="DO56" i="14" l="1"/>
  <c r="DO57" i="14" s="1"/>
  <c r="DO58" i="14" s="1"/>
  <c r="M74" i="11"/>
  <c r="M19" i="7"/>
  <c r="AX16" i="7"/>
  <c r="CI16" i="7" s="1"/>
  <c r="DT16" i="7" s="1"/>
  <c r="FE16" i="7" s="1"/>
  <c r="GP16" i="7" s="1"/>
  <c r="IA16" i="7" s="1"/>
  <c r="JL16" i="7" s="1"/>
  <c r="KW16" i="7" s="1"/>
  <c r="MH16" i="7" s="1"/>
  <c r="NS16" i="7" s="1"/>
  <c r="PD16" i="7" s="1"/>
  <c r="QO16" i="7" s="1"/>
  <c r="FM74" i="14"/>
  <c r="FL147" i="14"/>
  <c r="M30" i="3"/>
  <c r="CA152" i="14"/>
  <c r="CA150" i="14"/>
  <c r="CA144" i="14"/>
  <c r="CA153" i="14" s="1"/>
  <c r="CA155" i="14" s="1"/>
  <c r="CA154" i="14" s="1"/>
  <c r="BY121" i="14"/>
  <c r="BZ82" i="14"/>
  <c r="BZ86" i="14" s="1"/>
  <c r="BZ85" i="14"/>
  <c r="BZ84" i="14" s="1"/>
  <c r="FL112" i="14"/>
  <c r="CA80" i="14" l="1"/>
  <c r="CA71" i="14"/>
  <c r="CA83" i="14" s="1"/>
  <c r="DP52" i="14"/>
  <c r="DP43" i="14"/>
  <c r="M42" i="3"/>
  <c r="BZ117" i="14"/>
  <c r="BZ109" i="14"/>
  <c r="BZ118" i="14" s="1"/>
  <c r="BZ115" i="14"/>
  <c r="FM147" i="14"/>
  <c r="FN74" i="14"/>
  <c r="FM112" i="14"/>
  <c r="M32" i="10"/>
  <c r="N37" i="3"/>
  <c r="CA156" i="14"/>
  <c r="CB152" i="14" l="1"/>
  <c r="CB144" i="14"/>
  <c r="CB153" i="14" s="1"/>
  <c r="CB155" i="14" s="1"/>
  <c r="CB154" i="14" s="1"/>
  <c r="CB150" i="14"/>
  <c r="CB156" i="14" s="1"/>
  <c r="FN147" i="14"/>
  <c r="BZ120" i="14"/>
  <c r="BZ119" i="14" s="1"/>
  <c r="FN112" i="14"/>
  <c r="DP54" i="14"/>
  <c r="DP55" i="14" s="1"/>
  <c r="FO74" i="14"/>
  <c r="CA82" i="14"/>
  <c r="CA86" i="14" s="1"/>
  <c r="CA85" i="14"/>
  <c r="CA84" i="14" s="1"/>
  <c r="DP56" i="14" l="1"/>
  <c r="DP57" i="14" s="1"/>
  <c r="DP58" i="14" s="1"/>
  <c r="CB80" i="14"/>
  <c r="CB71" i="14"/>
  <c r="CB83" i="14" s="1"/>
  <c r="BZ121" i="14"/>
  <c r="CC152" i="14"/>
  <c r="CC150" i="14"/>
  <c r="CC144" i="14"/>
  <c r="CC153" i="14" s="1"/>
  <c r="CC155" i="14" s="1"/>
  <c r="CC154" i="14" s="1"/>
  <c r="FP74" i="14"/>
  <c r="FO147" i="14"/>
  <c r="FO112" i="14"/>
  <c r="DQ52" i="14" l="1"/>
  <c r="DQ43" i="14"/>
  <c r="FP147" i="14"/>
  <c r="CB82" i="14"/>
  <c r="CB85" i="14"/>
  <c r="CB84" i="14" s="1"/>
  <c r="FP112" i="14"/>
  <c r="FQ74" i="14"/>
  <c r="CC156" i="14"/>
  <c r="CA117" i="14"/>
  <c r="CA109" i="14"/>
  <c r="CA118" i="14" s="1"/>
  <c r="CA115" i="14"/>
  <c r="FQ112" i="14" l="1"/>
  <c r="CB86" i="14"/>
  <c r="FQ147" i="14"/>
  <c r="DQ54" i="14"/>
  <c r="DQ55" i="14"/>
  <c r="CD152" i="14"/>
  <c r="CD150" i="14"/>
  <c r="CD144" i="14"/>
  <c r="CD153" i="14" s="1"/>
  <c r="CD155" i="14" s="1"/>
  <c r="CD154" i="14" s="1"/>
  <c r="CA120" i="14"/>
  <c r="CA119" i="14" s="1"/>
  <c r="FR74" i="14"/>
  <c r="CD156" i="14" l="1"/>
  <c r="FT74" i="14"/>
  <c r="CC80" i="14"/>
  <c r="CC71" i="14"/>
  <c r="CC83" i="14" s="1"/>
  <c r="CA121" i="14"/>
  <c r="FR112" i="14"/>
  <c r="DQ56" i="14"/>
  <c r="DQ57" i="14" s="1"/>
  <c r="DQ58" i="14" s="1"/>
  <c r="FR147" i="14"/>
  <c r="DR52" i="14" l="1"/>
  <c r="DR43" i="14"/>
  <c r="FT112" i="14"/>
  <c r="CB117" i="14"/>
  <c r="CB115" i="14"/>
  <c r="CB109" i="14"/>
  <c r="CB118" i="14" s="1"/>
  <c r="CC82" i="14"/>
  <c r="CC86" i="14" s="1"/>
  <c r="CC85" i="14"/>
  <c r="CC84" i="14" s="1"/>
  <c r="FT147" i="14"/>
  <c r="CE152" i="14"/>
  <c r="CF152" i="14" s="1"/>
  <c r="CE150" i="14"/>
  <c r="CE144" i="14"/>
  <c r="CE153" i="14" s="1"/>
  <c r="FU74" i="14"/>
  <c r="CD80" i="14" l="1"/>
  <c r="CD71" i="14"/>
  <c r="CD83" i="14" s="1"/>
  <c r="DR55" i="14"/>
  <c r="CB120" i="14"/>
  <c r="CB119" i="14" s="1"/>
  <c r="FU112" i="14"/>
  <c r="CE156" i="14"/>
  <c r="DR54" i="14"/>
  <c r="DS54" i="14" s="1"/>
  <c r="FV74" i="14"/>
  <c r="CE155" i="14"/>
  <c r="CF153" i="14"/>
  <c r="FU147" i="14"/>
  <c r="FV147" i="14" l="1"/>
  <c r="FV112" i="14"/>
  <c r="CB121" i="14"/>
  <c r="DS55" i="14"/>
  <c r="DR56" i="14"/>
  <c r="DS56" i="14" s="1"/>
  <c r="CG152" i="14"/>
  <c r="CG150" i="14"/>
  <c r="CE154" i="14"/>
  <c r="CF154" i="14" s="1"/>
  <c r="CF155" i="14"/>
  <c r="FW74" i="14"/>
  <c r="CD82" i="14"/>
  <c r="CD86" i="14" s="1"/>
  <c r="CD85" i="14"/>
  <c r="CD84" i="14" s="1"/>
  <c r="CE80" i="14" l="1"/>
  <c r="CE71" i="14"/>
  <c r="CE83" i="14" s="1"/>
  <c r="CF83" i="14" s="1"/>
  <c r="DR57" i="14"/>
  <c r="FW147" i="14"/>
  <c r="CC117" i="14"/>
  <c r="CC115" i="14"/>
  <c r="CC109" i="14"/>
  <c r="CC118" i="14" s="1"/>
  <c r="FW112" i="14"/>
  <c r="CF156" i="14"/>
  <c r="N23" i="3"/>
  <c r="FX74" i="14"/>
  <c r="CC120" i="14" l="1"/>
  <c r="CC119" i="14" s="1"/>
  <c r="FY74" i="14"/>
  <c r="FX147" i="14"/>
  <c r="DS57" i="14"/>
  <c r="DR58" i="14"/>
  <c r="DT43" i="14" s="1"/>
  <c r="FX112" i="14"/>
  <c r="CS150" i="14"/>
  <c r="CG144" i="14"/>
  <c r="CG153" i="14" s="1"/>
  <c r="CE82" i="14"/>
  <c r="CF82" i="14" s="1"/>
  <c r="CE85" i="14"/>
  <c r="CE84" i="14" l="1"/>
  <c r="CF84" i="14" s="1"/>
  <c r="CF85" i="14"/>
  <c r="CE86" i="14"/>
  <c r="CG71" i="14" s="1"/>
  <c r="CG83" i="14" s="1"/>
  <c r="FZ74" i="14"/>
  <c r="FY147" i="14"/>
  <c r="CG155" i="14"/>
  <c r="FY112" i="14"/>
  <c r="CF86" i="14"/>
  <c r="DS58" i="14"/>
  <c r="CC121" i="14"/>
  <c r="CD117" i="14" l="1"/>
  <c r="CD115" i="14"/>
  <c r="CD109" i="14"/>
  <c r="CD118" i="14" s="1"/>
  <c r="CG154" i="14"/>
  <c r="CG156" i="14"/>
  <c r="FZ147" i="14"/>
  <c r="GA74" i="14"/>
  <c r="EF52" i="14"/>
  <c r="DT52" i="14"/>
  <c r="CS80" i="14"/>
  <c r="CG80" i="14"/>
  <c r="FZ112" i="14"/>
  <c r="GA112" i="14" l="1"/>
  <c r="GB74" i="14"/>
  <c r="GA147" i="14"/>
  <c r="CG82" i="14"/>
  <c r="CG85" i="14"/>
  <c r="CH144" i="14"/>
  <c r="CH153" i="14" s="1"/>
  <c r="CH152" i="14"/>
  <c r="CH150" i="14"/>
  <c r="CD120" i="14"/>
  <c r="CD119" i="14" s="1"/>
  <c r="DT54" i="14"/>
  <c r="GB147" i="14" l="1"/>
  <c r="DT55" i="14"/>
  <c r="CG84" i="14"/>
  <c r="CG86" i="14"/>
  <c r="GC74" i="14"/>
  <c r="CD121" i="14"/>
  <c r="GB112" i="14"/>
  <c r="CH155" i="14"/>
  <c r="CH156" i="14" s="1"/>
  <c r="CI152" i="14" l="1"/>
  <c r="CI144" i="14"/>
  <c r="CI153" i="14" s="1"/>
  <c r="CI150" i="14"/>
  <c r="CH71" i="14"/>
  <c r="CH83" i="14" s="1"/>
  <c r="CH80" i="14"/>
  <c r="GC112" i="14"/>
  <c r="GC147" i="14"/>
  <c r="GD74" i="14"/>
  <c r="CH154" i="14"/>
  <c r="CE117" i="14"/>
  <c r="CF117" i="14" s="1"/>
  <c r="CE109" i="14"/>
  <c r="CE118" i="14" s="1"/>
  <c r="CF118" i="14" s="1"/>
  <c r="CE115" i="14"/>
  <c r="DT56" i="14"/>
  <c r="DT57" i="14" s="1"/>
  <c r="DT58" i="14" l="1"/>
  <c r="M9" i="14"/>
  <c r="M46" i="11" s="1"/>
  <c r="GD147" i="14"/>
  <c r="M8" i="14"/>
  <c r="M33" i="10" s="1"/>
  <c r="GD112" i="14"/>
  <c r="CE120" i="14"/>
  <c r="GE74" i="14"/>
  <c r="CI155" i="14"/>
  <c r="CH82" i="14"/>
  <c r="CH85" i="14"/>
  <c r="CI154" i="14" l="1"/>
  <c r="M35" i="11"/>
  <c r="M31" i="10"/>
  <c r="M36" i="10" s="1"/>
  <c r="CE119" i="14"/>
  <c r="CF119" i="14" s="1"/>
  <c r="CF120" i="14"/>
  <c r="CE121" i="14"/>
  <c r="GE147" i="14"/>
  <c r="GG74" i="14"/>
  <c r="DU43" i="14"/>
  <c r="DU52" i="14"/>
  <c r="CI156" i="14"/>
  <c r="CH84" i="14"/>
  <c r="CH86" i="14"/>
  <c r="GE112" i="14"/>
  <c r="GG147" i="14" l="1"/>
  <c r="M11" i="14"/>
  <c r="CF121" i="14"/>
  <c r="DU54" i="14"/>
  <c r="CI80" i="14"/>
  <c r="CI71" i="14"/>
  <c r="CI83" i="14" s="1"/>
  <c r="N22" i="3"/>
  <c r="M10" i="14"/>
  <c r="GG112" i="14"/>
  <c r="CJ150" i="14"/>
  <c r="CJ152" i="14"/>
  <c r="CJ144" i="14"/>
  <c r="CJ153" i="14" s="1"/>
  <c r="M43" i="13"/>
  <c r="M47" i="13" s="1"/>
  <c r="CG117" i="14"/>
  <c r="CG115" i="14"/>
  <c r="GH74" i="14"/>
  <c r="CI82" i="14" l="1"/>
  <c r="CI85" i="14"/>
  <c r="CJ155" i="14"/>
  <c r="M20" i="14"/>
  <c r="M91" i="11"/>
  <c r="CJ156" i="14"/>
  <c r="M47" i="11"/>
  <c r="L13" i="14"/>
  <c r="GH147" i="14"/>
  <c r="CS115" i="14"/>
  <c r="CG109" i="14"/>
  <c r="CG118" i="14" s="1"/>
  <c r="M12" i="14"/>
  <c r="GI74" i="14"/>
  <c r="DU55" i="14"/>
  <c r="M52" i="13"/>
  <c r="M55" i="13" s="1"/>
  <c r="M51" i="13"/>
  <c r="GH112" i="14"/>
  <c r="CG120" i="14"/>
  <c r="M53" i="13" l="1"/>
  <c r="N50" i="13" s="1"/>
  <c r="M58" i="13"/>
  <c r="M39" i="10" s="1"/>
  <c r="M57" i="13"/>
  <c r="DU56" i="14"/>
  <c r="M96" i="11"/>
  <c r="M92" i="11"/>
  <c r="M49" i="11" s="1"/>
  <c r="N26" i="3" s="1"/>
  <c r="M10" i="8"/>
  <c r="N18" i="7" s="1"/>
  <c r="AY18" i="7" s="1"/>
  <c r="CJ18" i="7" s="1"/>
  <c r="DU18" i="7" s="1"/>
  <c r="FF18" i="7" s="1"/>
  <c r="GQ18" i="7" s="1"/>
  <c r="IB18" i="7" s="1"/>
  <c r="JM18" i="7" s="1"/>
  <c r="KX18" i="7" s="1"/>
  <c r="MI18" i="7" s="1"/>
  <c r="NT18" i="7" s="1"/>
  <c r="PE18" i="7" s="1"/>
  <c r="QP18" i="7" s="1"/>
  <c r="CJ154" i="14"/>
  <c r="CG119" i="14"/>
  <c r="CI84" i="14"/>
  <c r="N24" i="3"/>
  <c r="GJ74" i="14"/>
  <c r="N6" i="14"/>
  <c r="CI86" i="14"/>
  <c r="L33" i="8"/>
  <c r="L29" i="8" s="1"/>
  <c r="L14" i="14"/>
  <c r="L37" i="8" s="1"/>
  <c r="CK150" i="14"/>
  <c r="CK152" i="14"/>
  <c r="CK144" i="14"/>
  <c r="CK153" i="14" s="1"/>
  <c r="CG121" i="14"/>
  <c r="GI112" i="14"/>
  <c r="GI147" i="14"/>
  <c r="CK155" i="14" l="1"/>
  <c r="GK74" i="14"/>
  <c r="M98" i="11"/>
  <c r="CH117" i="14"/>
  <c r="CH115" i="14"/>
  <c r="CH109" i="14"/>
  <c r="CH118" i="14" s="1"/>
  <c r="M43" i="11"/>
  <c r="GJ112" i="14"/>
  <c r="L35" i="8"/>
  <c r="L53" i="8" s="1"/>
  <c r="DU57" i="14"/>
  <c r="L48" i="8"/>
  <c r="L51" i="8" s="1"/>
  <c r="CK156" i="14"/>
  <c r="GJ147" i="14"/>
  <c r="CJ80" i="14"/>
  <c r="CJ71" i="14"/>
  <c r="CJ83" i="14" s="1"/>
  <c r="M61" i="13"/>
  <c r="M62" i="13" s="1"/>
  <c r="M38" i="10"/>
  <c r="CL152" i="14" l="1"/>
  <c r="CL150" i="14"/>
  <c r="CL144" i="14"/>
  <c r="CL153" i="14" s="1"/>
  <c r="CL155" i="14" s="1"/>
  <c r="CL154" i="14" s="1"/>
  <c r="CH120" i="14"/>
  <c r="CH121" i="14" s="1"/>
  <c r="CJ82" i="14"/>
  <c r="CJ86" i="14" s="1"/>
  <c r="CJ85" i="14"/>
  <c r="M46" i="10"/>
  <c r="M32" i="8"/>
  <c r="M41" i="10"/>
  <c r="GL74" i="14"/>
  <c r="GK147" i="14"/>
  <c r="DU58" i="14"/>
  <c r="GK112" i="14"/>
  <c r="CK154" i="14"/>
  <c r="CK71" i="14" l="1"/>
  <c r="CK83" i="14" s="1"/>
  <c r="CK80" i="14"/>
  <c r="CI117" i="14"/>
  <c r="CI115" i="14"/>
  <c r="CI109" i="14"/>
  <c r="CI118" i="14" s="1"/>
  <c r="CJ84" i="14"/>
  <c r="M59" i="8"/>
  <c r="M61" i="8" s="1"/>
  <c r="M62" i="8" s="1"/>
  <c r="GL147" i="14"/>
  <c r="DV43" i="14"/>
  <c r="DV52" i="14"/>
  <c r="CL156" i="14"/>
  <c r="CH119" i="14"/>
  <c r="GM74" i="14"/>
  <c r="GL112" i="14"/>
  <c r="M34" i="11"/>
  <c r="M42" i="10"/>
  <c r="M44" i="8"/>
  <c r="M44" i="10"/>
  <c r="M90" i="11"/>
  <c r="M42" i="8" s="1"/>
  <c r="GM147" i="14" l="1"/>
  <c r="GM112" i="14"/>
  <c r="GN74" i="14"/>
  <c r="M112" i="11"/>
  <c r="CI120" i="14"/>
  <c r="CI121" i="14" s="1"/>
  <c r="M45" i="8"/>
  <c r="M89" i="11"/>
  <c r="M37" i="11"/>
  <c r="M32" i="11" s="1"/>
  <c r="M52" i="11" s="1"/>
  <c r="M11" i="11"/>
  <c r="CM152" i="14"/>
  <c r="CM150" i="14"/>
  <c r="CM144" i="14"/>
  <c r="CM153" i="14" s="1"/>
  <c r="CK82" i="14"/>
  <c r="CK86" i="14" s="1"/>
  <c r="CK85" i="14"/>
  <c r="DV54" i="14"/>
  <c r="DV55" i="14" s="1"/>
  <c r="M105" i="11" l="1"/>
  <c r="M62" i="11"/>
  <c r="M53" i="11"/>
  <c r="M73" i="11"/>
  <c r="CJ117" i="14"/>
  <c r="CJ109" i="14"/>
  <c r="CJ118" i="14" s="1"/>
  <c r="CJ115" i="14"/>
  <c r="DV56" i="14"/>
  <c r="CL80" i="14"/>
  <c r="CL71" i="14"/>
  <c r="CL83" i="14" s="1"/>
  <c r="GO74" i="14"/>
  <c r="GN112" i="14"/>
  <c r="GN147" i="14"/>
  <c r="M43" i="8"/>
  <c r="CI119" i="14"/>
  <c r="M19" i="14"/>
  <c r="M7" i="11"/>
  <c r="CK84" i="14"/>
  <c r="CM155" i="14"/>
  <c r="CM154" i="14" s="1"/>
  <c r="GO147" i="14" l="1"/>
  <c r="CM156" i="14"/>
  <c r="CJ120" i="14"/>
  <c r="M76" i="11"/>
  <c r="M78" i="11" s="1"/>
  <c r="CL82" i="14"/>
  <c r="CL85" i="14" s="1"/>
  <c r="DV57" i="14"/>
  <c r="GO112" i="14"/>
  <c r="M18" i="11"/>
  <c r="M19" i="11" s="1"/>
  <c r="M20" i="11" s="1"/>
  <c r="N40" i="3"/>
  <c r="GP74" i="14"/>
  <c r="M106" i="11"/>
  <c r="M113" i="11" s="1"/>
  <c r="M66" i="11"/>
  <c r="M67" i="11" s="1"/>
  <c r="N107" i="11" l="1"/>
  <c r="N64" i="11" s="1"/>
  <c r="CL84" i="14"/>
  <c r="CL86" i="14"/>
  <c r="GQ74" i="14"/>
  <c r="M80" i="11"/>
  <c r="M81" i="11" s="1"/>
  <c r="CN152" i="14"/>
  <c r="CN150" i="14"/>
  <c r="CN144" i="14"/>
  <c r="CN153" i="14" s="1"/>
  <c r="N38" i="3"/>
  <c r="M41" i="8"/>
  <c r="CJ119" i="14"/>
  <c r="CJ121" i="14"/>
  <c r="DV58" i="14"/>
  <c r="GP147" i="14"/>
  <c r="M21" i="11"/>
  <c r="GP112" i="14"/>
  <c r="M108" i="11"/>
  <c r="O27" i="3" l="1"/>
  <c r="P27" i="3" s="1"/>
  <c r="N46" i="8"/>
  <c r="GQ147" i="14"/>
  <c r="CN155" i="14"/>
  <c r="CN154" i="14" s="1"/>
  <c r="CK117" i="14"/>
  <c r="CK115" i="14"/>
  <c r="CK109" i="14"/>
  <c r="CK118" i="14" s="1"/>
  <c r="N41" i="3"/>
  <c r="DW43" i="14"/>
  <c r="DW52" i="14"/>
  <c r="GR74" i="14"/>
  <c r="N104" i="11"/>
  <c r="M9" i="8"/>
  <c r="CM80" i="14"/>
  <c r="CM71" i="14"/>
  <c r="CM83" i="14" s="1"/>
  <c r="M39" i="8"/>
  <c r="GQ112" i="14"/>
  <c r="DW54" i="14" l="1"/>
  <c r="DW55" i="14"/>
  <c r="M7" i="8"/>
  <c r="M24" i="8" s="1"/>
  <c r="N16" i="7"/>
  <c r="N28" i="3"/>
  <c r="CN156" i="14"/>
  <c r="GR112" i="14"/>
  <c r="GT74" i="14"/>
  <c r="GR147" i="14"/>
  <c r="CM82" i="14"/>
  <c r="CM85" i="14"/>
  <c r="CM84" i="14" s="1"/>
  <c r="CK120" i="14"/>
  <c r="CK121" i="14" s="1"/>
  <c r="O39" i="3"/>
  <c r="P39" i="3" s="1"/>
  <c r="CL117" i="14" l="1"/>
  <c r="CL115" i="14"/>
  <c r="CL109" i="14"/>
  <c r="CL118" i="14" s="1"/>
  <c r="GT112" i="14"/>
  <c r="CM86" i="14"/>
  <c r="N74" i="11"/>
  <c r="N19" i="7"/>
  <c r="AY16" i="7"/>
  <c r="CJ16" i="7" s="1"/>
  <c r="DU16" i="7" s="1"/>
  <c r="FF16" i="7" s="1"/>
  <c r="GQ16" i="7" s="1"/>
  <c r="IB16" i="7" s="1"/>
  <c r="JM16" i="7" s="1"/>
  <c r="KX16" i="7" s="1"/>
  <c r="MI16" i="7" s="1"/>
  <c r="NT16" i="7" s="1"/>
  <c r="PE16" i="7" s="1"/>
  <c r="QP16" i="7" s="1"/>
  <c r="DW56" i="14"/>
  <c r="DW57" i="14" s="1"/>
  <c r="GU74" i="14"/>
  <c r="CK119" i="14"/>
  <c r="CO152" i="14"/>
  <c r="CO150" i="14"/>
  <c r="CO144" i="14"/>
  <c r="CO153" i="14" s="1"/>
  <c r="N30" i="3"/>
  <c r="N42" i="3" s="1"/>
  <c r="GT147" i="14"/>
  <c r="DW58" i="14" l="1"/>
  <c r="CN80" i="14"/>
  <c r="CN71" i="14"/>
  <c r="CN83" i="14" s="1"/>
  <c r="GV74" i="14"/>
  <c r="N32" i="10"/>
  <c r="O37" i="3"/>
  <c r="CO155" i="14"/>
  <c r="CO154" i="14" s="1"/>
  <c r="GU112" i="14"/>
  <c r="CL120" i="14"/>
  <c r="CL119" i="14" s="1"/>
  <c r="GU147" i="14"/>
  <c r="CO156" i="14" l="1"/>
  <c r="GV147" i="14"/>
  <c r="P37" i="3"/>
  <c r="GW74" i="14"/>
  <c r="CN82" i="14"/>
  <c r="CN86" i="14" s="1"/>
  <c r="CN85" i="14"/>
  <c r="CN84" i="14" s="1"/>
  <c r="DX43" i="14"/>
  <c r="DX52" i="14"/>
  <c r="CL121" i="14"/>
  <c r="GV112" i="14"/>
  <c r="CO80" i="14" l="1"/>
  <c r="CO71" i="14"/>
  <c r="CO83" i="14" s="1"/>
  <c r="GX74" i="14"/>
  <c r="GW112" i="14"/>
  <c r="CM117" i="14"/>
  <c r="CM109" i="14"/>
  <c r="CM118" i="14" s="1"/>
  <c r="CM115" i="14"/>
  <c r="CP152" i="14"/>
  <c r="CP150" i="14"/>
  <c r="CP144" i="14"/>
  <c r="CP153" i="14" s="1"/>
  <c r="GW147" i="14"/>
  <c r="DX54" i="14"/>
  <c r="DX55" i="14" s="1"/>
  <c r="DX56" i="14" l="1"/>
  <c r="DX57" i="14" s="1"/>
  <c r="GX147" i="14"/>
  <c r="GY74" i="14"/>
  <c r="CO82" i="14"/>
  <c r="CO85" i="14" s="1"/>
  <c r="GX112" i="14"/>
  <c r="CP155" i="14"/>
  <c r="CP154" i="14" s="1"/>
  <c r="CM120" i="14"/>
  <c r="CM119" i="14" s="1"/>
  <c r="CO84" i="14" l="1"/>
  <c r="CO86" i="14"/>
  <c r="DX58" i="14"/>
  <c r="GZ74" i="14"/>
  <c r="CM121" i="14"/>
  <c r="CP156" i="14"/>
  <c r="GY147" i="14"/>
  <c r="GY112" i="14"/>
  <c r="GZ147" i="14" l="1"/>
  <c r="CQ152" i="14"/>
  <c r="CQ150" i="14"/>
  <c r="CQ144" i="14"/>
  <c r="CQ153" i="14" s="1"/>
  <c r="HA74" i="14"/>
  <c r="CP80" i="14"/>
  <c r="CP71" i="14"/>
  <c r="CP83" i="14" s="1"/>
  <c r="DY43" i="14"/>
  <c r="DY52" i="14"/>
  <c r="GZ112" i="14"/>
  <c r="CN117" i="14"/>
  <c r="CN109" i="14"/>
  <c r="CN118" i="14" s="1"/>
  <c r="CN115" i="14"/>
  <c r="CP82" i="14" l="1"/>
  <c r="CP86" i="14" s="1"/>
  <c r="CP85" i="14"/>
  <c r="CP84" i="14" s="1"/>
  <c r="CN120" i="14"/>
  <c r="CN119" i="14" s="1"/>
  <c r="HA147" i="14"/>
  <c r="HB74" i="14"/>
  <c r="CQ155" i="14"/>
  <c r="CQ154" i="14" s="1"/>
  <c r="HA112" i="14"/>
  <c r="DY54" i="14"/>
  <c r="CQ71" i="14" l="1"/>
  <c r="CQ83" i="14" s="1"/>
  <c r="CQ80" i="14"/>
  <c r="HC74" i="14"/>
  <c r="DY55" i="14"/>
  <c r="CN121" i="14"/>
  <c r="HB147" i="14"/>
  <c r="HB112" i="14"/>
  <c r="CQ156" i="14"/>
  <c r="CO117" i="14" l="1"/>
  <c r="CO115" i="14"/>
  <c r="CO109" i="14"/>
  <c r="CO118" i="14" s="1"/>
  <c r="HD74" i="14"/>
  <c r="DY56" i="14"/>
  <c r="DY57" i="14" s="1"/>
  <c r="DY58" i="14" s="1"/>
  <c r="CQ82" i="14"/>
  <c r="CQ85" i="14"/>
  <c r="CQ84" i="14" s="1"/>
  <c r="HC147" i="14"/>
  <c r="CR152" i="14"/>
  <c r="CS152" i="14" s="1"/>
  <c r="CR150" i="14"/>
  <c r="CR144" i="14"/>
  <c r="CR153" i="14" s="1"/>
  <c r="CS153" i="14" s="1"/>
  <c r="HC112" i="14"/>
  <c r="DZ43" i="14" l="1"/>
  <c r="DZ52" i="14"/>
  <c r="CQ86" i="14"/>
  <c r="CR155" i="14"/>
  <c r="CR156" i="14" s="1"/>
  <c r="CO120" i="14"/>
  <c r="CO119" i="14" s="1"/>
  <c r="HD112" i="14"/>
  <c r="HE74" i="14"/>
  <c r="HD147" i="14"/>
  <c r="CT150" i="14" l="1"/>
  <c r="CT152" i="14"/>
  <c r="HE147" i="14"/>
  <c r="HE112" i="14"/>
  <c r="CO121" i="14"/>
  <c r="DZ54" i="14"/>
  <c r="CR154" i="14"/>
  <c r="CS154" i="14" s="1"/>
  <c r="CS155" i="14"/>
  <c r="CR80" i="14"/>
  <c r="CR71" i="14"/>
  <c r="CR83" i="14" s="1"/>
  <c r="CS83" i="14" s="1"/>
  <c r="HG74" i="14"/>
  <c r="CP117" i="14" l="1"/>
  <c r="CP115" i="14"/>
  <c r="CP109" i="14"/>
  <c r="CP118" i="14" s="1"/>
  <c r="DZ55" i="14"/>
  <c r="HG112" i="14"/>
  <c r="HG147" i="14"/>
  <c r="CS156" i="14"/>
  <c r="CT155" i="14"/>
  <c r="HH74" i="14"/>
  <c r="CR82" i="14"/>
  <c r="CS82" i="14" s="1"/>
  <c r="CR85" i="14"/>
  <c r="O23" i="3"/>
  <c r="P23" i="3" s="1"/>
  <c r="CR84" i="14" l="1"/>
  <c r="CS84" i="14" s="1"/>
  <c r="CS85" i="14"/>
  <c r="CR86" i="14"/>
  <c r="CT71" i="14" s="1"/>
  <c r="CT83" i="14" s="1"/>
  <c r="CS86" i="14"/>
  <c r="DZ56" i="14"/>
  <c r="DZ57" i="14" s="1"/>
  <c r="DZ58" i="14" s="1"/>
  <c r="CP120" i="14"/>
  <c r="CP119" i="14" s="1"/>
  <c r="CT156" i="14"/>
  <c r="HH147" i="14"/>
  <c r="HH112" i="14"/>
  <c r="HI74" i="14"/>
  <c r="CU152" i="14"/>
  <c r="CT144" i="14"/>
  <c r="CT153" i="14" s="1"/>
  <c r="DF150" i="14"/>
  <c r="EA43" i="14" l="1"/>
  <c r="EA52" i="14"/>
  <c r="HJ74" i="14"/>
  <c r="HI112" i="14"/>
  <c r="HI147" i="14"/>
  <c r="DF80" i="14"/>
  <c r="CT80" i="14"/>
  <c r="CP121" i="14"/>
  <c r="CV152" i="14"/>
  <c r="CU150" i="14"/>
  <c r="CU144" i="14"/>
  <c r="CU153" i="14" s="1"/>
  <c r="CT154" i="14"/>
  <c r="HJ112" i="14" l="1"/>
  <c r="HK74" i="14"/>
  <c r="CT82" i="14"/>
  <c r="CT85" i="14"/>
  <c r="EA55" i="14"/>
  <c r="EA54" i="14"/>
  <c r="HJ147" i="14"/>
  <c r="CU155" i="14"/>
  <c r="CQ117" i="14"/>
  <c r="CQ115" i="14"/>
  <c r="CQ109" i="14"/>
  <c r="CQ118" i="14" s="1"/>
  <c r="CT84" i="14" l="1"/>
  <c r="CU154" i="14"/>
  <c r="CQ120" i="14"/>
  <c r="CQ119" i="14" s="1"/>
  <c r="HL74" i="14"/>
  <c r="EA56" i="14"/>
  <c r="EA57" i="14" s="1"/>
  <c r="EA58" i="14" s="1"/>
  <c r="CT86" i="14"/>
  <c r="CU156" i="14"/>
  <c r="HK147" i="14"/>
  <c r="HK112" i="14"/>
  <c r="EB52" i="14" l="1"/>
  <c r="EB43" i="14"/>
  <c r="HM74" i="14"/>
  <c r="HL112" i="14"/>
  <c r="HL147" i="14"/>
  <c r="CV150" i="14"/>
  <c r="CW152" i="14"/>
  <c r="CV144" i="14"/>
  <c r="CV153" i="14" s="1"/>
  <c r="CU80" i="14"/>
  <c r="CU71" i="14"/>
  <c r="CU83" i="14" s="1"/>
  <c r="CQ121" i="14"/>
  <c r="HM112" i="14" l="1"/>
  <c r="CU82" i="14"/>
  <c r="CU85" i="14"/>
  <c r="HN74" i="14"/>
  <c r="EB54" i="14"/>
  <c r="EB55" i="14" s="1"/>
  <c r="HM147" i="14"/>
  <c r="CR117" i="14"/>
  <c r="CS117" i="14" s="1"/>
  <c r="CR109" i="14"/>
  <c r="CR118" i="14" s="1"/>
  <c r="CS118" i="14" s="1"/>
  <c r="CR115" i="14"/>
  <c r="CV155" i="14"/>
  <c r="CV156" i="14" s="1"/>
  <c r="CW150" i="14" l="1"/>
  <c r="CX152" i="14"/>
  <c r="CW144" i="14"/>
  <c r="CW153" i="14" s="1"/>
  <c r="EB56" i="14"/>
  <c r="EB57" i="14" s="1"/>
  <c r="EB58" i="14" s="1"/>
  <c r="CU84" i="14"/>
  <c r="N8" i="14"/>
  <c r="N33" i="10" s="1"/>
  <c r="CV154" i="14"/>
  <c r="CR120" i="14"/>
  <c r="N9" i="14"/>
  <c r="N46" i="11" s="1"/>
  <c r="HN112" i="14"/>
  <c r="HO74" i="14"/>
  <c r="CU86" i="14"/>
  <c r="HN147" i="14"/>
  <c r="EC52" i="14" l="1"/>
  <c r="EC43" i="14"/>
  <c r="CV80" i="14"/>
  <c r="CV71" i="14"/>
  <c r="CV83" i="14" s="1"/>
  <c r="HP74" i="14"/>
  <c r="N35" i="11"/>
  <c r="N31" i="10"/>
  <c r="N36" i="10" s="1"/>
  <c r="HO112" i="14"/>
  <c r="CR119" i="14"/>
  <c r="CS119" i="14" s="1"/>
  <c r="CS120" i="14"/>
  <c r="CR121" i="14"/>
  <c r="HO147" i="14"/>
  <c r="CW155" i="14"/>
  <c r="CW156" i="14" s="1"/>
  <c r="CY152" i="14" l="1"/>
  <c r="CX150" i="14"/>
  <c r="CX144" i="14"/>
  <c r="CX153" i="14" s="1"/>
  <c r="CW154" i="14"/>
  <c r="HP112" i="14"/>
  <c r="EC55" i="14"/>
  <c r="CT117" i="14"/>
  <c r="CT115" i="14"/>
  <c r="CV82" i="14"/>
  <c r="N11" i="14"/>
  <c r="CS121" i="14"/>
  <c r="EC54" i="14"/>
  <c r="N43" i="13"/>
  <c r="N47" i="13" s="1"/>
  <c r="HP147" i="14"/>
  <c r="HQ74" i="14"/>
  <c r="O22" i="3"/>
  <c r="N10" i="14"/>
  <c r="HQ147" i="14" l="1"/>
  <c r="N51" i="13"/>
  <c r="N52" i="13"/>
  <c r="N55" i="13" s="1"/>
  <c r="CT120" i="14"/>
  <c r="EC56" i="14"/>
  <c r="EC57" i="14" s="1"/>
  <c r="EC58" i="14" s="1"/>
  <c r="HQ112" i="14"/>
  <c r="DF115" i="14"/>
  <c r="CT109" i="14"/>
  <c r="CT118" i="14" s="1"/>
  <c r="N12" i="14"/>
  <c r="N20" i="14"/>
  <c r="N91" i="11"/>
  <c r="N47" i="11"/>
  <c r="M13" i="14"/>
  <c r="CX155" i="14"/>
  <c r="CX156" i="14" s="1"/>
  <c r="P22" i="3"/>
  <c r="HR74" i="14"/>
  <c r="CV85" i="14"/>
  <c r="N58" i="13" l="1"/>
  <c r="N39" i="10" s="1"/>
  <c r="N57" i="13"/>
  <c r="ED52" i="14"/>
  <c r="ED43" i="14"/>
  <c r="CZ152" i="14"/>
  <c r="CY150" i="14"/>
  <c r="CY144" i="14"/>
  <c r="CY153" i="14" s="1"/>
  <c r="M33" i="8"/>
  <c r="M29" i="8" s="1"/>
  <c r="M14" i="14"/>
  <c r="M37" i="8" s="1"/>
  <c r="M35" i="8" s="1"/>
  <c r="M53" i="8" s="1"/>
  <c r="O24" i="3"/>
  <c r="HR112" i="14"/>
  <c r="CV84" i="14"/>
  <c r="CV86" i="14"/>
  <c r="HT74" i="14"/>
  <c r="N53" i="13"/>
  <c r="O50" i="13" s="1"/>
  <c r="CT119" i="14"/>
  <c r="N96" i="11"/>
  <c r="N92" i="11"/>
  <c r="N49" i="11" s="1"/>
  <c r="O26" i="3" s="1"/>
  <c r="P26" i="3" s="1"/>
  <c r="N10" i="8"/>
  <c r="O18" i="7" s="1"/>
  <c r="AZ18" i="7" s="1"/>
  <c r="CK18" i="7" s="1"/>
  <c r="DV18" i="7" s="1"/>
  <c r="FG18" i="7" s="1"/>
  <c r="GR18" i="7" s="1"/>
  <c r="IC18" i="7" s="1"/>
  <c r="JN18" i="7" s="1"/>
  <c r="KY18" i="7" s="1"/>
  <c r="MJ18" i="7" s="1"/>
  <c r="NU18" i="7" s="1"/>
  <c r="PF18" i="7" s="1"/>
  <c r="QQ18" i="7" s="1"/>
  <c r="HR147" i="14"/>
  <c r="CX154" i="14"/>
  <c r="CT121" i="14"/>
  <c r="O6" i="14"/>
  <c r="P24" i="3" l="1"/>
  <c r="N43" i="11"/>
  <c r="CY155" i="14"/>
  <c r="CY154" i="14" s="1"/>
  <c r="CW71" i="14"/>
  <c r="CW83" i="14" s="1"/>
  <c r="CW80" i="14"/>
  <c r="M48" i="8"/>
  <c r="M51" i="8" s="1"/>
  <c r="HU74" i="14"/>
  <c r="HT147" i="14"/>
  <c r="ED54" i="14"/>
  <c r="ED55" i="14" s="1"/>
  <c r="N98" i="11"/>
  <c r="CU117" i="14"/>
  <c r="CU115" i="14"/>
  <c r="CU109" i="14"/>
  <c r="CU118" i="14" s="1"/>
  <c r="N61" i="13"/>
  <c r="N62" i="13" s="1"/>
  <c r="N38" i="10"/>
  <c r="HT112" i="14"/>
  <c r="ED56" i="14" l="1"/>
  <c r="ED57" i="14" s="1"/>
  <c r="ED58" i="14" s="1"/>
  <c r="HV74" i="14"/>
  <c r="CW82" i="14"/>
  <c r="CW86" i="14" s="1"/>
  <c r="CW85" i="14"/>
  <c r="N46" i="10"/>
  <c r="N32" i="8"/>
  <c r="N41" i="10"/>
  <c r="HU112" i="14"/>
  <c r="CY156" i="14"/>
  <c r="CU120" i="14"/>
  <c r="HU147" i="14"/>
  <c r="CX80" i="14" l="1"/>
  <c r="CX71" i="14"/>
  <c r="CX83" i="14" s="1"/>
  <c r="EE43" i="14"/>
  <c r="EE52" i="14"/>
  <c r="HV147" i="14"/>
  <c r="CW84" i="14"/>
  <c r="N59" i="8"/>
  <c r="N61" i="8" s="1"/>
  <c r="N62" i="8" s="1"/>
  <c r="CU119" i="14"/>
  <c r="CU121" i="14"/>
  <c r="DA152" i="14"/>
  <c r="CZ144" i="14"/>
  <c r="CZ153" i="14" s="1"/>
  <c r="CZ150" i="14"/>
  <c r="HW74" i="14"/>
  <c r="HV112" i="14"/>
  <c r="N34" i="11"/>
  <c r="N42" i="10"/>
  <c r="N44" i="8"/>
  <c r="N44" i="10"/>
  <c r="N90" i="11"/>
  <c r="N42" i="8" s="1"/>
  <c r="N89" i="11" l="1"/>
  <c r="CZ155" i="14"/>
  <c r="CZ154" i="14" s="1"/>
  <c r="CV117" i="14"/>
  <c r="CV115" i="14"/>
  <c r="CV109" i="14"/>
  <c r="CV118" i="14" s="1"/>
  <c r="EE55" i="14"/>
  <c r="EE56" i="14" s="1"/>
  <c r="EF56" i="14" s="1"/>
  <c r="CX86" i="14"/>
  <c r="CX82" i="14"/>
  <c r="CX85" i="14"/>
  <c r="N45" i="8"/>
  <c r="HW112" i="14"/>
  <c r="HX74" i="14"/>
  <c r="N37" i="11"/>
  <c r="N32" i="11" s="1"/>
  <c r="N52" i="11" s="1"/>
  <c r="N11" i="11"/>
  <c r="HW147" i="14"/>
  <c r="EE54" i="14"/>
  <c r="EF54" i="14" s="1"/>
  <c r="N112" i="11"/>
  <c r="N105" i="11" l="1"/>
  <c r="N62" i="11"/>
  <c r="N53" i="11"/>
  <c r="N73" i="11"/>
  <c r="CV120" i="14"/>
  <c r="EF58" i="14"/>
  <c r="N43" i="8"/>
  <c r="HY74" i="14"/>
  <c r="HX112" i="14"/>
  <c r="EE58" i="14"/>
  <c r="EG43" i="14" s="1"/>
  <c r="HX147" i="14"/>
  <c r="CX84" i="14"/>
  <c r="CY80" i="14"/>
  <c r="CY71" i="14"/>
  <c r="CY83" i="14" s="1"/>
  <c r="EE57" i="14"/>
  <c r="EF57" i="14" s="1"/>
  <c r="EF55" i="14"/>
  <c r="CZ156" i="14"/>
  <c r="N19" i="14"/>
  <c r="N17" i="14" s="1"/>
  <c r="N56" i="11" s="1"/>
  <c r="N7" i="11"/>
  <c r="CV119" i="14" l="1"/>
  <c r="HY112" i="14"/>
  <c r="N106" i="11"/>
  <c r="N108" i="11" s="1"/>
  <c r="N66" i="11"/>
  <c r="N67" i="11" s="1"/>
  <c r="HZ74" i="14"/>
  <c r="HY147" i="14"/>
  <c r="CV121" i="14"/>
  <c r="DB152" i="14"/>
  <c r="DA150" i="14"/>
  <c r="DA144" i="14"/>
  <c r="DA153" i="14" s="1"/>
  <c r="N76" i="11"/>
  <c r="N80" i="11" s="1"/>
  <c r="N81" i="11" s="1"/>
  <c r="N18" i="11"/>
  <c r="N19" i="11" s="1"/>
  <c r="N20" i="11" s="1"/>
  <c r="O40" i="3"/>
  <c r="P40" i="3" s="1"/>
  <c r="CY82" i="14"/>
  <c r="CY85" i="14" s="1"/>
  <c r="CY84" i="14" s="1"/>
  <c r="O107" i="11"/>
  <c r="ES52" i="14"/>
  <c r="EG52" i="14"/>
  <c r="O104" i="11" l="1"/>
  <c r="N9" i="8"/>
  <c r="EG54" i="14"/>
  <c r="CY86" i="14"/>
  <c r="HZ112" i="14"/>
  <c r="O64" i="11"/>
  <c r="O46" i="8"/>
  <c r="CW117" i="14"/>
  <c r="CW109" i="14"/>
  <c r="CW118" i="14" s="1"/>
  <c r="CW115" i="14"/>
  <c r="IA74" i="14"/>
  <c r="DA155" i="14"/>
  <c r="DA154" i="14" s="1"/>
  <c r="O38" i="3"/>
  <c r="N41" i="8"/>
  <c r="HZ147" i="14"/>
  <c r="N21" i="11"/>
  <c r="N113" i="11"/>
  <c r="N78" i="11"/>
  <c r="CZ80" i="14" l="1"/>
  <c r="CZ71" i="14"/>
  <c r="CZ83" i="14" s="1"/>
  <c r="P38" i="3"/>
  <c r="O41" i="3"/>
  <c r="IA112" i="14"/>
  <c r="IB74" i="14"/>
  <c r="N7" i="8"/>
  <c r="N24" i="8" s="1"/>
  <c r="O16" i="7"/>
  <c r="O28" i="3"/>
  <c r="DA156" i="14"/>
  <c r="EG55" i="14"/>
  <c r="CW120" i="14"/>
  <c r="CW121" i="14" s="1"/>
  <c r="IA147" i="14"/>
  <c r="N39" i="8"/>
  <c r="CX117" i="14" l="1"/>
  <c r="CX115" i="14"/>
  <c r="CX109" i="14"/>
  <c r="CX118" i="14" s="1"/>
  <c r="IB147" i="14"/>
  <c r="CW119" i="14"/>
  <c r="EG57" i="14"/>
  <c r="EG56" i="14"/>
  <c r="P41" i="3"/>
  <c r="Q38" i="3" s="1"/>
  <c r="DC152" i="14"/>
  <c r="DB150" i="14"/>
  <c r="DB144" i="14"/>
  <c r="DB153" i="14" s="1"/>
  <c r="CZ82" i="14"/>
  <c r="CZ86" i="14" s="1"/>
  <c r="CZ85" i="14"/>
  <c r="CZ84" i="14" s="1"/>
  <c r="O74" i="11"/>
  <c r="O19" i="7"/>
  <c r="O32" i="10" s="1"/>
  <c r="AZ16" i="7"/>
  <c r="CK16" i="7" s="1"/>
  <c r="DV16" i="7" s="1"/>
  <c r="FG16" i="7" s="1"/>
  <c r="GR16" i="7" s="1"/>
  <c r="IC16" i="7" s="1"/>
  <c r="JN16" i="7" s="1"/>
  <c r="KY16" i="7" s="1"/>
  <c r="MJ16" i="7" s="1"/>
  <c r="NU16" i="7" s="1"/>
  <c r="PF16" i="7" s="1"/>
  <c r="QQ16" i="7" s="1"/>
  <c r="IC74" i="14"/>
  <c r="IB112" i="14"/>
  <c r="P28" i="3"/>
  <c r="O30" i="3"/>
  <c r="P30" i="3" s="1"/>
  <c r="DA80" i="14" l="1"/>
  <c r="DA71" i="14"/>
  <c r="DA83" i="14" s="1"/>
  <c r="Q28" i="3"/>
  <c r="IC112" i="14"/>
  <c r="IC147" i="14"/>
  <c r="P42" i="3"/>
  <c r="Q35" i="3"/>
  <c r="Q36" i="3"/>
  <c r="Q33" i="3"/>
  <c r="Q34" i="3"/>
  <c r="Q39" i="3"/>
  <c r="Q37" i="3"/>
  <c r="Q40" i="3"/>
  <c r="DB155" i="14"/>
  <c r="DB154" i="14" s="1"/>
  <c r="ID74" i="14"/>
  <c r="O42" i="3"/>
  <c r="CX120" i="14"/>
  <c r="CX121" i="14" s="1"/>
  <c r="EG58" i="14"/>
  <c r="Q29" i="3"/>
  <c r="Q25" i="3"/>
  <c r="Q20" i="3"/>
  <c r="Q21" i="3"/>
  <c r="Q27" i="3"/>
  <c r="Q23" i="3"/>
  <c r="Q22" i="3"/>
  <c r="Q26" i="3"/>
  <c r="Q24" i="3"/>
  <c r="Q41" i="3" l="1"/>
  <c r="CY117" i="14"/>
  <c r="CY115" i="14"/>
  <c r="CY109" i="14"/>
  <c r="CY118" i="14" s="1"/>
  <c r="ID147" i="14"/>
  <c r="Q30" i="3"/>
  <c r="EH43" i="14"/>
  <c r="EH52" i="14"/>
  <c r="CX119" i="14"/>
  <c r="IE74" i="14"/>
  <c r="DB156" i="14"/>
  <c r="ID112" i="14"/>
  <c r="DA82" i="14"/>
  <c r="DA85" i="14"/>
  <c r="DA84" i="14" s="1"/>
  <c r="DA86" i="14" l="1"/>
  <c r="IG74" i="14"/>
  <c r="CY120" i="14"/>
  <c r="CY119" i="14" s="1"/>
  <c r="EH54" i="14"/>
  <c r="EH55" i="14" s="1"/>
  <c r="IE112" i="14"/>
  <c r="DD152" i="14"/>
  <c r="DC150" i="14"/>
  <c r="DC144" i="14"/>
  <c r="DC153" i="14" s="1"/>
  <c r="IE147" i="14"/>
  <c r="EH56" i="14" l="1"/>
  <c r="IG147" i="14"/>
  <c r="CY121" i="14"/>
  <c r="IH74" i="14"/>
  <c r="DB80" i="14"/>
  <c r="DB71" i="14"/>
  <c r="DB83" i="14" s="1"/>
  <c r="DC155" i="14"/>
  <c r="DC154" i="14" s="1"/>
  <c r="IG112" i="14"/>
  <c r="II74" i="14" l="1"/>
  <c r="IH147" i="14"/>
  <c r="CZ117" i="14"/>
  <c r="CZ109" i="14"/>
  <c r="CZ118" i="14" s="1"/>
  <c r="CZ115" i="14"/>
  <c r="IH112" i="14"/>
  <c r="DC156" i="14"/>
  <c r="DB82" i="14"/>
  <c r="DB85" i="14"/>
  <c r="DB84" i="14" s="1"/>
  <c r="EH57" i="14"/>
  <c r="EH58" i="14" l="1"/>
  <c r="DB86" i="14"/>
  <c r="DE152" i="14"/>
  <c r="DF152" i="14" s="1"/>
  <c r="DD144" i="14"/>
  <c r="DD153" i="14" s="1"/>
  <c r="DD150" i="14"/>
  <c r="CZ120" i="14"/>
  <c r="CZ119" i="14" s="1"/>
  <c r="II147" i="14"/>
  <c r="IJ74" i="14"/>
  <c r="II112" i="14"/>
  <c r="DD155" i="14" l="1"/>
  <c r="DD154" i="14" s="1"/>
  <c r="CZ121" i="14"/>
  <c r="IJ112" i="14"/>
  <c r="IJ147" i="14"/>
  <c r="DC80" i="14"/>
  <c r="DC71" i="14"/>
  <c r="DC83" i="14" s="1"/>
  <c r="EI43" i="14"/>
  <c r="EI52" i="14"/>
  <c r="IK74" i="14"/>
  <c r="IK147" i="14" l="1"/>
  <c r="DA109" i="14"/>
  <c r="DA118" i="14" s="1"/>
  <c r="DA115" i="14"/>
  <c r="DA117" i="14"/>
  <c r="EI54" i="14"/>
  <c r="DC82" i="14"/>
  <c r="DC86" i="14" s="1"/>
  <c r="DC85" i="14"/>
  <c r="DC84" i="14" s="1"/>
  <c r="IL74" i="14"/>
  <c r="IK112" i="14"/>
  <c r="DD156" i="14"/>
  <c r="DD80" i="14" l="1"/>
  <c r="DD71" i="14"/>
  <c r="DD83" i="14" s="1"/>
  <c r="IL112" i="14"/>
  <c r="DA120" i="14"/>
  <c r="DA119" i="14" s="1"/>
  <c r="IM74" i="14"/>
  <c r="IL147" i="14"/>
  <c r="DE150" i="14"/>
  <c r="DE144" i="14"/>
  <c r="DE153" i="14" s="1"/>
  <c r="DF153" i="14" s="1"/>
  <c r="EI55" i="14"/>
  <c r="IN74" i="14" l="1"/>
  <c r="DA121" i="14"/>
  <c r="IM112" i="14"/>
  <c r="EI56" i="14"/>
  <c r="EI57" i="14" s="1"/>
  <c r="DE156" i="14"/>
  <c r="DE155" i="14"/>
  <c r="IM147" i="14"/>
  <c r="DD82" i="14"/>
  <c r="DD86" i="14" s="1"/>
  <c r="DD85" i="14"/>
  <c r="DD84" i="14" s="1"/>
  <c r="DE80" i="14" l="1"/>
  <c r="DE71" i="14"/>
  <c r="DE83" i="14" s="1"/>
  <c r="DF83" i="14" s="1"/>
  <c r="EI58" i="14"/>
  <c r="DG152" i="14"/>
  <c r="DG150" i="14"/>
  <c r="IN112" i="14"/>
  <c r="DB117" i="14"/>
  <c r="DB115" i="14"/>
  <c r="DB109" i="14"/>
  <c r="DB118" i="14" s="1"/>
  <c r="IN147" i="14"/>
  <c r="IO74" i="14"/>
  <c r="DE154" i="14"/>
  <c r="DF154" i="14" s="1"/>
  <c r="DF155" i="14"/>
  <c r="DB120" i="14" l="1"/>
  <c r="DB119" i="14" s="1"/>
  <c r="DF156" i="14"/>
  <c r="IO112" i="14"/>
  <c r="IP74" i="14"/>
  <c r="DG155" i="14"/>
  <c r="EJ43" i="14"/>
  <c r="EJ52" i="14"/>
  <c r="IO147" i="14"/>
  <c r="DE82" i="14"/>
  <c r="DF82" i="14" s="1"/>
  <c r="DE85" i="14"/>
  <c r="IQ74" i="14" l="1"/>
  <c r="DH152" i="14"/>
  <c r="DG144" i="14"/>
  <c r="DG153" i="14" s="1"/>
  <c r="DS150" i="14"/>
  <c r="IP147" i="14"/>
  <c r="EJ54" i="14"/>
  <c r="EJ55" i="14" s="1"/>
  <c r="DE84" i="14"/>
  <c r="DF84" i="14" s="1"/>
  <c r="DF85" i="14"/>
  <c r="DF86" i="14"/>
  <c r="DE86" i="14"/>
  <c r="DG71" i="14" s="1"/>
  <c r="DG83" i="14" s="1"/>
  <c r="IP112" i="14"/>
  <c r="DG154" i="14"/>
  <c r="DG156" i="14"/>
  <c r="DB121" i="14"/>
  <c r="EJ56" i="14" l="1"/>
  <c r="EJ57" i="14" s="1"/>
  <c r="IQ112" i="14"/>
  <c r="DS80" i="14"/>
  <c r="DG80" i="14"/>
  <c r="IR74" i="14"/>
  <c r="IQ147" i="14"/>
  <c r="DC117" i="14"/>
  <c r="DC109" i="14"/>
  <c r="DC118" i="14" s="1"/>
  <c r="DC115" i="14"/>
  <c r="DH150" i="14"/>
  <c r="DI152" i="14"/>
  <c r="DH144" i="14"/>
  <c r="DH153" i="14" s="1"/>
  <c r="EJ58" i="14" l="1"/>
  <c r="DC120" i="14"/>
  <c r="DC119" i="14" s="1"/>
  <c r="DG82" i="14"/>
  <c r="DG85" i="14"/>
  <c r="IR147" i="14"/>
  <c r="DH155" i="14"/>
  <c r="IR112" i="14"/>
  <c r="IT74" i="14"/>
  <c r="DC121" i="14" l="1"/>
  <c r="DG84" i="14"/>
  <c r="DG86" i="14"/>
  <c r="EK43" i="14"/>
  <c r="EK52" i="14"/>
  <c r="IT147" i="14"/>
  <c r="IU74" i="14"/>
  <c r="IT112" i="14"/>
  <c r="DH154" i="14"/>
  <c r="DH156" i="14"/>
  <c r="DI150" i="14" l="1"/>
  <c r="DJ152" i="14"/>
  <c r="DI144" i="14"/>
  <c r="DI153" i="14" s="1"/>
  <c r="DD117" i="14"/>
  <c r="DD115" i="14"/>
  <c r="DD109" i="14"/>
  <c r="DD118" i="14" s="1"/>
  <c r="EK54" i="14"/>
  <c r="EK55" i="14" s="1"/>
  <c r="IU147" i="14"/>
  <c r="DH80" i="14"/>
  <c r="DH71" i="14"/>
  <c r="DH83" i="14" s="1"/>
  <c r="IU112" i="14"/>
  <c r="IV74" i="14"/>
  <c r="EK56" i="14" l="1"/>
  <c r="EK57" i="14" s="1"/>
  <c r="DH82" i="14"/>
  <c r="DH85" i="14"/>
  <c r="DH86" i="14" s="1"/>
  <c r="DI156" i="14"/>
  <c r="DI155" i="14"/>
  <c r="IW74" i="14"/>
  <c r="IV147" i="14"/>
  <c r="IV112" i="14"/>
  <c r="DD120" i="14"/>
  <c r="DD119" i="14" s="1"/>
  <c r="DI80" i="14" l="1"/>
  <c r="DI71" i="14"/>
  <c r="DI83" i="14" s="1"/>
  <c r="EK58" i="14"/>
  <c r="DK152" i="14"/>
  <c r="DJ150" i="14"/>
  <c r="DJ144" i="14"/>
  <c r="DJ153" i="14" s="1"/>
  <c r="IW112" i="14"/>
  <c r="IW147" i="14"/>
  <c r="IX74" i="14"/>
  <c r="DH84" i="14"/>
  <c r="DD121" i="14"/>
  <c r="DI154" i="14"/>
  <c r="EL43" i="14" l="1"/>
  <c r="EL52" i="14"/>
  <c r="IX112" i="14"/>
  <c r="IY74" i="14"/>
  <c r="DI82" i="14"/>
  <c r="DI86" i="14" s="1"/>
  <c r="DI85" i="14"/>
  <c r="DE117" i="14"/>
  <c r="DF117" i="14" s="1"/>
  <c r="DE109" i="14"/>
  <c r="DE118" i="14" s="1"/>
  <c r="DF118" i="14" s="1"/>
  <c r="DE115" i="14"/>
  <c r="DJ155" i="14"/>
  <c r="IX147" i="14"/>
  <c r="DJ80" i="14" l="1"/>
  <c r="DJ71" i="14"/>
  <c r="DJ83" i="14" s="1"/>
  <c r="O8" i="14"/>
  <c r="O33" i="10" s="1"/>
  <c r="DJ154" i="14"/>
  <c r="EL54" i="14"/>
  <c r="EL55" i="14" s="1"/>
  <c r="DI84" i="14"/>
  <c r="IZ74" i="14"/>
  <c r="IY112" i="14"/>
  <c r="DE120" i="14"/>
  <c r="DE121" i="14" s="1"/>
  <c r="IY147" i="14"/>
  <c r="DJ156" i="14"/>
  <c r="O9" i="14"/>
  <c r="O46" i="11" s="1"/>
  <c r="DG117" i="14" l="1"/>
  <c r="DG115" i="14"/>
  <c r="EL56" i="14"/>
  <c r="EL57" i="14" s="1"/>
  <c r="EL58" i="14" s="1"/>
  <c r="IZ147" i="14"/>
  <c r="DE119" i="14"/>
  <c r="DF119" i="14" s="1"/>
  <c r="DF120" i="14"/>
  <c r="IZ112" i="14"/>
  <c r="JA74" i="14"/>
  <c r="O35" i="11"/>
  <c r="O31" i="10"/>
  <c r="O36" i="10" s="1"/>
  <c r="DL152" i="14"/>
  <c r="DK150" i="14"/>
  <c r="DK144" i="14"/>
  <c r="DK153" i="14" s="1"/>
  <c r="DJ86" i="14"/>
  <c r="DJ82" i="14"/>
  <c r="DJ85" i="14"/>
  <c r="EM43" i="14" l="1"/>
  <c r="EM52" i="14"/>
  <c r="DK80" i="14"/>
  <c r="DK71" i="14"/>
  <c r="DK83" i="14" s="1"/>
  <c r="JA112" i="14"/>
  <c r="JA147" i="14"/>
  <c r="DK155" i="14"/>
  <c r="DG120" i="14"/>
  <c r="O10" i="14"/>
  <c r="O43" i="13"/>
  <c r="O47" i="13" s="1"/>
  <c r="DJ84" i="14"/>
  <c r="JB74" i="14"/>
  <c r="O11" i="14"/>
  <c r="DF121" i="14"/>
  <c r="DK154" i="14" l="1"/>
  <c r="JC74" i="14"/>
  <c r="JB147" i="14"/>
  <c r="O47" i="11"/>
  <c r="N13" i="14"/>
  <c r="JB112" i="14"/>
  <c r="DK82" i="14"/>
  <c r="DK86" i="14" s="1"/>
  <c r="DK85" i="14"/>
  <c r="DK156" i="14"/>
  <c r="O52" i="13"/>
  <c r="O55" i="13" s="1"/>
  <c r="O51" i="13"/>
  <c r="DS115" i="14"/>
  <c r="DG109" i="14"/>
  <c r="DG118" i="14" s="1"/>
  <c r="O12" i="14"/>
  <c r="DG119" i="14"/>
  <c r="EM54" i="14"/>
  <c r="O20" i="14"/>
  <c r="O91" i="11"/>
  <c r="DG121" i="14"/>
  <c r="EM55" i="14"/>
  <c r="O53" i="13" l="1"/>
  <c r="P50" i="13" s="1"/>
  <c r="O58" i="13"/>
  <c r="O39" i="10" s="1"/>
  <c r="O57" i="13"/>
  <c r="O38" i="10" s="1"/>
  <c r="DL80" i="14"/>
  <c r="DL71" i="14"/>
  <c r="DL83" i="14" s="1"/>
  <c r="P6" i="14"/>
  <c r="DH117" i="14"/>
  <c r="DH115" i="14"/>
  <c r="DH109" i="14"/>
  <c r="DH118" i="14" s="1"/>
  <c r="JC147" i="14"/>
  <c r="DK84" i="14"/>
  <c r="JC112" i="14"/>
  <c r="N33" i="8"/>
  <c r="N29" i="8" s="1"/>
  <c r="N14" i="14"/>
  <c r="N37" i="8" s="1"/>
  <c r="N35" i="8" s="1"/>
  <c r="N53" i="8" s="1"/>
  <c r="JD74" i="14"/>
  <c r="EM56" i="14"/>
  <c r="EM57" i="14" s="1"/>
  <c r="EM58" i="14" s="1"/>
  <c r="O96" i="11"/>
  <c r="O92" i="11"/>
  <c r="O49" i="11" s="1"/>
  <c r="O43" i="11" s="1"/>
  <c r="O10" i="8"/>
  <c r="P18" i="7" s="1"/>
  <c r="BA18" i="7" s="1"/>
  <c r="CL18" i="7" s="1"/>
  <c r="DW18" i="7" s="1"/>
  <c r="FH18" i="7" s="1"/>
  <c r="GS18" i="7" s="1"/>
  <c r="ID18" i="7" s="1"/>
  <c r="JO18" i="7" s="1"/>
  <c r="KZ18" i="7" s="1"/>
  <c r="MK18" i="7" s="1"/>
  <c r="NV18" i="7" s="1"/>
  <c r="PG18" i="7" s="1"/>
  <c r="QR18" i="7" s="1"/>
  <c r="DM152" i="14"/>
  <c r="DL150" i="14"/>
  <c r="DL144" i="14"/>
  <c r="DL153" i="14" s="1"/>
  <c r="EN43" i="14" l="1"/>
  <c r="EN52" i="14"/>
  <c r="DL155" i="14"/>
  <c r="DL154" i="14" s="1"/>
  <c r="JD112" i="14"/>
  <c r="O98" i="11"/>
  <c r="JE74" i="14"/>
  <c r="DL82" i="14"/>
  <c r="DL86" i="14" s="1"/>
  <c r="DL85" i="14"/>
  <c r="DL84" i="14" s="1"/>
  <c r="O46" i="10"/>
  <c r="O32" i="8"/>
  <c r="O41" i="10"/>
  <c r="JD147" i="14"/>
  <c r="N48" i="8"/>
  <c r="N51" i="8" s="1"/>
  <c r="DH121" i="14"/>
  <c r="DH120" i="14"/>
  <c r="DM80" i="14" l="1"/>
  <c r="DM71" i="14"/>
  <c r="DM83" i="14" s="1"/>
  <c r="JE112" i="14"/>
  <c r="EN54" i="14"/>
  <c r="EN55" i="14"/>
  <c r="EN56" i="14" s="1"/>
  <c r="DI117" i="14"/>
  <c r="DI115" i="14"/>
  <c r="DI109" i="14"/>
  <c r="DI118" i="14" s="1"/>
  <c r="JE147" i="14"/>
  <c r="O34" i="11"/>
  <c r="O42" i="10"/>
  <c r="O44" i="10"/>
  <c r="O44" i="8"/>
  <c r="O90" i="11"/>
  <c r="O42" i="8" s="1"/>
  <c r="O59" i="8"/>
  <c r="O61" i="8" s="1"/>
  <c r="O62" i="8" s="1"/>
  <c r="DL156" i="14"/>
  <c r="DH119" i="14"/>
  <c r="JG74" i="14"/>
  <c r="DI120" i="14" l="1"/>
  <c r="O11" i="11"/>
  <c r="O37" i="11"/>
  <c r="O32" i="11" s="1"/>
  <c r="O52" i="11" s="1"/>
  <c r="O89" i="11"/>
  <c r="O112" i="11"/>
  <c r="DN152" i="14"/>
  <c r="DM150" i="14"/>
  <c r="DM144" i="14"/>
  <c r="DM153" i="14" s="1"/>
  <c r="O45" i="8"/>
  <c r="JG147" i="14"/>
  <c r="EN57" i="14"/>
  <c r="EN58" i="14" s="1"/>
  <c r="JG112" i="14"/>
  <c r="JH74" i="14"/>
  <c r="DM82" i="14"/>
  <c r="DM85" i="14" s="1"/>
  <c r="DM84" i="14" s="1"/>
  <c r="EO52" i="14" l="1"/>
  <c r="EO43" i="14"/>
  <c r="O105" i="11"/>
  <c r="O62" i="11"/>
  <c r="O53" i="11"/>
  <c r="O73" i="11"/>
  <c r="DM86" i="14"/>
  <c r="O19" i="14"/>
  <c r="O17" i="14" s="1"/>
  <c r="O56" i="11" s="1"/>
  <c r="O7" i="11"/>
  <c r="O18" i="11" s="1"/>
  <c r="O19" i="11" s="1"/>
  <c r="O20" i="11" s="1"/>
  <c r="JH147" i="14"/>
  <c r="DM155" i="14"/>
  <c r="DM154" i="14" s="1"/>
  <c r="O43" i="8"/>
  <c r="DI119" i="14"/>
  <c r="DI121" i="14"/>
  <c r="JI74" i="14"/>
  <c r="JH112" i="14"/>
  <c r="JJ74" i="14" l="1"/>
  <c r="O106" i="11"/>
  <c r="O41" i="8" s="1"/>
  <c r="O66" i="11"/>
  <c r="O67" i="11" s="1"/>
  <c r="O113" i="11"/>
  <c r="O108" i="11"/>
  <c r="O21" i="11"/>
  <c r="DJ117" i="14"/>
  <c r="DJ115" i="14"/>
  <c r="DJ109" i="14"/>
  <c r="DJ118" i="14" s="1"/>
  <c r="JI112" i="14"/>
  <c r="DN80" i="14"/>
  <c r="DN71" i="14"/>
  <c r="DN83" i="14" s="1"/>
  <c r="O76" i="11"/>
  <c r="O80" i="11" s="1"/>
  <c r="O81" i="11" s="1"/>
  <c r="P107" i="11"/>
  <c r="DM156" i="14"/>
  <c r="JI147" i="14"/>
  <c r="EO54" i="14"/>
  <c r="EO55" i="14" s="1"/>
  <c r="EO56" i="14" l="1"/>
  <c r="EO57" i="14" s="1"/>
  <c r="EO58" i="14" s="1"/>
  <c r="DJ120" i="14"/>
  <c r="P64" i="11"/>
  <c r="P46" i="8"/>
  <c r="O39" i="8"/>
  <c r="O78" i="11"/>
  <c r="JK74" i="14"/>
  <c r="DN82" i="14"/>
  <c r="DN86" i="14" s="1"/>
  <c r="DN85" i="14"/>
  <c r="DN84" i="14" s="1"/>
  <c r="JJ147" i="14"/>
  <c r="DO152" i="14"/>
  <c r="DN150" i="14"/>
  <c r="DN144" i="14"/>
  <c r="DN153" i="14" s="1"/>
  <c r="P104" i="11"/>
  <c r="O9" i="8"/>
  <c r="JJ112" i="14"/>
  <c r="DO80" i="14" l="1"/>
  <c r="DO71" i="14"/>
  <c r="DO83" i="14" s="1"/>
  <c r="EP52" i="14"/>
  <c r="EP43" i="14"/>
  <c r="DN155" i="14"/>
  <c r="DN154" i="14" s="1"/>
  <c r="DJ119" i="14"/>
  <c r="DJ121" i="14"/>
  <c r="JK147" i="14"/>
  <c r="JK112" i="14"/>
  <c r="O7" i="8"/>
  <c r="O24" i="8" s="1"/>
  <c r="P16" i="7"/>
  <c r="JL74" i="14"/>
  <c r="JL112" i="14" l="1"/>
  <c r="P74" i="11"/>
  <c r="P19" i="7"/>
  <c r="P32" i="10" s="1"/>
  <c r="BA16" i="7"/>
  <c r="CL16" i="7" s="1"/>
  <c r="DW16" i="7" s="1"/>
  <c r="FH16" i="7" s="1"/>
  <c r="GS16" i="7" s="1"/>
  <c r="ID16" i="7" s="1"/>
  <c r="JO16" i="7" s="1"/>
  <c r="KZ16" i="7" s="1"/>
  <c r="MK16" i="7" s="1"/>
  <c r="NV16" i="7" s="1"/>
  <c r="PG16" i="7" s="1"/>
  <c r="QR16" i="7" s="1"/>
  <c r="DK117" i="14"/>
  <c r="DK115" i="14"/>
  <c r="DK109" i="14"/>
  <c r="DK118" i="14" s="1"/>
  <c r="DN156" i="14"/>
  <c r="JM74" i="14"/>
  <c r="EP54" i="14"/>
  <c r="JL147" i="14"/>
  <c r="DO82" i="14"/>
  <c r="DO86" i="14" s="1"/>
  <c r="DO85" i="14"/>
  <c r="DO84" i="14" s="1"/>
  <c r="DP80" i="14" l="1"/>
  <c r="DP71" i="14"/>
  <c r="DP83" i="14" s="1"/>
  <c r="DP152" i="14"/>
  <c r="DO150" i="14"/>
  <c r="DO144" i="14"/>
  <c r="DO153" i="14" s="1"/>
  <c r="JM147" i="14"/>
  <c r="JM112" i="14"/>
  <c r="DK121" i="14"/>
  <c r="DK120" i="14"/>
  <c r="EP55" i="14"/>
  <c r="JN74" i="14"/>
  <c r="DL117" i="14" l="1"/>
  <c r="DL115" i="14"/>
  <c r="DL109" i="14"/>
  <c r="DL118" i="14" s="1"/>
  <c r="JN112" i="14"/>
  <c r="JN147" i="14"/>
  <c r="EP56" i="14"/>
  <c r="EP57" i="14" s="1"/>
  <c r="EP58" i="14" s="1"/>
  <c r="JO74" i="14"/>
  <c r="DO155" i="14"/>
  <c r="DO154" i="14" s="1"/>
  <c r="DK119" i="14"/>
  <c r="DP82" i="14"/>
  <c r="DP86" i="14" s="1"/>
  <c r="DP85" i="14"/>
  <c r="DP84" i="14" s="1"/>
  <c r="EQ43" i="14" l="1"/>
  <c r="EQ52" i="14"/>
  <c r="DQ80" i="14"/>
  <c r="DQ71" i="14"/>
  <c r="DQ83" i="14" s="1"/>
  <c r="JP74" i="14"/>
  <c r="JO147" i="14"/>
  <c r="DL120" i="14"/>
  <c r="DL119" i="14" s="1"/>
  <c r="JO112" i="14"/>
  <c r="DO156" i="14"/>
  <c r="DQ152" i="14" l="1"/>
  <c r="DP150" i="14"/>
  <c r="DP144" i="14"/>
  <c r="DP153" i="14" s="1"/>
  <c r="JP147" i="14"/>
  <c r="JP112" i="14"/>
  <c r="DQ82" i="14"/>
  <c r="DQ86" i="14" s="1"/>
  <c r="DQ85" i="14"/>
  <c r="DQ84" i="14" s="1"/>
  <c r="DL121" i="14"/>
  <c r="JQ74" i="14"/>
  <c r="EQ54" i="14"/>
  <c r="EQ55" i="14"/>
  <c r="EQ56" i="14" s="1"/>
  <c r="EQ58" i="14" l="1"/>
  <c r="DR80" i="14"/>
  <c r="DR71" i="14"/>
  <c r="DR83" i="14" s="1"/>
  <c r="DS83" i="14" s="1"/>
  <c r="JR74" i="14"/>
  <c r="DP155" i="14"/>
  <c r="DP154" i="14" s="1"/>
  <c r="JQ112" i="14"/>
  <c r="EQ57" i="14"/>
  <c r="JQ147" i="14"/>
  <c r="DM115" i="14"/>
  <c r="DM109" i="14"/>
  <c r="DM118" i="14" s="1"/>
  <c r="DM117" i="14"/>
  <c r="DP156" i="14" l="1"/>
  <c r="DR82" i="14"/>
  <c r="DS82" i="14" s="1"/>
  <c r="DR85" i="14"/>
  <c r="DM120" i="14"/>
  <c r="DM119" i="14" s="1"/>
  <c r="ER43" i="14"/>
  <c r="ER52" i="14"/>
  <c r="JR112" i="14"/>
  <c r="JT74" i="14"/>
  <c r="JR147" i="14"/>
  <c r="DR84" i="14" l="1"/>
  <c r="DS84" i="14" s="1"/>
  <c r="DS85" i="14"/>
  <c r="DS86" i="14"/>
  <c r="ER54" i="14"/>
  <c r="ES54" i="14" s="1"/>
  <c r="DM121" i="14"/>
  <c r="JT147" i="14"/>
  <c r="DR86" i="14"/>
  <c r="DT71" i="14" s="1"/>
  <c r="DT83" i="14" s="1"/>
  <c r="DQ150" i="14"/>
  <c r="DR152" i="14"/>
  <c r="DS152" i="14" s="1"/>
  <c r="DQ144" i="14"/>
  <c r="DQ153" i="14" s="1"/>
  <c r="JU74" i="14"/>
  <c r="JT112" i="14"/>
  <c r="DN117" i="14" l="1"/>
  <c r="DN115" i="14"/>
  <c r="DN109" i="14"/>
  <c r="DN118" i="14" s="1"/>
  <c r="ER55" i="14"/>
  <c r="JV74" i="14"/>
  <c r="EF80" i="14"/>
  <c r="DT80" i="14"/>
  <c r="JU112" i="14"/>
  <c r="DQ155" i="14"/>
  <c r="DQ154" i="14" s="1"/>
  <c r="JU147" i="14"/>
  <c r="ES55" i="14" l="1"/>
  <c r="ER56" i="14"/>
  <c r="ES56" i="14" s="1"/>
  <c r="JV112" i="14"/>
  <c r="JV147" i="14"/>
  <c r="DT82" i="14"/>
  <c r="DT85" i="14" s="1"/>
  <c r="DN120" i="14"/>
  <c r="DN119" i="14" s="1"/>
  <c r="DQ156" i="14"/>
  <c r="JW74" i="14"/>
  <c r="DT84" i="14" l="1"/>
  <c r="DT86" i="14"/>
  <c r="JW147" i="14"/>
  <c r="DR150" i="14"/>
  <c r="DR144" i="14"/>
  <c r="DR153" i="14" s="1"/>
  <c r="DS153" i="14" s="1"/>
  <c r="ER57" i="14"/>
  <c r="JX74" i="14"/>
  <c r="JW112" i="14"/>
  <c r="DN121" i="14"/>
  <c r="DR155" i="14" l="1"/>
  <c r="ES57" i="14"/>
  <c r="ER58" i="14"/>
  <c r="ET43" i="14" s="1"/>
  <c r="DO117" i="14"/>
  <c r="DO115" i="14"/>
  <c r="DO109" i="14"/>
  <c r="DO118" i="14" s="1"/>
  <c r="JX147" i="14"/>
  <c r="DU71" i="14"/>
  <c r="DU83" i="14" s="1"/>
  <c r="DU80" i="14"/>
  <c r="JX112" i="14"/>
  <c r="JY74" i="14"/>
  <c r="DO120" i="14" l="1"/>
  <c r="DO119" i="14" s="1"/>
  <c r="DR154" i="14"/>
  <c r="DS154" i="14" s="1"/>
  <c r="DS155" i="14"/>
  <c r="ES58" i="14"/>
  <c r="JY112" i="14"/>
  <c r="DR156" i="14"/>
  <c r="JY147" i="14"/>
  <c r="JZ74" i="14"/>
  <c r="DU82" i="14"/>
  <c r="DU86" i="14" s="1"/>
  <c r="DU85" i="14"/>
  <c r="DV80" i="14" l="1"/>
  <c r="DV71" i="14"/>
  <c r="DV83" i="14" s="1"/>
  <c r="JZ112" i="14"/>
  <c r="FF52" i="14"/>
  <c r="ET52" i="14"/>
  <c r="KA74" i="14"/>
  <c r="JZ147" i="14"/>
  <c r="DS156" i="14"/>
  <c r="DO121" i="14"/>
  <c r="DU84" i="14"/>
  <c r="DT150" i="14"/>
  <c r="DT152" i="14"/>
  <c r="KA147" i="14" l="1"/>
  <c r="KB74" i="14"/>
  <c r="DP117" i="14"/>
  <c r="DP115" i="14"/>
  <c r="DP109" i="14"/>
  <c r="DP118" i="14" s="1"/>
  <c r="ET54" i="14"/>
  <c r="KA112" i="14"/>
  <c r="EF150" i="14"/>
  <c r="DT144" i="14"/>
  <c r="DT153" i="14" s="1"/>
  <c r="DT155" i="14"/>
  <c r="DV82" i="14"/>
  <c r="DV85" i="14"/>
  <c r="DT154" i="14" l="1"/>
  <c r="DT156" i="14"/>
  <c r="KB112" i="14"/>
  <c r="DV84" i="14"/>
  <c r="KB147" i="14"/>
  <c r="ET55" i="14"/>
  <c r="DP120" i="14"/>
  <c r="DP119" i="14" s="1"/>
  <c r="KC74" i="14"/>
  <c r="DV86" i="14"/>
  <c r="DW80" i="14" l="1"/>
  <c r="DW71" i="14"/>
  <c r="DW83" i="14" s="1"/>
  <c r="KC112" i="14"/>
  <c r="KD74" i="14"/>
  <c r="DP121" i="14"/>
  <c r="DU150" i="14"/>
  <c r="DU152" i="14"/>
  <c r="DU144" i="14"/>
  <c r="DU153" i="14" s="1"/>
  <c r="KC147" i="14"/>
  <c r="ET56" i="14"/>
  <c r="ET57" i="14" l="1"/>
  <c r="KE74" i="14"/>
  <c r="DU155" i="14"/>
  <c r="DU156" i="14" s="1"/>
  <c r="DQ117" i="14"/>
  <c r="DQ115" i="14"/>
  <c r="DQ109" i="14"/>
  <c r="DQ118" i="14" s="1"/>
  <c r="KD112" i="14"/>
  <c r="KD147" i="14"/>
  <c r="DW82" i="14"/>
  <c r="DW86" i="14" s="1"/>
  <c r="DW85" i="14"/>
  <c r="DV152" i="14" l="1"/>
  <c r="DV144" i="14"/>
  <c r="DV153" i="14" s="1"/>
  <c r="DV150" i="14"/>
  <c r="DX80" i="14"/>
  <c r="DX71" i="14"/>
  <c r="DX83" i="14" s="1"/>
  <c r="DQ120" i="14"/>
  <c r="DQ119" i="14" s="1"/>
  <c r="DU154" i="14"/>
  <c r="DW84" i="14"/>
  <c r="KG74" i="14"/>
  <c r="ET58" i="14"/>
  <c r="KE112" i="14"/>
  <c r="KE147" i="14"/>
  <c r="DQ121" i="14" l="1"/>
  <c r="KG112" i="14"/>
  <c r="EU43" i="14"/>
  <c r="EU52" i="14"/>
  <c r="DX82" i="14"/>
  <c r="DX86" i="14" s="1"/>
  <c r="DX85" i="14"/>
  <c r="KH74" i="14"/>
  <c r="KG147" i="14"/>
  <c r="DV155" i="14"/>
  <c r="DY80" i="14" l="1"/>
  <c r="DY71" i="14"/>
  <c r="DY83" i="14" s="1"/>
  <c r="EU54" i="14"/>
  <c r="EU55" i="14"/>
  <c r="DV154" i="14"/>
  <c r="KH112" i="14"/>
  <c r="DR117" i="14"/>
  <c r="DS117" i="14" s="1"/>
  <c r="DR115" i="14"/>
  <c r="DR109" i="14"/>
  <c r="DR118" i="14" s="1"/>
  <c r="DS118" i="14" s="1"/>
  <c r="DX84" i="14"/>
  <c r="DV156" i="14"/>
  <c r="KH147" i="14"/>
  <c r="KI74" i="14"/>
  <c r="P8" i="14" l="1"/>
  <c r="P33" i="10" s="1"/>
  <c r="KJ74" i="14"/>
  <c r="DW152" i="14"/>
  <c r="DW150" i="14"/>
  <c r="DW144" i="14"/>
  <c r="DW153" i="14" s="1"/>
  <c r="KI147" i="14"/>
  <c r="P9" i="14"/>
  <c r="P46" i="11" s="1"/>
  <c r="DY82" i="14"/>
  <c r="DY86" i="14" s="1"/>
  <c r="DY85" i="14"/>
  <c r="DY84" i="14" s="1"/>
  <c r="KI112" i="14"/>
  <c r="EU56" i="14"/>
  <c r="DR120" i="14"/>
  <c r="DZ80" i="14" l="1"/>
  <c r="DZ71" i="14"/>
  <c r="DZ83" i="14" s="1"/>
  <c r="DW155" i="14"/>
  <c r="EU57" i="14"/>
  <c r="P35" i="11"/>
  <c r="P31" i="10"/>
  <c r="P36" i="10" s="1"/>
  <c r="KK74" i="14"/>
  <c r="KJ147" i="14"/>
  <c r="KJ112" i="14"/>
  <c r="DR119" i="14"/>
  <c r="DS119" i="14" s="1"/>
  <c r="DS120" i="14"/>
  <c r="DR121" i="14"/>
  <c r="P43" i="13" l="1"/>
  <c r="P47" i="13" s="1"/>
  <c r="EU58" i="14"/>
  <c r="P11" i="14"/>
  <c r="DS121" i="14"/>
  <c r="KL74" i="14"/>
  <c r="DT117" i="14"/>
  <c r="DT115" i="14"/>
  <c r="P10" i="14"/>
  <c r="KK112" i="14"/>
  <c r="KK147" i="14"/>
  <c r="DZ82" i="14"/>
  <c r="DZ86" i="14" s="1"/>
  <c r="DZ85" i="14"/>
  <c r="DZ84" i="14" s="1"/>
  <c r="DW154" i="14"/>
  <c r="DW156" i="14"/>
  <c r="EA71" i="14" l="1"/>
  <c r="EA83" i="14" s="1"/>
  <c r="EA80" i="14"/>
  <c r="DX152" i="14"/>
  <c r="DX150" i="14"/>
  <c r="DX144" i="14"/>
  <c r="DX153" i="14" s="1"/>
  <c r="EF115" i="14"/>
  <c r="DT109" i="14"/>
  <c r="DT118" i="14" s="1"/>
  <c r="P12" i="14"/>
  <c r="KL147" i="14"/>
  <c r="EV43" i="14"/>
  <c r="EV52" i="14"/>
  <c r="DT120" i="14"/>
  <c r="KM74" i="14"/>
  <c r="KL112" i="14"/>
  <c r="P20" i="14"/>
  <c r="P91" i="11"/>
  <c r="P47" i="11"/>
  <c r="O13" i="14"/>
  <c r="P52" i="13"/>
  <c r="P55" i="13" s="1"/>
  <c r="P51" i="13"/>
  <c r="P53" i="13" l="1"/>
  <c r="Q50" i="13" s="1"/>
  <c r="P58" i="13"/>
  <c r="P39" i="10" s="1"/>
  <c r="P57" i="13"/>
  <c r="P38" i="10" s="1"/>
  <c r="DX155" i="14"/>
  <c r="P96" i="11"/>
  <c r="P92" i="11"/>
  <c r="P49" i="11" s="1"/>
  <c r="P10" i="8"/>
  <c r="Q18" i="7" s="1"/>
  <c r="BB18" i="7" s="1"/>
  <c r="CM18" i="7" s="1"/>
  <c r="DX18" i="7" s="1"/>
  <c r="FI18" i="7" s="1"/>
  <c r="GT18" i="7" s="1"/>
  <c r="IE18" i="7" s="1"/>
  <c r="JP18" i="7" s="1"/>
  <c r="LA18" i="7" s="1"/>
  <c r="ML18" i="7" s="1"/>
  <c r="NW18" i="7" s="1"/>
  <c r="PH18" i="7" s="1"/>
  <c r="QS18" i="7" s="1"/>
  <c r="Q6" i="14"/>
  <c r="DT119" i="14"/>
  <c r="KM147" i="14"/>
  <c r="KM112" i="14"/>
  <c r="DT121" i="14"/>
  <c r="O33" i="8"/>
  <c r="O29" i="8" s="1"/>
  <c r="O14" i="14"/>
  <c r="O37" i="8" s="1"/>
  <c r="O35" i="8" s="1"/>
  <c r="O53" i="8" s="1"/>
  <c r="EV54" i="14"/>
  <c r="EA82" i="14"/>
  <c r="EA86" i="14" s="1"/>
  <c r="EA85" i="14"/>
  <c r="EA84" i="14" s="1"/>
  <c r="KN74" i="14"/>
  <c r="P43" i="11"/>
  <c r="EV55" i="14"/>
  <c r="EB80" i="14" l="1"/>
  <c r="EB71" i="14"/>
  <c r="EB83" i="14" s="1"/>
  <c r="EV57" i="14"/>
  <c r="DU117" i="14"/>
  <c r="DU115" i="14"/>
  <c r="DU109" i="14"/>
  <c r="DU118" i="14" s="1"/>
  <c r="KO74" i="14"/>
  <c r="KN112" i="14"/>
  <c r="DX154" i="14"/>
  <c r="KN147" i="14"/>
  <c r="P46" i="10"/>
  <c r="P32" i="8"/>
  <c r="P41" i="10"/>
  <c r="O48" i="8"/>
  <c r="O51" i="8" s="1"/>
  <c r="P98" i="11"/>
  <c r="DX156" i="14"/>
  <c r="EV56" i="14"/>
  <c r="KO112" i="14" l="1"/>
  <c r="DY152" i="14"/>
  <c r="DY150" i="14"/>
  <c r="DY144" i="14"/>
  <c r="DY153" i="14" s="1"/>
  <c r="KP74" i="14"/>
  <c r="KO147" i="14"/>
  <c r="P34" i="11"/>
  <c r="P42" i="10"/>
  <c r="P44" i="8"/>
  <c r="P44" i="10"/>
  <c r="P90" i="11"/>
  <c r="P42" i="8" s="1"/>
  <c r="P59" i="8"/>
  <c r="P61" i="8" s="1"/>
  <c r="P62" i="8" s="1"/>
  <c r="DU120" i="14"/>
  <c r="EV58" i="14"/>
  <c r="EB82" i="14"/>
  <c r="EB86" i="14" s="1"/>
  <c r="EB85" i="14"/>
  <c r="EB84" i="14" s="1"/>
  <c r="EC80" i="14" l="1"/>
  <c r="EC71" i="14"/>
  <c r="EC83" i="14" s="1"/>
  <c r="EW43" i="14"/>
  <c r="EW52" i="14"/>
  <c r="DU119" i="14"/>
  <c r="KQ74" i="14"/>
  <c r="P89" i="11"/>
  <c r="DY156" i="14"/>
  <c r="DY155" i="14"/>
  <c r="DY154" i="14" s="1"/>
  <c r="KP147" i="14"/>
  <c r="DU121" i="14"/>
  <c r="P112" i="11"/>
  <c r="P45" i="8"/>
  <c r="P37" i="11"/>
  <c r="P32" i="11" s="1"/>
  <c r="P52" i="11" s="1"/>
  <c r="P11" i="11"/>
  <c r="KP112" i="14"/>
  <c r="P53" i="11" l="1"/>
  <c r="P73" i="11"/>
  <c r="P62" i="11"/>
  <c r="P105" i="11"/>
  <c r="P19" i="14"/>
  <c r="P17" i="14" s="1"/>
  <c r="P56" i="11" s="1"/>
  <c r="P7" i="11"/>
  <c r="P18" i="11" s="1"/>
  <c r="P19" i="11" s="1"/>
  <c r="P20" i="11" s="1"/>
  <c r="DV117" i="14"/>
  <c r="DV115" i="14"/>
  <c r="DV109" i="14"/>
  <c r="DV118" i="14" s="1"/>
  <c r="EW54" i="14"/>
  <c r="DZ152" i="14"/>
  <c r="DZ150" i="14"/>
  <c r="DZ144" i="14"/>
  <c r="DZ153" i="14" s="1"/>
  <c r="KR74" i="14"/>
  <c r="P43" i="8"/>
  <c r="KQ147" i="14"/>
  <c r="KQ112" i="14"/>
  <c r="EC82" i="14"/>
  <c r="EC86" i="14" s="1"/>
  <c r="EC85" i="14"/>
  <c r="EC84" i="14" s="1"/>
  <c r="ED71" i="14" l="1"/>
  <c r="ED83" i="14" s="1"/>
  <c r="ED80" i="14"/>
  <c r="KR147" i="14"/>
  <c r="DV120" i="14"/>
  <c r="P21" i="11"/>
  <c r="P66" i="11"/>
  <c r="P67" i="11" s="1"/>
  <c r="P106" i="11"/>
  <c r="P41" i="8" s="1"/>
  <c r="KR112" i="14"/>
  <c r="P76" i="11"/>
  <c r="P80" i="11" s="1"/>
  <c r="P81" i="11" s="1"/>
  <c r="EW55" i="14"/>
  <c r="KT74" i="14"/>
  <c r="DZ155" i="14"/>
  <c r="DZ154" i="14" s="1"/>
  <c r="P78" i="11" l="1"/>
  <c r="Q107" i="11"/>
  <c r="Q64" i="11" s="1"/>
  <c r="DV119" i="14"/>
  <c r="KT112" i="14"/>
  <c r="P113" i="11"/>
  <c r="ED82" i="14"/>
  <c r="ED85" i="14" s="1"/>
  <c r="ED84" i="14" s="1"/>
  <c r="DZ156" i="14"/>
  <c r="KU74" i="14"/>
  <c r="EW57" i="14"/>
  <c r="DV121" i="14"/>
  <c r="P39" i="8"/>
  <c r="KT147" i="14"/>
  <c r="P108" i="11"/>
  <c r="EW56" i="14"/>
  <c r="Q46" i="8" l="1"/>
  <c r="EW58" i="14"/>
  <c r="ED86" i="14"/>
  <c r="DW117" i="14"/>
  <c r="DW115" i="14"/>
  <c r="DW109" i="14"/>
  <c r="DW118" i="14" s="1"/>
  <c r="KU147" i="14"/>
  <c r="KV74" i="14"/>
  <c r="EA152" i="14"/>
  <c r="EA150" i="14"/>
  <c r="EA144" i="14"/>
  <c r="EA153" i="14" s="1"/>
  <c r="KU112" i="14"/>
  <c r="Q104" i="11"/>
  <c r="P9" i="8"/>
  <c r="P7" i="8" l="1"/>
  <c r="P24" i="8" s="1"/>
  <c r="Q16" i="7"/>
  <c r="KV112" i="14"/>
  <c r="EX43" i="14"/>
  <c r="EX52" i="14"/>
  <c r="DW120" i="14"/>
  <c r="DW121" i="14" s="1"/>
  <c r="EE80" i="14"/>
  <c r="EE71" i="14"/>
  <c r="EE83" i="14" s="1"/>
  <c r="EF83" i="14" s="1"/>
  <c r="EA155" i="14"/>
  <c r="EA154" i="14" s="1"/>
  <c r="KW74" i="14"/>
  <c r="KV147" i="14"/>
  <c r="DX117" i="14" l="1"/>
  <c r="DX115" i="14"/>
  <c r="DX109" i="14"/>
  <c r="DX118" i="14" s="1"/>
  <c r="DW119" i="14"/>
  <c r="EX54" i="14"/>
  <c r="EX55" i="14" s="1"/>
  <c r="KW112" i="14"/>
  <c r="KX74" i="14"/>
  <c r="KW147" i="14"/>
  <c r="Q74" i="11"/>
  <c r="BB16" i="7"/>
  <c r="CM16" i="7" s="1"/>
  <c r="DX16" i="7" s="1"/>
  <c r="FI16" i="7" s="1"/>
  <c r="GT16" i="7" s="1"/>
  <c r="IE16" i="7" s="1"/>
  <c r="JP16" i="7" s="1"/>
  <c r="LA16" i="7" s="1"/>
  <c r="ML16" i="7" s="1"/>
  <c r="NW16" i="7" s="1"/>
  <c r="PH16" i="7" s="1"/>
  <c r="QS16" i="7" s="1"/>
  <c r="Q19" i="7"/>
  <c r="Q32" i="10" s="1"/>
  <c r="EA156" i="14"/>
  <c r="EE82" i="14"/>
  <c r="EF82" i="14" s="1"/>
  <c r="EE85" i="14"/>
  <c r="EX56" i="14" l="1"/>
  <c r="EX57" i="14" s="1"/>
  <c r="EB152" i="14"/>
  <c r="EB150" i="14"/>
  <c r="EB144" i="14"/>
  <c r="EB153" i="14" s="1"/>
  <c r="KX147" i="14"/>
  <c r="DX120" i="14"/>
  <c r="KY74" i="14"/>
  <c r="EE84" i="14"/>
  <c r="EF84" i="14" s="1"/>
  <c r="EF85" i="14"/>
  <c r="EF86" i="14" s="1"/>
  <c r="EE86" i="14"/>
  <c r="EG71" i="14" s="1"/>
  <c r="EG83" i="14" s="1"/>
  <c r="KX112" i="14"/>
  <c r="ES80" i="14" l="1"/>
  <c r="EG80" i="14"/>
  <c r="EX58" i="14"/>
  <c r="KY147" i="14"/>
  <c r="DX119" i="14"/>
  <c r="DX121" i="14"/>
  <c r="KY112" i="14"/>
  <c r="EB155" i="14"/>
  <c r="EB154" i="14" s="1"/>
  <c r="KZ74" i="14"/>
  <c r="LA74" i="14" l="1"/>
  <c r="EB156" i="14"/>
  <c r="DY115" i="14"/>
  <c r="DY117" i="14"/>
  <c r="DY109" i="14"/>
  <c r="DY118" i="14" s="1"/>
  <c r="KZ112" i="14"/>
  <c r="EG82" i="14"/>
  <c r="EG86" i="14" s="1"/>
  <c r="EG85" i="14"/>
  <c r="KZ147" i="14"/>
  <c r="EY43" i="14"/>
  <c r="EY52" i="14"/>
  <c r="EH80" i="14" l="1"/>
  <c r="EH71" i="14"/>
  <c r="EH83" i="14" s="1"/>
  <c r="EY54" i="14"/>
  <c r="EY55" i="14" s="1"/>
  <c r="EC152" i="14"/>
  <c r="EC150" i="14"/>
  <c r="EC144" i="14"/>
  <c r="EC153" i="14" s="1"/>
  <c r="EG84" i="14"/>
  <c r="LA112" i="14"/>
  <c r="DY120" i="14"/>
  <c r="DY119" i="14" s="1"/>
  <c r="LA147" i="14"/>
  <c r="LB74" i="14"/>
  <c r="EY56" i="14" l="1"/>
  <c r="EY57" i="14" s="1"/>
  <c r="EY58" i="14" s="1"/>
  <c r="LB147" i="14"/>
  <c r="LB112" i="14"/>
  <c r="LC74" i="14"/>
  <c r="EC156" i="14"/>
  <c r="EC155" i="14"/>
  <c r="EC154" i="14" s="1"/>
  <c r="DY121" i="14"/>
  <c r="EH82" i="14"/>
  <c r="EH85" i="14"/>
  <c r="EZ43" i="14" l="1"/>
  <c r="EZ52" i="14"/>
  <c r="ED152" i="14"/>
  <c r="ED144" i="14"/>
  <c r="ED153" i="14" s="1"/>
  <c r="ED150" i="14"/>
  <c r="LD74" i="14"/>
  <c r="LC147" i="14"/>
  <c r="EH84" i="14"/>
  <c r="EH86" i="14"/>
  <c r="DZ117" i="14"/>
  <c r="DZ115" i="14"/>
  <c r="DZ109" i="14"/>
  <c r="DZ118" i="14" s="1"/>
  <c r="LC112" i="14"/>
  <c r="LD112" i="14" l="1"/>
  <c r="LD147" i="14"/>
  <c r="LE74" i="14"/>
  <c r="ED155" i="14"/>
  <c r="ED154" i="14" s="1"/>
  <c r="EI80" i="14"/>
  <c r="EI71" i="14"/>
  <c r="EI83" i="14" s="1"/>
  <c r="EZ54" i="14"/>
  <c r="EZ55" i="14"/>
  <c r="DZ120" i="14"/>
  <c r="DZ119" i="14" s="1"/>
  <c r="ED156" i="14" l="1"/>
  <c r="DZ121" i="14"/>
  <c r="LE147" i="14"/>
  <c r="LE112" i="14"/>
  <c r="EI82" i="14"/>
  <c r="LG74" i="14"/>
  <c r="EZ56" i="14"/>
  <c r="EZ57" i="14" s="1"/>
  <c r="EZ58" i="14" s="1"/>
  <c r="FA43" i="14" l="1"/>
  <c r="FA52" i="14"/>
  <c r="LG147" i="14"/>
  <c r="EE152" i="14"/>
  <c r="EF152" i="14" s="1"/>
  <c r="EE150" i="14"/>
  <c r="EE144" i="14"/>
  <c r="EE153" i="14" s="1"/>
  <c r="EF153" i="14" s="1"/>
  <c r="LG112" i="14"/>
  <c r="EA117" i="14"/>
  <c r="EA109" i="14"/>
  <c r="EA118" i="14" s="1"/>
  <c r="EA115" i="14"/>
  <c r="LH74" i="14"/>
  <c r="EI85" i="14"/>
  <c r="EI86" i="14" s="1"/>
  <c r="EJ80" i="14" l="1"/>
  <c r="EJ71" i="14"/>
  <c r="EJ83" i="14" s="1"/>
  <c r="EE155" i="14"/>
  <c r="EI84" i="14"/>
  <c r="LI74" i="14"/>
  <c r="EA120" i="14"/>
  <c r="EA119" i="14" s="1"/>
  <c r="FA54" i="14"/>
  <c r="LH147" i="14"/>
  <c r="FA55" i="14"/>
  <c r="LH112" i="14"/>
  <c r="LI112" i="14" l="1"/>
  <c r="LJ74" i="14"/>
  <c r="EE154" i="14"/>
  <c r="EF154" i="14" s="1"/>
  <c r="EF155" i="14"/>
  <c r="EA121" i="14"/>
  <c r="FA57" i="14"/>
  <c r="FA58" i="14" s="1"/>
  <c r="LI147" i="14"/>
  <c r="EE156" i="14"/>
  <c r="FA56" i="14"/>
  <c r="EJ82" i="14"/>
  <c r="EJ86" i="14" s="1"/>
  <c r="EJ85" i="14"/>
  <c r="EK80" i="14" l="1"/>
  <c r="EK71" i="14"/>
  <c r="EK83" i="14" s="1"/>
  <c r="FB52" i="14"/>
  <c r="FB43" i="14"/>
  <c r="EG150" i="14"/>
  <c r="EG152" i="14"/>
  <c r="EB117" i="14"/>
  <c r="EB115" i="14"/>
  <c r="EB109" i="14"/>
  <c r="EB118" i="14" s="1"/>
  <c r="LJ112" i="14"/>
  <c r="EF156" i="14"/>
  <c r="LK74" i="14"/>
  <c r="LJ147" i="14"/>
  <c r="EJ84" i="14"/>
  <c r="EB120" i="14" l="1"/>
  <c r="EB119" i="14" s="1"/>
  <c r="LK147" i="14"/>
  <c r="FB54" i="14"/>
  <c r="FB55" i="14" s="1"/>
  <c r="LK112" i="14"/>
  <c r="ES150" i="14"/>
  <c r="EG144" i="14"/>
  <c r="EG153" i="14" s="1"/>
  <c r="EG155" i="14"/>
  <c r="EG156" i="14" s="1"/>
  <c r="LL74" i="14"/>
  <c r="EK82" i="14"/>
  <c r="EK86" i="14" s="1"/>
  <c r="EK85" i="14"/>
  <c r="EH152" i="14" l="1"/>
  <c r="EH144" i="14"/>
  <c r="EH153" i="14" s="1"/>
  <c r="EH150" i="14"/>
  <c r="FB56" i="14"/>
  <c r="FB57" i="14" s="1"/>
  <c r="FB58" i="14" s="1"/>
  <c r="EL80" i="14"/>
  <c r="EL71" i="14"/>
  <c r="EL83" i="14" s="1"/>
  <c r="EK84" i="14"/>
  <c r="LM74" i="14"/>
  <c r="EB121" i="14"/>
  <c r="EG154" i="14"/>
  <c r="LL112" i="14"/>
  <c r="LL147" i="14"/>
  <c r="FC43" i="14" l="1"/>
  <c r="FC52" i="14"/>
  <c r="LM147" i="14"/>
  <c r="LM112" i="14"/>
  <c r="EH155" i="14"/>
  <c r="EC117" i="14"/>
  <c r="EC115" i="14"/>
  <c r="EC109" i="14"/>
  <c r="EC118" i="14" s="1"/>
  <c r="EL82" i="14"/>
  <c r="EL86" i="14" s="1"/>
  <c r="EL85" i="14"/>
  <c r="EL84" i="14" s="1"/>
  <c r="LN74" i="14"/>
  <c r="EM80" i="14" l="1"/>
  <c r="EM71" i="14"/>
  <c r="EM83" i="14" s="1"/>
  <c r="EH154" i="14"/>
  <c r="LN147" i="14"/>
  <c r="EC120" i="14"/>
  <c r="EC119" i="14" s="1"/>
  <c r="LO74" i="14"/>
  <c r="FC54" i="14"/>
  <c r="EH156" i="14"/>
  <c r="LN112" i="14"/>
  <c r="FC55" i="14"/>
  <c r="FC56" i="14" s="1"/>
  <c r="LO147" i="14" l="1"/>
  <c r="LP74" i="14"/>
  <c r="LO112" i="14"/>
  <c r="EI152" i="14"/>
  <c r="EI150" i="14"/>
  <c r="EI144" i="14"/>
  <c r="EI153" i="14" s="1"/>
  <c r="EC121" i="14"/>
  <c r="FC57" i="14"/>
  <c r="FC58" i="14" s="1"/>
  <c r="EM82" i="14"/>
  <c r="EM86" i="14" s="1"/>
  <c r="EM85" i="14"/>
  <c r="EM84" i="14" s="1"/>
  <c r="EN80" i="14" l="1"/>
  <c r="EN71" i="14"/>
  <c r="EN83" i="14" s="1"/>
  <c r="FD43" i="14"/>
  <c r="FD52" i="14"/>
  <c r="LP112" i="14"/>
  <c r="ED117" i="14"/>
  <c r="ED115" i="14"/>
  <c r="ED109" i="14"/>
  <c r="ED118" i="14" s="1"/>
  <c r="EI155" i="14"/>
  <c r="LQ74" i="14"/>
  <c r="LP147" i="14"/>
  <c r="LQ147" i="14" l="1"/>
  <c r="ED120" i="14"/>
  <c r="ED119" i="14" s="1"/>
  <c r="LQ112" i="14"/>
  <c r="EI154" i="14"/>
  <c r="LR74" i="14"/>
  <c r="FD54" i="14"/>
  <c r="EI156" i="14"/>
  <c r="FD55" i="14"/>
  <c r="EN82" i="14"/>
  <c r="EN86" i="14" s="1"/>
  <c r="EN85" i="14"/>
  <c r="EN84" i="14" s="1"/>
  <c r="EO80" i="14" l="1"/>
  <c r="EO71" i="14"/>
  <c r="EO83" i="14" s="1"/>
  <c r="FD57" i="14"/>
  <c r="FD58" i="14" s="1"/>
  <c r="ED121" i="14"/>
  <c r="LT74" i="14"/>
  <c r="EJ152" i="14"/>
  <c r="EJ150" i="14"/>
  <c r="EJ144" i="14"/>
  <c r="EJ153" i="14" s="1"/>
  <c r="LR112" i="14"/>
  <c r="FD56" i="14"/>
  <c r="LR147" i="14"/>
  <c r="FE43" i="14" l="1"/>
  <c r="FE52" i="14"/>
  <c r="LU74" i="14"/>
  <c r="LT147" i="14"/>
  <c r="EJ155" i="14"/>
  <c r="EJ156" i="14" s="1"/>
  <c r="LT112" i="14"/>
  <c r="EO82" i="14"/>
  <c r="EO86" i="14" s="1"/>
  <c r="EO85" i="14"/>
  <c r="EO84" i="14" s="1"/>
  <c r="EE117" i="14"/>
  <c r="EF117" i="14" s="1"/>
  <c r="EE115" i="14"/>
  <c r="EE109" i="14"/>
  <c r="EE118" i="14" s="1"/>
  <c r="EF118" i="14" s="1"/>
  <c r="EK152" i="14" l="1"/>
  <c r="EK150" i="14"/>
  <c r="EK144" i="14"/>
  <c r="EK153" i="14" s="1"/>
  <c r="EP80" i="14"/>
  <c r="EP71" i="14"/>
  <c r="EP83" i="14" s="1"/>
  <c r="LU112" i="14"/>
  <c r="LU147" i="14"/>
  <c r="EJ154" i="14"/>
  <c r="Q8" i="14"/>
  <c r="Q33" i="10" s="1"/>
  <c r="LV74" i="14"/>
  <c r="FE54" i="14"/>
  <c r="FF54" i="14" s="1"/>
  <c r="Q9" i="14"/>
  <c r="Q46" i="11" s="1"/>
  <c r="EE121" i="14"/>
  <c r="EE120" i="14"/>
  <c r="EG117" i="14" l="1"/>
  <c r="EG115" i="14"/>
  <c r="LV147" i="14"/>
  <c r="Q35" i="11"/>
  <c r="Q31" i="10"/>
  <c r="Q36" i="10" s="1"/>
  <c r="EP82" i="14"/>
  <c r="EP86" i="14" s="1"/>
  <c r="EP85" i="14"/>
  <c r="EP84" i="14" s="1"/>
  <c r="FE55" i="14"/>
  <c r="LW74" i="14"/>
  <c r="EK155" i="14"/>
  <c r="LV112" i="14"/>
  <c r="EE119" i="14"/>
  <c r="EF119" i="14" s="1"/>
  <c r="EF120" i="14"/>
  <c r="EQ80" i="14" l="1"/>
  <c r="EQ71" i="14"/>
  <c r="EQ83" i="14" s="1"/>
  <c r="Q10" i="14"/>
  <c r="EK154" i="14"/>
  <c r="Q11" i="14"/>
  <c r="EF121" i="14"/>
  <c r="FE57" i="14"/>
  <c r="FF55" i="14"/>
  <c r="FE56" i="14"/>
  <c r="FF56" i="14" s="1"/>
  <c r="EG120" i="14"/>
  <c r="LW112" i="14"/>
  <c r="Q43" i="13"/>
  <c r="Q47" i="13" s="1"/>
  <c r="EK156" i="14"/>
  <c r="LX74" i="14"/>
  <c r="LW147" i="14"/>
  <c r="LY74" i="14" l="1"/>
  <c r="Q47" i="11"/>
  <c r="P13" i="14"/>
  <c r="ES115" i="14"/>
  <c r="EG109" i="14"/>
  <c r="EG118" i="14" s="1"/>
  <c r="Q12" i="14"/>
  <c r="Q20" i="14"/>
  <c r="Q91" i="11"/>
  <c r="FF57" i="14"/>
  <c r="FE58" i="14"/>
  <c r="FG43" i="14" s="1"/>
  <c r="Q52" i="13"/>
  <c r="Q55" i="13" s="1"/>
  <c r="Q51" i="13"/>
  <c r="LX112" i="14"/>
  <c r="LX147" i="14"/>
  <c r="EG121" i="14"/>
  <c r="EQ82" i="14"/>
  <c r="EQ86" i="14" s="1"/>
  <c r="EQ85" i="14"/>
  <c r="EQ84" i="14" s="1"/>
  <c r="EL152" i="14"/>
  <c r="EL150" i="14"/>
  <c r="EL144" i="14"/>
  <c r="EL153" i="14" s="1"/>
  <c r="Q53" i="13" l="1"/>
  <c r="R50" i="13" s="1"/>
  <c r="Q58" i="13"/>
  <c r="Q39" i="10" s="1"/>
  <c r="Q57" i="13"/>
  <c r="Q38" i="10" s="1"/>
  <c r="ER80" i="14"/>
  <c r="ER71" i="14"/>
  <c r="ER83" i="14" s="1"/>
  <c r="ES83" i="14" s="1"/>
  <c r="LY112" i="14"/>
  <c r="Q96" i="11"/>
  <c r="Q92" i="11"/>
  <c r="Q49" i="11" s="1"/>
  <c r="Q10" i="8"/>
  <c r="R18" i="7" s="1"/>
  <c r="BC18" i="7" s="1"/>
  <c r="CN18" i="7" s="1"/>
  <c r="DY18" i="7" s="1"/>
  <c r="FJ18" i="7" s="1"/>
  <c r="GU18" i="7" s="1"/>
  <c r="IF18" i="7" s="1"/>
  <c r="JQ18" i="7" s="1"/>
  <c r="LB18" i="7" s="1"/>
  <c r="MM18" i="7" s="1"/>
  <c r="NX18" i="7" s="1"/>
  <c r="PI18" i="7" s="1"/>
  <c r="QT18" i="7" s="1"/>
  <c r="R6" i="14"/>
  <c r="Q43" i="11"/>
  <c r="LY147" i="14"/>
  <c r="EL155" i="14"/>
  <c r="EL154" i="14" s="1"/>
  <c r="P33" i="8"/>
  <c r="P29" i="8" s="1"/>
  <c r="P14" i="14"/>
  <c r="P37" i="8" s="1"/>
  <c r="P35" i="8" s="1"/>
  <c r="P53" i="8" s="1"/>
  <c r="FF58" i="14"/>
  <c r="LZ74" i="14"/>
  <c r="EG119" i="14"/>
  <c r="EH117" i="14"/>
  <c r="EH115" i="14"/>
  <c r="EH109" i="14"/>
  <c r="EH118" i="14" s="1"/>
  <c r="EH120" i="14" l="1"/>
  <c r="LZ112" i="14"/>
  <c r="EL156" i="14"/>
  <c r="P48" i="8"/>
  <c r="P51" i="8" s="1"/>
  <c r="LZ147" i="14"/>
  <c r="MA74" i="14"/>
  <c r="ER82" i="14"/>
  <c r="ES82" i="14" s="1"/>
  <c r="ER85" i="14"/>
  <c r="Q46" i="10"/>
  <c r="Q32" i="8"/>
  <c r="Q41" i="10"/>
  <c r="FS52" i="14"/>
  <c r="FG52" i="14"/>
  <c r="Q98" i="11"/>
  <c r="Q59" i="8" l="1"/>
  <c r="Q61" i="8" s="1"/>
  <c r="Q62" i="8" s="1"/>
  <c r="ER86" i="14"/>
  <c r="ET71" i="14" s="1"/>
  <c r="ET83" i="14" s="1"/>
  <c r="Q34" i="11"/>
  <c r="Q42" i="10"/>
  <c r="Q44" i="8"/>
  <c r="Q44" i="10"/>
  <c r="Q90" i="11"/>
  <c r="Q42" i="8" s="1"/>
  <c r="ER84" i="14"/>
  <c r="ES84" i="14" s="1"/>
  <c r="ES85" i="14"/>
  <c r="EH119" i="14"/>
  <c r="EM152" i="14"/>
  <c r="EM150" i="14"/>
  <c r="EM144" i="14"/>
  <c r="EM153" i="14" s="1"/>
  <c r="MA112" i="14"/>
  <c r="MB74" i="14"/>
  <c r="FG54" i="14"/>
  <c r="EH121" i="14"/>
  <c r="MA147" i="14"/>
  <c r="Q112" i="11" l="1"/>
  <c r="EM155" i="14"/>
  <c r="EM154" i="14" s="1"/>
  <c r="Q89" i="11"/>
  <c r="MC74" i="14"/>
  <c r="MB112" i="14"/>
  <c r="Q45" i="8"/>
  <c r="MB147" i="14"/>
  <c r="ES86" i="14"/>
  <c r="EI117" i="14"/>
  <c r="EI115" i="14"/>
  <c r="EI109" i="14"/>
  <c r="EI118" i="14" s="1"/>
  <c r="FG55" i="14"/>
  <c r="Q37" i="11"/>
  <c r="Q32" i="11" s="1"/>
  <c r="Q52" i="11" s="1"/>
  <c r="Q11" i="11"/>
  <c r="Q73" i="11" l="1"/>
  <c r="Q105" i="11"/>
  <c r="Q62" i="11"/>
  <c r="Q53" i="11"/>
  <c r="FF80" i="14"/>
  <c r="ET80" i="14"/>
  <c r="MC147" i="14"/>
  <c r="MD74" i="14"/>
  <c r="Q19" i="14"/>
  <c r="Q17" i="14" s="1"/>
  <c r="Q56" i="11" s="1"/>
  <c r="Q7" i="11"/>
  <c r="Q18" i="11" s="1"/>
  <c r="Q19" i="11" s="1"/>
  <c r="Q20" i="11" s="1"/>
  <c r="EM156" i="14"/>
  <c r="MC112" i="14"/>
  <c r="Q43" i="8"/>
  <c r="EI120" i="14"/>
  <c r="FG56" i="14"/>
  <c r="MD147" i="14" l="1"/>
  <c r="Q66" i="11"/>
  <c r="Q67" i="11" s="1"/>
  <c r="Q106" i="11"/>
  <c r="Q41" i="8" s="1"/>
  <c r="EI119" i="14"/>
  <c r="R107" i="11"/>
  <c r="ET82" i="14"/>
  <c r="ET85" i="14"/>
  <c r="ET86" i="14" s="1"/>
  <c r="Q21" i="11"/>
  <c r="Q108" i="11"/>
  <c r="MD112" i="14"/>
  <c r="EN152" i="14"/>
  <c r="EN150" i="14"/>
  <c r="EN144" i="14"/>
  <c r="EN153" i="14" s="1"/>
  <c r="Q76" i="11"/>
  <c r="Q80" i="11" s="1"/>
  <c r="Q81" i="11" s="1"/>
  <c r="EI121" i="14"/>
  <c r="FG57" i="14"/>
  <c r="ME74" i="14"/>
  <c r="Q78" i="11" l="1"/>
  <c r="EU80" i="14"/>
  <c r="EU71" i="14"/>
  <c r="EU83" i="14" s="1"/>
  <c r="R64" i="11"/>
  <c r="R46" i="8"/>
  <c r="Q39" i="8"/>
  <c r="MG74" i="14"/>
  <c r="ME112" i="14"/>
  <c r="ME147" i="14"/>
  <c r="ET84" i="14"/>
  <c r="EN155" i="14"/>
  <c r="EN154" i="14" s="1"/>
  <c r="FG58" i="14"/>
  <c r="R104" i="11"/>
  <c r="Q9" i="8"/>
  <c r="Q113" i="11"/>
  <c r="EJ117" i="14"/>
  <c r="EJ115" i="14"/>
  <c r="EJ109" i="14"/>
  <c r="EJ118" i="14" s="1"/>
  <c r="FH52" i="14" l="1"/>
  <c r="FH43" i="14"/>
  <c r="MH74" i="14"/>
  <c r="MG147" i="14"/>
  <c r="MG112" i="14"/>
  <c r="EN156" i="14"/>
  <c r="EJ120" i="14"/>
  <c r="Q7" i="8"/>
  <c r="Q24" i="8" s="1"/>
  <c r="R16" i="7"/>
  <c r="EU82" i="14"/>
  <c r="EU85" i="14"/>
  <c r="EU86" i="14" s="1"/>
  <c r="EV80" i="14" l="1"/>
  <c r="EV71" i="14"/>
  <c r="EV83" i="14" s="1"/>
  <c r="EJ119" i="14"/>
  <c r="R74" i="11"/>
  <c r="R19" i="7"/>
  <c r="R32" i="10" s="1"/>
  <c r="BC16" i="7"/>
  <c r="CN16" i="7" s="1"/>
  <c r="DY16" i="7" s="1"/>
  <c r="FJ16" i="7" s="1"/>
  <c r="GU16" i="7" s="1"/>
  <c r="IF16" i="7" s="1"/>
  <c r="JQ16" i="7" s="1"/>
  <c r="LB16" i="7" s="1"/>
  <c r="MM16" i="7" s="1"/>
  <c r="NX16" i="7" s="1"/>
  <c r="PI16" i="7" s="1"/>
  <c r="QT16" i="7" s="1"/>
  <c r="FH54" i="14"/>
  <c r="FH56" i="14"/>
  <c r="EU84" i="14"/>
  <c r="MH112" i="14"/>
  <c r="MH147" i="14"/>
  <c r="MI74" i="14"/>
  <c r="FH55" i="14"/>
  <c r="EJ121" i="14"/>
  <c r="EO152" i="14"/>
  <c r="EO150" i="14"/>
  <c r="EO144" i="14"/>
  <c r="EO153" i="14" s="1"/>
  <c r="EK115" i="14" l="1"/>
  <c r="EK117" i="14"/>
  <c r="EK109" i="14"/>
  <c r="EK118" i="14" s="1"/>
  <c r="MJ74" i="14"/>
  <c r="MI112" i="14"/>
  <c r="MI147" i="14"/>
  <c r="FH57" i="14"/>
  <c r="FH58" i="14"/>
  <c r="EO155" i="14"/>
  <c r="EO154" i="14" s="1"/>
  <c r="EV82" i="14"/>
  <c r="MJ112" i="14" l="1"/>
  <c r="FI52" i="14"/>
  <c r="FI43" i="14"/>
  <c r="EK120" i="14"/>
  <c r="MJ147" i="14"/>
  <c r="MK74" i="14"/>
  <c r="EO156" i="14"/>
  <c r="EV85" i="14"/>
  <c r="EV84" i="14" l="1"/>
  <c r="EK119" i="14"/>
  <c r="MK147" i="14"/>
  <c r="EK121" i="14"/>
  <c r="FI54" i="14"/>
  <c r="EP152" i="14"/>
  <c r="EP150" i="14"/>
  <c r="EP144" i="14"/>
  <c r="EP153" i="14" s="1"/>
  <c r="MK112" i="14"/>
  <c r="ML74" i="14"/>
  <c r="EV86" i="14"/>
  <c r="EW80" i="14" l="1"/>
  <c r="EW71" i="14"/>
  <c r="EW83" i="14" s="1"/>
  <c r="ML147" i="14"/>
  <c r="MM74" i="14"/>
  <c r="ML112" i="14"/>
  <c r="EL117" i="14"/>
  <c r="EL115" i="14"/>
  <c r="EL109" i="14"/>
  <c r="EL118" i="14" s="1"/>
  <c r="EP155" i="14"/>
  <c r="EP154" i="14" s="1"/>
  <c r="FI55" i="14"/>
  <c r="FI56" i="14" l="1"/>
  <c r="EP156" i="14"/>
  <c r="MM147" i="14"/>
  <c r="EL120" i="14"/>
  <c r="EL119" i="14" s="1"/>
  <c r="EW82" i="14"/>
  <c r="EW85" i="14"/>
  <c r="EW86" i="14" s="1"/>
  <c r="MM112" i="14"/>
  <c r="MN74" i="14"/>
  <c r="EX80" i="14" l="1"/>
  <c r="EX71" i="14"/>
  <c r="EX83" i="14" s="1"/>
  <c r="EW84" i="14"/>
  <c r="EL121" i="14"/>
  <c r="MN147" i="14"/>
  <c r="EQ152" i="14"/>
  <c r="EQ144" i="14"/>
  <c r="EQ153" i="14" s="1"/>
  <c r="EQ150" i="14"/>
  <c r="MN112" i="14"/>
  <c r="FI57" i="14"/>
  <c r="MO74" i="14"/>
  <c r="MO147" i="14" l="1"/>
  <c r="EM117" i="14"/>
  <c r="EM109" i="14"/>
  <c r="EM118" i="14" s="1"/>
  <c r="EM115" i="14"/>
  <c r="FI58" i="14"/>
  <c r="EQ155" i="14"/>
  <c r="EQ154" i="14" s="1"/>
  <c r="MP74" i="14"/>
  <c r="MO112" i="14"/>
  <c r="EX82" i="14"/>
  <c r="EX86" i="14" s="1"/>
  <c r="EX85" i="14"/>
  <c r="EY80" i="14" l="1"/>
  <c r="EY71" i="14"/>
  <c r="EY83" i="14" s="1"/>
  <c r="MQ74" i="14"/>
  <c r="FJ52" i="14"/>
  <c r="FJ43" i="14"/>
  <c r="EM120" i="14"/>
  <c r="EM119" i="14" s="1"/>
  <c r="MP147" i="14"/>
  <c r="EQ156" i="14"/>
  <c r="MP112" i="14"/>
  <c r="EX84" i="14"/>
  <c r="EM121" i="14" l="1"/>
  <c r="MQ147" i="14"/>
  <c r="FJ54" i="14"/>
  <c r="MQ112" i="14"/>
  <c r="ER150" i="14"/>
  <c r="ER152" i="14"/>
  <c r="ES152" i="14" s="1"/>
  <c r="ER144" i="14"/>
  <c r="ER153" i="14" s="1"/>
  <c r="ES153" i="14" s="1"/>
  <c r="MR74" i="14"/>
  <c r="EY82" i="14"/>
  <c r="EY86" i="14" s="1"/>
  <c r="EY85" i="14"/>
  <c r="EY84" i="14" s="1"/>
  <c r="EZ80" i="14" l="1"/>
  <c r="EZ71" i="14"/>
  <c r="EZ83" i="14" s="1"/>
  <c r="MR112" i="14"/>
  <c r="MT74" i="14"/>
  <c r="FJ55" i="14"/>
  <c r="MR147" i="14"/>
  <c r="EN117" i="14"/>
  <c r="EN109" i="14"/>
  <c r="EN118" i="14" s="1"/>
  <c r="EN115" i="14"/>
  <c r="ER155" i="14"/>
  <c r="ER154" i="14" l="1"/>
  <c r="ES154" i="14" s="1"/>
  <c r="ES155" i="14"/>
  <c r="FJ56" i="14"/>
  <c r="FJ57" i="14" s="1"/>
  <c r="MT112" i="14"/>
  <c r="EN120" i="14"/>
  <c r="EN119" i="14" s="1"/>
  <c r="MU74" i="14"/>
  <c r="ER156" i="14"/>
  <c r="MT147" i="14"/>
  <c r="EZ82" i="14"/>
  <c r="EZ86" i="14" s="1"/>
  <c r="EZ85" i="14"/>
  <c r="EZ84" i="14" s="1"/>
  <c r="FA80" i="14" l="1"/>
  <c r="FA71" i="14"/>
  <c r="FA83" i="14" s="1"/>
  <c r="FJ58" i="14"/>
  <c r="EN121" i="14"/>
  <c r="MU112" i="14"/>
  <c r="MU147" i="14"/>
  <c r="MV74" i="14"/>
  <c r="ET152" i="14"/>
  <c r="ET150" i="14"/>
  <c r="ES156" i="14"/>
  <c r="ET144" i="14" l="1"/>
  <c r="ET153" i="14" s="1"/>
  <c r="FF150" i="14"/>
  <c r="FK52" i="14"/>
  <c r="FK43" i="14"/>
  <c r="ET155" i="14"/>
  <c r="MV147" i="14"/>
  <c r="MV112" i="14"/>
  <c r="EO117" i="14"/>
  <c r="EO115" i="14"/>
  <c r="EO109" i="14"/>
  <c r="EO118" i="14" s="1"/>
  <c r="MW74" i="14"/>
  <c r="FA82" i="14"/>
  <c r="FA86" i="14" s="1"/>
  <c r="FA85" i="14"/>
  <c r="FA84" i="14" s="1"/>
  <c r="FB80" i="14" l="1"/>
  <c r="FB71" i="14"/>
  <c r="FB83" i="14" s="1"/>
  <c r="ET154" i="14"/>
  <c r="MX74" i="14"/>
  <c r="MW112" i="14"/>
  <c r="MW147" i="14"/>
  <c r="EO120" i="14"/>
  <c r="EO119" i="14" s="1"/>
  <c r="ET156" i="14"/>
  <c r="FK54" i="14"/>
  <c r="MX147" i="14" l="1"/>
  <c r="MX112" i="14"/>
  <c r="FK55" i="14"/>
  <c r="EU152" i="14"/>
  <c r="EU150" i="14"/>
  <c r="EU144" i="14"/>
  <c r="EU153" i="14" s="1"/>
  <c r="MY74" i="14"/>
  <c r="EO121" i="14"/>
  <c r="FB82" i="14"/>
  <c r="FB86" i="14" s="1"/>
  <c r="FB85" i="14"/>
  <c r="FB84" i="14" s="1"/>
  <c r="FC80" i="14" l="1"/>
  <c r="FC71" i="14"/>
  <c r="FC83" i="14" s="1"/>
  <c r="MY112" i="14"/>
  <c r="MY147" i="14"/>
  <c r="EU155" i="14"/>
  <c r="EU156" i="14" s="1"/>
  <c r="FK56" i="14"/>
  <c r="FK57" i="14" s="1"/>
  <c r="FK58" i="14" s="1"/>
  <c r="EP117" i="14"/>
  <c r="EP115" i="14"/>
  <c r="EP109" i="14"/>
  <c r="EP118" i="14" s="1"/>
  <c r="MZ74" i="14"/>
  <c r="EV152" i="14" l="1"/>
  <c r="EV144" i="14"/>
  <c r="EV153" i="14" s="1"/>
  <c r="EV150" i="14"/>
  <c r="FL52" i="14"/>
  <c r="FL43" i="14"/>
  <c r="NA74" i="14"/>
  <c r="EP120" i="14"/>
  <c r="EP119" i="14" s="1"/>
  <c r="MZ147" i="14"/>
  <c r="FC82" i="14"/>
  <c r="FC86" i="14" s="1"/>
  <c r="FC85" i="14"/>
  <c r="FC84" i="14" s="1"/>
  <c r="EU154" i="14"/>
  <c r="MZ112" i="14"/>
  <c r="FD80" i="14" l="1"/>
  <c r="FD71" i="14"/>
  <c r="FD83" i="14" s="1"/>
  <c r="NB74" i="14"/>
  <c r="FL54" i="14"/>
  <c r="FL55" i="14"/>
  <c r="FL56" i="14" s="1"/>
  <c r="EV155" i="14"/>
  <c r="EV156" i="14" s="1"/>
  <c r="EP121" i="14"/>
  <c r="NA112" i="14"/>
  <c r="NA147" i="14"/>
  <c r="EW152" i="14" l="1"/>
  <c r="EW150" i="14"/>
  <c r="EW144" i="14"/>
  <c r="EW153" i="14" s="1"/>
  <c r="EQ117" i="14"/>
  <c r="EQ115" i="14"/>
  <c r="EQ109" i="14"/>
  <c r="EQ118" i="14" s="1"/>
  <c r="NB112" i="14"/>
  <c r="EV154" i="14"/>
  <c r="NB147" i="14"/>
  <c r="FL57" i="14"/>
  <c r="FL58" i="14" s="1"/>
  <c r="NC74" i="14"/>
  <c r="FD82" i="14"/>
  <c r="FD86" i="14" s="1"/>
  <c r="FD85" i="14"/>
  <c r="FD84" i="14" s="1"/>
  <c r="FE80" i="14" l="1"/>
  <c r="FE71" i="14"/>
  <c r="FE83" i="14" s="1"/>
  <c r="FF83" i="14" s="1"/>
  <c r="FM52" i="14"/>
  <c r="FM43" i="14"/>
  <c r="NC112" i="14"/>
  <c r="EQ120" i="14"/>
  <c r="EQ119" i="14" s="1"/>
  <c r="NC147" i="14"/>
  <c r="EW155" i="14"/>
  <c r="EW156" i="14" s="1"/>
  <c r="ND74" i="14"/>
  <c r="EX152" i="14" l="1"/>
  <c r="EX150" i="14"/>
  <c r="EX144" i="14"/>
  <c r="EX153" i="14" s="1"/>
  <c r="EQ121" i="14"/>
  <c r="NE74" i="14"/>
  <c r="FM55" i="14"/>
  <c r="FM54" i="14"/>
  <c r="FE82" i="14"/>
  <c r="FF82" i="14" s="1"/>
  <c r="FE85" i="14"/>
  <c r="ND112" i="14"/>
  <c r="EW154" i="14"/>
  <c r="ND147" i="14"/>
  <c r="NE147" i="14" l="1"/>
  <c r="FM57" i="14"/>
  <c r="FM58" i="14" s="1"/>
  <c r="ER117" i="14"/>
  <c r="ES117" i="14" s="1"/>
  <c r="ER115" i="14"/>
  <c r="ER109" i="14"/>
  <c r="ER118" i="14" s="1"/>
  <c r="ES118" i="14" s="1"/>
  <c r="NE112" i="14"/>
  <c r="NG74" i="14"/>
  <c r="FM56" i="14"/>
  <c r="EX155" i="14"/>
  <c r="FE84" i="14"/>
  <c r="FF84" i="14" s="1"/>
  <c r="FF85" i="14"/>
  <c r="FF86" i="14"/>
  <c r="FE86" i="14"/>
  <c r="FG71" i="14" s="1"/>
  <c r="FG83" i="14" s="1"/>
  <c r="FS80" i="14" l="1"/>
  <c r="FG80" i="14"/>
  <c r="NG112" i="14"/>
  <c r="ER120" i="14"/>
  <c r="ER121" i="14" s="1"/>
  <c r="NH74" i="14"/>
  <c r="EX154" i="14"/>
  <c r="NG147" i="14"/>
  <c r="R8" i="14"/>
  <c r="R33" i="10" s="1"/>
  <c r="FN52" i="14"/>
  <c r="FN43" i="14"/>
  <c r="EX156" i="14"/>
  <c r="R9" i="14"/>
  <c r="R46" i="11" s="1"/>
  <c r="ET117" i="14" l="1"/>
  <c r="ET115" i="14"/>
  <c r="FN54" i="14"/>
  <c r="FN55" i="14" s="1"/>
  <c r="EY152" i="14"/>
  <c r="EY150" i="14"/>
  <c r="EY144" i="14"/>
  <c r="EY153" i="14" s="1"/>
  <c r="NI74" i="14"/>
  <c r="ER119" i="14"/>
  <c r="ES119" i="14" s="1"/>
  <c r="ES120" i="14"/>
  <c r="NH112" i="14"/>
  <c r="R35" i="11"/>
  <c r="R31" i="10"/>
  <c r="R36" i="10" s="1"/>
  <c r="FG82" i="14"/>
  <c r="FG85" i="14"/>
  <c r="NH147" i="14"/>
  <c r="FN56" i="14" l="1"/>
  <c r="FN57" i="14" s="1"/>
  <c r="FN58" i="14" s="1"/>
  <c r="FG84" i="14"/>
  <c r="EY155" i="14"/>
  <c r="EY154" i="14" s="1"/>
  <c r="R43" i="13"/>
  <c r="R47" i="13" s="1"/>
  <c r="FG86" i="14"/>
  <c r="R11" i="14"/>
  <c r="ES121" i="14"/>
  <c r="ET120" i="14"/>
  <c r="NJ74" i="14"/>
  <c r="NI112" i="14"/>
  <c r="NI147" i="14"/>
  <c r="R10" i="14"/>
  <c r="FO52" i="14" l="1"/>
  <c r="FO43" i="14"/>
  <c r="NJ147" i="14"/>
  <c r="NJ112" i="14"/>
  <c r="R52" i="13"/>
  <c r="R55" i="13" s="1"/>
  <c r="R51" i="13"/>
  <c r="EY156" i="14"/>
  <c r="NK74" i="14"/>
  <c r="R20" i="14"/>
  <c r="R91" i="11"/>
  <c r="R47" i="11"/>
  <c r="Q13" i="14"/>
  <c r="ET119" i="14"/>
  <c r="ET121" i="14"/>
  <c r="FF115" i="14"/>
  <c r="ET109" i="14"/>
  <c r="ET118" i="14" s="1"/>
  <c r="R12" i="14"/>
  <c r="FH80" i="14"/>
  <c r="FH71" i="14"/>
  <c r="FH83" i="14" s="1"/>
  <c r="R53" i="13" l="1"/>
  <c r="S50" i="13" s="1"/>
  <c r="R58" i="13"/>
  <c r="R39" i="10" s="1"/>
  <c r="R57" i="13"/>
  <c r="R38" i="10" s="1"/>
  <c r="EZ152" i="14"/>
  <c r="EZ150" i="14"/>
  <c r="EZ144" i="14"/>
  <c r="EZ153" i="14" s="1"/>
  <c r="Q33" i="8"/>
  <c r="Q29" i="8" s="1"/>
  <c r="Q14" i="14"/>
  <c r="Q37" i="8" s="1"/>
  <c r="Q35" i="8" s="1"/>
  <c r="Q53" i="8" s="1"/>
  <c r="R96" i="11"/>
  <c r="R92" i="11"/>
  <c r="R49" i="11" s="1"/>
  <c r="R43" i="11" s="1"/>
  <c r="R10" i="8"/>
  <c r="S18" i="7" s="1"/>
  <c r="BD18" i="7" s="1"/>
  <c r="CO18" i="7" s="1"/>
  <c r="DZ18" i="7" s="1"/>
  <c r="FK18" i="7" s="1"/>
  <c r="GV18" i="7" s="1"/>
  <c r="IG18" i="7" s="1"/>
  <c r="JR18" i="7" s="1"/>
  <c r="LC18" i="7" s="1"/>
  <c r="MN18" i="7" s="1"/>
  <c r="NY18" i="7" s="1"/>
  <c r="PJ18" i="7" s="1"/>
  <c r="QU18" i="7" s="1"/>
  <c r="S6" i="14"/>
  <c r="NK147" i="14"/>
  <c r="NL74" i="14"/>
  <c r="EU117" i="14"/>
  <c r="EU115" i="14"/>
  <c r="EU109" i="14"/>
  <c r="EU118" i="14" s="1"/>
  <c r="NK112" i="14"/>
  <c r="FH82" i="14"/>
  <c r="FH85" i="14"/>
  <c r="FO54" i="14"/>
  <c r="R98" i="11" l="1"/>
  <c r="FH84" i="14"/>
  <c r="NL147" i="14"/>
  <c r="EZ155" i="14"/>
  <c r="EZ154" i="14" s="1"/>
  <c r="Q48" i="8"/>
  <c r="Q51" i="8" s="1"/>
  <c r="FH86" i="14"/>
  <c r="NL112" i="14"/>
  <c r="R46" i="10"/>
  <c r="R32" i="8"/>
  <c r="R41" i="10"/>
  <c r="FO55" i="14"/>
  <c r="NM74" i="14"/>
  <c r="EU120" i="14"/>
  <c r="EZ156" i="14" l="1"/>
  <c r="R42" i="10"/>
  <c r="R34" i="11"/>
  <c r="R44" i="10"/>
  <c r="R44" i="8"/>
  <c r="R90" i="11"/>
  <c r="R42" i="8" s="1"/>
  <c r="NM112" i="14"/>
  <c r="NM147" i="14"/>
  <c r="R59" i="8"/>
  <c r="R61" i="8" s="1"/>
  <c r="R62" i="8" s="1"/>
  <c r="FI80" i="14"/>
  <c r="FI71" i="14"/>
  <c r="FI83" i="14" s="1"/>
  <c r="NN74" i="14"/>
  <c r="EU119" i="14"/>
  <c r="FO57" i="14"/>
  <c r="FO58" i="14" s="1"/>
  <c r="EU121" i="14"/>
  <c r="FO56" i="14"/>
  <c r="R89" i="11" l="1"/>
  <c r="FP52" i="14"/>
  <c r="FP43" i="14"/>
  <c r="NO74" i="14"/>
  <c r="R45" i="8"/>
  <c r="NN147" i="14"/>
  <c r="R37" i="11"/>
  <c r="R32" i="11" s="1"/>
  <c r="R52" i="11" s="1"/>
  <c r="R11" i="11"/>
  <c r="NN112" i="14"/>
  <c r="R112" i="11"/>
  <c r="FI86" i="14"/>
  <c r="FI82" i="14"/>
  <c r="FI85" i="14"/>
  <c r="EV117" i="14"/>
  <c r="EV115" i="14"/>
  <c r="EV109" i="14"/>
  <c r="EV118" i="14" s="1"/>
  <c r="FA152" i="14"/>
  <c r="FA150" i="14"/>
  <c r="FA144" i="14"/>
  <c r="FA153" i="14" s="1"/>
  <c r="NP74" i="14" l="1"/>
  <c r="NO112" i="14"/>
  <c r="FJ80" i="14"/>
  <c r="FJ71" i="14"/>
  <c r="FJ83" i="14" s="1"/>
  <c r="FP54" i="14"/>
  <c r="FA156" i="14"/>
  <c r="FA155" i="14"/>
  <c r="FA154" i="14" s="1"/>
  <c r="NO147" i="14"/>
  <c r="R19" i="14"/>
  <c r="R17" i="14" s="1"/>
  <c r="R56" i="11" s="1"/>
  <c r="R7" i="11"/>
  <c r="R18" i="11" s="1"/>
  <c r="R19" i="11" s="1"/>
  <c r="R20" i="11" s="1"/>
  <c r="FI84" i="14"/>
  <c r="R73" i="11"/>
  <c r="R105" i="11"/>
  <c r="R62" i="11"/>
  <c r="R53" i="11"/>
  <c r="EV120" i="14"/>
  <c r="EV121" i="14" s="1"/>
  <c r="R43" i="8"/>
  <c r="EW115" i="14" l="1"/>
  <c r="EW109" i="14"/>
  <c r="EW118" i="14" s="1"/>
  <c r="EW117" i="14"/>
  <c r="FB152" i="14"/>
  <c r="FB150" i="14"/>
  <c r="FB144" i="14"/>
  <c r="FB153" i="14" s="1"/>
  <c r="S107" i="11"/>
  <c r="R76" i="11"/>
  <c r="R80" i="11" s="1"/>
  <c r="R81" i="11" s="1"/>
  <c r="FP55" i="14"/>
  <c r="NP112" i="14"/>
  <c r="R21" i="11"/>
  <c r="EV119" i="14"/>
  <c r="R66" i="11"/>
  <c r="R67" i="11" s="1"/>
  <c r="R106" i="11"/>
  <c r="R41" i="8" s="1"/>
  <c r="NQ74" i="14"/>
  <c r="FJ82" i="14"/>
  <c r="FJ86" i="14" s="1"/>
  <c r="FJ85" i="14"/>
  <c r="NP147" i="14"/>
  <c r="R78" i="11" l="1"/>
  <c r="FK71" i="14"/>
  <c r="FK83" i="14" s="1"/>
  <c r="FK80" i="14"/>
  <c r="S64" i="11"/>
  <c r="S46" i="8"/>
  <c r="R108" i="11"/>
  <c r="FB155" i="14"/>
  <c r="FB154" i="14" s="1"/>
  <c r="R39" i="8"/>
  <c r="EW120" i="14"/>
  <c r="R113" i="11"/>
  <c r="NQ147" i="14"/>
  <c r="FJ84" i="14"/>
  <c r="FP56" i="14"/>
  <c r="FP57" i="14" s="1"/>
  <c r="FP58" i="14" s="1"/>
  <c r="NQ112" i="14"/>
  <c r="NR74" i="14"/>
  <c r="FQ52" i="14" l="1"/>
  <c r="FQ43" i="14"/>
  <c r="FB156" i="14"/>
  <c r="NR147" i="14"/>
  <c r="EW119" i="14"/>
  <c r="FK82" i="14"/>
  <c r="FK85" i="14" s="1"/>
  <c r="S104" i="11"/>
  <c r="R9" i="8"/>
  <c r="NR112" i="14"/>
  <c r="EW121" i="14"/>
  <c r="NT74" i="14"/>
  <c r="FK84" i="14" l="1"/>
  <c r="FK86" i="14"/>
  <c r="NT112" i="14"/>
  <c r="EX117" i="14"/>
  <c r="EX115" i="14"/>
  <c r="EX109" i="14"/>
  <c r="EX118" i="14" s="1"/>
  <c r="NT147" i="14"/>
  <c r="NU74" i="14"/>
  <c r="FQ54" i="14"/>
  <c r="FQ55" i="14" s="1"/>
  <c r="FC152" i="14"/>
  <c r="FC150" i="14"/>
  <c r="FC144" i="14"/>
  <c r="FC153" i="14" s="1"/>
  <c r="R7" i="8"/>
  <c r="R24" i="8" s="1"/>
  <c r="S16" i="7"/>
  <c r="FQ56" i="14" l="1"/>
  <c r="FQ57" i="14" s="1"/>
  <c r="FQ58" i="14" s="1"/>
  <c r="NU147" i="14"/>
  <c r="NU112" i="14"/>
  <c r="FL80" i="14"/>
  <c r="FL71" i="14"/>
  <c r="FL83" i="14" s="1"/>
  <c r="FC156" i="14"/>
  <c r="FC155" i="14"/>
  <c r="FC154" i="14" s="1"/>
  <c r="EX120" i="14"/>
  <c r="S74" i="11"/>
  <c r="BD16" i="7"/>
  <c r="CO16" i="7" s="1"/>
  <c r="DZ16" i="7" s="1"/>
  <c r="FK16" i="7" s="1"/>
  <c r="GV16" i="7" s="1"/>
  <c r="IG16" i="7" s="1"/>
  <c r="JR16" i="7" s="1"/>
  <c r="LC16" i="7" s="1"/>
  <c r="MN16" i="7" s="1"/>
  <c r="NY16" i="7" s="1"/>
  <c r="PJ16" i="7" s="1"/>
  <c r="QU16" i="7" s="1"/>
  <c r="S19" i="7"/>
  <c r="S32" i="10" s="1"/>
  <c r="NV74" i="14"/>
  <c r="FR52" i="14" l="1"/>
  <c r="FR43" i="14"/>
  <c r="NV112" i="14"/>
  <c r="FD150" i="14"/>
  <c r="FD152" i="14"/>
  <c r="FD144" i="14"/>
  <c r="FD153" i="14" s="1"/>
  <c r="NW74" i="14"/>
  <c r="EX119" i="14"/>
  <c r="FL82" i="14"/>
  <c r="FL86" i="14" s="1"/>
  <c r="FL85" i="14"/>
  <c r="FL84" i="14" s="1"/>
  <c r="NV147" i="14"/>
  <c r="EX121" i="14"/>
  <c r="FM80" i="14" l="1"/>
  <c r="FM71" i="14"/>
  <c r="FM83" i="14" s="1"/>
  <c r="NX74" i="14"/>
  <c r="FD155" i="14"/>
  <c r="FD154" i="14" s="1"/>
  <c r="FR54" i="14"/>
  <c r="FS54" i="14" s="1"/>
  <c r="EY117" i="14"/>
  <c r="EY115" i="14"/>
  <c r="EY109" i="14"/>
  <c r="EY118" i="14" s="1"/>
  <c r="NW147" i="14"/>
  <c r="NW112" i="14"/>
  <c r="FD156" i="14" l="1"/>
  <c r="FR55" i="14"/>
  <c r="NX112" i="14"/>
  <c r="NY74" i="14"/>
  <c r="EY120" i="14"/>
  <c r="EY119" i="14" s="1"/>
  <c r="FM82" i="14"/>
  <c r="FM86" i="14" s="1"/>
  <c r="FM85" i="14"/>
  <c r="FM84" i="14" s="1"/>
  <c r="NX147" i="14"/>
  <c r="FN80" i="14" l="1"/>
  <c r="FN71" i="14"/>
  <c r="FN83" i="14" s="1"/>
  <c r="NZ74" i="14"/>
  <c r="FE150" i="14"/>
  <c r="FE152" i="14"/>
  <c r="FF152" i="14" s="1"/>
  <c r="FE144" i="14"/>
  <c r="FE153" i="14" s="1"/>
  <c r="FF153" i="14" s="1"/>
  <c r="FR57" i="14"/>
  <c r="FS55" i="14"/>
  <c r="NY147" i="14"/>
  <c r="FR56" i="14"/>
  <c r="FS56" i="14" s="1"/>
  <c r="NY112" i="14"/>
  <c r="EY121" i="14"/>
  <c r="FS57" i="14" l="1"/>
  <c r="FR58" i="14"/>
  <c r="FT43" i="14" s="1"/>
  <c r="OA74" i="14"/>
  <c r="EZ117" i="14"/>
  <c r="EZ109" i="14"/>
  <c r="EZ118" i="14" s="1"/>
  <c r="EZ115" i="14"/>
  <c r="FN82" i="14"/>
  <c r="FN86" i="14" s="1"/>
  <c r="FN85" i="14"/>
  <c r="FN84" i="14" s="1"/>
  <c r="FE155" i="14"/>
  <c r="FE156" i="14" s="1"/>
  <c r="NZ112" i="14"/>
  <c r="NZ147" i="14"/>
  <c r="FO80" i="14" l="1"/>
  <c r="FO71" i="14"/>
  <c r="FO83" i="14" s="1"/>
  <c r="FG152" i="14"/>
  <c r="FG150" i="14"/>
  <c r="OA112" i="14"/>
  <c r="OA147" i="14"/>
  <c r="EZ121" i="14"/>
  <c r="EZ120" i="14"/>
  <c r="EZ119" i="14" s="1"/>
  <c r="OB74" i="14"/>
  <c r="FS58" i="14"/>
  <c r="FE154" i="14"/>
  <c r="FF154" i="14" s="1"/>
  <c r="FF155" i="14"/>
  <c r="FA117" i="14" l="1"/>
  <c r="FA109" i="14"/>
  <c r="FA118" i="14" s="1"/>
  <c r="FA120" i="14" s="1"/>
  <c r="FA119" i="14" s="1"/>
  <c r="FA115" i="14"/>
  <c r="OB112" i="14"/>
  <c r="OB147" i="14"/>
  <c r="FF156" i="14"/>
  <c r="GF52" i="14"/>
  <c r="FT52" i="14"/>
  <c r="OC74" i="14"/>
  <c r="FO82" i="14"/>
  <c r="FO86" i="14" s="1"/>
  <c r="FO85" i="14"/>
  <c r="FO84" i="14" s="1"/>
  <c r="FG155" i="14"/>
  <c r="FP80" i="14" l="1"/>
  <c r="FP71" i="14"/>
  <c r="FP83" i="14" s="1"/>
  <c r="OC147" i="14"/>
  <c r="FG154" i="14"/>
  <c r="OD74" i="14"/>
  <c r="FA121" i="14"/>
  <c r="FS150" i="14"/>
  <c r="FG144" i="14"/>
  <c r="FG153" i="14" s="1"/>
  <c r="FG156" i="14"/>
  <c r="OC112" i="14"/>
  <c r="FT54" i="14"/>
  <c r="FB117" i="14" l="1"/>
  <c r="FB115" i="14"/>
  <c r="FB109" i="14"/>
  <c r="FB118" i="14" s="1"/>
  <c r="FB120" i="14" s="1"/>
  <c r="FB119" i="14" s="1"/>
  <c r="FT55" i="14"/>
  <c r="FH152" i="14"/>
  <c r="FH144" i="14"/>
  <c r="FH153" i="14" s="1"/>
  <c r="FH150" i="14"/>
  <c r="OD112" i="14"/>
  <c r="OE74" i="14"/>
  <c r="OD147" i="14"/>
  <c r="FP82" i="14"/>
  <c r="FP86" i="14" s="1"/>
  <c r="FP85" i="14"/>
  <c r="FP84" i="14" s="1"/>
  <c r="FQ71" i="14" l="1"/>
  <c r="FQ83" i="14" s="1"/>
  <c r="FQ80" i="14"/>
  <c r="OE147" i="14"/>
  <c r="OG74" i="14"/>
  <c r="FT57" i="14"/>
  <c r="FT56" i="14"/>
  <c r="FB121" i="14"/>
  <c r="OE112" i="14"/>
  <c r="FH155" i="14"/>
  <c r="FH154" i="14" l="1"/>
  <c r="FT58" i="14"/>
  <c r="FH156" i="14"/>
  <c r="FQ82" i="14"/>
  <c r="FQ86" i="14" s="1"/>
  <c r="FQ85" i="14"/>
  <c r="FQ84" i="14" s="1"/>
  <c r="OH74" i="14"/>
  <c r="OG147" i="14"/>
  <c r="OG112" i="14"/>
  <c r="FC117" i="14"/>
  <c r="FC115" i="14"/>
  <c r="FC109" i="14"/>
  <c r="FC118" i="14" s="1"/>
  <c r="FC120" i="14" s="1"/>
  <c r="FC119" i="14" s="1"/>
  <c r="FR80" i="14" l="1"/>
  <c r="FR71" i="14"/>
  <c r="FR83" i="14" s="1"/>
  <c r="FS83" i="14" s="1"/>
  <c r="FI152" i="14"/>
  <c r="FI150" i="14"/>
  <c r="FI144" i="14"/>
  <c r="FI153" i="14" s="1"/>
  <c r="FU52" i="14"/>
  <c r="FU43" i="14"/>
  <c r="FC121" i="14"/>
  <c r="OH112" i="14"/>
  <c r="OH147" i="14"/>
  <c r="OI74" i="14"/>
  <c r="OI112" i="14" l="1"/>
  <c r="FD117" i="14"/>
  <c r="FD115" i="14"/>
  <c r="FD109" i="14"/>
  <c r="FD118" i="14" s="1"/>
  <c r="FD120" i="14" s="1"/>
  <c r="FD119" i="14" s="1"/>
  <c r="OJ74" i="14"/>
  <c r="FI156" i="14"/>
  <c r="FI155" i="14"/>
  <c r="OI147" i="14"/>
  <c r="FR82" i="14"/>
  <c r="FS82" i="14" s="1"/>
  <c r="FR85" i="14"/>
  <c r="FU54" i="14"/>
  <c r="FJ152" i="14" l="1"/>
  <c r="FJ150" i="14"/>
  <c r="FJ144" i="14"/>
  <c r="FJ153" i="14" s="1"/>
  <c r="OK74" i="14"/>
  <c r="FR84" i="14"/>
  <c r="FS84" i="14" s="1"/>
  <c r="FS85" i="14"/>
  <c r="FS86" i="14" s="1"/>
  <c r="FD121" i="14"/>
  <c r="FR86" i="14"/>
  <c r="FT71" i="14" s="1"/>
  <c r="FT83" i="14" s="1"/>
  <c r="FU55" i="14"/>
  <c r="OJ147" i="14"/>
  <c r="OJ112" i="14"/>
  <c r="FI154" i="14"/>
  <c r="GF80" i="14" l="1"/>
  <c r="FT80" i="14"/>
  <c r="FU57" i="14"/>
  <c r="FE117" i="14"/>
  <c r="FF117" i="14" s="1"/>
  <c r="FE115" i="14"/>
  <c r="FE109" i="14"/>
  <c r="FE118" i="14" s="1"/>
  <c r="FU56" i="14"/>
  <c r="OK147" i="14"/>
  <c r="FJ155" i="14"/>
  <c r="OK112" i="14"/>
  <c r="OL74" i="14"/>
  <c r="FE120" i="14" l="1"/>
  <c r="FF118" i="14"/>
  <c r="S8" i="14"/>
  <c r="S33" i="10" s="1"/>
  <c r="FJ154" i="14"/>
  <c r="OL147" i="14"/>
  <c r="FE121" i="14"/>
  <c r="FT86" i="14"/>
  <c r="FT82" i="14"/>
  <c r="FT85" i="14"/>
  <c r="OL112" i="14"/>
  <c r="FU58" i="14"/>
  <c r="FJ156" i="14"/>
  <c r="OM74" i="14"/>
  <c r="FK152" i="14" l="1"/>
  <c r="FK150" i="14"/>
  <c r="FK144" i="14"/>
  <c r="FK153" i="14" s="1"/>
  <c r="OM147" i="14"/>
  <c r="S35" i="11"/>
  <c r="S31" i="10"/>
  <c r="S36" i="10" s="1"/>
  <c r="FU80" i="14"/>
  <c r="FU71" i="14"/>
  <c r="FU83" i="14" s="1"/>
  <c r="FT84" i="14"/>
  <c r="S9" i="14"/>
  <c r="S46" i="11" s="1"/>
  <c r="FG117" i="14"/>
  <c r="FG115" i="14"/>
  <c r="FV52" i="14"/>
  <c r="FV43" i="14"/>
  <c r="OM112" i="14"/>
  <c r="ON74" i="14"/>
  <c r="FE119" i="14"/>
  <c r="FF119" i="14" s="1"/>
  <c r="FF120" i="14"/>
  <c r="OO74" i="14" l="1"/>
  <c r="FU82" i="14"/>
  <c r="FU85" i="14"/>
  <c r="ON112" i="14"/>
  <c r="FV54" i="14"/>
  <c r="S10" i="14"/>
  <c r="S43" i="13"/>
  <c r="S47" i="13" s="1"/>
  <c r="FK155" i="14"/>
  <c r="ON147" i="14"/>
  <c r="S11" i="14"/>
  <c r="FF121" i="14"/>
  <c r="FU84" i="14" l="1"/>
  <c r="FK154" i="14"/>
  <c r="FK156" i="14"/>
  <c r="FS115" i="14"/>
  <c r="FG109" i="14"/>
  <c r="FG118" i="14" s="1"/>
  <c r="S12" i="14"/>
  <c r="FU86" i="14"/>
  <c r="S52" i="13"/>
  <c r="S55" i="13" s="1"/>
  <c r="S51" i="13"/>
  <c r="OO112" i="14"/>
  <c r="FV55" i="14"/>
  <c r="S47" i="11"/>
  <c r="R13" i="14"/>
  <c r="S91" i="11"/>
  <c r="S20" i="14"/>
  <c r="OO147" i="14"/>
  <c r="OP74" i="14"/>
  <c r="S96" i="11" l="1"/>
  <c r="S92" i="11"/>
  <c r="S49" i="11" s="1"/>
  <c r="S10" i="8"/>
  <c r="T18" i="7" s="1"/>
  <c r="BE18" i="7" s="1"/>
  <c r="CP18" i="7" s="1"/>
  <c r="EA18" i="7" s="1"/>
  <c r="FL18" i="7" s="1"/>
  <c r="GW18" i="7" s="1"/>
  <c r="IH18" i="7" s="1"/>
  <c r="JS18" i="7" s="1"/>
  <c r="LD18" i="7" s="1"/>
  <c r="MO18" i="7" s="1"/>
  <c r="NZ18" i="7" s="1"/>
  <c r="PK18" i="7" s="1"/>
  <c r="QV18" i="7" s="1"/>
  <c r="T6" i="14"/>
  <c r="FV80" i="14"/>
  <c r="FV71" i="14"/>
  <c r="FV83" i="14" s="1"/>
  <c r="FG120" i="14"/>
  <c r="FL152" i="14"/>
  <c r="FL150" i="14"/>
  <c r="FL144" i="14"/>
  <c r="FL153" i="14" s="1"/>
  <c r="S43" i="11"/>
  <c r="OP112" i="14"/>
  <c r="OQ74" i="14"/>
  <c r="FV56" i="14"/>
  <c r="FV57" i="14" s="1"/>
  <c r="S53" i="13"/>
  <c r="T50" i="13" s="1"/>
  <c r="S58" i="13"/>
  <c r="S39" i="10" s="1"/>
  <c r="S57" i="13"/>
  <c r="S38" i="10" s="1"/>
  <c r="R33" i="8"/>
  <c r="R29" i="8" s="1"/>
  <c r="R14" i="14"/>
  <c r="R37" i="8" s="1"/>
  <c r="R35" i="8" s="1"/>
  <c r="R53" i="8" s="1"/>
  <c r="OP147" i="14"/>
  <c r="FV58" i="14" l="1"/>
  <c r="OQ112" i="14"/>
  <c r="FG119" i="14"/>
  <c r="FG121" i="14"/>
  <c r="OQ147" i="14"/>
  <c r="FV82" i="14"/>
  <c r="FV85" i="14"/>
  <c r="S46" i="10"/>
  <c r="S32" i="8"/>
  <c r="S41" i="10"/>
  <c r="OR74" i="14"/>
  <c r="R48" i="8"/>
  <c r="R51" i="8" s="1"/>
  <c r="FL155" i="14"/>
  <c r="FL154" i="14" s="1"/>
  <c r="S98" i="11"/>
  <c r="S59" i="8" l="1"/>
  <c r="S61" i="8" s="1"/>
  <c r="S62" i="8" s="1"/>
  <c r="OR112" i="14"/>
  <c r="FH117" i="14"/>
  <c r="FH115" i="14"/>
  <c r="FH109" i="14"/>
  <c r="FH118" i="14" s="1"/>
  <c r="FW52" i="14"/>
  <c r="FW43" i="14"/>
  <c r="FV86" i="14"/>
  <c r="S42" i="10"/>
  <c r="S34" i="11"/>
  <c r="S44" i="8"/>
  <c r="S44" i="10"/>
  <c r="S90" i="11"/>
  <c r="S42" i="8" s="1"/>
  <c r="FV84" i="14"/>
  <c r="FL156" i="14"/>
  <c r="OR147" i="14"/>
  <c r="FW54" i="14" l="1"/>
  <c r="FW55" i="14" s="1"/>
  <c r="FM152" i="14"/>
  <c r="FM150" i="14"/>
  <c r="FM144" i="14"/>
  <c r="FM153" i="14" s="1"/>
  <c r="S37" i="11"/>
  <c r="S11" i="11"/>
  <c r="FH120" i="14"/>
  <c r="FH121" i="14" s="1"/>
  <c r="S112" i="11"/>
  <c r="FW71" i="14"/>
  <c r="FW83" i="14" s="1"/>
  <c r="FW80" i="14"/>
  <c r="S89" i="11"/>
  <c r="S32" i="11"/>
  <c r="S52" i="11" s="1"/>
  <c r="S45" i="8"/>
  <c r="FI115" i="14" l="1"/>
  <c r="FI117" i="14"/>
  <c r="FI109" i="14"/>
  <c r="FI118" i="14" s="1"/>
  <c r="FW56" i="14"/>
  <c r="FW57" i="14" s="1"/>
  <c r="S19" i="14"/>
  <c r="S17" i="14" s="1"/>
  <c r="S56" i="11" s="1"/>
  <c r="S7" i="11"/>
  <c r="S18" i="11" s="1"/>
  <c r="S19" i="11" s="1"/>
  <c r="S20" i="11" s="1"/>
  <c r="S43" i="8"/>
  <c r="FH119" i="14"/>
  <c r="FM155" i="14"/>
  <c r="FM154" i="14" s="1"/>
  <c r="S73" i="11"/>
  <c r="S105" i="11"/>
  <c r="S62" i="11"/>
  <c r="S53" i="11"/>
  <c r="T53" i="11" s="1"/>
  <c r="FW82" i="14"/>
  <c r="FW86" i="14" s="1"/>
  <c r="FW85" i="14"/>
  <c r="FX80" i="14" l="1"/>
  <c r="FX71" i="14"/>
  <c r="FX83" i="14" s="1"/>
  <c r="FW58" i="14"/>
  <c r="FW84" i="14"/>
  <c r="S21" i="11"/>
  <c r="S66" i="11"/>
  <c r="S67" i="11" s="1"/>
  <c r="S106" i="11"/>
  <c r="S41" i="8" s="1"/>
  <c r="FI120" i="14"/>
  <c r="S76" i="11"/>
  <c r="S80" i="11" s="1"/>
  <c r="S81" i="11" s="1"/>
  <c r="FM156" i="14"/>
  <c r="FI121" i="14"/>
  <c r="S78" i="11" l="1"/>
  <c r="FJ117" i="14"/>
  <c r="FJ115" i="14"/>
  <c r="FJ109" i="14"/>
  <c r="FJ118" i="14" s="1"/>
  <c r="S39" i="8"/>
  <c r="T107" i="11"/>
  <c r="FX52" i="14"/>
  <c r="FX43" i="14"/>
  <c r="S113" i="11"/>
  <c r="FN144" i="14"/>
  <c r="FN153" i="14" s="1"/>
  <c r="FN155" i="14" s="1"/>
  <c r="FN154" i="14" s="1"/>
  <c r="FN150" i="14"/>
  <c r="FN152" i="14"/>
  <c r="FI119" i="14"/>
  <c r="S108" i="11"/>
  <c r="FX82" i="14"/>
  <c r="FX86" i="14" s="1"/>
  <c r="FX85" i="14"/>
  <c r="FY80" i="14" l="1"/>
  <c r="FY71" i="14"/>
  <c r="FY83" i="14" s="1"/>
  <c r="FX55" i="14"/>
  <c r="FX84" i="14"/>
  <c r="T104" i="11"/>
  <c r="S9" i="8"/>
  <c r="FJ121" i="14"/>
  <c r="T64" i="11"/>
  <c r="T46" i="8"/>
  <c r="FX54" i="14"/>
  <c r="FX56" i="14"/>
  <c r="FJ120" i="14"/>
  <c r="FN156" i="14"/>
  <c r="FK117" i="14" l="1"/>
  <c r="FK115" i="14"/>
  <c r="FK109" i="14"/>
  <c r="FK118" i="14" s="1"/>
  <c r="S7" i="8"/>
  <c r="S24" i="8" s="1"/>
  <c r="T16" i="7"/>
  <c r="FO152" i="14"/>
  <c r="FO144" i="14"/>
  <c r="FO153" i="14" s="1"/>
  <c r="FO155" i="14" s="1"/>
  <c r="FO154" i="14" s="1"/>
  <c r="FO150" i="14"/>
  <c r="FJ119" i="14"/>
  <c r="FX57" i="14"/>
  <c r="FY82" i="14"/>
  <c r="FY85" i="14"/>
  <c r="FY84" i="14" s="1"/>
  <c r="FO156" i="14" l="1"/>
  <c r="FY86" i="14"/>
  <c r="FK120" i="14"/>
  <c r="FX58" i="14"/>
  <c r="FK121" i="14"/>
  <c r="T74" i="11"/>
  <c r="BE16" i="7"/>
  <c r="CP16" i="7" s="1"/>
  <c r="EA16" i="7" s="1"/>
  <c r="FL16" i="7" s="1"/>
  <c r="GW16" i="7" s="1"/>
  <c r="IH16" i="7" s="1"/>
  <c r="JS16" i="7" s="1"/>
  <c r="LD16" i="7" s="1"/>
  <c r="MO16" i="7" s="1"/>
  <c r="NZ16" i="7" s="1"/>
  <c r="PK16" i="7" s="1"/>
  <c r="QV16" i="7" s="1"/>
  <c r="T19" i="7"/>
  <c r="T32" i="10" s="1"/>
  <c r="FY52" i="14" l="1"/>
  <c r="FY43" i="14"/>
  <c r="FK119" i="14"/>
  <c r="FZ80" i="14"/>
  <c r="FZ71" i="14"/>
  <c r="FZ83" i="14" s="1"/>
  <c r="FL117" i="14"/>
  <c r="FL115" i="14"/>
  <c r="FL109" i="14"/>
  <c r="FL118" i="14" s="1"/>
  <c r="FL120" i="14" s="1"/>
  <c r="FL119" i="14" s="1"/>
  <c r="FP150" i="14"/>
  <c r="FP156" i="14" s="1"/>
  <c r="FP152" i="14"/>
  <c r="FP144" i="14"/>
  <c r="FP153" i="14" s="1"/>
  <c r="FP155" i="14" s="1"/>
  <c r="FP154" i="14" s="1"/>
  <c r="FQ150" i="14" l="1"/>
  <c r="FQ152" i="14"/>
  <c r="FQ144" i="14"/>
  <c r="FQ153" i="14" s="1"/>
  <c r="FQ155" i="14" s="1"/>
  <c r="FQ154" i="14" s="1"/>
  <c r="FZ82" i="14"/>
  <c r="FZ86" i="14" s="1"/>
  <c r="FZ85" i="14"/>
  <c r="FZ84" i="14" s="1"/>
  <c r="FL121" i="14"/>
  <c r="FY54" i="14"/>
  <c r="FY55" i="14" s="1"/>
  <c r="FY56" i="14" l="1"/>
  <c r="FY57" i="14" s="1"/>
  <c r="FY58" i="14" s="1"/>
  <c r="GA80" i="14"/>
  <c r="GA71" i="14"/>
  <c r="GA83" i="14" s="1"/>
  <c r="FM117" i="14"/>
  <c r="FM109" i="14"/>
  <c r="FM118" i="14" s="1"/>
  <c r="FM120" i="14" s="1"/>
  <c r="FM119" i="14" s="1"/>
  <c r="FM115" i="14"/>
  <c r="FQ156" i="14"/>
  <c r="FZ52" i="14" l="1"/>
  <c r="FZ43" i="14"/>
  <c r="FM121" i="14"/>
  <c r="FR152" i="14"/>
  <c r="FS152" i="14" s="1"/>
  <c r="FR150" i="14"/>
  <c r="FR144" i="14"/>
  <c r="FR153" i="14" s="1"/>
  <c r="GA82" i="14"/>
  <c r="GA86" i="14" s="1"/>
  <c r="GA85" i="14"/>
  <c r="GA84" i="14" s="1"/>
  <c r="GB80" i="14" l="1"/>
  <c r="GB71" i="14"/>
  <c r="GB83" i="14" s="1"/>
  <c r="FR155" i="14"/>
  <c r="FS153" i="14"/>
  <c r="FR156" i="14"/>
  <c r="FZ55" i="14"/>
  <c r="FN117" i="14"/>
  <c r="FN109" i="14"/>
  <c r="FN118" i="14" s="1"/>
  <c r="FN120" i="14" s="1"/>
  <c r="FN119" i="14" s="1"/>
  <c r="FN115" i="14"/>
  <c r="FZ54" i="14"/>
  <c r="FN121" i="14" l="1"/>
  <c r="FZ56" i="14"/>
  <c r="FZ57" i="14" s="1"/>
  <c r="FZ58" i="14" s="1"/>
  <c r="FT152" i="14"/>
  <c r="FT150" i="14"/>
  <c r="FR154" i="14"/>
  <c r="FS154" i="14" s="1"/>
  <c r="FS155" i="14"/>
  <c r="GB82" i="14"/>
  <c r="GB86" i="14" s="1"/>
  <c r="GB85" i="14"/>
  <c r="GB84" i="14" s="1"/>
  <c r="GC71" i="14" l="1"/>
  <c r="GC83" i="14" s="1"/>
  <c r="GC80" i="14"/>
  <c r="GA43" i="14"/>
  <c r="GA52" i="14"/>
  <c r="FS156" i="14"/>
  <c r="FO117" i="14"/>
  <c r="FO115" i="14"/>
  <c r="FO109" i="14"/>
  <c r="FO118" i="14" s="1"/>
  <c r="FO120" i="14" s="1"/>
  <c r="FO119" i="14" s="1"/>
  <c r="FO121" i="14" l="1"/>
  <c r="GF150" i="14"/>
  <c r="FT144" i="14"/>
  <c r="FT153" i="14" s="1"/>
  <c r="GA54" i="14"/>
  <c r="GC82" i="14"/>
  <c r="GC86" i="14" s="1"/>
  <c r="GC85" i="14"/>
  <c r="GC84" i="14" s="1"/>
  <c r="GA55" i="14"/>
  <c r="GA56" i="14" s="1"/>
  <c r="GD80" i="14" l="1"/>
  <c r="GD71" i="14"/>
  <c r="GD83" i="14" s="1"/>
  <c r="GA57" i="14"/>
  <c r="GA58" i="14" s="1"/>
  <c r="FT155" i="14"/>
  <c r="FP117" i="14"/>
  <c r="FP115" i="14"/>
  <c r="FP109" i="14"/>
  <c r="FP118" i="14" s="1"/>
  <c r="FP120" i="14" s="1"/>
  <c r="FP119" i="14" s="1"/>
  <c r="GB52" i="14" l="1"/>
  <c r="GB43" i="14"/>
  <c r="FP121" i="14"/>
  <c r="FT154" i="14"/>
  <c r="FT156" i="14"/>
  <c r="GD82" i="14"/>
  <c r="GD86" i="14" s="1"/>
  <c r="GD85" i="14"/>
  <c r="GD84" i="14" s="1"/>
  <c r="GE80" i="14" l="1"/>
  <c r="GE71" i="14"/>
  <c r="GE83" i="14" s="1"/>
  <c r="GF83" i="14" s="1"/>
  <c r="FU152" i="14"/>
  <c r="FU150" i="14"/>
  <c r="FU144" i="14"/>
  <c r="FU153" i="14" s="1"/>
  <c r="FQ117" i="14"/>
  <c r="FQ115" i="14"/>
  <c r="FQ109" i="14"/>
  <c r="FQ118" i="14" s="1"/>
  <c r="FQ120" i="14" s="1"/>
  <c r="FQ119" i="14" s="1"/>
  <c r="GB54" i="14"/>
  <c r="FQ121" i="14" l="1"/>
  <c r="FU155" i="14"/>
  <c r="GB55" i="14"/>
  <c r="FU156" i="14"/>
  <c r="GE82" i="14"/>
  <c r="GF82" i="14" s="1"/>
  <c r="GE85" i="14"/>
  <c r="GE84" i="14" l="1"/>
  <c r="GF84" i="14" s="1"/>
  <c r="GF85" i="14"/>
  <c r="GF86" i="14" s="1"/>
  <c r="FU154" i="14"/>
  <c r="GE86" i="14"/>
  <c r="GG71" i="14" s="1"/>
  <c r="GG83" i="14" s="1"/>
  <c r="FV152" i="14"/>
  <c r="FV150" i="14"/>
  <c r="FV144" i="14"/>
  <c r="FV153" i="14" s="1"/>
  <c r="GB57" i="14"/>
  <c r="GB58" i="14" s="1"/>
  <c r="FR117" i="14"/>
  <c r="FS117" i="14" s="1"/>
  <c r="FR115" i="14"/>
  <c r="FR109" i="14"/>
  <c r="FR118" i="14" s="1"/>
  <c r="GB56" i="14"/>
  <c r="GS80" i="14" l="1"/>
  <c r="GG80" i="14"/>
  <c r="FV155" i="14"/>
  <c r="T8" i="14"/>
  <c r="T33" i="10" s="1"/>
  <c r="FR120" i="14"/>
  <c r="FS118" i="14"/>
  <c r="GC52" i="14"/>
  <c r="GC43" i="14"/>
  <c r="FR121" i="14"/>
  <c r="FT117" i="14" l="1"/>
  <c r="FT115" i="14"/>
  <c r="FV154" i="14"/>
  <c r="FV156" i="14"/>
  <c r="T35" i="11"/>
  <c r="T31" i="10"/>
  <c r="T36" i="10" s="1"/>
  <c r="GC54" i="14"/>
  <c r="GC55" i="14" s="1"/>
  <c r="T9" i="14"/>
  <c r="T46" i="11" s="1"/>
  <c r="GG82" i="14"/>
  <c r="GG85" i="14"/>
  <c r="FR119" i="14"/>
  <c r="FS119" i="14" s="1"/>
  <c r="FS120" i="14"/>
  <c r="GC56" i="14" l="1"/>
  <c r="GC57" i="14" s="1"/>
  <c r="GC58" i="14" s="1"/>
  <c r="T43" i="13"/>
  <c r="T47" i="13" s="1"/>
  <c r="FW152" i="14"/>
  <c r="FW150" i="14"/>
  <c r="FW144" i="14"/>
  <c r="FW153" i="14" s="1"/>
  <c r="T11" i="14"/>
  <c r="FS121" i="14"/>
  <c r="T10" i="14"/>
  <c r="GG84" i="14"/>
  <c r="GG86" i="14"/>
  <c r="GD52" i="14" l="1"/>
  <c r="GD43" i="14"/>
  <c r="T20" i="14"/>
  <c r="T91" i="11"/>
  <c r="FW155" i="14"/>
  <c r="GH80" i="14"/>
  <c r="GH71" i="14"/>
  <c r="GH83" i="14" s="1"/>
  <c r="T52" i="13"/>
  <c r="T55" i="13" s="1"/>
  <c r="T51" i="13"/>
  <c r="T47" i="11"/>
  <c r="S13" i="14"/>
  <c r="GF115" i="14"/>
  <c r="FT109" i="14"/>
  <c r="FT118" i="14" s="1"/>
  <c r="T12" i="14"/>
  <c r="T58" i="13" l="1"/>
  <c r="T39" i="10" s="1"/>
  <c r="T57" i="13"/>
  <c r="T38" i="10" s="1"/>
  <c r="FT120" i="14"/>
  <c r="T96" i="11"/>
  <c r="T92" i="11"/>
  <c r="T49" i="11" s="1"/>
  <c r="T43" i="11" s="1"/>
  <c r="T10" i="8"/>
  <c r="U18" i="7" s="1"/>
  <c r="BF18" i="7" s="1"/>
  <c r="CQ18" i="7" s="1"/>
  <c r="EB18" i="7" s="1"/>
  <c r="FM18" i="7" s="1"/>
  <c r="GX18" i="7" s="1"/>
  <c r="II18" i="7" s="1"/>
  <c r="JT18" i="7" s="1"/>
  <c r="LE18" i="7" s="1"/>
  <c r="MP18" i="7" s="1"/>
  <c r="OA18" i="7" s="1"/>
  <c r="PL18" i="7" s="1"/>
  <c r="QW18" i="7" s="1"/>
  <c r="S33" i="8"/>
  <c r="S29" i="8" s="1"/>
  <c r="S14" i="14"/>
  <c r="S37" i="8" s="1"/>
  <c r="S35" i="8" s="1"/>
  <c r="S53" i="8" s="1"/>
  <c r="GH86" i="14"/>
  <c r="GH82" i="14"/>
  <c r="GH85" i="14"/>
  <c r="FW154" i="14"/>
  <c r="GD55" i="14"/>
  <c r="FW156" i="14"/>
  <c r="U6" i="14"/>
  <c r="T53" i="13"/>
  <c r="U50" i="13" s="1"/>
  <c r="GD54" i="14"/>
  <c r="T98" i="11" l="1"/>
  <c r="FT119" i="14"/>
  <c r="FT121" i="14"/>
  <c r="S48" i="8"/>
  <c r="S51" i="8" s="1"/>
  <c r="GD56" i="14"/>
  <c r="GD57" i="14" s="1"/>
  <c r="GD58" i="14" s="1"/>
  <c r="GH84" i="14"/>
  <c r="T46" i="10"/>
  <c r="T32" i="8"/>
  <c r="T41" i="10"/>
  <c r="GI71" i="14"/>
  <c r="GI83" i="14" s="1"/>
  <c r="GI80" i="14"/>
  <c r="FX152" i="14"/>
  <c r="FX150" i="14"/>
  <c r="FX144" i="14"/>
  <c r="FX153" i="14" s="1"/>
  <c r="GE52" i="14" l="1"/>
  <c r="GE43" i="14"/>
  <c r="GI82" i="14"/>
  <c r="GI85" i="14"/>
  <c r="FX155" i="14"/>
  <c r="FU115" i="14"/>
  <c r="FU117" i="14"/>
  <c r="FU109" i="14"/>
  <c r="FU118" i="14" s="1"/>
  <c r="FX156" i="14"/>
  <c r="T34" i="11"/>
  <c r="T42" i="10"/>
  <c r="T44" i="8"/>
  <c r="T44" i="10"/>
  <c r="T90" i="11"/>
  <c r="T42" i="8" s="1"/>
  <c r="T59" i="8"/>
  <c r="T61" i="8" s="1"/>
  <c r="T62" i="8" s="1"/>
  <c r="FY152" i="14" l="1"/>
  <c r="FY150" i="14"/>
  <c r="FY144" i="14"/>
  <c r="FY153" i="14" s="1"/>
  <c r="FY155" i="14" s="1"/>
  <c r="FY154" i="14" s="1"/>
  <c r="FU121" i="14"/>
  <c r="T112" i="11"/>
  <c r="T89" i="11"/>
  <c r="FX154" i="14"/>
  <c r="GI86" i="14"/>
  <c r="FU120" i="14"/>
  <c r="GI84" i="14"/>
  <c r="T45" i="8"/>
  <c r="GE55" i="14"/>
  <c r="T37" i="11"/>
  <c r="T32" i="11" s="1"/>
  <c r="T52" i="11" s="1"/>
  <c r="T11" i="11"/>
  <c r="GE54" i="14"/>
  <c r="GF54" i="14" s="1"/>
  <c r="T73" i="11" l="1"/>
  <c r="T105" i="11"/>
  <c r="T62" i="11"/>
  <c r="T19" i="14"/>
  <c r="T17" i="14" s="1"/>
  <c r="T56" i="11" s="1"/>
  <c r="T7" i="11"/>
  <c r="T18" i="11" s="1"/>
  <c r="T19" i="11" s="1"/>
  <c r="T20" i="11" s="1"/>
  <c r="GF55" i="14"/>
  <c r="FV117" i="14"/>
  <c r="FV115" i="14"/>
  <c r="FV109" i="14"/>
  <c r="FV118" i="14" s="1"/>
  <c r="GE56" i="14"/>
  <c r="GF56" i="14" s="1"/>
  <c r="GJ80" i="14"/>
  <c r="GJ71" i="14"/>
  <c r="GJ83" i="14" s="1"/>
  <c r="FY156" i="14"/>
  <c r="T43" i="8"/>
  <c r="FU119" i="14"/>
  <c r="FV120" i="14" l="1"/>
  <c r="FV121" i="14"/>
  <c r="T21" i="11"/>
  <c r="FZ150" i="14"/>
  <c r="FZ144" i="14"/>
  <c r="FZ153" i="14" s="1"/>
  <c r="FZ155" i="14" s="1"/>
  <c r="FZ154" i="14" s="1"/>
  <c r="FZ152" i="14"/>
  <c r="T66" i="11"/>
  <c r="T67" i="11" s="1"/>
  <c r="T106" i="11"/>
  <c r="T41" i="8" s="1"/>
  <c r="GE57" i="14"/>
  <c r="GJ82" i="14"/>
  <c r="GJ86" i="14" s="1"/>
  <c r="GJ85" i="14"/>
  <c r="T76" i="11"/>
  <c r="T80" i="11" s="1"/>
  <c r="T81" i="11" s="1"/>
  <c r="U107" i="11" l="1"/>
  <c r="U64" i="11" s="1"/>
  <c r="T113" i="11"/>
  <c r="T108" i="11"/>
  <c r="U104" i="11" s="1"/>
  <c r="GK80" i="14"/>
  <c r="GK71" i="14"/>
  <c r="GK83" i="14" s="1"/>
  <c r="FZ156" i="14"/>
  <c r="GF57" i="14"/>
  <c r="GE58" i="14"/>
  <c r="GG43" i="14" s="1"/>
  <c r="FW117" i="14"/>
  <c r="FW109" i="14"/>
  <c r="FW118" i="14" s="1"/>
  <c r="FW115" i="14"/>
  <c r="T39" i="8"/>
  <c r="GJ84" i="14"/>
  <c r="FV119" i="14"/>
  <c r="T78" i="11"/>
  <c r="U46" i="8" l="1"/>
  <c r="T9" i="8"/>
  <c r="T7" i="8" s="1"/>
  <c r="T24" i="8" s="1"/>
  <c r="GF58" i="14"/>
  <c r="FW120" i="14"/>
  <c r="GA152" i="14"/>
  <c r="GA150" i="14"/>
  <c r="GA144" i="14"/>
  <c r="GA153" i="14" s="1"/>
  <c r="GA155" i="14" s="1"/>
  <c r="GA154" i="14" s="1"/>
  <c r="FW121" i="14"/>
  <c r="GK82" i="14"/>
  <c r="GK86" i="14" s="1"/>
  <c r="GK85" i="14"/>
  <c r="U16" i="7" l="1"/>
  <c r="U74" i="11" s="1"/>
  <c r="GL80" i="14"/>
  <c r="GL71" i="14"/>
  <c r="GL83" i="14" s="1"/>
  <c r="GA156" i="14"/>
  <c r="FW119" i="14"/>
  <c r="FX117" i="14"/>
  <c r="FX115" i="14"/>
  <c r="FX109" i="14"/>
  <c r="FX118" i="14" s="1"/>
  <c r="GS52" i="14"/>
  <c r="GG52" i="14"/>
  <c r="GK84" i="14"/>
  <c r="U19" i="7" l="1"/>
  <c r="U32" i="10" s="1"/>
  <c r="BF16" i="7"/>
  <c r="CQ16" i="7" s="1"/>
  <c r="EB16" i="7" s="1"/>
  <c r="FM16" i="7" s="1"/>
  <c r="GX16" i="7" s="1"/>
  <c r="II16" i="7" s="1"/>
  <c r="JT16" i="7" s="1"/>
  <c r="LE16" i="7" s="1"/>
  <c r="MP16" i="7" s="1"/>
  <c r="OA16" i="7" s="1"/>
  <c r="PL16" i="7" s="1"/>
  <c r="QW16" i="7" s="1"/>
  <c r="FX120" i="14"/>
  <c r="FX121" i="14"/>
  <c r="GB150" i="14"/>
  <c r="GB152" i="14"/>
  <c r="GB144" i="14"/>
  <c r="GB153" i="14" s="1"/>
  <c r="GB155" i="14" s="1"/>
  <c r="GB154" i="14" s="1"/>
  <c r="GG54" i="14"/>
  <c r="GL82" i="14"/>
  <c r="GL86" i="14" s="1"/>
  <c r="GL85" i="14"/>
  <c r="GL84" i="14" s="1"/>
  <c r="GM80" i="14" l="1"/>
  <c r="GM71" i="14"/>
  <c r="GM83" i="14" s="1"/>
  <c r="GM85" i="14" s="1"/>
  <c r="GM84" i="14" s="1"/>
  <c r="GG55" i="14"/>
  <c r="GB156" i="14"/>
  <c r="FX119" i="14"/>
  <c r="FY117" i="14"/>
  <c r="FY115" i="14"/>
  <c r="FY109" i="14"/>
  <c r="FY118" i="14" s="1"/>
  <c r="FY120" i="14" s="1"/>
  <c r="FY119" i="14" s="1"/>
  <c r="FY121" i="14" l="1"/>
  <c r="GC150" i="14"/>
  <c r="GC152" i="14"/>
  <c r="GC144" i="14"/>
  <c r="GC153" i="14" s="1"/>
  <c r="GC155" i="14" s="1"/>
  <c r="GC154" i="14" s="1"/>
  <c r="GG56" i="14"/>
  <c r="GM82" i="14"/>
  <c r="GM86" i="14" s="1"/>
  <c r="GN80" i="14" l="1"/>
  <c r="GN71" i="14"/>
  <c r="GN83" i="14" s="1"/>
  <c r="GN85" i="14" s="1"/>
  <c r="GN84" i="14" s="1"/>
  <c r="GC156" i="14"/>
  <c r="GG57" i="14"/>
  <c r="FZ117" i="14"/>
  <c r="FZ109" i="14"/>
  <c r="FZ118" i="14" s="1"/>
  <c r="FZ120" i="14" s="1"/>
  <c r="FZ119" i="14" s="1"/>
  <c r="FZ115" i="14"/>
  <c r="FZ121" i="14" l="1"/>
  <c r="GG58" i="14"/>
  <c r="GD152" i="14"/>
  <c r="GD150" i="14"/>
  <c r="GD144" i="14"/>
  <c r="GD153" i="14" s="1"/>
  <c r="GD155" i="14" s="1"/>
  <c r="GD154" i="14" s="1"/>
  <c r="GN82" i="14"/>
  <c r="GN86" i="14" s="1"/>
  <c r="GO80" i="14" l="1"/>
  <c r="GO71" i="14"/>
  <c r="GO83" i="14" s="1"/>
  <c r="GO85" i="14" s="1"/>
  <c r="GO84" i="14" s="1"/>
  <c r="GD156" i="14"/>
  <c r="GH52" i="14"/>
  <c r="GH43" i="14"/>
  <c r="GA117" i="14"/>
  <c r="GA109" i="14"/>
  <c r="GA118" i="14" s="1"/>
  <c r="GA120" i="14" s="1"/>
  <c r="GA119" i="14" s="1"/>
  <c r="GA115" i="14"/>
  <c r="GA121" i="14" l="1"/>
  <c r="GH54" i="14"/>
  <c r="GH55" i="14" s="1"/>
  <c r="GE152" i="14"/>
  <c r="GF152" i="14" s="1"/>
  <c r="GE150" i="14"/>
  <c r="GE144" i="14"/>
  <c r="GE153" i="14" s="1"/>
  <c r="GO82" i="14"/>
  <c r="GO86" i="14" s="1"/>
  <c r="GH56" i="14" l="1"/>
  <c r="GP80" i="14"/>
  <c r="GP71" i="14"/>
  <c r="GP83" i="14" s="1"/>
  <c r="GP85" i="14" s="1"/>
  <c r="GP84" i="14" s="1"/>
  <c r="GE155" i="14"/>
  <c r="GE156" i="14" s="1"/>
  <c r="GF153" i="14"/>
  <c r="GB117" i="14"/>
  <c r="GB115" i="14"/>
  <c r="GB109" i="14"/>
  <c r="GB118" i="14" s="1"/>
  <c r="GB120" i="14" s="1"/>
  <c r="GB119" i="14" s="1"/>
  <c r="GG152" i="14" l="1"/>
  <c r="GG150" i="14"/>
  <c r="GP82" i="14"/>
  <c r="GP86" i="14" s="1"/>
  <c r="GE154" i="14"/>
  <c r="GF154" i="14" s="1"/>
  <c r="GF155" i="14"/>
  <c r="GB121" i="14"/>
  <c r="GH57" i="14"/>
  <c r="GQ80" i="14" l="1"/>
  <c r="GQ71" i="14"/>
  <c r="GQ83" i="14" s="1"/>
  <c r="GQ85" i="14" s="1"/>
  <c r="GQ84" i="14" s="1"/>
  <c r="GC117" i="14"/>
  <c r="GC115" i="14"/>
  <c r="GC109" i="14"/>
  <c r="GC118" i="14" s="1"/>
  <c r="GC120" i="14" s="1"/>
  <c r="GC119" i="14" s="1"/>
  <c r="GH58" i="14"/>
  <c r="GF156" i="14"/>
  <c r="GS150" i="14" l="1"/>
  <c r="GG144" i="14"/>
  <c r="GG153" i="14" s="1"/>
  <c r="GI52" i="14"/>
  <c r="GI43" i="14"/>
  <c r="GC121" i="14"/>
  <c r="GQ82" i="14"/>
  <c r="GQ86" i="14" s="1"/>
  <c r="GR80" i="14" l="1"/>
  <c r="GR71" i="14"/>
  <c r="GR83" i="14" s="1"/>
  <c r="GD117" i="14"/>
  <c r="GD115" i="14"/>
  <c r="GD109" i="14"/>
  <c r="GD118" i="14" s="1"/>
  <c r="GD120" i="14" s="1"/>
  <c r="GD119" i="14" s="1"/>
  <c r="GG155" i="14"/>
  <c r="GI54" i="14"/>
  <c r="GI55" i="14" l="1"/>
  <c r="GR85" i="14"/>
  <c r="GS83" i="14"/>
  <c r="GG154" i="14"/>
  <c r="GG156" i="14"/>
  <c r="GD121" i="14"/>
  <c r="GR86" i="14"/>
  <c r="GT71" i="14" s="1"/>
  <c r="GT83" i="14" s="1"/>
  <c r="GR82" i="14"/>
  <c r="GS82" i="14" s="1"/>
  <c r="GT85" i="14" l="1"/>
  <c r="GH152" i="14"/>
  <c r="GH150" i="14"/>
  <c r="GH144" i="14"/>
  <c r="GH153" i="14" s="1"/>
  <c r="GI56" i="14"/>
  <c r="GE117" i="14"/>
  <c r="GF117" i="14" s="1"/>
  <c r="GE115" i="14"/>
  <c r="GE109" i="14"/>
  <c r="GE118" i="14" s="1"/>
  <c r="GR84" i="14"/>
  <c r="GS84" i="14" s="1"/>
  <c r="GS85" i="14"/>
  <c r="GS86" i="14" s="1"/>
  <c r="HF80" i="14" l="1"/>
  <c r="GT80" i="14"/>
  <c r="GH155" i="14"/>
  <c r="U8" i="14"/>
  <c r="U33" i="10" s="1"/>
  <c r="GH156" i="14"/>
  <c r="GI57" i="14"/>
  <c r="GE120" i="14"/>
  <c r="GF118" i="14"/>
  <c r="GT84" i="14"/>
  <c r="GE121" i="14"/>
  <c r="U35" i="11" l="1"/>
  <c r="U31" i="10"/>
  <c r="U36" i="10" s="1"/>
  <c r="GI58" i="14"/>
  <c r="GG115" i="14"/>
  <c r="GG117" i="14"/>
  <c r="GH154" i="14"/>
  <c r="GI152" i="14"/>
  <c r="GI150" i="14"/>
  <c r="GI144" i="14"/>
  <c r="GI153" i="14" s="1"/>
  <c r="U9" i="14"/>
  <c r="U46" i="11" s="1"/>
  <c r="GT82" i="14"/>
  <c r="GT86" i="14" s="1"/>
  <c r="GE119" i="14"/>
  <c r="GF119" i="14" s="1"/>
  <c r="GF120" i="14"/>
  <c r="GU71" i="14" l="1"/>
  <c r="GU83" i="14" s="1"/>
  <c r="GU80" i="14"/>
  <c r="GI155" i="14"/>
  <c r="U10" i="14"/>
  <c r="U11" i="14"/>
  <c r="GF121" i="14"/>
  <c r="U43" i="13"/>
  <c r="U47" i="13" s="1"/>
  <c r="GJ52" i="14"/>
  <c r="GJ43" i="14"/>
  <c r="GS115" i="14" l="1"/>
  <c r="GG109" i="14"/>
  <c r="GG118" i="14" s="1"/>
  <c r="U12" i="14"/>
  <c r="U20" i="14"/>
  <c r="U91" i="11"/>
  <c r="GJ54" i="14"/>
  <c r="GJ55" i="14" s="1"/>
  <c r="GI154" i="14"/>
  <c r="U52" i="13"/>
  <c r="U55" i="13" s="1"/>
  <c r="U51" i="13"/>
  <c r="GU82" i="14"/>
  <c r="U47" i="11"/>
  <c r="T13" i="14"/>
  <c r="GI156" i="14"/>
  <c r="GU85" i="14"/>
  <c r="U53" i="13" l="1"/>
  <c r="V50" i="13" s="1"/>
  <c r="GJ56" i="14"/>
  <c r="GJ57" i="14" s="1"/>
  <c r="GU84" i="14"/>
  <c r="U58" i="13"/>
  <c r="U39" i="10" s="1"/>
  <c r="U57" i="13"/>
  <c r="U38" i="10" s="1"/>
  <c r="T33" i="8"/>
  <c r="T29" i="8" s="1"/>
  <c r="T48" i="8" s="1"/>
  <c r="T51" i="8" s="1"/>
  <c r="T14" i="14"/>
  <c r="T37" i="8" s="1"/>
  <c r="T35" i="8" s="1"/>
  <c r="T53" i="8" s="1"/>
  <c r="GG120" i="14"/>
  <c r="GJ152" i="14"/>
  <c r="GJ144" i="14"/>
  <c r="GJ153" i="14" s="1"/>
  <c r="GJ150" i="14"/>
  <c r="U96" i="11"/>
  <c r="U92" i="11"/>
  <c r="U49" i="11" s="1"/>
  <c r="U43" i="11" s="1"/>
  <c r="U10" i="8"/>
  <c r="V18" i="7" s="1"/>
  <c r="BG18" i="7" s="1"/>
  <c r="CR18" i="7" s="1"/>
  <c r="EC18" i="7" s="1"/>
  <c r="FN18" i="7" s="1"/>
  <c r="GY18" i="7" s="1"/>
  <c r="IJ18" i="7" s="1"/>
  <c r="JU18" i="7" s="1"/>
  <c r="LF18" i="7" s="1"/>
  <c r="MQ18" i="7" s="1"/>
  <c r="OB18" i="7" s="1"/>
  <c r="PM18" i="7" s="1"/>
  <c r="QX18" i="7" s="1"/>
  <c r="GU86" i="14"/>
  <c r="V6" i="14"/>
  <c r="GJ58" i="14" l="1"/>
  <c r="U98" i="11"/>
  <c r="GJ155" i="14"/>
  <c r="GJ156" i="14" s="1"/>
  <c r="GG119" i="14"/>
  <c r="GG121" i="14"/>
  <c r="U46" i="10"/>
  <c r="U32" i="8"/>
  <c r="U41" i="10"/>
  <c r="GV80" i="14"/>
  <c r="GV71" i="14"/>
  <c r="GV83" i="14" s="1"/>
  <c r="GK152" i="14" l="1"/>
  <c r="GK150" i="14"/>
  <c r="GK144" i="14"/>
  <c r="GK153" i="14" s="1"/>
  <c r="GH117" i="14"/>
  <c r="GH115" i="14"/>
  <c r="GH109" i="14"/>
  <c r="GH118" i="14" s="1"/>
  <c r="GV85" i="14"/>
  <c r="U34" i="11"/>
  <c r="U42" i="10"/>
  <c r="U44" i="10"/>
  <c r="U44" i="8"/>
  <c r="U90" i="11"/>
  <c r="U42" i="8" s="1"/>
  <c r="GK52" i="14"/>
  <c r="GK43" i="14"/>
  <c r="GJ154" i="14"/>
  <c r="GV82" i="14"/>
  <c r="U59" i="8"/>
  <c r="U61" i="8" s="1"/>
  <c r="U62" i="8" s="1"/>
  <c r="U45" i="8" l="1"/>
  <c r="GV86" i="14"/>
  <c r="U89" i="11"/>
  <c r="GK155" i="14"/>
  <c r="U37" i="11"/>
  <c r="U32" i="11" s="1"/>
  <c r="U52" i="11" s="1"/>
  <c r="U11" i="11"/>
  <c r="GV84" i="14"/>
  <c r="GK54" i="14"/>
  <c r="GK55" i="14" s="1"/>
  <c r="U112" i="11"/>
  <c r="GH120" i="14"/>
  <c r="GH121" i="14"/>
  <c r="GK56" i="14" l="1"/>
  <c r="GK57" i="14" s="1"/>
  <c r="U73" i="11"/>
  <c r="U105" i="11"/>
  <c r="U62" i="11"/>
  <c r="U53" i="11"/>
  <c r="GK154" i="14"/>
  <c r="GH119" i="14"/>
  <c r="GK156" i="14"/>
  <c r="GW80" i="14"/>
  <c r="GW71" i="14"/>
  <c r="GW83" i="14" s="1"/>
  <c r="U43" i="8"/>
  <c r="GI117" i="14"/>
  <c r="GI115" i="14"/>
  <c r="GI109" i="14"/>
  <c r="GI118" i="14" s="1"/>
  <c r="U19" i="14"/>
  <c r="U17" i="14" s="1"/>
  <c r="U56" i="11" s="1"/>
  <c r="U7" i="11"/>
  <c r="U18" i="11" s="1"/>
  <c r="U19" i="11" s="1"/>
  <c r="U20" i="11" s="1"/>
  <c r="GK58" i="14" l="1"/>
  <c r="U66" i="11"/>
  <c r="U67" i="11" s="1"/>
  <c r="U106" i="11"/>
  <c r="U41" i="8" s="1"/>
  <c r="GI120" i="14"/>
  <c r="GI121" i="14" s="1"/>
  <c r="U108" i="11"/>
  <c r="U76" i="11"/>
  <c r="U80" i="11" s="1"/>
  <c r="U81" i="11" s="1"/>
  <c r="U21" i="11"/>
  <c r="GL152" i="14"/>
  <c r="GL144" i="14"/>
  <c r="GL153" i="14" s="1"/>
  <c r="GL155" i="14" s="1"/>
  <c r="GL154" i="14" s="1"/>
  <c r="GL150" i="14"/>
  <c r="GW85" i="14"/>
  <c r="GW86" i="14"/>
  <c r="GW82" i="14"/>
  <c r="U113" i="11" l="1"/>
  <c r="V107" i="11"/>
  <c r="V64" i="11" s="1"/>
  <c r="U78" i="11"/>
  <c r="GJ117" i="14"/>
  <c r="GJ109" i="14"/>
  <c r="GJ118" i="14" s="1"/>
  <c r="GJ115" i="14"/>
  <c r="GX71" i="14"/>
  <c r="GX83" i="14" s="1"/>
  <c r="GX80" i="14"/>
  <c r="GI119" i="14"/>
  <c r="U39" i="8"/>
  <c r="GL156" i="14"/>
  <c r="GL52" i="14"/>
  <c r="GL43" i="14"/>
  <c r="V104" i="11"/>
  <c r="U9" i="8"/>
  <c r="GW84" i="14"/>
  <c r="V46" i="8" l="1"/>
  <c r="U7" i="8"/>
  <c r="U24" i="8" s="1"/>
  <c r="V16" i="7"/>
  <c r="GX85" i="14"/>
  <c r="GJ121" i="14"/>
  <c r="GX82" i="14"/>
  <c r="GX86" i="14" s="1"/>
  <c r="GL55" i="14"/>
  <c r="GL56" i="14" s="1"/>
  <c r="GS56" i="14" s="1"/>
  <c r="GM152" i="14"/>
  <c r="GM144" i="14"/>
  <c r="GM153" i="14" s="1"/>
  <c r="GM155" i="14" s="1"/>
  <c r="GM154" i="14" s="1"/>
  <c r="GM150" i="14"/>
  <c r="GJ120" i="14"/>
  <c r="GL54" i="14"/>
  <c r="E56" i="14" l="1"/>
  <c r="GY80" i="14"/>
  <c r="GY71" i="14"/>
  <c r="GY83" i="14" s="1"/>
  <c r="GY85" i="14" s="1"/>
  <c r="GY84" i="14" s="1"/>
  <c r="V74" i="11"/>
  <c r="V19" i="7"/>
  <c r="V32" i="10" s="1"/>
  <c r="BG16" i="7"/>
  <c r="CR16" i="7" s="1"/>
  <c r="EC16" i="7" s="1"/>
  <c r="FN16" i="7" s="1"/>
  <c r="GY16" i="7" s="1"/>
  <c r="IJ16" i="7" s="1"/>
  <c r="JU16" i="7" s="1"/>
  <c r="LF16" i="7" s="1"/>
  <c r="MQ16" i="7" s="1"/>
  <c r="OB16" i="7" s="1"/>
  <c r="PM16" i="7" s="1"/>
  <c r="QX16" i="7" s="1"/>
  <c r="GL57" i="14"/>
  <c r="GL58" i="14" s="1"/>
  <c r="GJ119" i="14"/>
  <c r="GX84" i="14"/>
  <c r="GM156" i="14"/>
  <c r="GK117" i="14"/>
  <c r="GK115" i="14"/>
  <c r="GK109" i="14"/>
  <c r="GK118" i="14" s="1"/>
  <c r="GM43" i="14" l="1"/>
  <c r="GM55" i="14" s="1"/>
  <c r="GM57" i="14" s="1"/>
  <c r="GM52" i="14"/>
  <c r="GY82" i="14"/>
  <c r="GY86" i="14" s="1"/>
  <c r="GK120" i="14"/>
  <c r="GN150" i="14"/>
  <c r="GN152" i="14"/>
  <c r="GN144" i="14"/>
  <c r="GN153" i="14" s="1"/>
  <c r="GN155" i="14" s="1"/>
  <c r="GN154" i="14" s="1"/>
  <c r="GZ80" i="14" l="1"/>
  <c r="GZ71" i="14"/>
  <c r="GZ83" i="14" s="1"/>
  <c r="GZ85" i="14" s="1"/>
  <c r="GZ84" i="14" s="1"/>
  <c r="GK119" i="14"/>
  <c r="GN156" i="14"/>
  <c r="GK121" i="14"/>
  <c r="GM54" i="14"/>
  <c r="GM58" i="14" s="1"/>
  <c r="GN43" i="14" l="1"/>
  <c r="GN55" i="14" s="1"/>
  <c r="GN57" i="14" s="1"/>
  <c r="GN52" i="14"/>
  <c r="GL117" i="14"/>
  <c r="GL115" i="14"/>
  <c r="GL109" i="14"/>
  <c r="GL118" i="14" s="1"/>
  <c r="GL120" i="14" s="1"/>
  <c r="GL119" i="14" s="1"/>
  <c r="GO150" i="14"/>
  <c r="GO152" i="14"/>
  <c r="GO144" i="14"/>
  <c r="GO153" i="14" s="1"/>
  <c r="GO155" i="14" s="1"/>
  <c r="GO154" i="14" s="1"/>
  <c r="GZ82" i="14"/>
  <c r="GZ86" i="14" s="1"/>
  <c r="HA80" i="14" l="1"/>
  <c r="HA71" i="14"/>
  <c r="HA83" i="14" s="1"/>
  <c r="HA85" i="14" s="1"/>
  <c r="HA84" i="14" s="1"/>
  <c r="GO156" i="14"/>
  <c r="GN54" i="14"/>
  <c r="GN58" i="14" s="1"/>
  <c r="GL121" i="14"/>
  <c r="GO52" i="14" l="1"/>
  <c r="GO43" i="14"/>
  <c r="GO55" i="14" s="1"/>
  <c r="GO57" i="14" s="1"/>
  <c r="GM117" i="14"/>
  <c r="GM109" i="14"/>
  <c r="GM118" i="14" s="1"/>
  <c r="GM120" i="14" s="1"/>
  <c r="GM119" i="14" s="1"/>
  <c r="GM115" i="14"/>
  <c r="GM121" i="14" s="1"/>
  <c r="GP152" i="14"/>
  <c r="GP150" i="14"/>
  <c r="GP144" i="14"/>
  <c r="GP153" i="14" s="1"/>
  <c r="GP155" i="14" s="1"/>
  <c r="GP154" i="14" s="1"/>
  <c r="HA82" i="14"/>
  <c r="HA86" i="14" s="1"/>
  <c r="HB80" i="14" l="1"/>
  <c r="HB71" i="14"/>
  <c r="HB83" i="14" s="1"/>
  <c r="HB85" i="14" s="1"/>
  <c r="HB84" i="14" s="1"/>
  <c r="GN117" i="14"/>
  <c r="GN109" i="14"/>
  <c r="GN118" i="14" s="1"/>
  <c r="GN120" i="14" s="1"/>
  <c r="GN119" i="14" s="1"/>
  <c r="GN115" i="14"/>
  <c r="GN121" i="14" s="1"/>
  <c r="GP156" i="14"/>
  <c r="GO54" i="14"/>
  <c r="GO58" i="14" s="1"/>
  <c r="GP52" i="14" l="1"/>
  <c r="GP43" i="14"/>
  <c r="GP55" i="14" s="1"/>
  <c r="GP57" i="14" s="1"/>
  <c r="GQ152" i="14"/>
  <c r="GQ150" i="14"/>
  <c r="GQ144" i="14"/>
  <c r="GQ153" i="14" s="1"/>
  <c r="GQ155" i="14" s="1"/>
  <c r="GQ154" i="14" s="1"/>
  <c r="GO117" i="14"/>
  <c r="GO115" i="14"/>
  <c r="GO109" i="14"/>
  <c r="GO118" i="14" s="1"/>
  <c r="GO120" i="14" s="1"/>
  <c r="GO119" i="14" s="1"/>
  <c r="HB82" i="14"/>
  <c r="HB86" i="14" s="1"/>
  <c r="HC80" i="14" l="1"/>
  <c r="HC71" i="14"/>
  <c r="HC83" i="14" s="1"/>
  <c r="HC85" i="14" s="1"/>
  <c r="HC84" i="14" s="1"/>
  <c r="GO121" i="14"/>
  <c r="GQ156" i="14"/>
  <c r="GP54" i="14"/>
  <c r="GP58" i="14" s="1"/>
  <c r="GQ52" i="14" l="1"/>
  <c r="GQ43" i="14"/>
  <c r="GQ55" i="14" s="1"/>
  <c r="GQ57" i="14" s="1"/>
  <c r="GP117" i="14"/>
  <c r="GP115" i="14"/>
  <c r="GP109" i="14"/>
  <c r="GP118" i="14" s="1"/>
  <c r="GP120" i="14" s="1"/>
  <c r="GP119" i="14" s="1"/>
  <c r="GR152" i="14"/>
  <c r="GS152" i="14" s="1"/>
  <c r="GR150" i="14"/>
  <c r="GR144" i="14"/>
  <c r="GR153" i="14" s="1"/>
  <c r="HC82" i="14"/>
  <c r="HC86" i="14" s="1"/>
  <c r="HD80" i="14" l="1"/>
  <c r="HD71" i="14"/>
  <c r="HD83" i="14" s="1"/>
  <c r="HD85" i="14" s="1"/>
  <c r="HD84" i="14" s="1"/>
  <c r="GR155" i="14"/>
  <c r="GS153" i="14"/>
  <c r="GR156" i="14"/>
  <c r="GP121" i="14"/>
  <c r="GQ54" i="14"/>
  <c r="GQ58" i="14" s="1"/>
  <c r="GR52" i="14" l="1"/>
  <c r="GR43" i="14"/>
  <c r="GR55" i="14" s="1"/>
  <c r="GT152" i="14"/>
  <c r="GT150" i="14"/>
  <c r="GQ117" i="14"/>
  <c r="GQ115" i="14"/>
  <c r="GQ121" i="14" s="1"/>
  <c r="GQ109" i="14"/>
  <c r="GQ118" i="14" s="1"/>
  <c r="GQ120" i="14" s="1"/>
  <c r="GQ119" i="14" s="1"/>
  <c r="GR154" i="14"/>
  <c r="GS154" i="14" s="1"/>
  <c r="GS155" i="14"/>
  <c r="HD82" i="14"/>
  <c r="HD86" i="14" s="1"/>
  <c r="HE80" i="14" l="1"/>
  <c r="HE71" i="14"/>
  <c r="HE83" i="14" s="1"/>
  <c r="GS156" i="14"/>
  <c r="GR117" i="14"/>
  <c r="GS117" i="14" s="1"/>
  <c r="GR115" i="14"/>
  <c r="GR109" i="14"/>
  <c r="GR118" i="14" s="1"/>
  <c r="GR57" i="14"/>
  <c r="GS57" i="14" s="1"/>
  <c r="GS55" i="14"/>
  <c r="GR54" i="14"/>
  <c r="GS54" i="14" s="1"/>
  <c r="V9" i="14" l="1"/>
  <c r="V46" i="11" s="1"/>
  <c r="GR120" i="14"/>
  <c r="GS118" i="14"/>
  <c r="HF150" i="14"/>
  <c r="GT144" i="14"/>
  <c r="GT153" i="14" s="1"/>
  <c r="HE85" i="14"/>
  <c r="HF83" i="14"/>
  <c r="V8" i="14"/>
  <c r="V33" i="10" s="1"/>
  <c r="GS58" i="14"/>
  <c r="GR58" i="14"/>
  <c r="GT43" i="14" s="1"/>
  <c r="GT55" i="14" s="1"/>
  <c r="HE82" i="14"/>
  <c r="HF82" i="14" s="1"/>
  <c r="HE84" i="14" l="1"/>
  <c r="HF84" i="14" s="1"/>
  <c r="HF85" i="14"/>
  <c r="HE86" i="14"/>
  <c r="HG71" i="14" s="1"/>
  <c r="HG83" i="14" s="1"/>
  <c r="GR119" i="14"/>
  <c r="GS119" i="14" s="1"/>
  <c r="GS120" i="14"/>
  <c r="GT57" i="14"/>
  <c r="GT155" i="14"/>
  <c r="HF86" i="14"/>
  <c r="HF52" i="14"/>
  <c r="GT52" i="14"/>
  <c r="GR121" i="14"/>
  <c r="V35" i="11"/>
  <c r="V31" i="10"/>
  <c r="V36" i="10" s="1"/>
  <c r="GT154" i="14" l="1"/>
  <c r="GT156" i="14"/>
  <c r="GT117" i="14"/>
  <c r="GT115" i="14"/>
  <c r="V10" i="14"/>
  <c r="V43" i="13"/>
  <c r="V47" i="13" s="1"/>
  <c r="GS121" i="14"/>
  <c r="V11" i="14"/>
  <c r="HG85" i="14"/>
  <c r="HG80" i="14"/>
  <c r="HS80" i="14"/>
  <c r="GT54" i="14"/>
  <c r="GT58" i="14" l="1"/>
  <c r="V52" i="13"/>
  <c r="V55" i="13" s="1"/>
  <c r="V51" i="13"/>
  <c r="V47" i="11"/>
  <c r="U13" i="14"/>
  <c r="HG84" i="14"/>
  <c r="GU152" i="14"/>
  <c r="GU150" i="14"/>
  <c r="GU144" i="14"/>
  <c r="GU153" i="14" s="1"/>
  <c r="HF115" i="14"/>
  <c r="GT109" i="14"/>
  <c r="GT118" i="14" s="1"/>
  <c r="V12" i="14"/>
  <c r="HG82" i="14"/>
  <c r="HG86" i="14" s="1"/>
  <c r="V20" i="14"/>
  <c r="V91" i="11"/>
  <c r="V58" i="13" l="1"/>
  <c r="V39" i="10" s="1"/>
  <c r="V57" i="13"/>
  <c r="V38" i="10" s="1"/>
  <c r="HH80" i="14"/>
  <c r="HH71" i="14"/>
  <c r="HH83" i="14" s="1"/>
  <c r="U33" i="8"/>
  <c r="U29" i="8" s="1"/>
  <c r="U48" i="8" s="1"/>
  <c r="U51" i="8" s="1"/>
  <c r="U14" i="14"/>
  <c r="U37" i="8" s="1"/>
  <c r="U35" i="8" s="1"/>
  <c r="U53" i="8" s="1"/>
  <c r="V43" i="11"/>
  <c r="V96" i="11"/>
  <c r="V92" i="11"/>
  <c r="V49" i="11" s="1"/>
  <c r="V10" i="8"/>
  <c r="W18" i="7" s="1"/>
  <c r="BH18" i="7" s="1"/>
  <c r="CS18" i="7" s="1"/>
  <c r="ED18" i="7" s="1"/>
  <c r="FO18" i="7" s="1"/>
  <c r="GZ18" i="7" s="1"/>
  <c r="IK18" i="7" s="1"/>
  <c r="JV18" i="7" s="1"/>
  <c r="LG18" i="7" s="1"/>
  <c r="MR18" i="7" s="1"/>
  <c r="OC18" i="7" s="1"/>
  <c r="PN18" i="7" s="1"/>
  <c r="QY18" i="7" s="1"/>
  <c r="V53" i="13"/>
  <c r="W50" i="13" s="1"/>
  <c r="W6" i="14"/>
  <c r="V14" i="14"/>
  <c r="V37" i="8" s="1"/>
  <c r="V35" i="8" s="1"/>
  <c r="V13" i="14"/>
  <c r="V33" i="8" s="1"/>
  <c r="GU52" i="14"/>
  <c r="GU43" i="14"/>
  <c r="GU55" i="14" s="1"/>
  <c r="GT120" i="14"/>
  <c r="GU155" i="14"/>
  <c r="GU154" i="14" l="1"/>
  <c r="V98" i="11"/>
  <c r="GU54" i="14"/>
  <c r="GU58" i="14" s="1"/>
  <c r="HH85" i="14"/>
  <c r="GT119" i="14"/>
  <c r="GT121" i="14"/>
  <c r="GU57" i="14"/>
  <c r="GU156" i="14"/>
  <c r="HH82" i="14"/>
  <c r="V46" i="10"/>
  <c r="V32" i="8"/>
  <c r="V41" i="10"/>
  <c r="GV52" i="14" l="1"/>
  <c r="GV43" i="14"/>
  <c r="GV55" i="14" s="1"/>
  <c r="V29" i="8"/>
  <c r="V59" i="8"/>
  <c r="V61" i="8" s="1"/>
  <c r="V62" i="8" s="1"/>
  <c r="GU117" i="14"/>
  <c r="GU109" i="14"/>
  <c r="GU118" i="14" s="1"/>
  <c r="GU115" i="14"/>
  <c r="HH84" i="14"/>
  <c r="V34" i="11"/>
  <c r="V42" i="10"/>
  <c r="V44" i="8"/>
  <c r="V44" i="10"/>
  <c r="V90" i="11"/>
  <c r="V42" i="8" s="1"/>
  <c r="GV152" i="14"/>
  <c r="GV144" i="14"/>
  <c r="GV153" i="14" s="1"/>
  <c r="GV150" i="14"/>
  <c r="HH86" i="14"/>
  <c r="V37" i="11" l="1"/>
  <c r="V11" i="11"/>
  <c r="V32" i="11"/>
  <c r="V52" i="11" s="1"/>
  <c r="V45" i="8"/>
  <c r="GV155" i="14"/>
  <c r="GV57" i="14"/>
  <c r="HI80" i="14"/>
  <c r="HI71" i="14"/>
  <c r="HI83" i="14" s="1"/>
  <c r="GU120" i="14"/>
  <c r="GU121" i="14" s="1"/>
  <c r="V89" i="11"/>
  <c r="V112" i="11"/>
  <c r="GV58" i="14"/>
  <c r="GV54" i="14"/>
  <c r="GV117" i="14" l="1"/>
  <c r="GV115" i="14"/>
  <c r="GV109" i="14"/>
  <c r="GV118" i="14" s="1"/>
  <c r="V19" i="14"/>
  <c r="V17" i="14" s="1"/>
  <c r="V56" i="11" s="1"/>
  <c r="V7" i="11"/>
  <c r="V18" i="11" s="1"/>
  <c r="V19" i="11" s="1"/>
  <c r="V20" i="11" s="1"/>
  <c r="HI85" i="14"/>
  <c r="GV154" i="14"/>
  <c r="HI82" i="14"/>
  <c r="HI86" i="14" s="1"/>
  <c r="V73" i="11"/>
  <c r="V105" i="11"/>
  <c r="V62" i="11"/>
  <c r="V53" i="11"/>
  <c r="V43" i="8"/>
  <c r="GU119" i="14"/>
  <c r="GW52" i="14"/>
  <c r="GW43" i="14"/>
  <c r="GW55" i="14" s="1"/>
  <c r="GV156" i="14"/>
  <c r="HJ80" i="14" l="1"/>
  <c r="HJ71" i="14"/>
  <c r="HJ83" i="14" s="1"/>
  <c r="V76" i="11"/>
  <c r="V80" i="11" s="1"/>
  <c r="V81" i="11" s="1"/>
  <c r="GW54" i="14"/>
  <c r="GW58" i="14" s="1"/>
  <c r="V21" i="11"/>
  <c r="GW152" i="14"/>
  <c r="GW150" i="14"/>
  <c r="GW144" i="14"/>
  <c r="GW153" i="14" s="1"/>
  <c r="GV120" i="14"/>
  <c r="HI84" i="14"/>
  <c r="GV121" i="14"/>
  <c r="GW57" i="14"/>
  <c r="V66" i="11"/>
  <c r="V67" i="11" s="1"/>
  <c r="V106" i="11"/>
  <c r="V41" i="8" s="1"/>
  <c r="V108" i="11"/>
  <c r="V78" i="11" l="1"/>
  <c r="V113" i="11"/>
  <c r="W107" i="11"/>
  <c r="W46" i="8" s="1"/>
  <c r="GX52" i="14"/>
  <c r="GX43" i="14"/>
  <c r="GX55" i="14" s="1"/>
  <c r="GW155" i="14"/>
  <c r="GW117" i="14"/>
  <c r="GW109" i="14"/>
  <c r="GW118" i="14" s="1"/>
  <c r="GW115" i="14"/>
  <c r="GW156" i="14"/>
  <c r="W104" i="11"/>
  <c r="V9" i="8"/>
  <c r="HJ85" i="14"/>
  <c r="V39" i="8"/>
  <c r="V48" i="8" s="1"/>
  <c r="V53" i="8"/>
  <c r="GV119" i="14"/>
  <c r="HJ82" i="14"/>
  <c r="HJ86" i="14" s="1"/>
  <c r="W64" i="11" l="1"/>
  <c r="HK80" i="14"/>
  <c r="HK71" i="14"/>
  <c r="HK83" i="14" s="1"/>
  <c r="GW154" i="14"/>
  <c r="V7" i="8"/>
  <c r="V24" i="8" s="1"/>
  <c r="V51" i="8" s="1"/>
  <c r="W16" i="7"/>
  <c r="GX57" i="14"/>
  <c r="GX150" i="14"/>
  <c r="GX152" i="14"/>
  <c r="GX144" i="14"/>
  <c r="GX153" i="14" s="1"/>
  <c r="GW120" i="14"/>
  <c r="GW121" i="14" s="1"/>
  <c r="HJ84" i="14"/>
  <c r="GX54" i="14"/>
  <c r="GX58" i="14" s="1"/>
  <c r="GY43" i="14" l="1"/>
  <c r="GY55" i="14" s="1"/>
  <c r="GY57" i="14" s="1"/>
  <c r="GY52" i="14"/>
  <c r="GX117" i="14"/>
  <c r="GX115" i="14"/>
  <c r="GX109" i="14"/>
  <c r="GX118" i="14" s="1"/>
  <c r="W74" i="11"/>
  <c r="W19" i="7"/>
  <c r="W32" i="10" s="1"/>
  <c r="BH16" i="7"/>
  <c r="CS16" i="7" s="1"/>
  <c r="ED16" i="7" s="1"/>
  <c r="FO16" i="7" s="1"/>
  <c r="GZ16" i="7" s="1"/>
  <c r="IK16" i="7" s="1"/>
  <c r="JV16" i="7" s="1"/>
  <c r="LG16" i="7" s="1"/>
  <c r="MR16" i="7" s="1"/>
  <c r="OC16" i="7" s="1"/>
  <c r="PN16" i="7" s="1"/>
  <c r="QY16" i="7" s="1"/>
  <c r="HK85" i="14"/>
  <c r="GW119" i="14"/>
  <c r="GX155" i="14"/>
  <c r="GX156" i="14"/>
  <c r="HK82" i="14"/>
  <c r="HK86" i="14" s="1"/>
  <c r="HL80" i="14" l="1"/>
  <c r="HL71" i="14"/>
  <c r="HL83" i="14" s="1"/>
  <c r="HL85" i="14" s="1"/>
  <c r="HL84" i="14" s="1"/>
  <c r="GY152" i="14"/>
  <c r="GY150" i="14"/>
  <c r="GY144" i="14"/>
  <c r="GY153" i="14" s="1"/>
  <c r="GY155" i="14" s="1"/>
  <c r="GY154" i="14" s="1"/>
  <c r="GX120" i="14"/>
  <c r="GY58" i="14"/>
  <c r="GY54" i="14"/>
  <c r="HK84" i="14"/>
  <c r="GX154" i="14"/>
  <c r="GZ43" i="14" l="1"/>
  <c r="GZ55" i="14" s="1"/>
  <c r="GZ57" i="14" s="1"/>
  <c r="GZ52" i="14"/>
  <c r="GX119" i="14"/>
  <c r="GY156" i="14"/>
  <c r="GX121" i="14"/>
  <c r="HL86" i="14"/>
  <c r="HL82" i="14"/>
  <c r="HM71" i="14" l="1"/>
  <c r="HM83" i="14" s="1"/>
  <c r="HM85" i="14" s="1"/>
  <c r="HM84" i="14" s="1"/>
  <c r="HM80" i="14"/>
  <c r="GY117" i="14"/>
  <c r="GY115" i="14"/>
  <c r="GY109" i="14"/>
  <c r="GY118" i="14" s="1"/>
  <c r="GY120" i="14" s="1"/>
  <c r="GY119" i="14" s="1"/>
  <c r="GZ58" i="14"/>
  <c r="GZ54" i="14"/>
  <c r="GZ150" i="14"/>
  <c r="GZ152" i="14"/>
  <c r="GZ144" i="14"/>
  <c r="GZ153" i="14" s="1"/>
  <c r="GZ155" i="14" s="1"/>
  <c r="GZ154" i="14" s="1"/>
  <c r="HA43" i="14" l="1"/>
  <c r="HA55" i="14" s="1"/>
  <c r="HA57" i="14" s="1"/>
  <c r="HA52" i="14"/>
  <c r="HM86" i="14"/>
  <c r="HM82" i="14"/>
  <c r="GZ156" i="14"/>
  <c r="GY121" i="14"/>
  <c r="HA150" i="14" l="1"/>
  <c r="HA152" i="14"/>
  <c r="HA144" i="14"/>
  <c r="HA153" i="14" s="1"/>
  <c r="HA155" i="14" s="1"/>
  <c r="HA154" i="14" s="1"/>
  <c r="HN80" i="14"/>
  <c r="HN71" i="14"/>
  <c r="HN83" i="14" s="1"/>
  <c r="HN85" i="14" s="1"/>
  <c r="HN84" i="14" s="1"/>
  <c r="HA54" i="14"/>
  <c r="HA58" i="14" s="1"/>
  <c r="GZ117" i="14"/>
  <c r="GZ109" i="14"/>
  <c r="GZ118" i="14" s="1"/>
  <c r="GZ120" i="14" s="1"/>
  <c r="GZ119" i="14" s="1"/>
  <c r="GZ115" i="14"/>
  <c r="HB52" i="14" l="1"/>
  <c r="HB43" i="14"/>
  <c r="HB55" i="14" s="1"/>
  <c r="HB57" i="14" s="1"/>
  <c r="GZ121" i="14"/>
  <c r="HN82" i="14"/>
  <c r="HN86" i="14" s="1"/>
  <c r="HA156" i="14"/>
  <c r="HO80" i="14" l="1"/>
  <c r="HO71" i="14"/>
  <c r="HO83" i="14" s="1"/>
  <c r="HO85" i="14" s="1"/>
  <c r="HO84" i="14" s="1"/>
  <c r="HB152" i="14"/>
  <c r="HB150" i="14"/>
  <c r="HB144" i="14"/>
  <c r="HB153" i="14" s="1"/>
  <c r="HB155" i="14" s="1"/>
  <c r="HB154" i="14" s="1"/>
  <c r="HA117" i="14"/>
  <c r="HA109" i="14"/>
  <c r="HA118" i="14" s="1"/>
  <c r="HA120" i="14" s="1"/>
  <c r="HA119" i="14" s="1"/>
  <c r="HA115" i="14"/>
  <c r="HB58" i="14"/>
  <c r="HB54" i="14"/>
  <c r="HC52" i="14" l="1"/>
  <c r="HC43" i="14"/>
  <c r="HC55" i="14" s="1"/>
  <c r="HC57" i="14" s="1"/>
  <c r="HA121" i="14"/>
  <c r="HB156" i="14"/>
  <c r="HO82" i="14"/>
  <c r="HO86" i="14" s="1"/>
  <c r="HP80" i="14" l="1"/>
  <c r="HP71" i="14"/>
  <c r="HP83" i="14" s="1"/>
  <c r="HP85" i="14" s="1"/>
  <c r="HP84" i="14" s="1"/>
  <c r="HC152" i="14"/>
  <c r="HC150" i="14"/>
  <c r="HC144" i="14"/>
  <c r="HC153" i="14" s="1"/>
  <c r="HC155" i="14" s="1"/>
  <c r="HC154" i="14" s="1"/>
  <c r="HB117" i="14"/>
  <c r="HB115" i="14"/>
  <c r="HB121" i="14" s="1"/>
  <c r="HB109" i="14"/>
  <c r="HB118" i="14" s="1"/>
  <c r="HB120" i="14" s="1"/>
  <c r="HB119" i="14" s="1"/>
  <c r="HC54" i="14"/>
  <c r="HC58" i="14" s="1"/>
  <c r="HD52" i="14" l="1"/>
  <c r="HD43" i="14"/>
  <c r="HD55" i="14" s="1"/>
  <c r="HD57" i="14" s="1"/>
  <c r="HC156" i="14"/>
  <c r="HC117" i="14"/>
  <c r="HC115" i="14"/>
  <c r="HC109" i="14"/>
  <c r="HC118" i="14" s="1"/>
  <c r="HC120" i="14" s="1"/>
  <c r="HC119" i="14" s="1"/>
  <c r="HP82" i="14"/>
  <c r="HP86" i="14" s="1"/>
  <c r="HQ80" i="14" l="1"/>
  <c r="HQ71" i="14"/>
  <c r="HQ83" i="14" s="1"/>
  <c r="HQ85" i="14" s="1"/>
  <c r="HQ84" i="14" s="1"/>
  <c r="HC121" i="14"/>
  <c r="HD152" i="14"/>
  <c r="HD150" i="14"/>
  <c r="HD144" i="14"/>
  <c r="HD153" i="14" s="1"/>
  <c r="HD155" i="14" s="1"/>
  <c r="HD154" i="14" s="1"/>
  <c r="HD54" i="14"/>
  <c r="HD58" i="14" s="1"/>
  <c r="HE52" i="14" l="1"/>
  <c r="HE43" i="14"/>
  <c r="HE55" i="14" s="1"/>
  <c r="HD156" i="14"/>
  <c r="HD117" i="14"/>
  <c r="HD115" i="14"/>
  <c r="HD109" i="14"/>
  <c r="HD118" i="14" s="1"/>
  <c r="HD120" i="14" s="1"/>
  <c r="HD119" i="14" s="1"/>
  <c r="HQ82" i="14"/>
  <c r="HQ86" i="14" s="1"/>
  <c r="HR80" i="14" l="1"/>
  <c r="HR71" i="14"/>
  <c r="HR83" i="14" s="1"/>
  <c r="HE57" i="14"/>
  <c r="HF57" i="14" s="1"/>
  <c r="HF55" i="14"/>
  <c r="HD121" i="14"/>
  <c r="HE152" i="14"/>
  <c r="HF152" i="14" s="1"/>
  <c r="HE150" i="14"/>
  <c r="HE144" i="14"/>
  <c r="HE153" i="14" s="1"/>
  <c r="HE54" i="14"/>
  <c r="HF54" i="14" s="1"/>
  <c r="HE58" i="14" l="1"/>
  <c r="HG43" i="14" s="1"/>
  <c r="HG55" i="14" s="1"/>
  <c r="W8" i="14"/>
  <c r="W33" i="10" s="1"/>
  <c r="HF58" i="14"/>
  <c r="HR85" i="14"/>
  <c r="HS83" i="14"/>
  <c r="HE155" i="14"/>
  <c r="HE156" i="14" s="1"/>
  <c r="HF153" i="14"/>
  <c r="HE115" i="14"/>
  <c r="HE117" i="14"/>
  <c r="HF117" i="14" s="1"/>
  <c r="HE109" i="14"/>
  <c r="HE118" i="14" s="1"/>
  <c r="HR82" i="14"/>
  <c r="HS82" i="14" s="1"/>
  <c r="HG152" i="14" l="1"/>
  <c r="HG150" i="14"/>
  <c r="HR84" i="14"/>
  <c r="HS84" i="14" s="1"/>
  <c r="HS85" i="14"/>
  <c r="HS86" i="14"/>
  <c r="W35" i="11"/>
  <c r="W31" i="10"/>
  <c r="W36" i="10" s="1"/>
  <c r="HR86" i="14"/>
  <c r="HT71" i="14" s="1"/>
  <c r="HT83" i="14" s="1"/>
  <c r="HE120" i="14"/>
  <c r="HE121" i="14" s="1"/>
  <c r="HF118" i="14"/>
  <c r="HS52" i="14"/>
  <c r="HG52" i="14"/>
  <c r="HE154" i="14"/>
  <c r="HF154" i="14" s="1"/>
  <c r="HF155" i="14"/>
  <c r="HG57" i="14"/>
  <c r="HG117" i="14" l="1"/>
  <c r="HG115" i="14"/>
  <c r="W43" i="13"/>
  <c r="W47" i="13" s="1"/>
  <c r="HT85" i="14"/>
  <c r="W9" i="14"/>
  <c r="W46" i="11" s="1"/>
  <c r="HF156" i="14"/>
  <c r="HE119" i="14"/>
  <c r="HF119" i="14" s="1"/>
  <c r="HF120" i="14"/>
  <c r="IF80" i="14"/>
  <c r="HT80" i="14"/>
  <c r="HG54" i="14"/>
  <c r="HT82" i="14" l="1"/>
  <c r="HG58" i="14"/>
  <c r="W52" i="13"/>
  <c r="W55" i="13" s="1"/>
  <c r="W51" i="13"/>
  <c r="W11" i="14"/>
  <c r="HF121" i="14"/>
  <c r="W10" i="14"/>
  <c r="W47" i="11" s="1"/>
  <c r="HS150" i="14"/>
  <c r="HG144" i="14"/>
  <c r="HG153" i="14" s="1"/>
  <c r="HT84" i="14"/>
  <c r="W58" i="13" l="1"/>
  <c r="W39" i="10" s="1"/>
  <c r="W57" i="13"/>
  <c r="W38" i="10" s="1"/>
  <c r="HH52" i="14"/>
  <c r="HH43" i="14"/>
  <c r="HH55" i="14" s="1"/>
  <c r="W20" i="14"/>
  <c r="W91" i="11"/>
  <c r="HT86" i="14"/>
  <c r="HG109" i="14"/>
  <c r="HG118" i="14" s="1"/>
  <c r="HS115" i="14"/>
  <c r="W12" i="14"/>
  <c r="W53" i="13"/>
  <c r="X50" i="13" s="1"/>
  <c r="HG155" i="14"/>
  <c r="HG120" i="14" l="1"/>
  <c r="HH57" i="14"/>
  <c r="HU80" i="14"/>
  <c r="HU71" i="14"/>
  <c r="HU83" i="14" s="1"/>
  <c r="HG154" i="14"/>
  <c r="HG156" i="14"/>
  <c r="HH58" i="14"/>
  <c r="HH54" i="14"/>
  <c r="W96" i="11"/>
  <c r="W92" i="11"/>
  <c r="W49" i="11" s="1"/>
  <c r="W43" i="11" s="1"/>
  <c r="W10" i="8"/>
  <c r="X18" i="7" s="1"/>
  <c r="BI18" i="7" s="1"/>
  <c r="CT18" i="7" s="1"/>
  <c r="EE18" i="7" s="1"/>
  <c r="FP18" i="7" s="1"/>
  <c r="HA18" i="7" s="1"/>
  <c r="IL18" i="7" s="1"/>
  <c r="JW18" i="7" s="1"/>
  <c r="LH18" i="7" s="1"/>
  <c r="MS18" i="7" s="1"/>
  <c r="OD18" i="7" s="1"/>
  <c r="PO18" i="7" s="1"/>
  <c r="QZ18" i="7" s="1"/>
  <c r="W46" i="10"/>
  <c r="W32" i="8"/>
  <c r="W41" i="10"/>
  <c r="W13" i="14"/>
  <c r="W33" i="8" s="1"/>
  <c r="X6" i="14"/>
  <c r="HI52" i="14" l="1"/>
  <c r="HI43" i="14"/>
  <c r="HI55" i="14" s="1"/>
  <c r="W34" i="11"/>
  <c r="W42" i="10"/>
  <c r="W44" i="8"/>
  <c r="W44" i="10"/>
  <c r="W90" i="11"/>
  <c r="W42" i="8" s="1"/>
  <c r="W98" i="11"/>
  <c r="HH152" i="14"/>
  <c r="HH150" i="14"/>
  <c r="HH144" i="14"/>
  <c r="HH153" i="14" s="1"/>
  <c r="W29" i="8"/>
  <c r="W59" i="8"/>
  <c r="W61" i="8" s="1"/>
  <c r="W62" i="8" s="1"/>
  <c r="HG119" i="14"/>
  <c r="HG121" i="14"/>
  <c r="W14" i="14"/>
  <c r="W37" i="8" s="1"/>
  <c r="W35" i="8" s="1"/>
  <c r="HU85" i="14"/>
  <c r="HU82" i="14"/>
  <c r="HU84" i="14" l="1"/>
  <c r="HH117" i="14"/>
  <c r="HH115" i="14"/>
  <c r="HH109" i="14"/>
  <c r="HH118" i="14" s="1"/>
  <c r="W45" i="8"/>
  <c r="W89" i="11"/>
  <c r="W112" i="11"/>
  <c r="HH155" i="14"/>
  <c r="W37" i="11"/>
  <c r="W32" i="11" s="1"/>
  <c r="W52" i="11" s="1"/>
  <c r="W11" i="11"/>
  <c r="HH156" i="14"/>
  <c r="HI57" i="14"/>
  <c r="HU86" i="14"/>
  <c r="HI54" i="14"/>
  <c r="W105" i="11" l="1"/>
  <c r="W62" i="11"/>
  <c r="W53" i="11"/>
  <c r="W73" i="11"/>
  <c r="HI152" i="14"/>
  <c r="HI150" i="14"/>
  <c r="HI144" i="14"/>
  <c r="HI153" i="14" s="1"/>
  <c r="W19" i="14"/>
  <c r="W17" i="14" s="1"/>
  <c r="W56" i="11" s="1"/>
  <c r="W7" i="11"/>
  <c r="W18" i="11" s="1"/>
  <c r="W19" i="11" s="1"/>
  <c r="W20" i="11" s="1"/>
  <c r="HH154" i="14"/>
  <c r="HI58" i="14"/>
  <c r="W43" i="8"/>
  <c r="HH120" i="14"/>
  <c r="HV71" i="14"/>
  <c r="HV83" i="14" s="1"/>
  <c r="HV80" i="14"/>
  <c r="W21" i="11" l="1"/>
  <c r="HH119" i="14"/>
  <c r="HH121" i="14"/>
  <c r="HV82" i="14"/>
  <c r="HI155" i="14"/>
  <c r="W76" i="11"/>
  <c r="W80" i="11" s="1"/>
  <c r="W81" i="11" s="1"/>
  <c r="W66" i="11"/>
  <c r="W67" i="11" s="1"/>
  <c r="W106" i="11"/>
  <c r="W41" i="8" s="1"/>
  <c r="HV85" i="14"/>
  <c r="X107" i="11"/>
  <c r="HJ52" i="14"/>
  <c r="HJ43" i="14"/>
  <c r="HJ55" i="14" s="1"/>
  <c r="W78" i="11" l="1"/>
  <c r="W108" i="11"/>
  <c r="X104" i="11" s="1"/>
  <c r="W113" i="11"/>
  <c r="W9" i="8"/>
  <c r="HI154" i="14"/>
  <c r="HV86" i="14"/>
  <c r="X64" i="11"/>
  <c r="X46" i="8"/>
  <c r="HV84" i="14"/>
  <c r="HJ54" i="14"/>
  <c r="HJ58" i="14" s="1"/>
  <c r="W39" i="8"/>
  <c r="W48" i="8" s="1"/>
  <c r="W53" i="8"/>
  <c r="HI156" i="14"/>
  <c r="HJ57" i="14"/>
  <c r="HI117" i="14"/>
  <c r="HI115" i="14"/>
  <c r="HI109" i="14"/>
  <c r="HI118" i="14" s="1"/>
  <c r="HK43" i="14" l="1"/>
  <c r="HK55" i="14" s="1"/>
  <c r="HK52" i="14"/>
  <c r="HW80" i="14"/>
  <c r="HW71" i="14"/>
  <c r="HW83" i="14" s="1"/>
  <c r="HI120" i="14"/>
  <c r="HI121" i="14" s="1"/>
  <c r="W7" i="8"/>
  <c r="W24" i="8" s="1"/>
  <c r="W51" i="8" s="1"/>
  <c r="X16" i="7"/>
  <c r="HJ150" i="14"/>
  <c r="HJ152" i="14"/>
  <c r="HJ144" i="14"/>
  <c r="HJ153" i="14" s="1"/>
  <c r="HJ117" i="14" l="1"/>
  <c r="HJ109" i="14"/>
  <c r="HJ118" i="14" s="1"/>
  <c r="HJ115" i="14"/>
  <c r="HW85" i="14"/>
  <c r="HW86" i="14"/>
  <c r="HW82" i="14"/>
  <c r="X74" i="11"/>
  <c r="X19" i="7"/>
  <c r="X32" i="10" s="1"/>
  <c r="BI16" i="7"/>
  <c r="CT16" i="7" s="1"/>
  <c r="EE16" i="7" s="1"/>
  <c r="FP16" i="7" s="1"/>
  <c r="HA16" i="7" s="1"/>
  <c r="IL16" i="7" s="1"/>
  <c r="JW16" i="7" s="1"/>
  <c r="LH16" i="7" s="1"/>
  <c r="MS16" i="7" s="1"/>
  <c r="OD16" i="7" s="1"/>
  <c r="PO16" i="7" s="1"/>
  <c r="QZ16" i="7" s="1"/>
  <c r="HJ155" i="14"/>
  <c r="HK54" i="14"/>
  <c r="HK58" i="14" s="1"/>
  <c r="HI119" i="14"/>
  <c r="HK57" i="14"/>
  <c r="HL43" i="14" l="1"/>
  <c r="HL55" i="14" s="1"/>
  <c r="HL57" i="14" s="1"/>
  <c r="HL52" i="14"/>
  <c r="HJ154" i="14"/>
  <c r="HX80" i="14"/>
  <c r="HX71" i="14"/>
  <c r="HX83" i="14" s="1"/>
  <c r="HJ120" i="14"/>
  <c r="HW84" i="14"/>
  <c r="HJ156" i="14"/>
  <c r="HJ119" i="14" l="1"/>
  <c r="HJ121" i="14"/>
  <c r="HX82" i="14"/>
  <c r="HX86" i="14" s="1"/>
  <c r="HK152" i="14"/>
  <c r="HK144" i="14"/>
  <c r="HK153" i="14" s="1"/>
  <c r="HK150" i="14"/>
  <c r="HL54" i="14"/>
  <c r="HL58" i="14" s="1"/>
  <c r="HX85" i="14"/>
  <c r="HM43" i="14" l="1"/>
  <c r="HM55" i="14" s="1"/>
  <c r="HM57" i="14" s="1"/>
  <c r="HM52" i="14"/>
  <c r="HY80" i="14"/>
  <c r="HY71" i="14"/>
  <c r="HY83" i="14" s="1"/>
  <c r="HY85" i="14" s="1"/>
  <c r="HY84" i="14" s="1"/>
  <c r="HK117" i="14"/>
  <c r="HK115" i="14"/>
  <c r="HK109" i="14"/>
  <c r="HK118" i="14" s="1"/>
  <c r="HX84" i="14"/>
  <c r="HK155" i="14"/>
  <c r="HK154" i="14" l="1"/>
  <c r="HK156" i="14"/>
  <c r="HY82" i="14"/>
  <c r="HY86" i="14" s="1"/>
  <c r="HM54" i="14"/>
  <c r="HM58" i="14" s="1"/>
  <c r="HK120" i="14"/>
  <c r="HN43" i="14" l="1"/>
  <c r="HN55" i="14" s="1"/>
  <c r="HN57" i="14" s="1"/>
  <c r="HN52" i="14"/>
  <c r="HZ80" i="14"/>
  <c r="HZ71" i="14"/>
  <c r="HZ83" i="14" s="1"/>
  <c r="HZ85" i="14" s="1"/>
  <c r="HZ84" i="14" s="1"/>
  <c r="HK119" i="14"/>
  <c r="HK121" i="14"/>
  <c r="HL150" i="14"/>
  <c r="HL152" i="14"/>
  <c r="HL144" i="14"/>
  <c r="HL153" i="14" s="1"/>
  <c r="HL155" i="14" s="1"/>
  <c r="HL154" i="14" s="1"/>
  <c r="HL117" i="14" l="1"/>
  <c r="HL115" i="14"/>
  <c r="HL109" i="14"/>
  <c r="HL118" i="14" s="1"/>
  <c r="HL120" i="14" s="1"/>
  <c r="HL119" i="14" s="1"/>
  <c r="HN54" i="14"/>
  <c r="HN58" i="14" s="1"/>
  <c r="HL156" i="14"/>
  <c r="HZ86" i="14"/>
  <c r="HZ82" i="14"/>
  <c r="HO52" i="14" l="1"/>
  <c r="HO43" i="14"/>
  <c r="HO55" i="14" s="1"/>
  <c r="HO57" i="14" s="1"/>
  <c r="IA80" i="14"/>
  <c r="IA71" i="14"/>
  <c r="IA83" i="14" s="1"/>
  <c r="IA85" i="14" s="1"/>
  <c r="IA84" i="14" s="1"/>
  <c r="HM150" i="14"/>
  <c r="HM152" i="14"/>
  <c r="HM144" i="14"/>
  <c r="HM153" i="14" s="1"/>
  <c r="HM155" i="14" s="1"/>
  <c r="HM154" i="14" s="1"/>
  <c r="HL121" i="14"/>
  <c r="HM117" i="14" l="1"/>
  <c r="HM109" i="14"/>
  <c r="HM118" i="14" s="1"/>
  <c r="HM120" i="14" s="1"/>
  <c r="HM119" i="14" s="1"/>
  <c r="HM115" i="14"/>
  <c r="HM156" i="14"/>
  <c r="IA82" i="14"/>
  <c r="IA86" i="14" s="1"/>
  <c r="HO54" i="14"/>
  <c r="HO58" i="14" s="1"/>
  <c r="HP52" i="14" l="1"/>
  <c r="HP43" i="14"/>
  <c r="HP55" i="14" s="1"/>
  <c r="HP57" i="14" s="1"/>
  <c r="IB80" i="14"/>
  <c r="IB71" i="14"/>
  <c r="IB83" i="14" s="1"/>
  <c r="IB85" i="14" s="1"/>
  <c r="IB84" i="14" s="1"/>
  <c r="HN152" i="14"/>
  <c r="HN144" i="14"/>
  <c r="HN153" i="14" s="1"/>
  <c r="HN155" i="14" s="1"/>
  <c r="HN154" i="14" s="1"/>
  <c r="HN150" i="14"/>
  <c r="HM121" i="14"/>
  <c r="HN156" i="14" l="1"/>
  <c r="IB82" i="14"/>
  <c r="IB86" i="14" s="1"/>
  <c r="HN117" i="14"/>
  <c r="HN109" i="14"/>
  <c r="HN118" i="14" s="1"/>
  <c r="HN120" i="14" s="1"/>
  <c r="HN119" i="14" s="1"/>
  <c r="HN115" i="14"/>
  <c r="HP54" i="14"/>
  <c r="HP58" i="14" s="1"/>
  <c r="HQ52" i="14" l="1"/>
  <c r="HQ43" i="14"/>
  <c r="HQ55" i="14" s="1"/>
  <c r="HQ57" i="14" s="1"/>
  <c r="IC80" i="14"/>
  <c r="IC71" i="14"/>
  <c r="IC83" i="14" s="1"/>
  <c r="IC85" i="14" s="1"/>
  <c r="IC84" i="14" s="1"/>
  <c r="HN121" i="14"/>
  <c r="HO152" i="14"/>
  <c r="HO150" i="14"/>
  <c r="HO144" i="14"/>
  <c r="HO153" i="14" s="1"/>
  <c r="HO155" i="14" s="1"/>
  <c r="HO154" i="14" s="1"/>
  <c r="HO117" i="14" l="1"/>
  <c r="HO115" i="14"/>
  <c r="HO109" i="14"/>
  <c r="HO118" i="14" s="1"/>
  <c r="HO120" i="14" s="1"/>
  <c r="HO119" i="14" s="1"/>
  <c r="HO156" i="14"/>
  <c r="IC82" i="14"/>
  <c r="IC86" i="14" s="1"/>
  <c r="HQ54" i="14"/>
  <c r="HQ58" i="14" s="1"/>
  <c r="HR52" i="14" l="1"/>
  <c r="HR43" i="14"/>
  <c r="HR55" i="14" s="1"/>
  <c r="ID80" i="14"/>
  <c r="ID71" i="14"/>
  <c r="ID83" i="14" s="1"/>
  <c r="ID85" i="14" s="1"/>
  <c r="ID84" i="14" s="1"/>
  <c r="HP152" i="14"/>
  <c r="HP150" i="14"/>
  <c r="HP144" i="14"/>
  <c r="HP153" i="14" s="1"/>
  <c r="HP155" i="14" s="1"/>
  <c r="HP154" i="14" s="1"/>
  <c r="HO121" i="14"/>
  <c r="HR57" i="14" l="1"/>
  <c r="HS57" i="14" s="1"/>
  <c r="HS55" i="14"/>
  <c r="HP117" i="14"/>
  <c r="HP115" i="14"/>
  <c r="HP109" i="14"/>
  <c r="HP118" i="14" s="1"/>
  <c r="HP120" i="14" s="1"/>
  <c r="HP119" i="14" s="1"/>
  <c r="HP156" i="14"/>
  <c r="ID82" i="14"/>
  <c r="ID86" i="14" s="1"/>
  <c r="HR54" i="14"/>
  <c r="HS54" i="14" s="1"/>
  <c r="IE71" i="14" l="1"/>
  <c r="IE83" i="14" s="1"/>
  <c r="IE80" i="14"/>
  <c r="HS58" i="14"/>
  <c r="HR58" i="14"/>
  <c r="HT43" i="14" s="1"/>
  <c r="HT55" i="14" s="1"/>
  <c r="HQ152" i="14"/>
  <c r="HQ150" i="14"/>
  <c r="HQ144" i="14"/>
  <c r="HQ153" i="14" s="1"/>
  <c r="HQ155" i="14" s="1"/>
  <c r="HQ154" i="14" s="1"/>
  <c r="HP121" i="14"/>
  <c r="HQ156" i="14" l="1"/>
  <c r="HQ117" i="14"/>
  <c r="HQ115" i="14"/>
  <c r="HQ109" i="14"/>
  <c r="HQ118" i="14" s="1"/>
  <c r="HQ120" i="14" s="1"/>
  <c r="HQ119" i="14" s="1"/>
  <c r="HT57" i="14"/>
  <c r="IF52" i="14"/>
  <c r="HT52" i="14"/>
  <c r="IE82" i="14"/>
  <c r="IF82" i="14" s="1"/>
  <c r="IE85" i="14"/>
  <c r="IF83" i="14"/>
  <c r="IE84" i="14" l="1"/>
  <c r="IF84" i="14" s="1"/>
  <c r="IF85" i="14"/>
  <c r="HQ121" i="14"/>
  <c r="IE86" i="14"/>
  <c r="IG71" i="14" s="1"/>
  <c r="IG83" i="14" s="1"/>
  <c r="HT54" i="14"/>
  <c r="HR152" i="14"/>
  <c r="HS152" i="14" s="1"/>
  <c r="HR150" i="14"/>
  <c r="HR144" i="14"/>
  <c r="HR153" i="14" s="1"/>
  <c r="HR155" i="14" l="1"/>
  <c r="HS153" i="14"/>
  <c r="HT58" i="14"/>
  <c r="HR117" i="14"/>
  <c r="HS117" i="14" s="1"/>
  <c r="HR115" i="14"/>
  <c r="HR109" i="14"/>
  <c r="HR118" i="14" s="1"/>
  <c r="HR156" i="14"/>
  <c r="IF86" i="14"/>
  <c r="IG85" i="14"/>
  <c r="HT152" i="14" l="1"/>
  <c r="HT150" i="14"/>
  <c r="X8" i="14"/>
  <c r="X33" i="10" s="1"/>
  <c r="IS80" i="14"/>
  <c r="IG80" i="14"/>
  <c r="HR120" i="14"/>
  <c r="HS118" i="14"/>
  <c r="HU52" i="14"/>
  <c r="HU43" i="14"/>
  <c r="HU55" i="14" s="1"/>
  <c r="IG84" i="14"/>
  <c r="HR154" i="14"/>
  <c r="HS154" i="14" s="1"/>
  <c r="HS155" i="14"/>
  <c r="X9" i="14" l="1"/>
  <c r="X46" i="11" s="1"/>
  <c r="IG82" i="14"/>
  <c r="HR119" i="14"/>
  <c r="HS119" i="14" s="1"/>
  <c r="HS120" i="14"/>
  <c r="HU54" i="14"/>
  <c r="HU58" i="14" s="1"/>
  <c r="HS156" i="14"/>
  <c r="X35" i="11"/>
  <c r="X31" i="10"/>
  <c r="X36" i="10" s="1"/>
  <c r="HU57" i="14"/>
  <c r="HR121" i="14"/>
  <c r="HT115" i="14" s="1"/>
  <c r="HV52" i="14" l="1"/>
  <c r="HV43" i="14"/>
  <c r="HV55" i="14" s="1"/>
  <c r="HT117" i="14"/>
  <c r="X10" i="14"/>
  <c r="X47" i="11" s="1"/>
  <c r="X43" i="13"/>
  <c r="X47" i="13" s="1"/>
  <c r="IG86" i="14"/>
  <c r="HT144" i="14"/>
  <c r="HT153" i="14" s="1"/>
  <c r="IF150" i="14"/>
  <c r="X11" i="14"/>
  <c r="HS121" i="14"/>
  <c r="X20" i="14" l="1"/>
  <c r="X91" i="11"/>
  <c r="IH71" i="14"/>
  <c r="IH83" i="14" s="1"/>
  <c r="IH80" i="14"/>
  <c r="X52" i="13"/>
  <c r="X55" i="13" s="1"/>
  <c r="X51" i="13"/>
  <c r="HT109" i="14"/>
  <c r="HT118" i="14" s="1"/>
  <c r="IF115" i="14"/>
  <c r="X12" i="14"/>
  <c r="HT155" i="14"/>
  <c r="HV57" i="14"/>
  <c r="HV54" i="14"/>
  <c r="X53" i="13" l="1"/>
  <c r="Y50" i="13" s="1"/>
  <c r="X57" i="13"/>
  <c r="X38" i="10" s="1"/>
  <c r="X58" i="13"/>
  <c r="X39" i="10" s="1"/>
  <c r="HT120" i="14"/>
  <c r="Y6" i="14"/>
  <c r="X96" i="11"/>
  <c r="X92" i="11"/>
  <c r="X49" i="11" s="1"/>
  <c r="X43" i="11" s="1"/>
  <c r="X10" i="8"/>
  <c r="Y18" i="7" s="1"/>
  <c r="BJ18" i="7" s="1"/>
  <c r="CU18" i="7" s="1"/>
  <c r="EF18" i="7" s="1"/>
  <c r="FQ18" i="7" s="1"/>
  <c r="HB18" i="7" s="1"/>
  <c r="IM18" i="7" s="1"/>
  <c r="JX18" i="7" s="1"/>
  <c r="LI18" i="7" s="1"/>
  <c r="MT18" i="7" s="1"/>
  <c r="OE18" i="7" s="1"/>
  <c r="PP18" i="7" s="1"/>
  <c r="RA18" i="7" s="1"/>
  <c r="X13" i="14"/>
  <c r="X33" i="8" s="1"/>
  <c r="IH85" i="14"/>
  <c r="HT154" i="14"/>
  <c r="HT156" i="14"/>
  <c r="HV58" i="14"/>
  <c r="IH82" i="14"/>
  <c r="X14" i="14" l="1"/>
  <c r="X37" i="8" s="1"/>
  <c r="X35" i="8" s="1"/>
  <c r="HU152" i="14"/>
  <c r="HU150" i="14"/>
  <c r="HU144" i="14"/>
  <c r="HU153" i="14" s="1"/>
  <c r="IH86" i="14"/>
  <c r="HW43" i="14"/>
  <c r="HW55" i="14" s="1"/>
  <c r="HW52" i="14"/>
  <c r="X98" i="11"/>
  <c r="HT119" i="14"/>
  <c r="HT121" i="14"/>
  <c r="IH84" i="14"/>
  <c r="X46" i="10"/>
  <c r="X32" i="8"/>
  <c r="X41" i="10"/>
  <c r="X34" i="11" l="1"/>
  <c r="X42" i="10"/>
  <c r="X44" i="10"/>
  <c r="X44" i="8"/>
  <c r="X90" i="11"/>
  <c r="X42" i="8" s="1"/>
  <c r="II80" i="14"/>
  <c r="II71" i="14"/>
  <c r="II83" i="14" s="1"/>
  <c r="X29" i="8"/>
  <c r="X59" i="8"/>
  <c r="X61" i="8" s="1"/>
  <c r="X62" i="8" s="1"/>
  <c r="HU115" i="14"/>
  <c r="HU109" i="14"/>
  <c r="HU118" i="14" s="1"/>
  <c r="HW54" i="14"/>
  <c r="HW58" i="14" s="1"/>
  <c r="HW57" i="14"/>
  <c r="HU155" i="14"/>
  <c r="HX43" i="14" l="1"/>
  <c r="HX55" i="14" s="1"/>
  <c r="HX52" i="14"/>
  <c r="II82" i="14"/>
  <c r="II86" i="14" s="1"/>
  <c r="X112" i="11"/>
  <c r="HU154" i="14"/>
  <c r="HU156" i="14"/>
  <c r="II85" i="14"/>
  <c r="X89" i="11"/>
  <c r="HU120" i="14"/>
  <c r="HU117" i="14"/>
  <c r="X37" i="11"/>
  <c r="X32" i="11" s="1"/>
  <c r="X52" i="11" s="1"/>
  <c r="X11" i="11"/>
  <c r="X45" i="8"/>
  <c r="IJ80" i="14" l="1"/>
  <c r="IJ71" i="14"/>
  <c r="IJ83" i="14" s="1"/>
  <c r="HV144" i="14"/>
  <c r="HV153" i="14" s="1"/>
  <c r="HV152" i="14"/>
  <c r="HV150" i="14"/>
  <c r="X19" i="14"/>
  <c r="X17" i="14" s="1"/>
  <c r="X56" i="11" s="1"/>
  <c r="X7" i="11"/>
  <c r="X18" i="11" s="1"/>
  <c r="X19" i="11" s="1"/>
  <c r="X20" i="11" s="1"/>
  <c r="X105" i="11"/>
  <c r="X62" i="11"/>
  <c r="X53" i="11"/>
  <c r="X73" i="11"/>
  <c r="HU121" i="14"/>
  <c r="II84" i="14"/>
  <c r="HX54" i="14"/>
  <c r="HX58" i="14" s="1"/>
  <c r="X43" i="8"/>
  <c r="HU119" i="14"/>
  <c r="HX57" i="14"/>
  <c r="HY43" i="14" l="1"/>
  <c r="HY55" i="14" s="1"/>
  <c r="HY57" i="14" s="1"/>
  <c r="HY52" i="14"/>
  <c r="X76" i="11"/>
  <c r="X80" i="11" s="1"/>
  <c r="X81" i="11" s="1"/>
  <c r="X21" i="11"/>
  <c r="HV155" i="14"/>
  <c r="HV156" i="14" s="1"/>
  <c r="IJ85" i="14"/>
  <c r="X66" i="11"/>
  <c r="X67" i="11" s="1"/>
  <c r="X106" i="11"/>
  <c r="X41" i="8" s="1"/>
  <c r="X108" i="11"/>
  <c r="HV115" i="14"/>
  <c r="HV109" i="14"/>
  <c r="HV118" i="14" s="1"/>
  <c r="IJ82" i="14"/>
  <c r="IJ86" i="14" s="1"/>
  <c r="X113" i="11" l="1"/>
  <c r="X78" i="11"/>
  <c r="Y107" i="11"/>
  <c r="Y64" i="11" s="1"/>
  <c r="HW152" i="14"/>
  <c r="HW150" i="14"/>
  <c r="HW144" i="14"/>
  <c r="HW153" i="14" s="1"/>
  <c r="IK71" i="14"/>
  <c r="IK83" i="14" s="1"/>
  <c r="IK80" i="14"/>
  <c r="HV120" i="14"/>
  <c r="HV117" i="14"/>
  <c r="Y46" i="8"/>
  <c r="IJ84" i="14"/>
  <c r="HY54" i="14"/>
  <c r="HY58" i="14" s="1"/>
  <c r="HV154" i="14"/>
  <c r="Y104" i="11"/>
  <c r="X9" i="8"/>
  <c r="X39" i="8"/>
  <c r="X48" i="8" s="1"/>
  <c r="X53" i="8"/>
  <c r="HZ43" i="14" l="1"/>
  <c r="HZ55" i="14" s="1"/>
  <c r="HZ57" i="14" s="1"/>
  <c r="HZ52" i="14"/>
  <c r="HV121" i="14"/>
  <c r="HW155" i="14"/>
  <c r="HW156" i="14" s="1"/>
  <c r="X7" i="8"/>
  <c r="X24" i="8" s="1"/>
  <c r="X51" i="8" s="1"/>
  <c r="Y16" i="7"/>
  <c r="IK82" i="14"/>
  <c r="HV119" i="14"/>
  <c r="IK85" i="14"/>
  <c r="HX150" i="14" l="1"/>
  <c r="HX152" i="14"/>
  <c r="HX144" i="14"/>
  <c r="HX153" i="14" s="1"/>
  <c r="HW109" i="14"/>
  <c r="HW118" i="14" s="1"/>
  <c r="HW115" i="14"/>
  <c r="IK84" i="14"/>
  <c r="HZ54" i="14"/>
  <c r="HZ58" i="14" s="1"/>
  <c r="Y74" i="11"/>
  <c r="Y19" i="7"/>
  <c r="Y32" i="10" s="1"/>
  <c r="BJ16" i="7"/>
  <c r="CU16" i="7" s="1"/>
  <c r="EF16" i="7" s="1"/>
  <c r="FQ16" i="7" s="1"/>
  <c r="HB16" i="7" s="1"/>
  <c r="IM16" i="7" s="1"/>
  <c r="JX16" i="7" s="1"/>
  <c r="LI16" i="7" s="1"/>
  <c r="MT16" i="7" s="1"/>
  <c r="OE16" i="7" s="1"/>
  <c r="PP16" i="7" s="1"/>
  <c r="RA16" i="7" s="1"/>
  <c r="HW154" i="14"/>
  <c r="IK86" i="14"/>
  <c r="IA43" i="14" l="1"/>
  <c r="IA55" i="14" s="1"/>
  <c r="IA57" i="14" s="1"/>
  <c r="IA52" i="14"/>
  <c r="IL80" i="14"/>
  <c r="IL71" i="14"/>
  <c r="IL83" i="14" s="1"/>
  <c r="IL85" i="14" s="1"/>
  <c r="IL84" i="14" s="1"/>
  <c r="HX155" i="14"/>
  <c r="HW117" i="14"/>
  <c r="HW121" i="14" s="1"/>
  <c r="HW120" i="14"/>
  <c r="HX156" i="14"/>
  <c r="HX115" i="14" l="1"/>
  <c r="HX109" i="14"/>
  <c r="HX118" i="14" s="1"/>
  <c r="HW119" i="14"/>
  <c r="HX154" i="14"/>
  <c r="HY150" i="14"/>
  <c r="HY152" i="14"/>
  <c r="HY144" i="14"/>
  <c r="HY153" i="14" s="1"/>
  <c r="HY155" i="14" s="1"/>
  <c r="HY154" i="14" s="1"/>
  <c r="IA54" i="14"/>
  <c r="IA58" i="14" s="1"/>
  <c r="IL86" i="14"/>
  <c r="IL82" i="14"/>
  <c r="IB52" i="14" l="1"/>
  <c r="IB43" i="14"/>
  <c r="IB55" i="14" s="1"/>
  <c r="IB57" i="14" s="1"/>
  <c r="IM80" i="14"/>
  <c r="IM71" i="14"/>
  <c r="IM83" i="14" s="1"/>
  <c r="IM85" i="14" s="1"/>
  <c r="IM84" i="14" s="1"/>
  <c r="HY156" i="14"/>
  <c r="HX120" i="14"/>
  <c r="HX117" i="14"/>
  <c r="HX121" i="14" s="1"/>
  <c r="HY115" i="14" l="1"/>
  <c r="HY109" i="14"/>
  <c r="HY118" i="14" s="1"/>
  <c r="HY120" i="14" s="1"/>
  <c r="HY119" i="14" s="1"/>
  <c r="HZ152" i="14"/>
  <c r="HZ150" i="14"/>
  <c r="HZ144" i="14"/>
  <c r="HZ153" i="14" s="1"/>
  <c r="HZ155" i="14" s="1"/>
  <c r="HZ154" i="14" s="1"/>
  <c r="HX119" i="14"/>
  <c r="IM82" i="14"/>
  <c r="IM86" i="14" s="1"/>
  <c r="IB54" i="14"/>
  <c r="IB58" i="14" s="1"/>
  <c r="IC52" i="14" l="1"/>
  <c r="IC43" i="14"/>
  <c r="IC55" i="14" s="1"/>
  <c r="IC57" i="14" s="1"/>
  <c r="IN80" i="14"/>
  <c r="IN71" i="14"/>
  <c r="IN83" i="14" s="1"/>
  <c r="IN85" i="14" s="1"/>
  <c r="IN84" i="14" s="1"/>
  <c r="HZ156" i="14"/>
  <c r="HY117" i="14"/>
  <c r="HY121" i="14" s="1"/>
  <c r="HZ109" i="14" l="1"/>
  <c r="HZ118" i="14" s="1"/>
  <c r="HZ120" i="14" s="1"/>
  <c r="HZ119" i="14" s="1"/>
  <c r="HZ115" i="14"/>
  <c r="IA152" i="14"/>
  <c r="IA150" i="14"/>
  <c r="IA144" i="14"/>
  <c r="IA153" i="14" s="1"/>
  <c r="IA155" i="14" s="1"/>
  <c r="IA154" i="14" s="1"/>
  <c r="IN82" i="14"/>
  <c r="IN86" i="14" s="1"/>
  <c r="IC54" i="14"/>
  <c r="IC58" i="14" s="1"/>
  <c r="ID52" i="14" l="1"/>
  <c r="ID43" i="14"/>
  <c r="ID55" i="14" s="1"/>
  <c r="ID57" i="14" s="1"/>
  <c r="IO80" i="14"/>
  <c r="IO71" i="14"/>
  <c r="IO83" i="14" s="1"/>
  <c r="IO85" i="14" s="1"/>
  <c r="IO84" i="14" s="1"/>
  <c r="HZ117" i="14"/>
  <c r="HZ121" i="14" s="1"/>
  <c r="IA156" i="14"/>
  <c r="IA109" i="14" l="1"/>
  <c r="IA118" i="14" s="1"/>
  <c r="IA120" i="14" s="1"/>
  <c r="IA119" i="14" s="1"/>
  <c r="IA115" i="14"/>
  <c r="IB152" i="14"/>
  <c r="IB150" i="14"/>
  <c r="IB144" i="14"/>
  <c r="IB153" i="14" s="1"/>
  <c r="IB155" i="14" s="1"/>
  <c r="IB154" i="14" s="1"/>
  <c r="IO82" i="14"/>
  <c r="IO86" i="14" s="1"/>
  <c r="ID54" i="14"/>
  <c r="ID58" i="14" s="1"/>
  <c r="IE52" i="14" l="1"/>
  <c r="IE43" i="14"/>
  <c r="IE55" i="14" s="1"/>
  <c r="IP80" i="14"/>
  <c r="IP71" i="14"/>
  <c r="IP83" i="14" s="1"/>
  <c r="IP85" i="14" s="1"/>
  <c r="IP84" i="14" s="1"/>
  <c r="IB156" i="14"/>
  <c r="IA117" i="14"/>
  <c r="IA121" i="14" s="1"/>
  <c r="IB115" i="14" l="1"/>
  <c r="IB109" i="14"/>
  <c r="IB118" i="14" s="1"/>
  <c r="IB120" i="14" s="1"/>
  <c r="IB119" i="14" s="1"/>
  <c r="IC152" i="14"/>
  <c r="IC150" i="14"/>
  <c r="IC144" i="14"/>
  <c r="IC153" i="14" s="1"/>
  <c r="IC155" i="14" s="1"/>
  <c r="IC154" i="14" s="1"/>
  <c r="IE57" i="14"/>
  <c r="IF57" i="14" s="1"/>
  <c r="IF55" i="14"/>
  <c r="IP86" i="14"/>
  <c r="IP82" i="14"/>
  <c r="IE54" i="14"/>
  <c r="IF54" i="14" s="1"/>
  <c r="IQ80" i="14" l="1"/>
  <c r="IQ71" i="14"/>
  <c r="IQ83" i="14" s="1"/>
  <c r="IQ85" i="14" s="1"/>
  <c r="IQ84" i="14" s="1"/>
  <c r="IE58" i="14"/>
  <c r="IG43" i="14" s="1"/>
  <c r="IG55" i="14" s="1"/>
  <c r="IF58" i="14"/>
  <c r="IC156" i="14"/>
  <c r="IB121" i="14"/>
  <c r="IB117" i="14"/>
  <c r="IC115" i="14" l="1"/>
  <c r="IC109" i="14"/>
  <c r="IC118" i="14" s="1"/>
  <c r="IC120" i="14" s="1"/>
  <c r="IC119" i="14" s="1"/>
  <c r="ID152" i="14"/>
  <c r="ID150" i="14"/>
  <c r="ID144" i="14"/>
  <c r="ID153" i="14" s="1"/>
  <c r="ID155" i="14" s="1"/>
  <c r="ID154" i="14" s="1"/>
  <c r="IS52" i="14"/>
  <c r="IG52" i="14"/>
  <c r="IG57" i="14"/>
  <c r="IQ82" i="14"/>
  <c r="IQ86" i="14" s="1"/>
  <c r="IR80" i="14" l="1"/>
  <c r="IR71" i="14"/>
  <c r="IR83" i="14" s="1"/>
  <c r="IG54" i="14"/>
  <c r="ID156" i="14"/>
  <c r="IC117" i="14"/>
  <c r="IC121" i="14" s="1"/>
  <c r="ID115" i="14" l="1"/>
  <c r="ID109" i="14"/>
  <c r="ID118" i="14" s="1"/>
  <c r="ID120" i="14" s="1"/>
  <c r="ID119" i="14" s="1"/>
  <c r="IR85" i="14"/>
  <c r="IS83" i="14"/>
  <c r="IE152" i="14"/>
  <c r="IF152" i="14" s="1"/>
  <c r="IE150" i="14"/>
  <c r="IE144" i="14"/>
  <c r="IE153" i="14" s="1"/>
  <c r="IG58" i="14"/>
  <c r="IR82" i="14"/>
  <c r="IS82" i="14" s="1"/>
  <c r="IR86" i="14" l="1"/>
  <c r="IT71" i="14" s="1"/>
  <c r="IT83" i="14" s="1"/>
  <c r="IE155" i="14"/>
  <c r="IF153" i="14"/>
  <c r="IH52" i="14"/>
  <c r="IH43" i="14"/>
  <c r="IH55" i="14" s="1"/>
  <c r="IE156" i="14"/>
  <c r="IG150" i="14" s="1"/>
  <c r="IR84" i="14"/>
  <c r="IS84" i="14" s="1"/>
  <c r="IS85" i="14"/>
  <c r="IS86" i="14" s="1"/>
  <c r="ID117" i="14"/>
  <c r="ID121" i="14" s="1"/>
  <c r="IE109" i="14" l="1"/>
  <c r="IE118" i="14" s="1"/>
  <c r="IE115" i="14"/>
  <c r="JF80" i="14"/>
  <c r="IT80" i="14"/>
  <c r="IH54" i="14"/>
  <c r="IH58" i="14" s="1"/>
  <c r="IE154" i="14"/>
  <c r="IF154" i="14" s="1"/>
  <c r="IF155" i="14"/>
  <c r="IH57" i="14"/>
  <c r="IT85" i="14"/>
  <c r="IG152" i="14"/>
  <c r="II43" i="14" l="1"/>
  <c r="II55" i="14" s="1"/>
  <c r="II52" i="14"/>
  <c r="IF156" i="14"/>
  <c r="IT86" i="14"/>
  <c r="IT82" i="14"/>
  <c r="IE117" i="14"/>
  <c r="IF117" i="14" s="1"/>
  <c r="IT84" i="14"/>
  <c r="IE120" i="14"/>
  <c r="IF118" i="14"/>
  <c r="IU80" i="14" l="1"/>
  <c r="IU71" i="14"/>
  <c r="IU83" i="14" s="1"/>
  <c r="Y9" i="14"/>
  <c r="Y46" i="11" s="1"/>
  <c r="IS150" i="14"/>
  <c r="IG144" i="14"/>
  <c r="IG153" i="14" s="1"/>
  <c r="IE119" i="14"/>
  <c r="IF119" i="14" s="1"/>
  <c r="IF120" i="14"/>
  <c r="IF121" i="14"/>
  <c r="Y8" i="14"/>
  <c r="Y33" i="10" s="1"/>
  <c r="II54" i="14"/>
  <c r="IE121" i="14"/>
  <c r="IG115" i="14" s="1"/>
  <c r="II57" i="14"/>
  <c r="Y10" i="14" l="1"/>
  <c r="Y47" i="11" s="1"/>
  <c r="Y11" i="14"/>
  <c r="IG155" i="14"/>
  <c r="IG109" i="14"/>
  <c r="IG118" i="14" s="1"/>
  <c r="IS115" i="14"/>
  <c r="Y12" i="14"/>
  <c r="IG117" i="14"/>
  <c r="II58" i="14"/>
  <c r="IU85" i="14"/>
  <c r="Y35" i="11"/>
  <c r="Y31" i="10"/>
  <c r="Y36" i="10" s="1"/>
  <c r="IU82" i="14"/>
  <c r="Z6" i="14" l="1"/>
  <c r="IG120" i="14"/>
  <c r="Y20" i="14"/>
  <c r="Y91" i="11"/>
  <c r="IU86" i="14"/>
  <c r="IG154" i="14"/>
  <c r="IG156" i="14"/>
  <c r="Y13" i="14"/>
  <c r="Y33" i="8" s="1"/>
  <c r="IU84" i="14"/>
  <c r="Y43" i="13"/>
  <c r="Y47" i="13" s="1"/>
  <c r="IJ43" i="14"/>
  <c r="IJ55" i="14" s="1"/>
  <c r="IJ52" i="14"/>
  <c r="IG121" i="14"/>
  <c r="IG119" i="14" l="1"/>
  <c r="IH144" i="14"/>
  <c r="IH153" i="14" s="1"/>
  <c r="IH150" i="14"/>
  <c r="IV80" i="14"/>
  <c r="IV71" i="14"/>
  <c r="IV83" i="14" s="1"/>
  <c r="Y96" i="11"/>
  <c r="Y92" i="11"/>
  <c r="Y49" i="11" s="1"/>
  <c r="Y43" i="11" s="1"/>
  <c r="Y10" i="8"/>
  <c r="Z18" i="7" s="1"/>
  <c r="BK18" i="7" s="1"/>
  <c r="CV18" i="7" s="1"/>
  <c r="EG18" i="7" s="1"/>
  <c r="FR18" i="7" s="1"/>
  <c r="HC18" i="7" s="1"/>
  <c r="IN18" i="7" s="1"/>
  <c r="JY18" i="7" s="1"/>
  <c r="LJ18" i="7" s="1"/>
  <c r="MU18" i="7" s="1"/>
  <c r="OF18" i="7" s="1"/>
  <c r="PQ18" i="7" s="1"/>
  <c r="RB18" i="7" s="1"/>
  <c r="IH115" i="14"/>
  <c r="IH109" i="14"/>
  <c r="IH118" i="14" s="1"/>
  <c r="IJ57" i="14"/>
  <c r="IJ54" i="14"/>
  <c r="IJ58" i="14" s="1"/>
  <c r="Y52" i="13"/>
  <c r="Y55" i="13" s="1"/>
  <c r="Y51" i="13"/>
  <c r="Y14" i="14"/>
  <c r="Y37" i="8" s="1"/>
  <c r="Y35" i="8" s="1"/>
  <c r="IK43" i="14" l="1"/>
  <c r="IK55" i="14" s="1"/>
  <c r="IK52" i="14"/>
  <c r="Y58" i="13"/>
  <c r="Y39" i="10" s="1"/>
  <c r="Y57" i="13"/>
  <c r="Y38" i="10" s="1"/>
  <c r="IH117" i="14"/>
  <c r="IH121" i="14" s="1"/>
  <c r="IV82" i="14"/>
  <c r="IH155" i="14"/>
  <c r="Y98" i="11"/>
  <c r="IV85" i="14"/>
  <c r="IH152" i="14"/>
  <c r="IH120" i="14"/>
  <c r="Y53" i="13"/>
  <c r="Z50" i="13" s="1"/>
  <c r="II115" i="14" l="1"/>
  <c r="II109" i="14"/>
  <c r="II118" i="14" s="1"/>
  <c r="IH154" i="14"/>
  <c r="IH156" i="14"/>
  <c r="IH119" i="14"/>
  <c r="Y46" i="10"/>
  <c r="Y32" i="8"/>
  <c r="Y41" i="10"/>
  <c r="IV84" i="14"/>
  <c r="IK54" i="14"/>
  <c r="IK58" i="14" s="1"/>
  <c r="IV86" i="14"/>
  <c r="IK57" i="14"/>
  <c r="IL43" i="14" l="1"/>
  <c r="IL55" i="14" s="1"/>
  <c r="IL57" i="14" s="1"/>
  <c r="IL52" i="14"/>
  <c r="Y34" i="11"/>
  <c r="Y42" i="10"/>
  <c r="Y44" i="8"/>
  <c r="Y44" i="10"/>
  <c r="Y90" i="11"/>
  <c r="Y42" i="8" s="1"/>
  <c r="IW71" i="14"/>
  <c r="IW83" i="14" s="1"/>
  <c r="IW80" i="14"/>
  <c r="Y59" i="8"/>
  <c r="Y61" i="8" s="1"/>
  <c r="Y62" i="8" s="1"/>
  <c r="Y29" i="8"/>
  <c r="II144" i="14"/>
  <c r="II153" i="14" s="1"/>
  <c r="II150" i="14"/>
  <c r="II120" i="14"/>
  <c r="II117" i="14"/>
  <c r="II121" i="14" s="1"/>
  <c r="IJ109" i="14" l="1"/>
  <c r="IJ118" i="14" s="1"/>
  <c r="IJ115" i="14"/>
  <c r="Y89" i="11"/>
  <c r="Y37" i="11"/>
  <c r="Y11" i="11"/>
  <c r="IW82" i="14"/>
  <c r="IW86" i="14" s="1"/>
  <c r="Y32" i="11"/>
  <c r="Y52" i="11" s="1"/>
  <c r="Y45" i="8"/>
  <c r="Y112" i="11"/>
  <c r="II119" i="14"/>
  <c r="II152" i="14"/>
  <c r="II156" i="14" s="1"/>
  <c r="IL54" i="14"/>
  <c r="IL58" i="14" s="1"/>
  <c r="IW85" i="14"/>
  <c r="II155" i="14"/>
  <c r="IJ150" i="14" l="1"/>
  <c r="IJ144" i="14"/>
  <c r="IJ153" i="14" s="1"/>
  <c r="IM43" i="14"/>
  <c r="IM55" i="14" s="1"/>
  <c r="IM57" i="14" s="1"/>
  <c r="IM52" i="14"/>
  <c r="IX80" i="14"/>
  <c r="IX71" i="14"/>
  <c r="IX83" i="14" s="1"/>
  <c r="IW84" i="14"/>
  <c r="IJ117" i="14"/>
  <c r="IJ121" i="14" s="1"/>
  <c r="Y105" i="11"/>
  <c r="Y62" i="11"/>
  <c r="Y53" i="11"/>
  <c r="Y73" i="11"/>
  <c r="Y19" i="14"/>
  <c r="Y17" i="14" s="1"/>
  <c r="Y56" i="11" s="1"/>
  <c r="Y7" i="11"/>
  <c r="Y18" i="11" s="1"/>
  <c r="Y19" i="11" s="1"/>
  <c r="Y20" i="11" s="1"/>
  <c r="II154" i="14"/>
  <c r="Y43" i="8"/>
  <c r="IJ120" i="14"/>
  <c r="IK115" i="14" l="1"/>
  <c r="IK109" i="14"/>
  <c r="IK118" i="14" s="1"/>
  <c r="IJ119" i="14"/>
  <c r="IM54" i="14"/>
  <c r="IM58" i="14" s="1"/>
  <c r="IX85" i="14"/>
  <c r="IJ155" i="14"/>
  <c r="Y21" i="11"/>
  <c r="IX82" i="14"/>
  <c r="IX86" i="14" s="1"/>
  <c r="Y76" i="11"/>
  <c r="Y80" i="11" s="1"/>
  <c r="Y81" i="11" s="1"/>
  <c r="Y106" i="11"/>
  <c r="Y41" i="8" s="1"/>
  <c r="Y66" i="11"/>
  <c r="Y67" i="11" s="1"/>
  <c r="Y113" i="11"/>
  <c r="IJ156" i="14"/>
  <c r="IJ152" i="14"/>
  <c r="Y108" i="11" l="1"/>
  <c r="Z104" i="11" s="1"/>
  <c r="IY80" i="14"/>
  <c r="IY71" i="14"/>
  <c r="IY83" i="14" s="1"/>
  <c r="IY85" i="14" s="1"/>
  <c r="IY84" i="14" s="1"/>
  <c r="IN43" i="14"/>
  <c r="IN55" i="14" s="1"/>
  <c r="IN57" i="14" s="1"/>
  <c r="IN52" i="14"/>
  <c r="IK150" i="14"/>
  <c r="IK144" i="14"/>
  <c r="IK153" i="14" s="1"/>
  <c r="Y39" i="8"/>
  <c r="Y48" i="8" s="1"/>
  <c r="Y53" i="8"/>
  <c r="Y78" i="11"/>
  <c r="IK120" i="14"/>
  <c r="IJ154" i="14"/>
  <c r="IX84" i="14"/>
  <c r="Z107" i="11"/>
  <c r="IK117" i="14"/>
  <c r="IK121" i="14" s="1"/>
  <c r="Y9" i="8" l="1"/>
  <c r="Y7" i="8" s="1"/>
  <c r="Y24" i="8" s="1"/>
  <c r="Y51" i="8" s="1"/>
  <c r="IL115" i="14"/>
  <c r="IL109" i="14"/>
  <c r="IL118" i="14" s="1"/>
  <c r="IL120" i="14" s="1"/>
  <c r="IL119" i="14" s="1"/>
  <c r="IN54" i="14"/>
  <c r="IN58" i="14" s="1"/>
  <c r="IK155" i="14"/>
  <c r="IK152" i="14"/>
  <c r="IK156" i="14" s="1"/>
  <c r="Z64" i="11"/>
  <c r="Z46" i="8"/>
  <c r="IK119" i="14"/>
  <c r="IY82" i="14"/>
  <c r="IY86" i="14" s="1"/>
  <c r="Z16" i="7" l="1"/>
  <c r="IZ80" i="14"/>
  <c r="IZ71" i="14"/>
  <c r="IZ83" i="14" s="1"/>
  <c r="IZ85" i="14" s="1"/>
  <c r="IZ84" i="14" s="1"/>
  <c r="IL150" i="14"/>
  <c r="IL144" i="14"/>
  <c r="IL153" i="14" s="1"/>
  <c r="IL155" i="14" s="1"/>
  <c r="IL154" i="14" s="1"/>
  <c r="IO52" i="14"/>
  <c r="IO43" i="14"/>
  <c r="IO55" i="14" s="1"/>
  <c r="IO57" i="14" s="1"/>
  <c r="IK154" i="14"/>
  <c r="Z74" i="11"/>
  <c r="Z19" i="7"/>
  <c r="Z32" i="10" s="1"/>
  <c r="BK16" i="7"/>
  <c r="CV16" i="7" s="1"/>
  <c r="EG16" i="7" s="1"/>
  <c r="FR16" i="7" s="1"/>
  <c r="HC16" i="7" s="1"/>
  <c r="IN16" i="7" s="1"/>
  <c r="JY16" i="7" s="1"/>
  <c r="LJ16" i="7" s="1"/>
  <c r="MU16" i="7" s="1"/>
  <c r="OF16" i="7" s="1"/>
  <c r="PQ16" i="7" s="1"/>
  <c r="RB16" i="7" s="1"/>
  <c r="IL117" i="14"/>
  <c r="IL121" i="14" s="1"/>
  <c r="IM109" i="14" l="1"/>
  <c r="IM118" i="14" s="1"/>
  <c r="IM120" i="14" s="1"/>
  <c r="IM119" i="14" s="1"/>
  <c r="IM115" i="14"/>
  <c r="IO54" i="14"/>
  <c r="IO58" i="14" s="1"/>
  <c r="IL152" i="14"/>
  <c r="IL156" i="14" s="1"/>
  <c r="IZ82" i="14"/>
  <c r="IZ86" i="14" s="1"/>
  <c r="IM150" i="14" l="1"/>
  <c r="IM144" i="14"/>
  <c r="IM153" i="14" s="1"/>
  <c r="IM155" i="14" s="1"/>
  <c r="IM154" i="14" s="1"/>
  <c r="JA80" i="14"/>
  <c r="JA71" i="14"/>
  <c r="JA83" i="14" s="1"/>
  <c r="JA85" i="14" s="1"/>
  <c r="JA84" i="14" s="1"/>
  <c r="IP52" i="14"/>
  <c r="IP43" i="14"/>
  <c r="IP55" i="14" s="1"/>
  <c r="IP57" i="14" s="1"/>
  <c r="IM117" i="14"/>
  <c r="IM121" i="14" s="1"/>
  <c r="IN109" i="14" l="1"/>
  <c r="IN118" i="14" s="1"/>
  <c r="IN120" i="14" s="1"/>
  <c r="IN119" i="14" s="1"/>
  <c r="IN115" i="14"/>
  <c r="IP54" i="14"/>
  <c r="IP58" i="14" s="1"/>
  <c r="JA82" i="14"/>
  <c r="JA86" i="14" s="1"/>
  <c r="IM156" i="14"/>
  <c r="IM152" i="14"/>
  <c r="JB80" i="14" l="1"/>
  <c r="JB71" i="14"/>
  <c r="JB83" i="14" s="1"/>
  <c r="JB85" i="14" s="1"/>
  <c r="JB84" i="14" s="1"/>
  <c r="IQ52" i="14"/>
  <c r="IQ43" i="14"/>
  <c r="IQ55" i="14" s="1"/>
  <c r="IQ57" i="14" s="1"/>
  <c r="IN144" i="14"/>
  <c r="IN153" i="14" s="1"/>
  <c r="IN155" i="14" s="1"/>
  <c r="IN154" i="14" s="1"/>
  <c r="IN150" i="14"/>
  <c r="IN121" i="14"/>
  <c r="IN117" i="14"/>
  <c r="IO115" i="14" l="1"/>
  <c r="IO109" i="14"/>
  <c r="IO118" i="14" s="1"/>
  <c r="IO120" i="14" s="1"/>
  <c r="IO119" i="14" s="1"/>
  <c r="IN152" i="14"/>
  <c r="IN156" i="14" s="1"/>
  <c r="IQ54" i="14"/>
  <c r="IQ58" i="14" s="1"/>
  <c r="JB82" i="14"/>
  <c r="JB86" i="14" s="1"/>
  <c r="IR52" i="14" l="1"/>
  <c r="IR43" i="14"/>
  <c r="IR55" i="14" s="1"/>
  <c r="JC80" i="14"/>
  <c r="JC71" i="14"/>
  <c r="JC83" i="14" s="1"/>
  <c r="JC85" i="14" s="1"/>
  <c r="JC84" i="14" s="1"/>
  <c r="IO150" i="14"/>
  <c r="IO144" i="14"/>
  <c r="IO153" i="14" s="1"/>
  <c r="IO155" i="14" s="1"/>
  <c r="IO154" i="14" s="1"/>
  <c r="IO117" i="14"/>
  <c r="IO121" i="14" s="1"/>
  <c r="IP115" i="14" l="1"/>
  <c r="IP109" i="14"/>
  <c r="IP118" i="14" s="1"/>
  <c r="IP120" i="14" s="1"/>
  <c r="IP119" i="14" s="1"/>
  <c r="IO152" i="14"/>
  <c r="IO156" i="14" s="1"/>
  <c r="IR57" i="14"/>
  <c r="IS57" i="14" s="1"/>
  <c r="IS55" i="14"/>
  <c r="JC82" i="14"/>
  <c r="JC86" i="14" s="1"/>
  <c r="IR54" i="14"/>
  <c r="IS54" i="14" s="1"/>
  <c r="JD80" i="14" l="1"/>
  <c r="JD71" i="14"/>
  <c r="JD83" i="14" s="1"/>
  <c r="JD85" i="14" s="1"/>
  <c r="JD84" i="14" s="1"/>
  <c r="IP150" i="14"/>
  <c r="IP144" i="14"/>
  <c r="IP153" i="14" s="1"/>
  <c r="IP155" i="14" s="1"/>
  <c r="IP154" i="14" s="1"/>
  <c r="IR58" i="14"/>
  <c r="IT43" i="14" s="1"/>
  <c r="IT55" i="14" s="1"/>
  <c r="IS58" i="14"/>
  <c r="IP117" i="14"/>
  <c r="IP121" i="14" s="1"/>
  <c r="IQ115" i="14" l="1"/>
  <c r="IQ109" i="14"/>
  <c r="IQ118" i="14" s="1"/>
  <c r="IQ120" i="14" s="1"/>
  <c r="IQ119" i="14" s="1"/>
  <c r="IT57" i="14"/>
  <c r="IP156" i="14"/>
  <c r="IP152" i="14"/>
  <c r="JF52" i="14"/>
  <c r="IT52" i="14"/>
  <c r="JD86" i="14"/>
  <c r="JD82" i="14"/>
  <c r="JE80" i="14" l="1"/>
  <c r="JE71" i="14"/>
  <c r="JE83" i="14" s="1"/>
  <c r="IQ150" i="14"/>
  <c r="IQ144" i="14"/>
  <c r="IQ153" i="14" s="1"/>
  <c r="IQ155" i="14" s="1"/>
  <c r="IQ154" i="14" s="1"/>
  <c r="IT54" i="14"/>
  <c r="IT58" i="14" s="1"/>
  <c r="IQ117" i="14"/>
  <c r="IQ121" i="14" s="1"/>
  <c r="IU43" i="14" l="1"/>
  <c r="IU55" i="14" s="1"/>
  <c r="IU52" i="14"/>
  <c r="IR109" i="14"/>
  <c r="IR118" i="14" s="1"/>
  <c r="IR115" i="14"/>
  <c r="JE85" i="14"/>
  <c r="JF83" i="14"/>
  <c r="IQ152" i="14"/>
  <c r="IQ156" i="14" s="1"/>
  <c r="JE86" i="14"/>
  <c r="JG71" i="14" s="1"/>
  <c r="JG83" i="14" s="1"/>
  <c r="JE82" i="14"/>
  <c r="JF82" i="14" s="1"/>
  <c r="IR144" i="14" l="1"/>
  <c r="IR153" i="14" s="1"/>
  <c r="IR150" i="14"/>
  <c r="JG85" i="14"/>
  <c r="IR120" i="14"/>
  <c r="IS118" i="14"/>
  <c r="IU54" i="14"/>
  <c r="JF86" i="14"/>
  <c r="JE84" i="14"/>
  <c r="JF84" i="14" s="1"/>
  <c r="JF85" i="14"/>
  <c r="IR117" i="14"/>
  <c r="IS117" i="14" s="1"/>
  <c r="IU57" i="14"/>
  <c r="Z9" i="14" l="1"/>
  <c r="Z46" i="11" s="1"/>
  <c r="IU58" i="14"/>
  <c r="JG84" i="14"/>
  <c r="IS121" i="14"/>
  <c r="Z8" i="14"/>
  <c r="Z33" i="10" s="1"/>
  <c r="IR121" i="14"/>
  <c r="IT115" i="14" s="1"/>
  <c r="IR152" i="14"/>
  <c r="IS152" i="14" s="1"/>
  <c r="JS80" i="14"/>
  <c r="JG80" i="14"/>
  <c r="IR119" i="14"/>
  <c r="IS119" i="14" s="1"/>
  <c r="IS120" i="14"/>
  <c r="IR155" i="14"/>
  <c r="IS153" i="14"/>
  <c r="IR154" i="14" l="1"/>
  <c r="IS154" i="14" s="1"/>
  <c r="IS155" i="14"/>
  <c r="Z35" i="11"/>
  <c r="Z31" i="10"/>
  <c r="Z36" i="10" s="1"/>
  <c r="Z10" i="14"/>
  <c r="Z47" i="11" s="1"/>
  <c r="JG82" i="14"/>
  <c r="Z11" i="14"/>
  <c r="IV43" i="14"/>
  <c r="IV55" i="14" s="1"/>
  <c r="IV52" i="14"/>
  <c r="IR156" i="14"/>
  <c r="IT150" i="14" s="1"/>
  <c r="IT109" i="14"/>
  <c r="IT118" i="14" s="1"/>
  <c r="JF115" i="14"/>
  <c r="Z12" i="14"/>
  <c r="IS156" i="14"/>
  <c r="IT117" i="14"/>
  <c r="Z20" i="14" l="1"/>
  <c r="Z91" i="11"/>
  <c r="IT144" i="14"/>
  <c r="IT153" i="14" s="1"/>
  <c r="JF150" i="14"/>
  <c r="AA6" i="14"/>
  <c r="Z13" i="14"/>
  <c r="Z33" i="8" s="1"/>
  <c r="Z43" i="13"/>
  <c r="Z47" i="13" s="1"/>
  <c r="JG86" i="14"/>
  <c r="IT120" i="14"/>
  <c r="IT152" i="14"/>
  <c r="IV54" i="14"/>
  <c r="IV58" i="14" s="1"/>
  <c r="IV57" i="14"/>
  <c r="IW43" i="14" l="1"/>
  <c r="IW55" i="14" s="1"/>
  <c r="IW52" i="14"/>
  <c r="Z14" i="14"/>
  <c r="Z37" i="8" s="1"/>
  <c r="Z35" i="8" s="1"/>
  <c r="Z51" i="13"/>
  <c r="Z52" i="13"/>
  <c r="Z55" i="13" s="1"/>
  <c r="IT119" i="14"/>
  <c r="Z96" i="11"/>
  <c r="Z92" i="11"/>
  <c r="Z49" i="11" s="1"/>
  <c r="Z43" i="11" s="1"/>
  <c r="Z10" i="8"/>
  <c r="AA18" i="7" s="1"/>
  <c r="BL18" i="7" s="1"/>
  <c r="CW18" i="7" s="1"/>
  <c r="EH18" i="7" s="1"/>
  <c r="FS18" i="7" s="1"/>
  <c r="HD18" i="7" s="1"/>
  <c r="IO18" i="7" s="1"/>
  <c r="JZ18" i="7" s="1"/>
  <c r="LK18" i="7" s="1"/>
  <c r="MV18" i="7" s="1"/>
  <c r="OG18" i="7" s="1"/>
  <c r="PR18" i="7" s="1"/>
  <c r="RC18" i="7" s="1"/>
  <c r="JH80" i="14"/>
  <c r="JH71" i="14"/>
  <c r="JH83" i="14" s="1"/>
  <c r="IT155" i="14"/>
  <c r="IT121" i="14"/>
  <c r="Z58" i="13" l="1"/>
  <c r="Z39" i="10" s="1"/>
  <c r="Z57" i="13"/>
  <c r="Z38" i="10" s="1"/>
  <c r="Z98" i="11"/>
  <c r="IU115" i="14"/>
  <c r="IU109" i="14"/>
  <c r="IU118" i="14" s="1"/>
  <c r="IT154" i="14"/>
  <c r="Z53" i="13"/>
  <c r="AA50" i="13" s="1"/>
  <c r="JH85" i="14"/>
  <c r="JH82" i="14"/>
  <c r="IT156" i="14"/>
  <c r="IW54" i="14"/>
  <c r="IW58" i="14" s="1"/>
  <c r="IW57" i="14"/>
  <c r="IX43" i="14" l="1"/>
  <c r="IX55" i="14" s="1"/>
  <c r="IX52" i="14"/>
  <c r="JH84" i="14"/>
  <c r="IU117" i="14"/>
  <c r="IU144" i="14"/>
  <c r="IU153" i="14" s="1"/>
  <c r="IU150" i="14"/>
  <c r="IU120" i="14"/>
  <c r="IU121" i="14" s="1"/>
  <c r="JH86" i="14"/>
  <c r="Z46" i="10"/>
  <c r="Z32" i="8"/>
  <c r="Z41" i="10"/>
  <c r="IV115" i="14" l="1"/>
  <c r="IV109" i="14"/>
  <c r="IV118" i="14" s="1"/>
  <c r="IU152" i="14"/>
  <c r="IU156" i="14" s="1"/>
  <c r="Z29" i="8"/>
  <c r="Z59" i="8"/>
  <c r="Z61" i="8" s="1"/>
  <c r="Z62" i="8" s="1"/>
  <c r="IU155" i="14"/>
  <c r="Z34" i="11"/>
  <c r="Z42" i="10"/>
  <c r="Z44" i="10"/>
  <c r="Z44" i="8"/>
  <c r="Z90" i="11"/>
  <c r="Z42" i="8" s="1"/>
  <c r="JI71" i="14"/>
  <c r="JI83" i="14" s="1"/>
  <c r="JI80" i="14"/>
  <c r="IX54" i="14"/>
  <c r="IX58" i="14" s="1"/>
  <c r="IU119" i="14"/>
  <c r="IX57" i="14"/>
  <c r="IV150" i="14" l="1"/>
  <c r="IV144" i="14"/>
  <c r="IV153" i="14" s="1"/>
  <c r="IY43" i="14"/>
  <c r="IY55" i="14" s="1"/>
  <c r="IY57" i="14" s="1"/>
  <c r="IY52" i="14"/>
  <c r="IU154" i="14"/>
  <c r="JI85" i="14"/>
  <c r="JI86" i="14"/>
  <c r="JI82" i="14"/>
  <c r="Z37" i="11"/>
  <c r="Z32" i="11" s="1"/>
  <c r="Z52" i="11" s="1"/>
  <c r="Z11" i="11"/>
  <c r="Z89" i="11"/>
  <c r="IV120" i="14"/>
  <c r="Z45" i="8"/>
  <c r="Z112" i="11"/>
  <c r="IV117" i="14"/>
  <c r="Z43" i="8" l="1"/>
  <c r="JI84" i="14"/>
  <c r="IY54" i="14"/>
  <c r="IY58" i="14" s="1"/>
  <c r="Z105" i="11"/>
  <c r="Z62" i="11"/>
  <c r="Z53" i="11"/>
  <c r="Z73" i="11"/>
  <c r="IV119" i="14"/>
  <c r="JJ80" i="14"/>
  <c r="JJ71" i="14"/>
  <c r="JJ83" i="14" s="1"/>
  <c r="Z19" i="14"/>
  <c r="Z17" i="14" s="1"/>
  <c r="Z56" i="11" s="1"/>
  <c r="Z7" i="11"/>
  <c r="Z18" i="11" s="1"/>
  <c r="Z19" i="11" s="1"/>
  <c r="Z20" i="11" s="1"/>
  <c r="IV155" i="14"/>
  <c r="IV121" i="14"/>
  <c r="IV152" i="14"/>
  <c r="IZ43" i="14" l="1"/>
  <c r="IZ55" i="14" s="1"/>
  <c r="IZ57" i="14" s="1"/>
  <c r="IZ52" i="14"/>
  <c r="Z76" i="11"/>
  <c r="Z80" i="11" s="1"/>
  <c r="Z81" i="11" s="1"/>
  <c r="Z78" i="11"/>
  <c r="IV156" i="14"/>
  <c r="Z21" i="11"/>
  <c r="IW109" i="14"/>
  <c r="IW118" i="14" s="1"/>
  <c r="IW115" i="14"/>
  <c r="Z106" i="11"/>
  <c r="Z41" i="8" s="1"/>
  <c r="Z66" i="11"/>
  <c r="Z67" i="11" s="1"/>
  <c r="IV154" i="14"/>
  <c r="JJ85" i="14"/>
  <c r="JJ82" i="14"/>
  <c r="JJ86" i="14" s="1"/>
  <c r="Z108" i="11" l="1"/>
  <c r="AA107" i="11"/>
  <c r="AA64" i="11" s="1"/>
  <c r="Z113" i="11"/>
  <c r="JK80" i="14"/>
  <c r="JK71" i="14"/>
  <c r="JK83" i="14" s="1"/>
  <c r="JJ84" i="14"/>
  <c r="AA104" i="11"/>
  <c r="Z9" i="8"/>
  <c r="IW150" i="14"/>
  <c r="IW144" i="14"/>
  <c r="IW153" i="14" s="1"/>
  <c r="Z39" i="8"/>
  <c r="Z48" i="8" s="1"/>
  <c r="Z53" i="8"/>
  <c r="IW117" i="14"/>
  <c r="IW121" i="14" s="1"/>
  <c r="IZ54" i="14"/>
  <c r="IZ58" i="14" s="1"/>
  <c r="IW120" i="14"/>
  <c r="AA46" i="8" l="1"/>
  <c r="IX115" i="14"/>
  <c r="IX109" i="14"/>
  <c r="IX118" i="14" s="1"/>
  <c r="JA43" i="14"/>
  <c r="JA55" i="14" s="1"/>
  <c r="JA57" i="14" s="1"/>
  <c r="JA52" i="14"/>
  <c r="IW155" i="14"/>
  <c r="IW119" i="14"/>
  <c r="Z7" i="8"/>
  <c r="Z24" i="8" s="1"/>
  <c r="Z51" i="8" s="1"/>
  <c r="AA16" i="7"/>
  <c r="JK85" i="14"/>
  <c r="IW152" i="14"/>
  <c r="IW156" i="14" s="1"/>
  <c r="JK86" i="14"/>
  <c r="JK82" i="14"/>
  <c r="IX150" i="14" l="1"/>
  <c r="IX144" i="14"/>
  <c r="IX153" i="14" s="1"/>
  <c r="JL80" i="14"/>
  <c r="JL71" i="14"/>
  <c r="JL83" i="14" s="1"/>
  <c r="JL85" i="14" s="1"/>
  <c r="JL84" i="14" s="1"/>
  <c r="AA74" i="11"/>
  <c r="AA19" i="7"/>
  <c r="AA32" i="10" s="1"/>
  <c r="BL16" i="7"/>
  <c r="CW16" i="7" s="1"/>
  <c r="EH16" i="7" s="1"/>
  <c r="FS16" i="7" s="1"/>
  <c r="HD16" i="7" s="1"/>
  <c r="IO16" i="7" s="1"/>
  <c r="JZ16" i="7" s="1"/>
  <c r="LK16" i="7" s="1"/>
  <c r="MV16" i="7" s="1"/>
  <c r="OG16" i="7" s="1"/>
  <c r="PR16" i="7" s="1"/>
  <c r="RC16" i="7" s="1"/>
  <c r="IW154" i="14"/>
  <c r="IX120" i="14"/>
  <c r="JA58" i="14"/>
  <c r="JA54" i="14"/>
  <c r="JK84" i="14"/>
  <c r="IX117" i="14"/>
  <c r="IX121" i="14" s="1"/>
  <c r="IY115" i="14" l="1"/>
  <c r="IY109" i="14"/>
  <c r="IY118" i="14" s="1"/>
  <c r="IY120" i="14" s="1"/>
  <c r="IY119" i="14" s="1"/>
  <c r="IX119" i="14"/>
  <c r="JB52" i="14"/>
  <c r="JB43" i="14"/>
  <c r="JB55" i="14" s="1"/>
  <c r="JB57" i="14" s="1"/>
  <c r="JL82" i="14"/>
  <c r="JL86" i="14" s="1"/>
  <c r="IX155" i="14"/>
  <c r="IX156" i="14" s="1"/>
  <c r="IX152" i="14"/>
  <c r="IY150" i="14" l="1"/>
  <c r="IY144" i="14"/>
  <c r="IY153" i="14" s="1"/>
  <c r="IY155" i="14" s="1"/>
  <c r="IY154" i="14" s="1"/>
  <c r="JM80" i="14"/>
  <c r="JM71" i="14"/>
  <c r="JM83" i="14" s="1"/>
  <c r="JM85" i="14" s="1"/>
  <c r="JM84" i="14" s="1"/>
  <c r="JB54" i="14"/>
  <c r="JB58" i="14" s="1"/>
  <c r="IX154" i="14"/>
  <c r="IY117" i="14"/>
  <c r="IY121" i="14" s="1"/>
  <c r="IZ109" i="14" l="1"/>
  <c r="IZ118" i="14" s="1"/>
  <c r="IZ120" i="14" s="1"/>
  <c r="IZ119" i="14" s="1"/>
  <c r="IZ115" i="14"/>
  <c r="JC52" i="14"/>
  <c r="JC43" i="14"/>
  <c r="JC55" i="14" s="1"/>
  <c r="JC57" i="14" s="1"/>
  <c r="JM82" i="14"/>
  <c r="JM86" i="14" s="1"/>
  <c r="IY156" i="14"/>
  <c r="IY152" i="14"/>
  <c r="JN80" i="14" l="1"/>
  <c r="JN71" i="14"/>
  <c r="JN83" i="14" s="1"/>
  <c r="JN85" i="14" s="1"/>
  <c r="JN84" i="14" s="1"/>
  <c r="IZ150" i="14"/>
  <c r="IZ144" i="14"/>
  <c r="IZ153" i="14" s="1"/>
  <c r="IZ155" i="14" s="1"/>
  <c r="IZ154" i="14" s="1"/>
  <c r="JC54" i="14"/>
  <c r="JC58" i="14" s="1"/>
  <c r="IZ117" i="14"/>
  <c r="IZ121" i="14" s="1"/>
  <c r="JA109" i="14" l="1"/>
  <c r="JA118" i="14" s="1"/>
  <c r="JA120" i="14" s="1"/>
  <c r="JA119" i="14" s="1"/>
  <c r="JA115" i="14"/>
  <c r="JD52" i="14"/>
  <c r="JD43" i="14"/>
  <c r="JD55" i="14" s="1"/>
  <c r="JD57" i="14" s="1"/>
  <c r="IZ152" i="14"/>
  <c r="IZ156" i="14" s="1"/>
  <c r="JN86" i="14"/>
  <c r="JN82" i="14"/>
  <c r="JA150" i="14" l="1"/>
  <c r="JA144" i="14"/>
  <c r="JA153" i="14" s="1"/>
  <c r="JA155" i="14" s="1"/>
  <c r="JA154" i="14" s="1"/>
  <c r="JO71" i="14"/>
  <c r="JO83" i="14" s="1"/>
  <c r="JO85" i="14" s="1"/>
  <c r="JO84" i="14" s="1"/>
  <c r="JO80" i="14"/>
  <c r="JD58" i="14"/>
  <c r="JD54" i="14"/>
  <c r="JA117" i="14"/>
  <c r="JA121" i="14" s="1"/>
  <c r="JB115" i="14" l="1"/>
  <c r="JB109" i="14"/>
  <c r="JB118" i="14" s="1"/>
  <c r="JB120" i="14" s="1"/>
  <c r="JB119" i="14" s="1"/>
  <c r="JE52" i="14"/>
  <c r="JE43" i="14"/>
  <c r="JE55" i="14" s="1"/>
  <c r="JO86" i="14"/>
  <c r="JO82" i="14"/>
  <c r="JA156" i="14"/>
  <c r="JA152" i="14"/>
  <c r="JP80" i="14" l="1"/>
  <c r="JP71" i="14"/>
  <c r="JP83" i="14" s="1"/>
  <c r="JP85" i="14" s="1"/>
  <c r="JP84" i="14" s="1"/>
  <c r="JE54" i="14"/>
  <c r="JF54" i="14" s="1"/>
  <c r="JB150" i="14"/>
  <c r="JB144" i="14"/>
  <c r="JB153" i="14" s="1"/>
  <c r="JB155" i="14" s="1"/>
  <c r="JB154" i="14" s="1"/>
  <c r="JE57" i="14"/>
  <c r="JF57" i="14" s="1"/>
  <c r="JF55" i="14"/>
  <c r="JB121" i="14"/>
  <c r="JB117" i="14"/>
  <c r="JC109" i="14" l="1"/>
  <c r="JC118" i="14" s="1"/>
  <c r="JC120" i="14" s="1"/>
  <c r="JC119" i="14" s="1"/>
  <c r="JC115" i="14"/>
  <c r="JF58" i="14"/>
  <c r="JB152" i="14"/>
  <c r="JB156" i="14" s="1"/>
  <c r="JE58" i="14"/>
  <c r="JG43" i="14" s="1"/>
  <c r="JG55" i="14" s="1"/>
  <c r="JP82" i="14"/>
  <c r="JP86" i="14" s="1"/>
  <c r="JQ80" i="14" l="1"/>
  <c r="JQ71" i="14"/>
  <c r="JQ83" i="14" s="1"/>
  <c r="JQ85" i="14" s="1"/>
  <c r="JQ84" i="14" s="1"/>
  <c r="JC150" i="14"/>
  <c r="JC144" i="14"/>
  <c r="JC153" i="14" s="1"/>
  <c r="JC155" i="14" s="1"/>
  <c r="JC154" i="14" s="1"/>
  <c r="JS52" i="14"/>
  <c r="JG52" i="14"/>
  <c r="JG57" i="14"/>
  <c r="JC121" i="14"/>
  <c r="JC117" i="14"/>
  <c r="JD115" i="14" l="1"/>
  <c r="JD109" i="14"/>
  <c r="JD118" i="14" s="1"/>
  <c r="JD120" i="14" s="1"/>
  <c r="JD119" i="14" s="1"/>
  <c r="JG54" i="14"/>
  <c r="JG58" i="14" s="1"/>
  <c r="JC152" i="14"/>
  <c r="JC156" i="14" s="1"/>
  <c r="JQ82" i="14"/>
  <c r="JQ86" i="14" s="1"/>
  <c r="JD144" i="14" l="1"/>
  <c r="JD153" i="14" s="1"/>
  <c r="JD155" i="14" s="1"/>
  <c r="JD154" i="14" s="1"/>
  <c r="JD150" i="14"/>
  <c r="JR71" i="14"/>
  <c r="JR83" i="14" s="1"/>
  <c r="JR80" i="14"/>
  <c r="JH43" i="14"/>
  <c r="JH55" i="14" s="1"/>
  <c r="JH52" i="14"/>
  <c r="JD117" i="14"/>
  <c r="JD121" i="14" s="1"/>
  <c r="JE109" i="14" l="1"/>
  <c r="JE118" i="14" s="1"/>
  <c r="JE115" i="14"/>
  <c r="JH54" i="14"/>
  <c r="JR85" i="14"/>
  <c r="JS83" i="14"/>
  <c r="JD152" i="14"/>
  <c r="JD156" i="14" s="1"/>
  <c r="JH57" i="14"/>
  <c r="JR82" i="14"/>
  <c r="JS82" i="14" s="1"/>
  <c r="JE150" i="14" l="1"/>
  <c r="JE144" i="14"/>
  <c r="JE153" i="14" s="1"/>
  <c r="JR86" i="14"/>
  <c r="JT71" i="14" s="1"/>
  <c r="JT83" i="14" s="1"/>
  <c r="JE117" i="14"/>
  <c r="JF117" i="14" s="1"/>
  <c r="JR84" i="14"/>
  <c r="JS84" i="14" s="1"/>
  <c r="JS85" i="14"/>
  <c r="JH58" i="14"/>
  <c r="JE120" i="14"/>
  <c r="JF118" i="14"/>
  <c r="AA8" i="14" l="1"/>
  <c r="AA33" i="10" s="1"/>
  <c r="JT85" i="14"/>
  <c r="JE121" i="14"/>
  <c r="JG115" i="14" s="1"/>
  <c r="JS86" i="14"/>
  <c r="JE155" i="14"/>
  <c r="JF153" i="14"/>
  <c r="AA9" i="14"/>
  <c r="AA46" i="11" s="1"/>
  <c r="JE119" i="14"/>
  <c r="JF119" i="14" s="1"/>
  <c r="JF120" i="14"/>
  <c r="JI43" i="14"/>
  <c r="JI55" i="14" s="1"/>
  <c r="JI52" i="14"/>
  <c r="JE152" i="14"/>
  <c r="JF152" i="14" s="1"/>
  <c r="KF80" i="14" l="1"/>
  <c r="JT80" i="14"/>
  <c r="JI54" i="14"/>
  <c r="JI58" i="14" s="1"/>
  <c r="JE154" i="14"/>
  <c r="JF154" i="14" s="1"/>
  <c r="JF155" i="14"/>
  <c r="JG117" i="14"/>
  <c r="JF156" i="14"/>
  <c r="JE156" i="14"/>
  <c r="JG150" i="14" s="1"/>
  <c r="JT84" i="14"/>
  <c r="JI57" i="14"/>
  <c r="AA11" i="14"/>
  <c r="AA35" i="11"/>
  <c r="AA31" i="10"/>
  <c r="AA36" i="10" s="1"/>
  <c r="JF121" i="14"/>
  <c r="AA10" i="14"/>
  <c r="AA47" i="11" s="1"/>
  <c r="JJ43" i="14" l="1"/>
  <c r="JJ55" i="14" s="1"/>
  <c r="JJ52" i="14"/>
  <c r="JG152" i="14"/>
  <c r="AA43" i="13"/>
  <c r="AA47" i="13" s="1"/>
  <c r="JS115" i="14"/>
  <c r="JG109" i="14"/>
  <c r="JG118" i="14" s="1"/>
  <c r="AA12" i="14"/>
  <c r="AA20" i="14"/>
  <c r="AA91" i="11"/>
  <c r="JG144" i="14"/>
  <c r="JG153" i="14" s="1"/>
  <c r="JS150" i="14"/>
  <c r="JT82" i="14"/>
  <c r="JT86" i="14" s="1"/>
  <c r="JU71" i="14" l="1"/>
  <c r="JU83" i="14" s="1"/>
  <c r="JU80" i="14"/>
  <c r="AA13" i="14"/>
  <c r="AA33" i="8" s="1"/>
  <c r="AA52" i="13"/>
  <c r="AA55" i="13" s="1"/>
  <c r="AA51" i="13"/>
  <c r="AB6" i="14"/>
  <c r="JJ58" i="14"/>
  <c r="JJ54" i="14"/>
  <c r="JG120" i="14"/>
  <c r="JG155" i="14"/>
  <c r="JG156" i="14" s="1"/>
  <c r="JJ57" i="14"/>
  <c r="AA96" i="11"/>
  <c r="AA92" i="11"/>
  <c r="AA49" i="11" s="1"/>
  <c r="AA43" i="11" s="1"/>
  <c r="AA10" i="8"/>
  <c r="AB18" i="7" s="1"/>
  <c r="BM18" i="7" s="1"/>
  <c r="CX18" i="7" s="1"/>
  <c r="EI18" i="7" s="1"/>
  <c r="FT18" i="7" s="1"/>
  <c r="HE18" i="7" s="1"/>
  <c r="IP18" i="7" s="1"/>
  <c r="KA18" i="7" s="1"/>
  <c r="LL18" i="7" s="1"/>
  <c r="MW18" i="7" s="1"/>
  <c r="OH18" i="7" s="1"/>
  <c r="PS18" i="7" s="1"/>
  <c r="RD18" i="7" s="1"/>
  <c r="AA58" i="13" l="1"/>
  <c r="AA39" i="10" s="1"/>
  <c r="AA57" i="13"/>
  <c r="AA38" i="10" s="1"/>
  <c r="JH150" i="14"/>
  <c r="JH144" i="14"/>
  <c r="JH153" i="14" s="1"/>
  <c r="JK43" i="14"/>
  <c r="JK55" i="14" s="1"/>
  <c r="JK52" i="14"/>
  <c r="AA98" i="11"/>
  <c r="AA53" i="13"/>
  <c r="AB50" i="13" s="1"/>
  <c r="AA14" i="14"/>
  <c r="AA37" i="8" s="1"/>
  <c r="AA35" i="8" s="1"/>
  <c r="JU82" i="14"/>
  <c r="JU86" i="14" s="1"/>
  <c r="JG154" i="14"/>
  <c r="JG119" i="14"/>
  <c r="JG121" i="14"/>
  <c r="JU85" i="14"/>
  <c r="JV80" i="14" l="1"/>
  <c r="JV71" i="14"/>
  <c r="JV83" i="14" s="1"/>
  <c r="JK57" i="14"/>
  <c r="JH155" i="14"/>
  <c r="JH115" i="14"/>
  <c r="JH109" i="14"/>
  <c r="JH118" i="14" s="1"/>
  <c r="JH156" i="14"/>
  <c r="JH152" i="14"/>
  <c r="JK54" i="14"/>
  <c r="JK58" i="14" s="1"/>
  <c r="AA46" i="10"/>
  <c r="AA32" i="8"/>
  <c r="AA41" i="10"/>
  <c r="JU84" i="14"/>
  <c r="JL43" i="14" l="1"/>
  <c r="JL55" i="14" s="1"/>
  <c r="JL57" i="14" s="1"/>
  <c r="JL52" i="14"/>
  <c r="AA59" i="8"/>
  <c r="AA61" i="8" s="1"/>
  <c r="AA62" i="8" s="1"/>
  <c r="AA29" i="8"/>
  <c r="JH120" i="14"/>
  <c r="JH117" i="14"/>
  <c r="JI150" i="14"/>
  <c r="JI144" i="14"/>
  <c r="JI153" i="14" s="1"/>
  <c r="AA34" i="11"/>
  <c r="AA42" i="10"/>
  <c r="AA44" i="8"/>
  <c r="AA44" i="10"/>
  <c r="AA90" i="11"/>
  <c r="AA42" i="8" s="1"/>
  <c r="JV85" i="14"/>
  <c r="JH154" i="14"/>
  <c r="JV82" i="14"/>
  <c r="JI155" i="14" l="1"/>
  <c r="JV84" i="14"/>
  <c r="AA11" i="11"/>
  <c r="AA37" i="11"/>
  <c r="AA32" i="11" s="1"/>
  <c r="AA52" i="11" s="1"/>
  <c r="JV86" i="14"/>
  <c r="JI156" i="14"/>
  <c r="JI152" i="14"/>
  <c r="JH121" i="14"/>
  <c r="JH119" i="14"/>
  <c r="AA112" i="11"/>
  <c r="JL54" i="14"/>
  <c r="JL58" i="14" s="1"/>
  <c r="AA45" i="8"/>
  <c r="AA89" i="11"/>
  <c r="JM43" i="14" l="1"/>
  <c r="JM55" i="14" s="1"/>
  <c r="JM57" i="14" s="1"/>
  <c r="JM52" i="14"/>
  <c r="JW80" i="14"/>
  <c r="JW71" i="14"/>
  <c r="JW83" i="14" s="1"/>
  <c r="AA19" i="14"/>
  <c r="AA17" i="14" s="1"/>
  <c r="AA56" i="11" s="1"/>
  <c r="AA7" i="11"/>
  <c r="AA18" i="11" s="1"/>
  <c r="AA19" i="11" s="1"/>
  <c r="AA20" i="11" s="1"/>
  <c r="AA43" i="8"/>
  <c r="JJ150" i="14"/>
  <c r="JJ144" i="14"/>
  <c r="JJ153" i="14" s="1"/>
  <c r="AA105" i="11"/>
  <c r="AA62" i="11"/>
  <c r="AA53" i="11"/>
  <c r="AA73" i="11"/>
  <c r="JI115" i="14"/>
  <c r="JI109" i="14"/>
  <c r="JI118" i="14" s="1"/>
  <c r="JI154" i="14"/>
  <c r="JI117" i="14" l="1"/>
  <c r="JJ152" i="14"/>
  <c r="JJ156" i="14" s="1"/>
  <c r="AA21" i="11"/>
  <c r="AA76" i="11"/>
  <c r="AA80" i="11" s="1"/>
  <c r="AA81" i="11" s="1"/>
  <c r="JW82" i="14"/>
  <c r="JW86" i="14" s="1"/>
  <c r="JJ155" i="14"/>
  <c r="JM54" i="14"/>
  <c r="JM58" i="14" s="1"/>
  <c r="JI120" i="14"/>
  <c r="JW85" i="14"/>
  <c r="AA106" i="11"/>
  <c r="AA41" i="8" s="1"/>
  <c r="AA66" i="11"/>
  <c r="AA67" i="11" s="1"/>
  <c r="AA78" i="11" l="1"/>
  <c r="JX80" i="14"/>
  <c r="JX71" i="14"/>
  <c r="JX83" i="14" s="1"/>
  <c r="JN43" i="14"/>
  <c r="JN55" i="14" s="1"/>
  <c r="JN57" i="14" s="1"/>
  <c r="JN52" i="14"/>
  <c r="JK150" i="14"/>
  <c r="JK144" i="14"/>
  <c r="JK153" i="14" s="1"/>
  <c r="JI121" i="14"/>
  <c r="AA39" i="8"/>
  <c r="AA48" i="8" s="1"/>
  <c r="AA53" i="8"/>
  <c r="JI119" i="14"/>
  <c r="AA113" i="11"/>
  <c r="AB107" i="11"/>
  <c r="JW84" i="14"/>
  <c r="AA108" i="11"/>
  <c r="JJ154" i="14"/>
  <c r="JJ115" i="14" l="1"/>
  <c r="JJ109" i="14"/>
  <c r="JJ118" i="14" s="1"/>
  <c r="JN54" i="14"/>
  <c r="JN58" i="14" s="1"/>
  <c r="AB64" i="11"/>
  <c r="AB46" i="8"/>
  <c r="AB104" i="11"/>
  <c r="AA9" i="8"/>
  <c r="JK155" i="14"/>
  <c r="JK156" i="14"/>
  <c r="JK152" i="14"/>
  <c r="JX85" i="14"/>
  <c r="JX82" i="14"/>
  <c r="JX86" i="14" s="1"/>
  <c r="JY80" i="14" l="1"/>
  <c r="JY71" i="14"/>
  <c r="JY83" i="14" s="1"/>
  <c r="JY85" i="14" s="1"/>
  <c r="JY84" i="14" s="1"/>
  <c r="JO52" i="14"/>
  <c r="JO43" i="14"/>
  <c r="JO55" i="14" s="1"/>
  <c r="JO57" i="14" s="1"/>
  <c r="JL150" i="14"/>
  <c r="JL144" i="14"/>
  <c r="JL153" i="14" s="1"/>
  <c r="JL155" i="14" s="1"/>
  <c r="JL154" i="14" s="1"/>
  <c r="AA7" i="8"/>
  <c r="AA24" i="8" s="1"/>
  <c r="AA51" i="8" s="1"/>
  <c r="AB16" i="7"/>
  <c r="JK154" i="14"/>
  <c r="JX84" i="14"/>
  <c r="JJ120" i="14"/>
  <c r="JJ117" i="14"/>
  <c r="JJ121" i="14" s="1"/>
  <c r="JK115" i="14" l="1"/>
  <c r="JK109" i="14"/>
  <c r="JK118" i="14" s="1"/>
  <c r="JO58" i="14"/>
  <c r="JO54" i="14"/>
  <c r="JL156" i="14"/>
  <c r="JL152" i="14"/>
  <c r="AB74" i="11"/>
  <c r="AB19" i="7"/>
  <c r="AB32" i="10" s="1"/>
  <c r="BM16" i="7"/>
  <c r="CX16" i="7" s="1"/>
  <c r="EI16" i="7" s="1"/>
  <c r="FT16" i="7" s="1"/>
  <c r="HE16" i="7" s="1"/>
  <c r="IP16" i="7" s="1"/>
  <c r="KA16" i="7" s="1"/>
  <c r="LL16" i="7" s="1"/>
  <c r="MW16" i="7" s="1"/>
  <c r="OH16" i="7" s="1"/>
  <c r="PS16" i="7" s="1"/>
  <c r="RD16" i="7" s="1"/>
  <c r="JJ119" i="14"/>
  <c r="JY86" i="14"/>
  <c r="JY82" i="14"/>
  <c r="JP52" i="14" l="1"/>
  <c r="JP43" i="14"/>
  <c r="JP55" i="14" s="1"/>
  <c r="JP57" i="14" s="1"/>
  <c r="JZ80" i="14"/>
  <c r="JZ71" i="14"/>
  <c r="JZ83" i="14" s="1"/>
  <c r="JZ85" i="14" s="1"/>
  <c r="JZ84" i="14" s="1"/>
  <c r="JK120" i="14"/>
  <c r="JM150" i="14"/>
  <c r="JM144" i="14"/>
  <c r="JM153" i="14" s="1"/>
  <c r="JM155" i="14" s="1"/>
  <c r="JM154" i="14" s="1"/>
  <c r="JK117" i="14"/>
  <c r="JK121" i="14" s="1"/>
  <c r="JL115" i="14" l="1"/>
  <c r="JL109" i="14"/>
  <c r="JL118" i="14" s="1"/>
  <c r="JL120" i="14" s="1"/>
  <c r="JL119" i="14" s="1"/>
  <c r="JZ82" i="14"/>
  <c r="JZ86" i="14" s="1"/>
  <c r="JM152" i="14"/>
  <c r="JM156" i="14" s="1"/>
  <c r="JK119" i="14"/>
  <c r="JP54" i="14"/>
  <c r="JP58" i="14" s="1"/>
  <c r="JN150" i="14" l="1"/>
  <c r="JN144" i="14"/>
  <c r="JN153" i="14" s="1"/>
  <c r="JN155" i="14" s="1"/>
  <c r="JN154" i="14" s="1"/>
  <c r="JQ52" i="14"/>
  <c r="JQ43" i="14"/>
  <c r="JQ55" i="14" s="1"/>
  <c r="JQ57" i="14" s="1"/>
  <c r="KA80" i="14"/>
  <c r="KA71" i="14"/>
  <c r="KA83" i="14" s="1"/>
  <c r="KA85" i="14" s="1"/>
  <c r="KA84" i="14" s="1"/>
  <c r="JL117" i="14"/>
  <c r="JL121" i="14" s="1"/>
  <c r="JM115" i="14" l="1"/>
  <c r="JM109" i="14"/>
  <c r="JM118" i="14" s="1"/>
  <c r="JM120" i="14" s="1"/>
  <c r="JM119" i="14" s="1"/>
  <c r="JQ54" i="14"/>
  <c r="JQ58" i="14" s="1"/>
  <c r="KA82" i="14"/>
  <c r="KA86" i="14" s="1"/>
  <c r="JN156" i="14"/>
  <c r="JN152" i="14"/>
  <c r="KB80" i="14" l="1"/>
  <c r="KB71" i="14"/>
  <c r="KB83" i="14" s="1"/>
  <c r="KB85" i="14" s="1"/>
  <c r="KB84" i="14" s="1"/>
  <c r="JR52" i="14"/>
  <c r="JR43" i="14"/>
  <c r="JR55" i="14" s="1"/>
  <c r="JO150" i="14"/>
  <c r="JO144" i="14"/>
  <c r="JO153" i="14" s="1"/>
  <c r="JO155" i="14" s="1"/>
  <c r="JO154" i="14" s="1"/>
  <c r="JM117" i="14"/>
  <c r="JM121" i="14" s="1"/>
  <c r="JN115" i="14" l="1"/>
  <c r="JN109" i="14"/>
  <c r="JN118" i="14" s="1"/>
  <c r="JN120" i="14" s="1"/>
  <c r="JN119" i="14" s="1"/>
  <c r="JO152" i="14"/>
  <c r="JO156" i="14" s="1"/>
  <c r="JR57" i="14"/>
  <c r="JS57" i="14" s="1"/>
  <c r="JS55" i="14"/>
  <c r="JR54" i="14"/>
  <c r="JS54" i="14" s="1"/>
  <c r="KB82" i="14"/>
  <c r="KB86" i="14" s="1"/>
  <c r="KC80" i="14" l="1"/>
  <c r="KC71" i="14"/>
  <c r="KC83" i="14" s="1"/>
  <c r="KC85" i="14" s="1"/>
  <c r="KC84" i="14" s="1"/>
  <c r="JP150" i="14"/>
  <c r="JP144" i="14"/>
  <c r="JP153" i="14" s="1"/>
  <c r="JP155" i="14" s="1"/>
  <c r="JP154" i="14" s="1"/>
  <c r="JR58" i="14"/>
  <c r="JT43" i="14" s="1"/>
  <c r="JT55" i="14" s="1"/>
  <c r="JS58" i="14"/>
  <c r="JN117" i="14"/>
  <c r="JN121" i="14" s="1"/>
  <c r="JO115" i="14" l="1"/>
  <c r="JO109" i="14"/>
  <c r="JO118" i="14" s="1"/>
  <c r="JO120" i="14" s="1"/>
  <c r="JO119" i="14" s="1"/>
  <c r="KF52" i="14"/>
  <c r="JT52" i="14"/>
  <c r="JT57" i="14"/>
  <c r="JP152" i="14"/>
  <c r="JP156" i="14" s="1"/>
  <c r="KC86" i="14"/>
  <c r="KC82" i="14"/>
  <c r="JQ150" i="14" l="1"/>
  <c r="JQ144" i="14"/>
  <c r="JQ153" i="14" s="1"/>
  <c r="JQ155" i="14" s="1"/>
  <c r="JQ154" i="14" s="1"/>
  <c r="KD80" i="14"/>
  <c r="KD71" i="14"/>
  <c r="KD83" i="14" s="1"/>
  <c r="KD85" i="14" s="1"/>
  <c r="KD84" i="14" s="1"/>
  <c r="JT54" i="14"/>
  <c r="JO117" i="14"/>
  <c r="JO121" i="14" s="1"/>
  <c r="JP115" i="14" l="1"/>
  <c r="JP109" i="14"/>
  <c r="JP118" i="14" s="1"/>
  <c r="JP120" i="14" s="1"/>
  <c r="JP119" i="14" s="1"/>
  <c r="JT58" i="14"/>
  <c r="KD82" i="14"/>
  <c r="KD86" i="14" s="1"/>
  <c r="JQ152" i="14"/>
  <c r="JQ156" i="14" s="1"/>
  <c r="JR144" i="14" l="1"/>
  <c r="JR153" i="14" s="1"/>
  <c r="JR150" i="14"/>
  <c r="KE80" i="14"/>
  <c r="KE71" i="14"/>
  <c r="KE83" i="14" s="1"/>
  <c r="JU43" i="14"/>
  <c r="JU55" i="14" s="1"/>
  <c r="JU52" i="14"/>
  <c r="JP117" i="14"/>
  <c r="JP121" i="14" s="1"/>
  <c r="JQ115" i="14" l="1"/>
  <c r="JQ109" i="14"/>
  <c r="JQ118" i="14" s="1"/>
  <c r="JQ120" i="14" s="1"/>
  <c r="JQ119" i="14" s="1"/>
  <c r="JU54" i="14"/>
  <c r="JU57" i="14"/>
  <c r="JR152" i="14"/>
  <c r="JS152" i="14" s="1"/>
  <c r="KE85" i="14"/>
  <c r="KF83" i="14"/>
  <c r="KE82" i="14"/>
  <c r="KF82" i="14" s="1"/>
  <c r="JR155" i="14"/>
  <c r="JS153" i="14"/>
  <c r="KE86" i="14" l="1"/>
  <c r="KG71" i="14" s="1"/>
  <c r="KG83" i="14" s="1"/>
  <c r="JS156" i="14"/>
  <c r="JU58" i="14"/>
  <c r="KE84" i="14"/>
  <c r="KF84" i="14" s="1"/>
  <c r="KF85" i="14"/>
  <c r="JR156" i="14"/>
  <c r="JT150" i="14" s="1"/>
  <c r="JR154" i="14"/>
  <c r="JS154" i="14" s="1"/>
  <c r="JS155" i="14"/>
  <c r="JQ117" i="14"/>
  <c r="JQ121" i="14" s="1"/>
  <c r="JR115" i="14" l="1"/>
  <c r="JR109" i="14"/>
  <c r="JR118" i="14" s="1"/>
  <c r="JT152" i="14"/>
  <c r="KG85" i="14"/>
  <c r="KF86" i="14"/>
  <c r="JV43" i="14"/>
  <c r="JV55" i="14" s="1"/>
  <c r="JV52" i="14"/>
  <c r="KF150" i="14"/>
  <c r="JT144" i="14"/>
  <c r="JT153" i="14" s="1"/>
  <c r="JT155" i="14" l="1"/>
  <c r="JV58" i="14"/>
  <c r="JV54" i="14"/>
  <c r="JR120" i="14"/>
  <c r="JS118" i="14"/>
  <c r="KS80" i="14"/>
  <c r="KG80" i="14"/>
  <c r="KG84" i="14"/>
  <c r="JV57" i="14"/>
  <c r="JR117" i="14"/>
  <c r="JS117" i="14" s="1"/>
  <c r="JW43" i="14" l="1"/>
  <c r="JW55" i="14" s="1"/>
  <c r="JW52" i="14"/>
  <c r="JR119" i="14"/>
  <c r="JS119" i="14" s="1"/>
  <c r="JS120" i="14"/>
  <c r="JS121" i="14"/>
  <c r="AB8" i="14"/>
  <c r="AB33" i="10" s="1"/>
  <c r="AB9" i="14"/>
  <c r="AB46" i="11" s="1"/>
  <c r="JT154" i="14"/>
  <c r="KG82" i="14"/>
  <c r="JT156" i="14"/>
  <c r="JR121" i="14"/>
  <c r="JT115" i="14" s="1"/>
  <c r="AB35" i="11" l="1"/>
  <c r="AB31" i="10"/>
  <c r="AB36" i="10" s="1"/>
  <c r="KF115" i="14"/>
  <c r="JT109" i="14"/>
  <c r="JT118" i="14" s="1"/>
  <c r="AB12" i="14"/>
  <c r="AB11" i="14"/>
  <c r="JW54" i="14"/>
  <c r="JW58" i="14" s="1"/>
  <c r="JT117" i="14"/>
  <c r="JU150" i="14"/>
  <c r="JU144" i="14"/>
  <c r="JU153" i="14" s="1"/>
  <c r="AB10" i="14"/>
  <c r="AB47" i="11" s="1"/>
  <c r="KG86" i="14"/>
  <c r="JW57" i="14"/>
  <c r="JX43" i="14" l="1"/>
  <c r="JX55" i="14" s="1"/>
  <c r="JX52" i="14"/>
  <c r="KH80" i="14"/>
  <c r="KH71" i="14"/>
  <c r="KH83" i="14" s="1"/>
  <c r="AB20" i="14"/>
  <c r="AB91" i="11"/>
  <c r="AB13" i="14"/>
  <c r="AB33" i="8" s="1"/>
  <c r="JU152" i="14"/>
  <c r="JU156" i="14" s="1"/>
  <c r="AC6" i="14"/>
  <c r="JT120" i="14"/>
  <c r="AB43" i="13"/>
  <c r="AB47" i="13" s="1"/>
  <c r="JU155" i="14"/>
  <c r="JT121" i="14"/>
  <c r="JV144" i="14" l="1"/>
  <c r="JV153" i="14" s="1"/>
  <c r="JV150" i="14"/>
  <c r="JU115" i="14"/>
  <c r="JU109" i="14"/>
  <c r="JU118" i="14" s="1"/>
  <c r="AB14" i="14"/>
  <c r="AB37" i="8" s="1"/>
  <c r="AB35" i="8" s="1"/>
  <c r="JU154" i="14"/>
  <c r="KH82" i="14"/>
  <c r="KH86" i="14" s="1"/>
  <c r="AB96" i="11"/>
  <c r="AB92" i="11"/>
  <c r="AB49" i="11" s="1"/>
  <c r="AB43" i="11" s="1"/>
  <c r="AB10" i="8"/>
  <c r="AC18" i="7" s="1"/>
  <c r="BN18" i="7" s="1"/>
  <c r="CY18" i="7" s="1"/>
  <c r="EJ18" i="7" s="1"/>
  <c r="FU18" i="7" s="1"/>
  <c r="HF18" i="7" s="1"/>
  <c r="IQ18" i="7" s="1"/>
  <c r="KB18" i="7" s="1"/>
  <c r="LM18" i="7" s="1"/>
  <c r="MX18" i="7" s="1"/>
  <c r="OI18" i="7" s="1"/>
  <c r="PT18" i="7" s="1"/>
  <c r="RE18" i="7" s="1"/>
  <c r="JT119" i="14"/>
  <c r="JX54" i="14"/>
  <c r="JX58" i="14" s="1"/>
  <c r="AB52" i="13"/>
  <c r="AB55" i="13" s="1"/>
  <c r="AB51" i="13"/>
  <c r="KH85" i="14"/>
  <c r="JX57" i="14"/>
  <c r="AB53" i="13" l="1"/>
  <c r="AC50" i="13" s="1"/>
  <c r="JY43" i="14"/>
  <c r="JY55" i="14" s="1"/>
  <c r="JY57" i="14" s="1"/>
  <c r="JY52" i="14"/>
  <c r="KI80" i="14"/>
  <c r="KI71" i="14"/>
  <c r="KI83" i="14" s="1"/>
  <c r="AB58" i="13"/>
  <c r="AB39" i="10" s="1"/>
  <c r="AB57" i="13"/>
  <c r="AB38" i="10" s="1"/>
  <c r="KH84" i="14"/>
  <c r="JU121" i="14"/>
  <c r="JU117" i="14"/>
  <c r="JU120" i="14"/>
  <c r="JV152" i="14"/>
  <c r="AB98" i="11"/>
  <c r="JV155" i="14"/>
  <c r="JV115" i="14" l="1"/>
  <c r="JV109" i="14"/>
  <c r="JV118" i="14" s="1"/>
  <c r="JV154" i="14"/>
  <c r="KI85" i="14"/>
  <c r="JV156" i="14"/>
  <c r="JU119" i="14"/>
  <c r="KI86" i="14"/>
  <c r="KI82" i="14"/>
  <c r="JY54" i="14"/>
  <c r="JY58" i="14" s="1"/>
  <c r="AB46" i="10"/>
  <c r="AB32" i="8"/>
  <c r="AB41" i="10"/>
  <c r="JZ43" i="14" l="1"/>
  <c r="JZ55" i="14" s="1"/>
  <c r="JZ57" i="14" s="1"/>
  <c r="JZ52" i="14"/>
  <c r="JW150" i="14"/>
  <c r="JW144" i="14"/>
  <c r="JW153" i="14" s="1"/>
  <c r="AB29" i="8"/>
  <c r="AB59" i="8"/>
  <c r="AB61" i="8" s="1"/>
  <c r="AB62" i="8" s="1"/>
  <c r="KJ80" i="14"/>
  <c r="KJ71" i="14"/>
  <c r="KJ83" i="14" s="1"/>
  <c r="KI84" i="14"/>
  <c r="JV120" i="14"/>
  <c r="AB34" i="11"/>
  <c r="AB42" i="10"/>
  <c r="AB44" i="10"/>
  <c r="AB44" i="8"/>
  <c r="AB90" i="11"/>
  <c r="AB42" i="8" s="1"/>
  <c r="JV117" i="14"/>
  <c r="JV121" i="14" l="1"/>
  <c r="AB89" i="11"/>
  <c r="JW152" i="14"/>
  <c r="JW156" i="14" s="1"/>
  <c r="KJ85" i="14"/>
  <c r="AB37" i="11"/>
  <c r="AB11" i="11"/>
  <c r="AB32" i="11"/>
  <c r="AB52" i="11" s="1"/>
  <c r="AB45" i="8"/>
  <c r="JZ54" i="14"/>
  <c r="JZ58" i="14" s="1"/>
  <c r="KJ82" i="14"/>
  <c r="KJ86" i="14" s="1"/>
  <c r="AB112" i="11"/>
  <c r="JW155" i="14"/>
  <c r="JV119" i="14"/>
  <c r="KK80" i="14" l="1"/>
  <c r="KK71" i="14"/>
  <c r="KK83" i="14" s="1"/>
  <c r="KA43" i="14"/>
  <c r="KA55" i="14" s="1"/>
  <c r="KA57" i="14" s="1"/>
  <c r="KA52" i="14"/>
  <c r="JX150" i="14"/>
  <c r="JX144" i="14"/>
  <c r="JX153" i="14" s="1"/>
  <c r="KJ84" i="14"/>
  <c r="JW154" i="14"/>
  <c r="AB53" i="11"/>
  <c r="AB73" i="11"/>
  <c r="AB105" i="11"/>
  <c r="AB62" i="11"/>
  <c r="JW115" i="14"/>
  <c r="JW109" i="14"/>
  <c r="JW118" i="14" s="1"/>
  <c r="AB19" i="14"/>
  <c r="AB17" i="14" s="1"/>
  <c r="AB56" i="11" s="1"/>
  <c r="AB7" i="11"/>
  <c r="AB18" i="11" s="1"/>
  <c r="AB19" i="11" s="1"/>
  <c r="AB20" i="11" s="1"/>
  <c r="AB43" i="8"/>
  <c r="AB21" i="11" l="1"/>
  <c r="AB76" i="11"/>
  <c r="AB80" i="11" s="1"/>
  <c r="AB81" i="11" s="1"/>
  <c r="AB66" i="11"/>
  <c r="AB67" i="11" s="1"/>
  <c r="AB106" i="11"/>
  <c r="AB41" i="8" s="1"/>
  <c r="KK85" i="14"/>
  <c r="JX155" i="14"/>
  <c r="JX152" i="14"/>
  <c r="JX156" i="14" s="1"/>
  <c r="JW120" i="14"/>
  <c r="KA54" i="14"/>
  <c r="KA58" i="14" s="1"/>
  <c r="JW117" i="14"/>
  <c r="JW121" i="14" s="1"/>
  <c r="AB108" i="11"/>
  <c r="KK82" i="14"/>
  <c r="KK86" i="14" s="1"/>
  <c r="AB78" i="11" l="1"/>
  <c r="AB113" i="11"/>
  <c r="KB52" i="14"/>
  <c r="KB43" i="14"/>
  <c r="KB55" i="14" s="1"/>
  <c r="KB57" i="14" s="1"/>
  <c r="JX115" i="14"/>
  <c r="JX109" i="14"/>
  <c r="JX118" i="14" s="1"/>
  <c r="JY150" i="14"/>
  <c r="JY144" i="14"/>
  <c r="JY153" i="14" s="1"/>
  <c r="JY155" i="14" s="1"/>
  <c r="JY154" i="14" s="1"/>
  <c r="KL80" i="14"/>
  <c r="KL71" i="14"/>
  <c r="KL83" i="14" s="1"/>
  <c r="KL85" i="14" s="1"/>
  <c r="KL84" i="14" s="1"/>
  <c r="AC104" i="11"/>
  <c r="AB9" i="8"/>
  <c r="JX154" i="14"/>
  <c r="AB39" i="8"/>
  <c r="AB48" i="8" s="1"/>
  <c r="AB53" i="8"/>
  <c r="JW119" i="14"/>
  <c r="AC107" i="11"/>
  <c r="KK84" i="14"/>
  <c r="JX120" i="14" l="1"/>
  <c r="AB7" i="8"/>
  <c r="AB24" i="8" s="1"/>
  <c r="AC16" i="7"/>
  <c r="JX117" i="14"/>
  <c r="JX121" i="14" s="1"/>
  <c r="JY152" i="14"/>
  <c r="JY156" i="14" s="1"/>
  <c r="AC64" i="11"/>
  <c r="AC46" i="8"/>
  <c r="KL82" i="14"/>
  <c r="KL86" i="14" s="1"/>
  <c r="AB51" i="8"/>
  <c r="KB54" i="14"/>
  <c r="KB58" i="14" s="1"/>
  <c r="JZ150" i="14" l="1"/>
  <c r="JZ144" i="14"/>
  <c r="JZ153" i="14" s="1"/>
  <c r="JZ155" i="14" s="1"/>
  <c r="JZ154" i="14" s="1"/>
  <c r="KC52" i="14"/>
  <c r="KC43" i="14"/>
  <c r="KC55" i="14" s="1"/>
  <c r="KC57" i="14" s="1"/>
  <c r="KM80" i="14"/>
  <c r="KM71" i="14"/>
  <c r="KM83" i="14" s="1"/>
  <c r="KM85" i="14" s="1"/>
  <c r="KM84" i="14" s="1"/>
  <c r="JY115" i="14"/>
  <c r="JY109" i="14"/>
  <c r="JY118" i="14" s="1"/>
  <c r="JY120" i="14" s="1"/>
  <c r="JY119" i="14" s="1"/>
  <c r="AC74" i="11"/>
  <c r="BN16" i="7"/>
  <c r="CY16" i="7" s="1"/>
  <c r="EJ16" i="7" s="1"/>
  <c r="FU16" i="7" s="1"/>
  <c r="HF16" i="7" s="1"/>
  <c r="IQ16" i="7" s="1"/>
  <c r="KB16" i="7" s="1"/>
  <c r="LM16" i="7" s="1"/>
  <c r="MX16" i="7" s="1"/>
  <c r="OI16" i="7" s="1"/>
  <c r="PT16" i="7" s="1"/>
  <c r="RE16" i="7" s="1"/>
  <c r="AC19" i="7"/>
  <c r="AC32" i="10" s="1"/>
  <c r="JX119" i="14"/>
  <c r="JY117" i="14" l="1"/>
  <c r="JY121" i="14" s="1"/>
  <c r="KM82" i="14"/>
  <c r="KM86" i="14" s="1"/>
  <c r="KC54" i="14"/>
  <c r="KC58" i="14" s="1"/>
  <c r="JZ152" i="14"/>
  <c r="JZ156" i="14" s="1"/>
  <c r="KA150" i="14" l="1"/>
  <c r="KA144" i="14"/>
  <c r="KA153" i="14" s="1"/>
  <c r="KA155" i="14" s="1"/>
  <c r="KA154" i="14" s="1"/>
  <c r="KD52" i="14"/>
  <c r="KD43" i="14"/>
  <c r="KD55" i="14" s="1"/>
  <c r="KD57" i="14" s="1"/>
  <c r="KN80" i="14"/>
  <c r="KN71" i="14"/>
  <c r="KN83" i="14" s="1"/>
  <c r="KN85" i="14" s="1"/>
  <c r="KN84" i="14" s="1"/>
  <c r="JZ115" i="14"/>
  <c r="JZ109" i="14"/>
  <c r="JZ118" i="14" s="1"/>
  <c r="JZ120" i="14" s="1"/>
  <c r="JZ119" i="14" s="1"/>
  <c r="JZ117" i="14" l="1"/>
  <c r="JZ121" i="14" s="1"/>
  <c r="KN82" i="14"/>
  <c r="KN86" i="14" s="1"/>
  <c r="KD54" i="14"/>
  <c r="KD58" i="14" s="1"/>
  <c r="KA152" i="14"/>
  <c r="KA156" i="14" s="1"/>
  <c r="KO80" i="14" l="1"/>
  <c r="KO71" i="14"/>
  <c r="KO83" i="14" s="1"/>
  <c r="KO85" i="14" s="1"/>
  <c r="KO84" i="14" s="1"/>
  <c r="KB144" i="14"/>
  <c r="KB153" i="14" s="1"/>
  <c r="KB155" i="14" s="1"/>
  <c r="KB154" i="14" s="1"/>
  <c r="KB150" i="14"/>
  <c r="KE43" i="14"/>
  <c r="KE55" i="14" s="1"/>
  <c r="KE52" i="14"/>
  <c r="KA109" i="14"/>
  <c r="KA118" i="14" s="1"/>
  <c r="KA120" i="14" s="1"/>
  <c r="KA119" i="14" s="1"/>
  <c r="KA115" i="14"/>
  <c r="KE57" i="14" l="1"/>
  <c r="KF57" i="14" s="1"/>
  <c r="KF55" i="14"/>
  <c r="KA117" i="14"/>
  <c r="KA121" i="14" s="1"/>
  <c r="KE54" i="14"/>
  <c r="KF54" i="14" s="1"/>
  <c r="KB152" i="14"/>
  <c r="KB156" i="14" s="1"/>
  <c r="KO82" i="14"/>
  <c r="KO86" i="14" s="1"/>
  <c r="KP80" i="14" l="1"/>
  <c r="KP71" i="14"/>
  <c r="KP83" i="14" s="1"/>
  <c r="KP85" i="14" s="1"/>
  <c r="KP84" i="14" s="1"/>
  <c r="KC150" i="14"/>
  <c r="KC144" i="14"/>
  <c r="KC153" i="14" s="1"/>
  <c r="KC155" i="14" s="1"/>
  <c r="KC154" i="14" s="1"/>
  <c r="KB115" i="14"/>
  <c r="KB109" i="14"/>
  <c r="KB118" i="14" s="1"/>
  <c r="KB120" i="14" s="1"/>
  <c r="KB119" i="14" s="1"/>
  <c r="KE58" i="14"/>
  <c r="KG43" i="14" s="1"/>
  <c r="KG55" i="14" s="1"/>
  <c r="KF58" i="14"/>
  <c r="KS52" i="14" l="1"/>
  <c r="KG52" i="14"/>
  <c r="KB117" i="14"/>
  <c r="KB121" i="14" s="1"/>
  <c r="KC156" i="14"/>
  <c r="KC152" i="14"/>
  <c r="KG57" i="14"/>
  <c r="KP82" i="14"/>
  <c r="KP86" i="14" s="1"/>
  <c r="KQ80" i="14" l="1"/>
  <c r="KQ71" i="14"/>
  <c r="KQ83" i="14" s="1"/>
  <c r="KQ85" i="14" s="1"/>
  <c r="KQ84" i="14" s="1"/>
  <c r="KC115" i="14"/>
  <c r="KC109" i="14"/>
  <c r="KC118" i="14" s="1"/>
  <c r="KC120" i="14" s="1"/>
  <c r="KC119" i="14" s="1"/>
  <c r="KG54" i="14"/>
  <c r="KD144" i="14"/>
  <c r="KD153" i="14" s="1"/>
  <c r="KD155" i="14" s="1"/>
  <c r="KD154" i="14" s="1"/>
  <c r="KD150" i="14"/>
  <c r="KD152" i="14" l="1"/>
  <c r="KD156" i="14" s="1"/>
  <c r="KC117" i="14"/>
  <c r="KC121" i="14" s="1"/>
  <c r="KG58" i="14"/>
  <c r="KQ82" i="14"/>
  <c r="KQ86" i="14" s="1"/>
  <c r="KD115" i="14" l="1"/>
  <c r="KD109" i="14"/>
  <c r="KD118" i="14" s="1"/>
  <c r="KD120" i="14" s="1"/>
  <c r="KD119" i="14" s="1"/>
  <c r="KR80" i="14"/>
  <c r="KR71" i="14"/>
  <c r="KR83" i="14" s="1"/>
  <c r="KE144" i="14"/>
  <c r="KE153" i="14" s="1"/>
  <c r="KE150" i="14"/>
  <c r="KH43" i="14"/>
  <c r="KH55" i="14" s="1"/>
  <c r="KH52" i="14"/>
  <c r="KE152" i="14" l="1"/>
  <c r="KF152" i="14" s="1"/>
  <c r="KH54" i="14"/>
  <c r="KH58" i="14" s="1"/>
  <c r="KH57" i="14"/>
  <c r="KE155" i="14"/>
  <c r="KF153" i="14"/>
  <c r="KR85" i="14"/>
  <c r="KS83" i="14"/>
  <c r="KR86" i="14"/>
  <c r="KT71" i="14" s="1"/>
  <c r="KT83" i="14" s="1"/>
  <c r="KR82" i="14"/>
  <c r="KS82" i="14" s="1"/>
  <c r="KD117" i="14"/>
  <c r="KD121" i="14" s="1"/>
  <c r="KE115" i="14" l="1"/>
  <c r="KE109" i="14"/>
  <c r="KE118" i="14" s="1"/>
  <c r="KI43" i="14"/>
  <c r="KI55" i="14" s="1"/>
  <c r="KI52" i="14"/>
  <c r="KT85" i="14"/>
  <c r="KR84" i="14"/>
  <c r="KS84" i="14" s="1"/>
  <c r="KS85" i="14"/>
  <c r="KS86" i="14"/>
  <c r="KE154" i="14"/>
  <c r="KF154" i="14" s="1"/>
  <c r="KF155" i="14"/>
  <c r="KF156" i="14"/>
  <c r="KE156" i="14"/>
  <c r="KG150" i="14" s="1"/>
  <c r="KG152" i="14" l="1"/>
  <c r="KS150" i="14"/>
  <c r="KG144" i="14"/>
  <c r="KG153" i="14" s="1"/>
  <c r="KI57" i="14"/>
  <c r="LF80" i="14"/>
  <c r="KT80" i="14"/>
  <c r="KI58" i="14"/>
  <c r="KI54" i="14"/>
  <c r="KE120" i="14"/>
  <c r="KF118" i="14"/>
  <c r="KT84" i="14"/>
  <c r="KE117" i="14"/>
  <c r="KF117" i="14" s="1"/>
  <c r="KT82" i="14" l="1"/>
  <c r="KJ43" i="14"/>
  <c r="KJ55" i="14" s="1"/>
  <c r="KJ52" i="14"/>
  <c r="KF121" i="14"/>
  <c r="AC8" i="14"/>
  <c r="AC33" i="10" s="1"/>
  <c r="KE121" i="14"/>
  <c r="KG115" i="14" s="1"/>
  <c r="KG155" i="14"/>
  <c r="KE119" i="14"/>
  <c r="KF119" i="14" s="1"/>
  <c r="KF120" i="14"/>
  <c r="KG156" i="14"/>
  <c r="AC9" i="14"/>
  <c r="AC46" i="11" s="1"/>
  <c r="KS115" i="14" l="1"/>
  <c r="KG109" i="14"/>
  <c r="KG118" i="14" s="1"/>
  <c r="AC12" i="14"/>
  <c r="AC10" i="14"/>
  <c r="AC47" i="11" s="1"/>
  <c r="KH144" i="14"/>
  <c r="KH153" i="14" s="1"/>
  <c r="KH150" i="14"/>
  <c r="AC11" i="14"/>
  <c r="KJ57" i="14"/>
  <c r="AC35" i="11"/>
  <c r="AC31" i="10"/>
  <c r="AC36" i="10" s="1"/>
  <c r="KJ54" i="14"/>
  <c r="KJ58" i="14" s="1"/>
  <c r="KG154" i="14"/>
  <c r="KG117" i="14"/>
  <c r="KT86" i="14"/>
  <c r="KK43" i="14" l="1"/>
  <c r="KK55" i="14" s="1"/>
  <c r="KK52" i="14"/>
  <c r="AC20" i="14"/>
  <c r="AC91" i="11"/>
  <c r="KU80" i="14"/>
  <c r="KU71" i="14"/>
  <c r="KU83" i="14" s="1"/>
  <c r="KH155" i="14"/>
  <c r="AC13" i="14"/>
  <c r="AC33" i="8" s="1"/>
  <c r="KH152" i="14"/>
  <c r="KH156" i="14" s="1"/>
  <c r="AC43" i="13"/>
  <c r="AC47" i="13" s="1"/>
  <c r="KG120" i="14"/>
  <c r="AD6" i="14"/>
  <c r="KI150" i="14" l="1"/>
  <c r="KI144" i="14"/>
  <c r="KI153" i="14" s="1"/>
  <c r="KG119" i="14"/>
  <c r="KG121" i="14"/>
  <c r="KH154" i="14"/>
  <c r="AC96" i="11"/>
  <c r="AC92" i="11"/>
  <c r="AC49" i="11" s="1"/>
  <c r="AC43" i="11" s="1"/>
  <c r="AC10" i="8"/>
  <c r="AD18" i="7" s="1"/>
  <c r="BO18" i="7" s="1"/>
  <c r="CZ18" i="7" s="1"/>
  <c r="EK18" i="7" s="1"/>
  <c r="FV18" i="7" s="1"/>
  <c r="HG18" i="7" s="1"/>
  <c r="IR18" i="7" s="1"/>
  <c r="KC18" i="7" s="1"/>
  <c r="LN18" i="7" s="1"/>
  <c r="MY18" i="7" s="1"/>
  <c r="OJ18" i="7" s="1"/>
  <c r="PU18" i="7" s="1"/>
  <c r="RF18" i="7" s="1"/>
  <c r="KU86" i="14"/>
  <c r="KU82" i="14"/>
  <c r="AC52" i="13"/>
  <c r="AC55" i="13" s="1"/>
  <c r="AC51" i="13"/>
  <c r="KK54" i="14"/>
  <c r="KK58" i="14" s="1"/>
  <c r="AC14" i="14"/>
  <c r="AC37" i="8" s="1"/>
  <c r="AC35" i="8" s="1"/>
  <c r="KU85" i="14"/>
  <c r="KK57" i="14"/>
  <c r="AC58" i="13" l="1"/>
  <c r="AC39" i="10" s="1"/>
  <c r="AC57" i="13"/>
  <c r="AC38" i="10" s="1"/>
  <c r="KL43" i="14"/>
  <c r="KL55" i="14" s="1"/>
  <c r="KL57" i="14" s="1"/>
  <c r="KL52" i="14"/>
  <c r="KV80" i="14"/>
  <c r="KV71" i="14"/>
  <c r="KV83" i="14" s="1"/>
  <c r="AC98" i="11"/>
  <c r="KH115" i="14"/>
  <c r="KH109" i="14"/>
  <c r="KH118" i="14" s="1"/>
  <c r="KI155" i="14"/>
  <c r="KU84" i="14"/>
  <c r="AC53" i="13"/>
  <c r="AD50" i="13" s="1"/>
  <c r="KI152" i="14"/>
  <c r="KI156" i="14" s="1"/>
  <c r="KJ150" i="14" l="1"/>
  <c r="KJ144" i="14"/>
  <c r="KJ153" i="14" s="1"/>
  <c r="KI154" i="14"/>
  <c r="KH117" i="14"/>
  <c r="KL54" i="14"/>
  <c r="KL58" i="14" s="1"/>
  <c r="KH120" i="14"/>
  <c r="KV85" i="14"/>
  <c r="AC46" i="10"/>
  <c r="AC32" i="8"/>
  <c r="AC41" i="10"/>
  <c r="KV82" i="14"/>
  <c r="KM43" i="14" l="1"/>
  <c r="KM55" i="14" s="1"/>
  <c r="KM57" i="14" s="1"/>
  <c r="KM52" i="14"/>
  <c r="KV84" i="14"/>
  <c r="AC34" i="11"/>
  <c r="AC42" i="10"/>
  <c r="AC44" i="8"/>
  <c r="AC44" i="10"/>
  <c r="AC90" i="11"/>
  <c r="AC42" i="8" s="1"/>
  <c r="AC59" i="8"/>
  <c r="AC61" i="8" s="1"/>
  <c r="AC62" i="8" s="1"/>
  <c r="AC29" i="8"/>
  <c r="KJ155" i="14"/>
  <c r="KH119" i="14"/>
  <c r="KV86" i="14"/>
  <c r="KH121" i="14"/>
  <c r="KJ152" i="14"/>
  <c r="KJ156" i="14" s="1"/>
  <c r="KK150" i="14" l="1"/>
  <c r="KK144" i="14"/>
  <c r="KK153" i="14" s="1"/>
  <c r="KI115" i="14"/>
  <c r="KI109" i="14"/>
  <c r="KI118" i="14" s="1"/>
  <c r="AC45" i="8"/>
  <c r="AC89" i="11"/>
  <c r="KW80" i="14"/>
  <c r="KW71" i="14"/>
  <c r="KW83" i="14" s="1"/>
  <c r="KJ154" i="14"/>
  <c r="AC112" i="11"/>
  <c r="AC37" i="11"/>
  <c r="AC32" i="11" s="1"/>
  <c r="AC52" i="11" s="1"/>
  <c r="AC11" i="11"/>
  <c r="KM54" i="14"/>
  <c r="KM58" i="14" s="1"/>
  <c r="AC73" i="11" l="1"/>
  <c r="AC105" i="11"/>
  <c r="AC62" i="11"/>
  <c r="AC53" i="11"/>
  <c r="KN43" i="14"/>
  <c r="KN55" i="14" s="1"/>
  <c r="KN57" i="14" s="1"/>
  <c r="KN52" i="14"/>
  <c r="AC43" i="8"/>
  <c r="KI117" i="14"/>
  <c r="KI121" i="14" s="1"/>
  <c r="AC19" i="14"/>
  <c r="AC17" i="14" s="1"/>
  <c r="AC56" i="11" s="1"/>
  <c r="AC7" i="11"/>
  <c r="AC18" i="11" s="1"/>
  <c r="AC19" i="11" s="1"/>
  <c r="AC20" i="11" s="1"/>
  <c r="KK155" i="14"/>
  <c r="KW85" i="14"/>
  <c r="KW82" i="14"/>
  <c r="KW86" i="14" s="1"/>
  <c r="KI120" i="14"/>
  <c r="KK152" i="14"/>
  <c r="KK156" i="14" s="1"/>
  <c r="KJ115" i="14" l="1"/>
  <c r="KJ109" i="14"/>
  <c r="KJ118" i="14" s="1"/>
  <c r="KL150" i="14"/>
  <c r="KL144" i="14"/>
  <c r="KL153" i="14" s="1"/>
  <c r="KL155" i="14" s="1"/>
  <c r="KL154" i="14" s="1"/>
  <c r="KX80" i="14"/>
  <c r="KX71" i="14"/>
  <c r="KX83" i="14" s="1"/>
  <c r="AC21" i="11"/>
  <c r="AC66" i="11"/>
  <c r="AC67" i="11" s="1"/>
  <c r="AC106" i="11"/>
  <c r="AC41" i="8" s="1"/>
  <c r="KI119" i="14"/>
  <c r="KN54" i="14"/>
  <c r="KN58" i="14" s="1"/>
  <c r="KW84" i="14"/>
  <c r="KK154" i="14"/>
  <c r="AC76" i="11"/>
  <c r="AC80" i="11" s="1"/>
  <c r="AC81" i="11" s="1"/>
  <c r="AD107" i="11" l="1"/>
  <c r="KO52" i="14"/>
  <c r="KO43" i="14"/>
  <c r="KO55" i="14" s="1"/>
  <c r="KO57" i="14" s="1"/>
  <c r="AC113" i="11"/>
  <c r="AD64" i="11"/>
  <c r="AD46" i="8"/>
  <c r="KL152" i="14"/>
  <c r="KL156" i="14" s="1"/>
  <c r="AC39" i="8"/>
  <c r="AC48" i="8" s="1"/>
  <c r="AC53" i="8"/>
  <c r="KJ120" i="14"/>
  <c r="KX85" i="14"/>
  <c r="KX82" i="14"/>
  <c r="KX86" i="14" s="1"/>
  <c r="AC108" i="11"/>
  <c r="AC78" i="11"/>
  <c r="KJ117" i="14"/>
  <c r="KJ121" i="14" s="1"/>
  <c r="KY80" i="14" l="1"/>
  <c r="KY71" i="14"/>
  <c r="KY83" i="14" s="1"/>
  <c r="KY85" i="14" s="1"/>
  <c r="KY84" i="14" s="1"/>
  <c r="KK115" i="14"/>
  <c r="KK109" i="14"/>
  <c r="KK118" i="14" s="1"/>
  <c r="KM150" i="14"/>
  <c r="KM144" i="14"/>
  <c r="KM153" i="14" s="1"/>
  <c r="KM155" i="14" s="1"/>
  <c r="KM154" i="14" s="1"/>
  <c r="KJ119" i="14"/>
  <c r="AD104" i="11"/>
  <c r="AC9" i="8"/>
  <c r="KX84" i="14"/>
  <c r="KO54" i="14"/>
  <c r="KO58" i="14" s="1"/>
  <c r="KP52" i="14" l="1"/>
  <c r="KP43" i="14"/>
  <c r="KP55" i="14" s="1"/>
  <c r="KP57" i="14" s="1"/>
  <c r="KK120" i="14"/>
  <c r="KK121" i="14"/>
  <c r="KK117" i="14"/>
  <c r="KM152" i="14"/>
  <c r="KM156" i="14" s="1"/>
  <c r="AC7" i="8"/>
  <c r="AC24" i="8" s="1"/>
  <c r="AC51" i="8" s="1"/>
  <c r="AD16" i="7"/>
  <c r="KY82" i="14"/>
  <c r="KY86" i="14" s="1"/>
  <c r="KZ80" i="14" l="1"/>
  <c r="KZ71" i="14"/>
  <c r="KZ83" i="14" s="1"/>
  <c r="KZ85" i="14" s="1"/>
  <c r="KZ84" i="14" s="1"/>
  <c r="KN150" i="14"/>
  <c r="KN144" i="14"/>
  <c r="KN153" i="14" s="1"/>
  <c r="KN155" i="14" s="1"/>
  <c r="KN154" i="14" s="1"/>
  <c r="KL115" i="14"/>
  <c r="KL109" i="14"/>
  <c r="KL118" i="14" s="1"/>
  <c r="KL120" i="14" s="1"/>
  <c r="KL119" i="14" s="1"/>
  <c r="AD74" i="11"/>
  <c r="AD19" i="7"/>
  <c r="AD32" i="10" s="1"/>
  <c r="BO16" i="7"/>
  <c r="CZ16" i="7" s="1"/>
  <c r="EK16" i="7" s="1"/>
  <c r="FV16" i="7" s="1"/>
  <c r="HG16" i="7" s="1"/>
  <c r="IR16" i="7" s="1"/>
  <c r="KC16" i="7" s="1"/>
  <c r="LN16" i="7" s="1"/>
  <c r="MY16" i="7" s="1"/>
  <c r="OJ16" i="7" s="1"/>
  <c r="PU16" i="7" s="1"/>
  <c r="RF16" i="7" s="1"/>
  <c r="KK119" i="14"/>
  <c r="KP58" i="14"/>
  <c r="KP54" i="14"/>
  <c r="KQ43" i="14" l="1"/>
  <c r="KQ55" i="14" s="1"/>
  <c r="KQ57" i="14" s="1"/>
  <c r="KQ52" i="14"/>
  <c r="KL117" i="14"/>
  <c r="KL121" i="14" s="1"/>
  <c r="KN152" i="14"/>
  <c r="KN156" i="14" s="1"/>
  <c r="KZ82" i="14"/>
  <c r="KZ86" i="14" s="1"/>
  <c r="KO150" i="14" l="1"/>
  <c r="KO144" i="14"/>
  <c r="KO153" i="14" s="1"/>
  <c r="KO155" i="14" s="1"/>
  <c r="KO154" i="14" s="1"/>
  <c r="LA80" i="14"/>
  <c r="LA71" i="14"/>
  <c r="LA83" i="14" s="1"/>
  <c r="LA85" i="14" s="1"/>
  <c r="LA84" i="14" s="1"/>
  <c r="KM109" i="14"/>
  <c r="KM118" i="14" s="1"/>
  <c r="KM120" i="14" s="1"/>
  <c r="KM119" i="14" s="1"/>
  <c r="KM115" i="14"/>
  <c r="KQ54" i="14"/>
  <c r="KQ58" i="14" s="1"/>
  <c r="KR43" i="14" l="1"/>
  <c r="KR55" i="14" s="1"/>
  <c r="KR52" i="14"/>
  <c r="KM117" i="14"/>
  <c r="KM121" i="14" s="1"/>
  <c r="LA82" i="14"/>
  <c r="LA86" i="14" s="1"/>
  <c r="KO156" i="14"/>
  <c r="KO152" i="14"/>
  <c r="LB80" i="14" l="1"/>
  <c r="LB71" i="14"/>
  <c r="LB83" i="14" s="1"/>
  <c r="LB85" i="14" s="1"/>
  <c r="LB84" i="14" s="1"/>
  <c r="KN109" i="14"/>
  <c r="KN118" i="14" s="1"/>
  <c r="KN120" i="14" s="1"/>
  <c r="KN119" i="14" s="1"/>
  <c r="KN115" i="14"/>
  <c r="KP150" i="14"/>
  <c r="KP144" i="14"/>
  <c r="KP153" i="14" s="1"/>
  <c r="KP155" i="14" s="1"/>
  <c r="KP154" i="14" s="1"/>
  <c r="KR54" i="14"/>
  <c r="KS54" i="14" s="1"/>
  <c r="KR57" i="14"/>
  <c r="KS57" i="14" s="1"/>
  <c r="KS55" i="14"/>
  <c r="KS58" i="14" l="1"/>
  <c r="KN117" i="14"/>
  <c r="KN121" i="14" s="1"/>
  <c r="KR58" i="14"/>
  <c r="KT43" i="14" s="1"/>
  <c r="KT55" i="14" s="1"/>
  <c r="KP156" i="14"/>
  <c r="KP152" i="14"/>
  <c r="LB86" i="14"/>
  <c r="LB82" i="14"/>
  <c r="KO115" i="14" l="1"/>
  <c r="KO109" i="14"/>
  <c r="KO118" i="14" s="1"/>
  <c r="KO120" i="14" s="1"/>
  <c r="KO119" i="14" s="1"/>
  <c r="KQ150" i="14"/>
  <c r="KQ144" i="14"/>
  <c r="KQ153" i="14" s="1"/>
  <c r="KQ155" i="14" s="1"/>
  <c r="KQ154" i="14" s="1"/>
  <c r="LC80" i="14"/>
  <c r="LC71" i="14"/>
  <c r="LC83" i="14" s="1"/>
  <c r="LC85" i="14" s="1"/>
  <c r="LC84" i="14" s="1"/>
  <c r="KT57" i="14"/>
  <c r="LF52" i="14"/>
  <c r="KT52" i="14"/>
  <c r="LC82" i="14" l="1"/>
  <c r="LC86" i="14" s="1"/>
  <c r="KT54" i="14"/>
  <c r="KQ152" i="14"/>
  <c r="KQ156" i="14" s="1"/>
  <c r="KO117" i="14"/>
  <c r="KO121" i="14" s="1"/>
  <c r="KP115" i="14" l="1"/>
  <c r="KP109" i="14"/>
  <c r="KP118" i="14" s="1"/>
  <c r="KP120" i="14" s="1"/>
  <c r="KP119" i="14" s="1"/>
  <c r="KR150" i="14"/>
  <c r="KR144" i="14"/>
  <c r="KR153" i="14" s="1"/>
  <c r="LD80" i="14"/>
  <c r="LD71" i="14"/>
  <c r="LD83" i="14" s="1"/>
  <c r="LD85" i="14" s="1"/>
  <c r="LD84" i="14" s="1"/>
  <c r="KT58" i="14"/>
  <c r="KU43" i="14" l="1"/>
  <c r="KU55" i="14" s="1"/>
  <c r="KU52" i="14"/>
  <c r="LD82" i="14"/>
  <c r="LD86" i="14" s="1"/>
  <c r="KR155" i="14"/>
  <c r="KS153" i="14"/>
  <c r="KR152" i="14"/>
  <c r="KS152" i="14" s="1"/>
  <c r="KP117" i="14"/>
  <c r="KP121" i="14" s="1"/>
  <c r="KQ115" i="14" l="1"/>
  <c r="KQ109" i="14"/>
  <c r="KQ118" i="14" s="1"/>
  <c r="KQ120" i="14" s="1"/>
  <c r="KQ119" i="14" s="1"/>
  <c r="LE71" i="14"/>
  <c r="LE83" i="14" s="1"/>
  <c r="LE80" i="14"/>
  <c r="KR156" i="14"/>
  <c r="KT150" i="14" s="1"/>
  <c r="KR154" i="14"/>
  <c r="KS154" i="14" s="1"/>
  <c r="KS155" i="14"/>
  <c r="KU54" i="14"/>
  <c r="KU57" i="14"/>
  <c r="KT152" i="14" l="1"/>
  <c r="KU58" i="14"/>
  <c r="KS156" i="14"/>
  <c r="LE82" i="14"/>
  <c r="LF82" i="14" s="1"/>
  <c r="LE85" i="14"/>
  <c r="LF83" i="14"/>
  <c r="KQ117" i="14"/>
  <c r="KQ121" i="14" s="1"/>
  <c r="KR115" i="14" l="1"/>
  <c r="KR109" i="14"/>
  <c r="KR118" i="14" s="1"/>
  <c r="LE86" i="14"/>
  <c r="LG71" i="14" s="1"/>
  <c r="LG83" i="14" s="1"/>
  <c r="LE84" i="14"/>
  <c r="LF84" i="14" s="1"/>
  <c r="LF85" i="14"/>
  <c r="KT144" i="14"/>
  <c r="KT153" i="14" s="1"/>
  <c r="LF150" i="14"/>
  <c r="LF86" i="14"/>
  <c r="KV43" i="14"/>
  <c r="KV55" i="14" s="1"/>
  <c r="KV52" i="14"/>
  <c r="KV54" i="14" l="1"/>
  <c r="KV57" i="14"/>
  <c r="KT155" i="14"/>
  <c r="LS80" i="14"/>
  <c r="LG80" i="14"/>
  <c r="KR120" i="14"/>
  <c r="KS118" i="14"/>
  <c r="LG85" i="14"/>
  <c r="KR117" i="14"/>
  <c r="KS117" i="14" s="1"/>
  <c r="KR119" i="14" l="1"/>
  <c r="KS119" i="14" s="1"/>
  <c r="KS120" i="14"/>
  <c r="LG82" i="14"/>
  <c r="LG86" i="14" s="1"/>
  <c r="KR121" i="14"/>
  <c r="KT115" i="14" s="1"/>
  <c r="KT154" i="14"/>
  <c r="KT156" i="14"/>
  <c r="AD8" i="14"/>
  <c r="AD33" i="10" s="1"/>
  <c r="LG84" i="14"/>
  <c r="AD9" i="14"/>
  <c r="AD46" i="11" s="1"/>
  <c r="KV58" i="14"/>
  <c r="LH80" i="14" l="1"/>
  <c r="LH71" i="14"/>
  <c r="LH83" i="14" s="1"/>
  <c r="KU150" i="14"/>
  <c r="KU144" i="14"/>
  <c r="KU153" i="14" s="1"/>
  <c r="KW43" i="14"/>
  <c r="KW55" i="14" s="1"/>
  <c r="KW52" i="14"/>
  <c r="KT117" i="14"/>
  <c r="AD11" i="14"/>
  <c r="AD35" i="11"/>
  <c r="AD31" i="10"/>
  <c r="AD36" i="10" s="1"/>
  <c r="AD10" i="14"/>
  <c r="AD47" i="11" s="1"/>
  <c r="KS121" i="14"/>
  <c r="LF115" i="14" l="1"/>
  <c r="KT109" i="14"/>
  <c r="KT118" i="14" s="1"/>
  <c r="AD12" i="14"/>
  <c r="KW54" i="14"/>
  <c r="KW58" i="14" s="1"/>
  <c r="LH85" i="14"/>
  <c r="AD20" i="14"/>
  <c r="AD91" i="11"/>
  <c r="KW57" i="14"/>
  <c r="KU155" i="14"/>
  <c r="KU152" i="14"/>
  <c r="AD43" i="13"/>
  <c r="AD47" i="13" s="1"/>
  <c r="LH82" i="14"/>
  <c r="LH86" i="14" s="1"/>
  <c r="LI80" i="14" l="1"/>
  <c r="LI71" i="14"/>
  <c r="LI83" i="14" s="1"/>
  <c r="KX43" i="14"/>
  <c r="KX55" i="14" s="1"/>
  <c r="KX52" i="14"/>
  <c r="AD96" i="11"/>
  <c r="AD92" i="11"/>
  <c r="AD49" i="11" s="1"/>
  <c r="AD43" i="11" s="1"/>
  <c r="AD10" i="8"/>
  <c r="AE18" i="7" s="1"/>
  <c r="BP18" i="7" s="1"/>
  <c r="DA18" i="7" s="1"/>
  <c r="EL18" i="7" s="1"/>
  <c r="FW18" i="7" s="1"/>
  <c r="HH18" i="7" s="1"/>
  <c r="IS18" i="7" s="1"/>
  <c r="KD18" i="7" s="1"/>
  <c r="LO18" i="7" s="1"/>
  <c r="MZ18" i="7" s="1"/>
  <c r="OK18" i="7" s="1"/>
  <c r="PV18" i="7" s="1"/>
  <c r="RG18" i="7" s="1"/>
  <c r="LH84" i="14"/>
  <c r="AD13" i="14"/>
  <c r="AD33" i="8" s="1"/>
  <c r="KU154" i="14"/>
  <c r="KT120" i="14"/>
  <c r="AE6" i="14"/>
  <c r="AD52" i="13"/>
  <c r="AD55" i="13" s="1"/>
  <c r="AD51" i="13"/>
  <c r="KU156" i="14"/>
  <c r="AD58" i="13" l="1"/>
  <c r="AD39" i="10" s="1"/>
  <c r="AD57" i="13"/>
  <c r="AD38" i="10" s="1"/>
  <c r="KV144" i="14"/>
  <c r="KV153" i="14" s="1"/>
  <c r="KV150" i="14"/>
  <c r="AD14" i="14"/>
  <c r="AD37" i="8" s="1"/>
  <c r="AD35" i="8" s="1"/>
  <c r="AD53" i="13"/>
  <c r="AE50" i="13" s="1"/>
  <c r="KX57" i="14"/>
  <c r="AD98" i="11"/>
  <c r="LI85" i="14"/>
  <c r="KT119" i="14"/>
  <c r="KT121" i="14"/>
  <c r="KX54" i="14"/>
  <c r="KX58" i="14" s="1"/>
  <c r="LI82" i="14"/>
  <c r="LI86" i="14" s="1"/>
  <c r="KY43" i="14" l="1"/>
  <c r="KY55" i="14" s="1"/>
  <c r="KY57" i="14" s="1"/>
  <c r="KY52" i="14"/>
  <c r="LJ80" i="14"/>
  <c r="LJ71" i="14"/>
  <c r="LJ83" i="14" s="1"/>
  <c r="LI84" i="14"/>
  <c r="KV152" i="14"/>
  <c r="AD46" i="10"/>
  <c r="AD32" i="8"/>
  <c r="AD41" i="10"/>
  <c r="KU115" i="14"/>
  <c r="KU109" i="14"/>
  <c r="KU118" i="14" s="1"/>
  <c r="KV155" i="14"/>
  <c r="KV156" i="14" s="1"/>
  <c r="KW150" i="14" l="1"/>
  <c r="KW144" i="14"/>
  <c r="KW153" i="14" s="1"/>
  <c r="AD42" i="10"/>
  <c r="AD34" i="11"/>
  <c r="AD44" i="8"/>
  <c r="AD44" i="10"/>
  <c r="AD90" i="11"/>
  <c r="AD42" i="8" s="1"/>
  <c r="KU120" i="14"/>
  <c r="KV154" i="14"/>
  <c r="KU117" i="14"/>
  <c r="KU121" i="14" s="1"/>
  <c r="LJ82" i="14"/>
  <c r="AD59" i="8"/>
  <c r="AD61" i="8" s="1"/>
  <c r="AD62" i="8" s="1"/>
  <c r="AD29" i="8"/>
  <c r="LJ85" i="14"/>
  <c r="LJ86" i="14" s="1"/>
  <c r="KY54" i="14"/>
  <c r="KY58" i="14" s="1"/>
  <c r="LK71" i="14" l="1"/>
  <c r="LK83" i="14" s="1"/>
  <c r="LK80" i="14"/>
  <c r="KV115" i="14"/>
  <c r="KV109" i="14"/>
  <c r="KV118" i="14" s="1"/>
  <c r="KZ43" i="14"/>
  <c r="KZ55" i="14" s="1"/>
  <c r="KZ57" i="14" s="1"/>
  <c r="KZ52" i="14"/>
  <c r="AD112" i="11"/>
  <c r="AD89" i="11"/>
  <c r="LJ84" i="14"/>
  <c r="KU119" i="14"/>
  <c r="AD37" i="11"/>
  <c r="AD32" i="11" s="1"/>
  <c r="AD52" i="11" s="1"/>
  <c r="AD11" i="11"/>
  <c r="AD45" i="8"/>
  <c r="KW155" i="14"/>
  <c r="KW152" i="14"/>
  <c r="KW156" i="14" s="1"/>
  <c r="KX150" i="14" l="1"/>
  <c r="KX144" i="14"/>
  <c r="KX153" i="14" s="1"/>
  <c r="KW154" i="14"/>
  <c r="AD73" i="11"/>
  <c r="AD105" i="11"/>
  <c r="AD62" i="11"/>
  <c r="AD53" i="11"/>
  <c r="KV120" i="14"/>
  <c r="KV121" i="14"/>
  <c r="KV117" i="14"/>
  <c r="AD43" i="8"/>
  <c r="LK82" i="14"/>
  <c r="LK86" i="14" s="1"/>
  <c r="AD19" i="14"/>
  <c r="AD17" i="14" s="1"/>
  <c r="AD56" i="11" s="1"/>
  <c r="AD7" i="11"/>
  <c r="AD18" i="11" s="1"/>
  <c r="AD19" i="11" s="1"/>
  <c r="AD20" i="11" s="1"/>
  <c r="KZ54" i="14"/>
  <c r="KZ58" i="14" s="1"/>
  <c r="LK85" i="14"/>
  <c r="LL80" i="14" l="1"/>
  <c r="LL71" i="14"/>
  <c r="LL83" i="14" s="1"/>
  <c r="LL85" i="14" s="1"/>
  <c r="LL84" i="14" s="1"/>
  <c r="LA43" i="14"/>
  <c r="LA55" i="14" s="1"/>
  <c r="LA57" i="14" s="1"/>
  <c r="LA52" i="14"/>
  <c r="KW115" i="14"/>
  <c r="KW109" i="14"/>
  <c r="KW118" i="14" s="1"/>
  <c r="AD66" i="11"/>
  <c r="AD67" i="11" s="1"/>
  <c r="AD106" i="11"/>
  <c r="AD41" i="8" s="1"/>
  <c r="KV119" i="14"/>
  <c r="AD113" i="11"/>
  <c r="KX155" i="14"/>
  <c r="LK84" i="14"/>
  <c r="AD21" i="11"/>
  <c r="AD76" i="11"/>
  <c r="AD80" i="11" s="1"/>
  <c r="AD81" i="11" s="1"/>
  <c r="KX156" i="14"/>
  <c r="KX152" i="14"/>
  <c r="AE107" i="11" l="1"/>
  <c r="AD78" i="11"/>
  <c r="AD39" i="8"/>
  <c r="AD48" i="8" s="1"/>
  <c r="AD53" i="8"/>
  <c r="LA54" i="14"/>
  <c r="LA58" i="14" s="1"/>
  <c r="KY150" i="14"/>
  <c r="KY144" i="14"/>
  <c r="KY153" i="14" s="1"/>
  <c r="KY155" i="14" s="1"/>
  <c r="KY154" i="14" s="1"/>
  <c r="KW120" i="14"/>
  <c r="KW117" i="14"/>
  <c r="KX154" i="14"/>
  <c r="AE64" i="11"/>
  <c r="AE46" i="8"/>
  <c r="AD108" i="11"/>
  <c r="LL82" i="14"/>
  <c r="LL86" i="14" s="1"/>
  <c r="LM80" i="14" l="1"/>
  <c r="LM71" i="14"/>
  <c r="LM83" i="14" s="1"/>
  <c r="LM85" i="14" s="1"/>
  <c r="LM84" i="14" s="1"/>
  <c r="LB52" i="14"/>
  <c r="LB43" i="14"/>
  <c r="LB55" i="14" s="1"/>
  <c r="LB57" i="14" s="1"/>
  <c r="KW119" i="14"/>
  <c r="KY156" i="14"/>
  <c r="KY152" i="14"/>
  <c r="AE104" i="11"/>
  <c r="AD9" i="8"/>
  <c r="KW121" i="14"/>
  <c r="KZ144" i="14" l="1"/>
  <c r="KZ153" i="14" s="1"/>
  <c r="KZ155" i="14" s="1"/>
  <c r="KZ154" i="14" s="1"/>
  <c r="KZ150" i="14"/>
  <c r="AD7" i="8"/>
  <c r="AD24" i="8" s="1"/>
  <c r="AD51" i="8" s="1"/>
  <c r="AE16" i="7"/>
  <c r="LB54" i="14"/>
  <c r="LB58" i="14" s="1"/>
  <c r="KX115" i="14"/>
  <c r="KX109" i="14"/>
  <c r="KX118" i="14" s="1"/>
  <c r="LM82" i="14"/>
  <c r="LM86" i="14" s="1"/>
  <c r="LN80" i="14" l="1"/>
  <c r="LN71" i="14"/>
  <c r="LN83" i="14" s="1"/>
  <c r="LN85" i="14" s="1"/>
  <c r="LN84" i="14" s="1"/>
  <c r="LC43" i="14"/>
  <c r="LC55" i="14" s="1"/>
  <c r="LC57" i="14" s="1"/>
  <c r="LC52" i="14"/>
  <c r="KX120" i="14"/>
  <c r="KZ152" i="14"/>
  <c r="KZ156" i="14" s="1"/>
  <c r="KX121" i="14"/>
  <c r="KX117" i="14"/>
  <c r="AE74" i="11"/>
  <c r="BP16" i="7"/>
  <c r="DA16" i="7" s="1"/>
  <c r="EL16" i="7" s="1"/>
  <c r="FW16" i="7" s="1"/>
  <c r="HH16" i="7" s="1"/>
  <c r="IS16" i="7" s="1"/>
  <c r="KD16" i="7" s="1"/>
  <c r="LO16" i="7" s="1"/>
  <c r="MZ16" i="7" s="1"/>
  <c r="OK16" i="7" s="1"/>
  <c r="PV16" i="7" s="1"/>
  <c r="RG16" i="7" s="1"/>
  <c r="AE19" i="7"/>
  <c r="AE32" i="10" s="1"/>
  <c r="LA150" i="14" l="1"/>
  <c r="LA144" i="14"/>
  <c r="LA153" i="14" s="1"/>
  <c r="LA155" i="14" s="1"/>
  <c r="LA154" i="14" s="1"/>
  <c r="KY115" i="14"/>
  <c r="KY109" i="14"/>
  <c r="KY118" i="14" s="1"/>
  <c r="KY120" i="14" s="1"/>
  <c r="KY119" i="14" s="1"/>
  <c r="LC54" i="14"/>
  <c r="LC58" i="14" s="1"/>
  <c r="KX119" i="14"/>
  <c r="LN82" i="14"/>
  <c r="LN86" i="14" s="1"/>
  <c r="LO80" i="14" l="1"/>
  <c r="LO71" i="14"/>
  <c r="LO83" i="14" s="1"/>
  <c r="LO85" i="14" s="1"/>
  <c r="LO84" i="14" s="1"/>
  <c r="LD43" i="14"/>
  <c r="LD55" i="14" s="1"/>
  <c r="LD57" i="14" s="1"/>
  <c r="LD52" i="14"/>
  <c r="KY117" i="14"/>
  <c r="KY121" i="14" s="1"/>
  <c r="LA152" i="14"/>
  <c r="LA156" i="14" s="1"/>
  <c r="LB144" i="14" l="1"/>
  <c r="LB153" i="14" s="1"/>
  <c r="LB155" i="14" s="1"/>
  <c r="LB154" i="14" s="1"/>
  <c r="LB150" i="14"/>
  <c r="KZ109" i="14"/>
  <c r="KZ118" i="14" s="1"/>
  <c r="KZ120" i="14" s="1"/>
  <c r="KZ119" i="14" s="1"/>
  <c r="KZ115" i="14"/>
  <c r="LD54" i="14"/>
  <c r="LD58" i="14" s="1"/>
  <c r="LO82" i="14"/>
  <c r="LO86" i="14" s="1"/>
  <c r="LP80" i="14" l="1"/>
  <c r="LP71" i="14"/>
  <c r="LP83" i="14" s="1"/>
  <c r="LP85" i="14" s="1"/>
  <c r="LP84" i="14" s="1"/>
  <c r="LE43" i="14"/>
  <c r="LE55" i="14" s="1"/>
  <c r="LE52" i="14"/>
  <c r="KZ117" i="14"/>
  <c r="KZ121" i="14" s="1"/>
  <c r="LB152" i="14"/>
  <c r="LB156" i="14" s="1"/>
  <c r="LC144" i="14" l="1"/>
  <c r="LC153" i="14" s="1"/>
  <c r="LC155" i="14" s="1"/>
  <c r="LC154" i="14" s="1"/>
  <c r="LC150" i="14"/>
  <c r="LA109" i="14"/>
  <c r="LA118" i="14" s="1"/>
  <c r="LA120" i="14" s="1"/>
  <c r="LA119" i="14" s="1"/>
  <c r="LA115" i="14"/>
  <c r="LE54" i="14"/>
  <c r="LF54" i="14" s="1"/>
  <c r="LE57" i="14"/>
  <c r="LF57" i="14" s="1"/>
  <c r="LF55" i="14"/>
  <c r="LP82" i="14"/>
  <c r="LP86" i="14" s="1"/>
  <c r="LQ71" i="14" l="1"/>
  <c r="LQ83" i="14" s="1"/>
  <c r="LQ85" i="14" s="1"/>
  <c r="LQ84" i="14" s="1"/>
  <c r="LQ80" i="14"/>
  <c r="LE58" i="14"/>
  <c r="LG43" i="14" s="1"/>
  <c r="LG55" i="14" s="1"/>
  <c r="LC156" i="14"/>
  <c r="LC152" i="14"/>
  <c r="LF58" i="14"/>
  <c r="LA121" i="14"/>
  <c r="LA117" i="14"/>
  <c r="LD150" i="14" l="1"/>
  <c r="LD144" i="14"/>
  <c r="LD153" i="14" s="1"/>
  <c r="LD155" i="14" s="1"/>
  <c r="LD154" i="14" s="1"/>
  <c r="LS52" i="14"/>
  <c r="LG52" i="14"/>
  <c r="LQ82" i="14"/>
  <c r="LQ86" i="14" s="1"/>
  <c r="LG57" i="14"/>
  <c r="LB115" i="14"/>
  <c r="LB109" i="14"/>
  <c r="LB118" i="14" s="1"/>
  <c r="LB120" i="14" s="1"/>
  <c r="LB119" i="14" s="1"/>
  <c r="LR80" i="14" l="1"/>
  <c r="LR71" i="14"/>
  <c r="LR83" i="14" s="1"/>
  <c r="LB117" i="14"/>
  <c r="LB121" i="14" s="1"/>
  <c r="LG54" i="14"/>
  <c r="LD152" i="14"/>
  <c r="LD156" i="14" s="1"/>
  <c r="LE150" i="14" l="1"/>
  <c r="LE144" i="14"/>
  <c r="LE153" i="14" s="1"/>
  <c r="LC115" i="14"/>
  <c r="LC109" i="14"/>
  <c r="LC118" i="14" s="1"/>
  <c r="LC120" i="14" s="1"/>
  <c r="LC119" i="14" s="1"/>
  <c r="LR85" i="14"/>
  <c r="LS83" i="14"/>
  <c r="LG58" i="14"/>
  <c r="LR82" i="14"/>
  <c r="LS82" i="14" s="1"/>
  <c r="LR86" i="14" l="1"/>
  <c r="LT71" i="14" s="1"/>
  <c r="LT83" i="14" s="1"/>
  <c r="LR84" i="14"/>
  <c r="LS84" i="14" s="1"/>
  <c r="LS85" i="14"/>
  <c r="LH52" i="14"/>
  <c r="LH43" i="14"/>
  <c r="LH55" i="14" s="1"/>
  <c r="LE155" i="14"/>
  <c r="LF153" i="14"/>
  <c r="LC117" i="14"/>
  <c r="LC121" i="14" s="1"/>
  <c r="LE152" i="14"/>
  <c r="LF152" i="14" s="1"/>
  <c r="LD115" i="14" l="1"/>
  <c r="LD109" i="14"/>
  <c r="LD118" i="14" s="1"/>
  <c r="LD120" i="14" s="1"/>
  <c r="LD119" i="14" s="1"/>
  <c r="LT85" i="14"/>
  <c r="LH57" i="14"/>
  <c r="LF156" i="14"/>
  <c r="LS86" i="14"/>
  <c r="LE154" i="14"/>
  <c r="LF154" i="14" s="1"/>
  <c r="LF155" i="14"/>
  <c r="LH54" i="14"/>
  <c r="LE156" i="14"/>
  <c r="LG150" i="14" s="1"/>
  <c r="LS150" i="14" l="1"/>
  <c r="LG144" i="14"/>
  <c r="LG153" i="14" s="1"/>
  <c r="LT84" i="14"/>
  <c r="LG152" i="14"/>
  <c r="LH58" i="14"/>
  <c r="MF80" i="14"/>
  <c r="LT80" i="14"/>
  <c r="LD117" i="14"/>
  <c r="LD121" i="14" s="1"/>
  <c r="LE115" i="14" l="1"/>
  <c r="LE109" i="14"/>
  <c r="LE118" i="14" s="1"/>
  <c r="LI52" i="14"/>
  <c r="LI43" i="14"/>
  <c r="LI55" i="14" s="1"/>
  <c r="LG155" i="14"/>
  <c r="LT82" i="14"/>
  <c r="LG154" i="14" l="1"/>
  <c r="LE120" i="14"/>
  <c r="LF118" i="14"/>
  <c r="LT86" i="14"/>
  <c r="LG156" i="14"/>
  <c r="LI57" i="14"/>
  <c r="LI54" i="14"/>
  <c r="LE121" i="14"/>
  <c r="LG115" i="14" s="1"/>
  <c r="LE117" i="14"/>
  <c r="LF117" i="14" s="1"/>
  <c r="LG117" i="14" l="1"/>
  <c r="LU80" i="14"/>
  <c r="LU71" i="14"/>
  <c r="LU83" i="14" s="1"/>
  <c r="AE9" i="14"/>
  <c r="AE46" i="11" s="1"/>
  <c r="LI58" i="14"/>
  <c r="LH144" i="14"/>
  <c r="LH153" i="14" s="1"/>
  <c r="LH150" i="14"/>
  <c r="LE119" i="14"/>
  <c r="LF119" i="14" s="1"/>
  <c r="LF120" i="14"/>
  <c r="AE8" i="14"/>
  <c r="AE33" i="10" s="1"/>
  <c r="AE35" i="11" l="1"/>
  <c r="AE31" i="10"/>
  <c r="AE36" i="10" s="1"/>
  <c r="LU82" i="14"/>
  <c r="LJ52" i="14"/>
  <c r="LJ43" i="14"/>
  <c r="LJ55" i="14" s="1"/>
  <c r="AE11" i="14"/>
  <c r="LH155" i="14"/>
  <c r="AE10" i="14"/>
  <c r="AE47" i="11" s="1"/>
  <c r="LH152" i="14"/>
  <c r="LH156" i="14" s="1"/>
  <c r="LU85" i="14"/>
  <c r="LF121" i="14"/>
  <c r="LI150" i="14" l="1"/>
  <c r="LI144" i="14"/>
  <c r="LI153" i="14" s="1"/>
  <c r="LJ57" i="14"/>
  <c r="LU84" i="14"/>
  <c r="LU86" i="14"/>
  <c r="AE91" i="11"/>
  <c r="AE20" i="14"/>
  <c r="AE43" i="13"/>
  <c r="AE47" i="13" s="1"/>
  <c r="LH154" i="14"/>
  <c r="LS115" i="14"/>
  <c r="LG109" i="14"/>
  <c r="LG118" i="14" s="1"/>
  <c r="AE12" i="14"/>
  <c r="LJ54" i="14"/>
  <c r="LJ58" i="14" s="1"/>
  <c r="LK52" i="14" l="1"/>
  <c r="LK43" i="14"/>
  <c r="LK55" i="14" s="1"/>
  <c r="AF6" i="14"/>
  <c r="LV80" i="14"/>
  <c r="LV71" i="14"/>
  <c r="LV83" i="14" s="1"/>
  <c r="AE13" i="14"/>
  <c r="AE33" i="8" s="1"/>
  <c r="AE96" i="11"/>
  <c r="AE92" i="11"/>
  <c r="AE49" i="11" s="1"/>
  <c r="AE43" i="11" s="1"/>
  <c r="AE10" i="8"/>
  <c r="AF18" i="7" s="1"/>
  <c r="BQ18" i="7" s="1"/>
  <c r="DB18" i="7" s="1"/>
  <c r="EM18" i="7" s="1"/>
  <c r="FX18" i="7" s="1"/>
  <c r="HI18" i="7" s="1"/>
  <c r="IT18" i="7" s="1"/>
  <c r="KE18" i="7" s="1"/>
  <c r="LP18" i="7" s="1"/>
  <c r="NA18" i="7" s="1"/>
  <c r="OL18" i="7" s="1"/>
  <c r="PW18" i="7" s="1"/>
  <c r="RH18" i="7" s="1"/>
  <c r="LG120" i="14"/>
  <c r="LI155" i="14"/>
  <c r="AE52" i="13"/>
  <c r="AE55" i="13" s="1"/>
  <c r="AE51" i="13"/>
  <c r="LI152" i="14"/>
  <c r="AE53" i="13" l="1"/>
  <c r="AF50" i="13" s="1"/>
  <c r="AE58" i="13"/>
  <c r="AE39" i="10" s="1"/>
  <c r="AE57" i="13"/>
  <c r="AE38" i="10" s="1"/>
  <c r="LV82" i="14"/>
  <c r="LV86" i="14" s="1"/>
  <c r="LI156" i="14"/>
  <c r="LV85" i="14"/>
  <c r="LG119" i="14"/>
  <c r="LG121" i="14"/>
  <c r="AE98" i="11"/>
  <c r="AE14" i="14"/>
  <c r="AE37" i="8" s="1"/>
  <c r="AE35" i="8" s="1"/>
  <c r="LI154" i="14"/>
  <c r="LK57" i="14"/>
  <c r="LK54" i="14"/>
  <c r="LK58" i="14" s="1"/>
  <c r="LL52" i="14" l="1"/>
  <c r="LL43" i="14"/>
  <c r="LL55" i="14" s="1"/>
  <c r="LL57" i="14" s="1"/>
  <c r="LW71" i="14"/>
  <c r="LW83" i="14" s="1"/>
  <c r="LW80" i="14"/>
  <c r="LV84" i="14"/>
  <c r="LJ150" i="14"/>
  <c r="LJ144" i="14"/>
  <c r="LJ153" i="14" s="1"/>
  <c r="LH115" i="14"/>
  <c r="LH109" i="14"/>
  <c r="LH118" i="14" s="1"/>
  <c r="AE46" i="10"/>
  <c r="AE32" i="8"/>
  <c r="AE41" i="10"/>
  <c r="LH120" i="14" l="1"/>
  <c r="LJ152" i="14"/>
  <c r="LJ156" i="14" s="1"/>
  <c r="AE42" i="10"/>
  <c r="AE34" i="11"/>
  <c r="AE44" i="8"/>
  <c r="AE44" i="10"/>
  <c r="AE90" i="11"/>
  <c r="AE42" i="8" s="1"/>
  <c r="LW86" i="14"/>
  <c r="LW82" i="14"/>
  <c r="LJ155" i="14"/>
  <c r="AE59" i="8"/>
  <c r="AE61" i="8" s="1"/>
  <c r="AE62" i="8" s="1"/>
  <c r="AE29" i="8"/>
  <c r="LW85" i="14"/>
  <c r="LH117" i="14"/>
  <c r="LL54" i="14"/>
  <c r="LL58" i="14" s="1"/>
  <c r="LM52" i="14" l="1"/>
  <c r="LM43" i="14"/>
  <c r="LM55" i="14" s="1"/>
  <c r="LM57" i="14" s="1"/>
  <c r="LK150" i="14"/>
  <c r="LK144" i="14"/>
  <c r="LK153" i="14" s="1"/>
  <c r="AE112" i="11"/>
  <c r="AE89" i="11"/>
  <c r="AE45" i="8"/>
  <c r="AE37" i="11"/>
  <c r="AE32" i="11" s="1"/>
  <c r="AE52" i="11" s="1"/>
  <c r="AE11" i="11"/>
  <c r="LH121" i="14"/>
  <c r="LJ154" i="14"/>
  <c r="LH119" i="14"/>
  <c r="LX80" i="14"/>
  <c r="LX71" i="14"/>
  <c r="LX83" i="14" s="1"/>
  <c r="LW84" i="14"/>
  <c r="LX82" i="14" l="1"/>
  <c r="LX86" i="14" s="1"/>
  <c r="AE43" i="8"/>
  <c r="LI115" i="14"/>
  <c r="LI109" i="14"/>
  <c r="LI118" i="14" s="1"/>
  <c r="LK152" i="14"/>
  <c r="LK156" i="14" s="1"/>
  <c r="LX85" i="14"/>
  <c r="AE19" i="14"/>
  <c r="AE17" i="14" s="1"/>
  <c r="AE56" i="11" s="1"/>
  <c r="AE7" i="11"/>
  <c r="AE18" i="11" s="1"/>
  <c r="AE19" i="11" s="1"/>
  <c r="AE20" i="11" s="1"/>
  <c r="AE73" i="11"/>
  <c r="AE105" i="11"/>
  <c r="AE62" i="11"/>
  <c r="AE53" i="11"/>
  <c r="LK155" i="14"/>
  <c r="LM54" i="14"/>
  <c r="LM58" i="14" s="1"/>
  <c r="LN52" i="14" l="1"/>
  <c r="LN43" i="14"/>
  <c r="LN55" i="14" s="1"/>
  <c r="LN57" i="14" s="1"/>
  <c r="LL150" i="14"/>
  <c r="LL144" i="14"/>
  <c r="LL153" i="14" s="1"/>
  <c r="LL155" i="14" s="1"/>
  <c r="LL154" i="14" s="1"/>
  <c r="LY80" i="14"/>
  <c r="LY71" i="14"/>
  <c r="LY83" i="14" s="1"/>
  <c r="LY85" i="14" s="1"/>
  <c r="LY84" i="14" s="1"/>
  <c r="LI117" i="14"/>
  <c r="LI121" i="14" s="1"/>
  <c r="AE66" i="11"/>
  <c r="AE67" i="11" s="1"/>
  <c r="AE106" i="11"/>
  <c r="AE41" i="8" s="1"/>
  <c r="AF107" i="11"/>
  <c r="LI120" i="14"/>
  <c r="AE21" i="11"/>
  <c r="LX84" i="14"/>
  <c r="LK154" i="14"/>
  <c r="AE76" i="11"/>
  <c r="AE80" i="11" s="1"/>
  <c r="AE81" i="11" s="1"/>
  <c r="LJ115" i="14" l="1"/>
  <c r="LJ109" i="14"/>
  <c r="LJ118" i="14" s="1"/>
  <c r="AF64" i="11"/>
  <c r="AF46" i="8"/>
  <c r="AE113" i="11"/>
  <c r="AE78" i="11"/>
  <c r="AE108" i="11"/>
  <c r="AE39" i="8"/>
  <c r="AE48" i="8" s="1"/>
  <c r="AE53" i="8"/>
  <c r="LY82" i="14"/>
  <c r="LY86" i="14" s="1"/>
  <c r="LL152" i="14"/>
  <c r="LL156" i="14" s="1"/>
  <c r="LI119" i="14"/>
  <c r="LN54" i="14"/>
  <c r="LN58" i="14" s="1"/>
  <c r="LM150" i="14" l="1"/>
  <c r="LM144" i="14"/>
  <c r="LM153" i="14" s="1"/>
  <c r="LM155" i="14" s="1"/>
  <c r="LM154" i="14" s="1"/>
  <c r="LZ80" i="14"/>
  <c r="LZ71" i="14"/>
  <c r="LZ83" i="14" s="1"/>
  <c r="LZ85" i="14" s="1"/>
  <c r="LZ84" i="14" s="1"/>
  <c r="LO43" i="14"/>
  <c r="LO55" i="14" s="1"/>
  <c r="LO57" i="14" s="1"/>
  <c r="LO52" i="14"/>
  <c r="AF104" i="11"/>
  <c r="AE9" i="8"/>
  <c r="LJ120" i="14"/>
  <c r="LJ117" i="14"/>
  <c r="LJ121" i="14" s="1"/>
  <c r="LK115" i="14" l="1"/>
  <c r="LK109" i="14"/>
  <c r="LK118" i="14" s="1"/>
  <c r="LJ119" i="14"/>
  <c r="LO54" i="14"/>
  <c r="LO58" i="14" s="1"/>
  <c r="AE7" i="8"/>
  <c r="AE24" i="8" s="1"/>
  <c r="AE51" i="8" s="1"/>
  <c r="AF16" i="7"/>
  <c r="LZ82" i="14"/>
  <c r="LZ86" i="14" s="1"/>
  <c r="LM152" i="14"/>
  <c r="LM156" i="14" s="1"/>
  <c r="MA80" i="14" l="1"/>
  <c r="MA71" i="14"/>
  <c r="MA83" i="14" s="1"/>
  <c r="MA85" i="14" s="1"/>
  <c r="MA84" i="14" s="1"/>
  <c r="LN150" i="14"/>
  <c r="LN144" i="14"/>
  <c r="LN153" i="14" s="1"/>
  <c r="LN155" i="14" s="1"/>
  <c r="LN154" i="14" s="1"/>
  <c r="LP52" i="14"/>
  <c r="LP43" i="14"/>
  <c r="LP55" i="14" s="1"/>
  <c r="LP57" i="14" s="1"/>
  <c r="AF74" i="11"/>
  <c r="BQ16" i="7"/>
  <c r="DB16" i="7" s="1"/>
  <c r="EM16" i="7" s="1"/>
  <c r="FX16" i="7" s="1"/>
  <c r="HI16" i="7" s="1"/>
  <c r="IT16" i="7" s="1"/>
  <c r="KE16" i="7" s="1"/>
  <c r="LP16" i="7" s="1"/>
  <c r="NA16" i="7" s="1"/>
  <c r="OL16" i="7" s="1"/>
  <c r="PW16" i="7" s="1"/>
  <c r="RH16" i="7" s="1"/>
  <c r="AF19" i="7"/>
  <c r="AF32" i="10" s="1"/>
  <c r="LK120" i="14"/>
  <c r="LK121" i="14"/>
  <c r="LK117" i="14"/>
  <c r="LK119" i="14" l="1"/>
  <c r="LL115" i="14"/>
  <c r="LL109" i="14"/>
  <c r="LL118" i="14" s="1"/>
  <c r="LL120" i="14" s="1"/>
  <c r="LL119" i="14" s="1"/>
  <c r="LP58" i="14"/>
  <c r="LP54" i="14"/>
  <c r="LN156" i="14"/>
  <c r="LN152" i="14"/>
  <c r="MA86" i="14"/>
  <c r="MA82" i="14"/>
  <c r="MB80" i="14" l="1"/>
  <c r="MB71" i="14"/>
  <c r="MB83" i="14" s="1"/>
  <c r="MB85" i="14" s="1"/>
  <c r="MB84" i="14" s="1"/>
  <c r="LO150" i="14"/>
  <c r="LO144" i="14"/>
  <c r="LO153" i="14" s="1"/>
  <c r="LO155" i="14" s="1"/>
  <c r="LO154" i="14" s="1"/>
  <c r="LQ52" i="14"/>
  <c r="LQ43" i="14"/>
  <c r="LQ55" i="14" s="1"/>
  <c r="LQ57" i="14" s="1"/>
  <c r="LL117" i="14"/>
  <c r="LL121" i="14" s="1"/>
  <c r="LM109" i="14" l="1"/>
  <c r="LM118" i="14" s="1"/>
  <c r="LM120" i="14" s="1"/>
  <c r="LM119" i="14" s="1"/>
  <c r="LM115" i="14"/>
  <c r="LO152" i="14"/>
  <c r="LO156" i="14" s="1"/>
  <c r="LQ54" i="14"/>
  <c r="LQ58" i="14" s="1"/>
  <c r="MB82" i="14"/>
  <c r="MB86" i="14" s="1"/>
  <c r="LR52" i="14" l="1"/>
  <c r="LR43" i="14"/>
  <c r="LR55" i="14" s="1"/>
  <c r="MC80" i="14"/>
  <c r="MC71" i="14"/>
  <c r="MC83" i="14" s="1"/>
  <c r="MC85" i="14" s="1"/>
  <c r="MC84" i="14" s="1"/>
  <c r="LP150" i="14"/>
  <c r="LP144" i="14"/>
  <c r="LP153" i="14" s="1"/>
  <c r="LP155" i="14" s="1"/>
  <c r="LP154" i="14" s="1"/>
  <c r="LM121" i="14"/>
  <c r="LM117" i="14"/>
  <c r="LN109" i="14" l="1"/>
  <c r="LN118" i="14" s="1"/>
  <c r="LN120" i="14" s="1"/>
  <c r="LN119" i="14" s="1"/>
  <c r="LN115" i="14"/>
  <c r="LP156" i="14"/>
  <c r="LP152" i="14"/>
  <c r="MC86" i="14"/>
  <c r="MC82" i="14"/>
  <c r="LR57" i="14"/>
  <c r="LS57" i="14" s="1"/>
  <c r="LS55" i="14"/>
  <c r="LR54" i="14"/>
  <c r="LS54" i="14" s="1"/>
  <c r="LS58" i="14" l="1"/>
  <c r="LQ150" i="14"/>
  <c r="LQ144" i="14"/>
  <c r="LQ153" i="14" s="1"/>
  <c r="LQ155" i="14" s="1"/>
  <c r="LQ154" i="14" s="1"/>
  <c r="LR58" i="14"/>
  <c r="LT43" i="14" s="1"/>
  <c r="LT55" i="14" s="1"/>
  <c r="MD80" i="14"/>
  <c r="MD71" i="14"/>
  <c r="MD83" i="14" s="1"/>
  <c r="MD85" i="14" s="1"/>
  <c r="MD84" i="14" s="1"/>
  <c r="LN117" i="14"/>
  <c r="LN121" i="14" s="1"/>
  <c r="LO115" i="14" l="1"/>
  <c r="LO109" i="14"/>
  <c r="LO118" i="14" s="1"/>
  <c r="LO120" i="14" s="1"/>
  <c r="LO119" i="14" s="1"/>
  <c r="LT57" i="14"/>
  <c r="LQ152" i="14"/>
  <c r="LQ156" i="14" s="1"/>
  <c r="MD82" i="14"/>
  <c r="MD86" i="14" s="1"/>
  <c r="MF52" i="14"/>
  <c r="LT52" i="14"/>
  <c r="ME80" i="14" l="1"/>
  <c r="ME71" i="14"/>
  <c r="ME83" i="14" s="1"/>
  <c r="LR150" i="14"/>
  <c r="LR144" i="14"/>
  <c r="LR153" i="14" s="1"/>
  <c r="LT58" i="14"/>
  <c r="LT54" i="14"/>
  <c r="LO117" i="14"/>
  <c r="LO121" i="14" s="1"/>
  <c r="LP115" i="14" l="1"/>
  <c r="LP109" i="14"/>
  <c r="LP118" i="14" s="1"/>
  <c r="LP120" i="14" s="1"/>
  <c r="LP119" i="14" s="1"/>
  <c r="LU52" i="14"/>
  <c r="LU43" i="14"/>
  <c r="LU55" i="14" s="1"/>
  <c r="LR155" i="14"/>
  <c r="LS153" i="14"/>
  <c r="LR152" i="14"/>
  <c r="LS152" i="14" s="1"/>
  <c r="ME85" i="14"/>
  <c r="ME86" i="14" s="1"/>
  <c r="MG71" i="14" s="1"/>
  <c r="MG83" i="14" s="1"/>
  <c r="MF83" i="14"/>
  <c r="ME82" i="14"/>
  <c r="MF82" i="14" s="1"/>
  <c r="MG85" i="14" l="1"/>
  <c r="ME84" i="14"/>
  <c r="MF84" i="14" s="1"/>
  <c r="MF85" i="14"/>
  <c r="LR156" i="14"/>
  <c r="LT150" i="14" s="1"/>
  <c r="LR154" i="14"/>
  <c r="LS154" i="14" s="1"/>
  <c r="LS155" i="14"/>
  <c r="LS156" i="14" s="1"/>
  <c r="LU57" i="14"/>
  <c r="LU54" i="14"/>
  <c r="LU58" i="14" s="1"/>
  <c r="MF86" i="14"/>
  <c r="LP117" i="14"/>
  <c r="LP121" i="14" s="1"/>
  <c r="LV52" i="14" l="1"/>
  <c r="LV43" i="14"/>
  <c r="LV55" i="14" s="1"/>
  <c r="LQ115" i="14"/>
  <c r="LQ109" i="14"/>
  <c r="LQ118" i="14" s="1"/>
  <c r="LQ120" i="14" s="1"/>
  <c r="LQ119" i="14" s="1"/>
  <c r="LT144" i="14"/>
  <c r="LT153" i="14" s="1"/>
  <c r="MF150" i="14"/>
  <c r="MS80" i="14"/>
  <c r="MG80" i="14"/>
  <c r="LT152" i="14"/>
  <c r="MG84" i="14"/>
  <c r="LT155" i="14" l="1"/>
  <c r="LQ117" i="14"/>
  <c r="LQ121" i="14" s="1"/>
  <c r="MG82" i="14"/>
  <c r="LV57" i="14"/>
  <c r="LV54" i="14"/>
  <c r="LR115" i="14" l="1"/>
  <c r="LR109" i="14"/>
  <c r="LR118" i="14" s="1"/>
  <c r="LT154" i="14"/>
  <c r="MG86" i="14"/>
  <c r="LV58" i="14"/>
  <c r="LT156" i="14"/>
  <c r="LU150" i="14" l="1"/>
  <c r="LU144" i="14"/>
  <c r="LU153" i="14" s="1"/>
  <c r="LR120" i="14"/>
  <c r="LS118" i="14"/>
  <c r="LW52" i="14"/>
  <c r="LW43" i="14"/>
  <c r="LW55" i="14" s="1"/>
  <c r="MH80" i="14"/>
  <c r="MH71" i="14"/>
  <c r="MH83" i="14" s="1"/>
  <c r="LR117" i="14"/>
  <c r="LS117" i="14" s="1"/>
  <c r="AF8" i="14" l="1"/>
  <c r="AF33" i="10" s="1"/>
  <c r="LR121" i="14"/>
  <c r="LT115" i="14" s="1"/>
  <c r="MH82" i="14"/>
  <c r="LW54" i="14"/>
  <c r="LW58" i="14" s="1"/>
  <c r="MH85" i="14"/>
  <c r="AF9" i="14"/>
  <c r="AF46" i="11" s="1"/>
  <c r="LW57" i="14"/>
  <c r="LR119" i="14"/>
  <c r="LS119" i="14" s="1"/>
  <c r="LS120" i="14"/>
  <c r="LS121" i="14" s="1"/>
  <c r="LU155" i="14"/>
  <c r="LU152" i="14"/>
  <c r="LU156" i="14" s="1"/>
  <c r="LV150" i="14" l="1"/>
  <c r="LV144" i="14"/>
  <c r="LV153" i="14" s="1"/>
  <c r="MF115" i="14"/>
  <c r="LT109" i="14"/>
  <c r="LT118" i="14" s="1"/>
  <c r="AF12" i="14"/>
  <c r="LX52" i="14"/>
  <c r="LX43" i="14"/>
  <c r="LX55" i="14" s="1"/>
  <c r="LT117" i="14"/>
  <c r="AF35" i="11"/>
  <c r="AF31" i="10"/>
  <c r="AF36" i="10" s="1"/>
  <c r="MH84" i="14"/>
  <c r="LU154" i="14"/>
  <c r="AF10" i="14"/>
  <c r="AF47" i="11" s="1"/>
  <c r="MH86" i="14"/>
  <c r="AF11" i="14"/>
  <c r="MI71" i="14" l="1"/>
  <c r="MI83" i="14" s="1"/>
  <c r="MI80" i="14"/>
  <c r="LX54" i="14"/>
  <c r="AG6" i="14"/>
  <c r="AF20" i="14"/>
  <c r="AF91" i="11"/>
  <c r="LX57" i="14"/>
  <c r="LX58" i="14" s="1"/>
  <c r="LT120" i="14"/>
  <c r="LV155" i="14"/>
  <c r="AF13" i="14"/>
  <c r="AF33" i="8" s="1"/>
  <c r="AF43" i="13"/>
  <c r="AF47" i="13" s="1"/>
  <c r="LV152" i="14"/>
  <c r="LV156" i="14" s="1"/>
  <c r="LW150" i="14" l="1"/>
  <c r="LW144" i="14"/>
  <c r="LW153" i="14" s="1"/>
  <c r="LY52" i="14"/>
  <c r="LY43" i="14"/>
  <c r="LY55" i="14" s="1"/>
  <c r="LY57" i="14" s="1"/>
  <c r="AF96" i="11"/>
  <c r="AF92" i="11"/>
  <c r="AF49" i="11" s="1"/>
  <c r="AF43" i="11" s="1"/>
  <c r="AF10" i="8"/>
  <c r="AG18" i="7" s="1"/>
  <c r="BR18" i="7" s="1"/>
  <c r="DC18" i="7" s="1"/>
  <c r="EN18" i="7" s="1"/>
  <c r="FY18" i="7" s="1"/>
  <c r="HJ18" i="7" s="1"/>
  <c r="IU18" i="7" s="1"/>
  <c r="KF18" i="7" s="1"/>
  <c r="LQ18" i="7" s="1"/>
  <c r="NB18" i="7" s="1"/>
  <c r="OM18" i="7" s="1"/>
  <c r="PX18" i="7" s="1"/>
  <c r="AF52" i="13"/>
  <c r="AF55" i="13" s="1"/>
  <c r="AF51" i="13"/>
  <c r="MI82" i="14"/>
  <c r="LV154" i="14"/>
  <c r="LT119" i="14"/>
  <c r="LT121" i="14"/>
  <c r="MI85" i="14"/>
  <c r="AF14" i="14"/>
  <c r="AF37" i="8" s="1"/>
  <c r="AF35" i="8" s="1"/>
  <c r="AF53" i="13" l="1"/>
  <c r="AG50" i="13" s="1"/>
  <c r="AF58" i="13"/>
  <c r="AF39" i="10" s="1"/>
  <c r="AF57" i="13"/>
  <c r="AF38" i="10" s="1"/>
  <c r="MI86" i="14"/>
  <c r="LY54" i="14"/>
  <c r="LY58" i="14" s="1"/>
  <c r="MI84" i="14"/>
  <c r="LW155" i="14"/>
  <c r="LU115" i="14"/>
  <c r="LU109" i="14"/>
  <c r="LU118" i="14" s="1"/>
  <c r="AF98" i="11"/>
  <c r="LW152" i="14"/>
  <c r="LW156" i="14" s="1"/>
  <c r="LZ52" i="14" l="1"/>
  <c r="LZ43" i="14"/>
  <c r="LZ55" i="14" s="1"/>
  <c r="LZ57" i="14" s="1"/>
  <c r="LX144" i="14"/>
  <c r="LX153" i="14" s="1"/>
  <c r="LX150" i="14"/>
  <c r="MJ80" i="14"/>
  <c r="MJ71" i="14"/>
  <c r="MJ83" i="14" s="1"/>
  <c r="LW154" i="14"/>
  <c r="LU117" i="14"/>
  <c r="LU121" i="14" s="1"/>
  <c r="AF46" i="10"/>
  <c r="AF32" i="8"/>
  <c r="AF41" i="10"/>
  <c r="LU120" i="14"/>
  <c r="LV115" i="14" l="1"/>
  <c r="LV109" i="14"/>
  <c r="LV118" i="14" s="1"/>
  <c r="MJ82" i="14"/>
  <c r="MJ86" i="14" s="1"/>
  <c r="MJ85" i="14"/>
  <c r="LX152" i="14"/>
  <c r="LX156" i="14" s="1"/>
  <c r="LX155" i="14"/>
  <c r="LU119" i="14"/>
  <c r="AF34" i="11"/>
  <c r="AF42" i="10"/>
  <c r="AF44" i="8"/>
  <c r="AF44" i="10"/>
  <c r="AF90" i="11"/>
  <c r="AF42" i="8" s="1"/>
  <c r="AF29" i="8"/>
  <c r="AF59" i="8"/>
  <c r="AF61" i="8" s="1"/>
  <c r="AF62" i="8" s="1"/>
  <c r="LZ54" i="14"/>
  <c r="LZ58" i="14" s="1"/>
  <c r="MK80" i="14" l="1"/>
  <c r="MK71" i="14"/>
  <c r="MK83" i="14" s="1"/>
  <c r="LY150" i="14"/>
  <c r="LY144" i="14"/>
  <c r="LY153" i="14" s="1"/>
  <c r="LY155" i="14" s="1"/>
  <c r="LY154" i="14" s="1"/>
  <c r="MA43" i="14"/>
  <c r="MA55" i="14" s="1"/>
  <c r="MA57" i="14" s="1"/>
  <c r="MA52" i="14"/>
  <c r="LX154" i="14"/>
  <c r="MJ84" i="14"/>
  <c r="AF37" i="11"/>
  <c r="AF32" i="11" s="1"/>
  <c r="AF52" i="11" s="1"/>
  <c r="AF11" i="11"/>
  <c r="AF112" i="11"/>
  <c r="AF89" i="11"/>
  <c r="LV120" i="14"/>
  <c r="AF45" i="8"/>
  <c r="LV117" i="14"/>
  <c r="AF73" i="11" l="1"/>
  <c r="AF105" i="11"/>
  <c r="AF62" i="11"/>
  <c r="AF53" i="11"/>
  <c r="AF43" i="8"/>
  <c r="LV119" i="14"/>
  <c r="LY152" i="14"/>
  <c r="LY156" i="14" s="1"/>
  <c r="AF19" i="14"/>
  <c r="AF17" i="14" s="1"/>
  <c r="AF56" i="11" s="1"/>
  <c r="AF7" i="11"/>
  <c r="AF18" i="11" s="1"/>
  <c r="AF19" i="11" s="1"/>
  <c r="AF20" i="11" s="1"/>
  <c r="MK85" i="14"/>
  <c r="MA54" i="14"/>
  <c r="MA58" i="14" s="1"/>
  <c r="LV121" i="14"/>
  <c r="MK82" i="14"/>
  <c r="MK86" i="14" s="1"/>
  <c r="LZ144" i="14" l="1"/>
  <c r="LZ153" i="14" s="1"/>
  <c r="LZ155" i="14" s="1"/>
  <c r="LZ154" i="14" s="1"/>
  <c r="LZ150" i="14"/>
  <c r="MB52" i="14"/>
  <c r="MB43" i="14"/>
  <c r="MB55" i="14" s="1"/>
  <c r="MB57" i="14" s="1"/>
  <c r="ML80" i="14"/>
  <c r="ML71" i="14"/>
  <c r="ML83" i="14" s="1"/>
  <c r="ML85" i="14" s="1"/>
  <c r="ML84" i="14" s="1"/>
  <c r="AF21" i="11"/>
  <c r="AF66" i="11"/>
  <c r="AF67" i="11" s="1"/>
  <c r="AF106" i="11"/>
  <c r="AF41" i="8" s="1"/>
  <c r="MK84" i="14"/>
  <c r="AF108" i="11"/>
  <c r="LW109" i="14"/>
  <c r="LW118" i="14" s="1"/>
  <c r="LW115" i="14"/>
  <c r="AF76" i="11"/>
  <c r="AF80" i="11" s="1"/>
  <c r="AF81" i="11" s="1"/>
  <c r="AG107" i="11" l="1"/>
  <c r="AF113" i="11"/>
  <c r="ML86" i="14"/>
  <c r="ML82" i="14"/>
  <c r="AG64" i="11"/>
  <c r="AG46" i="8"/>
  <c r="AG104" i="11"/>
  <c r="AF9" i="8"/>
  <c r="AF78" i="11"/>
  <c r="LW117" i="14"/>
  <c r="LW121" i="14" s="1"/>
  <c r="MB54" i="14"/>
  <c r="MB58" i="14" s="1"/>
  <c r="LZ156" i="14"/>
  <c r="LZ152" i="14"/>
  <c r="LW120" i="14"/>
  <c r="AF39" i="8"/>
  <c r="AF48" i="8" s="1"/>
  <c r="AF53" i="8"/>
  <c r="MC52" i="14" l="1"/>
  <c r="MC43" i="14"/>
  <c r="MC55" i="14" s="1"/>
  <c r="MC57" i="14" s="1"/>
  <c r="LX115" i="14"/>
  <c r="LX109" i="14"/>
  <c r="LX118" i="14" s="1"/>
  <c r="LW119" i="14"/>
  <c r="MA144" i="14"/>
  <c r="MA153" i="14" s="1"/>
  <c r="MA155" i="14" s="1"/>
  <c r="MA154" i="14" s="1"/>
  <c r="MA150" i="14"/>
  <c r="AF7" i="8"/>
  <c r="AF24" i="8" s="1"/>
  <c r="AF51" i="8" s="1"/>
  <c r="AG16" i="7"/>
  <c r="MM80" i="14"/>
  <c r="MM71" i="14"/>
  <c r="MM83" i="14" s="1"/>
  <c r="MM85" i="14" s="1"/>
  <c r="MM84" i="14" s="1"/>
  <c r="MA152" i="14" l="1"/>
  <c r="MA156" i="14" s="1"/>
  <c r="LX117" i="14"/>
  <c r="MM82" i="14"/>
  <c r="MM86" i="14" s="1"/>
  <c r="LX120" i="14"/>
  <c r="LX121" i="14" s="1"/>
  <c r="AG74" i="11"/>
  <c r="AG19" i="7"/>
  <c r="AG32" i="10" s="1"/>
  <c r="BR16" i="7"/>
  <c r="DC16" i="7" s="1"/>
  <c r="EN16" i="7" s="1"/>
  <c r="FY16" i="7" s="1"/>
  <c r="HJ16" i="7" s="1"/>
  <c r="IU16" i="7" s="1"/>
  <c r="KF16" i="7" s="1"/>
  <c r="LQ16" i="7" s="1"/>
  <c r="NB16" i="7" s="1"/>
  <c r="OM16" i="7" s="1"/>
  <c r="PX16" i="7" s="1"/>
  <c r="MC58" i="14"/>
  <c r="MC54" i="14"/>
  <c r="LY115" i="14" l="1"/>
  <c r="LY109" i="14"/>
  <c r="LY118" i="14" s="1"/>
  <c r="LY120" i="14" s="1"/>
  <c r="LY119" i="14" s="1"/>
  <c r="MN80" i="14"/>
  <c r="MN71" i="14"/>
  <c r="MN83" i="14" s="1"/>
  <c r="MN85" i="14" s="1"/>
  <c r="MN84" i="14" s="1"/>
  <c r="MB150" i="14"/>
  <c r="MB144" i="14"/>
  <c r="MB153" i="14" s="1"/>
  <c r="MB155" i="14" s="1"/>
  <c r="MB154" i="14" s="1"/>
  <c r="MD52" i="14"/>
  <c r="MD43" i="14"/>
  <c r="MD55" i="14" s="1"/>
  <c r="MD57" i="14" s="1"/>
  <c r="LX119" i="14"/>
  <c r="MB152" i="14" l="1"/>
  <c r="MB156" i="14" s="1"/>
  <c r="MD54" i="14"/>
  <c r="MD58" i="14" s="1"/>
  <c r="MN86" i="14"/>
  <c r="MN82" i="14"/>
  <c r="LY117" i="14"/>
  <c r="LY121" i="14" s="1"/>
  <c r="ME52" i="14" l="1"/>
  <c r="ME43" i="14"/>
  <c r="ME55" i="14" s="1"/>
  <c r="LZ109" i="14"/>
  <c r="LZ118" i="14" s="1"/>
  <c r="LZ120" i="14" s="1"/>
  <c r="LZ119" i="14" s="1"/>
  <c r="LZ115" i="14"/>
  <c r="MC150" i="14"/>
  <c r="MC144" i="14"/>
  <c r="MC153" i="14" s="1"/>
  <c r="MC155" i="14" s="1"/>
  <c r="MC154" i="14" s="1"/>
  <c r="MO80" i="14"/>
  <c r="MO71" i="14"/>
  <c r="MO83" i="14" s="1"/>
  <c r="MO85" i="14" s="1"/>
  <c r="MO84" i="14" s="1"/>
  <c r="MO82" i="14" l="1"/>
  <c r="MO86" i="14" s="1"/>
  <c r="MC156" i="14"/>
  <c r="MC152" i="14"/>
  <c r="LZ117" i="14"/>
  <c r="LZ121" i="14" s="1"/>
  <c r="ME57" i="14"/>
  <c r="MF57" i="14" s="1"/>
  <c r="MF55" i="14"/>
  <c r="ME54" i="14"/>
  <c r="MF54" i="14" s="1"/>
  <c r="MA109" i="14" l="1"/>
  <c r="MA118" i="14" s="1"/>
  <c r="MA120" i="14" s="1"/>
  <c r="MA119" i="14" s="1"/>
  <c r="MA115" i="14"/>
  <c r="MP80" i="14"/>
  <c r="MP71" i="14"/>
  <c r="MP83" i="14" s="1"/>
  <c r="MP85" i="14" s="1"/>
  <c r="MP84" i="14" s="1"/>
  <c r="ME58" i="14"/>
  <c r="MG43" i="14" s="1"/>
  <c r="MG55" i="14" s="1"/>
  <c r="MD144" i="14"/>
  <c r="MD153" i="14" s="1"/>
  <c r="MD155" i="14" s="1"/>
  <c r="MD154" i="14" s="1"/>
  <c r="MD150" i="14"/>
  <c r="MF58" i="14"/>
  <c r="MS52" i="14" l="1"/>
  <c r="MG52" i="14"/>
  <c r="MD152" i="14"/>
  <c r="MD156" i="14" s="1"/>
  <c r="MP82" i="14"/>
  <c r="MP86" i="14" s="1"/>
  <c r="MG57" i="14"/>
  <c r="MA117" i="14"/>
  <c r="MA121" i="14" s="1"/>
  <c r="MQ80" i="14" l="1"/>
  <c r="MQ71" i="14"/>
  <c r="MQ83" i="14" s="1"/>
  <c r="MQ85" i="14" s="1"/>
  <c r="MQ84" i="14" s="1"/>
  <c r="MB115" i="14"/>
  <c r="MB109" i="14"/>
  <c r="MB118" i="14" s="1"/>
  <c r="MB120" i="14" s="1"/>
  <c r="MB119" i="14" s="1"/>
  <c r="ME150" i="14"/>
  <c r="ME144" i="14"/>
  <c r="ME153" i="14" s="1"/>
  <c r="MG54" i="14"/>
  <c r="MG58" i="14" s="1"/>
  <c r="MH52" i="14" l="1"/>
  <c r="MH43" i="14"/>
  <c r="MH55" i="14" s="1"/>
  <c r="ME155" i="14"/>
  <c r="MF153" i="14"/>
  <c r="ME152" i="14"/>
  <c r="MF152" i="14" s="1"/>
  <c r="MB117" i="14"/>
  <c r="MB121" i="14" s="1"/>
  <c r="MQ86" i="14"/>
  <c r="MQ82" i="14"/>
  <c r="MC115" i="14" l="1"/>
  <c r="MC109" i="14"/>
  <c r="MC118" i="14" s="1"/>
  <c r="MC120" i="14" s="1"/>
  <c r="MC119" i="14" s="1"/>
  <c r="MR80" i="14"/>
  <c r="MR71" i="14"/>
  <c r="MR83" i="14" s="1"/>
  <c r="MH57" i="14"/>
  <c r="ME156" i="14"/>
  <c r="MG150" i="14" s="1"/>
  <c r="ME154" i="14"/>
  <c r="MF154" i="14" s="1"/>
  <c r="MF155" i="14"/>
  <c r="MH54" i="14"/>
  <c r="MR82" i="14" l="1"/>
  <c r="MS82" i="14" s="1"/>
  <c r="MG152" i="14"/>
  <c r="MF156" i="14"/>
  <c r="MR85" i="14"/>
  <c r="MS83" i="14"/>
  <c r="MH58" i="14"/>
  <c r="MC121" i="14"/>
  <c r="MC117" i="14"/>
  <c r="MS150" i="14" l="1"/>
  <c r="MG144" i="14"/>
  <c r="MG153" i="14" s="1"/>
  <c r="MI52" i="14"/>
  <c r="MI43" i="14"/>
  <c r="MI55" i="14" s="1"/>
  <c r="MR86" i="14"/>
  <c r="MT71" i="14" s="1"/>
  <c r="MT83" i="14" s="1"/>
  <c r="MR84" i="14"/>
  <c r="MS84" i="14" s="1"/>
  <c r="MS85" i="14"/>
  <c r="MD115" i="14"/>
  <c r="MD109" i="14"/>
  <c r="MD118" i="14" s="1"/>
  <c r="MD120" i="14" s="1"/>
  <c r="MD119" i="14" s="1"/>
  <c r="MT85" i="14" l="1"/>
  <c r="MI54" i="14"/>
  <c r="MI58" i="14" s="1"/>
  <c r="MG155" i="14"/>
  <c r="MS86" i="14"/>
  <c r="MI57" i="14"/>
  <c r="MD117" i="14"/>
  <c r="MD121" i="14" s="1"/>
  <c r="ME115" i="14" l="1"/>
  <c r="ME109" i="14"/>
  <c r="ME118" i="14" s="1"/>
  <c r="MJ52" i="14"/>
  <c r="MJ43" i="14"/>
  <c r="MJ55" i="14" s="1"/>
  <c r="MG154" i="14"/>
  <c r="MG156" i="14"/>
  <c r="MT84" i="14"/>
  <c r="NF80" i="14"/>
  <c r="MT80" i="14"/>
  <c r="MT86" i="14" l="1"/>
  <c r="MT82" i="14"/>
  <c r="MH150" i="14"/>
  <c r="MH144" i="14"/>
  <c r="MH153" i="14" s="1"/>
  <c r="MJ54" i="14"/>
  <c r="MJ58" i="14" s="1"/>
  <c r="MJ57" i="14"/>
  <c r="ME120" i="14"/>
  <c r="MF118" i="14"/>
  <c r="ME117" i="14"/>
  <c r="MF117" i="14" s="1"/>
  <c r="MK52" i="14" l="1"/>
  <c r="MK43" i="14"/>
  <c r="MK55" i="14" s="1"/>
  <c r="MH152" i="14"/>
  <c r="MH156" i="14" s="1"/>
  <c r="ME119" i="14"/>
  <c r="MF119" i="14" s="1"/>
  <c r="MF120" i="14"/>
  <c r="MF121" i="14"/>
  <c r="AG8" i="14"/>
  <c r="AG33" i="10" s="1"/>
  <c r="ME121" i="14"/>
  <c r="MG115" i="14" s="1"/>
  <c r="MU80" i="14"/>
  <c r="MU71" i="14"/>
  <c r="MU83" i="14" s="1"/>
  <c r="MH155" i="14"/>
  <c r="AG9" i="14"/>
  <c r="AG46" i="11" s="1"/>
  <c r="MI150" i="14" l="1"/>
  <c r="MI144" i="14"/>
  <c r="MI153" i="14" s="1"/>
  <c r="MU82" i="14"/>
  <c r="MG117" i="14"/>
  <c r="AG35" i="11"/>
  <c r="AG31" i="10"/>
  <c r="AG36" i="10" s="1"/>
  <c r="MS115" i="14"/>
  <c r="MG109" i="14"/>
  <c r="MG118" i="14" s="1"/>
  <c r="AG12" i="14"/>
  <c r="AG11" i="14"/>
  <c r="AG10" i="14"/>
  <c r="AG47" i="11" s="1"/>
  <c r="MH154" i="14"/>
  <c r="MK57" i="14"/>
  <c r="MU85" i="14"/>
  <c r="MK54" i="14"/>
  <c r="MK58" i="14" s="1"/>
  <c r="ML52" i="14" l="1"/>
  <c r="ML43" i="14"/>
  <c r="ML55" i="14" s="1"/>
  <c r="ML57" i="14" s="1"/>
  <c r="MU84" i="14"/>
  <c r="AG43" i="13"/>
  <c r="AG47" i="13" s="1"/>
  <c r="MG120" i="14"/>
  <c r="AG14" i="14"/>
  <c r="AG37" i="8" s="1"/>
  <c r="AG35" i="8" s="1"/>
  <c r="AG13" i="14"/>
  <c r="AG33" i="8" s="1"/>
  <c r="AH6" i="14"/>
  <c r="MU86" i="14"/>
  <c r="MI155" i="14"/>
  <c r="AG20" i="14"/>
  <c r="AG91" i="11"/>
  <c r="MI152" i="14"/>
  <c r="MI156" i="14" s="1"/>
  <c r="MJ150" i="14" l="1"/>
  <c r="MJ144" i="14"/>
  <c r="MJ153" i="14" s="1"/>
  <c r="MG119" i="14"/>
  <c r="AG96" i="11"/>
  <c r="AG92" i="11"/>
  <c r="AG49" i="11" s="1"/>
  <c r="AG43" i="11" s="1"/>
  <c r="AG10" i="8"/>
  <c r="AH18" i="7" s="1"/>
  <c r="BS18" i="7" s="1"/>
  <c r="DD18" i="7" s="1"/>
  <c r="EO18" i="7" s="1"/>
  <c r="FZ18" i="7" s="1"/>
  <c r="HK18" i="7" s="1"/>
  <c r="IV18" i="7" s="1"/>
  <c r="KG18" i="7" s="1"/>
  <c r="LR18" i="7" s="1"/>
  <c r="NC18" i="7" s="1"/>
  <c r="ON18" i="7" s="1"/>
  <c r="PY18" i="7" s="1"/>
  <c r="AG52" i="13"/>
  <c r="AG55" i="13" s="1"/>
  <c r="AG51" i="13"/>
  <c r="MI154" i="14"/>
  <c r="MV80" i="14"/>
  <c r="MV71" i="14"/>
  <c r="MV83" i="14" s="1"/>
  <c r="ML54" i="14"/>
  <c r="ML58" i="14" s="1"/>
  <c r="MG121" i="14"/>
  <c r="AG58" i="13" l="1"/>
  <c r="AG39" i="10" s="1"/>
  <c r="AG57" i="13"/>
  <c r="AG38" i="10" s="1"/>
  <c r="MM43" i="14"/>
  <c r="MM55" i="14" s="1"/>
  <c r="MM57" i="14" s="1"/>
  <c r="MM52" i="14"/>
  <c r="MH115" i="14"/>
  <c r="MH109" i="14"/>
  <c r="MH118" i="14" s="1"/>
  <c r="AG53" i="13"/>
  <c r="AH50" i="13" s="1"/>
  <c r="MV85" i="14"/>
  <c r="MJ155" i="14"/>
  <c r="AG98" i="11"/>
  <c r="MV82" i="14"/>
  <c r="MV86" i="14" s="1"/>
  <c r="MJ152" i="14"/>
  <c r="MJ156" i="14" s="1"/>
  <c r="MK150" i="14" l="1"/>
  <c r="MK144" i="14"/>
  <c r="MK153" i="14" s="1"/>
  <c r="MW80" i="14"/>
  <c r="MW71" i="14"/>
  <c r="MW83" i="14" s="1"/>
  <c r="MJ154" i="14"/>
  <c r="MH120" i="14"/>
  <c r="MH117" i="14"/>
  <c r="MM58" i="14"/>
  <c r="MM54" i="14"/>
  <c r="AG46" i="10"/>
  <c r="AG32" i="8"/>
  <c r="AG41" i="10"/>
  <c r="MV84" i="14"/>
  <c r="MN43" i="14" l="1"/>
  <c r="MN55" i="14" s="1"/>
  <c r="MN57" i="14" s="1"/>
  <c r="MN52" i="14"/>
  <c r="MW85" i="14"/>
  <c r="MW82" i="14"/>
  <c r="MW86" i="14" s="1"/>
  <c r="MH119" i="14"/>
  <c r="AG34" i="11"/>
  <c r="AG42" i="10"/>
  <c r="AG44" i="10"/>
  <c r="AG44" i="8"/>
  <c r="AG90" i="11"/>
  <c r="AG42" i="8" s="1"/>
  <c r="MK155" i="14"/>
  <c r="MH121" i="14"/>
  <c r="AG59" i="8"/>
  <c r="AG61" i="8" s="1"/>
  <c r="AG62" i="8" s="1"/>
  <c r="AG29" i="8"/>
  <c r="MK152" i="14"/>
  <c r="MK156" i="14" s="1"/>
  <c r="MX80" i="14" l="1"/>
  <c r="MX71" i="14"/>
  <c r="MX83" i="14" s="1"/>
  <c r="ML150" i="14"/>
  <c r="ML144" i="14"/>
  <c r="ML153" i="14" s="1"/>
  <c r="ML155" i="14" s="1"/>
  <c r="ML154" i="14" s="1"/>
  <c r="AG45" i="8"/>
  <c r="MW84" i="14"/>
  <c r="AG89" i="11"/>
  <c r="AG112" i="11"/>
  <c r="AG37" i="11"/>
  <c r="AG32" i="11" s="1"/>
  <c r="AG52" i="11" s="1"/>
  <c r="AG11" i="11"/>
  <c r="MK154" i="14"/>
  <c r="MN54" i="14"/>
  <c r="MN58" i="14" s="1"/>
  <c r="MI109" i="14"/>
  <c r="MI118" i="14" s="1"/>
  <c r="MI115" i="14"/>
  <c r="MO52" i="14" l="1"/>
  <c r="MO43" i="14"/>
  <c r="MO55" i="14" s="1"/>
  <c r="MO57" i="14" s="1"/>
  <c r="MI117" i="14"/>
  <c r="ML152" i="14"/>
  <c r="ML156" i="14" s="1"/>
  <c r="AG43" i="8"/>
  <c r="AG19" i="14"/>
  <c r="AG17" i="14" s="1"/>
  <c r="AG56" i="11" s="1"/>
  <c r="AG7" i="11"/>
  <c r="AG18" i="11" s="1"/>
  <c r="AG19" i="11" s="1"/>
  <c r="AG20" i="11" s="1"/>
  <c r="MX85" i="14"/>
  <c r="MI120" i="14"/>
  <c r="AG73" i="11"/>
  <c r="AG105" i="11"/>
  <c r="AG62" i="11"/>
  <c r="AG53" i="11"/>
  <c r="MX82" i="14"/>
  <c r="MX86" i="14" s="1"/>
  <c r="MY80" i="14" l="1"/>
  <c r="MY71" i="14"/>
  <c r="MY83" i="14" s="1"/>
  <c r="MY85" i="14" s="1"/>
  <c r="MY84" i="14" s="1"/>
  <c r="MM150" i="14"/>
  <c r="MM144" i="14"/>
  <c r="MM153" i="14" s="1"/>
  <c r="MM155" i="14" s="1"/>
  <c r="MM154" i="14" s="1"/>
  <c r="MX84" i="14"/>
  <c r="AG21" i="11"/>
  <c r="MI121" i="14"/>
  <c r="AG66" i="11"/>
  <c r="AG67" i="11" s="1"/>
  <c r="AG106" i="11"/>
  <c r="AG41" i="8" s="1"/>
  <c r="AG76" i="11"/>
  <c r="AG80" i="11" s="1"/>
  <c r="AG81" i="11" s="1"/>
  <c r="MI119" i="14"/>
  <c r="MO54" i="14"/>
  <c r="MO58" i="14" s="1"/>
  <c r="AG78" i="11" l="1"/>
  <c r="AH107" i="11"/>
  <c r="AH64" i="11" s="1"/>
  <c r="MP52" i="14"/>
  <c r="MP43" i="14"/>
  <c r="MP55" i="14" s="1"/>
  <c r="MP57" i="14" s="1"/>
  <c r="MJ109" i="14"/>
  <c r="MJ118" i="14" s="1"/>
  <c r="MJ115" i="14"/>
  <c r="MM152" i="14"/>
  <c r="MM156" i="14" s="1"/>
  <c r="AG39" i="8"/>
  <c r="AG48" i="8" s="1"/>
  <c r="AG53" i="8"/>
  <c r="AG108" i="11"/>
  <c r="AG113" i="11"/>
  <c r="MY82" i="14"/>
  <c r="MY86" i="14" s="1"/>
  <c r="AH46" i="8" l="1"/>
  <c r="MN150" i="14"/>
  <c r="MN144" i="14"/>
  <c r="MN153" i="14" s="1"/>
  <c r="MN155" i="14" s="1"/>
  <c r="MN154" i="14" s="1"/>
  <c r="MZ80" i="14"/>
  <c r="MZ71" i="14"/>
  <c r="MZ83" i="14" s="1"/>
  <c r="MZ85" i="14" s="1"/>
  <c r="MZ84" i="14" s="1"/>
  <c r="MJ117" i="14"/>
  <c r="MJ121" i="14" s="1"/>
  <c r="MJ120" i="14"/>
  <c r="AH104" i="11"/>
  <c r="AG9" i="8"/>
  <c r="MP54" i="14"/>
  <c r="MP58" i="14" s="1"/>
  <c r="MQ52" i="14" l="1"/>
  <c r="MQ43" i="14"/>
  <c r="MQ55" i="14" s="1"/>
  <c r="MQ57" i="14" s="1"/>
  <c r="MK115" i="14"/>
  <c r="MK109" i="14"/>
  <c r="MK118" i="14" s="1"/>
  <c r="MZ82" i="14"/>
  <c r="MZ86" i="14" s="1"/>
  <c r="MJ119" i="14"/>
  <c r="AG7" i="8"/>
  <c r="AG24" i="8" s="1"/>
  <c r="AG51" i="8" s="1"/>
  <c r="AH16" i="7"/>
  <c r="MN152" i="14"/>
  <c r="MN156" i="14" s="1"/>
  <c r="NA80" i="14" l="1"/>
  <c r="NA71" i="14"/>
  <c r="NA83" i="14" s="1"/>
  <c r="NA85" i="14" s="1"/>
  <c r="NA84" i="14" s="1"/>
  <c r="MO150" i="14"/>
  <c r="MO144" i="14"/>
  <c r="MO153" i="14" s="1"/>
  <c r="MO155" i="14" s="1"/>
  <c r="MO154" i="14" s="1"/>
  <c r="AH74" i="11"/>
  <c r="AH19" i="7"/>
  <c r="AH32" i="10" s="1"/>
  <c r="BS16" i="7"/>
  <c r="DD16" i="7" s="1"/>
  <c r="EO16" i="7" s="1"/>
  <c r="FZ16" i="7" s="1"/>
  <c r="HK16" i="7" s="1"/>
  <c r="IV16" i="7" s="1"/>
  <c r="KG16" i="7" s="1"/>
  <c r="LR16" i="7" s="1"/>
  <c r="NC16" i="7" s="1"/>
  <c r="ON16" i="7" s="1"/>
  <c r="PY16" i="7" s="1"/>
  <c r="MK120" i="14"/>
  <c r="MK117" i="14"/>
  <c r="MK121" i="14" s="1"/>
  <c r="MQ58" i="14"/>
  <c r="MQ54" i="14"/>
  <c r="ML115" i="14" l="1"/>
  <c r="ML109" i="14"/>
  <c r="ML118" i="14" s="1"/>
  <c r="ML120" i="14" s="1"/>
  <c r="ML119" i="14" s="1"/>
  <c r="MR52" i="14"/>
  <c r="MR43" i="14"/>
  <c r="MR55" i="14" s="1"/>
  <c r="MO152" i="14"/>
  <c r="MO156" i="14" s="1"/>
  <c r="MK119" i="14"/>
  <c r="NA82" i="14"/>
  <c r="NA86" i="14" s="1"/>
  <c r="NB80" i="14" l="1"/>
  <c r="NB71" i="14"/>
  <c r="NB83" i="14" s="1"/>
  <c r="NB85" i="14" s="1"/>
  <c r="NB84" i="14" s="1"/>
  <c r="MP150" i="14"/>
  <c r="MP144" i="14"/>
  <c r="MP153" i="14" s="1"/>
  <c r="MP155" i="14" s="1"/>
  <c r="MP154" i="14" s="1"/>
  <c r="MR57" i="14"/>
  <c r="MS57" i="14" s="1"/>
  <c r="MS55" i="14"/>
  <c r="MR54" i="14"/>
  <c r="MS54" i="14" s="1"/>
  <c r="ML121" i="14"/>
  <c r="ML117" i="14"/>
  <c r="MM109" i="14" l="1"/>
  <c r="MM118" i="14" s="1"/>
  <c r="MM120" i="14" s="1"/>
  <c r="MM119" i="14" s="1"/>
  <c r="MM115" i="14"/>
  <c r="MS58" i="14"/>
  <c r="MR58" i="14"/>
  <c r="MT43" i="14" s="1"/>
  <c r="MT55" i="14" s="1"/>
  <c r="MP152" i="14"/>
  <c r="MP156" i="14" s="1"/>
  <c r="NB86" i="14"/>
  <c r="NB82" i="14"/>
  <c r="MQ150" i="14" l="1"/>
  <c r="MQ144" i="14"/>
  <c r="MQ153" i="14" s="1"/>
  <c r="MQ155" i="14" s="1"/>
  <c r="MQ154" i="14" s="1"/>
  <c r="MT57" i="14"/>
  <c r="MM121" i="14"/>
  <c r="MM117" i="14"/>
  <c r="NF52" i="14"/>
  <c r="MT52" i="14"/>
  <c r="NC80" i="14"/>
  <c r="NC71" i="14"/>
  <c r="NC83" i="14" s="1"/>
  <c r="NC85" i="14" s="1"/>
  <c r="NC84" i="14" s="1"/>
  <c r="NC82" i="14" l="1"/>
  <c r="NC86" i="14" s="1"/>
  <c r="MN109" i="14"/>
  <c r="MN118" i="14" s="1"/>
  <c r="MN120" i="14" s="1"/>
  <c r="MN119" i="14" s="1"/>
  <c r="MN115" i="14"/>
  <c r="MT54" i="14"/>
  <c r="MQ152" i="14"/>
  <c r="MQ156" i="14" s="1"/>
  <c r="MR150" i="14" l="1"/>
  <c r="MR144" i="14"/>
  <c r="MR153" i="14" s="1"/>
  <c r="ND80" i="14"/>
  <c r="ND71" i="14"/>
  <c r="ND83" i="14" s="1"/>
  <c r="ND85" i="14" s="1"/>
  <c r="ND84" i="14" s="1"/>
  <c r="MN117" i="14"/>
  <c r="MN121" i="14" s="1"/>
  <c r="MT58" i="14"/>
  <c r="MO115" i="14" l="1"/>
  <c r="MO109" i="14"/>
  <c r="MO118" i="14" s="1"/>
  <c r="MO120" i="14" s="1"/>
  <c r="MO119" i="14" s="1"/>
  <c r="MR155" i="14"/>
  <c r="MS153" i="14"/>
  <c r="MU52" i="14"/>
  <c r="MU43" i="14"/>
  <c r="MU55" i="14" s="1"/>
  <c r="ND82" i="14"/>
  <c r="ND86" i="14" s="1"/>
  <c r="MR152" i="14"/>
  <c r="MS152" i="14" s="1"/>
  <c r="NE80" i="14" l="1"/>
  <c r="NE71" i="14"/>
  <c r="NE83" i="14" s="1"/>
  <c r="MU57" i="14"/>
  <c r="MR156" i="14"/>
  <c r="MT150" i="14" s="1"/>
  <c r="MU58" i="14"/>
  <c r="MU54" i="14"/>
  <c r="MR154" i="14"/>
  <c r="MS154" i="14" s="1"/>
  <c r="MS155" i="14"/>
  <c r="MO117" i="14"/>
  <c r="MO121" i="14" s="1"/>
  <c r="MP115" i="14" l="1"/>
  <c r="MP109" i="14"/>
  <c r="MP118" i="14" s="1"/>
  <c r="MP120" i="14" s="1"/>
  <c r="MP119" i="14" s="1"/>
  <c r="MV52" i="14"/>
  <c r="MV43" i="14"/>
  <c r="MV55" i="14" s="1"/>
  <c r="MS156" i="14"/>
  <c r="NE85" i="14"/>
  <c r="NE86" i="14" s="1"/>
  <c r="NG71" i="14" s="1"/>
  <c r="NG83" i="14" s="1"/>
  <c r="NF83" i="14"/>
  <c r="MT152" i="14"/>
  <c r="NE82" i="14"/>
  <c r="NF82" i="14" s="1"/>
  <c r="NG85" i="14" l="1"/>
  <c r="NF150" i="14"/>
  <c r="MT144" i="14"/>
  <c r="MT153" i="14" s="1"/>
  <c r="MV57" i="14"/>
  <c r="NE84" i="14"/>
  <c r="NF84" i="14" s="1"/>
  <c r="NF85" i="14"/>
  <c r="MV54" i="14"/>
  <c r="MP117" i="14"/>
  <c r="MP121" i="14" s="1"/>
  <c r="MQ115" i="14" l="1"/>
  <c r="MQ109" i="14"/>
  <c r="MQ118" i="14" s="1"/>
  <c r="MQ120" i="14" s="1"/>
  <c r="MQ119" i="14" s="1"/>
  <c r="MV58" i="14"/>
  <c r="MT155" i="14"/>
  <c r="NG84" i="14"/>
  <c r="NF86" i="14"/>
  <c r="MW52" i="14" l="1"/>
  <c r="MW43" i="14"/>
  <c r="MW55" i="14" s="1"/>
  <c r="MT154" i="14"/>
  <c r="MT156" i="14"/>
  <c r="NS80" i="14"/>
  <c r="NG80" i="14"/>
  <c r="MQ117" i="14"/>
  <c r="MQ121" i="14" s="1"/>
  <c r="MR115" i="14" l="1"/>
  <c r="MR109" i="14"/>
  <c r="MR118" i="14" s="1"/>
  <c r="NG82" i="14"/>
  <c r="MW57" i="14"/>
  <c r="MU150" i="14"/>
  <c r="MU144" i="14"/>
  <c r="MU153" i="14" s="1"/>
  <c r="MW54" i="14"/>
  <c r="MW58" i="14" s="1"/>
  <c r="MX52" i="14" l="1"/>
  <c r="MX43" i="14"/>
  <c r="MX55" i="14" s="1"/>
  <c r="MU155" i="14"/>
  <c r="MR120" i="14"/>
  <c r="MS118" i="14"/>
  <c r="MU152" i="14"/>
  <c r="MU156" i="14" s="1"/>
  <c r="NG86" i="14"/>
  <c r="MR121" i="14"/>
  <c r="MT115" i="14" s="1"/>
  <c r="MR117" i="14"/>
  <c r="MS117" i="14" s="1"/>
  <c r="MV144" i="14" l="1"/>
  <c r="MV153" i="14" s="1"/>
  <c r="MV150" i="14"/>
  <c r="MT117" i="14"/>
  <c r="MS121" i="14"/>
  <c r="AH8" i="14"/>
  <c r="AH33" i="10" s="1"/>
  <c r="AH9" i="14"/>
  <c r="AH46" i="11" s="1"/>
  <c r="MX57" i="14"/>
  <c r="NH80" i="14"/>
  <c r="NH71" i="14"/>
  <c r="NH83" i="14" s="1"/>
  <c r="MR119" i="14"/>
  <c r="MS119" i="14" s="1"/>
  <c r="MS120" i="14"/>
  <c r="MU154" i="14"/>
  <c r="MX54" i="14"/>
  <c r="MX58" i="14" s="1"/>
  <c r="MY43" i="14" l="1"/>
  <c r="MY55" i="14" s="1"/>
  <c r="MY57" i="14" s="1"/>
  <c r="MY52" i="14"/>
  <c r="NF115" i="14"/>
  <c r="MT109" i="14"/>
  <c r="MT118" i="14" s="1"/>
  <c r="AH12" i="14"/>
  <c r="AH11" i="14"/>
  <c r="AH10" i="14"/>
  <c r="AH47" i="11" s="1"/>
  <c r="NH85" i="14"/>
  <c r="MV152" i="14"/>
  <c r="AH35" i="11"/>
  <c r="AH31" i="10"/>
  <c r="AH36" i="10" s="1"/>
  <c r="NH82" i="14"/>
  <c r="NH86" i="14" s="1"/>
  <c r="MV155" i="14"/>
  <c r="NI80" i="14" l="1"/>
  <c r="NI71" i="14"/>
  <c r="NI83" i="14" s="1"/>
  <c r="MV154" i="14"/>
  <c r="NH84" i="14"/>
  <c r="AI6" i="14"/>
  <c r="AH20" i="14"/>
  <c r="AH91" i="11"/>
  <c r="AH14" i="14"/>
  <c r="AH37" i="8" s="1"/>
  <c r="AH35" i="8" s="1"/>
  <c r="AH13" i="14"/>
  <c r="AH33" i="8" s="1"/>
  <c r="MY58" i="14"/>
  <c r="MY54" i="14"/>
  <c r="AH43" i="13"/>
  <c r="AH47" i="13" s="1"/>
  <c r="MV156" i="14"/>
  <c r="MT120" i="14"/>
  <c r="AH96" i="11" l="1"/>
  <c r="AH92" i="11"/>
  <c r="AH49" i="11" s="1"/>
  <c r="AH43" i="11" s="1"/>
  <c r="AH10" i="8"/>
  <c r="AI18" i="7" s="1"/>
  <c r="BT18" i="7" s="1"/>
  <c r="DE18" i="7" s="1"/>
  <c r="EP18" i="7" s="1"/>
  <c r="GA18" i="7" s="1"/>
  <c r="HL18" i="7" s="1"/>
  <c r="IW18" i="7" s="1"/>
  <c r="KH18" i="7" s="1"/>
  <c r="LS18" i="7" s="1"/>
  <c r="ND18" i="7" s="1"/>
  <c r="OO18" i="7" s="1"/>
  <c r="PZ18" i="7" s="1"/>
  <c r="MW150" i="14"/>
  <c r="MW144" i="14"/>
  <c r="MW153" i="14" s="1"/>
  <c r="MZ43" i="14"/>
  <c r="MZ55" i="14" s="1"/>
  <c r="MZ57" i="14" s="1"/>
  <c r="MZ52" i="14"/>
  <c r="NI85" i="14"/>
  <c r="MT119" i="14"/>
  <c r="MT121" i="14"/>
  <c r="NI82" i="14"/>
  <c r="AH52" i="13"/>
  <c r="AH55" i="13" s="1"/>
  <c r="AH51" i="13"/>
  <c r="AH53" i="13" l="1"/>
  <c r="AI50" i="13" s="1"/>
  <c r="AH58" i="13"/>
  <c r="AH39" i="10" s="1"/>
  <c r="AH57" i="13"/>
  <c r="AH38" i="10" s="1"/>
  <c r="MW155" i="14"/>
  <c r="NI84" i="14"/>
  <c r="MZ54" i="14"/>
  <c r="MZ58" i="14" s="1"/>
  <c r="MW156" i="14"/>
  <c r="MW152" i="14"/>
  <c r="NI86" i="14"/>
  <c r="MU109" i="14"/>
  <c r="MU118" i="14" s="1"/>
  <c r="MU115" i="14"/>
  <c r="AH98" i="11"/>
  <c r="NA43" i="14" l="1"/>
  <c r="NA55" i="14" s="1"/>
  <c r="NA57" i="14" s="1"/>
  <c r="NA52" i="14"/>
  <c r="MU117" i="14"/>
  <c r="MU121" i="14" s="1"/>
  <c r="MU120" i="14"/>
  <c r="MX150" i="14"/>
  <c r="MX144" i="14"/>
  <c r="MX153" i="14" s="1"/>
  <c r="MW154" i="14"/>
  <c r="NJ80" i="14"/>
  <c r="NJ71" i="14"/>
  <c r="NJ83" i="14" s="1"/>
  <c r="AH46" i="10"/>
  <c r="AH32" i="8"/>
  <c r="AH41" i="10"/>
  <c r="AH90" i="11" s="1"/>
  <c r="AH42" i="8" s="1"/>
  <c r="AH89" i="11" s="1"/>
  <c r="MV115" i="14" l="1"/>
  <c r="MV109" i="14"/>
  <c r="MV118" i="14" s="1"/>
  <c r="MX155" i="14"/>
  <c r="MX152" i="14"/>
  <c r="MX156" i="14" s="1"/>
  <c r="NJ82" i="14"/>
  <c r="NJ86" i="14" s="1"/>
  <c r="AH29" i="8"/>
  <c r="AH59" i="8"/>
  <c r="AH61" i="8" s="1"/>
  <c r="AH62" i="8" s="1"/>
  <c r="NA58" i="14"/>
  <c r="NA54" i="14"/>
  <c r="MU119" i="14"/>
  <c r="AH34" i="11"/>
  <c r="AH42" i="10"/>
  <c r="AH44" i="8"/>
  <c r="AH44" i="10"/>
  <c r="AH112" i="11"/>
  <c r="NJ85" i="14"/>
  <c r="NK80" i="14" l="1"/>
  <c r="NK71" i="14"/>
  <c r="NK83" i="14" s="1"/>
  <c r="MY144" i="14"/>
  <c r="MY153" i="14" s="1"/>
  <c r="MY155" i="14" s="1"/>
  <c r="MY154" i="14" s="1"/>
  <c r="MY150" i="14"/>
  <c r="NB52" i="14"/>
  <c r="NB43" i="14"/>
  <c r="NB55" i="14" s="1"/>
  <c r="NB57" i="14" s="1"/>
  <c r="AH45" i="8"/>
  <c r="NJ84" i="14"/>
  <c r="AH37" i="11"/>
  <c r="AH32" i="11" s="1"/>
  <c r="AH52" i="11" s="1"/>
  <c r="AH11" i="11"/>
  <c r="MV120" i="14"/>
  <c r="MX154" i="14"/>
  <c r="MV117" i="14"/>
  <c r="AH73" i="11" l="1"/>
  <c r="AH105" i="11"/>
  <c r="AH62" i="11"/>
  <c r="AH53" i="11"/>
  <c r="MV119" i="14"/>
  <c r="AH43" i="8"/>
  <c r="NB58" i="14"/>
  <c r="NB54" i="14"/>
  <c r="NK85" i="14"/>
  <c r="NK86" i="14" s="1"/>
  <c r="MV121" i="14"/>
  <c r="MY152" i="14"/>
  <c r="MY156" i="14" s="1"/>
  <c r="AH19" i="14"/>
  <c r="AH17" i="14" s="1"/>
  <c r="AH56" i="11" s="1"/>
  <c r="AH7" i="11"/>
  <c r="AH18" i="11" s="1"/>
  <c r="AH19" i="11" s="1"/>
  <c r="AH20" i="11" s="1"/>
  <c r="NK82" i="14"/>
  <c r="NL80" i="14" l="1"/>
  <c r="NL71" i="14"/>
  <c r="NL83" i="14" s="1"/>
  <c r="NL85" i="14" s="1"/>
  <c r="NL84" i="14" s="1"/>
  <c r="MZ150" i="14"/>
  <c r="MZ144" i="14"/>
  <c r="MZ153" i="14" s="1"/>
  <c r="MZ155" i="14" s="1"/>
  <c r="MZ154" i="14" s="1"/>
  <c r="NC52" i="14"/>
  <c r="NC43" i="14"/>
  <c r="NC55" i="14" s="1"/>
  <c r="NC57" i="14" s="1"/>
  <c r="AH66" i="11"/>
  <c r="AH67" i="11" s="1"/>
  <c r="AH106" i="11"/>
  <c r="AH41" i="8" s="1"/>
  <c r="AI107" i="11"/>
  <c r="MW109" i="14"/>
  <c r="MW118" i="14" s="1"/>
  <c r="MW115" i="14"/>
  <c r="NK84" i="14"/>
  <c r="AH21" i="11"/>
  <c r="AH76" i="11"/>
  <c r="AH80" i="11" s="1"/>
  <c r="AH81" i="11" s="1"/>
  <c r="MW120" i="14" l="1"/>
  <c r="AH39" i="8"/>
  <c r="AH48" i="8" s="1"/>
  <c r="AI90" i="11"/>
  <c r="AI42" i="8" s="1"/>
  <c r="AH53" i="8"/>
  <c r="MZ152" i="14"/>
  <c r="MZ156" i="14" s="1"/>
  <c r="AI64" i="11"/>
  <c r="AI46" i="8"/>
  <c r="AH78" i="11"/>
  <c r="NC58" i="14"/>
  <c r="NC54" i="14"/>
  <c r="AH113" i="11"/>
  <c r="AH108" i="11"/>
  <c r="MW117" i="14"/>
  <c r="MW121" i="14" s="1"/>
  <c r="NL82" i="14"/>
  <c r="NL86" i="14" s="1"/>
  <c r="NM71" i="14" l="1"/>
  <c r="NM83" i="14" s="1"/>
  <c r="NM85" i="14" s="1"/>
  <c r="NM84" i="14" s="1"/>
  <c r="NM80" i="14"/>
  <c r="NA150" i="14"/>
  <c r="NA144" i="14"/>
  <c r="NA153" i="14" s="1"/>
  <c r="NA155" i="14" s="1"/>
  <c r="NA154" i="14" s="1"/>
  <c r="MX115" i="14"/>
  <c r="MX109" i="14"/>
  <c r="MX118" i="14" s="1"/>
  <c r="ND52" i="14"/>
  <c r="ND43" i="14"/>
  <c r="ND55" i="14" s="1"/>
  <c r="ND57" i="14" s="1"/>
  <c r="AI89" i="11"/>
  <c r="AI104" i="11"/>
  <c r="AH9" i="8"/>
  <c r="MW119" i="14"/>
  <c r="MX120" i="14" l="1"/>
  <c r="ND54" i="14"/>
  <c r="ND58" i="14" s="1"/>
  <c r="MX117" i="14"/>
  <c r="MX121" i="14" s="1"/>
  <c r="NA152" i="14"/>
  <c r="NA156" i="14" s="1"/>
  <c r="NM82" i="14"/>
  <c r="NM86" i="14" s="1"/>
  <c r="AH7" i="8"/>
  <c r="AH24" i="8" s="1"/>
  <c r="AH51" i="8" s="1"/>
  <c r="AI16" i="7"/>
  <c r="MY115" i="14" l="1"/>
  <c r="MY109" i="14"/>
  <c r="MY118" i="14" s="1"/>
  <c r="MY120" i="14" s="1"/>
  <c r="MY119" i="14" s="1"/>
  <c r="NN80" i="14"/>
  <c r="NN71" i="14"/>
  <c r="NN83" i="14" s="1"/>
  <c r="NN85" i="14" s="1"/>
  <c r="NN84" i="14" s="1"/>
  <c r="NB144" i="14"/>
  <c r="NB153" i="14" s="1"/>
  <c r="NB155" i="14" s="1"/>
  <c r="NB154" i="14" s="1"/>
  <c r="NB150" i="14"/>
  <c r="NE52" i="14"/>
  <c r="NE43" i="14"/>
  <c r="NE55" i="14" s="1"/>
  <c r="AI74" i="11"/>
  <c r="AI19" i="7"/>
  <c r="AI32" i="10" s="1"/>
  <c r="BT16" i="7"/>
  <c r="DE16" i="7" s="1"/>
  <c r="EP16" i="7" s="1"/>
  <c r="GA16" i="7" s="1"/>
  <c r="HL16" i="7" s="1"/>
  <c r="IW16" i="7" s="1"/>
  <c r="KH16" i="7" s="1"/>
  <c r="LS16" i="7" s="1"/>
  <c r="ND16" i="7" s="1"/>
  <c r="OO16" i="7" s="1"/>
  <c r="PZ16" i="7" s="1"/>
  <c r="MX119" i="14"/>
  <c r="NE57" i="14" l="1"/>
  <c r="NF57" i="14" s="1"/>
  <c r="NF55" i="14"/>
  <c r="NE54" i="14"/>
  <c r="NF54" i="14" s="1"/>
  <c r="NB152" i="14"/>
  <c r="NB156" i="14" s="1"/>
  <c r="NN82" i="14"/>
  <c r="NN86" i="14" s="1"/>
  <c r="MY117" i="14"/>
  <c r="MY121" i="14" s="1"/>
  <c r="NO80" i="14" l="1"/>
  <c r="NO71" i="14"/>
  <c r="NO83" i="14" s="1"/>
  <c r="NO85" i="14" s="1"/>
  <c r="NO84" i="14" s="1"/>
  <c r="MZ109" i="14"/>
  <c r="MZ118" i="14" s="1"/>
  <c r="MZ120" i="14" s="1"/>
  <c r="MZ119" i="14" s="1"/>
  <c r="MZ115" i="14"/>
  <c r="NC150" i="14"/>
  <c r="NC144" i="14"/>
  <c r="NC153" i="14" s="1"/>
  <c r="NC155" i="14" s="1"/>
  <c r="NC154" i="14" s="1"/>
  <c r="NE58" i="14"/>
  <c r="NG43" i="14" s="1"/>
  <c r="NG55" i="14" s="1"/>
  <c r="NF58" i="14"/>
  <c r="NS52" i="14" l="1"/>
  <c r="NG52" i="14"/>
  <c r="NC152" i="14"/>
  <c r="NC156" i="14" s="1"/>
  <c r="NG57" i="14"/>
  <c r="MZ121" i="14"/>
  <c r="MZ117" i="14"/>
  <c r="NO82" i="14"/>
  <c r="NO86" i="14" s="1"/>
  <c r="NP80" i="14" l="1"/>
  <c r="NP71" i="14"/>
  <c r="NP83" i="14" s="1"/>
  <c r="NP85" i="14" s="1"/>
  <c r="NP84" i="14" s="1"/>
  <c r="ND144" i="14"/>
  <c r="ND153" i="14" s="1"/>
  <c r="ND155" i="14" s="1"/>
  <c r="ND154" i="14" s="1"/>
  <c r="ND150" i="14"/>
  <c r="NA109" i="14"/>
  <c r="NA118" i="14" s="1"/>
  <c r="NA120" i="14" s="1"/>
  <c r="NA119" i="14" s="1"/>
  <c r="NA115" i="14"/>
  <c r="NG54" i="14"/>
  <c r="NA117" i="14" l="1"/>
  <c r="NA121" i="14" s="1"/>
  <c r="ND152" i="14"/>
  <c r="ND156" i="14" s="1"/>
  <c r="NG58" i="14"/>
  <c r="NP82" i="14"/>
  <c r="NP86" i="14" s="1"/>
  <c r="NE150" i="14" l="1"/>
  <c r="NE144" i="14"/>
  <c r="NE153" i="14" s="1"/>
  <c r="NQ80" i="14"/>
  <c r="NQ71" i="14"/>
  <c r="NQ83" i="14" s="1"/>
  <c r="NQ85" i="14" s="1"/>
  <c r="NQ84" i="14" s="1"/>
  <c r="NB115" i="14"/>
  <c r="NB109" i="14"/>
  <c r="NB118" i="14" s="1"/>
  <c r="NB120" i="14" s="1"/>
  <c r="NB119" i="14" s="1"/>
  <c r="NH52" i="14"/>
  <c r="NH43" i="14"/>
  <c r="NH55" i="14" s="1"/>
  <c r="NH57" i="14" l="1"/>
  <c r="NH58" i="14"/>
  <c r="NH54" i="14"/>
  <c r="NB117" i="14"/>
  <c r="NB121" i="14" s="1"/>
  <c r="NE155" i="14"/>
  <c r="NF153" i="14"/>
  <c r="NQ82" i="14"/>
  <c r="NQ86" i="14" s="1"/>
  <c r="NE152" i="14"/>
  <c r="NF152" i="14" s="1"/>
  <c r="NR80" i="14" l="1"/>
  <c r="NR71" i="14"/>
  <c r="NR83" i="14" s="1"/>
  <c r="NC115" i="14"/>
  <c r="NC109" i="14"/>
  <c r="NC118" i="14" s="1"/>
  <c r="NC120" i="14" s="1"/>
  <c r="NC119" i="14" s="1"/>
  <c r="NI52" i="14"/>
  <c r="NI43" i="14"/>
  <c r="NI55" i="14" s="1"/>
  <c r="NE156" i="14"/>
  <c r="NG150" i="14" s="1"/>
  <c r="NE154" i="14"/>
  <c r="NF154" i="14" s="1"/>
  <c r="NF155" i="14"/>
  <c r="NC117" i="14" l="1"/>
  <c r="NC121" i="14" s="1"/>
  <c r="NG152" i="14"/>
  <c r="NR85" i="14"/>
  <c r="NS83" i="14"/>
  <c r="NF156" i="14"/>
  <c r="NI57" i="14"/>
  <c r="NI58" i="14"/>
  <c r="NI54" i="14"/>
  <c r="NR82" i="14"/>
  <c r="NS82" i="14" s="1"/>
  <c r="ND115" i="14" l="1"/>
  <c r="ND109" i="14"/>
  <c r="ND118" i="14" s="1"/>
  <c r="ND120" i="14" s="1"/>
  <c r="ND119" i="14" s="1"/>
  <c r="NS150" i="14"/>
  <c r="NG144" i="14"/>
  <c r="NG153" i="14" s="1"/>
  <c r="NJ52" i="14"/>
  <c r="NJ43" i="14"/>
  <c r="NJ55" i="14" s="1"/>
  <c r="NR84" i="14"/>
  <c r="NS84" i="14" s="1"/>
  <c r="NS85" i="14"/>
  <c r="NR86" i="14"/>
  <c r="NT71" i="14" s="1"/>
  <c r="NT83" i="14" s="1"/>
  <c r="NJ57" i="14" l="1"/>
  <c r="NJ54" i="14"/>
  <c r="NJ58" i="14" s="1"/>
  <c r="NT85" i="14"/>
  <c r="ND117" i="14"/>
  <c r="ND121" i="14" s="1"/>
  <c r="NG155" i="14"/>
  <c r="NS86" i="14"/>
  <c r="NE115" i="14" l="1"/>
  <c r="NE109" i="14"/>
  <c r="NE118" i="14" s="1"/>
  <c r="NK43" i="14"/>
  <c r="NK55" i="14" s="1"/>
  <c r="NK52" i="14"/>
  <c r="NT84" i="14"/>
  <c r="OF80" i="14"/>
  <c r="NT80" i="14"/>
  <c r="NG154" i="14"/>
  <c r="NG156" i="14"/>
  <c r="NE120" i="14" l="1"/>
  <c r="NF118" i="14"/>
  <c r="NH144" i="14"/>
  <c r="NH153" i="14" s="1"/>
  <c r="NH150" i="14"/>
  <c r="NT82" i="14"/>
  <c r="NT86" i="14" s="1"/>
  <c r="NK54" i="14"/>
  <c r="NK58" i="14" s="1"/>
  <c r="NK57" i="14"/>
  <c r="NE117" i="14"/>
  <c r="NF117" i="14" s="1"/>
  <c r="NL43" i="14" l="1"/>
  <c r="NL55" i="14" s="1"/>
  <c r="NL57" i="14" s="1"/>
  <c r="NL52" i="14"/>
  <c r="NU80" i="14"/>
  <c r="NU71" i="14"/>
  <c r="NU83" i="14" s="1"/>
  <c r="NE119" i="14"/>
  <c r="NF119" i="14" s="1"/>
  <c r="NF120" i="14"/>
  <c r="NF121" i="14" s="1"/>
  <c r="NH152" i="14"/>
  <c r="NH156" i="14" s="1"/>
  <c r="AI9" i="14"/>
  <c r="AI46" i="11" s="1"/>
  <c r="NE121" i="14"/>
  <c r="NG115" i="14" s="1"/>
  <c r="NH155" i="14"/>
  <c r="AI8" i="14"/>
  <c r="AI33" i="10" s="1"/>
  <c r="NI150" i="14" l="1"/>
  <c r="NI144" i="14"/>
  <c r="NI153" i="14" s="1"/>
  <c r="NG109" i="14"/>
  <c r="NG118" i="14" s="1"/>
  <c r="NS115" i="14"/>
  <c r="AI12" i="14"/>
  <c r="NU82" i="14"/>
  <c r="NU86" i="14" s="1"/>
  <c r="NG117" i="14"/>
  <c r="AI11" i="14"/>
  <c r="AI10" i="14"/>
  <c r="AI47" i="11" s="1"/>
  <c r="NU85" i="14"/>
  <c r="NL54" i="14"/>
  <c r="NL58" i="14" s="1"/>
  <c r="AI35" i="11"/>
  <c r="AI31" i="10"/>
  <c r="AI36" i="10" s="1"/>
  <c r="NH154" i="14"/>
  <c r="NM43" i="14" l="1"/>
  <c r="NM55" i="14" s="1"/>
  <c r="NM57" i="14" s="1"/>
  <c r="NM52" i="14"/>
  <c r="NV80" i="14"/>
  <c r="NV71" i="14"/>
  <c r="NV83" i="14" s="1"/>
  <c r="AI13" i="14"/>
  <c r="AI33" i="8" s="1"/>
  <c r="NU84" i="14"/>
  <c r="AJ6" i="14"/>
  <c r="AI43" i="13"/>
  <c r="AI47" i="13" s="1"/>
  <c r="NG120" i="14"/>
  <c r="NI155" i="14"/>
  <c r="AI20" i="14"/>
  <c r="AI91" i="11"/>
  <c r="NI156" i="14"/>
  <c r="NI152" i="14"/>
  <c r="NJ150" i="14" l="1"/>
  <c r="NJ144" i="14"/>
  <c r="NJ153" i="14" s="1"/>
  <c r="AI14" i="14"/>
  <c r="AI37" i="8" s="1"/>
  <c r="AI35" i="8" s="1"/>
  <c r="NI154" i="14"/>
  <c r="NV82" i="14"/>
  <c r="AI96" i="11"/>
  <c r="AI92" i="11"/>
  <c r="AI49" i="11" s="1"/>
  <c r="AI43" i="11" s="1"/>
  <c r="AI10" i="8"/>
  <c r="AJ18" i="7" s="1"/>
  <c r="BU18" i="7" s="1"/>
  <c r="DF18" i="7" s="1"/>
  <c r="EQ18" i="7" s="1"/>
  <c r="GB18" i="7" s="1"/>
  <c r="HM18" i="7" s="1"/>
  <c r="IX18" i="7" s="1"/>
  <c r="KI18" i="7" s="1"/>
  <c r="LT18" i="7" s="1"/>
  <c r="NE18" i="7" s="1"/>
  <c r="OP18" i="7" s="1"/>
  <c r="QA18" i="7" s="1"/>
  <c r="NG119" i="14"/>
  <c r="AI52" i="13"/>
  <c r="AI55" i="13" s="1"/>
  <c r="AI51" i="13"/>
  <c r="NM54" i="14"/>
  <c r="NM58" i="14" s="1"/>
  <c r="NG121" i="14"/>
  <c r="NV85" i="14"/>
  <c r="AI58" i="13" l="1"/>
  <c r="AI39" i="10" s="1"/>
  <c r="AI57" i="13"/>
  <c r="AI38" i="10" s="1"/>
  <c r="NN43" i="14"/>
  <c r="NN55" i="14" s="1"/>
  <c r="NN57" i="14" s="1"/>
  <c r="NN52" i="14"/>
  <c r="NV84" i="14"/>
  <c r="AI98" i="11"/>
  <c r="NV86" i="14"/>
  <c r="NJ155" i="14"/>
  <c r="NH109" i="14"/>
  <c r="NH118" i="14" s="1"/>
  <c r="NH115" i="14"/>
  <c r="AI53" i="13"/>
  <c r="AJ50" i="13" s="1"/>
  <c r="NJ152" i="14"/>
  <c r="NJ156" i="14" s="1"/>
  <c r="NK150" i="14" l="1"/>
  <c r="NK144" i="14"/>
  <c r="NK153" i="14" s="1"/>
  <c r="NH117" i="14"/>
  <c r="NN54" i="14"/>
  <c r="NN58" i="14" s="1"/>
  <c r="NW80" i="14"/>
  <c r="NW71" i="14"/>
  <c r="NW83" i="14" s="1"/>
  <c r="NH120" i="14"/>
  <c r="AI46" i="10"/>
  <c r="AI32" i="8"/>
  <c r="AI41" i="10"/>
  <c r="NJ154" i="14"/>
  <c r="NO52" i="14" l="1"/>
  <c r="NO43" i="14"/>
  <c r="NO55" i="14" s="1"/>
  <c r="NO57" i="14" s="1"/>
  <c r="NH119" i="14"/>
  <c r="NW85" i="14"/>
  <c r="AI34" i="11"/>
  <c r="AI42" i="10"/>
  <c r="AI44" i="8"/>
  <c r="AI44" i="10"/>
  <c r="AI112" i="11"/>
  <c r="NK155" i="14"/>
  <c r="NW82" i="14"/>
  <c r="NW86" i="14" s="1"/>
  <c r="NH121" i="14"/>
  <c r="AI29" i="8"/>
  <c r="AI59" i="8"/>
  <c r="AI61" i="8" s="1"/>
  <c r="AI62" i="8" s="1"/>
  <c r="NK152" i="14"/>
  <c r="NK156" i="14" s="1"/>
  <c r="NX80" i="14" l="1"/>
  <c r="NX71" i="14"/>
  <c r="NX83" i="14" s="1"/>
  <c r="NL150" i="14"/>
  <c r="NL144" i="14"/>
  <c r="NL153" i="14" s="1"/>
  <c r="NL155" i="14" s="1"/>
  <c r="NL154" i="14" s="1"/>
  <c r="AI37" i="11"/>
  <c r="AI11" i="11"/>
  <c r="AI32" i="11"/>
  <c r="AI52" i="11" s="1"/>
  <c r="AI45" i="8"/>
  <c r="NW84" i="14"/>
  <c r="NI115" i="14"/>
  <c r="NI109" i="14"/>
  <c r="NI118" i="14" s="1"/>
  <c r="NK154" i="14"/>
  <c r="NO54" i="14"/>
  <c r="NO58" i="14" s="1"/>
  <c r="NP52" i="14" l="1"/>
  <c r="NP43" i="14"/>
  <c r="NP55" i="14" s="1"/>
  <c r="NP57" i="14" s="1"/>
  <c r="AI105" i="11"/>
  <c r="AI62" i="11"/>
  <c r="AI53" i="11"/>
  <c r="AI73" i="11"/>
  <c r="AI43" i="8"/>
  <c r="NL152" i="14"/>
  <c r="NL156" i="14" s="1"/>
  <c r="NI120" i="14"/>
  <c r="NX85" i="14"/>
  <c r="AI19" i="14"/>
  <c r="AI17" i="14" s="1"/>
  <c r="AI56" i="11" s="1"/>
  <c r="AI7" i="11"/>
  <c r="AI18" i="11" s="1"/>
  <c r="AI19" i="11" s="1"/>
  <c r="AI20" i="11" s="1"/>
  <c r="NI117" i="14"/>
  <c r="NX82" i="14"/>
  <c r="NX86" i="14" s="1"/>
  <c r="NM150" i="14" l="1"/>
  <c r="NM144" i="14"/>
  <c r="NM153" i="14" s="1"/>
  <c r="NM155" i="14" s="1"/>
  <c r="NM154" i="14" s="1"/>
  <c r="NY80" i="14"/>
  <c r="NY71" i="14"/>
  <c r="NY83" i="14" s="1"/>
  <c r="NY85" i="14" s="1"/>
  <c r="NY84" i="14" s="1"/>
  <c r="AI21" i="11"/>
  <c r="NI119" i="14"/>
  <c r="NI121" i="14"/>
  <c r="AI66" i="11"/>
  <c r="AI67" i="11" s="1"/>
  <c r="AI106" i="11"/>
  <c r="AI41" i="8" s="1"/>
  <c r="AI76" i="11"/>
  <c r="AI80" i="11" s="1"/>
  <c r="AI81" i="11" s="1"/>
  <c r="NX84" i="14"/>
  <c r="NP54" i="14"/>
  <c r="NP58" i="14" s="1"/>
  <c r="AI113" i="11" l="1"/>
  <c r="AI108" i="11"/>
  <c r="AJ104" i="11" s="1"/>
  <c r="NQ52" i="14"/>
  <c r="NQ43" i="14"/>
  <c r="NQ55" i="14" s="1"/>
  <c r="NQ57" i="14" s="1"/>
  <c r="AI39" i="8"/>
  <c r="AI48" i="8" s="1"/>
  <c r="AJ90" i="11"/>
  <c r="AJ42" i="8" s="1"/>
  <c r="AI53" i="8"/>
  <c r="NY86" i="14"/>
  <c r="NY82" i="14"/>
  <c r="AI78" i="11"/>
  <c r="NJ109" i="14"/>
  <c r="NJ118" i="14" s="1"/>
  <c r="NJ115" i="14"/>
  <c r="AJ107" i="11"/>
  <c r="NM152" i="14"/>
  <c r="NM156" i="14" s="1"/>
  <c r="AI9" i="8" l="1"/>
  <c r="NN150" i="14"/>
  <c r="NN144" i="14"/>
  <c r="NN153" i="14" s="1"/>
  <c r="NN155" i="14" s="1"/>
  <c r="NN154" i="14" s="1"/>
  <c r="NJ120" i="14"/>
  <c r="NZ80" i="14"/>
  <c r="NZ71" i="14"/>
  <c r="NZ83" i="14" s="1"/>
  <c r="NZ85" i="14" s="1"/>
  <c r="NZ84" i="14" s="1"/>
  <c r="NJ117" i="14"/>
  <c r="NJ121" i="14" s="1"/>
  <c r="AJ64" i="11"/>
  <c r="AJ46" i="8"/>
  <c r="AJ89" i="11"/>
  <c r="AI7" i="8"/>
  <c r="AI24" i="8" s="1"/>
  <c r="AI51" i="8" s="1"/>
  <c r="AJ16" i="7"/>
  <c r="NQ54" i="14"/>
  <c r="NQ58" i="14" s="1"/>
  <c r="NR52" i="14" l="1"/>
  <c r="NR43" i="14"/>
  <c r="NR55" i="14" s="1"/>
  <c r="NK115" i="14"/>
  <c r="NK109" i="14"/>
  <c r="NK118" i="14" s="1"/>
  <c r="NJ119" i="14"/>
  <c r="AJ74" i="11"/>
  <c r="AJ19" i="7"/>
  <c r="AJ32" i="10" s="1"/>
  <c r="BU16" i="7"/>
  <c r="DF16" i="7" s="1"/>
  <c r="EQ16" i="7" s="1"/>
  <c r="GB16" i="7" s="1"/>
  <c r="HM16" i="7" s="1"/>
  <c r="IX16" i="7" s="1"/>
  <c r="KI16" i="7" s="1"/>
  <c r="LT16" i="7" s="1"/>
  <c r="NE16" i="7" s="1"/>
  <c r="OP16" i="7" s="1"/>
  <c r="QA16" i="7" s="1"/>
  <c r="NZ82" i="14"/>
  <c r="NZ86" i="14" s="1"/>
  <c r="NN152" i="14"/>
  <c r="NN156" i="14" s="1"/>
  <c r="NO150" i="14" l="1"/>
  <c r="NO144" i="14"/>
  <c r="NO153" i="14" s="1"/>
  <c r="NO155" i="14" s="1"/>
  <c r="NO154" i="14" s="1"/>
  <c r="OA80" i="14"/>
  <c r="OA71" i="14"/>
  <c r="OA83" i="14" s="1"/>
  <c r="OA85" i="14" s="1"/>
  <c r="OA84" i="14" s="1"/>
  <c r="NK117" i="14"/>
  <c r="NK121" i="14" s="1"/>
  <c r="NR57" i="14"/>
  <c r="NS57" i="14" s="1"/>
  <c r="NS55" i="14"/>
  <c r="NK120" i="14"/>
  <c r="NR58" i="14"/>
  <c r="NT43" i="14" s="1"/>
  <c r="NT55" i="14" s="1"/>
  <c r="NR54" i="14"/>
  <c r="NS54" i="14" s="1"/>
  <c r="NL115" i="14" l="1"/>
  <c r="NL109" i="14"/>
  <c r="NL118" i="14" s="1"/>
  <c r="NL120" i="14" s="1"/>
  <c r="NL119" i="14" s="1"/>
  <c r="NT57" i="14"/>
  <c r="OA82" i="14"/>
  <c r="OA86" i="14" s="1"/>
  <c r="NK119" i="14"/>
  <c r="NS58" i="14"/>
  <c r="NO152" i="14"/>
  <c r="NO156" i="14" s="1"/>
  <c r="NP150" i="14" l="1"/>
  <c r="NP144" i="14"/>
  <c r="NP153" i="14" s="1"/>
  <c r="NP155" i="14" s="1"/>
  <c r="NP154" i="14" s="1"/>
  <c r="OB80" i="14"/>
  <c r="OB71" i="14"/>
  <c r="OB83" i="14" s="1"/>
  <c r="OB85" i="14" s="1"/>
  <c r="OB84" i="14" s="1"/>
  <c r="OF52" i="14"/>
  <c r="NT52" i="14"/>
  <c r="NL117" i="14"/>
  <c r="NL121" i="14" s="1"/>
  <c r="NM109" i="14" l="1"/>
  <c r="NM118" i="14" s="1"/>
  <c r="NM120" i="14" s="1"/>
  <c r="NM119" i="14" s="1"/>
  <c r="NM115" i="14"/>
  <c r="NT54" i="14"/>
  <c r="OB82" i="14"/>
  <c r="OB86" i="14" s="1"/>
  <c r="NP156" i="14"/>
  <c r="NP152" i="14"/>
  <c r="OC80" i="14" l="1"/>
  <c r="OC71" i="14"/>
  <c r="OC83" i="14" s="1"/>
  <c r="OC85" i="14" s="1"/>
  <c r="OC84" i="14" s="1"/>
  <c r="NQ150" i="14"/>
  <c r="NQ144" i="14"/>
  <c r="NQ153" i="14" s="1"/>
  <c r="NQ155" i="14" s="1"/>
  <c r="NQ154" i="14" s="1"/>
  <c r="NT58" i="14"/>
  <c r="NM117" i="14"/>
  <c r="NM121" i="14" s="1"/>
  <c r="NN109" i="14" l="1"/>
  <c r="NN118" i="14" s="1"/>
  <c r="NN120" i="14" s="1"/>
  <c r="NN119" i="14" s="1"/>
  <c r="NN115" i="14"/>
  <c r="NU52" i="14"/>
  <c r="NU43" i="14"/>
  <c r="NU55" i="14" s="1"/>
  <c r="NQ152" i="14"/>
  <c r="NQ156" i="14" s="1"/>
  <c r="OC82" i="14"/>
  <c r="OC86" i="14" s="1"/>
  <c r="NR150" i="14" l="1"/>
  <c r="NR144" i="14"/>
  <c r="NR153" i="14" s="1"/>
  <c r="OD80" i="14"/>
  <c r="OD71" i="14"/>
  <c r="OD83" i="14" s="1"/>
  <c r="OD85" i="14" s="1"/>
  <c r="OD84" i="14" s="1"/>
  <c r="NU54" i="14"/>
  <c r="NN117" i="14"/>
  <c r="NN121" i="14" s="1"/>
  <c r="NU57" i="14"/>
  <c r="NO115" i="14" l="1"/>
  <c r="NO109" i="14"/>
  <c r="NO118" i="14" s="1"/>
  <c r="NO120" i="14" s="1"/>
  <c r="NO119" i="14" s="1"/>
  <c r="NU58" i="14"/>
  <c r="NR155" i="14"/>
  <c r="NS153" i="14"/>
  <c r="OD82" i="14"/>
  <c r="OD86" i="14" s="1"/>
  <c r="NR156" i="14"/>
  <c r="NT150" i="14" s="1"/>
  <c r="NR152" i="14"/>
  <c r="NS152" i="14" s="1"/>
  <c r="OE80" i="14" l="1"/>
  <c r="OE71" i="14"/>
  <c r="OE83" i="14" s="1"/>
  <c r="NT152" i="14"/>
  <c r="NR154" i="14"/>
  <c r="NS154" i="14" s="1"/>
  <c r="NS155" i="14"/>
  <c r="NV52" i="14"/>
  <c r="NV43" i="14"/>
  <c r="NV55" i="14" s="1"/>
  <c r="NO121" i="14"/>
  <c r="NO117" i="14"/>
  <c r="NP115" i="14" l="1"/>
  <c r="NP109" i="14"/>
  <c r="NP118" i="14" s="1"/>
  <c r="NP120" i="14" s="1"/>
  <c r="NP119" i="14" s="1"/>
  <c r="NV54" i="14"/>
  <c r="NV57" i="14"/>
  <c r="OE85" i="14"/>
  <c r="OE86" i="14" s="1"/>
  <c r="OG71" i="14" s="1"/>
  <c r="OG83" i="14" s="1"/>
  <c r="OF83" i="14"/>
  <c r="NS156" i="14"/>
  <c r="OE82" i="14"/>
  <c r="OF82" i="14" s="1"/>
  <c r="OG85" i="14" l="1"/>
  <c r="NT144" i="14"/>
  <c r="NT153" i="14" s="1"/>
  <c r="OF150" i="14"/>
  <c r="OE84" i="14"/>
  <c r="OF84" i="14" s="1"/>
  <c r="OF85" i="14"/>
  <c r="NV58" i="14"/>
  <c r="OF86" i="14"/>
  <c r="NP117" i="14"/>
  <c r="NP121" i="14" s="1"/>
  <c r="NQ115" i="14" l="1"/>
  <c r="NQ109" i="14"/>
  <c r="NQ118" i="14" s="1"/>
  <c r="NQ120" i="14" s="1"/>
  <c r="NQ119" i="14" s="1"/>
  <c r="NT155" i="14"/>
  <c r="OS80" i="14"/>
  <c r="OG80" i="14"/>
  <c r="NW43" i="14"/>
  <c r="NW55" i="14" s="1"/>
  <c r="NW52" i="14"/>
  <c r="OG84" i="14"/>
  <c r="NT154" i="14" l="1"/>
  <c r="NT156" i="14"/>
  <c r="NW57" i="14"/>
  <c r="NW54" i="14"/>
  <c r="NW58" i="14" s="1"/>
  <c r="OG82" i="14"/>
  <c r="OG86" i="14" s="1"/>
  <c r="NQ121" i="14"/>
  <c r="NQ117" i="14"/>
  <c r="OH80" i="14" l="1"/>
  <c r="OH71" i="14"/>
  <c r="OH83" i="14" s="1"/>
  <c r="NX43" i="14"/>
  <c r="NX55" i="14" s="1"/>
  <c r="NX52" i="14"/>
  <c r="NR115" i="14"/>
  <c r="NR109" i="14"/>
  <c r="NR118" i="14" s="1"/>
  <c r="NU150" i="14"/>
  <c r="NU144" i="14"/>
  <c r="NU153" i="14" s="1"/>
  <c r="NU152" i="14" l="1"/>
  <c r="NU155" i="14"/>
  <c r="NR117" i="14"/>
  <c r="NS117" i="14" s="1"/>
  <c r="NX54" i="14"/>
  <c r="NX58" i="14" s="1"/>
  <c r="OH85" i="14"/>
  <c r="NR120" i="14"/>
  <c r="NS118" i="14"/>
  <c r="NX57" i="14"/>
  <c r="OH82" i="14"/>
  <c r="NY43" i="14" l="1"/>
  <c r="NY55" i="14" s="1"/>
  <c r="NY57" i="14" s="1"/>
  <c r="NY52" i="14"/>
  <c r="NR119" i="14"/>
  <c r="NS119" i="14" s="1"/>
  <c r="NS120" i="14"/>
  <c r="NU154" i="14"/>
  <c r="AJ9" i="14"/>
  <c r="NR121" i="14"/>
  <c r="NT115" i="14" s="1"/>
  <c r="OH84" i="14"/>
  <c r="AJ8" i="14"/>
  <c r="OH86" i="14"/>
  <c r="NU156" i="14"/>
  <c r="AJ33" i="10" l="1"/>
  <c r="E8" i="14"/>
  <c r="NV144" i="14"/>
  <c r="NV153" i="14" s="1"/>
  <c r="NV150" i="14"/>
  <c r="AJ11" i="14"/>
  <c r="NS121" i="14"/>
  <c r="NT117" i="14"/>
  <c r="OI80" i="14"/>
  <c r="OI71" i="14"/>
  <c r="OI83" i="14" s="1"/>
  <c r="NY54" i="14"/>
  <c r="NY58" i="14" s="1"/>
  <c r="AJ46" i="11"/>
  <c r="E9" i="14"/>
  <c r="AJ10" i="14"/>
  <c r="NZ43" i="14" l="1"/>
  <c r="NZ55" i="14" s="1"/>
  <c r="NZ57" i="14" s="1"/>
  <c r="NZ52" i="14"/>
  <c r="OI82" i="14"/>
  <c r="NT109" i="14"/>
  <c r="NT118" i="14" s="1"/>
  <c r="OF115" i="14"/>
  <c r="AJ12" i="14"/>
  <c r="NV152" i="14"/>
  <c r="OI85" i="14"/>
  <c r="NV155" i="14"/>
  <c r="AJ20" i="14"/>
  <c r="AJ91" i="11"/>
  <c r="E11" i="14"/>
  <c r="E12" i="14" s="1"/>
  <c r="AJ47" i="11"/>
  <c r="E10" i="14"/>
  <c r="AJ35" i="11"/>
  <c r="AJ31" i="10"/>
  <c r="AJ36" i="10" s="1"/>
  <c r="AJ43" i="13" l="1"/>
  <c r="AJ47" i="13" s="1"/>
  <c r="NV156" i="14"/>
  <c r="NT120" i="14"/>
  <c r="OI86" i="14"/>
  <c r="OI84" i="14"/>
  <c r="AK6" i="14"/>
  <c r="NV154" i="14"/>
  <c r="NZ54" i="14"/>
  <c r="NZ58" i="14" s="1"/>
  <c r="AJ14" i="14"/>
  <c r="AJ37" i="8" s="1"/>
  <c r="AJ35" i="8" s="1"/>
  <c r="AJ13" i="14"/>
  <c r="AJ33" i="8" s="1"/>
  <c r="AJ96" i="11"/>
  <c r="AJ92" i="11"/>
  <c r="AJ49" i="11" s="1"/>
  <c r="AJ43" i="11" s="1"/>
  <c r="AJ10" i="8"/>
  <c r="AK18" i="7" s="1"/>
  <c r="BV18" i="7" s="1"/>
  <c r="DG18" i="7" s="1"/>
  <c r="ER18" i="7" s="1"/>
  <c r="GC18" i="7" s="1"/>
  <c r="HN18" i="7" s="1"/>
  <c r="IY18" i="7" s="1"/>
  <c r="KJ18" i="7" s="1"/>
  <c r="LU18" i="7" s="1"/>
  <c r="NF18" i="7" s="1"/>
  <c r="OQ18" i="7" s="1"/>
  <c r="QB18" i="7" s="1"/>
  <c r="OA43" i="14" l="1"/>
  <c r="OA55" i="14" s="1"/>
  <c r="OA57" i="14" s="1"/>
  <c r="OA52" i="14"/>
  <c r="OJ80" i="14"/>
  <c r="OJ71" i="14"/>
  <c r="OJ83" i="14" s="1"/>
  <c r="NT119" i="14"/>
  <c r="NT121" i="14"/>
  <c r="NW150" i="14"/>
  <c r="NW144" i="14"/>
  <c r="NW153" i="14" s="1"/>
  <c r="AJ98" i="11"/>
  <c r="AJ52" i="13"/>
  <c r="AJ55" i="13" s="1"/>
  <c r="AJ51" i="13"/>
  <c r="AJ57" i="13" l="1"/>
  <c r="AJ38" i="10" s="1"/>
  <c r="AJ58" i="13"/>
  <c r="AJ39" i="10" s="1"/>
  <c r="NW155" i="14"/>
  <c r="NW156" i="14"/>
  <c r="NW152" i="14"/>
  <c r="NU109" i="14"/>
  <c r="NU118" i="14" s="1"/>
  <c r="NU115" i="14"/>
  <c r="AJ53" i="13"/>
  <c r="AK50" i="13" s="1"/>
  <c r="OJ85" i="14"/>
  <c r="OJ82" i="14"/>
  <c r="OJ86" i="14" s="1"/>
  <c r="OA54" i="14"/>
  <c r="OA58" i="14" s="1"/>
  <c r="OK71" i="14" l="1"/>
  <c r="OK83" i="14" s="1"/>
  <c r="OK80" i="14"/>
  <c r="OB52" i="14"/>
  <c r="OB43" i="14"/>
  <c r="OB55" i="14" s="1"/>
  <c r="OB57" i="14" s="1"/>
  <c r="NX150" i="14"/>
  <c r="NX144" i="14"/>
  <c r="NX153" i="14" s="1"/>
  <c r="NU117" i="14"/>
  <c r="OJ84" i="14"/>
  <c r="NU120" i="14"/>
  <c r="NU121" i="14" s="1"/>
  <c r="NW154" i="14"/>
  <c r="AJ46" i="10"/>
  <c r="AJ32" i="8"/>
  <c r="AJ41" i="10"/>
  <c r="NV115" i="14" l="1"/>
  <c r="NV109" i="14"/>
  <c r="NV118" i="14" s="1"/>
  <c r="NU119" i="14"/>
  <c r="NX155" i="14"/>
  <c r="NX152" i="14"/>
  <c r="NX156" i="14" s="1"/>
  <c r="OB58" i="14"/>
  <c r="OB54" i="14"/>
  <c r="AJ29" i="8"/>
  <c r="AJ59" i="8"/>
  <c r="AJ61" i="8" s="1"/>
  <c r="AJ62" i="8" s="1"/>
  <c r="OK82" i="14"/>
  <c r="OK86" i="14" s="1"/>
  <c r="AJ34" i="11"/>
  <c r="AJ42" i="10"/>
  <c r="AJ44" i="10"/>
  <c r="AJ44" i="8"/>
  <c r="AJ112" i="11"/>
  <c r="OK85" i="14"/>
  <c r="OL80" i="14" l="1"/>
  <c r="OL71" i="14"/>
  <c r="OL83" i="14" s="1"/>
  <c r="OL85" i="14" s="1"/>
  <c r="OL84" i="14" s="1"/>
  <c r="NY150" i="14"/>
  <c r="NY144" i="14"/>
  <c r="NY153" i="14" s="1"/>
  <c r="NY155" i="14" s="1"/>
  <c r="NY154" i="14" s="1"/>
  <c r="OC52" i="14"/>
  <c r="OC43" i="14"/>
  <c r="OC55" i="14" s="1"/>
  <c r="OC57" i="14" s="1"/>
  <c r="NX154" i="14"/>
  <c r="AJ45" i="8"/>
  <c r="NV120" i="14"/>
  <c r="OK84" i="14"/>
  <c r="AJ37" i="11"/>
  <c r="AJ32" i="11" s="1"/>
  <c r="AJ52" i="11" s="1"/>
  <c r="AJ11" i="11"/>
  <c r="NV117" i="14"/>
  <c r="NV121" i="14" s="1"/>
  <c r="AJ105" i="11" l="1"/>
  <c r="AJ62" i="11"/>
  <c r="AJ53" i="11"/>
  <c r="AJ73" i="11"/>
  <c r="NW109" i="14"/>
  <c r="NW118" i="14" s="1"/>
  <c r="NW115" i="14"/>
  <c r="AJ19" i="14"/>
  <c r="AJ17" i="14" s="1"/>
  <c r="AJ56" i="11" s="1"/>
  <c r="AJ7" i="11"/>
  <c r="AJ18" i="11" s="1"/>
  <c r="AJ19" i="11" s="1"/>
  <c r="AJ20" i="11" s="1"/>
  <c r="OC54" i="14"/>
  <c r="OC58" i="14" s="1"/>
  <c r="NV119" i="14"/>
  <c r="NY152" i="14"/>
  <c r="NY156" i="14" s="1"/>
  <c r="AJ43" i="8"/>
  <c r="OL82" i="14"/>
  <c r="OL86" i="14" s="1"/>
  <c r="NZ150" i="14" l="1"/>
  <c r="NZ144" i="14"/>
  <c r="NZ153" i="14" s="1"/>
  <c r="NZ155" i="14" s="1"/>
  <c r="NZ154" i="14" s="1"/>
  <c r="OD52" i="14"/>
  <c r="OD43" i="14"/>
  <c r="OD55" i="14" s="1"/>
  <c r="OD57" i="14" s="1"/>
  <c r="OM80" i="14"/>
  <c r="OM71" i="14"/>
  <c r="OM83" i="14" s="1"/>
  <c r="OM85" i="14" s="1"/>
  <c r="OM84" i="14" s="1"/>
  <c r="AJ21" i="11"/>
  <c r="NW117" i="14"/>
  <c r="NW121" i="14" s="1"/>
  <c r="NW120" i="14"/>
  <c r="AJ66" i="11"/>
  <c r="AJ67" i="11" s="1"/>
  <c r="AJ106" i="11"/>
  <c r="AJ41" i="8" s="1"/>
  <c r="AJ76" i="11"/>
  <c r="AJ80" i="11" s="1"/>
  <c r="AJ81" i="11" s="1"/>
  <c r="AJ113" i="11" l="1"/>
  <c r="AJ108" i="11"/>
  <c r="AJ78" i="11"/>
  <c r="NX115" i="14"/>
  <c r="NX109" i="14"/>
  <c r="NX118" i="14" s="1"/>
  <c r="NW119" i="14"/>
  <c r="AK104" i="11"/>
  <c r="AJ9" i="8"/>
  <c r="AJ39" i="8"/>
  <c r="AJ48" i="8" s="1"/>
  <c r="AK90" i="11"/>
  <c r="AK42" i="8" s="1"/>
  <c r="AJ53" i="8"/>
  <c r="OM86" i="14"/>
  <c r="OM82" i="14"/>
  <c r="OD54" i="14"/>
  <c r="OD58" i="14" s="1"/>
  <c r="AK107" i="11"/>
  <c r="NZ152" i="14"/>
  <c r="NZ156" i="14" s="1"/>
  <c r="OE52" i="14" l="1"/>
  <c r="OE43" i="14"/>
  <c r="OE55" i="14" s="1"/>
  <c r="OA150" i="14"/>
  <c r="OA144" i="14"/>
  <c r="OA153" i="14" s="1"/>
  <c r="OA155" i="14" s="1"/>
  <c r="OA154" i="14" s="1"/>
  <c r="AK89" i="11"/>
  <c r="ON80" i="14"/>
  <c r="ON71" i="14"/>
  <c r="ON83" i="14" s="1"/>
  <c r="ON85" i="14" s="1"/>
  <c r="ON84" i="14" s="1"/>
  <c r="AJ7" i="8"/>
  <c r="AJ24" i="8" s="1"/>
  <c r="AJ51" i="8" s="1"/>
  <c r="AK16" i="7"/>
  <c r="NX120" i="14"/>
  <c r="AK64" i="11"/>
  <c r="AK46" i="8"/>
  <c r="NX117" i="14"/>
  <c r="NX121" i="14" s="1"/>
  <c r="NY115" i="14" l="1"/>
  <c r="NY109" i="14"/>
  <c r="NY118" i="14" s="1"/>
  <c r="NY120" i="14" s="1"/>
  <c r="NY119" i="14" s="1"/>
  <c r="ON82" i="14"/>
  <c r="ON86" i="14" s="1"/>
  <c r="OA152" i="14"/>
  <c r="OA156" i="14" s="1"/>
  <c r="AK74" i="11"/>
  <c r="AK19" i="7"/>
  <c r="AK32" i="10" s="1"/>
  <c r="BV16" i="7"/>
  <c r="DG16" i="7" s="1"/>
  <c r="ER16" i="7" s="1"/>
  <c r="GC16" i="7" s="1"/>
  <c r="HN16" i="7" s="1"/>
  <c r="IY16" i="7" s="1"/>
  <c r="KJ16" i="7" s="1"/>
  <c r="LU16" i="7" s="1"/>
  <c r="NF16" i="7" s="1"/>
  <c r="OQ16" i="7" s="1"/>
  <c r="QB16" i="7" s="1"/>
  <c r="OE57" i="14"/>
  <c r="OF57" i="14" s="1"/>
  <c r="OF55" i="14"/>
  <c r="NX119" i="14"/>
  <c r="OE54" i="14"/>
  <c r="OF54" i="14" s="1"/>
  <c r="OB144" i="14" l="1"/>
  <c r="OB153" i="14" s="1"/>
  <c r="OB155" i="14" s="1"/>
  <c r="OB154" i="14" s="1"/>
  <c r="OB150" i="14"/>
  <c r="OO80" i="14"/>
  <c r="OO71" i="14"/>
  <c r="OO83" i="14" s="1"/>
  <c r="OO85" i="14" s="1"/>
  <c r="OO84" i="14" s="1"/>
  <c r="OF58" i="14"/>
  <c r="OE58" i="14"/>
  <c r="OG43" i="14" s="1"/>
  <c r="OG55" i="14" s="1"/>
  <c r="NY117" i="14"/>
  <c r="NY121" i="14" s="1"/>
  <c r="NZ109" i="14" l="1"/>
  <c r="NZ118" i="14" s="1"/>
  <c r="NZ120" i="14" s="1"/>
  <c r="NZ119" i="14" s="1"/>
  <c r="NZ115" i="14"/>
  <c r="OS52" i="14"/>
  <c r="OG52" i="14"/>
  <c r="OO82" i="14"/>
  <c r="OO86" i="14" s="1"/>
  <c r="OB152" i="14"/>
  <c r="OB156" i="14" s="1"/>
  <c r="OG57" i="14"/>
  <c r="OC150" i="14" l="1"/>
  <c r="OC144" i="14"/>
  <c r="OC153" i="14" s="1"/>
  <c r="OC155" i="14" s="1"/>
  <c r="OC154" i="14" s="1"/>
  <c r="OP80" i="14"/>
  <c r="OP71" i="14"/>
  <c r="OP83" i="14" s="1"/>
  <c r="OP85" i="14" s="1"/>
  <c r="OP84" i="14" s="1"/>
  <c r="NZ121" i="14"/>
  <c r="NZ117" i="14"/>
  <c r="OG54" i="14"/>
  <c r="OA109" i="14" l="1"/>
  <c r="OA118" i="14" s="1"/>
  <c r="OA120" i="14" s="1"/>
  <c r="OA119" i="14" s="1"/>
  <c r="OA115" i="14"/>
  <c r="OP82" i="14"/>
  <c r="OP86" i="14" s="1"/>
  <c r="OG58" i="14"/>
  <c r="OC152" i="14"/>
  <c r="OC156" i="14" s="1"/>
  <c r="OD150" i="14" l="1"/>
  <c r="OD144" i="14"/>
  <c r="OD153" i="14" s="1"/>
  <c r="OD155" i="14" s="1"/>
  <c r="OD154" i="14" s="1"/>
  <c r="OQ80" i="14"/>
  <c r="OQ71" i="14"/>
  <c r="OQ83" i="14" s="1"/>
  <c r="OQ85" i="14" s="1"/>
  <c r="OQ84" i="14" s="1"/>
  <c r="OA117" i="14"/>
  <c r="OA121" i="14" s="1"/>
  <c r="OH52" i="14"/>
  <c r="OH43" i="14"/>
  <c r="OH55" i="14" s="1"/>
  <c r="OB115" i="14" l="1"/>
  <c r="OB109" i="14"/>
  <c r="OB118" i="14" s="1"/>
  <c r="OB120" i="14" s="1"/>
  <c r="OB119" i="14" s="1"/>
  <c r="OH57" i="14"/>
  <c r="OQ82" i="14"/>
  <c r="OQ86" i="14" s="1"/>
  <c r="OH54" i="14"/>
  <c r="OH58" i="14" s="1"/>
  <c r="OD152" i="14"/>
  <c r="OD156" i="14" s="1"/>
  <c r="OI43" i="14" l="1"/>
  <c r="OI55" i="14" s="1"/>
  <c r="OI52" i="14"/>
  <c r="OE150" i="14"/>
  <c r="OE144" i="14"/>
  <c r="OE153" i="14" s="1"/>
  <c r="OR80" i="14"/>
  <c r="OR71" i="14"/>
  <c r="OR83" i="14" s="1"/>
  <c r="OB117" i="14"/>
  <c r="OB121" i="14" s="1"/>
  <c r="OC115" i="14" l="1"/>
  <c r="OC109" i="14"/>
  <c r="OC118" i="14" s="1"/>
  <c r="OC120" i="14" s="1"/>
  <c r="OC119" i="14" s="1"/>
  <c r="OR85" i="14"/>
  <c r="OS83" i="14"/>
  <c r="E83" i="14" s="1"/>
  <c r="OR82" i="14"/>
  <c r="OS82" i="14" s="1"/>
  <c r="OE152" i="14"/>
  <c r="OF152" i="14" s="1"/>
  <c r="OI54" i="14"/>
  <c r="OI58" i="14" s="1"/>
  <c r="OE155" i="14"/>
  <c r="OF153" i="14"/>
  <c r="OI57" i="14"/>
  <c r="OJ43" i="14" l="1"/>
  <c r="OJ55" i="14" s="1"/>
  <c r="OJ52" i="14"/>
  <c r="OE154" i="14"/>
  <c r="OF154" i="14" s="1"/>
  <c r="OF155" i="14"/>
  <c r="E82" i="14"/>
  <c r="OR84" i="14"/>
  <c r="OS84" i="14" s="1"/>
  <c r="OS85" i="14"/>
  <c r="E85" i="14" s="1"/>
  <c r="OE156" i="14"/>
  <c r="OG150" i="14" s="1"/>
  <c r="OR86" i="14"/>
  <c r="OC117" i="14"/>
  <c r="OC121" i="14" s="1"/>
  <c r="OD115" i="14" l="1"/>
  <c r="OD109" i="14"/>
  <c r="OD118" i="14" s="1"/>
  <c r="OD120" i="14" s="1"/>
  <c r="OD119" i="14" s="1"/>
  <c r="OS86" i="14"/>
  <c r="OF156" i="14"/>
  <c r="OJ54" i="14"/>
  <c r="OJ58" i="14" s="1"/>
  <c r="E84" i="14"/>
  <c r="OG152" i="14"/>
  <c r="OJ57" i="14"/>
  <c r="OK43" i="14" l="1"/>
  <c r="OK55" i="14" s="1"/>
  <c r="OK52" i="14"/>
  <c r="OS150" i="14"/>
  <c r="OG144" i="14"/>
  <c r="OG153" i="14" s="1"/>
  <c r="OD121" i="14"/>
  <c r="OD117" i="14"/>
  <c r="OE109" i="14" l="1"/>
  <c r="OE118" i="14" s="1"/>
  <c r="OE115" i="14"/>
  <c r="OG155" i="14"/>
  <c r="OK57" i="14"/>
  <c r="OK54" i="14"/>
  <c r="OK58" i="14" s="1"/>
  <c r="OL43" i="14" l="1"/>
  <c r="OL55" i="14" s="1"/>
  <c r="OL57" i="14" s="1"/>
  <c r="OL52" i="14"/>
  <c r="OE117" i="14"/>
  <c r="OF117" i="14" s="1"/>
  <c r="OG154" i="14"/>
  <c r="OG156" i="14"/>
  <c r="OE120" i="14"/>
  <c r="OF118" i="14"/>
  <c r="OE119" i="14" l="1"/>
  <c r="OF119" i="14" s="1"/>
  <c r="OF120" i="14"/>
  <c r="OH144" i="14"/>
  <c r="OH153" i="14" s="1"/>
  <c r="OH150" i="14"/>
  <c r="OE121" i="14"/>
  <c r="OG115" i="14" s="1"/>
  <c r="OL54" i="14"/>
  <c r="OL58" i="14" s="1"/>
  <c r="AK9" i="14"/>
  <c r="AK46" i="11" s="1"/>
  <c r="OF121" i="14"/>
  <c r="AK8" i="14"/>
  <c r="AK33" i="10" s="1"/>
  <c r="OM43" i="14" l="1"/>
  <c r="OM55" i="14" s="1"/>
  <c r="OM57" i="14" s="1"/>
  <c r="OM52" i="14"/>
  <c r="OG109" i="14"/>
  <c r="OG118" i="14" s="1"/>
  <c r="OS115" i="14"/>
  <c r="AK12" i="14"/>
  <c r="OG117" i="14"/>
  <c r="OH152" i="14"/>
  <c r="OH156" i="14" s="1"/>
  <c r="OH155" i="14"/>
  <c r="AK11" i="14"/>
  <c r="AK35" i="11"/>
  <c r="AK31" i="10"/>
  <c r="AK36" i="10" s="1"/>
  <c r="AK10" i="14"/>
  <c r="AK47" i="11" s="1"/>
  <c r="OI144" i="14" l="1"/>
  <c r="OI153" i="14" s="1"/>
  <c r="OI150" i="14"/>
  <c r="AK13" i="14"/>
  <c r="AK33" i="8" s="1"/>
  <c r="AK14" i="14"/>
  <c r="AK37" i="8" s="1"/>
  <c r="AK35" i="8" s="1"/>
  <c r="AK43" i="13"/>
  <c r="AK47" i="13" s="1"/>
  <c r="AL6" i="14"/>
  <c r="AO6" i="14"/>
  <c r="AP6" i="14"/>
  <c r="AN6" i="14"/>
  <c r="AM6" i="14"/>
  <c r="AQ6" i="14"/>
  <c r="OH154" i="14"/>
  <c r="OG120" i="14"/>
  <c r="AK20" i="14"/>
  <c r="AK91" i="11"/>
  <c r="OM58" i="14"/>
  <c r="OM54" i="14"/>
  <c r="ON43" i="14" l="1"/>
  <c r="ON55" i="14" s="1"/>
  <c r="ON57" i="14" s="1"/>
  <c r="ON52" i="14"/>
  <c r="OG119" i="14"/>
  <c r="AK96" i="11"/>
  <c r="AK92" i="11"/>
  <c r="AK49" i="11" s="1"/>
  <c r="AK43" i="11" s="1"/>
  <c r="AK10" i="8"/>
  <c r="AL18" i="7" s="1"/>
  <c r="BW18" i="7" s="1"/>
  <c r="DH18" i="7" s="1"/>
  <c r="ES18" i="7" s="1"/>
  <c r="GD18" i="7" s="1"/>
  <c r="HO18" i="7" s="1"/>
  <c r="IZ18" i="7" s="1"/>
  <c r="KK18" i="7" s="1"/>
  <c r="LV18" i="7" s="1"/>
  <c r="NG18" i="7" s="1"/>
  <c r="OR18" i="7" s="1"/>
  <c r="QC18" i="7" s="1"/>
  <c r="OG121" i="14"/>
  <c r="AK52" i="13"/>
  <c r="AK55" i="13" s="1"/>
  <c r="AK51" i="13"/>
  <c r="OI152" i="14"/>
  <c r="OI155" i="14"/>
  <c r="AK58" i="13" l="1"/>
  <c r="AK39" i="10" s="1"/>
  <c r="AK57" i="13"/>
  <c r="AK38" i="10" s="1"/>
  <c r="AK53" i="13"/>
  <c r="AL50" i="13" s="1"/>
  <c r="OI154" i="14"/>
  <c r="OI156" i="14"/>
  <c r="ON54" i="14"/>
  <c r="ON58" i="14" s="1"/>
  <c r="OH109" i="14"/>
  <c r="OH118" i="14" s="1"/>
  <c r="OH115" i="14"/>
  <c r="AK98" i="11"/>
  <c r="OO52" i="14" l="1"/>
  <c r="OO43" i="14"/>
  <c r="OO55" i="14" s="1"/>
  <c r="OO57" i="14" s="1"/>
  <c r="OH120" i="14"/>
  <c r="OJ150" i="14"/>
  <c r="OJ144" i="14"/>
  <c r="OJ153" i="14" s="1"/>
  <c r="OH117" i="14"/>
  <c r="AK46" i="10"/>
  <c r="AK32" i="8"/>
  <c r="AK41" i="10"/>
  <c r="AK59" i="8" l="1"/>
  <c r="AK61" i="8" s="1"/>
  <c r="AK62" i="8" s="1"/>
  <c r="AK29" i="8"/>
  <c r="OJ155" i="14"/>
  <c r="OJ152" i="14"/>
  <c r="OJ156" i="14" s="1"/>
  <c r="OH121" i="14"/>
  <c r="OH119" i="14"/>
  <c r="AK34" i="11"/>
  <c r="AK42" i="10"/>
  <c r="AK44" i="10"/>
  <c r="AK44" i="8"/>
  <c r="AK112" i="11"/>
  <c r="OO58" i="14"/>
  <c r="OO54" i="14"/>
  <c r="OK150" i="14" l="1"/>
  <c r="OK144" i="14"/>
  <c r="OK153" i="14" s="1"/>
  <c r="OP52" i="14"/>
  <c r="OP43" i="14"/>
  <c r="OP55" i="14" s="1"/>
  <c r="OP57" i="14" s="1"/>
  <c r="OI115" i="14"/>
  <c r="OI109" i="14"/>
  <c r="OI118" i="14" s="1"/>
  <c r="AK45" i="8"/>
  <c r="OJ154" i="14"/>
  <c r="AK37" i="11"/>
  <c r="AK32" i="11" s="1"/>
  <c r="AK52" i="11" s="1"/>
  <c r="AK11" i="11"/>
  <c r="AK105" i="11" l="1"/>
  <c r="AK62" i="11"/>
  <c r="AK53" i="11"/>
  <c r="AK73" i="11"/>
  <c r="OI120" i="14"/>
  <c r="AK43" i="8"/>
  <c r="OI117" i="14"/>
  <c r="OI121" i="14" s="1"/>
  <c r="AK19" i="14"/>
  <c r="AK17" i="14" s="1"/>
  <c r="AK56" i="11" s="1"/>
  <c r="F20" i="3" s="1"/>
  <c r="AK7" i="11"/>
  <c r="AK18" i="11" s="1"/>
  <c r="AK19" i="11" s="1"/>
  <c r="AK20" i="11" s="1"/>
  <c r="OP54" i="14"/>
  <c r="OP58" i="14" s="1"/>
  <c r="OK155" i="14"/>
  <c r="OK152" i="14"/>
  <c r="OK156" i="14" s="1"/>
  <c r="OL150" i="14" l="1"/>
  <c r="OL144" i="14"/>
  <c r="OL153" i="14" s="1"/>
  <c r="OL155" i="14" s="1"/>
  <c r="OL154" i="14" s="1"/>
  <c r="OJ109" i="14"/>
  <c r="OJ118" i="14" s="1"/>
  <c r="OJ115" i="14"/>
  <c r="OQ52" i="14"/>
  <c r="OQ43" i="14"/>
  <c r="OQ55" i="14" s="1"/>
  <c r="OQ57" i="14" s="1"/>
  <c r="AK21" i="11"/>
  <c r="OK154" i="14"/>
  <c r="AK76" i="11"/>
  <c r="AK80" i="11" s="1"/>
  <c r="AK81" i="11" s="1"/>
  <c r="AK106" i="11"/>
  <c r="AK41" i="8" s="1"/>
  <c r="AK66" i="11"/>
  <c r="AK67" i="11" s="1"/>
  <c r="OI119" i="14"/>
  <c r="AK78" i="11" l="1"/>
  <c r="AK108" i="11"/>
  <c r="AL107" i="11"/>
  <c r="AL46" i="8" s="1"/>
  <c r="AK113" i="11"/>
  <c r="OJ117" i="14"/>
  <c r="OJ121" i="14" s="1"/>
  <c r="OJ120" i="14"/>
  <c r="AL104" i="11"/>
  <c r="AK9" i="8"/>
  <c r="AK39" i="8"/>
  <c r="AK48" i="8" s="1"/>
  <c r="AL90" i="11"/>
  <c r="AL42" i="8" s="1"/>
  <c r="AK53" i="8"/>
  <c r="OQ54" i="14"/>
  <c r="OQ58" i="14" s="1"/>
  <c r="OL152" i="14"/>
  <c r="OL156" i="14" s="1"/>
  <c r="AL64" i="11" l="1"/>
  <c r="OM150" i="14"/>
  <c r="OM144" i="14"/>
  <c r="OM153" i="14" s="1"/>
  <c r="OM155" i="14" s="1"/>
  <c r="OM154" i="14" s="1"/>
  <c r="OR52" i="14"/>
  <c r="OR43" i="14"/>
  <c r="OR55" i="14" s="1"/>
  <c r="OK115" i="14"/>
  <c r="OK109" i="14"/>
  <c r="OK118" i="14" s="1"/>
  <c r="AL89" i="11"/>
  <c r="AK7" i="8"/>
  <c r="AK24" i="8" s="1"/>
  <c r="AK51" i="8" s="1"/>
  <c r="AL16" i="7"/>
  <c r="OJ119" i="14"/>
  <c r="OR57" i="14" l="1"/>
  <c r="OS57" i="14" s="1"/>
  <c r="OS55" i="14"/>
  <c r="OR54" i="14"/>
  <c r="OS54" i="14" s="1"/>
  <c r="OK120" i="14"/>
  <c r="AL74" i="11"/>
  <c r="AL19" i="7"/>
  <c r="AL32" i="10" s="1"/>
  <c r="BW16" i="7"/>
  <c r="DH16" i="7" s="1"/>
  <c r="ES16" i="7" s="1"/>
  <c r="GD16" i="7" s="1"/>
  <c r="HO16" i="7" s="1"/>
  <c r="IZ16" i="7" s="1"/>
  <c r="KK16" i="7" s="1"/>
  <c r="LV16" i="7" s="1"/>
  <c r="NG16" i="7" s="1"/>
  <c r="OR16" i="7" s="1"/>
  <c r="QC16" i="7" s="1"/>
  <c r="OK117" i="14"/>
  <c r="OK121" i="14" s="1"/>
  <c r="OM156" i="14"/>
  <c r="OM152" i="14"/>
  <c r="OL115" i="14" l="1"/>
  <c r="OL109" i="14"/>
  <c r="OL118" i="14" s="1"/>
  <c r="OL120" i="14" s="1"/>
  <c r="OL119" i="14" s="1"/>
  <c r="ON150" i="14"/>
  <c r="ON144" i="14"/>
  <c r="ON153" i="14" s="1"/>
  <c r="ON155" i="14" s="1"/>
  <c r="ON154" i="14" s="1"/>
  <c r="OK119" i="14"/>
  <c r="OR58" i="14"/>
  <c r="OT43" i="14" s="1"/>
  <c r="OT55" i="14" s="1"/>
  <c r="OT57" i="14" s="1"/>
  <c r="E55" i="14"/>
  <c r="E54" i="14"/>
  <c r="OS58" i="14"/>
  <c r="E57" i="14"/>
  <c r="ON152" i="14" l="1"/>
  <c r="ON156" i="14" s="1"/>
  <c r="OT52" i="14"/>
  <c r="OL117" i="14"/>
  <c r="OL121" i="14" s="1"/>
  <c r="OM109" i="14" l="1"/>
  <c r="OM118" i="14" s="1"/>
  <c r="OM120" i="14" s="1"/>
  <c r="OM119" i="14" s="1"/>
  <c r="OM115" i="14"/>
  <c r="OO150" i="14"/>
  <c r="OO144" i="14"/>
  <c r="OO153" i="14" s="1"/>
  <c r="OO155" i="14" s="1"/>
  <c r="OO154" i="14" s="1"/>
  <c r="OT54" i="14"/>
  <c r="OT58" i="14" s="1"/>
  <c r="OU43" i="14" l="1"/>
  <c r="OU55" i="14" s="1"/>
  <c r="OU57" i="14" s="1"/>
  <c r="OU52" i="14"/>
  <c r="OO152" i="14"/>
  <c r="OO156" i="14" s="1"/>
  <c r="OM117" i="14"/>
  <c r="OM121" i="14" s="1"/>
  <c r="ON109" i="14" l="1"/>
  <c r="ON118" i="14" s="1"/>
  <c r="ON120" i="14" s="1"/>
  <c r="ON119" i="14" s="1"/>
  <c r="ON115" i="14"/>
  <c r="OP150" i="14"/>
  <c r="OP144" i="14"/>
  <c r="OP153" i="14" s="1"/>
  <c r="OP155" i="14" s="1"/>
  <c r="OP154" i="14" s="1"/>
  <c r="OU54" i="14"/>
  <c r="OU58" i="14" s="1"/>
  <c r="OV43" i="14" l="1"/>
  <c r="OV55" i="14" s="1"/>
  <c r="OV57" i="14" s="1"/>
  <c r="OV52" i="14"/>
  <c r="OP156" i="14"/>
  <c r="OP152" i="14"/>
  <c r="ON117" i="14"/>
  <c r="ON121" i="14" s="1"/>
  <c r="OO115" i="14" l="1"/>
  <c r="OO109" i="14"/>
  <c r="OO118" i="14" s="1"/>
  <c r="OO120" i="14" s="1"/>
  <c r="OO119" i="14" s="1"/>
  <c r="OV54" i="14"/>
  <c r="OV58" i="14" s="1"/>
  <c r="OQ150" i="14"/>
  <c r="OQ144" i="14"/>
  <c r="OQ153" i="14" s="1"/>
  <c r="OQ155" i="14" s="1"/>
  <c r="OQ154" i="14" s="1"/>
  <c r="OW43" i="14" l="1"/>
  <c r="OW55" i="14" s="1"/>
  <c r="OW57" i="14" s="1"/>
  <c r="OW52" i="14"/>
  <c r="OQ152" i="14"/>
  <c r="OQ156" i="14" s="1"/>
  <c r="OO121" i="14"/>
  <c r="OO117" i="14"/>
  <c r="OR144" i="14" l="1"/>
  <c r="OR153" i="14" s="1"/>
  <c r="OR150" i="14"/>
  <c r="OW54" i="14"/>
  <c r="OW58" i="14" s="1"/>
  <c r="OP115" i="14"/>
  <c r="OP109" i="14"/>
  <c r="OP118" i="14" s="1"/>
  <c r="OP120" i="14" s="1"/>
  <c r="OP119" i="14" s="1"/>
  <c r="OX43" i="14" l="1"/>
  <c r="OX55" i="14" s="1"/>
  <c r="OX57" i="14" s="1"/>
  <c r="OX52" i="14"/>
  <c r="OR152" i="14"/>
  <c r="OS152" i="14" s="1"/>
  <c r="OP117" i="14"/>
  <c r="OP121" i="14" s="1"/>
  <c r="OR155" i="14"/>
  <c r="OS153" i="14"/>
  <c r="E153" i="14" s="1"/>
  <c r="OQ109" i="14" l="1"/>
  <c r="OQ118" i="14" s="1"/>
  <c r="OQ120" i="14" s="1"/>
  <c r="OQ119" i="14" s="1"/>
  <c r="OQ115" i="14"/>
  <c r="OR154" i="14"/>
  <c r="OS154" i="14" s="1"/>
  <c r="E154" i="14" s="1"/>
  <c r="OS155" i="14"/>
  <c r="E155" i="14" s="1"/>
  <c r="OR156" i="14"/>
  <c r="OX54" i="14"/>
  <c r="OX58" i="14" s="1"/>
  <c r="E152" i="14"/>
  <c r="OS156" i="14"/>
  <c r="OY43" i="14" l="1"/>
  <c r="OY55" i="14" s="1"/>
  <c r="OY57" i="14" s="1"/>
  <c r="OY52" i="14"/>
  <c r="OQ121" i="14"/>
  <c r="OQ117" i="14"/>
  <c r="OY54" i="14" l="1"/>
  <c r="OY58" i="14" s="1"/>
  <c r="OR109" i="14"/>
  <c r="OR118" i="14" s="1"/>
  <c r="OR115" i="14"/>
  <c r="OZ43" i="14" l="1"/>
  <c r="OZ55" i="14" s="1"/>
  <c r="OZ57" i="14" s="1"/>
  <c r="OZ52" i="14"/>
  <c r="OR120" i="14"/>
  <c r="OS118" i="14"/>
  <c r="OR117" i="14"/>
  <c r="OS117" i="14" s="1"/>
  <c r="E117" i="14" l="1"/>
  <c r="AL8" i="14"/>
  <c r="AL33" i="10" s="1"/>
  <c r="OR119" i="14"/>
  <c r="OS119" i="14" s="1"/>
  <c r="OS120" i="14"/>
  <c r="OZ54" i="14"/>
  <c r="OZ58" i="14" s="1"/>
  <c r="OR121" i="14"/>
  <c r="E118" i="14"/>
  <c r="AL9" i="14"/>
  <c r="AL46" i="11" s="1"/>
  <c r="PA43" i="14" l="1"/>
  <c r="PA55" i="14" s="1"/>
  <c r="PA57" i="14" s="1"/>
  <c r="PA52" i="14"/>
  <c r="E120" i="14"/>
  <c r="AL11" i="14"/>
  <c r="AL35" i="11"/>
  <c r="E35" i="11" s="1"/>
  <c r="G33" i="10"/>
  <c r="AL31" i="10"/>
  <c r="AL36" i="10" s="1"/>
  <c r="OS121" i="14"/>
  <c r="E46" i="11"/>
  <c r="AL10" i="14"/>
  <c r="AL47" i="11" s="1"/>
  <c r="E47" i="11" s="1"/>
  <c r="E119" i="14"/>
  <c r="AQ12" i="14" l="1"/>
  <c r="AP12" i="14"/>
  <c r="AO12" i="14"/>
  <c r="AN12" i="14"/>
  <c r="AM12" i="14"/>
  <c r="AL12" i="14"/>
  <c r="AL43" i="13"/>
  <c r="AL47" i="13" s="1"/>
  <c r="PA54" i="14"/>
  <c r="PA58" i="14" s="1"/>
  <c r="AL20" i="14"/>
  <c r="AL91" i="11"/>
  <c r="PB52" i="14" l="1"/>
  <c r="PB43" i="14"/>
  <c r="PB55" i="14" s="1"/>
  <c r="PB57" i="14" s="1"/>
  <c r="AL96" i="11"/>
  <c r="AL92" i="11"/>
  <c r="AL49" i="11" s="1"/>
  <c r="AL43" i="11" s="1"/>
  <c r="AM92" i="11"/>
  <c r="AM49" i="11" s="1"/>
  <c r="AL10" i="8"/>
  <c r="AM18" i="7" s="1"/>
  <c r="AL52" i="13"/>
  <c r="AL55" i="13" s="1"/>
  <c r="AL51" i="13"/>
  <c r="AL13" i="14"/>
  <c r="AL33" i="8" s="1"/>
  <c r="AM14" i="14"/>
  <c r="AM37" i="8" s="1"/>
  <c r="AM35" i="8" s="1"/>
  <c r="AM13" i="14"/>
  <c r="AM33" i="8" s="1"/>
  <c r="AN13" i="14"/>
  <c r="AN33" i="8" s="1"/>
  <c r="AO13" i="14"/>
  <c r="AO33" i="8" s="1"/>
  <c r="AP13" i="14"/>
  <c r="AP33" i="8" s="1"/>
  <c r="AQ13" i="14"/>
  <c r="AQ33" i="8" s="1"/>
  <c r="AL58" i="13" l="1"/>
  <c r="AL39" i="10" s="1"/>
  <c r="AL57" i="13"/>
  <c r="AL38" i="10" s="1"/>
  <c r="AP14" i="14"/>
  <c r="AP37" i="8" s="1"/>
  <c r="AP35" i="8" s="1"/>
  <c r="F33" i="8"/>
  <c r="AQ14" i="14"/>
  <c r="AQ37" i="8" s="1"/>
  <c r="AM98" i="11"/>
  <c r="AL98" i="11"/>
  <c r="AL14" i="14"/>
  <c r="AL37" i="8" s="1"/>
  <c r="AL35" i="8" s="1"/>
  <c r="AL53" i="13"/>
  <c r="AM50" i="13" s="1"/>
  <c r="AO14" i="14"/>
  <c r="AO37" i="8" s="1"/>
  <c r="AO35" i="8" s="1"/>
  <c r="AN14" i="14"/>
  <c r="AN37" i="8" s="1"/>
  <c r="AN35" i="8" s="1"/>
  <c r="BX18" i="7"/>
  <c r="DI18" i="7" s="1"/>
  <c r="ET18" i="7" s="1"/>
  <c r="GE18" i="7" s="1"/>
  <c r="HP18" i="7" s="1"/>
  <c r="JA18" i="7" s="1"/>
  <c r="KL18" i="7" s="1"/>
  <c r="LW18" i="7" s="1"/>
  <c r="NH18" i="7" s="1"/>
  <c r="OS18" i="7" s="1"/>
  <c r="QD18" i="7" s="1"/>
  <c r="D18" i="7"/>
  <c r="AM43" i="11"/>
  <c r="E43" i="11" s="1"/>
  <c r="E49" i="11"/>
  <c r="PB54" i="14"/>
  <c r="PB58" i="14" s="1"/>
  <c r="PC52" i="14" l="1"/>
  <c r="PC43" i="14"/>
  <c r="PC55" i="14" s="1"/>
  <c r="PC57" i="14" s="1"/>
  <c r="AQ35" i="8"/>
  <c r="F37" i="8"/>
  <c r="AL46" i="10"/>
  <c r="AL32" i="8"/>
  <c r="AL41" i="10"/>
  <c r="AL29" i="8" l="1"/>
  <c r="AL59" i="8"/>
  <c r="AL61" i="8" s="1"/>
  <c r="AL62" i="8" s="1"/>
  <c r="AL34" i="11"/>
  <c r="AL42" i="10"/>
  <c r="AL44" i="10"/>
  <c r="AL44" i="8"/>
  <c r="AL112" i="11"/>
  <c r="PC54" i="14"/>
  <c r="PC58" i="14" s="1"/>
  <c r="PD52" i="14" l="1"/>
  <c r="PD43" i="14"/>
  <c r="PD55" i="14" s="1"/>
  <c r="PD57" i="14" s="1"/>
  <c r="AL37" i="11"/>
  <c r="AL11" i="11"/>
  <c r="AL32" i="11"/>
  <c r="AL52" i="11" s="1"/>
  <c r="AL45" i="8"/>
  <c r="AL105" i="11" l="1"/>
  <c r="AL62" i="11"/>
  <c r="AL53" i="11"/>
  <c r="AL73" i="11"/>
  <c r="AL43" i="8"/>
  <c r="AL19" i="14"/>
  <c r="AL17" i="14" s="1"/>
  <c r="AL56" i="11" s="1"/>
  <c r="AL7" i="11"/>
  <c r="AL18" i="11" s="1"/>
  <c r="AL19" i="11" s="1"/>
  <c r="AL20" i="11" s="1"/>
  <c r="PD54" i="14"/>
  <c r="PD58" i="14" s="1"/>
  <c r="PE52" i="14" l="1"/>
  <c r="PE43" i="14"/>
  <c r="PE55" i="14" s="1"/>
  <c r="PE57" i="14" s="1"/>
  <c r="AL21" i="11"/>
  <c r="AL76" i="11"/>
  <c r="AL80" i="11" s="1"/>
  <c r="AL81" i="11" s="1"/>
  <c r="AL106" i="11"/>
  <c r="AL41" i="8" s="1"/>
  <c r="AL66" i="11"/>
  <c r="AL67" i="11" s="1"/>
  <c r="AL113" i="11"/>
  <c r="AL108" i="11"/>
  <c r="AL78" i="11" l="1"/>
  <c r="AM104" i="11"/>
  <c r="AL9" i="8"/>
  <c r="AL39" i="8"/>
  <c r="AL48" i="8" s="1"/>
  <c r="AM41" i="8"/>
  <c r="AM90" i="11"/>
  <c r="AM42" i="8" s="1"/>
  <c r="AL53" i="8"/>
  <c r="AM107" i="11"/>
  <c r="PE54" i="14"/>
  <c r="PE58" i="14" s="1"/>
  <c r="PG43" i="14" s="1"/>
  <c r="PG55" i="14" s="1"/>
  <c r="PG57" i="14" s="1"/>
  <c r="PG58" i="14" s="1"/>
  <c r="PH43" i="14" l="1"/>
  <c r="PH55" i="14" s="1"/>
  <c r="PH57" i="14" s="1"/>
  <c r="PH52" i="14"/>
  <c r="AN90" i="11"/>
  <c r="AM89" i="11"/>
  <c r="AN42" i="8"/>
  <c r="AM64" i="11"/>
  <c r="AM46" i="8"/>
  <c r="AN41" i="8"/>
  <c r="AM53" i="8"/>
  <c r="AL7" i="8"/>
  <c r="AL24" i="8" s="1"/>
  <c r="AL51" i="8" s="1"/>
  <c r="AM16" i="7"/>
  <c r="AM74" i="11" l="1"/>
  <c r="AM19" i="7"/>
  <c r="AM32" i="10" s="1"/>
  <c r="AM31" i="10" s="1"/>
  <c r="AM36" i="10" s="1"/>
  <c r="BX16" i="7"/>
  <c r="DI16" i="7" s="1"/>
  <c r="ET16" i="7" s="1"/>
  <c r="GE16" i="7" s="1"/>
  <c r="HP16" i="7" s="1"/>
  <c r="JA16" i="7" s="1"/>
  <c r="KL16" i="7" s="1"/>
  <c r="LW16" i="7" s="1"/>
  <c r="NH16" i="7" s="1"/>
  <c r="OS16" i="7" s="1"/>
  <c r="QD16" i="7" s="1"/>
  <c r="AO90" i="11"/>
  <c r="AO42" i="8" s="1"/>
  <c r="AN89" i="11"/>
  <c r="PH54" i="14"/>
  <c r="PH58" i="14" s="1"/>
  <c r="AO41" i="8"/>
  <c r="AN53" i="8"/>
  <c r="PI43" i="14" l="1"/>
  <c r="PI55" i="14" s="1"/>
  <c r="PI57" i="14" s="1"/>
  <c r="PI52" i="14"/>
  <c r="AP41" i="8"/>
  <c r="AO53" i="8"/>
  <c r="AP90" i="11"/>
  <c r="AP42" i="8" s="1"/>
  <c r="AO89" i="11"/>
  <c r="AM43" i="13"/>
  <c r="AM47" i="13" s="1"/>
  <c r="AQ90" i="11" l="1"/>
  <c r="AP89" i="11"/>
  <c r="AQ42" i="8"/>
  <c r="AQ89" i="11" s="1"/>
  <c r="PI54" i="14"/>
  <c r="PI58" i="14" s="1"/>
  <c r="AM52" i="13"/>
  <c r="AM55" i="13" s="1"/>
  <c r="AM51" i="13"/>
  <c r="AQ41" i="8"/>
  <c r="AP53" i="8"/>
  <c r="AM58" i="13" l="1"/>
  <c r="AM39" i="10" s="1"/>
  <c r="AM57" i="13"/>
  <c r="AM38" i="10" s="1"/>
  <c r="PJ43" i="14"/>
  <c r="PJ55" i="14" s="1"/>
  <c r="PJ57" i="14" s="1"/>
  <c r="PJ52" i="14"/>
  <c r="AM53" i="13"/>
  <c r="AN50" i="13" s="1"/>
  <c r="AQ53" i="8"/>
  <c r="F21" i="3" s="1"/>
  <c r="PJ54" i="14" l="1"/>
  <c r="PJ58" i="14" s="1"/>
  <c r="AM46" i="10"/>
  <c r="AM32" i="8"/>
  <c r="AM41" i="10"/>
  <c r="PK43" i="14" l="1"/>
  <c r="PK55" i="14" s="1"/>
  <c r="PK57" i="14" s="1"/>
  <c r="PK52" i="14"/>
  <c r="AM29" i="8"/>
  <c r="AM59" i="8"/>
  <c r="AM61" i="8" s="1"/>
  <c r="AM62" i="8" s="1"/>
  <c r="AM34" i="11"/>
  <c r="AM42" i="10"/>
  <c r="AM44" i="8"/>
  <c r="AM44" i="10"/>
  <c r="AM112" i="11"/>
  <c r="AM45" i="8" l="1"/>
  <c r="PK54" i="14"/>
  <c r="PK58" i="14" s="1"/>
  <c r="AM11" i="11"/>
  <c r="AM37" i="11"/>
  <c r="AM32" i="11" s="1"/>
  <c r="AM52" i="11" s="1"/>
  <c r="PL43" i="14" l="1"/>
  <c r="PL55" i="14" s="1"/>
  <c r="PL57" i="14" s="1"/>
  <c r="PL52" i="14"/>
  <c r="AM105" i="11"/>
  <c r="AM62" i="11"/>
  <c r="AM53" i="11"/>
  <c r="AM73" i="11"/>
  <c r="AM19" i="14"/>
  <c r="AM17" i="14" s="1"/>
  <c r="AM56" i="11" s="1"/>
  <c r="AM7" i="11"/>
  <c r="AM18" i="11" s="1"/>
  <c r="AM19" i="11" s="1"/>
  <c r="AM20" i="11" s="1"/>
  <c r="AM43" i="8"/>
  <c r="AM21" i="11" l="1"/>
  <c r="AM39" i="8"/>
  <c r="AM48" i="8" s="1"/>
  <c r="PL54" i="14"/>
  <c r="PL58" i="14" s="1"/>
  <c r="AM76" i="11"/>
  <c r="AM80" i="11" s="1"/>
  <c r="AM81" i="11" s="1"/>
  <c r="AM106" i="11"/>
  <c r="AN107" i="11" s="1"/>
  <c r="AM66" i="11"/>
  <c r="AM67" i="11" s="1"/>
  <c r="AM78" i="11" l="1"/>
  <c r="AN64" i="11"/>
  <c r="AN46" i="8"/>
  <c r="PM43" i="14"/>
  <c r="PM55" i="14" s="1"/>
  <c r="PM57" i="14" s="1"/>
  <c r="PM52" i="14"/>
  <c r="AM113" i="11"/>
  <c r="AM108" i="11"/>
  <c r="AN104" i="11" l="1"/>
  <c r="AM9" i="8"/>
  <c r="PM54" i="14"/>
  <c r="PM58" i="14" s="1"/>
  <c r="PN43" i="14" l="1"/>
  <c r="PN55" i="14" s="1"/>
  <c r="PN57" i="14" s="1"/>
  <c r="PN52" i="14"/>
  <c r="AM7" i="8"/>
  <c r="AM24" i="8" s="1"/>
  <c r="AM51" i="8" s="1"/>
  <c r="AN16" i="7"/>
  <c r="PN54" i="14" l="1"/>
  <c r="PN58" i="14" s="1"/>
  <c r="AN74" i="11"/>
  <c r="AN19" i="7"/>
  <c r="AN32" i="10" s="1"/>
  <c r="AN31" i="10" s="1"/>
  <c r="AN36" i="10" s="1"/>
  <c r="BY16" i="7"/>
  <c r="DJ16" i="7" s="1"/>
  <c r="EU16" i="7" s="1"/>
  <c r="GF16" i="7" s="1"/>
  <c r="HQ16" i="7" s="1"/>
  <c r="JB16" i="7" s="1"/>
  <c r="KM16" i="7" s="1"/>
  <c r="LX16" i="7" s="1"/>
  <c r="NI16" i="7" s="1"/>
  <c r="OT16" i="7" s="1"/>
  <c r="QE16" i="7" s="1"/>
  <c r="PO52" i="14" l="1"/>
  <c r="PO43" i="14"/>
  <c r="PO55" i="14" s="1"/>
  <c r="PO57" i="14" s="1"/>
  <c r="AN43" i="13"/>
  <c r="AN47" i="13" s="1"/>
  <c r="AN52" i="13" l="1"/>
  <c r="AN55" i="13" s="1"/>
  <c r="AN51" i="13"/>
  <c r="PO54" i="14"/>
  <c r="PO58" i="14" s="1"/>
  <c r="PP52" i="14" l="1"/>
  <c r="PP43" i="14"/>
  <c r="PP55" i="14" s="1"/>
  <c r="PP57" i="14" s="1"/>
  <c r="AN58" i="13"/>
  <c r="AN39" i="10" s="1"/>
  <c r="AN57" i="13"/>
  <c r="AN38" i="10" s="1"/>
  <c r="AN53" i="13"/>
  <c r="AO50" i="13" s="1"/>
  <c r="AN46" i="10" l="1"/>
  <c r="AN32" i="8"/>
  <c r="AN41" i="10"/>
  <c r="PP54" i="14"/>
  <c r="PP58" i="14" s="1"/>
  <c r="PQ52" i="14" l="1"/>
  <c r="PQ43" i="14"/>
  <c r="PQ55" i="14" s="1"/>
  <c r="PQ57" i="14" s="1"/>
  <c r="AN34" i="11"/>
  <c r="AN42" i="10"/>
  <c r="AN44" i="8"/>
  <c r="AN44" i="10"/>
  <c r="AN112" i="11"/>
  <c r="AN59" i="8"/>
  <c r="AN61" i="8" s="1"/>
  <c r="AN62" i="8" s="1"/>
  <c r="AN29" i="8"/>
  <c r="AN37" i="11" l="1"/>
  <c r="AN11" i="11"/>
  <c r="AN32" i="11"/>
  <c r="AN52" i="11" s="1"/>
  <c r="AN45" i="8"/>
  <c r="PQ54" i="14"/>
  <c r="PQ58" i="14" s="1"/>
  <c r="PR52" i="14" l="1"/>
  <c r="PR43" i="14"/>
  <c r="PR55" i="14" s="1"/>
  <c r="PR57" i="14" s="1"/>
  <c r="AN53" i="11"/>
  <c r="AN73" i="11"/>
  <c r="AN105" i="11"/>
  <c r="AN62" i="11"/>
  <c r="AN19" i="14"/>
  <c r="AN17" i="14" s="1"/>
  <c r="AN56" i="11" s="1"/>
  <c r="AN7" i="11"/>
  <c r="AN18" i="11" s="1"/>
  <c r="AN19" i="11" s="1"/>
  <c r="AN20" i="11" s="1"/>
  <c r="AN43" i="8"/>
  <c r="AN21" i="11" l="1"/>
  <c r="AN39" i="8"/>
  <c r="AN48" i="8" s="1"/>
  <c r="AN66" i="11"/>
  <c r="AN67" i="11" s="1"/>
  <c r="AN106" i="11"/>
  <c r="AO107" i="11" s="1"/>
  <c r="AN76" i="11"/>
  <c r="AN80" i="11" s="1"/>
  <c r="AN81" i="11" s="1"/>
  <c r="AN113" i="11"/>
  <c r="AN108" i="11"/>
  <c r="PR58" i="14"/>
  <c r="PT43" i="14" s="1"/>
  <c r="PT55" i="14" s="1"/>
  <c r="PT57" i="14" s="1"/>
  <c r="PT58" i="14" s="1"/>
  <c r="PR54" i="14"/>
  <c r="AO64" i="11" l="1"/>
  <c r="AO46" i="8"/>
  <c r="PU43" i="14"/>
  <c r="PU55" i="14" s="1"/>
  <c r="PU57" i="14" s="1"/>
  <c r="PU52" i="14"/>
  <c r="AO104" i="11"/>
  <c r="AN9" i="8"/>
  <c r="AN78" i="11"/>
  <c r="AN7" i="8" l="1"/>
  <c r="AN24" i="8" s="1"/>
  <c r="AN51" i="8" s="1"/>
  <c r="AO16" i="7"/>
  <c r="PU54" i="14"/>
  <c r="PU58" i="14" s="1"/>
  <c r="PV43" i="14" l="1"/>
  <c r="PV55" i="14" s="1"/>
  <c r="PV57" i="14" s="1"/>
  <c r="PV52" i="14"/>
  <c r="AO74" i="11"/>
  <c r="AO19" i="7"/>
  <c r="AO32" i="10" s="1"/>
  <c r="AO31" i="10" s="1"/>
  <c r="AO36" i="10" s="1"/>
  <c r="BZ16" i="7"/>
  <c r="DK16" i="7" s="1"/>
  <c r="EV16" i="7" s="1"/>
  <c r="GG16" i="7" s="1"/>
  <c r="HR16" i="7" s="1"/>
  <c r="JC16" i="7" s="1"/>
  <c r="KN16" i="7" s="1"/>
  <c r="LY16" i="7" s="1"/>
  <c r="NJ16" i="7" s="1"/>
  <c r="OU16" i="7" s="1"/>
  <c r="QF16" i="7" s="1"/>
  <c r="AO43" i="13" l="1"/>
  <c r="AO47" i="13" s="1"/>
  <c r="PV54" i="14"/>
  <c r="PV58" i="14" s="1"/>
  <c r="PW43" i="14" l="1"/>
  <c r="PW55" i="14" s="1"/>
  <c r="PW57" i="14" s="1"/>
  <c r="PW52" i="14"/>
  <c r="AO52" i="13"/>
  <c r="AO55" i="13" s="1"/>
  <c r="AO51" i="13"/>
  <c r="AO58" i="13" l="1"/>
  <c r="AO39" i="10" s="1"/>
  <c r="AO57" i="13"/>
  <c r="AO38" i="10" s="1"/>
  <c r="AO53" i="13"/>
  <c r="AP50" i="13" s="1"/>
  <c r="PW54" i="14"/>
  <c r="PW58" i="14" s="1"/>
  <c r="PX43" i="14" l="1"/>
  <c r="PX55" i="14" s="1"/>
  <c r="PX57" i="14" s="1"/>
  <c r="PX52" i="14"/>
  <c r="AO46" i="10"/>
  <c r="AO32" i="8"/>
  <c r="AO41" i="10"/>
  <c r="AO34" i="11" l="1"/>
  <c r="AO42" i="10"/>
  <c r="AO44" i="10"/>
  <c r="AO44" i="8"/>
  <c r="AO112" i="11"/>
  <c r="AO59" i="8"/>
  <c r="AO61" i="8" s="1"/>
  <c r="AO62" i="8" s="1"/>
  <c r="AO29" i="8"/>
  <c r="PX58" i="14"/>
  <c r="PX54" i="14"/>
  <c r="PY43" i="14" l="1"/>
  <c r="PY55" i="14" s="1"/>
  <c r="PY57" i="14" s="1"/>
  <c r="PY52" i="14"/>
  <c r="AO37" i="11"/>
  <c r="AO11" i="11"/>
  <c r="AO32" i="11"/>
  <c r="AO52" i="11" s="1"/>
  <c r="AO45" i="8"/>
  <c r="AO43" i="8" l="1"/>
  <c r="AO19" i="14"/>
  <c r="AO17" i="14" s="1"/>
  <c r="AO56" i="11" s="1"/>
  <c r="AO7" i="11"/>
  <c r="AO18" i="11" s="1"/>
  <c r="AO19" i="11" s="1"/>
  <c r="AO20" i="11" s="1"/>
  <c r="PY54" i="14"/>
  <c r="PY58" i="14" s="1"/>
  <c r="AO73" i="11"/>
  <c r="AO105" i="11"/>
  <c r="AO62" i="11"/>
  <c r="AO53" i="11"/>
  <c r="PZ43" i="14" l="1"/>
  <c r="PZ55" i="14" s="1"/>
  <c r="PZ57" i="14" s="1"/>
  <c r="PZ52" i="14"/>
  <c r="AO66" i="11"/>
  <c r="AO67" i="11" s="1"/>
  <c r="AO106" i="11"/>
  <c r="AO108" i="11"/>
  <c r="AO113" i="11"/>
  <c r="AO21" i="11"/>
  <c r="AO76" i="11"/>
  <c r="AO80" i="11" s="1"/>
  <c r="AO81" i="11" s="1"/>
  <c r="AP107" i="11"/>
  <c r="AO39" i="8"/>
  <c r="AO48" i="8" s="1"/>
  <c r="AO78" i="11" l="1"/>
  <c r="PZ58" i="14"/>
  <c r="PZ54" i="14"/>
  <c r="AP64" i="11"/>
  <c r="AP46" i="8"/>
  <c r="AP104" i="11"/>
  <c r="AO9" i="8"/>
  <c r="AO7" i="8" l="1"/>
  <c r="AO24" i="8" s="1"/>
  <c r="AO51" i="8" s="1"/>
  <c r="AP16" i="7"/>
  <c r="QA43" i="14"/>
  <c r="QA55" i="14" s="1"/>
  <c r="QA57" i="14" s="1"/>
  <c r="QA52" i="14"/>
  <c r="AP74" i="11" l="1"/>
  <c r="AP19" i="7"/>
  <c r="AP32" i="10" s="1"/>
  <c r="AP31" i="10" s="1"/>
  <c r="AP36" i="10" s="1"/>
  <c r="CA16" i="7"/>
  <c r="DL16" i="7" s="1"/>
  <c r="EW16" i="7" s="1"/>
  <c r="GH16" i="7" s="1"/>
  <c r="HS16" i="7" s="1"/>
  <c r="JD16" i="7" s="1"/>
  <c r="KO16" i="7" s="1"/>
  <c r="LZ16" i="7" s="1"/>
  <c r="NK16" i="7" s="1"/>
  <c r="OV16" i="7" s="1"/>
  <c r="QG16" i="7" s="1"/>
  <c r="QA54" i="14"/>
  <c r="QA58" i="14" s="1"/>
  <c r="QB52" i="14" l="1"/>
  <c r="QB43" i="14"/>
  <c r="QB55" i="14" s="1"/>
  <c r="QB57" i="14" s="1"/>
  <c r="AP43" i="13"/>
  <c r="AP47" i="13" s="1"/>
  <c r="AP52" i="13" l="1"/>
  <c r="AP55" i="13" s="1"/>
  <c r="AP51" i="13"/>
  <c r="QB54" i="14"/>
  <c r="QB58" i="14" s="1"/>
  <c r="QC52" i="14" l="1"/>
  <c r="QC43" i="14"/>
  <c r="QC55" i="14" s="1"/>
  <c r="QC57" i="14" s="1"/>
  <c r="AP58" i="13"/>
  <c r="AP39" i="10" s="1"/>
  <c r="AP57" i="13"/>
  <c r="AP38" i="10" s="1"/>
  <c r="AP53" i="13"/>
  <c r="AQ50" i="13" s="1"/>
  <c r="AP46" i="10" l="1"/>
  <c r="AP32" i="8"/>
  <c r="AP41" i="10"/>
  <c r="QC54" i="14"/>
  <c r="QC58" i="14" s="1"/>
  <c r="QD52" i="14" l="1"/>
  <c r="QD43" i="14"/>
  <c r="QD55" i="14" s="1"/>
  <c r="QD57" i="14" s="1"/>
  <c r="AP59" i="8"/>
  <c r="AP61" i="8" s="1"/>
  <c r="AP62" i="8" s="1"/>
  <c r="AP29" i="8"/>
  <c r="AP42" i="10"/>
  <c r="AP34" i="11"/>
  <c r="AP44" i="8"/>
  <c r="AP44" i="10"/>
  <c r="AP112" i="11"/>
  <c r="AP45" i="8" l="1"/>
  <c r="AP37" i="11"/>
  <c r="AP32" i="11" s="1"/>
  <c r="AP52" i="11" s="1"/>
  <c r="AP11" i="11"/>
  <c r="QD58" i="14"/>
  <c r="QD54" i="14"/>
  <c r="AP73" i="11" l="1"/>
  <c r="AP105" i="11"/>
  <c r="AP62" i="11"/>
  <c r="AP53" i="11"/>
  <c r="AP19" i="14"/>
  <c r="AP17" i="14" s="1"/>
  <c r="AP56" i="11" s="1"/>
  <c r="AP7" i="11"/>
  <c r="AP18" i="11" s="1"/>
  <c r="AP19" i="11" s="1"/>
  <c r="AP20" i="11" s="1"/>
  <c r="QE52" i="14"/>
  <c r="QE43" i="14"/>
  <c r="QE55" i="14" s="1"/>
  <c r="QE57" i="14" s="1"/>
  <c r="AP43" i="8"/>
  <c r="AP21" i="11" l="1"/>
  <c r="AP39" i="8"/>
  <c r="QE58" i="14"/>
  <c r="QG43" i="14" s="1"/>
  <c r="QG55" i="14" s="1"/>
  <c r="QG57" i="14" s="1"/>
  <c r="QG58" i="14" s="1"/>
  <c r="QE54" i="14"/>
  <c r="AP106" i="11"/>
  <c r="AP108" i="11" s="1"/>
  <c r="AP76" i="11"/>
  <c r="AP80" i="11" s="1"/>
  <c r="AP81" i="11" s="1"/>
  <c r="AQ104" i="11" l="1"/>
  <c r="AP9" i="8"/>
  <c r="QH43" i="14"/>
  <c r="QH55" i="14" s="1"/>
  <c r="QH57" i="14" s="1"/>
  <c r="QH52" i="14"/>
  <c r="AP113" i="11"/>
  <c r="AQ107" i="11"/>
  <c r="AP63" i="11"/>
  <c r="AP48" i="8"/>
  <c r="AP78" i="11"/>
  <c r="AQ64" i="11" l="1"/>
  <c r="E64" i="11" s="1"/>
  <c r="AQ46" i="8"/>
  <c r="E63" i="11"/>
  <c r="AP66" i="11"/>
  <c r="AP67" i="11" s="1"/>
  <c r="AP7" i="8"/>
  <c r="AP24" i="8" s="1"/>
  <c r="AP51" i="8" s="1"/>
  <c r="AQ16" i="7"/>
  <c r="QH54" i="14"/>
  <c r="QH58" i="14" s="1"/>
  <c r="QI43" i="14" l="1"/>
  <c r="QI55" i="14" s="1"/>
  <c r="QI57" i="14" s="1"/>
  <c r="QI52" i="14"/>
  <c r="AQ74" i="11"/>
  <c r="E74" i="11" s="1"/>
  <c r="AQ19" i="7"/>
  <c r="CB16" i="7"/>
  <c r="DM16" i="7" s="1"/>
  <c r="EX16" i="7" s="1"/>
  <c r="GI16" i="7" s="1"/>
  <c r="HT16" i="7" s="1"/>
  <c r="JE16" i="7" s="1"/>
  <c r="KP16" i="7" s="1"/>
  <c r="MA16" i="7" s="1"/>
  <c r="NL16" i="7" s="1"/>
  <c r="OW16" i="7" s="1"/>
  <c r="QH16" i="7" s="1"/>
  <c r="D16" i="7"/>
  <c r="AQ32" i="10" l="1"/>
  <c r="D19" i="7"/>
  <c r="QI54" i="14"/>
  <c r="QI58" i="14" s="1"/>
  <c r="QJ43" i="14" l="1"/>
  <c r="QJ55" i="14" s="1"/>
  <c r="QJ57" i="14" s="1"/>
  <c r="QJ52" i="14"/>
  <c r="AQ31" i="10"/>
  <c r="G32" i="10"/>
  <c r="QJ54" i="14" l="1"/>
  <c r="QJ58" i="14" s="1"/>
  <c r="AQ36" i="10"/>
  <c r="G31" i="10"/>
  <c r="QK43" i="14" l="1"/>
  <c r="QK55" i="14" s="1"/>
  <c r="QK57" i="14" s="1"/>
  <c r="QK52" i="14"/>
  <c r="AQ43" i="13"/>
  <c r="AQ47" i="13" s="1"/>
  <c r="G36" i="10"/>
  <c r="AQ52" i="13" l="1"/>
  <c r="AQ55" i="13" s="1"/>
  <c r="AQ51" i="13"/>
  <c r="QK54" i="14"/>
  <c r="QK58" i="14" s="1"/>
  <c r="QL43" i="14" l="1"/>
  <c r="QL55" i="14" s="1"/>
  <c r="QL57" i="14" s="1"/>
  <c r="QL52" i="14"/>
  <c r="AQ58" i="13"/>
  <c r="AQ39" i="10" s="1"/>
  <c r="G39" i="10" s="1"/>
  <c r="AQ57" i="13"/>
  <c r="AQ38" i="10" s="1"/>
  <c r="AQ53" i="13"/>
  <c r="AQ46" i="10" l="1"/>
  <c r="AQ32" i="8"/>
  <c r="G38" i="10"/>
  <c r="AQ41" i="10"/>
  <c r="QL54" i="14"/>
  <c r="QL58" i="14" s="1"/>
  <c r="QM43" i="14" l="1"/>
  <c r="QM55" i="14" s="1"/>
  <c r="QM57" i="14" s="1"/>
  <c r="QM52" i="14"/>
  <c r="AQ29" i="8"/>
  <c r="AQ59" i="8"/>
  <c r="AQ61" i="8" s="1"/>
  <c r="AQ62" i="8" s="1"/>
  <c r="AQ42" i="10"/>
  <c r="AQ34" i="11"/>
  <c r="G41" i="10"/>
  <c r="AQ44" i="10"/>
  <c r="AQ44" i="8"/>
  <c r="AQ112" i="11"/>
  <c r="E34" i="11" l="1"/>
  <c r="AQ45" i="8"/>
  <c r="AQ43" i="8" s="1"/>
  <c r="AQ39" i="8" s="1"/>
  <c r="F40" i="8" s="1"/>
  <c r="E59" i="4" s="1"/>
  <c r="E61" i="4" s="1"/>
  <c r="G8" i="4" s="1"/>
  <c r="D18" i="4" s="1"/>
  <c r="I18" i="4" s="1"/>
  <c r="J18" i="4" s="1"/>
  <c r="AQ37" i="11"/>
  <c r="E37" i="11" s="1"/>
  <c r="AQ11" i="11"/>
  <c r="QM54" i="14"/>
  <c r="QM58" i="14" s="1"/>
  <c r="AQ48" i="8"/>
  <c r="QN43" i="14" l="1"/>
  <c r="QN55" i="14" s="1"/>
  <c r="QN57" i="14" s="1"/>
  <c r="QN52" i="14"/>
  <c r="AQ19" i="14"/>
  <c r="AQ17" i="14" s="1"/>
  <c r="AQ56" i="11" s="1"/>
  <c r="AQ7" i="11"/>
  <c r="E11" i="11"/>
  <c r="AQ32" i="11"/>
  <c r="AQ52" i="11" l="1"/>
  <c r="E32" i="11"/>
  <c r="QN54" i="14"/>
  <c r="QN58" i="14" s="1"/>
  <c r="AQ18" i="11"/>
  <c r="E7" i="11"/>
  <c r="QO52" i="14" l="1"/>
  <c r="QO43" i="14"/>
  <c r="QO55" i="14" s="1"/>
  <c r="QO57" i="14" s="1"/>
  <c r="AQ19" i="11"/>
  <c r="E18" i="11"/>
  <c r="H23" i="11"/>
  <c r="E6" i="3" s="1"/>
  <c r="AQ73" i="11"/>
  <c r="AQ105" i="11"/>
  <c r="AQ62" i="11"/>
  <c r="AQ53" i="11"/>
  <c r="E53" i="11" s="1"/>
  <c r="H54" i="11"/>
  <c r="E52" i="11"/>
  <c r="AQ76" i="11" l="1"/>
  <c r="E73" i="11"/>
  <c r="AQ78" i="11"/>
  <c r="E78" i="11" s="1"/>
  <c r="AQ66" i="11"/>
  <c r="AQ106" i="11"/>
  <c r="AQ113" i="11" s="1"/>
  <c r="E62" i="11"/>
  <c r="E19" i="11"/>
  <c r="AQ20" i="11"/>
  <c r="AQ21" i="11" s="1"/>
  <c r="H25" i="11" s="1"/>
  <c r="E8" i="3" s="1"/>
  <c r="QO58" i="14"/>
  <c r="QO54" i="14"/>
  <c r="AQ108" i="11" l="1"/>
  <c r="AQ9" i="8" s="1"/>
  <c r="AQ7" i="8" s="1"/>
  <c r="AQ24" i="8" s="1"/>
  <c r="AQ51" i="8" s="1"/>
  <c r="F18" i="3" s="1"/>
  <c r="QP52" i="14"/>
  <c r="QP43" i="14"/>
  <c r="QP55" i="14" s="1"/>
  <c r="QP57" i="14" s="1"/>
  <c r="G32" i="4"/>
  <c r="G31" i="4"/>
  <c r="AQ67" i="11"/>
  <c r="E67" i="11" s="1"/>
  <c r="E66" i="11"/>
  <c r="H68" i="11"/>
  <c r="AQ80" i="11"/>
  <c r="E76" i="11"/>
  <c r="J34" i="4" l="1"/>
  <c r="E5" i="3" s="1"/>
  <c r="AQ81" i="11"/>
  <c r="E81" i="11" s="1"/>
  <c r="H82" i="11"/>
  <c r="E7" i="3" s="1"/>
  <c r="E80" i="11"/>
  <c r="H83" i="11" a="1"/>
  <c r="H83" i="11" s="1"/>
  <c r="H27" i="11" a="1"/>
  <c r="H27" i="11" s="1"/>
  <c r="E10" i="3" s="1"/>
  <c r="QP54" i="14"/>
  <c r="QP58" i="14" s="1"/>
  <c r="QQ52" i="14" l="1"/>
  <c r="QQ43" i="14"/>
  <c r="QQ55" i="14" s="1"/>
  <c r="QQ57" i="14" s="1"/>
  <c r="QQ54" i="14" l="1"/>
  <c r="QQ58" i="14" s="1"/>
  <c r="QR52" i="14" l="1"/>
  <c r="QR43" i="14"/>
  <c r="QR55" i="14" s="1"/>
  <c r="QR57" i="14" s="1"/>
  <c r="QR54" i="14" l="1"/>
  <c r="QR58" i="14" s="1"/>
  <c r="QT43" i="14" s="1"/>
  <c r="QT55" i="14" s="1"/>
  <c r="QT57" i="14" s="1"/>
  <c r="QT58" i="14" s="1"/>
  <c r="QU43" i="14" l="1"/>
  <c r="QU55" i="14" s="1"/>
  <c r="QU57" i="14" s="1"/>
  <c r="QU52" i="14"/>
  <c r="QU54" i="14" l="1"/>
  <c r="QU58" i="14" s="1"/>
  <c r="QV43" i="14" l="1"/>
  <c r="QV55" i="14" s="1"/>
  <c r="QV57" i="14" s="1"/>
  <c r="QV52" i="14"/>
  <c r="QV54" i="14" l="1"/>
  <c r="QV58" i="14" s="1"/>
  <c r="QW43" i="14" l="1"/>
  <c r="QW55" i="14" s="1"/>
  <c r="QW57" i="14" s="1"/>
  <c r="QW52" i="14"/>
  <c r="QW54" i="14" l="1"/>
  <c r="QW58" i="14" s="1"/>
  <c r="QX43" i="14" l="1"/>
  <c r="QX55" i="14" s="1"/>
  <c r="QX57" i="14" s="1"/>
  <c r="QX52" i="14"/>
  <c r="QX54" i="14" l="1"/>
  <c r="QX58" i="14" s="1"/>
  <c r="QY43" i="14" l="1"/>
  <c r="QY55" i="14" s="1"/>
  <c r="QY57" i="14" s="1"/>
  <c r="QY52" i="14"/>
  <c r="QY54" i="14" l="1"/>
  <c r="QY58" i="14" s="1"/>
  <c r="QZ43" i="14" l="1"/>
  <c r="QZ55" i="14" s="1"/>
  <c r="QZ57" i="14" s="1"/>
  <c r="QZ52" i="14"/>
  <c r="QZ54" i="14" l="1"/>
  <c r="QZ58" i="14" s="1"/>
  <c r="RA43" i="14" l="1"/>
  <c r="RA55" i="14" s="1"/>
  <c r="RA57" i="14" s="1"/>
  <c r="RA52" i="14"/>
  <c r="RA54" i="14" l="1"/>
  <c r="RA58" i="14" s="1"/>
  <c r="RB52" i="14" l="1"/>
  <c r="RB43" i="14"/>
  <c r="RB55" i="14" s="1"/>
  <c r="RB57" i="14" s="1"/>
  <c r="RB54" i="14" l="1"/>
  <c r="RB58" i="14" s="1"/>
  <c r="RC52" i="14" l="1"/>
  <c r="RC43" i="14"/>
  <c r="RC55" i="14" s="1"/>
  <c r="RC57" i="14" s="1"/>
  <c r="RC58" i="14" l="1"/>
  <c r="RC54" i="14"/>
  <c r="RD52" i="14" l="1"/>
  <c r="RD43" i="14"/>
  <c r="RD55" i="14" s="1"/>
  <c r="RD57" i="14" s="1"/>
  <c r="RD54" i="14" l="1"/>
  <c r="RD58" i="14" s="1"/>
  <c r="RE52" i="14" l="1"/>
  <c r="RE43" i="14"/>
  <c r="RE55" i="14" s="1"/>
  <c r="RE57" i="14" s="1"/>
  <c r="RE54" i="14" l="1"/>
  <c r="RE5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31" authorId="0" shapeId="0" xr:uid="{00000000-0006-0000-0500-000002000000}">
      <text>
        <r>
          <rPr>
            <sz val="10"/>
            <color rgb="FF000000"/>
            <rFont val="Arial"/>
            <charset val="1"/>
          </rPr>
          <t>======
ID#AAABKvxeau8
Keli Cristina Komore Garcez    (2024-04-02 17:48:52)
Data da primeira liberação do BNDES</t>
        </r>
      </text>
    </comment>
    <comment ref="E40" authorId="0" shapeId="0" xr:uid="{00000000-0006-0000-0500-000001000000}">
      <text>
        <r>
          <rPr>
            <sz val="10"/>
            <color rgb="FF000000"/>
            <rFont val="Arial"/>
            <charset val="1"/>
          </rPr>
          <t>======
ID#AAABKvxeau4
Keli Cristina Komore Garcez    (2024-04-02 17:48:52)
último mês de carência</t>
        </r>
      </text>
    </comment>
  </commentList>
</comments>
</file>

<file path=xl/sharedStrings.xml><?xml version="1.0" encoding="utf-8"?>
<sst xmlns="http://schemas.openxmlformats.org/spreadsheetml/2006/main" count="2961" uniqueCount="603">
  <si>
    <t>Estádio Serra Dourada</t>
  </si>
  <si>
    <t xml:space="preserve">PMI </t>
  </si>
  <si>
    <t>Modelo Econômico Financeiro - Final</t>
  </si>
  <si>
    <t>Data Base: Setembro 2023</t>
  </si>
  <si>
    <t>Março - 2024</t>
  </si>
  <si>
    <t>v. 2.0</t>
  </si>
  <si>
    <t>Instruções:</t>
  </si>
  <si>
    <t>1 - As células de input, que podem ser alteradas, são as de fundo amarelo com letra azul:</t>
  </si>
  <si>
    <t>Exemplo</t>
  </si>
  <si>
    <t xml:space="preserve">2- As abas que possuem inputs estão destacadas em vermelho: </t>
  </si>
  <si>
    <t xml:space="preserve">3- As abas de apoio: Financiamento, Impostos e Depreciação estão destacadas em azul: </t>
  </si>
  <si>
    <t>4- As abas de resultado: DRE, Balanço de Pagamentos e Fluxo de Caixa estão destacadas em verde:</t>
  </si>
  <si>
    <t>PLANILHA DE PREMISSAS BÁSICAS DO MODELO ECONÔMICO-FINANCEIRO</t>
  </si>
  <si>
    <t>Resultados do Projeto</t>
  </si>
  <si>
    <t>WACC</t>
  </si>
  <si>
    <t>TIR do Projeto</t>
  </si>
  <si>
    <t>TIR do Acionista - FCL</t>
  </si>
  <si>
    <t>Payback Projeto (anos)</t>
  </si>
  <si>
    <t>VPL R$ (mil)</t>
  </si>
  <si>
    <t>Sensibilidade</t>
  </si>
  <si>
    <t>%</t>
  </si>
  <si>
    <t>Demanda</t>
  </si>
  <si>
    <t>Capex</t>
  </si>
  <si>
    <t>Opex</t>
  </si>
  <si>
    <t>Resumo</t>
  </si>
  <si>
    <t>R$</t>
  </si>
  <si>
    <t>Check</t>
  </si>
  <si>
    <t>QUADRO DE USOS E FONTES</t>
  </si>
  <si>
    <t>Investimento Total</t>
  </si>
  <si>
    <t>AT = PT</t>
  </si>
  <si>
    <t>Receita Total</t>
  </si>
  <si>
    <t>Uso = Fonte</t>
  </si>
  <si>
    <t>Usos</t>
  </si>
  <si>
    <t>Total</t>
  </si>
  <si>
    <t>Custo Total</t>
  </si>
  <si>
    <t>ICSD Mínimo</t>
  </si>
  <si>
    <t>Investimentos</t>
  </si>
  <si>
    <t>Despesa Total</t>
  </si>
  <si>
    <t>Alav. Máxima</t>
  </si>
  <si>
    <t>Amortização - Ponte</t>
  </si>
  <si>
    <t>Valor Concessão</t>
  </si>
  <si>
    <t>Financiamento</t>
  </si>
  <si>
    <t>Amortização - Linha 1</t>
  </si>
  <si>
    <t>Amortização - Linha 2</t>
  </si>
  <si>
    <t>PREMISSAS GERAIS</t>
  </si>
  <si>
    <t>Pagamento de Juros / Amortização Dívida LP</t>
  </si>
  <si>
    <t>Início da Projeção</t>
  </si>
  <si>
    <t>Constituição de Cx Mínimo</t>
  </si>
  <si>
    <t>Horizonte da projeção:</t>
  </si>
  <si>
    <t>Constituição de Ct. Reserva</t>
  </si>
  <si>
    <t>Índice de reajuste</t>
  </si>
  <si>
    <t>IPCA</t>
  </si>
  <si>
    <t xml:space="preserve">Pagamento de Dividendos </t>
  </si>
  <si>
    <t>Modelo Real ou Nominal</t>
  </si>
  <si>
    <t>Real</t>
  </si>
  <si>
    <t>Aplicação Excedente de Caixa</t>
  </si>
  <si>
    <t>Caixa Mínimo (Receita Bruta)</t>
  </si>
  <si>
    <t>Necessidade Caixa</t>
  </si>
  <si>
    <t>Receita Financeira</t>
  </si>
  <si>
    <t>Sim</t>
  </si>
  <si>
    <t>Reserva da Dívida</t>
  </si>
  <si>
    <t>Início da Distribuição de Dividendos</t>
  </si>
  <si>
    <t>Fontes</t>
  </si>
  <si>
    <t>Dias no Ano</t>
  </si>
  <si>
    <t>Empréstimo Ponte</t>
  </si>
  <si>
    <t>Empréstimo LP</t>
  </si>
  <si>
    <t>PREMISSAS TRIBUTÁRIAS</t>
  </si>
  <si>
    <t>Tranche 1</t>
  </si>
  <si>
    <t>Tranche 2</t>
  </si>
  <si>
    <t>Tipo de alíquota</t>
  </si>
  <si>
    <t>Lucro Real</t>
  </si>
  <si>
    <t xml:space="preserve">IR Base </t>
  </si>
  <si>
    <t>Aporte de Capital</t>
  </si>
  <si>
    <t>IR Adicional</t>
  </si>
  <si>
    <t>Saque Excedente de Caixa</t>
  </si>
  <si>
    <t>CSLL</t>
  </si>
  <si>
    <t>Geração Operacional de Caixa</t>
  </si>
  <si>
    <t>Pis / Cofins - Lucro Real</t>
  </si>
  <si>
    <t xml:space="preserve">ISS </t>
  </si>
  <si>
    <t xml:space="preserve">Crédito Pis/Cofins </t>
  </si>
  <si>
    <t>DEPRECIAÇÃO</t>
  </si>
  <si>
    <t>APORTES OBRIGATÓRIOS</t>
  </si>
  <si>
    <t>Ativo Fixo Líquido no Fim do Período de Avaliação</t>
  </si>
  <si>
    <t>Assinatura Contrato</t>
  </si>
  <si>
    <t>Até 12 Meses</t>
  </si>
  <si>
    <t>CMPC - Custo Médio Ponderado de Capital - Estádio Serra Dourada</t>
  </si>
  <si>
    <t>CAPM (Capital Asset Pricing Model)</t>
  </si>
  <si>
    <t>fontes:</t>
  </si>
  <si>
    <t>β</t>
  </si>
  <si>
    <t>Beta alavancado / setorial</t>
  </si>
  <si>
    <t>Damodaran</t>
  </si>
  <si>
    <t>Rf</t>
  </si>
  <si>
    <t>Taxa livre de Risco EUA</t>
  </si>
  <si>
    <t>T Bond - US treasury (10 anos)</t>
  </si>
  <si>
    <t>Rm</t>
  </si>
  <si>
    <t>Retorno Médio do Mercado</t>
  </si>
  <si>
    <t>Rf + Premium (KPMG)</t>
  </si>
  <si>
    <t>Rp</t>
  </si>
  <si>
    <t>Risco Brasil</t>
  </si>
  <si>
    <t>Rgf</t>
  </si>
  <si>
    <t>Risco Novo Negócio</t>
  </si>
  <si>
    <t>Inflação EUA</t>
  </si>
  <si>
    <t>Histórico</t>
  </si>
  <si>
    <t>fonte: US Department of Labor</t>
  </si>
  <si>
    <t>Inflação Brasil</t>
  </si>
  <si>
    <t>IPCA acumulado</t>
  </si>
  <si>
    <t>fonte: IBGE</t>
  </si>
  <si>
    <t>Rpais</t>
  </si>
  <si>
    <t>Ke</t>
  </si>
  <si>
    <t>Ke s infl</t>
  </si>
  <si>
    <t>TLP real</t>
  </si>
  <si>
    <t>spread bndes</t>
  </si>
  <si>
    <t>risco bndes</t>
  </si>
  <si>
    <t>Kd</t>
  </si>
  <si>
    <t>fonte: modelo econômico financeiro</t>
  </si>
  <si>
    <t>% Divida</t>
  </si>
  <si>
    <t>% Capital Próprio</t>
  </si>
  <si>
    <t>CMPC</t>
  </si>
  <si>
    <t>aliquota IRPJ/CSLL</t>
  </si>
  <si>
    <t>Eng/Entre/Recreation</t>
  </si>
  <si>
    <t>Unlevered</t>
  </si>
  <si>
    <t>Debt/Equity</t>
  </si>
  <si>
    <t>Tax Rate</t>
  </si>
  <si>
    <t>Levered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</si>
  <si>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</si>
  <si>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</si>
  <si>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</si>
  <si>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</si>
  <si>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</si>
  <si>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</si>
  <si>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</si>
  <si>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</si>
  <si>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</si>
  <si>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</si>
  <si>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CUSTOS/DESPESAS OPERACIONAIS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</si>
  <si>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</si>
  <si>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</si>
  <si>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</si>
  <si>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</si>
  <si>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</si>
  <si>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</si>
  <si>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</si>
  <si>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</si>
  <si>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</si>
  <si>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</si>
  <si>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</si>
  <si>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</si>
  <si>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Ano 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</si>
  <si>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</si>
  <si>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</si>
  <si>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</si>
  <si>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</si>
  <si>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</si>
  <si>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</si>
  <si>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</si>
  <si>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</si>
  <si>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</si>
  <si>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</si>
  <si>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</si>
  <si>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</si>
  <si>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</si>
  <si>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</si>
  <si>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</si>
  <si>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</si>
  <si>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</si>
  <si>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</si>
  <si>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</si>
  <si>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</si>
  <si>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Ano 31</t>
  </si>
  <si>
    <t>Ano 32</t>
  </si>
  <si>
    <t>Ano 33</t>
  </si>
  <si>
    <t>Ano 34</t>
  </si>
  <si>
    <t>Ano 35</t>
  </si>
  <si>
    <t>Resumo dos Custos e Despesas Operacionais</t>
  </si>
  <si>
    <t>Custos e Despesas Operacionais</t>
  </si>
  <si>
    <t>Outras Despesas</t>
  </si>
  <si>
    <t>Total R$ Mil</t>
  </si>
  <si>
    <t>Total Custos e Despesas Operacionais</t>
  </si>
  <si>
    <t>Despesas de Operacão Real</t>
  </si>
  <si>
    <t>Outras Despesas Real</t>
  </si>
  <si>
    <t>Despesas de Operação Corrigida</t>
  </si>
  <si>
    <t>Outras Despesas Corrigida</t>
  </si>
  <si>
    <t>Fator de Correção</t>
  </si>
  <si>
    <t>N</t>
  </si>
  <si>
    <t>Custos e Despesas de Operacão</t>
  </si>
  <si>
    <t>SPE - Equipe de Gestão, Operação e Negócios</t>
  </si>
  <si>
    <t>Serviços Terceirizados</t>
  </si>
  <si>
    <t>Serviços de Manutenção e Conservação</t>
  </si>
  <si>
    <t>Materiais de Manutenção e Conservação</t>
  </si>
  <si>
    <t>IPTU</t>
  </si>
  <si>
    <t>Crédito de PIS/COFINS</t>
  </si>
  <si>
    <t>Utilities</t>
  </si>
  <si>
    <t>Despesas Administrativas</t>
  </si>
  <si>
    <t>Outras</t>
  </si>
  <si>
    <t>Ressarcimento dos Estudos</t>
  </si>
  <si>
    <t>Outorga Variável (% da Receita do ano anterior)</t>
  </si>
  <si>
    <t>Custos de Estruturação Financeira</t>
  </si>
  <si>
    <t>Ressarcimento Gastos pré-operacionais</t>
  </si>
  <si>
    <t>Financial Fee - Linha 1</t>
  </si>
  <si>
    <t>Financial Fee - Linha 2</t>
  </si>
  <si>
    <t>Financial Fee - Empréstimo Ponte</t>
  </si>
  <si>
    <t>PREMISSAS FINANCEIRAS</t>
  </si>
  <si>
    <t>Fator de Correção - IPCA</t>
  </si>
  <si>
    <t>Fator de Correção Receita</t>
  </si>
  <si>
    <t>Fator de Correção Despesas</t>
  </si>
  <si>
    <t>Fator de Correção Investimento</t>
  </si>
  <si>
    <t>PREMISSAS MACROECONÔMICAS</t>
  </si>
  <si>
    <t>Projeções</t>
  </si>
  <si>
    <t>Período</t>
  </si>
  <si>
    <t xml:space="preserve">SELIC </t>
  </si>
  <si>
    <t>SELIC Real</t>
  </si>
  <si>
    <t>Desconto Selic Real Acumulada</t>
  </si>
  <si>
    <t>(TLP + IPCA) **</t>
  </si>
  <si>
    <t>IPCA *</t>
  </si>
  <si>
    <t>PIB</t>
  </si>
  <si>
    <t>Fonte: Bradesco 24/11/2023</t>
  </si>
  <si>
    <t>* IPCA 2024 - acumulado de setembro 2023 até janeiro 2025</t>
  </si>
  <si>
    <t>** TLP - taxa de março 2024</t>
  </si>
  <si>
    <t>PREMISSAS DO FINANCIAMENTO</t>
  </si>
  <si>
    <t>Linha BNDES Project Finance</t>
  </si>
  <si>
    <t>Linha 2  - Banco Comercial - Debêntures</t>
  </si>
  <si>
    <t>Empréstimo - Ponte</t>
  </si>
  <si>
    <t>1ª tranche</t>
  </si>
  <si>
    <t>2ª tranche</t>
  </si>
  <si>
    <t xml:space="preserve"> Juros Bridge Loan Nominal</t>
  </si>
  <si>
    <t>Fonte</t>
  </si>
  <si>
    <t>BNDES</t>
  </si>
  <si>
    <t>Comercial</t>
  </si>
  <si>
    <t>(i) Indexador - TJLP</t>
  </si>
  <si>
    <t>Tipo Amortização</t>
  </si>
  <si>
    <t>SAC</t>
  </si>
  <si>
    <t>(ii) Spread Risco</t>
  </si>
  <si>
    <t>Participação nos Investimentos</t>
  </si>
  <si>
    <t>PRICE</t>
  </si>
  <si>
    <t>Financial Fee</t>
  </si>
  <si>
    <t>Juros Nominais</t>
  </si>
  <si>
    <t>Prazo Final da Amortização</t>
  </si>
  <si>
    <t>(i) Indexador - IPCA</t>
  </si>
  <si>
    <t>(ii) Remuneração Base</t>
  </si>
  <si>
    <t>(iii) Spread Risco</t>
  </si>
  <si>
    <t>Captação</t>
  </si>
  <si>
    <t>Início da Captação*</t>
  </si>
  <si>
    <t>Incluir valores na tabela abaixo</t>
  </si>
  <si>
    <t xml:space="preserve"> Juros Receita Financeira Nominal</t>
  </si>
  <si>
    <t>Final da Captação*</t>
  </si>
  <si>
    <t>(i) % da Selic</t>
  </si>
  <si>
    <t>Carência</t>
  </si>
  <si>
    <t>Início da Carência de Juros</t>
  </si>
  <si>
    <t>Início da Carência de Juros*</t>
  </si>
  <si>
    <t>Capital de Giro</t>
  </si>
  <si>
    <t>Final da Carência de Juros</t>
  </si>
  <si>
    <t>Final da Carência de Juros*</t>
  </si>
  <si>
    <t>Contas a Pagar</t>
  </si>
  <si>
    <t>Prazo Total</t>
  </si>
  <si>
    <t>Impostos a Pagar</t>
  </si>
  <si>
    <t>Início da Amortização*</t>
  </si>
  <si>
    <t>Contas a Receber</t>
  </si>
  <si>
    <t>Final da Amortização*</t>
  </si>
  <si>
    <t>Fee Fonte Financiadora</t>
  </si>
  <si>
    <t>Financial Advisory</t>
  </si>
  <si>
    <t>Legal Advisory</t>
  </si>
  <si>
    <t>* digitar sempre dia 01, mês referência e o ano completo com 4 dígitos</t>
  </si>
  <si>
    <t>Projeção Financiamento 2 - Debêntures</t>
  </si>
  <si>
    <t>Desembolsos</t>
  </si>
  <si>
    <t>Valor do desembolso - 1ª TRANCHE</t>
  </si>
  <si>
    <t>Valor do desembolso - 2ª TRANCHE</t>
  </si>
  <si>
    <t>Curva de Juros</t>
  </si>
  <si>
    <t>RECEITAS</t>
  </si>
  <si>
    <t>Receita de Operação</t>
  </si>
  <si>
    <t>Perda de Receita</t>
  </si>
  <si>
    <t>Receita Bruta Total</t>
  </si>
  <si>
    <t>Receita Financeira R$ mil</t>
  </si>
  <si>
    <t>Disponibilidade</t>
  </si>
  <si>
    <t>Caixa Mínimo</t>
  </si>
  <si>
    <t>Conta Reserva</t>
  </si>
  <si>
    <t>Receita Financeira Total</t>
  </si>
  <si>
    <t>Estádio Locação</t>
  </si>
  <si>
    <t>Locação - Jogos</t>
  </si>
  <si>
    <t>Valor por Locação</t>
  </si>
  <si>
    <t>Receita Bruta</t>
  </si>
  <si>
    <t>Quantidade</t>
  </si>
  <si>
    <t>Locação - Eventos</t>
  </si>
  <si>
    <t>Locação - Estacionamento</t>
  </si>
  <si>
    <t>Camarotes Tipo 1</t>
  </si>
  <si>
    <t>Camarotes Tipo 2</t>
  </si>
  <si>
    <t>Camarotes Tipo 3</t>
  </si>
  <si>
    <t>Estádio Acessórias</t>
  </si>
  <si>
    <t>Estacionamento - Jogos</t>
  </si>
  <si>
    <t>Ticket Médio</t>
  </si>
  <si>
    <t>Alimentos e Bebidas</t>
  </si>
  <si>
    <t>Estádio Mídia e Patrocínios</t>
  </si>
  <si>
    <t>Naming Rights</t>
  </si>
  <si>
    <t>Valor da Operação</t>
  </si>
  <si>
    <t>Sector Rights</t>
  </si>
  <si>
    <t>Ginásio Locação</t>
  </si>
  <si>
    <t>Locação Jogos</t>
  </si>
  <si>
    <t>Locação Eventos</t>
  </si>
  <si>
    <t>Ginásio Acessórias</t>
  </si>
  <si>
    <t>Estacionamento - Operação</t>
  </si>
  <si>
    <t>Ginásio Mídia e Patrocínios</t>
  </si>
  <si>
    <t>Prédio Norte</t>
  </si>
  <si>
    <t>Locação Térreo / Acesso</t>
  </si>
  <si>
    <t>1 Pavimento</t>
  </si>
  <si>
    <t>2 Pavimento</t>
  </si>
  <si>
    <t>Prédio Sul</t>
  </si>
  <si>
    <t>Outras Áreas</t>
  </si>
  <si>
    <t>Nível 10</t>
  </si>
  <si>
    <t>Nível 50</t>
  </si>
  <si>
    <t>Parque Poliesportivo</t>
  </si>
  <si>
    <t>Locação Campo de Futebol</t>
  </si>
  <si>
    <t>Quadra de Beach Tenis</t>
  </si>
  <si>
    <t>Quadra Poiesportiva</t>
  </si>
  <si>
    <t>Empreendimentos Associados</t>
  </si>
  <si>
    <t>Locação Prédio Funcional</t>
  </si>
  <si>
    <t>Estacionamento - Rotativo</t>
  </si>
  <si>
    <t>Estacionamento - Mensalista</t>
  </si>
  <si>
    <t>BALANÇO PATRIMONIAL - BP</t>
  </si>
  <si>
    <t>Ativo (R$)</t>
  </si>
  <si>
    <t>Ativo Circulante</t>
  </si>
  <si>
    <t>I</t>
  </si>
  <si>
    <t>Caixa Excedente</t>
  </si>
  <si>
    <t>Contas a receber</t>
  </si>
  <si>
    <t>Ativo Permanente</t>
  </si>
  <si>
    <t>II</t>
  </si>
  <si>
    <t>Imobilizado Líquido</t>
  </si>
  <si>
    <t>Imobilizado Bruto</t>
  </si>
  <si>
    <t>(-) Depreciação Acumulada</t>
  </si>
  <si>
    <t>Intangível Líquido</t>
  </si>
  <si>
    <t>Intangível Bruto</t>
  </si>
  <si>
    <t>ATIVO TOTAL</t>
  </si>
  <si>
    <t>III = I + II</t>
  </si>
  <si>
    <t>Passivo (em R$ mil)</t>
  </si>
  <si>
    <t>Passivo Circulante</t>
  </si>
  <si>
    <t>IV</t>
  </si>
  <si>
    <t>Contas a pagar</t>
  </si>
  <si>
    <t>Empréstimos - Curto Prazo</t>
  </si>
  <si>
    <t>Exigível a Longo Prazo</t>
  </si>
  <si>
    <t>V</t>
  </si>
  <si>
    <t>Empréstimos - Longo Prazo</t>
  </si>
  <si>
    <t>Patrimônio Líquido</t>
  </si>
  <si>
    <t>VI</t>
  </si>
  <si>
    <t>Capital Social</t>
  </si>
  <si>
    <t>Reserva Legal</t>
  </si>
  <si>
    <t>Lucro Acumulados depois da Distribuição</t>
  </si>
  <si>
    <t xml:space="preserve">Lucros Acumulados </t>
  </si>
  <si>
    <t>Lucros Acumulados - Reserva Legal</t>
  </si>
  <si>
    <t>Dividendos Distribuídos</t>
  </si>
  <si>
    <t>PASSIVO TOTAL</t>
  </si>
  <si>
    <t>VII = IV + V + VI</t>
  </si>
  <si>
    <t>Balance Check</t>
  </si>
  <si>
    <t>Diferença</t>
  </si>
  <si>
    <t>Alavancagem (Debt/Equity+Debt)</t>
  </si>
  <si>
    <t>Cálculo Capital de Giro</t>
  </si>
  <si>
    <t>AC - PC</t>
  </si>
  <si>
    <t>Variação</t>
  </si>
  <si>
    <t>INVESTIMENTOS</t>
  </si>
  <si>
    <t>Resumo dos Investimentos (R$ Mil)</t>
  </si>
  <si>
    <t>Outros (Outorga Fixa)</t>
  </si>
  <si>
    <t>Obras Civis</t>
  </si>
  <si>
    <t>Intervenções Obrigatórias</t>
  </si>
  <si>
    <t>Intervenções Opcionais (estacionamento ala oeste ou norte)</t>
  </si>
  <si>
    <t>Intervenções Opcionais (estacionamento ala sul)</t>
  </si>
  <si>
    <t>Investimento 6</t>
  </si>
  <si>
    <t>Ambiental</t>
  </si>
  <si>
    <t>Licenças</t>
  </si>
  <si>
    <t>A'</t>
  </si>
  <si>
    <t>Investimento 2</t>
  </si>
  <si>
    <t>Investimento 3</t>
  </si>
  <si>
    <t>Investimento 4</t>
  </si>
  <si>
    <t>Investimento 5</t>
  </si>
  <si>
    <t>Equipamentos</t>
  </si>
  <si>
    <t>Veículos e Equipamentos</t>
  </si>
  <si>
    <t>Reinvestimento Veículos e Equipamentos</t>
  </si>
  <si>
    <t>Outros</t>
  </si>
  <si>
    <t>Outorga Fixa</t>
  </si>
  <si>
    <t>DEMONSTRAÇÃO DE RESULTADO</t>
  </si>
  <si>
    <t>DRE (R$)</t>
  </si>
  <si>
    <t>TOTAL</t>
  </si>
  <si>
    <t>(-) Deduções da Receita</t>
  </si>
  <si>
    <t>PIS / COFINS</t>
  </si>
  <si>
    <t>ISS / ICMS</t>
  </si>
  <si>
    <t>Receita Líquida</t>
  </si>
  <si>
    <t>(-) Despesas Operacionais</t>
  </si>
  <si>
    <t>Despesas de Adm. e Operação</t>
  </si>
  <si>
    <t>Lucro Bruto</t>
  </si>
  <si>
    <t>(-) Outras Despesas</t>
  </si>
  <si>
    <t>Despesas Diversas</t>
  </si>
  <si>
    <t>EBITDA</t>
  </si>
  <si>
    <t>% Margem EBITDA</t>
  </si>
  <si>
    <t>(-) Depreciação</t>
  </si>
  <si>
    <t>(-) Amortização</t>
  </si>
  <si>
    <t>EBIT</t>
  </si>
  <si>
    <t>Resultado Financeiro</t>
  </si>
  <si>
    <t>(+) Receita Financeira</t>
  </si>
  <si>
    <t>(-) Despesa de Juros</t>
  </si>
  <si>
    <t>(-) Financial Fee</t>
  </si>
  <si>
    <t>EBT</t>
  </si>
  <si>
    <t xml:space="preserve">(-) IR </t>
  </si>
  <si>
    <t>(-) CSLL</t>
  </si>
  <si>
    <t>Lucro Líquido</t>
  </si>
  <si>
    <t>% Margem Líquida</t>
  </si>
  <si>
    <t>Lucro Líquido Acumulado</t>
  </si>
  <si>
    <t>Chek IR/CSLL</t>
  </si>
  <si>
    <t>FLUXO DE CAIXA INDIRETO</t>
  </si>
  <si>
    <t>Fluxo de Caixa do Projeto (R$)</t>
  </si>
  <si>
    <t>Atividades Operacionais</t>
  </si>
  <si>
    <t>(+/-) EBIT</t>
  </si>
  <si>
    <t>(+) Depreciação</t>
  </si>
  <si>
    <t>(+/-) Variação de capital de giro</t>
  </si>
  <si>
    <t>(-) IR/CSLL do PROJETO</t>
  </si>
  <si>
    <t>Atividades de Investimento</t>
  </si>
  <si>
    <t xml:space="preserve">(-) Investimentos  </t>
  </si>
  <si>
    <t>(=) Fluxo de Caixa Líquido do Projeto</t>
  </si>
  <si>
    <t>TIR do projeto</t>
  </si>
  <si>
    <t>Payback do projeto</t>
  </si>
  <si>
    <t>VPL</t>
  </si>
  <si>
    <t>Fluxo de Caixa Alavancado (R$)</t>
  </si>
  <si>
    <t>1) Atividades Operacionais</t>
  </si>
  <si>
    <t>(+/-) Resultado do Exercício</t>
  </si>
  <si>
    <t>(+) Despesas de Juros (DRE)</t>
  </si>
  <si>
    <t>2) Atividades de Investimento</t>
  </si>
  <si>
    <t>(-) Investimentos</t>
  </si>
  <si>
    <t>3) Atividades de Financiamento</t>
  </si>
  <si>
    <t>III</t>
  </si>
  <si>
    <t>(+) Empréstimos</t>
  </si>
  <si>
    <t>`</t>
  </si>
  <si>
    <t>(-) Juros Pagos</t>
  </si>
  <si>
    <t>(-) Amortização da Dívida</t>
  </si>
  <si>
    <t>(+/-) Conta Reserva</t>
  </si>
  <si>
    <t>(+/-) Caixa Mínimo</t>
  </si>
  <si>
    <t>(=) Fluxo de caixa Alavancado</t>
  </si>
  <si>
    <t>IV = I + II + III</t>
  </si>
  <si>
    <t>TIR Alavancada</t>
  </si>
  <si>
    <t>ICSD</t>
  </si>
  <si>
    <t>(EBITDA - IR - CSLL +/- Capital de Giro) / (Amortização + Juros)</t>
  </si>
  <si>
    <t>Fluxo de Caixa do Acionista (R$)</t>
  </si>
  <si>
    <t>(-) Aporte de Capital</t>
  </si>
  <si>
    <t>(+) Redução de Capital</t>
  </si>
  <si>
    <t xml:space="preserve">(+) Dividendos </t>
  </si>
  <si>
    <t>Fluxo do Acionista</t>
  </si>
  <si>
    <t>TIR do Acionista</t>
  </si>
  <si>
    <t>Fluxo de Caixa Livre (R$)</t>
  </si>
  <si>
    <t>(-) Receita Financeira Caixa Excedente</t>
  </si>
  <si>
    <t>(+) Aporte Inicial</t>
  </si>
  <si>
    <t>(+/-) Aporte/Cobertura de Caixa</t>
  </si>
  <si>
    <t>Saldo de Caixa - FCL</t>
  </si>
  <si>
    <t>Fluxo do Acionista - FCL</t>
  </si>
  <si>
    <t>VPL Fluxo de Caixa Livre</t>
  </si>
  <si>
    <t>Reserva Legal / Conta Reserva / Pagamento CAP</t>
  </si>
  <si>
    <t>(a) - Reserva Legal Acumulada</t>
  </si>
  <si>
    <t>(b) - Conta Reserva</t>
  </si>
  <si>
    <t>Var (b)</t>
  </si>
  <si>
    <t>(c) - Caixa Mínimo</t>
  </si>
  <si>
    <t>Var (c)</t>
  </si>
  <si>
    <t>(b) + (c) = Caixa Vinculado</t>
  </si>
  <si>
    <t>(+/-) Necessidade de Caixa</t>
  </si>
  <si>
    <t>Movimentação de caixa excedente</t>
  </si>
  <si>
    <t>Caixa Início do Período</t>
  </si>
  <si>
    <t>(+) Caixa Operação</t>
  </si>
  <si>
    <t>(+) Aporte de Capital</t>
  </si>
  <si>
    <t>(-) Dividendos</t>
  </si>
  <si>
    <t>Caixa Fim do Período</t>
  </si>
  <si>
    <t>Controle Dividendos</t>
  </si>
  <si>
    <t>Lucro Acumulado</t>
  </si>
  <si>
    <t>Saldo de Caixa</t>
  </si>
  <si>
    <t>FLUXO DE CAIXA DIRETO</t>
  </si>
  <si>
    <t>FCD (R$)</t>
  </si>
  <si>
    <t>Entradas Operacionais</t>
  </si>
  <si>
    <t>Receitas Acessórias</t>
  </si>
  <si>
    <t>Saídas Operacionais</t>
  </si>
  <si>
    <t>Impostos</t>
  </si>
  <si>
    <t>Custos e Despesas</t>
  </si>
  <si>
    <t>Fluxo de Caixa do Projeto</t>
  </si>
  <si>
    <t>Fluxo de Caixa Alavancado</t>
  </si>
  <si>
    <t>TIR Alavancado</t>
  </si>
  <si>
    <t xml:space="preserve">CÁLCULO DE IMPOSTOS </t>
  </si>
  <si>
    <t>Cálculo do Imposto sobre a Receita Bruta</t>
  </si>
  <si>
    <t>Regime Não Cumulativo</t>
  </si>
  <si>
    <t xml:space="preserve">Custos Operacionais </t>
  </si>
  <si>
    <t>Depreciação</t>
  </si>
  <si>
    <t>PIS e COFINS</t>
  </si>
  <si>
    <t>ISS</t>
  </si>
  <si>
    <t>ITBI</t>
  </si>
  <si>
    <t>Cálculo do Imposto TIR do Projeto</t>
  </si>
  <si>
    <t>(+) Custos Pré-Operacionais</t>
  </si>
  <si>
    <t>(-) Depreciação e Amortização do Resultado</t>
  </si>
  <si>
    <t>(+) Depreciação e Amortização Dedutível</t>
  </si>
  <si>
    <t>Base Tributável</t>
  </si>
  <si>
    <t>Cálculo Prejuízo Fiscal</t>
  </si>
  <si>
    <t>Saldo inicial de prejuízos fiscais</t>
  </si>
  <si>
    <t>Prejuízos fiscais</t>
  </si>
  <si>
    <t>Aproveitamento de prejuízos fiscais</t>
  </si>
  <si>
    <t>Saldo final de prejuízos fiscais</t>
  </si>
  <si>
    <t>(-) IR Adicional</t>
  </si>
  <si>
    <t>Cálculo do Imposto DRE</t>
  </si>
  <si>
    <t>FINANCIAMENTO</t>
  </si>
  <si>
    <t>Consolidado</t>
  </si>
  <si>
    <t>ANUAL</t>
  </si>
  <si>
    <t>Saldo inicial</t>
  </si>
  <si>
    <t>Novo funding (Caixa)</t>
  </si>
  <si>
    <t>Juros apropriados (DRE)</t>
  </si>
  <si>
    <t>Juros pagos (Caixa)</t>
  </si>
  <si>
    <t>Amortização principal (Caixa)</t>
  </si>
  <si>
    <t>Valor da Parcela (Caixa)</t>
  </si>
  <si>
    <t>Saldo final (Balanço)</t>
  </si>
  <si>
    <t>Saldo Curto Prazo</t>
  </si>
  <si>
    <t>Saldo Longo Prazo</t>
  </si>
  <si>
    <t>Fee de estruturação</t>
  </si>
  <si>
    <t>Indíce de Cobertura do Serviço da Dívida</t>
  </si>
  <si>
    <t>n/a</t>
  </si>
  <si>
    <t>Ebitda</t>
  </si>
  <si>
    <t>Variação Capital Giro</t>
  </si>
  <si>
    <t>Serviço da Dívida</t>
  </si>
  <si>
    <t>Linha 1</t>
  </si>
  <si>
    <t>Amortização</t>
  </si>
  <si>
    <t>Início Carência Juros</t>
  </si>
  <si>
    <t>Início da Amortização</t>
  </si>
  <si>
    <t>Participação nos Investimentos -SAC</t>
  </si>
  <si>
    <t>Final Carência Juros</t>
  </si>
  <si>
    <t>Final da Amortização</t>
  </si>
  <si>
    <t>Participação nos Investimentos - PRICE</t>
  </si>
  <si>
    <t>Início da Captação</t>
  </si>
  <si>
    <t>Fim da Captação</t>
  </si>
  <si>
    <t>Projeção Financiamento 1 - BNDES</t>
  </si>
  <si>
    <t>Taxas:</t>
  </si>
  <si>
    <t>Indexador</t>
  </si>
  <si>
    <t>TJLP</t>
  </si>
  <si>
    <t>Remuneração + Spread</t>
  </si>
  <si>
    <t>Taxa Total</t>
  </si>
  <si>
    <t>Prazos:</t>
  </si>
  <si>
    <t>Período de Carência de Juros</t>
  </si>
  <si>
    <t>Parcelas Pagas</t>
  </si>
  <si>
    <t>Parcelas Remanescentes</t>
  </si>
  <si>
    <t>Desembolsos - 1ª parcela</t>
  </si>
  <si>
    <t>Desembolsos - demais parcelas</t>
  </si>
  <si>
    <t>Projeção:</t>
  </si>
  <si>
    <t>Totais</t>
  </si>
  <si>
    <t>2022</t>
  </si>
  <si>
    <t>2023</t>
  </si>
  <si>
    <t>Linha 2 - 1ª TRANCHE</t>
  </si>
  <si>
    <t>Prazo Amortização</t>
  </si>
  <si>
    <t xml:space="preserve"> </t>
  </si>
  <si>
    <t>PRICE - 1ª TRANCHE</t>
  </si>
  <si>
    <t>2025</t>
  </si>
  <si>
    <t>2026</t>
  </si>
  <si>
    <t>2027</t>
  </si>
  <si>
    <t>Linha 2 - 2ª TRANCHE</t>
  </si>
  <si>
    <t>PRICE - 2ª TRANCHE</t>
  </si>
  <si>
    <t>2024</t>
  </si>
  <si>
    <t>Projeção Financiamento - EMPRÉSTIMO PONTE</t>
  </si>
  <si>
    <t xml:space="preserve">Investimentos </t>
  </si>
  <si>
    <t>Depreciação Acumulada</t>
  </si>
  <si>
    <t>Taxa de Depreciação Anual Média:</t>
  </si>
  <si>
    <t>Valor Residual?</t>
  </si>
  <si>
    <t>Não</t>
  </si>
  <si>
    <t>Imobilizado Líquido Inicial</t>
  </si>
  <si>
    <t>Investimento do Período</t>
  </si>
  <si>
    <t>sim</t>
  </si>
  <si>
    <t>Estádio</t>
  </si>
  <si>
    <t>Ginásio</t>
  </si>
  <si>
    <t>ABL</t>
  </si>
  <si>
    <t>ANÁLISE DE SENSIBILIDADE</t>
  </si>
  <si>
    <t>DEMANDA</t>
  </si>
  <si>
    <t>TIR</t>
  </si>
  <si>
    <t xml:space="preserve">CAPEX </t>
  </si>
  <si>
    <t>OPEX</t>
  </si>
  <si>
    <t>PRODUTOS E SERVIÇOS</t>
  </si>
  <si>
    <t>Q ANUAL</t>
  </si>
  <si>
    <t>P UNITÁRIO</t>
  </si>
  <si>
    <t>% Utilização</t>
  </si>
  <si>
    <t>VALOR</t>
  </si>
  <si>
    <t>CUSTOS E DESPESAS DA OPERAÇÃO</t>
  </si>
  <si>
    <t>Custo dos Produtos Vendidos (ITBI)</t>
  </si>
  <si>
    <t>OUTRAS DESPESAS</t>
  </si>
  <si>
    <t>Outorga Variável</t>
  </si>
  <si>
    <t>Empréstimos</t>
  </si>
  <si>
    <t xml:space="preserve"> Ano 3</t>
  </si>
  <si>
    <t>Estacionameto - Rotativo</t>
  </si>
  <si>
    <t>Estacionameto - Mensalista</t>
  </si>
  <si>
    <t>Custos e Despesas Totais</t>
  </si>
  <si>
    <t>Dúvidas</t>
  </si>
  <si>
    <t>Significado ano -1, Ano 0, Ano 1 e Ano 2</t>
  </si>
  <si>
    <t>Ajustar para 10 anos</t>
  </si>
  <si>
    <t>Por que 6 anos?</t>
  </si>
  <si>
    <t>Parque já existe?</t>
  </si>
  <si>
    <t>Participação acionistas</t>
  </si>
  <si>
    <t>Aportes</t>
  </si>
  <si>
    <t>O que vende na loja?</t>
  </si>
  <si>
    <t>Souveniers, roupas, bonecos, etc</t>
  </si>
  <si>
    <t>Estacionamento aluguel ou operação?</t>
  </si>
  <si>
    <t>Operação terceirizada</t>
  </si>
  <si>
    <t>Alíquota ISS da cidade (que cidade?) - Olímpia</t>
  </si>
  <si>
    <t>Anexo II item 3.03</t>
  </si>
  <si>
    <t>Lei complementar 212 2/10/18</t>
  </si>
  <si>
    <t>Patrocínio - tributaçào</t>
  </si>
  <si>
    <t>= serviço publicidade</t>
  </si>
  <si>
    <t>Anexo II item 17.06</t>
  </si>
  <si>
    <t>Left</t>
  </si>
  <si>
    <t>Top</t>
  </si>
  <si>
    <t>Right</t>
  </si>
  <si>
    <t>Bottom</t>
  </si>
  <si>
    <t>Ref</t>
  </si>
  <si>
    <t>$A$1:$I$6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</si>
</sst>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m/d/yyyy"/>
    <numFmt numFmtId="165" formatCode="0.0%"/>
    <numFmt numFmtId="166" formatCode="_(* #,##0.00_);_(* \(#,##0.00\);_(* \-??_);_(@_)"/>
    <numFmt numFmtId="167" formatCode="#,##0_ ;[Red]\-#,##0\ "/>
    <numFmt numFmtId="168" formatCode="#,##0.0_ ;[Red]\-#,##0.0\ "/>
    <numFmt numFmtId="169" formatCode="[Green]General"/>
    <numFmt numFmtId="170" formatCode="_(* #,##0_);_(* \(#,##0\);_(* \-??_);_(@_)"/>
    <numFmt numFmtId="171" formatCode="\ 0&quot; anos&quot;"/>
    <numFmt numFmtId="172" formatCode="General&quot; dias&quot;"/>
    <numFmt numFmtId="173" formatCode="General&quot; Meses&quot;"/>
    <numFmt numFmtId="174" formatCode="&quot;Ano &quot;General"/>
    <numFmt numFmtId="175" formatCode="General&quot; anos&quot;"/>
    <numFmt numFmtId="176" formatCode="mmm\-yy"/>
    <numFmt numFmtId="177" formatCode="0&quot; anos&quot;"/>
    <numFmt numFmtId="178" formatCode="#,##0;[Red]#,##0"/>
    <numFmt numFmtId="179" formatCode="#,##0.000"/>
    <numFmt numFmtId="180" formatCode="d\-mmm\-yy"/>
    <numFmt numFmtId="181" formatCode="0.00_);\(0.00\)"/>
    <numFmt numFmtId="182" formatCode="0.000_);\(0.000\)"/>
    <numFmt numFmtId="183" formatCode="0.000"/>
    <numFmt numFmtId="184" formatCode="0.0000"/>
    <numFmt numFmtId="185" formatCode="General&quot; 000&quot;"/>
    <numFmt numFmtId="186" formatCode="#,##0&quot; ano&quot;"/>
    <numFmt numFmtId="187" formatCode="#,##0_);\(#,##0\)"/>
    <numFmt numFmtId="188" formatCode="&quot;R$ &quot;#,##0_);[Red]&quot;(R$ &quot;#,##0\)"/>
    <numFmt numFmtId="189" formatCode="#,##0_);[Red]\(#,##0\)"/>
    <numFmt numFmtId="190" formatCode="#,##0.0"/>
    <numFmt numFmtId="191" formatCode="_-* #,##0.00_-;\-* #,##0.00_-;_-* \-??_-;_-@"/>
    <numFmt numFmtId="192" formatCode="#,##0_ ;\-#,##0\ "/>
    <numFmt numFmtId="193" formatCode="0.000000"/>
    <numFmt numFmtId="194" formatCode="#,##0.00_);\(#,##0.00\)"/>
    <numFmt numFmtId="195" formatCode="&quot;R$ &quot;#,##0.00;[Red]&quot;-R$ &quot;#,##0.00"/>
    <numFmt numFmtId="196" formatCode="_(* #,##0.000_);_(* \(#,##0.000\);_(* \-??_);_(@_)"/>
  </numFmts>
  <fonts count="63">
    <font>
      <sz val="10"/>
      <color rgb="FF000000"/>
      <name val="Arial"/>
      <charset val="1"/>
    </font>
    <font>
      <sz val="11"/>
      <color rgb="FF000000"/>
      <name val="Arial"/>
      <charset val="1"/>
    </font>
    <font>
      <sz val="10"/>
      <color rgb="FF3366FF"/>
      <name val="Arial"/>
      <charset val="1"/>
    </font>
    <font>
      <sz val="15"/>
      <color rgb="FF003366"/>
      <name val="Kpmg logo"/>
      <charset val="1"/>
    </font>
    <font>
      <b/>
      <sz val="22"/>
      <color rgb="FF003366"/>
      <name val="Arial"/>
      <charset val="1"/>
    </font>
    <font>
      <sz val="22"/>
      <color rgb="FF003366"/>
      <name val="Arial"/>
      <charset val="1"/>
    </font>
    <font>
      <b/>
      <sz val="14"/>
      <color rgb="FF000000"/>
      <name val="Arial"/>
      <charset val="1"/>
    </font>
    <font>
      <b/>
      <sz val="24"/>
      <color rgb="FF003366"/>
      <name val="Arial"/>
      <charset val="1"/>
    </font>
    <font>
      <b/>
      <sz val="14"/>
      <color rgb="FF003366"/>
      <name val="Arial"/>
      <charset val="1"/>
    </font>
    <font>
      <b/>
      <sz val="11"/>
      <color rgb="FF000000"/>
      <name val="Arial"/>
      <charset val="1"/>
    </font>
    <font>
      <sz val="9"/>
      <color rgb="FF000000"/>
      <name val="Arial"/>
      <charset val="1"/>
    </font>
    <font>
      <b/>
      <sz val="11"/>
      <color rgb="FF003366"/>
      <name val="Arial"/>
      <charset val="1"/>
    </font>
    <font>
      <sz val="12"/>
      <color rgb="FF000000"/>
      <name val="Arial"/>
      <charset val="1"/>
    </font>
    <font>
      <sz val="12"/>
      <color rgb="FF3366FF"/>
      <name val="Arial"/>
      <charset val="1"/>
    </font>
    <font>
      <b/>
      <sz val="16"/>
      <color rgb="FF000000"/>
      <name val="Arial"/>
      <charset val="1"/>
    </font>
    <font>
      <b/>
      <sz val="12"/>
      <color rgb="FF003366"/>
      <name val="Arial"/>
      <charset val="1"/>
    </font>
    <font>
      <b/>
      <sz val="12"/>
      <color rgb="FF0000FF"/>
      <name val="Arial"/>
      <charset val="1"/>
    </font>
    <font>
      <b/>
      <sz val="12"/>
      <color rgb="FFFFFFFF"/>
      <name val="Arial"/>
      <charset val="1"/>
    </font>
    <font>
      <b/>
      <sz val="12"/>
      <color rgb="FF000000"/>
      <name val="Arial"/>
      <charset val="1"/>
    </font>
    <font>
      <sz val="8"/>
      <color rgb="FF000000"/>
      <name val="Arial"/>
      <charset val="1"/>
    </font>
    <font>
      <b/>
      <sz val="8"/>
      <color rgb="FF000000"/>
      <name val="Arial"/>
      <charset val="1"/>
    </font>
    <font>
      <sz val="10"/>
      <color rgb="FF333399"/>
      <name val="Kpmg logo"/>
      <charset val="1"/>
    </font>
    <font>
      <b/>
      <sz val="10"/>
      <color rgb="FF000000"/>
      <name val="Arial"/>
      <charset val="1"/>
    </font>
    <font>
      <b/>
      <sz val="8"/>
      <color rgb="FF0000FF"/>
      <name val="Arial"/>
      <charset val="1"/>
    </font>
    <font>
      <b/>
      <sz val="8"/>
      <color rgb="FFFFFFFF"/>
      <name val="Arial"/>
      <charset val="1"/>
    </font>
    <font>
      <sz val="8"/>
      <color rgb="FFFFFFFF"/>
      <name val="Arial"/>
      <charset val="1"/>
    </font>
    <font>
      <b/>
      <sz val="8"/>
      <color rgb="FF00FF00"/>
      <name val="Arial"/>
      <charset val="1"/>
    </font>
    <font>
      <i/>
      <sz val="6"/>
      <color rgb="FFC4BD97"/>
      <name val="Arial"/>
      <charset val="1"/>
    </font>
    <font>
      <sz val="8"/>
      <color rgb="FF0000FF"/>
      <name val="Arial"/>
      <charset val="1"/>
    </font>
    <font>
      <sz val="10"/>
      <color rgb="FF000000"/>
      <name val="Arial Narrow"/>
      <charset val="1"/>
    </font>
    <font>
      <b/>
      <sz val="10"/>
      <color rgb="FF0000FF"/>
      <name val="Arial"/>
      <charset val="1"/>
    </font>
    <font>
      <b/>
      <u/>
      <sz val="14"/>
      <color rgb="FF002060"/>
      <name val="Calibri"/>
      <charset val="1"/>
    </font>
    <font>
      <sz val="11"/>
      <color rgb="FF002060"/>
      <name val="Calibri"/>
      <charset val="1"/>
    </font>
    <font>
      <b/>
      <i/>
      <sz val="11"/>
      <color rgb="FF7F7F7F"/>
      <name val="Calibri"/>
      <charset val="1"/>
    </font>
    <font>
      <b/>
      <sz val="11"/>
      <color rgb="FF002060"/>
      <name val="Calibri"/>
      <charset val="1"/>
    </font>
    <font>
      <sz val="10"/>
      <color rgb="FFFF0000"/>
      <name val="Arial"/>
      <charset val="1"/>
    </font>
    <font>
      <sz val="11"/>
      <color rgb="FF244061"/>
      <name val="Calibri"/>
      <charset val="1"/>
    </font>
    <font>
      <b/>
      <sz val="11"/>
      <color rgb="FF244061"/>
      <name val="Calibri"/>
      <charset val="1"/>
    </font>
    <font>
      <b/>
      <sz val="11"/>
      <color rgb="FFFF0000"/>
      <name val="Calibri"/>
      <charset val="1"/>
    </font>
    <font>
      <b/>
      <sz val="11"/>
      <color rgb="FF000000"/>
      <name val="Calibri"/>
      <charset val="1"/>
    </font>
    <font>
      <sz val="10"/>
      <color rgb="FFFFFFFF"/>
      <name val="Arial"/>
      <charset val="1"/>
    </font>
    <font>
      <b/>
      <sz val="8"/>
      <color rgb="FFFF0000"/>
      <name val="Arial"/>
      <charset val="1"/>
    </font>
    <font>
      <sz val="8"/>
      <color rgb="FF969696"/>
      <name val="Arial"/>
      <charset val="1"/>
    </font>
    <font>
      <sz val="10"/>
      <color rgb="FFD8D8D8"/>
      <name val="Arial"/>
      <charset val="1"/>
    </font>
    <font>
      <i/>
      <sz val="8"/>
      <color rgb="FF000000"/>
      <name val="Arial"/>
      <charset val="1"/>
    </font>
    <font>
      <i/>
      <sz val="10"/>
      <color rgb="FF000000"/>
      <name val="Arial"/>
      <charset val="1"/>
    </font>
    <font>
      <i/>
      <sz val="10"/>
      <color rgb="FFFF0000"/>
      <name val="Arial"/>
      <charset val="1"/>
    </font>
    <font>
      <sz val="8"/>
      <color rgb="FFFF0000"/>
      <name val="Arial"/>
      <charset val="1"/>
    </font>
    <font>
      <sz val="8"/>
      <color rgb="FF003366"/>
      <name val="Arial"/>
      <charset val="1"/>
    </font>
    <font>
      <b/>
      <sz val="8"/>
      <color rgb="FF002060"/>
      <name val="Arial"/>
      <charset val="1"/>
    </font>
    <font>
      <i/>
      <sz val="8"/>
      <color rgb="FF7F7F7F"/>
      <name val="Arial"/>
      <charset val="1"/>
    </font>
    <font>
      <sz val="8"/>
      <color rgb="FF003366"/>
      <name val="Kpmg logo"/>
      <charset val="1"/>
    </font>
    <font>
      <sz val="8"/>
      <color rgb="FF333399"/>
      <name val="Kpmg logo"/>
      <charset val="1"/>
    </font>
    <font>
      <i/>
      <sz val="8"/>
      <color rgb="FF000000"/>
      <name val="Calibri"/>
      <charset val="1"/>
    </font>
    <font>
      <b/>
      <i/>
      <sz val="8"/>
      <color rgb="FF000000"/>
      <name val="Calibri"/>
      <charset val="1"/>
    </font>
    <font>
      <b/>
      <u/>
      <sz val="8"/>
      <color rgb="FF000000"/>
      <name val="Arial"/>
      <charset val="1"/>
    </font>
    <font>
      <i/>
      <sz val="8"/>
      <color rgb="FF938953"/>
      <name val="Arial"/>
      <charset val="1"/>
    </font>
    <font>
      <sz val="8"/>
      <color rgb="FFC0C0C0"/>
      <name val="Arial"/>
      <charset val="1"/>
    </font>
    <font>
      <u/>
      <sz val="8"/>
      <color rgb="FF000000"/>
      <name val="Arial"/>
      <charset val="1"/>
    </font>
    <font>
      <sz val="9"/>
      <color rgb="FF000000"/>
      <name val="Calibri"/>
      <charset val="1"/>
    </font>
    <font>
      <sz val="10"/>
      <color rgb="FF000000"/>
      <name val="Calibri"/>
      <charset val="1"/>
    </font>
    <font>
      <u/>
      <sz val="9"/>
      <color rgb="FF000000"/>
      <name val="Calibri"/>
      <charset val="1"/>
    </font>
    <font>
      <u/>
      <sz val="10"/>
      <color rgb="FF000000"/>
      <name val="Arial"/>
      <charset val="1"/>
    </font>
  </fonts>
  <fills count="21">
    <fill>
      <patternFill patternType="none"/>
    </fill>
    <fill>
      <patternFill patternType="gray125"/>
    </fill>
    <fill>
      <patternFill patternType="solid">
        <fgColor rgb="FF666699"/>
        <bgColor rgb="FF8064A2"/>
      </patternFill>
    </fill>
    <fill>
      <patternFill patternType="solid">
        <fgColor rgb="FFD6E3BC"/>
        <bgColor rgb="FFD8E4BC"/>
      </patternFill>
    </fill>
    <fill>
      <patternFill patternType="solid">
        <fgColor rgb="FFD8E4BC"/>
        <bgColor rgb="FFD6E3BC"/>
      </patternFill>
    </fill>
    <fill>
      <patternFill patternType="solid">
        <fgColor rgb="FFFFFF99"/>
        <bgColor rgb="FFEEECE1"/>
      </patternFill>
    </fill>
    <fill>
      <patternFill patternType="solid">
        <fgColor rgb="FFFF0000"/>
        <bgColor rgb="FF993300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FF"/>
      </patternFill>
    </fill>
    <fill>
      <patternFill patternType="solid">
        <fgColor rgb="FFBFBFBF"/>
        <bgColor rgb="FFC0C0C0"/>
      </patternFill>
    </fill>
    <fill>
      <patternFill patternType="solid">
        <fgColor rgb="FFEAEAEA"/>
        <bgColor rgb="FFEEECE1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000000"/>
        <bgColor rgb="FF1A1A1A"/>
      </patternFill>
    </fill>
    <fill>
      <patternFill patternType="solid">
        <fgColor rgb="FF000080"/>
        <bgColor rgb="FF002060"/>
      </patternFill>
    </fill>
    <fill>
      <patternFill patternType="solid">
        <fgColor rgb="FFEEECE1"/>
        <bgColor rgb="FFEAEAEA"/>
      </patternFill>
    </fill>
    <fill>
      <patternFill patternType="solid">
        <fgColor rgb="FFFFFF00"/>
        <bgColor rgb="FFFFFF99"/>
      </patternFill>
    </fill>
    <fill>
      <patternFill patternType="solid">
        <fgColor rgb="FFDAEEF3"/>
        <bgColor rgb="FFEAEAEA"/>
      </patternFill>
    </fill>
    <fill>
      <patternFill patternType="solid">
        <fgColor rgb="FFDDD9C3"/>
        <bgColor rgb="FFD8D8D8"/>
      </patternFill>
    </fill>
    <fill>
      <patternFill patternType="solid">
        <fgColor rgb="FF333399"/>
        <bgColor rgb="FF244061"/>
      </patternFill>
    </fill>
    <fill>
      <patternFill patternType="solid">
        <fgColor rgb="FFF2F2F2"/>
        <bgColor rgb="FFEEECE1"/>
      </patternFill>
    </fill>
  </fills>
  <borders count="63">
    <border>
      <left/>
      <right/>
      <top/>
      <bottom/>
      <diagonal/>
    </border>
    <border>
      <left style="double">
        <color rgb="FFFFFFFF"/>
      </left>
      <right/>
      <top style="double">
        <color rgb="FFFFFFFF"/>
      </top>
      <bottom/>
      <diagonal/>
    </border>
    <border>
      <left/>
      <right/>
      <top style="double">
        <color rgb="FFFFFFFF"/>
      </top>
      <bottom style="double">
        <color rgb="FFFFFFFF"/>
      </bottom>
      <diagonal/>
    </border>
    <border>
      <left/>
      <right style="double">
        <color rgb="FFFFFFFF"/>
      </right>
      <top style="double">
        <color rgb="FFFFFFFF"/>
      </top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double">
        <color rgb="FFFFFFFF"/>
      </left>
      <right/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double">
        <color auto="1"/>
      </top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FFFFFF"/>
      </right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n">
        <color auto="1"/>
      </top>
      <bottom style="double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double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 style="thick">
        <color rgb="FFFFFFFF"/>
      </left>
      <right/>
      <top/>
      <bottom/>
      <diagonal/>
    </border>
    <border>
      <left/>
      <right style="medium">
        <color rgb="FFFFFFFF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5">
    <xf numFmtId="0" fontId="0" fillId="0" borderId="0" xfId="0"/>
    <xf numFmtId="0" fontId="58" fillId="11" borderId="52" xfId="0" applyFont="1" applyFill="1" applyBorder="1" applyAlignment="1">
      <alignment horizontal="center" vertical="center"/>
    </xf>
    <xf numFmtId="0" fontId="61" fillId="0" borderId="52" xfId="0" applyFont="1" applyBorder="1" applyAlignment="1">
      <alignment horizontal="center"/>
    </xf>
    <xf numFmtId="0" fontId="60" fillId="0" borderId="5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15" borderId="49" xfId="0" applyFont="1" applyFill="1" applyBorder="1" applyAlignment="1">
      <alignment horizontal="center" vertical="center"/>
    </xf>
    <xf numFmtId="0" fontId="24" fillId="14" borderId="3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/>
    <xf numFmtId="0" fontId="0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4" xfId="0" applyFont="1" applyFill="1" applyBorder="1"/>
    <xf numFmtId="0" fontId="0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3" borderId="6" xfId="0" applyFont="1" applyFill="1" applyBorder="1"/>
    <xf numFmtId="0" fontId="5" fillId="3" borderId="0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10" fontId="1" fillId="0" borderId="0" xfId="0" applyNumberFormat="1" applyFont="1"/>
    <xf numFmtId="0" fontId="0" fillId="2" borderId="9" xfId="0" applyFont="1" applyFill="1" applyBorder="1"/>
    <xf numFmtId="0" fontId="0" fillId="2" borderId="2" xfId="0" applyFont="1" applyFill="1" applyBorder="1"/>
    <xf numFmtId="0" fontId="0" fillId="2" borderId="10" xfId="0" applyFont="1" applyFill="1" applyBorder="1"/>
    <xf numFmtId="0" fontId="12" fillId="0" borderId="0" xfId="0" applyFont="1"/>
    <xf numFmtId="0" fontId="12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2" fillId="2" borderId="4" xfId="0" applyFont="1" applyFill="1" applyBorder="1"/>
    <xf numFmtId="0" fontId="14" fillId="0" borderId="0" xfId="0" applyFont="1"/>
    <xf numFmtId="0" fontId="16" fillId="5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7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2" fillId="2" borderId="9" xfId="0" applyFont="1" applyFill="1" applyBorder="1"/>
    <xf numFmtId="0" fontId="12" fillId="2" borderId="2" xfId="0" applyFont="1" applyFill="1" applyBorder="1"/>
    <xf numFmtId="0" fontId="12" fillId="2" borderId="10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9" borderId="13" xfId="0" applyFont="1" applyFill="1" applyBorder="1" applyAlignment="1">
      <alignment vertical="center"/>
    </xf>
    <xf numFmtId="0" fontId="23" fillId="9" borderId="13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0" fontId="23" fillId="5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0" fontId="20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64" fontId="23" fillId="0" borderId="15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vertical="center"/>
    </xf>
    <xf numFmtId="0" fontId="23" fillId="0" borderId="16" xfId="0" applyFont="1" applyBorder="1" applyAlignment="1">
      <alignment horizontal="center" vertical="center"/>
    </xf>
    <xf numFmtId="166" fontId="19" fillId="0" borderId="0" xfId="0" applyNumberFormat="1" applyFont="1" applyAlignment="1">
      <alignment horizontal="left" vertical="center"/>
    </xf>
    <xf numFmtId="9" fontId="19" fillId="0" borderId="0" xfId="0" applyNumberFormat="1" applyFont="1" applyAlignment="1">
      <alignment horizontal="center" vertical="center"/>
    </xf>
    <xf numFmtId="0" fontId="20" fillId="10" borderId="0" xfId="0" applyFont="1" applyFill="1" applyBorder="1" applyAlignment="1">
      <alignment horizontal="left" vertical="center"/>
    </xf>
    <xf numFmtId="10" fontId="20" fillId="10" borderId="0" xfId="0" applyNumberFormat="1" applyFont="1" applyFill="1" applyBorder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11" borderId="0" xfId="0" applyFont="1" applyFill="1" applyBorder="1" applyAlignment="1">
      <alignment horizontal="left" vertical="center"/>
    </xf>
    <xf numFmtId="3" fontId="20" fillId="10" borderId="0" xfId="0" applyNumberFormat="1" applyFont="1" applyFill="1" applyBorder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horizontal="left" vertical="center"/>
    </xf>
    <xf numFmtId="0" fontId="20" fillId="9" borderId="17" xfId="0" applyFont="1" applyFill="1" applyBorder="1" applyAlignment="1">
      <alignment vertical="center"/>
    </xf>
    <xf numFmtId="0" fontId="20" fillId="9" borderId="17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left" vertical="center"/>
    </xf>
    <xf numFmtId="165" fontId="23" fillId="5" borderId="14" xfId="0" applyNumberFormat="1" applyFont="1" applyFill="1" applyBorder="1" applyAlignment="1">
      <alignment horizontal="center" vertical="center"/>
    </xf>
    <xf numFmtId="10" fontId="25" fillId="0" borderId="0" xfId="0" applyNumberFormat="1" applyFont="1" applyAlignment="1">
      <alignment horizontal="center" vertical="center"/>
    </xf>
    <xf numFmtId="0" fontId="19" fillId="9" borderId="17" xfId="0" applyFont="1" applyFill="1" applyBorder="1" applyAlignment="1">
      <alignment vertical="center"/>
    </xf>
    <xf numFmtId="0" fontId="20" fillId="12" borderId="0" xfId="0" applyFont="1" applyFill="1" applyBorder="1" applyAlignment="1">
      <alignment vertical="center"/>
    </xf>
    <xf numFmtId="0" fontId="19" fillId="12" borderId="0" xfId="0" applyFont="1" applyFill="1" applyBorder="1" applyAlignment="1">
      <alignment vertical="center"/>
    </xf>
    <xf numFmtId="3" fontId="19" fillId="12" borderId="0" xfId="0" applyNumberFormat="1" applyFont="1" applyFill="1" applyBorder="1" applyAlignment="1">
      <alignment vertical="center"/>
    </xf>
    <xf numFmtId="3" fontId="20" fillId="0" borderId="1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69" fontId="20" fillId="13" borderId="0" xfId="0" applyNumberFormat="1" applyFont="1" applyFill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0" fontId="24" fillId="14" borderId="19" xfId="0" applyFont="1" applyFill="1" applyBorder="1" applyAlignment="1">
      <alignment vertical="center"/>
    </xf>
    <xf numFmtId="0" fontId="23" fillId="5" borderId="19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20" fillId="12" borderId="20" xfId="0" applyFont="1" applyFill="1" applyBorder="1" applyAlignment="1">
      <alignment horizontal="center" vertical="center"/>
    </xf>
    <xf numFmtId="0" fontId="20" fillId="12" borderId="21" xfId="0" applyFont="1" applyFill="1" applyBorder="1" applyAlignment="1">
      <alignment horizontal="center" vertical="center"/>
    </xf>
    <xf numFmtId="2" fontId="26" fillId="13" borderId="0" xfId="0" applyNumberFormat="1" applyFont="1" applyFill="1" applyBorder="1" applyAlignment="1">
      <alignment horizontal="center" vertical="center"/>
    </xf>
    <xf numFmtId="10" fontId="20" fillId="0" borderId="0" xfId="0" applyNumberFormat="1" applyFont="1" applyAlignment="1">
      <alignment vertical="center"/>
    </xf>
    <xf numFmtId="170" fontId="20" fillId="12" borderId="22" xfId="0" applyNumberFormat="1" applyFont="1" applyFill="1" applyBorder="1" applyAlignment="1">
      <alignment horizontal="right" vertical="center"/>
    </xf>
    <xf numFmtId="10" fontId="20" fillId="12" borderId="23" xfId="0" applyNumberFormat="1" applyFont="1" applyFill="1" applyBorder="1" applyAlignment="1">
      <alignment horizontal="center" vertical="center"/>
    </xf>
    <xf numFmtId="9" fontId="26" fillId="13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170" fontId="19" fillId="0" borderId="0" xfId="0" applyNumberFormat="1" applyFont="1" applyAlignment="1">
      <alignment horizontal="left" vertical="center"/>
    </xf>
    <xf numFmtId="9" fontId="26" fillId="0" borderId="0" xfId="0" applyNumberFormat="1" applyFont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vertical="center"/>
    </xf>
    <xf numFmtId="0" fontId="19" fillId="9" borderId="0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left" vertical="center"/>
    </xf>
    <xf numFmtId="0" fontId="23" fillId="5" borderId="14" xfId="0" applyFont="1" applyFill="1" applyBorder="1" applyAlignment="1">
      <alignment horizontal="center" vertical="center"/>
    </xf>
    <xf numFmtId="171" fontId="23" fillId="5" borderId="14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19" fillId="11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172" fontId="23" fillId="5" borderId="11" xfId="0" applyNumberFormat="1" applyFont="1" applyFill="1" applyBorder="1" applyAlignment="1">
      <alignment horizontal="center" vertical="center"/>
    </xf>
    <xf numFmtId="9" fontId="23" fillId="0" borderId="25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170" fontId="20" fillId="12" borderId="26" xfId="0" applyNumberFormat="1" applyFont="1" applyFill="1" applyBorder="1" applyAlignment="1">
      <alignment horizontal="right" vertical="center"/>
    </xf>
    <xf numFmtId="10" fontId="20" fillId="12" borderId="27" xfId="0" applyNumberFormat="1" applyFont="1" applyFill="1" applyBorder="1" applyAlignment="1">
      <alignment horizontal="center" vertical="center"/>
    </xf>
    <xf numFmtId="173" fontId="23" fillId="5" borderId="11" xfId="0" applyNumberFormat="1" applyFont="1" applyFill="1" applyBorder="1" applyAlignment="1">
      <alignment horizontal="center" vertical="center"/>
    </xf>
    <xf numFmtId="170" fontId="20" fillId="0" borderId="0" xfId="0" applyNumberFormat="1" applyFont="1" applyAlignment="1">
      <alignment vertical="center"/>
    </xf>
    <xf numFmtId="170" fontId="19" fillId="0" borderId="0" xfId="0" applyNumberFormat="1" applyFont="1" applyAlignment="1">
      <alignment vertical="center"/>
    </xf>
    <xf numFmtId="174" fontId="23" fillId="5" borderId="14" xfId="0" applyNumberFormat="1" applyFont="1" applyFill="1" applyBorder="1" applyAlignment="1">
      <alignment horizontal="center" vertical="center"/>
    </xf>
    <xf numFmtId="170" fontId="20" fillId="12" borderId="24" xfId="0" applyNumberFormat="1" applyFont="1" applyFill="1" applyBorder="1" applyAlignment="1">
      <alignment horizontal="right" vertical="center"/>
    </xf>
    <xf numFmtId="170" fontId="20" fillId="12" borderId="19" xfId="0" applyNumberFormat="1" applyFont="1" applyFill="1" applyBorder="1" applyAlignment="1">
      <alignment horizontal="center" vertical="center"/>
    </xf>
    <xf numFmtId="1" fontId="23" fillId="5" borderId="14" xfId="0" applyNumberFormat="1" applyFont="1" applyFill="1" applyBorder="1" applyAlignment="1">
      <alignment horizontal="center" vertical="center"/>
    </xf>
    <xf numFmtId="170" fontId="20" fillId="12" borderId="28" xfId="0" applyNumberFormat="1" applyFont="1" applyFill="1" applyBorder="1" applyAlignment="1">
      <alignment horizontal="right" vertical="center"/>
    </xf>
    <xf numFmtId="10" fontId="20" fillId="12" borderId="0" xfId="0" applyNumberFormat="1" applyFont="1" applyFill="1" applyBorder="1" applyAlignment="1">
      <alignment horizontal="center" vertical="center"/>
    </xf>
    <xf numFmtId="170" fontId="20" fillId="12" borderId="23" xfId="0" applyNumberFormat="1" applyFont="1" applyFill="1" applyBorder="1" applyAlignment="1">
      <alignment horizontal="right" vertical="center"/>
    </xf>
    <xf numFmtId="10" fontId="20" fillId="0" borderId="11" xfId="0" applyNumberFormat="1" applyFont="1" applyBorder="1" applyAlignment="1">
      <alignment horizontal="center" vertical="center"/>
    </xf>
    <xf numFmtId="10" fontId="23" fillId="5" borderId="11" xfId="0" applyNumberFormat="1" applyFont="1" applyFill="1" applyBorder="1" applyAlignment="1">
      <alignment horizontal="center" vertical="center"/>
    </xf>
    <xf numFmtId="170" fontId="20" fillId="12" borderId="29" xfId="0" applyNumberFormat="1" applyFont="1" applyFill="1" applyBorder="1" applyAlignment="1">
      <alignment horizontal="right" vertical="center"/>
    </xf>
    <xf numFmtId="10" fontId="20" fillId="12" borderId="29" xfId="0" applyNumberFormat="1" applyFont="1" applyFill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3" fontId="20" fillId="0" borderId="3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10" fontId="23" fillId="5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5" fontId="23" fillId="5" borderId="14" xfId="0" applyNumberFormat="1" applyFont="1" applyFill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3" fontId="23" fillId="5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5" fontId="23" fillId="5" borderId="0" xfId="0" applyNumberFormat="1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left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0" xfId="0" applyFont="1" applyFill="1" applyBorder="1"/>
    <xf numFmtId="175" fontId="23" fillId="11" borderId="0" xfId="0" applyNumberFormat="1" applyFont="1" applyFill="1" applyBorder="1" applyAlignment="1">
      <alignment horizontal="center" vertical="center"/>
    </xf>
    <xf numFmtId="175" fontId="23" fillId="11" borderId="14" xfId="0" applyNumberFormat="1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vertical="center"/>
    </xf>
    <xf numFmtId="166" fontId="1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0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" fontId="28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0" fontId="0" fillId="15" borderId="0" xfId="0" applyFont="1" applyFill="1" applyBorder="1"/>
    <xf numFmtId="0" fontId="31" fillId="15" borderId="0" xfId="0" applyFont="1" applyFill="1" applyBorder="1"/>
    <xf numFmtId="0" fontId="32" fillId="15" borderId="0" xfId="0" applyFont="1" applyFill="1" applyBorder="1"/>
    <xf numFmtId="0" fontId="33" fillId="15" borderId="0" xfId="0" applyFont="1" applyFill="1" applyBorder="1" applyAlignment="1">
      <alignment horizontal="right"/>
    </xf>
    <xf numFmtId="0" fontId="32" fillId="15" borderId="0" xfId="0" applyFont="1" applyFill="1" applyBorder="1" applyAlignment="1">
      <alignment horizontal="left"/>
    </xf>
    <xf numFmtId="2" fontId="32" fillId="15" borderId="0" xfId="0" applyNumberFormat="1" applyFont="1" applyFill="1" applyBorder="1"/>
    <xf numFmtId="10" fontId="32" fillId="15" borderId="0" xfId="0" applyNumberFormat="1" applyFont="1" applyFill="1" applyBorder="1"/>
    <xf numFmtId="10" fontId="0" fillId="0" borderId="0" xfId="0" applyNumberFormat="1" applyFont="1"/>
    <xf numFmtId="9" fontId="32" fillId="15" borderId="0" xfId="0" applyNumberFormat="1" applyFont="1" applyFill="1" applyBorder="1"/>
    <xf numFmtId="9" fontId="0" fillId="0" borderId="0" xfId="0" applyNumberFormat="1" applyFont="1"/>
    <xf numFmtId="177" fontId="32" fillId="15" borderId="0" xfId="0" applyNumberFormat="1" applyFont="1" applyFill="1" applyBorder="1" applyAlignment="1">
      <alignment horizontal="left"/>
    </xf>
    <xf numFmtId="0" fontId="32" fillId="15" borderId="19" xfId="0" applyFont="1" applyFill="1" applyBorder="1" applyAlignment="1">
      <alignment horizontal="left"/>
    </xf>
    <xf numFmtId="0" fontId="34" fillId="15" borderId="19" xfId="0" applyFont="1" applyFill="1" applyBorder="1" applyAlignment="1">
      <alignment horizontal="left"/>
    </xf>
    <xf numFmtId="0" fontId="34" fillId="15" borderId="0" xfId="0" applyFont="1" applyFill="1" applyBorder="1" applyAlignment="1">
      <alignment horizontal="left"/>
    </xf>
    <xf numFmtId="10" fontId="32" fillId="15" borderId="0" xfId="0" applyNumberFormat="1" applyFont="1" applyFill="1" applyBorder="1" applyAlignment="1">
      <alignment horizontal="left"/>
    </xf>
    <xf numFmtId="2" fontId="32" fillId="15" borderId="0" xfId="0" applyNumberFormat="1" applyFont="1" applyFill="1" applyBorder="1" applyAlignment="1">
      <alignment horizontal="left"/>
    </xf>
    <xf numFmtId="10" fontId="34" fillId="16" borderId="0" xfId="0" applyNumberFormat="1" applyFont="1" applyFill="1" applyBorder="1" applyAlignment="1">
      <alignment horizontal="left"/>
    </xf>
    <xf numFmtId="10" fontId="35" fillId="15" borderId="0" xfId="0" applyNumberFormat="1" applyFont="1" applyFill="1" applyBorder="1"/>
    <xf numFmtId="0" fontId="36" fillId="15" borderId="0" xfId="0" applyFont="1" applyFill="1" applyBorder="1" applyAlignment="1">
      <alignment horizontal="left"/>
    </xf>
    <xf numFmtId="0" fontId="36" fillId="15" borderId="19" xfId="0" applyFont="1" applyFill="1" applyBorder="1" applyAlignment="1">
      <alignment horizontal="center"/>
    </xf>
    <xf numFmtId="0" fontId="36" fillId="15" borderId="19" xfId="0" applyFont="1" applyFill="1" applyBorder="1" applyAlignment="1">
      <alignment horizontal="left"/>
    </xf>
    <xf numFmtId="0" fontId="37" fillId="15" borderId="19" xfId="0" applyFont="1" applyFill="1" applyBorder="1" applyAlignment="1">
      <alignment horizontal="left"/>
    </xf>
    <xf numFmtId="0" fontId="37" fillId="15" borderId="0" xfId="0" applyFont="1" applyFill="1" applyBorder="1" applyAlignment="1">
      <alignment horizontal="left"/>
    </xf>
    <xf numFmtId="10" fontId="36" fillId="15" borderId="0" xfId="0" applyNumberFormat="1" applyFont="1" applyFill="1" applyBorder="1" applyAlignment="1">
      <alignment horizontal="center"/>
    </xf>
    <xf numFmtId="10" fontId="38" fillId="16" borderId="0" xfId="0" applyNumberFormat="1" applyFont="1" applyFill="1" applyBorder="1" applyAlignment="1">
      <alignment horizontal="left"/>
    </xf>
    <xf numFmtId="2" fontId="0" fillId="15" borderId="0" xfId="0" applyNumberFormat="1" applyFont="1" applyFill="1" applyBorder="1"/>
    <xf numFmtId="10" fontId="0" fillId="15" borderId="0" xfId="0" applyNumberFormat="1" applyFont="1" applyFill="1" applyBorder="1"/>
    <xf numFmtId="10" fontId="32" fillId="16" borderId="0" xfId="0" applyNumberFormat="1" applyFont="1" applyFill="1" applyBorder="1"/>
    <xf numFmtId="0" fontId="39" fillId="15" borderId="31" xfId="0" applyFont="1" applyFill="1" applyBorder="1" applyAlignment="1">
      <alignment horizontal="left"/>
    </xf>
    <xf numFmtId="9" fontId="32" fillId="16" borderId="0" xfId="0" applyNumberFormat="1" applyFont="1" applyFill="1" applyBorder="1"/>
    <xf numFmtId="10" fontId="39" fillId="15" borderId="32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74" fontId="24" fillId="11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40" fillId="0" borderId="0" xfId="0" applyFont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174" fontId="24" fillId="14" borderId="0" xfId="0" applyNumberFormat="1" applyFont="1" applyFill="1" applyBorder="1" applyAlignment="1">
      <alignment horizontal="center" vertical="center"/>
    </xf>
    <xf numFmtId="174" fontId="24" fillId="0" borderId="0" xfId="0" applyNumberFormat="1" applyFont="1" applyAlignment="1">
      <alignment horizontal="center" vertical="center"/>
    </xf>
    <xf numFmtId="173" fontId="24" fillId="14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74" fontId="20" fillId="0" borderId="0" xfId="0" applyNumberFormat="1" applyFont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0" fontId="20" fillId="0" borderId="33" xfId="0" applyFont="1" applyBorder="1" applyAlignment="1">
      <alignment horizontal="left" vertical="center"/>
    </xf>
    <xf numFmtId="0" fontId="24" fillId="0" borderId="33" xfId="0" applyFont="1" applyBorder="1" applyAlignment="1">
      <alignment vertical="center"/>
    </xf>
    <xf numFmtId="3" fontId="20" fillId="0" borderId="33" xfId="0" applyNumberFormat="1" applyFont="1" applyBorder="1" applyAlignment="1">
      <alignment horizontal="center" vertical="center"/>
    </xf>
    <xf numFmtId="178" fontId="20" fillId="0" borderId="33" xfId="0" applyNumberFormat="1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20" fillId="17" borderId="0" xfId="0" applyNumberFormat="1" applyFont="1" applyFill="1" applyBorder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165" fontId="20" fillId="0" borderId="0" xfId="0" applyNumberFormat="1" applyFont="1" applyAlignment="1">
      <alignment horizontal="center" vertical="center"/>
    </xf>
    <xf numFmtId="3" fontId="23" fillId="5" borderId="11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70" fontId="23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9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174" fontId="25" fillId="14" borderId="0" xfId="0" applyNumberFormat="1" applyFont="1" applyFill="1" applyBorder="1" applyAlignment="1">
      <alignment horizontal="center" vertical="center"/>
    </xf>
    <xf numFmtId="180" fontId="24" fillId="14" borderId="0" xfId="0" applyNumberFormat="1" applyFont="1" applyFill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65" fontId="23" fillId="5" borderId="11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3" fontId="23" fillId="5" borderId="35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0" fontId="19" fillId="0" borderId="36" xfId="0" applyFont="1" applyBorder="1" applyAlignment="1">
      <alignment horizontal="center" vertical="center"/>
    </xf>
    <xf numFmtId="181" fontId="19" fillId="0" borderId="36" xfId="0" applyNumberFormat="1" applyFont="1" applyBorder="1" applyAlignment="1">
      <alignment horizontal="center" vertical="center"/>
    </xf>
    <xf numFmtId="182" fontId="19" fillId="0" borderId="36" xfId="0" applyNumberFormat="1" applyFont="1" applyBorder="1" applyAlignment="1">
      <alignment horizontal="center" vertical="center"/>
    </xf>
    <xf numFmtId="181" fontId="19" fillId="0" borderId="0" xfId="0" applyNumberFormat="1" applyFont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3" fontId="19" fillId="0" borderId="37" xfId="0" applyNumberFormat="1" applyFont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10" fontId="41" fillId="5" borderId="11" xfId="0" applyNumberFormat="1" applyFont="1" applyFill="1" applyBorder="1" applyAlignment="1">
      <alignment horizontal="center" vertical="center"/>
    </xf>
    <xf numFmtId="10" fontId="20" fillId="0" borderId="38" xfId="0" applyNumberFormat="1" applyFont="1" applyBorder="1" applyAlignment="1">
      <alignment horizontal="center" vertical="center"/>
    </xf>
    <xf numFmtId="165" fontId="20" fillId="0" borderId="39" xfId="0" applyNumberFormat="1" applyFont="1" applyBorder="1" applyAlignment="1">
      <alignment horizontal="center" vertical="center"/>
    </xf>
    <xf numFmtId="184" fontId="20" fillId="0" borderId="39" xfId="0" applyNumberFormat="1" applyFont="1" applyBorder="1" applyAlignment="1">
      <alignment horizontal="center" vertical="center"/>
    </xf>
    <xf numFmtId="184" fontId="20" fillId="0" borderId="0" xfId="0" applyNumberFormat="1" applyFont="1" applyAlignment="1">
      <alignment horizontal="center" vertical="center"/>
    </xf>
    <xf numFmtId="10" fontId="20" fillId="0" borderId="14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9" fontId="23" fillId="5" borderId="11" xfId="0" applyNumberFormat="1" applyFont="1" applyFill="1" applyBorder="1" applyAlignment="1">
      <alignment horizontal="center" vertical="center"/>
    </xf>
    <xf numFmtId="10" fontId="23" fillId="11" borderId="25" xfId="0" applyNumberFormat="1" applyFont="1" applyFill="1" applyBorder="1" applyAlignment="1">
      <alignment horizontal="center" vertical="center"/>
    </xf>
    <xf numFmtId="0" fontId="43" fillId="0" borderId="0" xfId="0" applyFont="1"/>
    <xf numFmtId="10" fontId="23" fillId="5" borderId="25" xfId="0" applyNumberFormat="1" applyFont="1" applyFill="1" applyBorder="1" applyAlignment="1">
      <alignment horizontal="center" vertical="center"/>
    </xf>
    <xf numFmtId="10" fontId="23" fillId="0" borderId="11" xfId="0" applyNumberFormat="1" applyFont="1" applyBorder="1" applyAlignment="1">
      <alignment horizontal="center" vertical="center"/>
    </xf>
    <xf numFmtId="185" fontId="20" fillId="0" borderId="0" xfId="0" applyNumberFormat="1" applyFont="1" applyAlignment="1">
      <alignment horizontal="center" vertical="center"/>
    </xf>
    <xf numFmtId="10" fontId="20" fillId="0" borderId="25" xfId="0" applyNumberFormat="1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10" fontId="23" fillId="0" borderId="25" xfId="0" applyNumberFormat="1" applyFont="1" applyBorder="1" applyAlignment="1">
      <alignment horizontal="center" vertical="center"/>
    </xf>
    <xf numFmtId="0" fontId="44" fillId="0" borderId="0" xfId="0" applyFont="1"/>
    <xf numFmtId="176" fontId="23" fillId="5" borderId="25" xfId="0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left" vertical="center"/>
    </xf>
    <xf numFmtId="175" fontId="23" fillId="5" borderId="25" xfId="0" applyNumberFormat="1" applyFont="1" applyFill="1" applyBorder="1" applyAlignment="1">
      <alignment horizontal="center" vertical="center"/>
    </xf>
    <xf numFmtId="186" fontId="23" fillId="0" borderId="11" xfId="0" applyNumberFormat="1" applyFont="1" applyBorder="1" applyAlignment="1">
      <alignment horizontal="center" vertical="center"/>
    </xf>
    <xf numFmtId="0" fontId="24" fillId="14" borderId="42" xfId="0" applyFont="1" applyFill="1" applyBorder="1" applyAlignment="1">
      <alignment vertical="center"/>
    </xf>
    <xf numFmtId="0" fontId="24" fillId="14" borderId="43" xfId="0" applyFont="1" applyFill="1" applyBorder="1" applyAlignment="1">
      <alignment vertical="center"/>
    </xf>
    <xf numFmtId="0" fontId="24" fillId="14" borderId="44" xfId="0" applyFont="1" applyFill="1" applyBorder="1" applyAlignment="1">
      <alignment vertical="center"/>
    </xf>
    <xf numFmtId="172" fontId="23" fillId="5" borderId="2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45" fillId="0" borderId="0" xfId="0" applyFont="1"/>
    <xf numFmtId="0" fontId="46" fillId="0" borderId="0" xfId="0" applyFont="1"/>
    <xf numFmtId="0" fontId="24" fillId="14" borderId="45" xfId="0" applyFont="1" applyFill="1" applyBorder="1" applyAlignment="1">
      <alignment vertical="center"/>
    </xf>
    <xf numFmtId="0" fontId="25" fillId="14" borderId="37" xfId="0" applyFont="1" applyFill="1" applyBorder="1" applyAlignment="1">
      <alignment vertical="center"/>
    </xf>
    <xf numFmtId="0" fontId="24" fillId="14" borderId="46" xfId="0" applyFont="1" applyFill="1" applyBorder="1" applyAlignment="1">
      <alignment vertical="center"/>
    </xf>
    <xf numFmtId="176" fontId="24" fillId="14" borderId="0" xfId="0" applyNumberFormat="1" applyFont="1" applyFill="1" applyBorder="1" applyAlignment="1">
      <alignment horizontal="center" vertical="center"/>
    </xf>
    <xf numFmtId="174" fontId="23" fillId="0" borderId="0" xfId="0" applyNumberFormat="1" applyFont="1" applyAlignment="1">
      <alignment horizontal="center" vertical="center"/>
    </xf>
    <xf numFmtId="3" fontId="28" fillId="5" borderId="11" xfId="0" applyNumberFormat="1" applyFont="1" applyFill="1" applyBorder="1" applyAlignment="1">
      <alignment horizontal="center" vertical="center"/>
    </xf>
    <xf numFmtId="0" fontId="28" fillId="0" borderId="0" xfId="0" applyFont="1"/>
    <xf numFmtId="3" fontId="30" fillId="0" borderId="0" xfId="0" applyNumberFormat="1" applyFont="1" applyAlignment="1">
      <alignment horizontal="left" vertical="center"/>
    </xf>
    <xf numFmtId="0" fontId="47" fillId="0" borderId="0" xfId="0" applyFont="1"/>
    <xf numFmtId="9" fontId="47" fillId="0" borderId="0" xfId="0" applyNumberFormat="1" applyFont="1" applyAlignment="1">
      <alignment horizontal="left" vertical="center"/>
    </xf>
    <xf numFmtId="10" fontId="41" fillId="0" borderId="0" xfId="0" applyNumberFormat="1" applyFont="1" applyAlignment="1">
      <alignment horizontal="center" vertical="center"/>
    </xf>
    <xf numFmtId="10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left" vertical="center"/>
    </xf>
    <xf numFmtId="0" fontId="40" fillId="0" borderId="0" xfId="0" applyFont="1"/>
    <xf numFmtId="178" fontId="19" fillId="0" borderId="0" xfId="0" applyNumberFormat="1" applyFont="1" applyAlignment="1">
      <alignment vertical="center"/>
    </xf>
    <xf numFmtId="187" fontId="41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vertical="center"/>
    </xf>
    <xf numFmtId="0" fontId="47" fillId="14" borderId="0" xfId="0" applyFont="1" applyFill="1" applyBorder="1" applyAlignment="1">
      <alignment horizontal="center" vertical="center"/>
    </xf>
    <xf numFmtId="3" fontId="0" fillId="11" borderId="0" xfId="0" applyNumberFormat="1" applyFont="1" applyFill="1" applyBorder="1" applyAlignment="1">
      <alignment vertical="center"/>
    </xf>
    <xf numFmtId="3" fontId="19" fillId="11" borderId="38" xfId="0" applyNumberFormat="1" applyFont="1" applyFill="1" applyBorder="1" applyAlignment="1">
      <alignment horizontal="left" vertical="center"/>
    </xf>
    <xf numFmtId="3" fontId="19" fillId="0" borderId="38" xfId="0" applyNumberFormat="1" applyFont="1" applyBorder="1" applyAlignment="1">
      <alignment horizontal="center" vertical="center"/>
    </xf>
    <xf numFmtId="3" fontId="0" fillId="11" borderId="0" xfId="0" applyNumberFormat="1" applyFont="1" applyFill="1" applyBorder="1" applyAlignment="1">
      <alignment horizontal="center" vertical="center"/>
    </xf>
    <xf numFmtId="3" fontId="19" fillId="11" borderId="47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178" fontId="23" fillId="0" borderId="0" xfId="0" applyNumberFormat="1" applyFont="1" applyAlignment="1">
      <alignment horizontal="center" vertical="center"/>
    </xf>
    <xf numFmtId="3" fontId="20" fillId="0" borderId="37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8" fontId="23" fillId="0" borderId="38" xfId="0" applyNumberFormat="1" applyFont="1" applyBorder="1" applyAlignment="1">
      <alignment horizontal="center" vertical="center"/>
    </xf>
    <xf numFmtId="3" fontId="23" fillId="0" borderId="38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3" fontId="20" fillId="0" borderId="36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170" fontId="41" fillId="0" borderId="0" xfId="0" applyNumberFormat="1" applyFont="1" applyAlignment="1">
      <alignment horizontal="center" vertical="center"/>
    </xf>
    <xf numFmtId="0" fontId="25" fillId="14" borderId="0" xfId="0" applyFont="1" applyFill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3" fontId="48" fillId="0" borderId="38" xfId="0" applyNumberFormat="1" applyFont="1" applyBorder="1" applyAlignment="1">
      <alignment horizontal="center" vertical="center"/>
    </xf>
    <xf numFmtId="188" fontId="23" fillId="0" borderId="38" xfId="0" applyNumberFormat="1" applyFont="1" applyBorder="1" applyAlignment="1">
      <alignment horizontal="center" vertical="center"/>
    </xf>
    <xf numFmtId="178" fontId="49" fillId="0" borderId="48" xfId="0" applyNumberFormat="1" applyFont="1" applyBorder="1" applyAlignment="1">
      <alignment horizontal="center" vertical="center"/>
    </xf>
    <xf numFmtId="178" fontId="19" fillId="0" borderId="48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178" fontId="49" fillId="0" borderId="38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0" fontId="19" fillId="11" borderId="0" xfId="0" applyFont="1" applyFill="1" applyBorder="1"/>
    <xf numFmtId="0" fontId="20" fillId="18" borderId="0" xfId="0" applyFont="1" applyFill="1" applyBorder="1" applyAlignment="1">
      <alignment vertical="center"/>
    </xf>
    <xf numFmtId="0" fontId="19" fillId="11" borderId="0" xfId="0" applyFont="1" applyFill="1" applyBorder="1" applyAlignment="1">
      <alignment horizontal="left"/>
    </xf>
    <xf numFmtId="3" fontId="41" fillId="5" borderId="11" xfId="0" applyNumberFormat="1" applyFont="1" applyFill="1" applyBorder="1" applyAlignment="1">
      <alignment horizontal="center" vertical="center"/>
    </xf>
    <xf numFmtId="10" fontId="50" fillId="11" borderId="0" xfId="0" applyNumberFormat="1" applyFont="1" applyFill="1" applyBorder="1" applyAlignment="1">
      <alignment horizontal="left"/>
    </xf>
    <xf numFmtId="10" fontId="50" fillId="0" borderId="0" xfId="0" applyNumberFormat="1" applyFont="1" applyAlignment="1">
      <alignment vertical="center"/>
    </xf>
    <xf numFmtId="10" fontId="50" fillId="0" borderId="0" xfId="0" applyNumberFormat="1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3" fontId="50" fillId="0" borderId="0" xfId="0" applyNumberFormat="1" applyFont="1" applyAlignment="1">
      <alignment vertical="center"/>
    </xf>
    <xf numFmtId="178" fontId="19" fillId="11" borderId="0" xfId="0" applyNumberFormat="1" applyFont="1" applyFill="1" applyBorder="1" applyAlignment="1">
      <alignment horizontal="center" vertical="center"/>
    </xf>
    <xf numFmtId="3" fontId="23" fillId="11" borderId="0" xfId="0" applyNumberFormat="1" applyFont="1" applyFill="1" applyBorder="1" applyAlignment="1">
      <alignment horizontal="center" vertical="center"/>
    </xf>
    <xf numFmtId="3" fontId="19" fillId="11" borderId="0" xfId="0" applyNumberFormat="1" applyFont="1" applyFill="1" applyBorder="1" applyAlignment="1">
      <alignment vertical="center"/>
    </xf>
    <xf numFmtId="3" fontId="24" fillId="14" borderId="0" xfId="0" applyNumberFormat="1" applyFont="1" applyFill="1" applyBorder="1" applyAlignment="1">
      <alignment horizontal="center" vertical="center"/>
    </xf>
    <xf numFmtId="4" fontId="23" fillId="5" borderId="11" xfId="0" applyNumberFormat="1" applyFont="1" applyFill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4" fontId="50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0" fillId="0" borderId="0" xfId="0" applyNumberFormat="1" applyFont="1"/>
    <xf numFmtId="178" fontId="47" fillId="0" borderId="0" xfId="0" applyNumberFormat="1" applyFont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3" fontId="25" fillId="11" borderId="0" xfId="0" applyNumberFormat="1" applyFont="1" applyFill="1" applyBorder="1" applyAlignment="1">
      <alignment vertical="center"/>
    </xf>
    <xf numFmtId="0" fontId="35" fillId="0" borderId="0" xfId="0" applyFont="1"/>
    <xf numFmtId="0" fontId="51" fillId="0" borderId="0" xfId="0" applyFont="1"/>
    <xf numFmtId="0" fontId="19" fillId="0" borderId="0" xfId="0" applyFont="1" applyAlignment="1">
      <alignment horizont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/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189" fontId="19" fillId="0" borderId="12" xfId="0" applyNumberFormat="1" applyFont="1" applyBorder="1"/>
    <xf numFmtId="0" fontId="24" fillId="19" borderId="0" xfId="0" applyFont="1" applyFill="1" applyBorder="1"/>
    <xf numFmtId="0" fontId="25" fillId="19" borderId="0" xfId="0" applyFont="1" applyFill="1" applyBorder="1" applyAlignment="1">
      <alignment horizontal="center"/>
    </xf>
    <xf numFmtId="0" fontId="25" fillId="19" borderId="0" xfId="0" applyFont="1" applyFill="1" applyBorder="1"/>
    <xf numFmtId="0" fontId="24" fillId="19" borderId="0" xfId="0" applyFont="1" applyFill="1" applyBorder="1" applyAlignment="1">
      <alignment horizontal="center" vertical="center"/>
    </xf>
    <xf numFmtId="187" fontId="19" fillId="0" borderId="0" xfId="0" applyNumberFormat="1" applyFont="1"/>
    <xf numFmtId="174" fontId="24" fillId="19" borderId="0" xfId="0" applyNumberFormat="1" applyFont="1" applyFill="1" applyBorder="1" applyAlignment="1">
      <alignment horizontal="center" vertical="center"/>
    </xf>
    <xf numFmtId="187" fontId="19" fillId="0" borderId="0" xfId="0" applyNumberFormat="1" applyFont="1" applyAlignment="1">
      <alignment horizontal="center"/>
    </xf>
    <xf numFmtId="187" fontId="20" fillId="0" borderId="0" xfId="0" applyNumberFormat="1" applyFont="1"/>
    <xf numFmtId="187" fontId="20" fillId="0" borderId="0" xfId="0" applyNumberFormat="1" applyFont="1" applyAlignment="1">
      <alignment horizontal="center"/>
    </xf>
    <xf numFmtId="187" fontId="20" fillId="0" borderId="36" xfId="0" applyNumberFormat="1" applyFont="1" applyBorder="1" applyAlignment="1">
      <alignment horizontal="center"/>
    </xf>
    <xf numFmtId="187" fontId="19" fillId="0" borderId="0" xfId="0" applyNumberFormat="1" applyFont="1" applyAlignment="1">
      <alignment horizontal="left"/>
    </xf>
    <xf numFmtId="187" fontId="20" fillId="12" borderId="0" xfId="0" applyNumberFormat="1" applyFont="1" applyFill="1" applyBorder="1"/>
    <xf numFmtId="187" fontId="20" fillId="12" borderId="0" xfId="0" applyNumberFormat="1" applyFont="1" applyFill="1" applyBorder="1" applyAlignment="1">
      <alignment horizontal="center"/>
    </xf>
    <xf numFmtId="187" fontId="19" fillId="12" borderId="0" xfId="0" applyNumberFormat="1" applyFont="1" applyFill="1" applyBorder="1"/>
    <xf numFmtId="187" fontId="20" fillId="12" borderId="12" xfId="0" applyNumberFormat="1" applyFont="1" applyFill="1" applyBorder="1" applyAlignment="1">
      <alignment horizontal="center"/>
    </xf>
    <xf numFmtId="10" fontId="19" fillId="0" borderId="0" xfId="0" applyNumberFormat="1" applyFont="1" applyAlignment="1">
      <alignment horizontal="center"/>
    </xf>
    <xf numFmtId="187" fontId="20" fillId="0" borderId="0" xfId="0" applyNumberFormat="1" applyFont="1" applyAlignment="1">
      <alignment horizontal="left"/>
    </xf>
    <xf numFmtId="187" fontId="20" fillId="0" borderId="33" xfId="0" applyNumberFormat="1" applyFont="1" applyBorder="1"/>
    <xf numFmtId="187" fontId="19" fillId="0" borderId="33" xfId="0" applyNumberFormat="1" applyFont="1" applyBorder="1" applyAlignment="1">
      <alignment horizontal="center"/>
    </xf>
    <xf numFmtId="187" fontId="19" fillId="0" borderId="33" xfId="0" applyNumberFormat="1" applyFont="1" applyBorder="1"/>
    <xf numFmtId="187" fontId="20" fillId="0" borderId="33" xfId="0" applyNumberFormat="1" applyFont="1" applyBorder="1" applyAlignment="1">
      <alignment horizontal="center"/>
    </xf>
    <xf numFmtId="9" fontId="20" fillId="0" borderId="33" xfId="0" applyNumberFormat="1" applyFont="1" applyBorder="1" applyAlignment="1">
      <alignment horizontal="center"/>
    </xf>
    <xf numFmtId="9" fontId="20" fillId="0" borderId="0" xfId="0" applyNumberFormat="1" applyFont="1" applyAlignment="1">
      <alignment horizontal="center"/>
    </xf>
    <xf numFmtId="187" fontId="19" fillId="0" borderId="36" xfId="0" applyNumberFormat="1" applyFont="1" applyBorder="1"/>
    <xf numFmtId="187" fontId="19" fillId="0" borderId="36" xfId="0" applyNumberFormat="1" applyFont="1" applyBorder="1" applyAlignment="1">
      <alignment horizontal="center"/>
    </xf>
    <xf numFmtId="0" fontId="25" fillId="11" borderId="0" xfId="0" applyFont="1" applyFill="1" applyBorder="1"/>
    <xf numFmtId="174" fontId="24" fillId="11" borderId="0" xfId="0" applyNumberFormat="1" applyFont="1" applyFill="1" applyBorder="1" applyAlignment="1">
      <alignment horizontal="center"/>
    </xf>
    <xf numFmtId="0" fontId="41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78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25" fillId="0" borderId="0" xfId="0" applyNumberFormat="1" applyFont="1" applyAlignment="1">
      <alignment vertical="center"/>
    </xf>
    <xf numFmtId="9" fontId="20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right" vertical="center"/>
    </xf>
    <xf numFmtId="1" fontId="47" fillId="0" borderId="0" xfId="0" applyNumberFormat="1" applyFont="1" applyAlignment="1">
      <alignment vertical="center"/>
    </xf>
    <xf numFmtId="190" fontId="20" fillId="0" borderId="17" xfId="0" applyNumberFormat="1" applyFont="1" applyBorder="1" applyAlignment="1">
      <alignment horizontal="center" vertical="center"/>
    </xf>
    <xf numFmtId="0" fontId="41" fillId="0" borderId="0" xfId="0" applyFont="1"/>
    <xf numFmtId="3" fontId="20" fillId="0" borderId="16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0" fontId="20" fillId="0" borderId="0" xfId="0" applyFont="1"/>
    <xf numFmtId="0" fontId="52" fillId="0" borderId="0" xfId="0" applyFont="1" applyAlignment="1">
      <alignment vertical="center"/>
    </xf>
    <xf numFmtId="187" fontId="19" fillId="0" borderId="0" xfId="0" applyNumberFormat="1" applyFont="1" applyAlignment="1">
      <alignment vertical="center"/>
    </xf>
    <xf numFmtId="170" fontId="19" fillId="0" borderId="12" xfId="0" applyNumberFormat="1" applyFont="1" applyBorder="1" applyAlignment="1">
      <alignment vertical="center"/>
    </xf>
    <xf numFmtId="187" fontId="20" fillId="0" borderId="0" xfId="0" applyNumberFormat="1" applyFont="1" applyAlignment="1">
      <alignment horizontal="center" vertical="center"/>
    </xf>
    <xf numFmtId="187" fontId="19" fillId="0" borderId="0" xfId="0" applyNumberFormat="1" applyFont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191" fontId="19" fillId="0" borderId="0" xfId="0" applyNumberFormat="1" applyFont="1" applyAlignment="1">
      <alignment vertical="center"/>
    </xf>
    <xf numFmtId="187" fontId="20" fillId="0" borderId="36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9" fillId="0" borderId="14" xfId="0" applyFont="1" applyBorder="1" applyAlignment="1">
      <alignment horizontal="left"/>
    </xf>
    <xf numFmtId="187" fontId="19" fillId="0" borderId="0" xfId="0" applyNumberFormat="1" applyFont="1" applyAlignment="1">
      <alignment horizontal="left" vertical="center"/>
    </xf>
    <xf numFmtId="165" fontId="20" fillId="0" borderId="36" xfId="0" applyNumberFormat="1" applyFont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87" fontId="19" fillId="0" borderId="14" xfId="0" applyNumberFormat="1" applyFont="1" applyBorder="1" applyAlignment="1">
      <alignment horizontal="left"/>
    </xf>
    <xf numFmtId="0" fontId="53" fillId="0" borderId="0" xfId="0" applyFont="1" applyAlignment="1">
      <alignment vertical="center"/>
    </xf>
    <xf numFmtId="187" fontId="54" fillId="0" borderId="0" xfId="0" applyNumberFormat="1" applyFont="1" applyAlignment="1">
      <alignment horizontal="left" vertical="center"/>
    </xf>
    <xf numFmtId="165" fontId="53" fillId="0" borderId="0" xfId="0" applyNumberFormat="1" applyFont="1" applyAlignment="1">
      <alignment horizontal="center" vertical="center"/>
    </xf>
    <xf numFmtId="187" fontId="54" fillId="0" borderId="0" xfId="0" applyNumberFormat="1" applyFont="1" applyAlignment="1">
      <alignment horizontal="center" vertical="center"/>
    </xf>
    <xf numFmtId="9" fontId="53" fillId="0" borderId="0" xfId="0" applyNumberFormat="1" applyFont="1" applyAlignment="1">
      <alignment horizontal="center" vertical="center"/>
    </xf>
    <xf numFmtId="0" fontId="19" fillId="0" borderId="38" xfId="0" applyFont="1" applyBorder="1" applyAlignment="1">
      <alignment horizontal="left"/>
    </xf>
    <xf numFmtId="165" fontId="19" fillId="0" borderId="0" xfId="0" applyNumberFormat="1" applyFont="1" applyAlignment="1">
      <alignment horizontal="center" vertical="center"/>
    </xf>
    <xf numFmtId="0" fontId="54" fillId="0" borderId="0" xfId="0" applyFont="1" applyAlignment="1">
      <alignment vertical="center"/>
    </xf>
    <xf numFmtId="165" fontId="54" fillId="0" borderId="0" xfId="0" applyNumberFormat="1" applyFont="1" applyAlignment="1">
      <alignment horizontal="center" vertical="center"/>
    </xf>
    <xf numFmtId="165" fontId="20" fillId="0" borderId="12" xfId="0" applyNumberFormat="1" applyFont="1" applyBorder="1" applyAlignment="1">
      <alignment horizontal="center" vertical="center"/>
    </xf>
    <xf numFmtId="187" fontId="20" fillId="0" borderId="12" xfId="0" applyNumberFormat="1" applyFont="1" applyBorder="1" applyAlignment="1">
      <alignment horizontal="center" vertical="center"/>
    </xf>
    <xf numFmtId="187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193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vertical="center"/>
    </xf>
    <xf numFmtId="0" fontId="24" fillId="19" borderId="0" xfId="0" applyFont="1" applyFill="1" applyBorder="1" applyAlignment="1">
      <alignment vertical="center"/>
    </xf>
    <xf numFmtId="0" fontId="25" fillId="19" borderId="0" xfId="0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vertical="center"/>
    </xf>
    <xf numFmtId="0" fontId="20" fillId="0" borderId="36" xfId="0" applyFont="1" applyBorder="1"/>
    <xf numFmtId="0" fontId="20" fillId="0" borderId="36" xfId="0" applyFont="1" applyBorder="1" applyAlignment="1">
      <alignment horizontal="center"/>
    </xf>
    <xf numFmtId="0" fontId="55" fillId="0" borderId="0" xfId="0" applyFont="1" applyAlignment="1">
      <alignment horizontal="left"/>
    </xf>
    <xf numFmtId="187" fontId="19" fillId="11" borderId="0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187" fontId="56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87" fontId="56" fillId="0" borderId="0" xfId="0" applyNumberFormat="1" applyFont="1" applyAlignment="1">
      <alignment horizontal="center" vertical="center"/>
    </xf>
    <xf numFmtId="0" fontId="19" fillId="12" borderId="0" xfId="0" applyFont="1" applyFill="1" applyBorder="1" applyAlignment="1">
      <alignment horizontal="center"/>
    </xf>
    <xf numFmtId="10" fontId="20" fillId="12" borderId="49" xfId="0" applyNumberFormat="1" applyFont="1" applyFill="1" applyBorder="1" applyAlignment="1">
      <alignment horizontal="center" vertical="center"/>
    </xf>
    <xf numFmtId="9" fontId="19" fillId="0" borderId="0" xfId="0" applyNumberFormat="1" applyFont="1"/>
    <xf numFmtId="9" fontId="57" fillId="0" borderId="0" xfId="0" applyNumberFormat="1" applyFont="1" applyAlignment="1">
      <alignment horizontal="center"/>
    </xf>
    <xf numFmtId="164" fontId="57" fillId="0" borderId="0" xfId="0" applyNumberFormat="1" applyFont="1" applyAlignment="1">
      <alignment horizontal="center"/>
    </xf>
    <xf numFmtId="171" fontId="57" fillId="0" borderId="0" xfId="0" applyNumberFormat="1" applyFont="1" applyAlignment="1">
      <alignment horizontal="center"/>
    </xf>
    <xf numFmtId="3" fontId="20" fillId="12" borderId="49" xfId="0" applyNumberFormat="1" applyFont="1" applyFill="1" applyBorder="1" applyAlignment="1">
      <alignment horizontal="center" vertical="center"/>
    </xf>
    <xf numFmtId="166" fontId="47" fillId="0" borderId="0" xfId="0" applyNumberFormat="1" applyFont="1" applyAlignment="1">
      <alignment horizontal="center"/>
    </xf>
    <xf numFmtId="165" fontId="20" fillId="12" borderId="40" xfId="0" applyNumberFormat="1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187" fontId="20" fillId="9" borderId="0" xfId="0" applyNumberFormat="1" applyFont="1" applyFill="1" applyBorder="1" applyAlignment="1">
      <alignment vertical="center"/>
    </xf>
    <xf numFmtId="194" fontId="20" fillId="9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94" fontId="20" fillId="0" borderId="0" xfId="0" applyNumberFormat="1" applyFont="1" applyAlignment="1">
      <alignment horizontal="center"/>
    </xf>
    <xf numFmtId="194" fontId="19" fillId="0" borderId="0" xfId="0" applyNumberFormat="1" applyFont="1"/>
    <xf numFmtId="194" fontId="19" fillId="0" borderId="0" xfId="0" applyNumberFormat="1" applyFont="1" applyAlignment="1">
      <alignment horizontal="center"/>
    </xf>
    <xf numFmtId="9" fontId="19" fillId="0" borderId="0" xfId="0" applyNumberFormat="1" applyFont="1" applyAlignment="1">
      <alignment horizontal="center"/>
    </xf>
    <xf numFmtId="10" fontId="57" fillId="0" borderId="0" xfId="0" applyNumberFormat="1" applyFont="1" applyAlignment="1">
      <alignment horizontal="center"/>
    </xf>
    <xf numFmtId="0" fontId="20" fillId="0" borderId="12" xfId="0" applyFont="1" applyBorder="1" applyAlignment="1">
      <alignment horizontal="center"/>
    </xf>
    <xf numFmtId="187" fontId="20" fillId="0" borderId="12" xfId="0" applyNumberFormat="1" applyFont="1" applyBorder="1" applyAlignment="1">
      <alignment horizontal="center"/>
    </xf>
    <xf numFmtId="187" fontId="20" fillId="0" borderId="12" xfId="0" applyNumberFormat="1" applyFont="1" applyBorder="1"/>
    <xf numFmtId="3" fontId="20" fillId="12" borderId="40" xfId="0" applyNumberFormat="1" applyFont="1" applyFill="1" applyBorder="1" applyAlignment="1">
      <alignment horizontal="center" vertical="center"/>
    </xf>
    <xf numFmtId="195" fontId="57" fillId="0" borderId="0" xfId="0" applyNumberFormat="1" applyFont="1" applyAlignment="1">
      <alignment horizontal="center"/>
    </xf>
    <xf numFmtId="187" fontId="20" fillId="0" borderId="12" xfId="0" applyNumberFormat="1" applyFont="1" applyBorder="1" applyAlignment="1">
      <alignment horizontal="right"/>
    </xf>
    <xf numFmtId="187" fontId="19" fillId="11" borderId="0" xfId="0" applyNumberFormat="1" applyFont="1" applyFill="1" applyBorder="1"/>
    <xf numFmtId="166" fontId="19" fillId="0" borderId="0" xfId="0" applyNumberFormat="1" applyFont="1"/>
    <xf numFmtId="196" fontId="19" fillId="0" borderId="0" xfId="0" applyNumberFormat="1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191" fontId="41" fillId="0" borderId="0" xfId="0" applyNumberFormat="1" applyFont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10" fontId="20" fillId="20" borderId="0" xfId="0" applyNumberFormat="1" applyFont="1" applyFill="1" applyBorder="1" applyAlignment="1">
      <alignment horizontal="center" vertical="center"/>
    </xf>
    <xf numFmtId="10" fontId="23" fillId="5" borderId="50" xfId="0" applyNumberFormat="1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vertical="center"/>
    </xf>
    <xf numFmtId="10" fontId="23" fillId="11" borderId="0" xfId="0" applyNumberFormat="1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/>
    </xf>
    <xf numFmtId="3" fontId="20" fillId="11" borderId="0" xfId="0" applyNumberFormat="1" applyFont="1" applyFill="1" applyBorder="1" applyAlignment="1">
      <alignment horizontal="center" vertical="center"/>
    </xf>
    <xf numFmtId="0" fontId="20" fillId="0" borderId="36" xfId="0" applyFont="1" applyBorder="1" applyAlignment="1">
      <alignment horizontal="left" vertical="center"/>
    </xf>
    <xf numFmtId="0" fontId="19" fillId="0" borderId="33" xfId="0" applyFont="1" applyBorder="1" applyAlignment="1">
      <alignment vertical="center"/>
    </xf>
    <xf numFmtId="187" fontId="19" fillId="0" borderId="33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187" fontId="19" fillId="0" borderId="34" xfId="0" applyNumberFormat="1" applyFont="1" applyBorder="1" applyAlignment="1">
      <alignment horizontal="center" vertical="center"/>
    </xf>
    <xf numFmtId="0" fontId="19" fillId="0" borderId="14" xfId="0" applyFont="1" applyBorder="1"/>
    <xf numFmtId="187" fontId="19" fillId="16" borderId="0" xfId="0" applyNumberFormat="1" applyFont="1" applyFill="1" applyBorder="1" applyAlignment="1">
      <alignment vertical="center"/>
    </xf>
    <xf numFmtId="3" fontId="19" fillId="0" borderId="12" xfId="0" applyNumberFormat="1" applyFont="1" applyBorder="1" applyAlignment="1">
      <alignment vertical="center"/>
    </xf>
    <xf numFmtId="0" fontId="24" fillId="14" borderId="37" xfId="0" applyFont="1" applyFill="1" applyBorder="1" applyAlignment="1">
      <alignment horizontal="center" vertical="center"/>
    </xf>
    <xf numFmtId="3" fontId="19" fillId="0" borderId="0" xfId="0" applyNumberFormat="1" applyFont="1"/>
    <xf numFmtId="3" fontId="19" fillId="0" borderId="0" xfId="0" applyNumberFormat="1" applyFont="1" applyAlignment="1">
      <alignment horizontal="left"/>
    </xf>
    <xf numFmtId="3" fontId="20" fillId="0" borderId="0" xfId="0" applyNumberFormat="1" applyFont="1"/>
    <xf numFmtId="3" fontId="20" fillId="0" borderId="0" xfId="0" applyNumberFormat="1" applyFont="1" applyAlignment="1">
      <alignment vertical="center"/>
    </xf>
    <xf numFmtId="3" fontId="20" fillId="0" borderId="36" xfId="0" applyNumberFormat="1" applyFont="1" applyBorder="1" applyAlignment="1">
      <alignment horizontal="left"/>
    </xf>
    <xf numFmtId="3" fontId="20" fillId="0" borderId="36" xfId="0" applyNumberFormat="1" applyFont="1" applyBorder="1" applyAlignment="1">
      <alignment vertical="center"/>
    </xf>
    <xf numFmtId="4" fontId="20" fillId="0" borderId="36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3" fontId="19" fillId="11" borderId="0" xfId="0" applyNumberFormat="1" applyFont="1" applyFill="1" applyBorder="1" applyAlignment="1">
      <alignment horizontal="left"/>
    </xf>
    <xf numFmtId="175" fontId="20" fillId="0" borderId="0" xfId="0" applyNumberFormat="1" applyFont="1" applyAlignment="1">
      <alignment horizontal="center" vertical="center"/>
    </xf>
    <xf numFmtId="9" fontId="20" fillId="0" borderId="49" xfId="0" applyNumberFormat="1" applyFont="1" applyBorder="1" applyAlignment="1">
      <alignment horizontal="center" vertical="center"/>
    </xf>
    <xf numFmtId="176" fontId="20" fillId="0" borderId="49" xfId="0" applyNumberFormat="1" applyFont="1" applyBorder="1" applyAlignment="1">
      <alignment horizontal="center" vertical="center"/>
    </xf>
    <xf numFmtId="190" fontId="0" fillId="0" borderId="0" xfId="0" applyNumberFormat="1" applyFont="1"/>
    <xf numFmtId="176" fontId="20" fillId="0" borderId="0" xfId="0" applyNumberFormat="1" applyFont="1" applyAlignment="1">
      <alignment horizontal="center" vertical="center"/>
    </xf>
    <xf numFmtId="10" fontId="20" fillId="0" borderId="49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19" fillId="0" borderId="49" xfId="0" applyFont="1" applyBorder="1" applyAlignment="1">
      <alignment horizontal="center"/>
    </xf>
    <xf numFmtId="10" fontId="19" fillId="0" borderId="0" xfId="0" applyNumberFormat="1" applyFont="1"/>
    <xf numFmtId="10" fontId="19" fillId="0" borderId="49" xfId="0" applyNumberFormat="1" applyFont="1" applyBorder="1" applyAlignment="1">
      <alignment horizontal="center"/>
    </xf>
    <xf numFmtId="0" fontId="58" fillId="0" borderId="0" xfId="0" applyFont="1"/>
    <xf numFmtId="176" fontId="24" fillId="14" borderId="37" xfId="0" applyNumberFormat="1" applyFont="1" applyFill="1" applyBorder="1" applyAlignment="1">
      <alignment horizontal="center" vertical="center"/>
    </xf>
    <xf numFmtId="49" fontId="24" fillId="14" borderId="37" xfId="0" applyNumberFormat="1" applyFont="1" applyFill="1" applyBorder="1" applyAlignment="1">
      <alignment horizontal="center" vertical="center"/>
    </xf>
    <xf numFmtId="195" fontId="0" fillId="0" borderId="0" xfId="0" applyNumberFormat="1" applyFont="1"/>
    <xf numFmtId="175" fontId="20" fillId="0" borderId="49" xfId="0" applyNumberFormat="1" applyFont="1" applyBorder="1" applyAlignment="1">
      <alignment horizontal="center" vertical="center"/>
    </xf>
    <xf numFmtId="190" fontId="0" fillId="0" borderId="0" xfId="0" applyNumberFormat="1" applyFont="1" applyAlignment="1">
      <alignment vertical="center"/>
    </xf>
    <xf numFmtId="49" fontId="24" fillId="14" borderId="0" xfId="0" applyNumberFormat="1" applyFont="1" applyFill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/>
    </xf>
    <xf numFmtId="3" fontId="19" fillId="0" borderId="36" xfId="0" applyNumberFormat="1" applyFont="1" applyBorder="1" applyAlignment="1">
      <alignment horizontal="center" vertical="center"/>
    </xf>
    <xf numFmtId="174" fontId="19" fillId="0" borderId="36" xfId="0" applyNumberFormat="1" applyFont="1" applyBorder="1" applyAlignment="1">
      <alignment horizontal="center" vertical="center"/>
    </xf>
    <xf numFmtId="174" fontId="19" fillId="0" borderId="0" xfId="0" applyNumberFormat="1" applyFont="1" applyAlignment="1">
      <alignment horizontal="center" vertical="center"/>
    </xf>
    <xf numFmtId="3" fontId="19" fillId="16" borderId="0" xfId="0" applyNumberFormat="1" applyFont="1" applyFill="1" applyBorder="1" applyAlignment="1">
      <alignment horizontal="center" vertical="center"/>
    </xf>
    <xf numFmtId="0" fontId="59" fillId="0" borderId="0" xfId="0" applyFont="1"/>
    <xf numFmtId="3" fontId="59" fillId="0" borderId="0" xfId="0" applyNumberFormat="1" applyFont="1"/>
    <xf numFmtId="165" fontId="59" fillId="0" borderId="0" xfId="0" applyNumberFormat="1" applyFont="1" applyAlignment="1">
      <alignment horizontal="left"/>
    </xf>
    <xf numFmtId="0" fontId="61" fillId="0" borderId="52" xfId="0" applyFont="1" applyBorder="1" applyAlignment="1">
      <alignment horizontal="center"/>
    </xf>
    <xf numFmtId="0" fontId="61" fillId="0" borderId="53" xfId="0" applyFont="1" applyBorder="1" applyAlignment="1">
      <alignment horizontal="center"/>
    </xf>
    <xf numFmtId="0" fontId="59" fillId="0" borderId="0" xfId="0" applyFont="1" applyAlignment="1">
      <alignment horizontal="center"/>
    </xf>
    <xf numFmtId="9" fontId="60" fillId="0" borderId="54" xfId="0" applyNumberFormat="1" applyFont="1" applyBorder="1" applyAlignment="1">
      <alignment horizontal="center"/>
    </xf>
    <xf numFmtId="165" fontId="60" fillId="0" borderId="55" xfId="0" applyNumberFormat="1" applyFont="1" applyBorder="1" applyAlignment="1">
      <alignment horizontal="center"/>
    </xf>
    <xf numFmtId="0" fontId="60" fillId="0" borderId="0" xfId="0" applyFont="1"/>
    <xf numFmtId="9" fontId="60" fillId="0" borderId="56" xfId="0" applyNumberFormat="1" applyFont="1" applyBorder="1" applyAlignment="1">
      <alignment horizontal="center"/>
    </xf>
    <xf numFmtId="165" fontId="60" fillId="0" borderId="57" xfId="0" applyNumberFormat="1" applyFont="1" applyBorder="1" applyAlignment="1">
      <alignment horizontal="center"/>
    </xf>
    <xf numFmtId="0" fontId="60" fillId="0" borderId="58" xfId="0" applyFont="1" applyBorder="1"/>
    <xf numFmtId="0" fontId="62" fillId="0" borderId="59" xfId="0" applyFont="1" applyBorder="1" applyAlignment="1">
      <alignment horizontal="center"/>
    </xf>
    <xf numFmtId="0" fontId="61" fillId="0" borderId="59" xfId="0" applyFont="1" applyBorder="1" applyAlignment="1">
      <alignment horizontal="center"/>
    </xf>
    <xf numFmtId="0" fontId="20" fillId="11" borderId="53" xfId="0" applyFont="1" applyFill="1" applyBorder="1" applyAlignment="1">
      <alignment vertical="center"/>
    </xf>
    <xf numFmtId="0" fontId="61" fillId="0" borderId="54" xfId="0" applyFont="1" applyBorder="1"/>
    <xf numFmtId="0" fontId="59" fillId="0" borderId="55" xfId="0" applyFont="1" applyBorder="1"/>
    <xf numFmtId="0" fontId="24" fillId="0" borderId="54" xfId="0" applyFont="1" applyBorder="1" applyAlignment="1">
      <alignment vertical="center"/>
    </xf>
    <xf numFmtId="0" fontId="20" fillId="0" borderId="55" xfId="0" applyFont="1" applyBorder="1" applyAlignment="1">
      <alignment horizontal="center" vertical="center"/>
    </xf>
    <xf numFmtId="0" fontId="59" fillId="0" borderId="54" xfId="0" applyFont="1" applyBorder="1" applyAlignment="1">
      <alignment horizontal="left"/>
    </xf>
    <xf numFmtId="9" fontId="59" fillId="0" borderId="0" xfId="0" applyNumberFormat="1" applyFont="1"/>
    <xf numFmtId="3" fontId="59" fillId="0" borderId="55" xfId="0" applyNumberFormat="1" applyFont="1" applyBorder="1"/>
    <xf numFmtId="0" fontId="19" fillId="0" borderId="54" xfId="0" applyFont="1" applyBorder="1" applyAlignment="1">
      <alignment horizontal="left"/>
    </xf>
    <xf numFmtId="3" fontId="20" fillId="0" borderId="55" xfId="0" applyNumberFormat="1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9" fontId="59" fillId="0" borderId="0" xfId="0" applyNumberFormat="1" applyFont="1" applyAlignment="1"/>
    <xf numFmtId="0" fontId="20" fillId="0" borderId="54" xfId="0" applyFont="1" applyBorder="1" applyAlignment="1">
      <alignment vertical="center"/>
    </xf>
    <xf numFmtId="0" fontId="0" fillId="0" borderId="54" xfId="0" applyFont="1" applyBorder="1"/>
    <xf numFmtId="0" fontId="0" fillId="0" borderId="55" xfId="0" applyFont="1" applyBorder="1"/>
    <xf numFmtId="0" fontId="19" fillId="11" borderId="54" xfId="0" applyFont="1" applyFill="1" applyBorder="1" applyAlignment="1">
      <alignment vertical="center"/>
    </xf>
    <xf numFmtId="0" fontId="20" fillId="11" borderId="55" xfId="0" applyFont="1" applyFill="1" applyBorder="1" applyAlignment="1">
      <alignment vertical="center"/>
    </xf>
    <xf numFmtId="165" fontId="23" fillId="11" borderId="11" xfId="0" applyNumberFormat="1" applyFont="1" applyFill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3" fontId="19" fillId="0" borderId="55" xfId="0" applyNumberFormat="1" applyFont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9" fontId="20" fillId="0" borderId="58" xfId="0" applyNumberFormat="1" applyFont="1" applyBorder="1" applyAlignment="1">
      <alignment horizontal="center" vertical="center"/>
    </xf>
    <xf numFmtId="3" fontId="20" fillId="0" borderId="58" xfId="0" applyNumberFormat="1" applyFont="1" applyBorder="1" applyAlignment="1">
      <alignment horizontal="center" vertical="center"/>
    </xf>
    <xf numFmtId="3" fontId="20" fillId="0" borderId="61" xfId="0" applyNumberFormat="1" applyFont="1" applyBorder="1" applyAlignment="1">
      <alignment horizontal="center" vertical="center"/>
    </xf>
    <xf numFmtId="0" fontId="61" fillId="0" borderId="54" xfId="0" applyFont="1" applyBorder="1" applyAlignment="1">
      <alignment horizontal="left"/>
    </xf>
    <xf numFmtId="187" fontId="59" fillId="0" borderId="0" xfId="0" applyNumberFormat="1" applyFont="1"/>
    <xf numFmtId="3" fontId="59" fillId="0" borderId="62" xfId="0" applyNumberFormat="1" applyFont="1" applyBorder="1"/>
    <xf numFmtId="0" fontId="59" fillId="0" borderId="56" xfId="0" applyFont="1" applyBorder="1" applyAlignment="1">
      <alignment horizontal="left"/>
    </xf>
    <xf numFmtId="0" fontId="0" fillId="0" borderId="58" xfId="0" applyFont="1" applyBorder="1"/>
    <xf numFmtId="3" fontId="59" fillId="0" borderId="58" xfId="0" applyNumberFormat="1" applyFont="1" applyBorder="1"/>
    <xf numFmtId="1" fontId="59" fillId="0" borderId="58" xfId="0" applyNumberFormat="1" applyFont="1" applyBorder="1"/>
    <xf numFmtId="0" fontId="59" fillId="0" borderId="58" xfId="0" applyFont="1" applyBorder="1"/>
    <xf numFmtId="3" fontId="59" fillId="0" borderId="57" xfId="0" applyNumberFormat="1" applyFont="1" applyBorder="1"/>
    <xf numFmtId="49" fontId="0" fillId="0" borderId="0" xfId="0" applyNumberFormat="1" applyFont="1"/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38953"/>
      <rgbColor rgb="FF800080"/>
      <rgbColor rgb="FF757575"/>
      <rgbColor rgb="FFC0C0C0"/>
      <rgbColor rgb="FF7F7F7F"/>
      <rgbColor rgb="FF8B8B8B"/>
      <rgbColor rgb="FFC0504D"/>
      <rgbColor rgb="FFF2F2F2"/>
      <rgbColor rgb="FFDAEEF3"/>
      <rgbColor rgb="FF660066"/>
      <rgbColor rgb="FFD9D9D9"/>
      <rgbColor rgb="FF0066CC"/>
      <rgbColor rgb="FFD8D8D8"/>
      <rgbColor rgb="FF002060"/>
      <rgbColor rgb="FFFF00FF"/>
      <rgbColor rgb="FFEEECE1"/>
      <rgbColor rgb="FF00FFFF"/>
      <rgbColor rgb="FF800080"/>
      <rgbColor rgb="FF800000"/>
      <rgbColor rgb="FF008080"/>
      <rgbColor rgb="FF0000FF"/>
      <rgbColor rgb="FF00CCFF"/>
      <rgbColor rgb="FFEAEAEA"/>
      <rgbColor rgb="FFD8E4BC"/>
      <rgbColor rgb="FFFFFF99"/>
      <rgbColor rgb="FFBFBFBF"/>
      <rgbColor rgb="FFC4BD97"/>
      <rgbColor rgb="FFB7B7B7"/>
      <rgbColor rgb="FFDDD9C3"/>
      <rgbColor rgb="FF3366FF"/>
      <rgbColor rgb="FF4BACC6"/>
      <rgbColor rgb="FF9BBB59"/>
      <rgbColor rgb="FFD6E3BC"/>
      <rgbColor rgb="FFE5DFEC"/>
      <rgbColor rgb="FFFF6600"/>
      <rgbColor rgb="FF666699"/>
      <rgbColor rgb="FF969696"/>
      <rgbColor rgb="FF003366"/>
      <rgbColor rgb="FF4F81BD"/>
      <rgbColor rgb="FF003300"/>
      <rgbColor rgb="FF1A1A1A"/>
      <rgbColor rgb="FF993300"/>
      <rgbColor rgb="FF8064A2"/>
      <rgbColor rgb="FF333399"/>
      <rgbColor rgb="FF24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757575"/>
                </a:solidFill>
                <a:latin typeface="Calibri"/>
                <a:ea typeface="Arial"/>
              </a:defRPr>
            </a:pPr>
            <a:r>
              <a:rPr sz="1400" b="0" strike="noStrike" spc="-1">
                <a:solidFill>
                  <a:srgbClr val="757575"/>
                </a:solidFill>
                <a:latin typeface="Calibri"/>
                <a:ea typeface="Arial"/>
              </a:rPr>
              <a:t>EVOLUTIVO DE RECEITA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44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'Premissas Receita'!$I$13:$AQ$13</c:f>
              <c:numCache>
                <c:formatCode>#,##0</c:formatCode>
                <c:ptCount val="35"/>
                <c:pt idx="0">
                  <c:v>17229071.080000002</c:v>
                </c:pt>
                <c:pt idx="1">
                  <c:v>0</c:v>
                </c:pt>
                <c:pt idx="2">
                  <c:v>0</c:v>
                </c:pt>
                <c:pt idx="3">
                  <c:v>79071173.400000006</c:v>
                </c:pt>
                <c:pt idx="4">
                  <c:v>79071173.400000006</c:v>
                </c:pt>
                <c:pt idx="5">
                  <c:v>79071173.400000006</c:v>
                </c:pt>
                <c:pt idx="6">
                  <c:v>79071173.400000006</c:v>
                </c:pt>
                <c:pt idx="7">
                  <c:v>79071173.400000006</c:v>
                </c:pt>
                <c:pt idx="8">
                  <c:v>79071173.400000006</c:v>
                </c:pt>
                <c:pt idx="9">
                  <c:v>79071173.400000006</c:v>
                </c:pt>
                <c:pt idx="10">
                  <c:v>79071173.400000006</c:v>
                </c:pt>
                <c:pt idx="11">
                  <c:v>79071173.400000006</c:v>
                </c:pt>
                <c:pt idx="12">
                  <c:v>79071173.400000006</c:v>
                </c:pt>
                <c:pt idx="13">
                  <c:v>79071173.400000006</c:v>
                </c:pt>
                <c:pt idx="14">
                  <c:v>79071173.400000006</c:v>
                </c:pt>
                <c:pt idx="15">
                  <c:v>79071173.400000006</c:v>
                </c:pt>
                <c:pt idx="16">
                  <c:v>79071173.400000006</c:v>
                </c:pt>
                <c:pt idx="17">
                  <c:v>79071173.400000006</c:v>
                </c:pt>
                <c:pt idx="18">
                  <c:v>79071173.400000006</c:v>
                </c:pt>
                <c:pt idx="19">
                  <c:v>79071173.400000006</c:v>
                </c:pt>
                <c:pt idx="20">
                  <c:v>79071173.400000006</c:v>
                </c:pt>
                <c:pt idx="21">
                  <c:v>79071173.400000006</c:v>
                </c:pt>
                <c:pt idx="22">
                  <c:v>79071173.400000006</c:v>
                </c:pt>
                <c:pt idx="23">
                  <c:v>79071173.400000006</c:v>
                </c:pt>
                <c:pt idx="24">
                  <c:v>79071173.400000006</c:v>
                </c:pt>
                <c:pt idx="25">
                  <c:v>79071173.400000006</c:v>
                </c:pt>
                <c:pt idx="26">
                  <c:v>79071173.400000006</c:v>
                </c:pt>
                <c:pt idx="27">
                  <c:v>79071173.400000006</c:v>
                </c:pt>
                <c:pt idx="28">
                  <c:v>79071173.400000006</c:v>
                </c:pt>
                <c:pt idx="29">
                  <c:v>79071173.400000006</c:v>
                </c:pt>
                <c:pt idx="30">
                  <c:v>79071173.400000006</c:v>
                </c:pt>
                <c:pt idx="31">
                  <c:v>79071173.400000006</c:v>
                </c:pt>
                <c:pt idx="32">
                  <c:v>79071173.400000006</c:v>
                </c:pt>
                <c:pt idx="33">
                  <c:v>79071173.400000006</c:v>
                </c:pt>
                <c:pt idx="34">
                  <c:v>79071173.400000006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A-41A2-8DD1-E383DBF4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36631490"/>
        <c:axId val="77554050"/>
      </c:lineChart>
      <c:catAx>
        <c:axId val="366314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pt-BR"/>
          </a:p>
        </c:txPr>
        <c:crossAx val="77554050"/>
        <c:crosses val="autoZero"/>
        <c:auto val="1"/>
        <c:lblAlgn val="ctr"/>
        <c:lblOffset val="100"/>
        <c:noMultiLvlLbl val="0"/>
      </c:catAx>
      <c:valAx>
        <c:axId val="77554050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pt-BR"/>
          </a:p>
        </c:txPr>
        <c:crossAx val="3663149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757575"/>
                </a:solidFill>
                <a:latin typeface="Calibri"/>
                <a:ea typeface="Arial"/>
              </a:defRPr>
            </a:pPr>
            <a:r>
              <a:rPr sz="1400" b="0" strike="noStrike" spc="-1">
                <a:solidFill>
                  <a:srgbClr val="757575"/>
                </a:solidFill>
                <a:latin typeface="Calibri"/>
                <a:ea typeface="Arial"/>
              </a:rPr>
              <a:t>Estrutura de Capital</a:t>
            </a:r>
          </a:p>
        </c:rich>
      </c:tx>
      <c:layout>
        <c:manualLayout>
          <c:xMode val="edge"/>
          <c:yMode val="edge"/>
          <c:x val="0.283269021470268"/>
          <c:y val="4.159037405179179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15306223409518199"/>
          <c:y val="0.171723777138373"/>
          <c:w val="0.81626595428910698"/>
          <c:h val="0.614962071671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Quadros!$O$63:$S$63</c:f>
              <c:strCache>
                <c:ptCount val="5"/>
                <c:pt idx="1">
                  <c:v>Ano 0</c:v>
                </c:pt>
                <c:pt idx="2">
                  <c:v>Ano 1</c:v>
                </c:pt>
                <c:pt idx="3">
                  <c:v>Ano 2</c:v>
                </c:pt>
                <c:pt idx="4">
                  <c:v> Ano 3</c:v>
                </c:pt>
              </c:strCache>
            </c:strRef>
          </c:cat>
          <c:val>
            <c:numRef>
              <c:f>Quadros!$O$64:$S$64</c:f>
              <c:numCache>
                <c:formatCode>#,##0_);\(#,##0\)</c:formatCode>
                <c:ptCount val="5"/>
                <c:pt idx="0" formatCode="General">
                  <c:v>0</c:v>
                </c:pt>
                <c:pt idx="1">
                  <c:v>10000</c:v>
                </c:pt>
                <c:pt idx="2">
                  <c:v>7184.4599850593677</c:v>
                </c:pt>
                <c:pt idx="3">
                  <c:v>56614.304756099104</c:v>
                </c:pt>
                <c:pt idx="4">
                  <c:v>41431.469385775446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2-4A65-AA5A-2FA3BAC19E7A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Quadros!$O$63:$S$63</c:f>
              <c:strCache>
                <c:ptCount val="5"/>
                <c:pt idx="1">
                  <c:v>Ano 0</c:v>
                </c:pt>
                <c:pt idx="2">
                  <c:v>Ano 1</c:v>
                </c:pt>
                <c:pt idx="3">
                  <c:v>Ano 2</c:v>
                </c:pt>
                <c:pt idx="4">
                  <c:v> Ano 3</c:v>
                </c:pt>
              </c:strCache>
            </c:strRef>
          </c:cat>
          <c:val>
            <c:numRef>
              <c:f>Quadros!$O$65:$S$65</c:f>
              <c:numCache>
                <c:formatCode>#,##0_);\(#,##0\)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110199.62853272822</c:v>
                </c:pt>
                <c:pt idx="4">
                  <c:v>53368.020955912441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A65-AA5A-2FA3BAC1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2679"/>
        <c:axId val="37548838"/>
      </c:barChart>
      <c:catAx>
        <c:axId val="94626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pt-BR"/>
          </a:p>
        </c:txPr>
        <c:crossAx val="37548838"/>
        <c:crosses val="autoZero"/>
        <c:auto val="1"/>
        <c:lblAlgn val="ctr"/>
        <c:lblOffset val="100"/>
        <c:noMultiLvlLbl val="0"/>
      </c:catAx>
      <c:valAx>
        <c:axId val="37548838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  <a:ea typeface="Arial"/>
              </a:defRPr>
            </a:pPr>
            <a:endParaRPr lang="pt-BR"/>
          </a:p>
        </c:txPr>
        <c:crossAx val="946267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1A1A1A"/>
              </a:solidFill>
              <a:latin typeface="Calibri"/>
              <a:ea typeface="Arial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757575"/>
                </a:solidFill>
                <a:latin typeface="Arial"/>
                <a:ea typeface="Arial"/>
              </a:defRPr>
            </a:pPr>
            <a:r>
              <a:rPr sz="1400" b="0" strike="noStrike" spc="-1">
                <a:solidFill>
                  <a:srgbClr val="757575"/>
                </a:solidFill>
                <a:latin typeface="Arial"/>
                <a:ea typeface="Arial"/>
              </a:rPr>
              <a:t>Distribuição da Receita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103643772515"/>
          <c:y val="0.13266891017344001"/>
          <c:w val="0.39662198074765298"/>
          <c:h val="0.7028216412114940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C9-455B-B99A-10BC6AD5AC7B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C9-455B-B99A-10BC6AD5AC7B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C9-455B-B99A-10BC6AD5AC7B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C9-455B-B99A-10BC6AD5AC7B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C9-455B-B99A-10BC6AD5AC7B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1-F9C9-455B-B99A-10BC6AD5AC7B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F9C9-455B-B99A-10BC6AD5AC7B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5-F9C9-455B-B99A-10BC6AD5AC7B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7-F9C9-455B-B99A-10BC6AD5AC7B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9-F9C9-455B-B99A-10BC6AD5A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Quadros!$J$5:$J$9</c:f>
              <c:strCache>
                <c:ptCount val="5"/>
                <c:pt idx="0">
                  <c:v>Estádio</c:v>
                </c:pt>
                <c:pt idx="1">
                  <c:v>Ginásio</c:v>
                </c:pt>
                <c:pt idx="2">
                  <c:v>ABL</c:v>
                </c:pt>
                <c:pt idx="3">
                  <c:v>Parque Poliesportivo</c:v>
                </c:pt>
                <c:pt idx="4">
                  <c:v>Empreendimentos Associados</c:v>
                </c:pt>
              </c:strCache>
            </c:strRef>
          </c:cat>
          <c:val>
            <c:numRef>
              <c:f>Quadros!$K$5:$K$9</c:f>
              <c:numCache>
                <c:formatCode>#,##0</c:formatCode>
                <c:ptCount val="5"/>
                <c:pt idx="0">
                  <c:v>1469436836.5333333</c:v>
                </c:pt>
                <c:pt idx="1">
                  <c:v>194580783.66666669</c:v>
                </c:pt>
                <c:pt idx="2">
                  <c:v>314862746.88</c:v>
                </c:pt>
                <c:pt idx="3">
                  <c:v>15672012.799999997</c:v>
                </c:pt>
                <c:pt idx="4">
                  <c:v>538362240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C9-455B-B99A-10BC6AD5A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1A1A1A"/>
              </a:solidFill>
              <a:latin typeface="Arial"/>
              <a:ea typeface="Arial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757575"/>
                </a:solidFill>
                <a:latin typeface="Arial"/>
                <a:ea typeface="Arial"/>
              </a:defRPr>
            </a:pPr>
            <a:r>
              <a:rPr sz="1400" b="0" strike="noStrike" spc="-1">
                <a:solidFill>
                  <a:srgbClr val="757575"/>
                </a:solidFill>
                <a:latin typeface="Arial"/>
                <a:ea typeface="Arial"/>
              </a:rPr>
              <a:t>Evolutivo de Custos e Despesas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Custos e Despesas Operacionais</c:v>
          </c:tx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Quadros!$B$90:$AK$90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cat>
          <c:val>
            <c:numRef>
              <c:f>Quadros!$B$91:$AK$91</c:f>
              <c:numCache>
                <c:formatCode>#,##0</c:formatCode>
                <c:ptCount val="36"/>
                <c:pt idx="0">
                  <c:v>0</c:v>
                </c:pt>
                <c:pt idx="1">
                  <c:v>2180388.9146428602</c:v>
                </c:pt>
                <c:pt idx="2">
                  <c:v>4343213.9690170297</c:v>
                </c:pt>
                <c:pt idx="3">
                  <c:v>3752535.8842275701</c:v>
                </c:pt>
                <c:pt idx="4">
                  <c:v>13720434.650727</c:v>
                </c:pt>
                <c:pt idx="5">
                  <c:v>13720434.650727</c:v>
                </c:pt>
                <c:pt idx="6">
                  <c:v>13720434.650727</c:v>
                </c:pt>
                <c:pt idx="7">
                  <c:v>13720434.650727</c:v>
                </c:pt>
                <c:pt idx="8">
                  <c:v>13720434.650727</c:v>
                </c:pt>
                <c:pt idx="9">
                  <c:v>13720434.650727</c:v>
                </c:pt>
                <c:pt idx="10">
                  <c:v>13720434.650727</c:v>
                </c:pt>
                <c:pt idx="11">
                  <c:v>13720434.650727</c:v>
                </c:pt>
                <c:pt idx="12">
                  <c:v>13720434.650727</c:v>
                </c:pt>
                <c:pt idx="13">
                  <c:v>13720434.650727</c:v>
                </c:pt>
                <c:pt idx="14">
                  <c:v>13720434.650727</c:v>
                </c:pt>
                <c:pt idx="15">
                  <c:v>13720434.650727</c:v>
                </c:pt>
                <c:pt idx="16">
                  <c:v>13720434.650727</c:v>
                </c:pt>
                <c:pt idx="17">
                  <c:v>13720434.650727</c:v>
                </c:pt>
                <c:pt idx="18">
                  <c:v>13720434.650727</c:v>
                </c:pt>
                <c:pt idx="19">
                  <c:v>13720434.650727</c:v>
                </c:pt>
                <c:pt idx="20">
                  <c:v>13720434.650727</c:v>
                </c:pt>
                <c:pt idx="21">
                  <c:v>13720434.650727</c:v>
                </c:pt>
                <c:pt idx="22">
                  <c:v>13720434.650727</c:v>
                </c:pt>
                <c:pt idx="23">
                  <c:v>13720434.650727</c:v>
                </c:pt>
                <c:pt idx="24">
                  <c:v>13720434.650727</c:v>
                </c:pt>
                <c:pt idx="25">
                  <c:v>13720434.650727</c:v>
                </c:pt>
                <c:pt idx="26">
                  <c:v>13720434.650727</c:v>
                </c:pt>
                <c:pt idx="27">
                  <c:v>13720434.650727</c:v>
                </c:pt>
                <c:pt idx="28">
                  <c:v>13720434.650727</c:v>
                </c:pt>
                <c:pt idx="29">
                  <c:v>13720434.650727</c:v>
                </c:pt>
                <c:pt idx="30">
                  <c:v>13720434.650727</c:v>
                </c:pt>
                <c:pt idx="31">
                  <c:v>13720434.650727</c:v>
                </c:pt>
                <c:pt idx="32">
                  <c:v>13720434.650727</c:v>
                </c:pt>
                <c:pt idx="33">
                  <c:v>13720434.650727</c:v>
                </c:pt>
                <c:pt idx="34">
                  <c:v>13720434.650727</c:v>
                </c:pt>
                <c:pt idx="35">
                  <c:v>13720434.650727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2-45F2-B130-1492AA64E041}"/>
            </c:ext>
          </c:extLst>
        </c:ser>
        <c:ser>
          <c:idx val="1"/>
          <c:order val="1"/>
          <c:tx>
            <c:v>Outras Despesas</c:v>
          </c:tx>
          <c:spPr>
            <a:solidFill>
              <a:srgbClr val="C0504D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Quadros!$B$90:$AK$90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cat>
          <c:val>
            <c:numRef>
              <c:f>Quadros!$B$92:$AK$92</c:f>
              <c:numCache>
                <c:formatCode>#,##0</c:formatCode>
                <c:ptCount val="36"/>
                <c:pt idx="0">
                  <c:v>3500000</c:v>
                </c:pt>
                <c:pt idx="1">
                  <c:v>1011780</c:v>
                </c:pt>
                <c:pt idx="2">
                  <c:v>2028600</c:v>
                </c:pt>
                <c:pt idx="3">
                  <c:v>2033640</c:v>
                </c:pt>
                <c:pt idx="4">
                  <c:v>6755280</c:v>
                </c:pt>
                <c:pt idx="5">
                  <c:v>7056229.7999999998</c:v>
                </c:pt>
                <c:pt idx="6">
                  <c:v>7056229.7999999998</c:v>
                </c:pt>
                <c:pt idx="7">
                  <c:v>7056229.7999999998</c:v>
                </c:pt>
                <c:pt idx="8">
                  <c:v>7056229.7999999998</c:v>
                </c:pt>
                <c:pt idx="9">
                  <c:v>7056229.7999999998</c:v>
                </c:pt>
                <c:pt idx="10">
                  <c:v>7056229.7999999998</c:v>
                </c:pt>
                <c:pt idx="11">
                  <c:v>7056229.7999999998</c:v>
                </c:pt>
                <c:pt idx="12">
                  <c:v>7056229.7999999998</c:v>
                </c:pt>
                <c:pt idx="13">
                  <c:v>7056229.7999999998</c:v>
                </c:pt>
                <c:pt idx="14">
                  <c:v>7056229.7999999998</c:v>
                </c:pt>
                <c:pt idx="15">
                  <c:v>7056229.7999999998</c:v>
                </c:pt>
                <c:pt idx="16">
                  <c:v>7056229.7999999998</c:v>
                </c:pt>
                <c:pt idx="17">
                  <c:v>7056229.7999999998</c:v>
                </c:pt>
                <c:pt idx="18">
                  <c:v>7056229.7999999998</c:v>
                </c:pt>
                <c:pt idx="19">
                  <c:v>7056229.7999999998</c:v>
                </c:pt>
                <c:pt idx="20">
                  <c:v>7056229.7999999998</c:v>
                </c:pt>
                <c:pt idx="21">
                  <c:v>7056229.7999999998</c:v>
                </c:pt>
                <c:pt idx="22">
                  <c:v>7056229.7999999998</c:v>
                </c:pt>
                <c:pt idx="23">
                  <c:v>7056229.7999999998</c:v>
                </c:pt>
                <c:pt idx="24">
                  <c:v>7056229.7999999998</c:v>
                </c:pt>
                <c:pt idx="25">
                  <c:v>7056229.7999999998</c:v>
                </c:pt>
                <c:pt idx="26">
                  <c:v>7056229.7999999998</c:v>
                </c:pt>
                <c:pt idx="27">
                  <c:v>7056229.7999999998</c:v>
                </c:pt>
                <c:pt idx="28">
                  <c:v>7056229.7999999998</c:v>
                </c:pt>
                <c:pt idx="29">
                  <c:v>7056229.7999999998</c:v>
                </c:pt>
                <c:pt idx="30">
                  <c:v>7056229.7999999998</c:v>
                </c:pt>
                <c:pt idx="31">
                  <c:v>7056229.7999999998</c:v>
                </c:pt>
                <c:pt idx="32">
                  <c:v>7056229.7999999998</c:v>
                </c:pt>
                <c:pt idx="33">
                  <c:v>7056229.7999999998</c:v>
                </c:pt>
                <c:pt idx="34">
                  <c:v>7056229.7999999998</c:v>
                </c:pt>
                <c:pt idx="35">
                  <c:v>7056229.7999999998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2-45F2-B130-1492AA64E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87085"/>
        <c:axId val="83428541"/>
      </c:barChart>
      <c:catAx>
        <c:axId val="2898708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pt-BR"/>
          </a:p>
        </c:txPr>
        <c:crossAx val="83428541"/>
        <c:crosses val="autoZero"/>
        <c:auto val="1"/>
        <c:lblAlgn val="ctr"/>
        <c:lblOffset val="100"/>
        <c:noMultiLvlLbl val="0"/>
      </c:catAx>
      <c:valAx>
        <c:axId val="8342854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pt-BR"/>
          </a:p>
        </c:txPr>
        <c:crossAx val="289870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1A1A1A"/>
              </a:solidFill>
              <a:latin typeface="Arial"/>
              <a:ea typeface="Arial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757575"/>
                </a:solidFill>
                <a:latin typeface="Arial"/>
                <a:ea typeface="Arial"/>
              </a:defRPr>
            </a:pPr>
            <a:r>
              <a:rPr sz="1400" b="0" strike="noStrike" spc="-1">
                <a:solidFill>
                  <a:srgbClr val="757575"/>
                </a:solidFill>
                <a:latin typeface="Arial"/>
                <a:ea typeface="Arial"/>
              </a:rPr>
              <a:t>Estrutura de Capital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Aporte de Capital</c:v>
          </c:tx>
          <c:spPr>
            <a:solidFill>
              <a:srgbClr val="4F81BD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Quadros!$P$63:$S$63</c:f>
              <c:strCache>
                <c:ptCount val="4"/>
                <c:pt idx="0">
                  <c:v>Ano 0</c:v>
                </c:pt>
                <c:pt idx="1">
                  <c:v>Ano 1</c:v>
                </c:pt>
                <c:pt idx="2">
                  <c:v>Ano 2</c:v>
                </c:pt>
                <c:pt idx="3">
                  <c:v> Ano 3</c:v>
                </c:pt>
              </c:strCache>
            </c:strRef>
          </c:cat>
          <c:val>
            <c:numRef>
              <c:f>Quadros!$P$64:$S$64</c:f>
              <c:numCache>
                <c:formatCode>#,##0_);\(#,##0\)</c:formatCode>
                <c:ptCount val="4"/>
                <c:pt idx="0">
                  <c:v>10000</c:v>
                </c:pt>
                <c:pt idx="1">
                  <c:v>7184.4599850593677</c:v>
                </c:pt>
                <c:pt idx="2">
                  <c:v>56614.304756099104</c:v>
                </c:pt>
                <c:pt idx="3">
                  <c:v>41431.469385775446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5-44AA-8ED6-5B68505D8EC9}"/>
            </c:ext>
          </c:extLst>
        </c:ser>
        <c:ser>
          <c:idx val="1"/>
          <c:order val="1"/>
          <c:tx>
            <c:v>Empréstimos</c:v>
          </c:tx>
          <c:spPr>
            <a:solidFill>
              <a:srgbClr val="C0504D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Quadros!$P$63:$S$63</c:f>
              <c:strCache>
                <c:ptCount val="4"/>
                <c:pt idx="0">
                  <c:v>Ano 0</c:v>
                </c:pt>
                <c:pt idx="1">
                  <c:v>Ano 1</c:v>
                </c:pt>
                <c:pt idx="2">
                  <c:v>Ano 2</c:v>
                </c:pt>
                <c:pt idx="3">
                  <c:v> Ano 3</c:v>
                </c:pt>
              </c:strCache>
            </c:strRef>
          </c:cat>
          <c:val>
            <c:numRef>
              <c:f>Quadros!$P$65:$S$65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110199.62853272822</c:v>
                </c:pt>
                <c:pt idx="3">
                  <c:v>53368.020955912441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5-44AA-8ED6-5B68505D8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4182"/>
        <c:axId val="17299911"/>
      </c:barChart>
      <c:catAx>
        <c:axId val="8084418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pt-BR"/>
          </a:p>
        </c:txPr>
        <c:crossAx val="17299911"/>
        <c:crosses val="autoZero"/>
        <c:auto val="1"/>
        <c:lblAlgn val="ctr"/>
        <c:lblOffset val="100"/>
        <c:noMultiLvlLbl val="0"/>
      </c:catAx>
      <c:valAx>
        <c:axId val="17299911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pt-BR"/>
          </a:p>
        </c:txPr>
        <c:crossAx val="8084418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1A1A1A"/>
              </a:solidFill>
              <a:latin typeface="Arial"/>
              <a:ea typeface="Arial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12240</xdr:colOff>
      <xdr:row>4</xdr:row>
      <xdr:rowOff>0</xdr:rowOff>
    </xdr:from>
    <xdr:to>
      <xdr:col>6</xdr:col>
      <xdr:colOff>513000</xdr:colOff>
      <xdr:row>5</xdr:row>
      <xdr:rowOff>114120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0" y="647640"/>
          <a:ext cx="4743000" cy="27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1219320</xdr:colOff>
      <xdr:row>19</xdr:row>
      <xdr:rowOff>9360</xdr:rowOff>
    </xdr:from>
    <xdr:to>
      <xdr:col>6</xdr:col>
      <xdr:colOff>741600</xdr:colOff>
      <xdr:row>20</xdr:row>
      <xdr:rowOff>85320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19320" y="3085920"/>
          <a:ext cx="4990680" cy="23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9360</xdr:colOff>
      <xdr:row>25</xdr:row>
      <xdr:rowOff>76320</xdr:rowOff>
    </xdr:from>
    <xdr:to>
      <xdr:col>6</xdr:col>
      <xdr:colOff>815040</xdr:colOff>
      <xdr:row>28</xdr:row>
      <xdr:rowOff>28080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35520" y="4124160"/>
          <a:ext cx="5047920" cy="437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5</xdr:col>
      <xdr:colOff>321120</xdr:colOff>
      <xdr:row>20</xdr:row>
      <xdr:rowOff>161640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419040</xdr:colOff>
      <xdr:row>66</xdr:row>
      <xdr:rowOff>9360</xdr:rowOff>
    </xdr:from>
    <xdr:to>
      <xdr:col>14</xdr:col>
      <xdr:colOff>114480</xdr:colOff>
      <xdr:row>83</xdr:row>
      <xdr:rowOff>9000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247680</xdr:colOff>
      <xdr:row>1</xdr:row>
      <xdr:rowOff>152280</xdr:rowOff>
    </xdr:from>
    <xdr:to>
      <xdr:col>20</xdr:col>
      <xdr:colOff>267120</xdr:colOff>
      <xdr:row>19</xdr:row>
      <xdr:rowOff>18360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542880</xdr:colOff>
      <xdr:row>94</xdr:row>
      <xdr:rowOff>19080</xdr:rowOff>
    </xdr:from>
    <xdr:to>
      <xdr:col>7</xdr:col>
      <xdr:colOff>182160</xdr:colOff>
      <xdr:row>109</xdr:row>
      <xdr:rowOff>28080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619200</xdr:colOff>
      <xdr:row>94</xdr:row>
      <xdr:rowOff>9360</xdr:rowOff>
    </xdr:from>
    <xdr:to>
      <xdr:col>15</xdr:col>
      <xdr:colOff>35640</xdr:colOff>
      <xdr:row>110</xdr:row>
      <xdr:rowOff>161280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5DFEC"/>
    <pageSetUpPr fitToPage="1"/>
  </sheetPr>
  <dimension ref="A1:Z1000"/>
  <sheetViews>
    <sheetView zoomScaleNormal="100" zoomScalePageLayoutView="60" workbookViewId="0"/>
  </sheetViews>
  <sheetFormatPr defaultColWidth="12.5703125" defaultRowHeight="12.75"/>
  <cols>
    <col min="1" max="1" width="2.7109375" customWidth="1"/>
    <col min="2" max="3" width="2.42578125" customWidth="1"/>
    <col min="4" max="9" width="9.140625" customWidth="1"/>
    <col min="10" max="10" width="10.7109375" customWidth="1"/>
    <col min="11" max="17" width="9.140625" customWidth="1"/>
    <col min="18" max="18" width="3" customWidth="1"/>
    <col min="19" max="19" width="2.85546875" customWidth="1"/>
    <col min="20" max="26" width="9.140625" customWidth="1"/>
  </cols>
  <sheetData>
    <row r="1" spans="1:26" ht="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1.2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  <c r="T2" s="15"/>
      <c r="U2" s="15"/>
      <c r="V2" s="15"/>
      <c r="W2" s="15"/>
      <c r="X2" s="15"/>
      <c r="Y2" s="15"/>
      <c r="Z2" s="15"/>
    </row>
    <row r="3" spans="1:26" ht="15" customHeight="1">
      <c r="A3" s="15"/>
      <c r="B3" s="19"/>
      <c r="C3" s="2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9"/>
      <c r="T3" s="15"/>
      <c r="U3" s="15"/>
      <c r="V3" s="15"/>
      <c r="W3" s="15"/>
      <c r="X3" s="15"/>
      <c r="Y3" s="15"/>
      <c r="Z3" s="15"/>
    </row>
    <row r="4" spans="1:26" ht="13.5" customHeight="1">
      <c r="A4" s="15"/>
      <c r="B4" s="19"/>
      <c r="C4" s="20"/>
      <c r="D4" s="21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9"/>
      <c r="T4" s="15"/>
      <c r="U4" s="15"/>
      <c r="V4" s="15"/>
      <c r="W4" s="15"/>
      <c r="X4" s="15"/>
      <c r="Y4" s="15"/>
      <c r="Z4" s="15"/>
    </row>
    <row r="5" spans="1:26" ht="13.5" customHeight="1">
      <c r="A5" s="15"/>
      <c r="B5" s="19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9"/>
      <c r="T5" s="15"/>
      <c r="U5" s="15"/>
      <c r="V5" s="15"/>
      <c r="W5" s="15"/>
      <c r="X5" s="15"/>
      <c r="Y5" s="15"/>
      <c r="Z5" s="15"/>
    </row>
    <row r="6" spans="1:26" ht="13.5" customHeight="1">
      <c r="A6" s="15"/>
      <c r="B6" s="1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9"/>
      <c r="T6" s="15"/>
      <c r="U6" s="15"/>
      <c r="V6" s="15"/>
      <c r="W6" s="15"/>
      <c r="X6" s="15"/>
      <c r="Y6" s="15"/>
      <c r="Z6" s="15"/>
    </row>
    <row r="7" spans="1:26" ht="36" customHeight="1">
      <c r="A7" s="22"/>
      <c r="B7" s="19"/>
      <c r="C7" s="22"/>
      <c r="D7" s="14" t="s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2"/>
      <c r="S7" s="19"/>
      <c r="T7" s="15"/>
      <c r="U7" s="15"/>
      <c r="V7" s="15"/>
      <c r="W7" s="15"/>
      <c r="X7" s="15"/>
      <c r="Y7" s="15"/>
      <c r="Z7" s="15"/>
    </row>
    <row r="8" spans="1:26" ht="4.5" customHeight="1">
      <c r="A8" s="15"/>
      <c r="B8" s="19"/>
      <c r="C8" s="15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15"/>
      <c r="S8" s="19"/>
      <c r="T8" s="15"/>
      <c r="U8" s="15"/>
      <c r="V8" s="15"/>
      <c r="W8" s="15"/>
      <c r="X8" s="15"/>
      <c r="Y8" s="15"/>
      <c r="Z8" s="15"/>
    </row>
    <row r="9" spans="1:26" ht="48.75" customHeight="1">
      <c r="A9" s="22"/>
      <c r="B9" s="19"/>
      <c r="C9" s="22"/>
      <c r="D9" s="13" t="s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22"/>
      <c r="S9" s="19"/>
      <c r="T9" s="15"/>
      <c r="U9" s="15"/>
      <c r="V9" s="15"/>
      <c r="W9" s="15"/>
      <c r="X9" s="15"/>
      <c r="Y9" s="15"/>
      <c r="Z9" s="15"/>
    </row>
    <row r="10" spans="1:26" ht="4.5" customHeight="1">
      <c r="A10" s="15"/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9"/>
      <c r="T10" s="15"/>
      <c r="U10" s="15"/>
      <c r="V10" s="15"/>
      <c r="W10" s="15"/>
      <c r="X10" s="15"/>
      <c r="Y10" s="15"/>
      <c r="Z10" s="15"/>
    </row>
    <row r="11" spans="1:26" ht="13.5" customHeight="1">
      <c r="A11" s="22"/>
      <c r="B11" s="19"/>
      <c r="C11" s="22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2"/>
      <c r="S11" s="19"/>
      <c r="T11" s="15"/>
      <c r="U11" s="15"/>
      <c r="V11" s="15"/>
      <c r="W11" s="15"/>
      <c r="X11" s="15"/>
      <c r="Y11" s="15"/>
      <c r="Z11" s="15"/>
    </row>
    <row r="12" spans="1:26" ht="13.5" customHeight="1">
      <c r="A12" s="22"/>
      <c r="B12" s="19"/>
      <c r="C12" s="22"/>
      <c r="D12" s="2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2"/>
      <c r="S12" s="19"/>
      <c r="T12" s="15"/>
      <c r="U12" s="15"/>
      <c r="V12" s="15"/>
      <c r="W12" s="15"/>
      <c r="X12" s="15"/>
      <c r="Y12" s="15"/>
      <c r="Z12" s="15"/>
    </row>
    <row r="13" spans="1:26" ht="13.5" customHeight="1">
      <c r="A13" s="22"/>
      <c r="B13" s="19"/>
      <c r="C13" s="22"/>
      <c r="D13" s="2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2"/>
      <c r="S13" s="19"/>
      <c r="T13" s="15"/>
      <c r="U13" s="15"/>
      <c r="V13" s="15"/>
      <c r="W13" s="15"/>
      <c r="X13" s="15"/>
      <c r="Y13" s="15"/>
      <c r="Z13" s="15"/>
    </row>
    <row r="14" spans="1:26" ht="13.5" customHeight="1">
      <c r="A14" s="15"/>
      <c r="B14" s="1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9"/>
      <c r="T14" s="15"/>
      <c r="U14" s="15"/>
      <c r="V14" s="15"/>
      <c r="W14" s="15"/>
      <c r="X14" s="15"/>
      <c r="Y14" s="15"/>
      <c r="Z14" s="15"/>
    </row>
    <row r="15" spans="1:26" ht="13.5" customHeight="1">
      <c r="A15" s="15"/>
      <c r="B15" s="1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9"/>
      <c r="T15" s="15"/>
      <c r="U15" s="15"/>
      <c r="V15" s="15"/>
      <c r="W15" s="15"/>
      <c r="X15" s="15"/>
      <c r="Y15" s="15"/>
      <c r="Z15" s="15"/>
    </row>
    <row r="16" spans="1:26" ht="13.5" customHeight="1">
      <c r="A16" s="15"/>
      <c r="B16" s="1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9"/>
      <c r="T16" s="15"/>
      <c r="U16" s="15"/>
      <c r="V16" s="15"/>
      <c r="W16" s="15"/>
      <c r="X16" s="15"/>
      <c r="Y16" s="15"/>
      <c r="Z16" s="15"/>
    </row>
    <row r="17" spans="1:26" ht="30" customHeight="1">
      <c r="A17" s="15"/>
      <c r="B17" s="19"/>
      <c r="C17" s="15"/>
      <c r="D17" s="12" t="s">
        <v>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5"/>
      <c r="S17" s="19"/>
      <c r="T17" s="15"/>
      <c r="U17" s="15"/>
      <c r="V17" s="15"/>
      <c r="W17" s="15"/>
      <c r="X17" s="15"/>
      <c r="Y17" s="15"/>
      <c r="Z17" s="15"/>
    </row>
    <row r="18" spans="1:26" ht="13.5" customHeight="1">
      <c r="A18" s="15"/>
      <c r="B18" s="19"/>
      <c r="C18" s="15"/>
      <c r="D18" s="11" t="s">
        <v>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5"/>
      <c r="S18" s="19"/>
      <c r="T18" s="15"/>
      <c r="U18" s="15"/>
      <c r="V18" s="15"/>
      <c r="W18" s="15"/>
      <c r="X18" s="15"/>
      <c r="Y18" s="15"/>
      <c r="Z18" s="15"/>
    </row>
    <row r="19" spans="1:26" ht="13.5" customHeight="1">
      <c r="A19" s="15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9"/>
      <c r="T19" s="15"/>
      <c r="U19" s="15"/>
      <c r="V19" s="15"/>
      <c r="W19" s="15"/>
      <c r="X19" s="15"/>
      <c r="Y19" s="15"/>
      <c r="Z19" s="15"/>
    </row>
    <row r="20" spans="1:26" ht="13.5" customHeight="1">
      <c r="A20" s="15"/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9"/>
      <c r="T20" s="15"/>
      <c r="U20" s="15"/>
      <c r="V20" s="15"/>
      <c r="W20" s="15"/>
      <c r="X20" s="15"/>
      <c r="Y20" s="15"/>
      <c r="Z20" s="15"/>
    </row>
    <row r="21" spans="1:26" ht="13.5" customHeight="1">
      <c r="A21" s="15"/>
      <c r="B21" s="19"/>
      <c r="C21" s="15"/>
      <c r="D21" s="2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9"/>
      <c r="T21" s="15"/>
      <c r="U21" s="15"/>
      <c r="V21" s="15"/>
      <c r="W21" s="15"/>
      <c r="X21" s="28"/>
      <c r="Y21" s="15"/>
      <c r="Z21" s="15"/>
    </row>
    <row r="22" spans="1:26" ht="13.5" customHeight="1">
      <c r="A22" s="15"/>
      <c r="B22" s="19"/>
      <c r="C22" s="15"/>
      <c r="D22" s="10" t="s">
        <v>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5"/>
      <c r="S22" s="19"/>
      <c r="T22" s="15"/>
      <c r="U22" s="15"/>
      <c r="V22" s="15"/>
      <c r="W22" s="15"/>
      <c r="X22" s="28"/>
      <c r="Y22" s="15"/>
      <c r="Z22" s="15"/>
    </row>
    <row r="23" spans="1:26" ht="13.5" customHeight="1">
      <c r="A23" s="15"/>
      <c r="B23" s="19"/>
      <c r="C23" s="15"/>
      <c r="D23" s="15"/>
      <c r="E23" s="15"/>
      <c r="F23" s="15"/>
      <c r="G23" s="15"/>
      <c r="H23" s="15"/>
      <c r="I23" s="15"/>
      <c r="J23" s="9">
        <v>45371</v>
      </c>
      <c r="K23" s="9"/>
      <c r="L23" s="15"/>
      <c r="M23" s="15"/>
      <c r="N23" s="15"/>
      <c r="O23" s="15"/>
      <c r="P23" s="15"/>
      <c r="Q23" s="15"/>
      <c r="R23" s="15"/>
      <c r="S23" s="19"/>
      <c r="T23" s="15"/>
      <c r="U23" s="15"/>
      <c r="V23" s="15"/>
      <c r="W23" s="15"/>
      <c r="X23" s="28"/>
      <c r="Y23" s="15"/>
      <c r="Z23" s="15"/>
    </row>
    <row r="24" spans="1:26" ht="13.5" customHeight="1">
      <c r="A24" s="15"/>
      <c r="B24" s="1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9" t="s">
        <v>5</v>
      </c>
      <c r="R24" s="15"/>
      <c r="S24" s="19"/>
      <c r="T24" s="15"/>
      <c r="U24" s="15"/>
      <c r="V24" s="15"/>
      <c r="W24" s="15"/>
      <c r="X24" s="15"/>
      <c r="Y24" s="15"/>
      <c r="Z24" s="15"/>
    </row>
    <row r="25" spans="1:26" ht="13.5" customHeight="1">
      <c r="A25" s="15"/>
      <c r="B25" s="1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9"/>
      <c r="T25" s="15"/>
      <c r="U25" s="15"/>
      <c r="V25" s="15"/>
      <c r="W25" s="15"/>
      <c r="X25" s="30"/>
      <c r="Y25" s="15"/>
      <c r="Z25" s="15"/>
    </row>
    <row r="26" spans="1:26" ht="13.5" customHeight="1">
      <c r="A26" s="15"/>
      <c r="B26" s="1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9"/>
      <c r="T26" s="15"/>
      <c r="U26" s="15"/>
      <c r="V26" s="15"/>
      <c r="W26" s="15"/>
      <c r="X26" s="15"/>
      <c r="Y26" s="15"/>
      <c r="Z26" s="15"/>
    </row>
    <row r="27" spans="1:26" ht="4.5" customHeight="1">
      <c r="A27" s="15"/>
      <c r="B27" s="1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9"/>
      <c r="T27" s="15"/>
      <c r="U27" s="15"/>
      <c r="V27" s="15"/>
      <c r="W27" s="15"/>
      <c r="X27" s="15"/>
      <c r="Y27" s="15"/>
      <c r="Z27" s="15"/>
    </row>
    <row r="28" spans="1:26" ht="13.5" customHeight="1">
      <c r="A28" s="2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  <c r="T28" s="20"/>
      <c r="U28" s="20"/>
      <c r="V28" s="20"/>
      <c r="W28" s="20"/>
      <c r="X28" s="20"/>
      <c r="Y28" s="20"/>
      <c r="Z28" s="20"/>
    </row>
    <row r="29" spans="1:26" ht="13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3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3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3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3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3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3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3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3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3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3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3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3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3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3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3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3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3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3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3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3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3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3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3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3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3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3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3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3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3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3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3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3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3.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">
    <mergeCell ref="J23:K23"/>
    <mergeCell ref="D7:Q7"/>
    <mergeCell ref="D9:Q9"/>
    <mergeCell ref="D17:Q17"/>
    <mergeCell ref="D18:Q18"/>
    <mergeCell ref="D22:Q22"/>
  </mergeCells>
  <printOptions horizontalCentered="1"/>
  <pageMargins left="0.51180555555555596" right="0.47222222222222199" top="0.70833333333333304" bottom="0.6298611111111109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5DFEC"/>
    <pageSetUpPr fitToPage="1"/>
  </sheetPr>
  <dimension ref="A1:Z1000"/>
  <sheetViews>
    <sheetView zoomScaleNormal="100" zoomScalePageLayoutView="60" workbookViewId="0"/>
  </sheetViews>
  <sheetFormatPr defaultColWidth="12.5703125" defaultRowHeight="12.75"/>
  <cols>
    <col min="1" max="1" width="1.7109375" customWidth="1"/>
    <col min="2" max="3" width="2.42578125" customWidth="1"/>
    <col min="4" max="4" width="102.42578125" customWidth="1"/>
    <col min="5" max="5" width="9.140625" customWidth="1"/>
    <col min="6" max="6" width="15.7109375" customWidth="1"/>
    <col min="7" max="9" width="9.140625" customWidth="1"/>
    <col min="10" max="10" width="3" customWidth="1"/>
    <col min="11" max="11" width="2.85546875" customWidth="1"/>
    <col min="12" max="26" width="8.7109375" customWidth="1"/>
  </cols>
  <sheetData>
    <row r="1" spans="1:26" ht="6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1.25" customHeight="1">
      <c r="A2" s="34"/>
      <c r="B2" s="35"/>
      <c r="C2" s="36"/>
      <c r="D2" s="36"/>
      <c r="E2" s="36"/>
      <c r="F2" s="36"/>
      <c r="G2" s="36"/>
      <c r="H2" s="36"/>
      <c r="I2" s="36"/>
      <c r="J2" s="36"/>
      <c r="K2" s="37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38"/>
      <c r="C3" s="34"/>
      <c r="D3" s="34"/>
      <c r="E3" s="34"/>
      <c r="F3" s="34"/>
      <c r="G3" s="34"/>
      <c r="H3" s="34"/>
      <c r="I3" s="34"/>
      <c r="J3" s="34"/>
      <c r="K3" s="38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0.25">
      <c r="A4" s="34"/>
      <c r="B4" s="38"/>
      <c r="C4" s="34"/>
      <c r="D4" s="39" t="s">
        <v>6</v>
      </c>
      <c r="E4" s="34"/>
      <c r="F4" s="34"/>
      <c r="G4" s="34"/>
      <c r="H4" s="34"/>
      <c r="I4" s="34"/>
      <c r="J4" s="34"/>
      <c r="K4" s="38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>
      <c r="A5" s="34"/>
      <c r="B5" s="38"/>
      <c r="C5" s="34"/>
      <c r="D5" s="8"/>
      <c r="E5" s="8"/>
      <c r="F5" s="8"/>
      <c r="G5" s="8"/>
      <c r="H5" s="8"/>
      <c r="I5" s="8"/>
      <c r="J5" s="34"/>
      <c r="K5" s="38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7.25" customHeight="1">
      <c r="A6" s="34"/>
      <c r="B6" s="38"/>
      <c r="C6" s="34"/>
      <c r="D6" s="34" t="s">
        <v>7</v>
      </c>
      <c r="E6" s="34"/>
      <c r="F6" s="40" t="s">
        <v>8</v>
      </c>
      <c r="G6" s="34"/>
      <c r="H6" s="34"/>
      <c r="I6" s="34"/>
      <c r="J6" s="34"/>
      <c r="K6" s="3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7.25" customHeight="1">
      <c r="A7" s="34"/>
      <c r="B7" s="38"/>
      <c r="C7" s="34"/>
      <c r="D7" s="34"/>
      <c r="E7" s="34"/>
      <c r="F7" s="41"/>
      <c r="G7" s="34"/>
      <c r="H7" s="34"/>
      <c r="I7" s="34"/>
      <c r="J7" s="34"/>
      <c r="K7" s="3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7.25" customHeight="1">
      <c r="A8" s="34"/>
      <c r="B8" s="38"/>
      <c r="C8" s="34"/>
      <c r="D8" s="34" t="s">
        <v>9</v>
      </c>
      <c r="E8" s="34"/>
      <c r="F8" s="42" t="s">
        <v>8</v>
      </c>
      <c r="G8" s="34"/>
      <c r="H8" s="34"/>
      <c r="I8" s="34"/>
      <c r="J8" s="34"/>
      <c r="K8" s="38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7.25" customHeight="1">
      <c r="A9" s="34"/>
      <c r="B9" s="38"/>
      <c r="C9" s="34"/>
      <c r="D9" s="34"/>
      <c r="E9" s="34"/>
      <c r="F9" s="43"/>
      <c r="G9" s="34"/>
      <c r="H9" s="34"/>
      <c r="I9" s="34"/>
      <c r="J9" s="34"/>
      <c r="K9" s="38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7.25" customHeight="1">
      <c r="A10" s="44"/>
      <c r="B10" s="38"/>
      <c r="C10" s="44"/>
      <c r="D10" s="34" t="s">
        <v>10</v>
      </c>
      <c r="E10" s="34"/>
      <c r="F10" s="45" t="s">
        <v>8</v>
      </c>
      <c r="G10" s="34"/>
      <c r="H10" s="34"/>
      <c r="I10" s="34"/>
      <c r="J10" s="44"/>
      <c r="K10" s="38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7.25" customHeight="1">
      <c r="A11" s="44"/>
      <c r="B11" s="38"/>
      <c r="C11" s="44"/>
      <c r="D11" s="34"/>
      <c r="E11" s="34"/>
      <c r="F11" s="43"/>
      <c r="G11" s="34"/>
      <c r="H11" s="34"/>
      <c r="I11" s="34"/>
      <c r="J11" s="44"/>
      <c r="K11" s="38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7.25" customHeight="1">
      <c r="A12" s="44"/>
      <c r="B12" s="38"/>
      <c r="C12" s="44"/>
      <c r="D12" s="34" t="s">
        <v>11</v>
      </c>
      <c r="E12" s="34"/>
      <c r="F12" s="46" t="s">
        <v>8</v>
      </c>
      <c r="G12" s="34"/>
      <c r="H12" s="34"/>
      <c r="I12" s="34"/>
      <c r="J12" s="44"/>
      <c r="K12" s="3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7.25" customHeight="1">
      <c r="A13" s="44"/>
      <c r="B13" s="38"/>
      <c r="C13" s="44"/>
      <c r="D13" s="7"/>
      <c r="E13" s="7"/>
      <c r="F13" s="7"/>
      <c r="G13" s="7"/>
      <c r="H13" s="34"/>
      <c r="I13" s="34"/>
      <c r="J13" s="44"/>
      <c r="K13" s="3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4.5" customHeight="1">
      <c r="A14" s="34"/>
      <c r="B14" s="38"/>
      <c r="C14" s="34"/>
      <c r="D14" s="34"/>
      <c r="E14" s="34"/>
      <c r="F14" s="34"/>
      <c r="G14" s="34"/>
      <c r="H14" s="34"/>
      <c r="I14" s="34"/>
      <c r="J14" s="34"/>
      <c r="K14" s="3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">
      <c r="A15" s="34"/>
      <c r="B15" s="47"/>
      <c r="C15" s="48"/>
      <c r="D15" s="48"/>
      <c r="E15" s="48"/>
      <c r="F15" s="48"/>
      <c r="G15" s="48"/>
      <c r="H15" s="48"/>
      <c r="I15" s="48"/>
      <c r="J15" s="48"/>
      <c r="K15" s="49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2">
    <mergeCell ref="D5:I5"/>
    <mergeCell ref="D13:G13"/>
  </mergeCells>
  <printOptions horizontalCentered="1"/>
  <pageMargins left="0.51180555555555596" right="0.47222222222222199" top="0.70833333333333304" bottom="0.62986111111111098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64A2"/>
  </sheetPr>
  <dimension ref="A1:Z1000"/>
  <sheetViews>
    <sheetView tabSelected="1" zoomScaleNormal="100" zoomScalePageLayoutView="60" workbookViewId="0">
      <selection activeCell="J14" sqref="J14"/>
    </sheetView>
  </sheetViews>
  <sheetFormatPr defaultColWidth="12.5703125" defaultRowHeight="12.75"/>
  <cols>
    <col min="1" max="1" width="1.42578125" customWidth="1"/>
    <col min="2" max="2" width="14.42578125" customWidth="1"/>
    <col min="3" max="3" width="14.7109375" customWidth="1"/>
    <col min="4" max="4" width="4.7109375" customWidth="1"/>
    <col min="5" max="5" width="11" customWidth="1"/>
    <col min="6" max="6" width="10.42578125" customWidth="1"/>
    <col min="7" max="7" width="2.28515625" customWidth="1"/>
    <col min="8" max="8" width="24.28515625" customWidth="1"/>
    <col min="9" max="9" width="7.42578125" customWidth="1"/>
    <col min="10" max="15" width="13.7109375" customWidth="1"/>
    <col min="16" max="16" width="10.7109375" customWidth="1"/>
    <col min="17" max="17" width="7.5703125" customWidth="1"/>
    <col min="18" max="18" width="13.140625" customWidth="1"/>
    <col min="19" max="19" width="10.140625" hidden="1" customWidth="1"/>
    <col min="20" max="20" width="6.85546875" hidden="1" customWidth="1"/>
    <col min="21" max="22" width="12" hidden="1" customWidth="1"/>
    <col min="23" max="24" width="9.7109375" hidden="1" customWidth="1"/>
    <col min="25" max="26" width="8.7109375" customWidth="1"/>
  </cols>
  <sheetData>
    <row r="1" spans="1:26" ht="6" customHeight="1">
      <c r="A1" s="50"/>
      <c r="B1" s="50"/>
      <c r="C1" s="50"/>
      <c r="D1" s="50"/>
      <c r="E1" s="51"/>
      <c r="F1" s="51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50"/>
      <c r="S1" s="50"/>
      <c r="T1" s="50"/>
      <c r="U1" s="50"/>
      <c r="V1" s="50"/>
      <c r="W1" s="50"/>
      <c r="X1" s="50"/>
      <c r="Y1" s="50"/>
      <c r="Z1" s="50"/>
    </row>
    <row r="2" spans="1:26" ht="15.75" customHeight="1">
      <c r="A2" s="50"/>
      <c r="B2" s="52" t="s">
        <v>12</v>
      </c>
      <c r="C2" s="53"/>
      <c r="D2" s="53"/>
      <c r="E2" s="54"/>
      <c r="F2" s="54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  <c r="R2" s="53"/>
      <c r="S2" s="53"/>
      <c r="T2" s="50"/>
      <c r="U2" s="50"/>
      <c r="V2" s="50"/>
      <c r="W2" s="50"/>
      <c r="X2" s="50"/>
      <c r="Y2" s="50"/>
      <c r="Z2" s="50"/>
    </row>
    <row r="3" spans="1:26" ht="10.5" customHeight="1">
      <c r="A3" s="50"/>
      <c r="B3" s="55"/>
      <c r="C3" s="50"/>
      <c r="D3" s="50"/>
      <c r="E3" s="50"/>
      <c r="F3" s="51"/>
      <c r="G3" s="50"/>
      <c r="H3" s="56"/>
      <c r="I3" s="57"/>
      <c r="J3" s="57"/>
      <c r="K3" s="57"/>
      <c r="L3" s="57"/>
      <c r="M3" s="57"/>
      <c r="N3" s="57"/>
      <c r="O3" s="57"/>
      <c r="P3" s="50"/>
      <c r="Q3" s="51"/>
      <c r="R3" s="50"/>
      <c r="S3" s="50"/>
      <c r="T3" s="50"/>
      <c r="U3" s="50"/>
      <c r="V3" s="50"/>
      <c r="W3" s="50"/>
      <c r="X3" s="50"/>
      <c r="Y3" s="50"/>
      <c r="Z3" s="50"/>
    </row>
    <row r="4" spans="1:26" ht="14.25" customHeight="1">
      <c r="A4" s="50"/>
      <c r="B4" s="58" t="s">
        <v>13</v>
      </c>
      <c r="C4" s="59"/>
      <c r="D4" s="60"/>
      <c r="E4" s="6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61"/>
      <c r="S4" s="61"/>
      <c r="T4" s="61"/>
      <c r="U4" s="61"/>
      <c r="V4" s="61"/>
      <c r="W4" s="61"/>
      <c r="X4" s="61"/>
      <c r="Y4" s="50"/>
      <c r="Z4" s="50"/>
    </row>
    <row r="5" spans="1:26" ht="18" customHeight="1">
      <c r="A5" s="50"/>
      <c r="B5" s="62" t="s">
        <v>14</v>
      </c>
      <c r="C5" s="50"/>
      <c r="D5" s="50"/>
      <c r="E5" s="63">
        <f>WACC!J34</f>
        <v>9.8913736628283233E-2</v>
      </c>
      <c r="F5" s="51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61"/>
      <c r="S5" s="64"/>
      <c r="T5" s="61"/>
      <c r="U5" s="64"/>
      <c r="V5" s="61"/>
      <c r="W5" s="61"/>
      <c r="X5" s="61"/>
      <c r="Y5" s="50"/>
      <c r="Z5" s="50"/>
    </row>
    <row r="6" spans="1:26" ht="15.75" customHeight="1">
      <c r="A6" s="50"/>
      <c r="B6" s="62" t="s">
        <v>15</v>
      </c>
      <c r="C6" s="65"/>
      <c r="D6" s="50"/>
      <c r="E6" s="66">
        <f>FCI!H23</f>
        <v>0.11674179432004039</v>
      </c>
      <c r="F6" s="67"/>
      <c r="G6" s="68"/>
      <c r="H6" s="68"/>
      <c r="I6" s="68"/>
      <c r="J6" s="69"/>
      <c r="K6" s="70"/>
      <c r="L6" s="70"/>
      <c r="M6" s="70"/>
      <c r="N6" s="70"/>
      <c r="O6" s="70"/>
      <c r="P6" s="71"/>
      <c r="Q6" s="51"/>
      <c r="R6" s="50"/>
      <c r="S6" s="50"/>
      <c r="T6" s="50"/>
      <c r="U6" s="50"/>
      <c r="V6" s="50"/>
      <c r="W6" s="50"/>
      <c r="X6" s="50"/>
      <c r="Y6" s="50"/>
      <c r="Z6" s="50"/>
    </row>
    <row r="7" spans="1:26" ht="15.75" customHeight="1">
      <c r="A7" s="50"/>
      <c r="B7" s="62" t="s">
        <v>16</v>
      </c>
      <c r="C7" s="65"/>
      <c r="D7" s="71"/>
      <c r="E7" s="66">
        <f>FCI!H82</f>
        <v>0.14869210753276585</v>
      </c>
      <c r="F7" s="50"/>
      <c r="G7" s="68"/>
      <c r="H7" s="50"/>
      <c r="I7" s="65"/>
      <c r="J7" s="72"/>
      <c r="K7" s="70"/>
      <c r="L7" s="70"/>
      <c r="M7" s="70"/>
      <c r="N7" s="70"/>
      <c r="O7" s="70"/>
      <c r="P7" s="71"/>
      <c r="Q7" s="51"/>
      <c r="R7" s="73"/>
      <c r="S7" s="74"/>
      <c r="T7" s="70"/>
      <c r="U7" s="74"/>
      <c r="V7" s="50"/>
      <c r="W7" s="50"/>
      <c r="X7" s="50"/>
      <c r="Y7" s="50"/>
      <c r="Z7" s="50"/>
    </row>
    <row r="8" spans="1:26" ht="10.5" customHeight="1">
      <c r="A8" s="50"/>
      <c r="B8" s="75" t="s">
        <v>17</v>
      </c>
      <c r="C8" s="76"/>
      <c r="D8" s="71"/>
      <c r="E8" s="77">
        <f>FCI!H25</f>
        <v>11</v>
      </c>
      <c r="F8" s="50"/>
      <c r="G8" s="68"/>
      <c r="H8" s="50"/>
      <c r="I8" s="65"/>
      <c r="J8" s="78"/>
      <c r="K8" s="70"/>
      <c r="L8" s="70"/>
      <c r="M8" s="70"/>
      <c r="N8" s="70"/>
      <c r="O8" s="70"/>
      <c r="P8" s="71"/>
      <c r="Q8" s="51"/>
      <c r="R8" s="73"/>
      <c r="S8" s="74"/>
      <c r="T8" s="70"/>
      <c r="U8" s="74"/>
      <c r="V8" s="50"/>
      <c r="W8" s="50"/>
      <c r="X8" s="50"/>
      <c r="Y8" s="50"/>
      <c r="Z8" s="50"/>
    </row>
    <row r="9" spans="1:26" ht="3.75" customHeight="1">
      <c r="A9" s="50"/>
      <c r="B9" s="79"/>
      <c r="C9" s="65"/>
      <c r="D9" s="71"/>
      <c r="E9" s="66"/>
      <c r="F9" s="50"/>
      <c r="G9" s="68"/>
      <c r="H9" s="50"/>
      <c r="I9" s="65"/>
      <c r="J9" s="78"/>
      <c r="K9" s="70"/>
      <c r="L9" s="70"/>
      <c r="M9" s="70"/>
      <c r="N9" s="70"/>
      <c r="O9" s="70"/>
      <c r="P9" s="71"/>
      <c r="Q9" s="51"/>
      <c r="R9" s="73"/>
      <c r="S9" s="74"/>
      <c r="T9" s="70"/>
      <c r="U9" s="74"/>
      <c r="V9" s="50"/>
      <c r="W9" s="50"/>
      <c r="X9" s="50"/>
      <c r="Y9" s="50"/>
      <c r="Z9" s="50"/>
    </row>
    <row r="10" spans="1:26" ht="15.75" customHeight="1">
      <c r="A10" s="50"/>
      <c r="B10" s="75" t="s">
        <v>18</v>
      </c>
      <c r="C10" s="80"/>
      <c r="D10" s="50"/>
      <c r="E10" s="81">
        <f>FCI!H27/1000</f>
        <v>34789.190878019101</v>
      </c>
      <c r="F10" s="82"/>
      <c r="G10" s="83"/>
      <c r="H10" s="50"/>
      <c r="I10" s="50"/>
      <c r="J10" s="50"/>
      <c r="K10" s="70"/>
      <c r="L10" s="70"/>
      <c r="M10" s="70"/>
      <c r="N10" s="70"/>
      <c r="O10" s="70"/>
      <c r="P10" s="50"/>
      <c r="Q10" s="51"/>
      <c r="R10" s="84"/>
      <c r="S10" s="74"/>
      <c r="T10" s="70"/>
      <c r="U10" s="74"/>
      <c r="V10" s="50"/>
      <c r="W10" s="50"/>
      <c r="X10" s="50"/>
      <c r="Y10" s="50"/>
      <c r="Z10" s="50"/>
    </row>
    <row r="11" spans="1:26" ht="15.75" customHeight="1">
      <c r="A11" s="50"/>
      <c r="B11" s="82"/>
      <c r="C11" s="82"/>
      <c r="D11" s="50"/>
      <c r="E11" s="77"/>
      <c r="F11" s="82"/>
      <c r="G11" s="83"/>
      <c r="H11" s="50"/>
      <c r="I11" s="50"/>
      <c r="J11" s="50"/>
      <c r="K11" s="70"/>
      <c r="L11" s="70"/>
      <c r="M11" s="70"/>
      <c r="N11" s="70"/>
      <c r="O11" s="70"/>
      <c r="P11" s="50"/>
      <c r="Q11" s="51"/>
      <c r="R11" s="84"/>
      <c r="S11" s="74"/>
      <c r="T11" s="70"/>
      <c r="U11" s="74"/>
      <c r="V11" s="50"/>
      <c r="W11" s="50"/>
      <c r="X11" s="50"/>
      <c r="Y11" s="50"/>
      <c r="Z11" s="50"/>
    </row>
    <row r="12" spans="1:26" ht="15.75" customHeight="1">
      <c r="A12" s="50"/>
      <c r="B12" s="85" t="s">
        <v>19</v>
      </c>
      <c r="C12" s="86" t="s">
        <v>20</v>
      </c>
      <c r="G12" s="83"/>
      <c r="H12" s="50"/>
      <c r="I12" s="50"/>
      <c r="L12" s="70"/>
      <c r="M12" s="70"/>
      <c r="N12" s="70"/>
      <c r="O12" s="70"/>
      <c r="P12" s="50"/>
      <c r="Q12" s="51"/>
      <c r="R12" s="84"/>
      <c r="S12" s="74"/>
      <c r="T12" s="70"/>
      <c r="U12" s="74"/>
      <c r="V12" s="50"/>
      <c r="W12" s="50"/>
      <c r="X12" s="50"/>
      <c r="Y12" s="50"/>
      <c r="Z12" s="50"/>
    </row>
    <row r="13" spans="1:26" ht="15.75" customHeight="1">
      <c r="A13" s="50"/>
      <c r="B13" s="87" t="s">
        <v>21</v>
      </c>
      <c r="C13" s="88"/>
      <c r="G13" s="83"/>
      <c r="H13" s="50"/>
      <c r="I13" s="50"/>
      <c r="L13" s="70"/>
      <c r="M13" s="70"/>
      <c r="N13" s="70"/>
      <c r="O13" s="70"/>
      <c r="P13" s="50"/>
      <c r="Q13" s="51"/>
      <c r="R13" s="84"/>
      <c r="S13" s="74"/>
      <c r="T13" s="70"/>
      <c r="U13" s="74"/>
      <c r="V13" s="50"/>
      <c r="W13" s="50"/>
      <c r="X13" s="50"/>
      <c r="Y13" s="50"/>
      <c r="Z13" s="50"/>
    </row>
    <row r="14" spans="1:26" ht="15.75" customHeight="1">
      <c r="A14" s="50"/>
      <c r="B14" s="87" t="s">
        <v>22</v>
      </c>
      <c r="C14" s="88"/>
      <c r="G14" s="83"/>
      <c r="H14" s="50"/>
      <c r="I14" s="50"/>
      <c r="L14" s="70"/>
      <c r="M14" s="70"/>
      <c r="N14" s="70"/>
      <c r="O14" s="70"/>
      <c r="P14" s="50"/>
      <c r="Q14" s="51"/>
      <c r="R14" s="84"/>
      <c r="S14" s="74"/>
      <c r="T14" s="70"/>
      <c r="U14" s="74"/>
      <c r="V14" s="50"/>
      <c r="W14" s="50"/>
      <c r="X14" s="50"/>
      <c r="Y14" s="50"/>
      <c r="Z14" s="50"/>
    </row>
    <row r="15" spans="1:26" ht="15.75" customHeight="1">
      <c r="A15" s="50"/>
      <c r="B15" s="87" t="s">
        <v>23</v>
      </c>
      <c r="C15" s="88"/>
      <c r="G15" s="83"/>
      <c r="H15" s="50"/>
      <c r="I15" s="50"/>
      <c r="L15" s="70"/>
      <c r="M15" s="70"/>
      <c r="N15" s="70"/>
      <c r="O15" s="70"/>
      <c r="P15" s="50"/>
      <c r="Q15" s="51"/>
      <c r="R15" s="84"/>
      <c r="S15" s="74"/>
      <c r="T15" s="70"/>
      <c r="U15" s="74"/>
      <c r="V15" s="50"/>
      <c r="W15" s="50"/>
      <c r="X15" s="50"/>
      <c r="Y15" s="50"/>
      <c r="Z15" s="50"/>
    </row>
    <row r="16" spans="1:26">
      <c r="A16" s="50"/>
      <c r="G16" s="89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84"/>
      <c r="S16" s="74"/>
      <c r="T16" s="70"/>
      <c r="U16" s="74"/>
      <c r="V16" s="50"/>
      <c r="W16" s="50"/>
      <c r="X16" s="50"/>
      <c r="Y16" s="50"/>
      <c r="Z16" s="50"/>
    </row>
    <row r="17" spans="1:26" ht="17.25" customHeight="1">
      <c r="A17" s="50"/>
      <c r="B17" s="85" t="s">
        <v>24</v>
      </c>
      <c r="C17" s="86" t="s">
        <v>25</v>
      </c>
      <c r="D17" s="50"/>
      <c r="E17" s="85" t="s">
        <v>26</v>
      </c>
      <c r="F17" s="90"/>
      <c r="G17" s="83"/>
      <c r="H17" s="91" t="s">
        <v>27</v>
      </c>
      <c r="I17" s="92"/>
      <c r="J17" s="92"/>
      <c r="K17" s="92"/>
      <c r="L17" s="93"/>
      <c r="M17" s="93"/>
      <c r="N17" s="93"/>
      <c r="O17" s="93"/>
      <c r="P17" s="92"/>
      <c r="Q17" s="92"/>
      <c r="R17" s="84"/>
      <c r="S17" s="74"/>
      <c r="T17" s="70"/>
      <c r="U17" s="74"/>
      <c r="V17" s="50"/>
      <c r="W17" s="50"/>
      <c r="X17" s="50"/>
      <c r="Y17" s="50"/>
      <c r="Z17" s="50"/>
    </row>
    <row r="18" spans="1:26" ht="19.5" customHeight="1">
      <c r="A18" s="50"/>
      <c r="B18" s="50" t="s">
        <v>28</v>
      </c>
      <c r="C18" s="94">
        <f>-FCI!E16</f>
        <v>272612749.14773452</v>
      </c>
      <c r="D18" s="50"/>
      <c r="E18" s="95" t="s">
        <v>29</v>
      </c>
      <c r="F18" s="96" t="str">
        <f>IF(SUM(BP!H51:BP51)&lt;&gt;0,"Erro","ok")</f>
        <v>ok</v>
      </c>
      <c r="G18" s="82"/>
      <c r="H18" s="50"/>
      <c r="I18" s="50"/>
      <c r="J18" s="50"/>
      <c r="K18" s="50"/>
      <c r="L18" s="50"/>
      <c r="M18" s="50"/>
      <c r="N18" s="50"/>
      <c r="O18" s="50"/>
      <c r="P18" s="50"/>
      <c r="Q18" s="51"/>
      <c r="R18" s="74"/>
      <c r="S18" s="74"/>
      <c r="T18" s="70"/>
      <c r="U18" s="74"/>
      <c r="V18" s="50"/>
      <c r="W18" s="50"/>
      <c r="X18" s="50"/>
      <c r="Y18" s="50"/>
      <c r="Z18" s="50"/>
    </row>
    <row r="19" spans="1:26" ht="16.5" customHeight="1">
      <c r="A19" s="50"/>
      <c r="B19" s="50" t="s">
        <v>30</v>
      </c>
      <c r="C19" s="97">
        <f>'DRE '!G7</f>
        <v>2547506619.8800015</v>
      </c>
      <c r="D19" s="50"/>
      <c r="E19" s="95" t="s">
        <v>31</v>
      </c>
      <c r="F19" s="96"/>
      <c r="G19" s="51"/>
      <c r="H19" s="98" t="s">
        <v>32</v>
      </c>
      <c r="I19" s="98"/>
      <c r="J19" s="99">
        <f>E25 + 1</f>
        <v>2025</v>
      </c>
      <c r="K19" s="100">
        <f>J19 + 1</f>
        <v>2026</v>
      </c>
      <c r="L19" s="100">
        <f>K19 + 1</f>
        <v>2027</v>
      </c>
      <c r="M19" s="100">
        <f>L19 + 1</f>
        <v>2028</v>
      </c>
      <c r="N19" s="100">
        <f>M19 + 1</f>
        <v>2029</v>
      </c>
      <c r="O19" s="100">
        <f>N19 + 1</f>
        <v>2030</v>
      </c>
      <c r="P19" s="101" t="s">
        <v>33</v>
      </c>
      <c r="Q19" s="102" t="s">
        <v>20</v>
      </c>
      <c r="R19" s="74"/>
      <c r="S19" s="74"/>
      <c r="T19" s="70"/>
      <c r="U19" s="74"/>
      <c r="V19" s="50"/>
      <c r="W19" s="50"/>
      <c r="X19" s="50"/>
      <c r="Y19" s="50"/>
      <c r="Z19" s="50"/>
    </row>
    <row r="20" spans="1:26" ht="18" customHeight="1">
      <c r="A20" s="50"/>
      <c r="B20" s="50" t="s">
        <v>34</v>
      </c>
      <c r="C20" s="97">
        <f>-'DRE '!G16</f>
        <v>450463178.71804845</v>
      </c>
      <c r="D20" s="95"/>
      <c r="E20" s="95" t="s">
        <v>35</v>
      </c>
      <c r="F20" s="103">
        <f>MIN(FCI!H56:AK56)</f>
        <v>0</v>
      </c>
      <c r="G20" s="104"/>
      <c r="H20" s="50" t="s">
        <v>36</v>
      </c>
      <c r="I20" s="50"/>
      <c r="J20" s="70">
        <f>-FCI!I16</f>
        <v>12022471.738370059</v>
      </c>
      <c r="K20" s="70">
        <f>-FCI!J16</f>
        <v>161643575.81617701</v>
      </c>
      <c r="L20" s="70">
        <f>-FCI!K16</f>
        <v>88946701.593187436</v>
      </c>
      <c r="M20" s="70">
        <f>-FCI!L16</f>
        <v>0</v>
      </c>
      <c r="N20" s="70">
        <f>-FCI!M16</f>
        <v>0</v>
      </c>
      <c r="O20" s="70">
        <f>-FCI!N16</f>
        <v>0</v>
      </c>
      <c r="P20" s="105">
        <f t="shared" ref="P20:P30" si="0">SUM(J20:O20)</f>
        <v>262612749.14773452</v>
      </c>
      <c r="Q20" s="106">
        <f t="shared" ref="Q20:Q29" si="1">P20/$P$30</f>
        <v>0.53028538258132607</v>
      </c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6.5" customHeight="1">
      <c r="A21" s="50"/>
      <c r="B21" s="50" t="s">
        <v>37</v>
      </c>
      <c r="C21" s="97">
        <f>-'DRE '!G21</f>
        <v>236614711.35240018</v>
      </c>
      <c r="D21" s="50"/>
      <c r="E21" s="95" t="s">
        <v>38</v>
      </c>
      <c r="F21" s="107">
        <f>MAX(BP!H53:BK53)</f>
        <v>0.61046691491581817</v>
      </c>
      <c r="G21" s="104"/>
      <c r="H21" s="50" t="s">
        <v>39</v>
      </c>
      <c r="I21" s="50"/>
      <c r="J21" s="70">
        <f>-Financiamento!AF182</f>
        <v>0</v>
      </c>
      <c r="K21" s="70">
        <f>-Financiamento!AS182</f>
        <v>0</v>
      </c>
      <c r="L21" s="70">
        <f>-Financiamento!BF182</f>
        <v>0</v>
      </c>
      <c r="M21" s="70">
        <f>-Financiamento!BS182</f>
        <v>0</v>
      </c>
      <c r="N21" s="70">
        <f>-Financiamento!CF182</f>
        <v>0</v>
      </c>
      <c r="O21" s="70">
        <f>-Financiamento!CS182</f>
        <v>0</v>
      </c>
      <c r="P21" s="105">
        <f t="shared" si="0"/>
        <v>0</v>
      </c>
      <c r="Q21" s="106">
        <f t="shared" si="1"/>
        <v>0</v>
      </c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6.5" customHeight="1">
      <c r="A22" s="50"/>
      <c r="B22" s="108" t="s">
        <v>40</v>
      </c>
      <c r="C22" s="97">
        <f>C18+C20+C21</f>
        <v>959690639.21818316</v>
      </c>
      <c r="D22" s="50"/>
      <c r="E22" s="51" t="s">
        <v>41</v>
      </c>
      <c r="F22" s="107"/>
      <c r="G22" s="50"/>
      <c r="H22" s="50" t="s">
        <v>42</v>
      </c>
      <c r="I22" s="50"/>
      <c r="J22" s="70">
        <f>-Financiamento!AF119</f>
        <v>0</v>
      </c>
      <c r="K22" s="70">
        <f>-Financiamento!AS119</f>
        <v>0</v>
      </c>
      <c r="L22" s="70">
        <f>-Financiamento!BF119</f>
        <v>0</v>
      </c>
      <c r="M22" s="70">
        <f>-Financiamento!BS119</f>
        <v>0</v>
      </c>
      <c r="N22" s="70">
        <f>-Financiamento!CF119</f>
        <v>0</v>
      </c>
      <c r="O22" s="70">
        <f>-Financiamento!CS119</f>
        <v>0</v>
      </c>
      <c r="P22" s="105">
        <f t="shared" si="0"/>
        <v>0</v>
      </c>
      <c r="Q22" s="106">
        <f t="shared" si="1"/>
        <v>0</v>
      </c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3.5" customHeight="1">
      <c r="A23" s="50"/>
      <c r="B23" s="50"/>
      <c r="C23" s="108"/>
      <c r="D23" s="50"/>
      <c r="E23" s="109"/>
      <c r="F23" s="110"/>
      <c r="G23" s="50"/>
      <c r="H23" s="50" t="s">
        <v>43</v>
      </c>
      <c r="I23" s="50"/>
      <c r="J23" s="70">
        <f>-Financiamento!AF154</f>
        <v>0</v>
      </c>
      <c r="K23" s="70">
        <f>-Financiamento!AS154</f>
        <v>0</v>
      </c>
      <c r="L23" s="70">
        <f>-Financiamento!BF154</f>
        <v>0</v>
      </c>
      <c r="M23" s="70">
        <f>-Financiamento!BS154</f>
        <v>0</v>
      </c>
      <c r="N23" s="70">
        <f>-Financiamento!CF154</f>
        <v>0</v>
      </c>
      <c r="O23" s="70">
        <f>-Financiamento!CS154</f>
        <v>0</v>
      </c>
      <c r="P23" s="105">
        <f t="shared" si="0"/>
        <v>0</v>
      </c>
      <c r="Q23" s="106">
        <f t="shared" si="1"/>
        <v>0</v>
      </c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6.5" customHeight="1">
      <c r="A24" s="50"/>
      <c r="B24" s="111" t="s">
        <v>44</v>
      </c>
      <c r="C24" s="112"/>
      <c r="D24" s="113"/>
      <c r="E24" s="114"/>
      <c r="F24" s="115"/>
      <c r="G24" s="50"/>
      <c r="H24" s="50" t="s">
        <v>45</v>
      </c>
      <c r="I24" s="50"/>
      <c r="J24" s="70">
        <f>-(FCI!I46 + FCI!I47 - Financiamento!Z60)</f>
        <v>0</v>
      </c>
      <c r="K24" s="70">
        <f>-(FCI!J46 + FCI!J47)</f>
        <v>0</v>
      </c>
      <c r="L24" s="70">
        <f>-(FCI!K46 + FCI!K47)</f>
        <v>0</v>
      </c>
      <c r="M24" s="70">
        <f>-(FCI!L46 + FCI!L47)</f>
        <v>0</v>
      </c>
      <c r="N24" s="70">
        <f>-(FCI!M46 + FCI!M47)</f>
        <v>21449292.059804052</v>
      </c>
      <c r="O24" s="70">
        <f>-(FCI!N46 + FCI!N47)</f>
        <v>37725976.55002977</v>
      </c>
      <c r="P24" s="105">
        <f t="shared" si="0"/>
        <v>59175268.609833822</v>
      </c>
      <c r="Q24" s="106">
        <f t="shared" si="1"/>
        <v>0.11949069516219703</v>
      </c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9.5" customHeight="1">
      <c r="A25" s="50"/>
      <c r="B25" s="50" t="s">
        <v>46</v>
      </c>
      <c r="C25" s="50"/>
      <c r="D25" s="50"/>
      <c r="E25" s="116">
        <v>2024</v>
      </c>
      <c r="F25" s="51"/>
      <c r="G25" s="50"/>
      <c r="H25" s="50" t="s">
        <v>47</v>
      </c>
      <c r="I25" s="50"/>
      <c r="J25" s="70">
        <f>FCI!J93</f>
        <v>0</v>
      </c>
      <c r="K25" s="70">
        <f>FCI!K93</f>
        <v>0</v>
      </c>
      <c r="L25" s="70">
        <f>FCI!L93</f>
        <v>0</v>
      </c>
      <c r="M25" s="70">
        <f>FCI!M93</f>
        <v>0</v>
      </c>
      <c r="N25" s="70">
        <f>FCI!N93</f>
        <v>0</v>
      </c>
      <c r="O25" s="70">
        <f>FCI!O93</f>
        <v>0</v>
      </c>
      <c r="P25" s="105">
        <f t="shared" si="0"/>
        <v>0</v>
      </c>
      <c r="Q25" s="106">
        <f t="shared" si="1"/>
        <v>0</v>
      </c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6.5" customHeight="1">
      <c r="A26" s="50"/>
      <c r="B26" s="50" t="s">
        <v>48</v>
      </c>
      <c r="C26" s="50"/>
      <c r="D26" s="50"/>
      <c r="E26" s="117">
        <v>35</v>
      </c>
      <c r="F26" s="118"/>
      <c r="G26" s="50"/>
      <c r="H26" s="50" t="s">
        <v>49</v>
      </c>
      <c r="I26" s="50"/>
      <c r="J26" s="119">
        <f>-FCI!I49</f>
        <v>0</v>
      </c>
      <c r="K26" s="119">
        <f>-FCI!J49</f>
        <v>0</v>
      </c>
      <c r="L26" s="119">
        <f>-FCI!K49</f>
        <v>0</v>
      </c>
      <c r="M26" s="119">
        <f>-FCI!L49</f>
        <v>0</v>
      </c>
      <c r="N26" s="119">
        <f>-FCI!M49</f>
        <v>5362323.014951013</v>
      </c>
      <c r="O26" s="119">
        <f>-FCI!N49</f>
        <v>4069171.1225564256</v>
      </c>
      <c r="P26" s="105">
        <f t="shared" si="0"/>
        <v>9431494.1375074387</v>
      </c>
      <c r="Q26" s="106">
        <f t="shared" si="1"/>
        <v>1.904470934199811E-2</v>
      </c>
      <c r="R26" s="120"/>
      <c r="S26" s="50"/>
      <c r="T26" s="50"/>
      <c r="U26" s="121"/>
      <c r="V26" s="50"/>
      <c r="W26" s="50"/>
      <c r="X26" s="50"/>
      <c r="Y26" s="50"/>
      <c r="Z26" s="50"/>
    </row>
    <row r="27" spans="1:26" ht="16.5" customHeight="1">
      <c r="A27" s="50"/>
      <c r="B27" s="50" t="s">
        <v>50</v>
      </c>
      <c r="C27" s="50"/>
      <c r="D27" s="50"/>
      <c r="E27" s="88" t="s">
        <v>51</v>
      </c>
      <c r="F27" s="122"/>
      <c r="G27" s="50"/>
      <c r="H27" s="50" t="s">
        <v>52</v>
      </c>
      <c r="I27" s="50"/>
      <c r="J27" s="70">
        <f>-FCI!I107</f>
        <v>0</v>
      </c>
      <c r="K27" s="70">
        <f>-FCI!J107</f>
        <v>0</v>
      </c>
      <c r="L27" s="70">
        <f>-FCI!K107</f>
        <v>0</v>
      </c>
      <c r="M27" s="70">
        <f>-FCI!L107</f>
        <v>0</v>
      </c>
      <c r="N27" s="70">
        <f>-FCI!M107</f>
        <v>0</v>
      </c>
      <c r="O27" s="70">
        <f>-FCI!N107</f>
        <v>19542136.915977642</v>
      </c>
      <c r="P27" s="105">
        <f t="shared" si="0"/>
        <v>19542136.915977642</v>
      </c>
      <c r="Q27" s="106">
        <f t="shared" si="1"/>
        <v>3.9460801444624979E-2</v>
      </c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6.5" customHeight="1">
      <c r="A28" s="50"/>
      <c r="B28" s="50" t="s">
        <v>53</v>
      </c>
      <c r="C28" s="50"/>
      <c r="D28" s="50"/>
      <c r="E28" s="123" t="s">
        <v>54</v>
      </c>
      <c r="F28" s="124"/>
      <c r="G28" s="50"/>
      <c r="H28" s="50" t="s">
        <v>55</v>
      </c>
      <c r="I28" s="50"/>
      <c r="J28" s="70">
        <f>BP!I9</f>
        <v>0</v>
      </c>
      <c r="K28" s="70">
        <f>BP!J9</f>
        <v>0</v>
      </c>
      <c r="L28" s="70">
        <f>BP!K9</f>
        <v>0</v>
      </c>
      <c r="M28" s="70">
        <f>BP!L9</f>
        <v>40266558.409674585</v>
      </c>
      <c r="N28" s="70">
        <f>BP!M9</f>
        <v>59448849.163484327</v>
      </c>
      <c r="O28" s="70">
        <f>BP!N9</f>
        <v>44752036.80592379</v>
      </c>
      <c r="P28" s="105">
        <f t="shared" si="0"/>
        <v>144467444.37908271</v>
      </c>
      <c r="Q28" s="106">
        <f t="shared" si="1"/>
        <v>0.29171841146985383</v>
      </c>
      <c r="R28" s="125"/>
      <c r="S28" s="50"/>
      <c r="T28" s="50"/>
      <c r="U28" s="50"/>
      <c r="V28" s="50"/>
      <c r="W28" s="50"/>
      <c r="X28" s="50"/>
      <c r="Y28" s="50"/>
      <c r="Z28" s="50"/>
    </row>
    <row r="29" spans="1:26" ht="16.5" customHeight="1">
      <c r="A29" s="50"/>
      <c r="B29" s="50" t="s">
        <v>56</v>
      </c>
      <c r="C29" s="50"/>
      <c r="D29" s="50"/>
      <c r="E29" s="126">
        <v>0</v>
      </c>
      <c r="F29" s="51"/>
      <c r="G29" s="50"/>
      <c r="H29" s="50" t="s">
        <v>57</v>
      </c>
      <c r="I29" s="50"/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105">
        <f t="shared" si="0"/>
        <v>0</v>
      </c>
      <c r="Q29" s="106">
        <f t="shared" si="1"/>
        <v>0</v>
      </c>
      <c r="R29" s="120"/>
      <c r="S29" s="50"/>
      <c r="T29" s="50"/>
      <c r="U29" s="50"/>
      <c r="V29" s="50"/>
      <c r="W29" s="50"/>
      <c r="X29" s="50"/>
      <c r="Y29" s="50"/>
      <c r="Z29" s="50"/>
    </row>
    <row r="30" spans="1:26" ht="16.5" customHeight="1">
      <c r="A30" s="50"/>
      <c r="B30" s="50" t="s">
        <v>58</v>
      </c>
      <c r="C30" s="50"/>
      <c r="D30" s="50"/>
      <c r="E30" s="123" t="s">
        <v>59</v>
      </c>
      <c r="F30" s="127"/>
      <c r="G30" s="50"/>
      <c r="H30" s="52" t="s">
        <v>33</v>
      </c>
      <c r="I30" s="52"/>
      <c r="J30" s="128">
        <f t="shared" ref="J30:O30" si="2">SUM(J20:J29)</f>
        <v>12022471.738370059</v>
      </c>
      <c r="K30" s="128">
        <f t="shared" si="2"/>
        <v>161643575.81617701</v>
      </c>
      <c r="L30" s="128">
        <f t="shared" si="2"/>
        <v>88946701.593187436</v>
      </c>
      <c r="M30" s="128">
        <f t="shared" si="2"/>
        <v>40266558.409674585</v>
      </c>
      <c r="N30" s="128">
        <f t="shared" si="2"/>
        <v>86260464.238239393</v>
      </c>
      <c r="O30" s="128">
        <f t="shared" si="2"/>
        <v>106089321.39448762</v>
      </c>
      <c r="P30" s="129">
        <f t="shared" si="0"/>
        <v>495229093.19013613</v>
      </c>
      <c r="Q30" s="130">
        <f>SUM(Q20:Q29)</f>
        <v>1</v>
      </c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6.5" customHeight="1">
      <c r="A31" s="50"/>
      <c r="B31" s="50" t="s">
        <v>60</v>
      </c>
      <c r="C31" s="50"/>
      <c r="D31" s="50"/>
      <c r="E31" s="131">
        <v>3</v>
      </c>
      <c r="F31" s="118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/>
      <c r="R31" s="132"/>
      <c r="S31" s="133"/>
      <c r="T31" s="50"/>
      <c r="U31" s="50"/>
      <c r="V31" s="50"/>
      <c r="W31" s="50"/>
      <c r="X31" s="50"/>
      <c r="Y31" s="50"/>
      <c r="Z31" s="50"/>
    </row>
    <row r="32" spans="1:26" ht="16.5" customHeight="1">
      <c r="A32" s="50"/>
      <c r="B32" s="50" t="s">
        <v>61</v>
      </c>
      <c r="C32" s="50"/>
      <c r="D32" s="50"/>
      <c r="E32" s="134">
        <v>6</v>
      </c>
      <c r="F32" s="118"/>
      <c r="G32" s="50"/>
      <c r="H32" s="98" t="s">
        <v>62</v>
      </c>
      <c r="I32" s="98"/>
      <c r="J32" s="100">
        <f>J19</f>
        <v>2025</v>
      </c>
      <c r="K32" s="100">
        <f>J32 + 1</f>
        <v>2026</v>
      </c>
      <c r="L32" s="100">
        <f>K32 + 1</f>
        <v>2027</v>
      </c>
      <c r="M32" s="100">
        <f>L32 + 1</f>
        <v>2028</v>
      </c>
      <c r="N32" s="100">
        <f>M32 + 1</f>
        <v>2029</v>
      </c>
      <c r="O32" s="100">
        <f>N32 + 1</f>
        <v>2030</v>
      </c>
      <c r="P32" s="135" t="s">
        <v>33</v>
      </c>
      <c r="Q32" s="136" t="s">
        <v>20</v>
      </c>
      <c r="R32" s="133"/>
      <c r="S32" s="133"/>
      <c r="T32" s="50"/>
      <c r="U32" s="50"/>
      <c r="V32" s="50"/>
      <c r="W32" s="50"/>
      <c r="X32" s="50"/>
      <c r="Y32" s="50"/>
      <c r="Z32" s="50"/>
    </row>
    <row r="33" spans="1:26" ht="15" customHeight="1">
      <c r="A33" s="50"/>
      <c r="B33" s="50" t="s">
        <v>63</v>
      </c>
      <c r="C33" s="50"/>
      <c r="D33" s="50"/>
      <c r="E33" s="137">
        <v>365</v>
      </c>
      <c r="F33" s="118"/>
      <c r="G33" s="50"/>
      <c r="H33" s="50" t="s">
        <v>64</v>
      </c>
      <c r="I33" s="50"/>
      <c r="J33" s="70">
        <f>Financiamento!AF179</f>
        <v>0</v>
      </c>
      <c r="K33" s="70">
        <f>Financiamento!AS179</f>
        <v>0</v>
      </c>
      <c r="L33" s="70">
        <f>Financiamento!BF179</f>
        <v>0</v>
      </c>
      <c r="M33" s="70">
        <f>Financiamento!BS179</f>
        <v>0</v>
      </c>
      <c r="N33" s="70">
        <f>Financiamento!CF179</f>
        <v>0</v>
      </c>
      <c r="O33" s="70">
        <f>Financiamento!CS179</f>
        <v>0</v>
      </c>
      <c r="P33" s="138">
        <f t="shared" ref="P33:P41" si="3">SUM(J33:O33)</f>
        <v>0</v>
      </c>
      <c r="Q33" s="139">
        <f t="shared" ref="Q33:Q40" si="4">P33/$P$41</f>
        <v>0</v>
      </c>
      <c r="R33" s="133"/>
      <c r="S33" s="133"/>
      <c r="T33" s="50"/>
      <c r="U33" s="50"/>
      <c r="V33" s="50"/>
      <c r="W33" s="50"/>
      <c r="X33" s="50"/>
      <c r="Y33" s="50"/>
      <c r="Z33" s="50"/>
    </row>
    <row r="34" spans="1:26" ht="15" customHeight="1">
      <c r="A34" s="50"/>
      <c r="B34" s="50"/>
      <c r="C34" s="50"/>
      <c r="D34" s="50"/>
      <c r="E34" s="51"/>
      <c r="F34" s="51"/>
      <c r="G34" s="50"/>
      <c r="H34" s="50" t="s">
        <v>65</v>
      </c>
      <c r="I34" s="50"/>
      <c r="J34" s="70">
        <f>Financiamento!AF53</f>
        <v>0</v>
      </c>
      <c r="K34" s="70">
        <f>Financiamento!AS53</f>
        <v>110199628.53272822</v>
      </c>
      <c r="L34" s="70">
        <f>Financiamento!BF53</f>
        <v>53368020.955912441</v>
      </c>
      <c r="M34" s="70">
        <f>Financiamento!BS53</f>
        <v>0</v>
      </c>
      <c r="N34" s="70">
        <f>Financiamento!CF53</f>
        <v>0</v>
      </c>
      <c r="O34" s="70">
        <f>Financiamento!CS53</f>
        <v>0</v>
      </c>
      <c r="P34" s="140">
        <f t="shared" si="3"/>
        <v>163567649.48864067</v>
      </c>
      <c r="Q34" s="139">
        <f t="shared" si="4"/>
        <v>0.33028683439210066</v>
      </c>
      <c r="R34" s="133"/>
      <c r="S34" s="133"/>
      <c r="T34" s="50"/>
      <c r="U34" s="50"/>
      <c r="V34" s="50"/>
      <c r="W34" s="50"/>
      <c r="X34" s="50"/>
      <c r="Y34" s="50"/>
      <c r="Z34" s="50"/>
    </row>
    <row r="35" spans="1:26" ht="12" customHeight="1">
      <c r="A35" s="50"/>
      <c r="B35" s="111" t="s">
        <v>66</v>
      </c>
      <c r="C35" s="112"/>
      <c r="D35" s="113"/>
      <c r="E35" s="114"/>
      <c r="F35" s="115"/>
      <c r="G35" s="50"/>
      <c r="H35" s="50" t="s">
        <v>67</v>
      </c>
      <c r="I35" s="50"/>
      <c r="J35" s="70">
        <f>Financiamento!AF116</f>
        <v>0</v>
      </c>
      <c r="K35" s="70">
        <f>Financiamento!AS116</f>
        <v>0</v>
      </c>
      <c r="L35" s="70">
        <f>Financiamento!BF116</f>
        <v>0</v>
      </c>
      <c r="M35" s="70">
        <f>Financiamento!BS116</f>
        <v>0</v>
      </c>
      <c r="N35" s="70">
        <f>Financiamento!CF116</f>
        <v>0</v>
      </c>
      <c r="O35" s="70">
        <f>Financiamento!CS116</f>
        <v>0</v>
      </c>
      <c r="P35" s="140">
        <f t="shared" si="3"/>
        <v>0</v>
      </c>
      <c r="Q35" s="139">
        <f t="shared" si="4"/>
        <v>0</v>
      </c>
      <c r="R35" s="133"/>
      <c r="S35" s="133"/>
      <c r="T35" s="50"/>
      <c r="U35" s="50"/>
      <c r="V35" s="50"/>
      <c r="W35" s="50"/>
      <c r="X35" s="50"/>
      <c r="Y35" s="50"/>
      <c r="Z35" s="50"/>
    </row>
    <row r="36" spans="1:26" ht="15" customHeight="1">
      <c r="A36" s="50"/>
      <c r="B36" s="50"/>
      <c r="C36" s="50"/>
      <c r="D36" s="50"/>
      <c r="E36" s="51"/>
      <c r="F36" s="51"/>
      <c r="G36" s="50"/>
      <c r="H36" s="50" t="s">
        <v>68</v>
      </c>
      <c r="I36" s="50"/>
      <c r="J36" s="70">
        <f>Financiamento!AF151</f>
        <v>0</v>
      </c>
      <c r="K36" s="70">
        <f>Financiamento!AS151</f>
        <v>0</v>
      </c>
      <c r="L36" s="70">
        <f>Financiamento!BF151</f>
        <v>0</v>
      </c>
      <c r="M36" s="70">
        <f>Financiamento!BS151</f>
        <v>0</v>
      </c>
      <c r="N36" s="70">
        <f>Financiamento!CF151</f>
        <v>0</v>
      </c>
      <c r="O36" s="70">
        <f>Financiamento!CS151</f>
        <v>0</v>
      </c>
      <c r="P36" s="140">
        <f t="shared" si="3"/>
        <v>0</v>
      </c>
      <c r="Q36" s="139">
        <f t="shared" si="4"/>
        <v>0</v>
      </c>
      <c r="R36" s="133"/>
      <c r="S36" s="133"/>
      <c r="T36" s="50"/>
      <c r="U36" s="50"/>
      <c r="V36" s="50"/>
      <c r="W36" s="50"/>
      <c r="X36" s="50"/>
      <c r="Y36" s="50"/>
      <c r="Z36" s="50"/>
    </row>
    <row r="37" spans="1:26" ht="13.5" customHeight="1">
      <c r="A37" s="50"/>
      <c r="B37" s="50" t="s">
        <v>69</v>
      </c>
      <c r="C37" s="50"/>
      <c r="D37" s="50"/>
      <c r="E37" s="141" t="s">
        <v>70</v>
      </c>
      <c r="F37" s="51"/>
      <c r="G37" s="50"/>
      <c r="H37" s="50" t="s">
        <v>58</v>
      </c>
      <c r="I37" s="50"/>
      <c r="J37" s="70">
        <f>'Premissas Receita'!I19</f>
        <v>-198375.09416697535</v>
      </c>
      <c r="K37" s="70">
        <f>'Premissas Receita'!J19</f>
        <v>0</v>
      </c>
      <c r="L37" s="70">
        <f>'Premissas Receita'!K19</f>
        <v>0</v>
      </c>
      <c r="M37" s="70">
        <f>'Premissas Receita'!L19</f>
        <v>0</v>
      </c>
      <c r="N37" s="70">
        <f>'Premissas Receita'!M19</f>
        <v>2139768.8043788522</v>
      </c>
      <c r="O37" s="70">
        <f>'Premissas Receita'!N19</f>
        <v>3444071.951511072</v>
      </c>
      <c r="P37" s="140">
        <f t="shared" si="3"/>
        <v>5385465.6617229488</v>
      </c>
      <c r="Q37" s="139">
        <f t="shared" si="4"/>
        <v>1.08746956424373E-2</v>
      </c>
      <c r="R37" s="133"/>
      <c r="S37" s="133"/>
      <c r="T37" s="50"/>
      <c r="U37" s="50"/>
      <c r="V37" s="50"/>
      <c r="W37" s="50"/>
      <c r="X37" s="50"/>
      <c r="Y37" s="50"/>
      <c r="Z37" s="50"/>
    </row>
    <row r="38" spans="1:26" ht="15.75" customHeight="1">
      <c r="A38" s="50"/>
      <c r="B38" s="50" t="s">
        <v>71</v>
      </c>
      <c r="C38" s="50"/>
      <c r="D38" s="50"/>
      <c r="E38" s="142">
        <v>0.15</v>
      </c>
      <c r="F38" s="51"/>
      <c r="G38" s="50"/>
      <c r="H38" s="50" t="s">
        <v>72</v>
      </c>
      <c r="I38" s="50"/>
      <c r="J38" s="70">
        <f>FCI!I106</f>
        <v>7184459.9850593675</v>
      </c>
      <c r="K38" s="70">
        <f>FCI!J106</f>
        <v>56614304.756099105</v>
      </c>
      <c r="L38" s="70">
        <f>FCI!K106</f>
        <v>41431469.385775447</v>
      </c>
      <c r="M38" s="70">
        <f>FCI!L106</f>
        <v>0</v>
      </c>
      <c r="N38" s="70">
        <f>FCI!M106</f>
        <v>0</v>
      </c>
      <c r="O38" s="70">
        <f>FCI!N106</f>
        <v>0</v>
      </c>
      <c r="P38" s="143">
        <f t="shared" si="3"/>
        <v>105230234.12693392</v>
      </c>
      <c r="Q38" s="144">
        <f t="shared" si="4"/>
        <v>0.21248798904173483</v>
      </c>
      <c r="R38" s="50"/>
      <c r="S38" s="50"/>
      <c r="T38" s="50"/>
      <c r="U38" s="145"/>
      <c r="V38" s="50"/>
      <c r="W38" s="50"/>
      <c r="X38" s="50"/>
      <c r="Y38" s="50"/>
      <c r="Z38" s="50"/>
    </row>
    <row r="39" spans="1:26" ht="18" customHeight="1">
      <c r="A39" s="50"/>
      <c r="B39" s="50" t="s">
        <v>73</v>
      </c>
      <c r="C39" s="50"/>
      <c r="D39" s="50"/>
      <c r="E39" s="142">
        <v>0.1</v>
      </c>
      <c r="F39" s="51"/>
      <c r="G39" s="50"/>
      <c r="H39" s="50" t="s">
        <v>74</v>
      </c>
      <c r="I39" s="50"/>
      <c r="J39" s="119">
        <f>FCI!I104</f>
        <v>-3090475.1512328759</v>
      </c>
      <c r="K39" s="119">
        <f>FCI!J104</f>
        <v>0</v>
      </c>
      <c r="L39" s="119">
        <f>FCI!K104</f>
        <v>0</v>
      </c>
      <c r="M39" s="119">
        <f>FCI!L104</f>
        <v>0</v>
      </c>
      <c r="N39" s="119">
        <f>FCI!M104</f>
        <v>40266558.409674585</v>
      </c>
      <c r="O39" s="119">
        <f>FCI!N104</f>
        <v>59448849.163484327</v>
      </c>
      <c r="P39" s="140">
        <f t="shared" si="3"/>
        <v>96624932.421926036</v>
      </c>
      <c r="Q39" s="139">
        <f t="shared" si="4"/>
        <v>0.19511158320585231</v>
      </c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8" customHeight="1">
      <c r="A40" s="50"/>
      <c r="B40" s="50" t="s">
        <v>75</v>
      </c>
      <c r="C40" s="50"/>
      <c r="D40" s="50"/>
      <c r="E40" s="142">
        <v>0.09</v>
      </c>
      <c r="F40" s="51"/>
      <c r="G40" s="50"/>
      <c r="H40" s="50" t="s">
        <v>76</v>
      </c>
      <c r="I40" s="50"/>
      <c r="J40" s="119">
        <f>FCI!I7-Impostos!I62</f>
        <v>8126861.9987105411</v>
      </c>
      <c r="K40" s="119">
        <f>FCI!J7-Impostos!J62</f>
        <v>-5170357.4726503305</v>
      </c>
      <c r="L40" s="119">
        <f>FCI!K7-Impostos!K62</f>
        <v>-5852788.7485004496</v>
      </c>
      <c r="M40" s="119">
        <f>FCI!L7-Impostos!L62</f>
        <v>40266558.409674577</v>
      </c>
      <c r="N40" s="119">
        <f>FCI!M7-Impostos!M62</f>
        <v>43854137.024185963</v>
      </c>
      <c r="O40" s="119">
        <f>FCI!N7-Impostos!N62</f>
        <v>43196400.279492229</v>
      </c>
      <c r="P40" s="140">
        <f t="shared" si="3"/>
        <v>124420811.49091253</v>
      </c>
      <c r="Q40" s="139">
        <f t="shared" si="4"/>
        <v>0.25123889771787483</v>
      </c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6.5" customHeight="1">
      <c r="A41" s="50"/>
      <c r="B41" s="50" t="s">
        <v>77</v>
      </c>
      <c r="C41" s="50"/>
      <c r="D41" s="50"/>
      <c r="E41" s="142">
        <f>Impostos!D14</f>
        <v>9.2499999999999999E-2</v>
      </c>
      <c r="F41" s="51"/>
      <c r="G41" s="50"/>
      <c r="H41" s="52" t="s">
        <v>33</v>
      </c>
      <c r="I41" s="52"/>
      <c r="J41" s="128">
        <f t="shared" ref="J41:O41" si="5">SUM(J33:J40)</f>
        <v>12022471.738370057</v>
      </c>
      <c r="K41" s="128">
        <f t="shared" si="5"/>
        <v>161643575.81617701</v>
      </c>
      <c r="L41" s="146">
        <f t="shared" si="5"/>
        <v>88946701.593187436</v>
      </c>
      <c r="M41" s="146">
        <f t="shared" si="5"/>
        <v>40266558.409674577</v>
      </c>
      <c r="N41" s="146">
        <f t="shared" si="5"/>
        <v>86260464.238239408</v>
      </c>
      <c r="O41" s="146">
        <f t="shared" si="5"/>
        <v>106089321.39448762</v>
      </c>
      <c r="P41" s="129">
        <f t="shared" si="3"/>
        <v>495229093.19013613</v>
      </c>
      <c r="Q41" s="130">
        <f>SUM(Q33:Q40)</f>
        <v>1</v>
      </c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6.5" customHeight="1">
      <c r="A42" s="50"/>
      <c r="B42" s="50" t="s">
        <v>78</v>
      </c>
      <c r="C42" s="50"/>
      <c r="D42" s="50"/>
      <c r="E42" s="142">
        <f>Impostos!D16</f>
        <v>0.05</v>
      </c>
      <c r="F42" s="51"/>
      <c r="G42" s="50"/>
      <c r="H42" s="50"/>
      <c r="I42" s="147" t="s">
        <v>26</v>
      </c>
      <c r="J42" s="148">
        <f t="shared" ref="J42:P42" si="6">J41-J30</f>
        <v>0</v>
      </c>
      <c r="K42" s="148">
        <f t="shared" si="6"/>
        <v>0</v>
      </c>
      <c r="L42" s="148">
        <f t="shared" si="6"/>
        <v>0</v>
      </c>
      <c r="M42" s="148">
        <f t="shared" si="6"/>
        <v>0</v>
      </c>
      <c r="N42" s="148">
        <f t="shared" si="6"/>
        <v>0</v>
      </c>
      <c r="O42" s="148">
        <f t="shared" si="6"/>
        <v>0</v>
      </c>
      <c r="P42" s="148">
        <f t="shared" si="6"/>
        <v>0</v>
      </c>
      <c r="Q42" s="51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8" customHeight="1">
      <c r="A43" s="50"/>
      <c r="B43" s="50" t="s">
        <v>79</v>
      </c>
      <c r="C43" s="50"/>
      <c r="D43" s="50"/>
      <c r="E43" s="149">
        <f>E41</f>
        <v>9.2499999999999999E-2</v>
      </c>
      <c r="F43" s="51"/>
      <c r="G43" s="50"/>
      <c r="H43" s="111" t="s">
        <v>80</v>
      </c>
      <c r="I43" s="112"/>
      <c r="J43" s="113"/>
      <c r="K43" s="114"/>
      <c r="L43" s="114"/>
      <c r="M43" s="114"/>
      <c r="N43" s="114"/>
      <c r="O43" s="114"/>
      <c r="P43" s="50"/>
      <c r="Q43" s="51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7.25" customHeight="1">
      <c r="A44" s="50"/>
      <c r="B44" s="50"/>
      <c r="C44" s="50"/>
      <c r="D44" s="50"/>
      <c r="E44" s="70"/>
      <c r="F44" s="51"/>
      <c r="G44" s="50"/>
      <c r="H44" s="50"/>
      <c r="I44" s="50"/>
      <c r="J44" s="50"/>
      <c r="K44" s="51"/>
      <c r="L44" s="50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7.25" customHeight="1">
      <c r="A45" s="50"/>
      <c r="B45" s="111" t="s">
        <v>81</v>
      </c>
      <c r="C45" s="112"/>
      <c r="D45" s="113"/>
      <c r="E45" s="114"/>
      <c r="F45" s="115"/>
      <c r="G45" s="50"/>
      <c r="H45" s="95" t="s">
        <v>82</v>
      </c>
      <c r="I45" s="150"/>
      <c r="J45" s="20"/>
      <c r="K45" s="97" t="s">
        <v>59</v>
      </c>
      <c r="L45" s="50"/>
      <c r="M45" s="50"/>
      <c r="N45" s="50"/>
      <c r="O45" s="50"/>
      <c r="P45" s="50"/>
      <c r="Q45" s="51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7.25" customHeight="1">
      <c r="A46" s="50"/>
      <c r="B46" s="50"/>
      <c r="C46" s="50"/>
      <c r="D46" s="50"/>
      <c r="E46" s="51"/>
      <c r="F46" s="50"/>
      <c r="G46" s="50"/>
      <c r="H46" s="95" t="str">
        <f>'Premissas Investimento'!B16</f>
        <v>Obras Civis</v>
      </c>
      <c r="I46" s="150"/>
      <c r="J46" s="20"/>
      <c r="K46" s="151">
        <v>25</v>
      </c>
      <c r="L46" s="50"/>
      <c r="M46" s="50"/>
      <c r="N46" s="50"/>
      <c r="O46" s="50"/>
      <c r="P46" s="50"/>
      <c r="Q46" s="51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7.25" customHeight="1">
      <c r="A47" s="50"/>
      <c r="B47" s="95" t="s">
        <v>83</v>
      </c>
      <c r="C47" s="152">
        <v>45627</v>
      </c>
      <c r="D47" s="20"/>
      <c r="E47" s="153">
        <v>10000000</v>
      </c>
      <c r="F47" s="50"/>
      <c r="G47" s="50"/>
      <c r="H47" s="95" t="str">
        <f>'Premissas Investimento'!B27</f>
        <v>Ambiental</v>
      </c>
      <c r="I47" s="154"/>
      <c r="J47" s="20"/>
      <c r="K47" s="155">
        <v>5</v>
      </c>
      <c r="L47" s="50"/>
      <c r="M47" s="50"/>
      <c r="N47" s="50"/>
      <c r="O47" s="50"/>
      <c r="P47" s="50"/>
      <c r="Q47" s="51"/>
      <c r="R47" s="50"/>
      <c r="S47" s="50"/>
      <c r="T47" s="50"/>
      <c r="U47" s="50"/>
      <c r="V47" s="133"/>
      <c r="W47" s="50"/>
      <c r="X47" s="50"/>
      <c r="Y47" s="50"/>
      <c r="Z47" s="50"/>
    </row>
    <row r="48" spans="1:26" ht="17.25" customHeight="1">
      <c r="A48" s="50"/>
      <c r="B48" s="95" t="s">
        <v>84</v>
      </c>
      <c r="C48" s="51"/>
      <c r="D48" s="20"/>
      <c r="E48" s="153"/>
      <c r="F48" s="50"/>
      <c r="G48" s="50"/>
      <c r="H48" s="95" t="str">
        <f>'Premissas Investimento'!B38</f>
        <v>Equipamentos</v>
      </c>
      <c r="I48" s="154"/>
      <c r="J48" s="20"/>
      <c r="K48" s="151">
        <v>5</v>
      </c>
      <c r="L48" s="50"/>
      <c r="M48" s="50"/>
      <c r="N48" s="50"/>
      <c r="O48" s="50"/>
      <c r="P48" s="50"/>
      <c r="Q48" s="51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7.25" customHeight="1">
      <c r="A49" s="50"/>
      <c r="B49" s="156"/>
      <c r="C49" s="157"/>
      <c r="D49" s="158"/>
      <c r="E49" s="159"/>
      <c r="F49" s="50"/>
      <c r="G49" s="50"/>
      <c r="H49" s="95" t="str">
        <f>'Premissas Investimento'!B49</f>
        <v>Outros</v>
      </c>
      <c r="I49" s="50"/>
      <c r="J49" s="50"/>
      <c r="K49" s="151">
        <v>25</v>
      </c>
      <c r="L49" s="50"/>
      <c r="M49" s="50"/>
      <c r="N49" s="50"/>
      <c r="O49" s="50"/>
      <c r="P49" s="50"/>
      <c r="Q49" s="51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" customHeight="1">
      <c r="A50" s="50"/>
      <c r="B50" s="156"/>
      <c r="C50" s="157"/>
      <c r="D50" s="158"/>
      <c r="E50" s="16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" customHeight="1">
      <c r="A51" s="50"/>
      <c r="B51" s="156"/>
      <c r="C51" s="161"/>
      <c r="D51" s="161"/>
      <c r="E51" s="16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7.25" customHeight="1">
      <c r="A52" s="50"/>
      <c r="B52" s="50"/>
      <c r="C52" s="50"/>
      <c r="D52" s="50"/>
      <c r="E52" s="50"/>
      <c r="F52" s="50"/>
      <c r="G52" s="50"/>
      <c r="H52" s="121"/>
      <c r="I52" s="121"/>
      <c r="J52" s="50"/>
      <c r="K52" s="50"/>
      <c r="L52" s="50"/>
      <c r="M52" s="50"/>
      <c r="N52" s="50"/>
      <c r="O52" s="50"/>
      <c r="P52" s="133"/>
      <c r="Q52" s="51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3.5" hidden="1" customHeight="1">
      <c r="A53" s="50"/>
      <c r="B53" s="50"/>
      <c r="C53" s="50"/>
      <c r="D53" s="50"/>
      <c r="E53" s="50"/>
      <c r="F53" s="50"/>
      <c r="G53" s="133"/>
      <c r="H53" s="133"/>
      <c r="I53" s="133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7.25" hidden="1" customHeight="1">
      <c r="A54" s="50"/>
      <c r="B54" s="50"/>
      <c r="C54" s="50"/>
      <c r="D54" s="50"/>
      <c r="E54" s="50"/>
      <c r="F54" s="50"/>
      <c r="G54" s="133"/>
      <c r="H54" s="133"/>
      <c r="I54" s="133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7.5" hidden="1" customHeight="1">
      <c r="A55" s="50"/>
      <c r="B55" s="50"/>
      <c r="C55" s="50"/>
      <c r="D55" s="50"/>
      <c r="E55" s="51"/>
      <c r="F55" s="51"/>
      <c r="G55" s="133"/>
      <c r="H55" s="133"/>
      <c r="I55" s="133"/>
      <c r="J55" s="50"/>
      <c r="K55" s="50"/>
      <c r="L55" s="50"/>
      <c r="M55" s="50"/>
      <c r="N55" s="50"/>
      <c r="O55" s="50"/>
      <c r="P55" s="50"/>
      <c r="Q55" s="51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7.25" hidden="1" customHeight="1">
      <c r="A56" s="50"/>
      <c r="B56" s="50"/>
      <c r="C56" s="50"/>
      <c r="D56" s="50"/>
      <c r="E56" s="51"/>
      <c r="F56" s="51"/>
      <c r="G56" s="133"/>
      <c r="H56" s="133"/>
      <c r="I56" s="133"/>
      <c r="J56" s="50"/>
      <c r="K56" s="50"/>
      <c r="L56" s="50"/>
      <c r="M56" s="50"/>
      <c r="N56" s="50"/>
      <c r="O56" s="50"/>
      <c r="P56" s="50"/>
      <c r="Q56" s="51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7.25" hidden="1" customHeight="1">
      <c r="A57" s="50"/>
      <c r="B57" s="50"/>
      <c r="C57" s="50"/>
      <c r="D57" s="50"/>
      <c r="E57" s="51"/>
      <c r="F57" s="51"/>
      <c r="G57" s="133"/>
      <c r="H57" s="133"/>
      <c r="I57" s="133"/>
      <c r="J57" s="50"/>
      <c r="K57" s="50"/>
      <c r="L57" s="50"/>
      <c r="M57" s="50"/>
      <c r="N57" s="50"/>
      <c r="O57" s="50"/>
      <c r="P57" s="50"/>
      <c r="Q57" s="51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7.25" hidden="1" customHeight="1">
      <c r="A58" s="50"/>
      <c r="B58" s="50"/>
      <c r="C58" s="50"/>
      <c r="D58" s="50"/>
      <c r="E58" s="51"/>
      <c r="F58" s="51"/>
      <c r="G58" s="133"/>
      <c r="H58" s="133"/>
      <c r="I58" s="133"/>
      <c r="J58" s="50"/>
      <c r="K58" s="50"/>
      <c r="L58" s="50"/>
      <c r="M58" s="50"/>
      <c r="N58" s="50"/>
      <c r="O58" s="50"/>
      <c r="P58" s="50"/>
      <c r="Q58" s="51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7.25" hidden="1" customHeight="1">
      <c r="A59" s="50"/>
      <c r="B59" s="50"/>
      <c r="C59" s="50"/>
      <c r="D59" s="50"/>
      <c r="E59" s="51"/>
      <c r="F59" s="51"/>
      <c r="G59" s="133"/>
      <c r="H59" s="133"/>
      <c r="I59" s="133"/>
      <c r="J59" s="50"/>
      <c r="K59" s="50"/>
      <c r="L59" s="50"/>
      <c r="M59" s="50"/>
      <c r="N59" s="50"/>
      <c r="O59" s="50"/>
      <c r="P59" s="50"/>
      <c r="Q59" s="51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5.75" hidden="1" customHeight="1">
      <c r="A60" s="50"/>
      <c r="B60" s="50"/>
      <c r="C60" s="50"/>
      <c r="D60" s="50"/>
      <c r="E60" s="51"/>
      <c r="F60" s="51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1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5.75" hidden="1" customHeight="1">
      <c r="A61" s="50"/>
      <c r="B61" s="50"/>
      <c r="C61" s="50"/>
      <c r="D61" s="50"/>
      <c r="E61" s="51"/>
      <c r="F61" s="51"/>
      <c r="G61" s="162"/>
      <c r="H61" s="50"/>
      <c r="I61" s="50"/>
      <c r="J61" s="50"/>
      <c r="K61" s="50"/>
      <c r="L61" s="50"/>
      <c r="M61" s="50"/>
      <c r="N61" s="50"/>
      <c r="O61" s="50"/>
      <c r="P61" s="50"/>
      <c r="Q61" s="51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5.75" hidden="1" customHeight="1">
      <c r="A62" s="50"/>
      <c r="B62" s="50"/>
      <c r="C62" s="50"/>
      <c r="D62" s="50"/>
      <c r="E62" s="51"/>
      <c r="F62" s="51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5.75" hidden="1" customHeight="1">
      <c r="A63" s="50"/>
      <c r="B63" s="50"/>
      <c r="C63" s="50"/>
      <c r="D63" s="50"/>
      <c r="E63" s="51"/>
      <c r="F63" s="51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1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hidden="1" customHeight="1">
      <c r="A64" s="50"/>
      <c r="B64" s="50"/>
      <c r="C64" s="50"/>
      <c r="D64" s="50"/>
      <c r="E64" s="51"/>
      <c r="F64" s="51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1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5.75" hidden="1" customHeight="1">
      <c r="A65" s="50"/>
      <c r="B65" s="50"/>
      <c r="C65" s="50"/>
      <c r="D65" s="50"/>
      <c r="E65" s="51"/>
      <c r="F65" s="51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1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hidden="1" customHeight="1">
      <c r="A66" s="50"/>
      <c r="B66" s="50"/>
      <c r="C66" s="50"/>
      <c r="D66" s="50"/>
      <c r="E66" s="51"/>
      <c r="F66" s="51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1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hidden="1" customHeight="1">
      <c r="A67" s="50"/>
      <c r="B67" s="50"/>
      <c r="C67" s="50"/>
      <c r="D67" s="50"/>
      <c r="E67" s="51"/>
      <c r="F67" s="51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1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hidden="1" customHeight="1">
      <c r="A68" s="50"/>
      <c r="B68" s="50"/>
      <c r="C68" s="50"/>
      <c r="D68" s="50"/>
      <c r="E68" s="51"/>
      <c r="F68" s="51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1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hidden="1" customHeight="1">
      <c r="A69" s="50"/>
      <c r="B69" s="50"/>
      <c r="C69" s="50"/>
      <c r="D69" s="50"/>
      <c r="E69" s="51"/>
      <c r="F69" s="51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hidden="1" customHeight="1">
      <c r="A70" s="50"/>
      <c r="B70" s="50"/>
      <c r="C70" s="50"/>
      <c r="D70" s="50"/>
      <c r="E70" s="51"/>
      <c r="F70" s="51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1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hidden="1" customHeight="1">
      <c r="A71" s="50"/>
      <c r="B71" s="50"/>
      <c r="C71" s="50"/>
      <c r="D71" s="50"/>
      <c r="E71" s="51"/>
      <c r="F71" s="51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1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hidden="1" customHeight="1">
      <c r="A72" s="50"/>
      <c r="B72" s="50"/>
      <c r="C72" s="50"/>
      <c r="D72" s="50"/>
      <c r="E72" s="51"/>
      <c r="F72" s="51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1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hidden="1" customHeight="1">
      <c r="A73" s="50"/>
      <c r="B73" s="50"/>
      <c r="C73" s="50"/>
      <c r="D73" s="50"/>
      <c r="E73" s="51"/>
      <c r="F73" s="51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1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hidden="1" customHeight="1">
      <c r="A74" s="50"/>
      <c r="B74" s="50"/>
      <c r="C74" s="50"/>
      <c r="D74" s="50"/>
      <c r="E74" s="51"/>
      <c r="F74" s="51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1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hidden="1" customHeight="1">
      <c r="A75" s="50"/>
      <c r="B75" s="50"/>
      <c r="C75" s="50"/>
      <c r="D75" s="50"/>
      <c r="E75" s="51"/>
      <c r="F75" s="51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hidden="1" customHeight="1">
      <c r="A76" s="50"/>
      <c r="B76" s="50"/>
      <c r="C76" s="50"/>
      <c r="D76" s="50"/>
      <c r="E76" s="51"/>
      <c r="F76" s="51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1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hidden="1" customHeight="1">
      <c r="A77" s="50"/>
      <c r="B77" s="50"/>
      <c r="C77" s="50"/>
      <c r="D77" s="50"/>
      <c r="E77" s="51"/>
      <c r="F77" s="51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1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hidden="1" customHeight="1">
      <c r="A78" s="50"/>
      <c r="B78" s="50"/>
      <c r="C78" s="50"/>
      <c r="D78" s="50"/>
      <c r="E78" s="51"/>
      <c r="F78" s="51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1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hidden="1" customHeight="1">
      <c r="A79" s="50"/>
      <c r="B79" s="50"/>
      <c r="C79" s="50"/>
      <c r="D79" s="50"/>
      <c r="E79" s="51"/>
      <c r="F79" s="51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1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hidden="1" customHeight="1">
      <c r="A80" s="50"/>
      <c r="B80" s="50"/>
      <c r="C80" s="50"/>
      <c r="D80" s="50"/>
      <c r="E80" s="51"/>
      <c r="F80" s="51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1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hidden="1" customHeight="1">
      <c r="A81" s="50"/>
      <c r="B81" s="50"/>
      <c r="C81" s="50"/>
      <c r="D81" s="50"/>
      <c r="E81" s="51"/>
      <c r="F81" s="51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1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hidden="1" customHeight="1">
      <c r="A82" s="50"/>
      <c r="B82" s="50"/>
      <c r="C82" s="50"/>
      <c r="D82" s="50"/>
      <c r="E82" s="51"/>
      <c r="F82" s="51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1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hidden="1" customHeight="1">
      <c r="A83" s="50"/>
      <c r="B83" s="50"/>
      <c r="C83" s="50"/>
      <c r="D83" s="50"/>
      <c r="E83" s="51"/>
      <c r="F83" s="51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1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hidden="1" customHeight="1">
      <c r="A84" s="50"/>
      <c r="B84" s="50"/>
      <c r="C84" s="50"/>
      <c r="D84" s="50"/>
      <c r="E84" s="51"/>
      <c r="F84" s="51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1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hidden="1" customHeight="1">
      <c r="A85" s="50"/>
      <c r="B85" s="50"/>
      <c r="C85" s="50"/>
      <c r="D85" s="50"/>
      <c r="E85" s="51"/>
      <c r="F85" s="51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1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hidden="1" customHeight="1">
      <c r="A86" s="50"/>
      <c r="B86" s="50"/>
      <c r="C86" s="50"/>
      <c r="D86" s="50"/>
      <c r="E86" s="51"/>
      <c r="F86" s="51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1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hidden="1" customHeight="1">
      <c r="A87" s="50"/>
      <c r="B87" s="50"/>
      <c r="C87" s="50"/>
      <c r="D87" s="50"/>
      <c r="E87" s="51"/>
      <c r="F87" s="51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1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hidden="1" customHeight="1">
      <c r="A88" s="50"/>
      <c r="B88" s="50"/>
      <c r="C88" s="50"/>
      <c r="D88" s="50"/>
      <c r="E88" s="51"/>
      <c r="F88" s="51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1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hidden="1" customHeight="1">
      <c r="A89" s="50"/>
      <c r="B89" s="50"/>
      <c r="C89" s="50"/>
      <c r="D89" s="50"/>
      <c r="E89" s="51"/>
      <c r="F89" s="51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1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hidden="1" customHeight="1">
      <c r="A90" s="50"/>
      <c r="B90" s="50"/>
      <c r="C90" s="50"/>
      <c r="D90" s="50"/>
      <c r="E90" s="51"/>
      <c r="F90" s="51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1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hidden="1" customHeight="1">
      <c r="A91" s="50"/>
      <c r="B91" s="50"/>
      <c r="C91" s="50"/>
      <c r="D91" s="50"/>
      <c r="E91" s="51"/>
      <c r="F91" s="51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1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hidden="1" customHeight="1">
      <c r="A92" s="50"/>
      <c r="B92" s="163"/>
      <c r="C92" s="50"/>
      <c r="D92" s="164"/>
      <c r="E92" s="70"/>
      <c r="F92" s="51"/>
      <c r="G92" s="50"/>
      <c r="H92" s="50"/>
      <c r="I92" s="50"/>
      <c r="J92" s="50"/>
      <c r="K92" s="165"/>
      <c r="L92" s="50"/>
      <c r="M92" s="50"/>
      <c r="N92" s="50"/>
      <c r="O92" s="50"/>
      <c r="P92" s="166"/>
      <c r="Q92" s="51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hidden="1" customHeight="1">
      <c r="A93" s="50"/>
      <c r="B93" s="50"/>
      <c r="C93" s="50"/>
      <c r="D93" s="50"/>
      <c r="E93" s="51"/>
      <c r="F93" s="51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1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hidden="1" customHeight="1">
      <c r="A94" s="50"/>
      <c r="B94" s="50"/>
      <c r="C94" s="50"/>
      <c r="D94" s="50"/>
      <c r="E94" s="51"/>
      <c r="F94" s="51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1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hidden="1" customHeight="1">
      <c r="A95" s="50"/>
      <c r="B95" s="50"/>
      <c r="C95" s="50"/>
      <c r="D95" s="50"/>
      <c r="E95" s="51"/>
      <c r="F95" s="51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1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hidden="1" customHeight="1">
      <c r="A96" s="50"/>
      <c r="B96" s="50"/>
      <c r="C96" s="50"/>
      <c r="D96" s="50"/>
      <c r="E96" s="51"/>
      <c r="F96" s="51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1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hidden="1" customHeight="1">
      <c r="A97" s="50"/>
      <c r="B97" s="50"/>
      <c r="C97" s="50"/>
      <c r="D97" s="50"/>
      <c r="E97" s="51"/>
      <c r="F97" s="51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1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hidden="1" customHeight="1">
      <c r="A98" s="50"/>
      <c r="B98" s="50"/>
      <c r="C98" s="50"/>
      <c r="D98" s="50"/>
      <c r="E98" s="51"/>
      <c r="F98" s="51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1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hidden="1" customHeight="1">
      <c r="A99" s="50"/>
      <c r="B99" s="50"/>
      <c r="C99" s="50"/>
      <c r="D99" s="50"/>
      <c r="E99" s="51"/>
      <c r="F99" s="51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1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hidden="1" customHeight="1">
      <c r="A100" s="50"/>
      <c r="B100" s="50"/>
      <c r="C100" s="50"/>
      <c r="D100" s="50"/>
      <c r="E100" s="51"/>
      <c r="F100" s="51"/>
      <c r="G100" s="50"/>
      <c r="H100" s="50"/>
      <c r="I100" s="50"/>
      <c r="J100" s="50"/>
      <c r="K100" s="165"/>
      <c r="L100" s="50"/>
      <c r="M100" s="50"/>
      <c r="N100" s="50"/>
      <c r="O100" s="50"/>
      <c r="P100" s="166"/>
      <c r="Q100" s="51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hidden="1" customHeight="1">
      <c r="A101" s="50"/>
      <c r="B101" s="50"/>
      <c r="C101" s="50"/>
      <c r="D101" s="50"/>
      <c r="E101" s="51"/>
      <c r="F101" s="51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1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hidden="1" customHeight="1">
      <c r="A102" s="50"/>
      <c r="B102" s="50"/>
      <c r="C102" s="50"/>
      <c r="D102" s="50"/>
      <c r="E102" s="51"/>
      <c r="F102" s="51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1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hidden="1" customHeight="1">
      <c r="A103" s="50"/>
      <c r="B103" s="50"/>
      <c r="C103" s="50"/>
      <c r="D103" s="50"/>
      <c r="E103" s="51"/>
      <c r="F103" s="51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1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hidden="1" customHeight="1">
      <c r="A104" s="50"/>
      <c r="B104" s="50"/>
      <c r="C104" s="50"/>
      <c r="D104" s="50"/>
      <c r="E104" s="51"/>
      <c r="F104" s="51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1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hidden="1" customHeight="1">
      <c r="A105" s="50"/>
      <c r="B105" s="50"/>
      <c r="C105" s="50"/>
      <c r="D105" s="50"/>
      <c r="E105" s="51"/>
      <c r="F105" s="51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1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hidden="1" customHeight="1">
      <c r="A106" s="50"/>
      <c r="B106" s="50"/>
      <c r="C106" s="50"/>
      <c r="D106" s="50"/>
      <c r="E106" s="51"/>
      <c r="F106" s="51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1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hidden="1" customHeight="1">
      <c r="A107" s="50"/>
      <c r="B107" s="50"/>
      <c r="C107" s="50"/>
      <c r="D107" s="50"/>
      <c r="E107" s="51"/>
      <c r="F107" s="51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1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hidden="1" customHeight="1">
      <c r="A108" s="50"/>
      <c r="B108" s="50"/>
      <c r="C108" s="50"/>
      <c r="D108" s="50"/>
      <c r="E108" s="51"/>
      <c r="F108" s="51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1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hidden="1" customHeight="1">
      <c r="A109" s="50"/>
      <c r="B109" s="50"/>
      <c r="C109" s="50"/>
      <c r="D109" s="50"/>
      <c r="E109" s="51"/>
      <c r="F109" s="51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1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hidden="1" customHeight="1">
      <c r="A110" s="50"/>
      <c r="B110" s="50"/>
      <c r="C110" s="50"/>
      <c r="D110" s="50"/>
      <c r="E110" s="51"/>
      <c r="F110" s="51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1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hidden="1" customHeight="1">
      <c r="A111" s="50"/>
      <c r="B111" s="50"/>
      <c r="C111" s="50"/>
      <c r="D111" s="50"/>
      <c r="E111" s="51"/>
      <c r="F111" s="51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1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hidden="1" customHeight="1">
      <c r="A112" s="50"/>
      <c r="B112" s="50"/>
      <c r="C112" s="50"/>
      <c r="D112" s="50"/>
      <c r="E112" s="51"/>
      <c r="F112" s="51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1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hidden="1" customHeight="1">
      <c r="A113" s="50"/>
      <c r="B113" s="50"/>
      <c r="C113" s="50"/>
      <c r="D113" s="50"/>
      <c r="E113" s="51"/>
      <c r="F113" s="51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1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hidden="1" customHeight="1">
      <c r="A114" s="50"/>
      <c r="B114" s="50"/>
      <c r="C114" s="50"/>
      <c r="D114" s="50"/>
      <c r="E114" s="51"/>
      <c r="F114" s="51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1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hidden="1" customHeight="1">
      <c r="A115" s="50"/>
      <c r="B115" s="50"/>
      <c r="C115" s="50"/>
      <c r="D115" s="50"/>
      <c r="E115" s="51"/>
      <c r="F115" s="51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1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hidden="1" customHeight="1">
      <c r="A116" s="50"/>
      <c r="B116" s="50"/>
      <c r="C116" s="50"/>
      <c r="D116" s="50"/>
      <c r="E116" s="51"/>
      <c r="F116" s="51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1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hidden="1" customHeight="1">
      <c r="A117" s="50"/>
      <c r="B117" s="50"/>
      <c r="C117" s="50"/>
      <c r="D117" s="50"/>
      <c r="E117" s="51"/>
      <c r="F117" s="5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1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hidden="1" customHeight="1">
      <c r="A118" s="50"/>
      <c r="B118" s="50"/>
      <c r="C118" s="50"/>
      <c r="D118" s="50"/>
      <c r="E118" s="51"/>
      <c r="F118" s="5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1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hidden="1" customHeight="1">
      <c r="A119" s="50"/>
      <c r="B119" s="50"/>
      <c r="C119" s="50"/>
      <c r="D119" s="50"/>
      <c r="E119" s="51"/>
      <c r="F119" s="51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1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hidden="1" customHeight="1">
      <c r="A120" s="50"/>
      <c r="B120" s="50"/>
      <c r="C120" s="50"/>
      <c r="D120" s="50"/>
      <c r="E120" s="51"/>
      <c r="F120" s="51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1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hidden="1" customHeight="1">
      <c r="A121" s="50"/>
      <c r="B121" s="50"/>
      <c r="C121" s="50"/>
      <c r="D121" s="50"/>
      <c r="E121" s="51"/>
      <c r="F121" s="51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1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hidden="1" customHeight="1">
      <c r="A122" s="50"/>
      <c r="B122" s="50"/>
      <c r="C122" s="50"/>
      <c r="D122" s="50"/>
      <c r="E122" s="51"/>
      <c r="F122" s="51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1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hidden="1" customHeight="1">
      <c r="A123" s="50"/>
      <c r="B123" s="133"/>
      <c r="C123" s="133"/>
      <c r="D123" s="133"/>
      <c r="E123" s="71"/>
      <c r="F123" s="50"/>
      <c r="G123" s="133"/>
      <c r="H123" s="50"/>
      <c r="I123" s="50"/>
      <c r="J123" s="50"/>
      <c r="K123" s="50"/>
      <c r="L123" s="50"/>
      <c r="M123" s="50"/>
      <c r="N123" s="50"/>
      <c r="O123" s="50"/>
      <c r="P123" s="50"/>
      <c r="Q123" s="51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hidden="1" customHeight="1">
      <c r="A124" s="50"/>
      <c r="B124" s="64"/>
      <c r="C124" s="167"/>
      <c r="D124" s="167"/>
      <c r="E124" s="51"/>
      <c r="F124" s="51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1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9.75" customHeight="1">
      <c r="A125" s="50"/>
      <c r="B125" s="50"/>
      <c r="C125" s="50"/>
      <c r="D125" s="50"/>
      <c r="E125" s="51"/>
      <c r="F125" s="51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1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9.75" customHeight="1">
      <c r="A126" s="50"/>
      <c r="B126" s="50"/>
      <c r="C126" s="50"/>
      <c r="D126" s="50"/>
      <c r="E126" s="51"/>
      <c r="F126" s="51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1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9.75" customHeight="1">
      <c r="A127" s="50"/>
      <c r="B127" s="50"/>
      <c r="C127" s="50"/>
      <c r="D127" s="50"/>
      <c r="E127" s="51"/>
      <c r="F127" s="51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1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9.75" customHeight="1">
      <c r="A128" s="50"/>
      <c r="B128" s="50"/>
      <c r="C128" s="50"/>
      <c r="D128" s="50"/>
      <c r="E128" s="51"/>
      <c r="F128" s="51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1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9.75" customHeight="1">
      <c r="A129" s="50"/>
      <c r="B129" s="50"/>
      <c r="C129" s="50"/>
      <c r="D129" s="50"/>
      <c r="E129" s="51"/>
      <c r="F129" s="51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1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9.75" customHeight="1">
      <c r="A130" s="50"/>
      <c r="B130" s="50"/>
      <c r="C130" s="50"/>
      <c r="D130" s="50"/>
      <c r="E130" s="51"/>
      <c r="F130" s="51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1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9.75" customHeight="1">
      <c r="A131" s="50"/>
      <c r="B131" s="50"/>
      <c r="C131" s="50"/>
      <c r="D131" s="50"/>
      <c r="E131" s="51"/>
      <c r="F131" s="51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1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9.75" customHeight="1">
      <c r="A132" s="50"/>
      <c r="B132" s="50"/>
      <c r="C132" s="50"/>
      <c r="D132" s="50"/>
      <c r="E132" s="51"/>
      <c r="F132" s="51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1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9.75" customHeight="1">
      <c r="A133" s="50"/>
      <c r="B133" s="50"/>
      <c r="C133" s="50"/>
      <c r="D133" s="50"/>
      <c r="E133" s="51"/>
      <c r="F133" s="51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1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9.75" customHeight="1">
      <c r="A134" s="50"/>
      <c r="B134" s="50"/>
      <c r="C134" s="50"/>
      <c r="D134" s="50"/>
      <c r="E134" s="51"/>
      <c r="F134" s="51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1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9.75" customHeight="1">
      <c r="A135" s="50"/>
      <c r="B135" s="50"/>
      <c r="C135" s="50"/>
      <c r="D135" s="50"/>
      <c r="E135" s="51"/>
      <c r="F135" s="51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1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9.75" customHeight="1">
      <c r="A136" s="50"/>
      <c r="B136" s="50"/>
      <c r="C136" s="50"/>
      <c r="D136" s="50"/>
      <c r="E136" s="51"/>
      <c r="F136" s="51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1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9.75" customHeight="1">
      <c r="A137" s="50"/>
      <c r="B137" s="50"/>
      <c r="C137" s="50"/>
      <c r="D137" s="50"/>
      <c r="E137" s="51"/>
      <c r="F137" s="51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1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9.75" customHeight="1">
      <c r="A138" s="50"/>
      <c r="B138" s="50"/>
      <c r="C138" s="50"/>
      <c r="D138" s="50"/>
      <c r="E138" s="51"/>
      <c r="F138" s="51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1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9.75" customHeight="1">
      <c r="A139" s="50"/>
      <c r="B139" s="50"/>
      <c r="C139" s="50"/>
      <c r="D139" s="50"/>
      <c r="E139" s="51"/>
      <c r="F139" s="51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1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9.75" customHeight="1">
      <c r="A140" s="50"/>
      <c r="B140" s="50"/>
      <c r="C140" s="50"/>
      <c r="D140" s="50"/>
      <c r="E140" s="51"/>
      <c r="F140" s="51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1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9.75" customHeight="1">
      <c r="A141" s="50"/>
      <c r="B141" s="50"/>
      <c r="C141" s="50"/>
      <c r="D141" s="50"/>
      <c r="E141" s="51"/>
      <c r="F141" s="51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1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9.75" customHeight="1">
      <c r="A142" s="50"/>
      <c r="B142" s="50"/>
      <c r="C142" s="50"/>
      <c r="D142" s="50"/>
      <c r="E142" s="51"/>
      <c r="F142" s="51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1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9.75" customHeight="1">
      <c r="A143" s="50"/>
      <c r="B143" s="50"/>
      <c r="C143" s="50"/>
      <c r="D143" s="50"/>
      <c r="E143" s="51"/>
      <c r="F143" s="51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1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9.75" customHeight="1">
      <c r="A144" s="50"/>
      <c r="B144" s="50"/>
      <c r="C144" s="50"/>
      <c r="D144" s="50"/>
      <c r="E144" s="51"/>
      <c r="F144" s="51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1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9.75" customHeight="1">
      <c r="A145" s="50"/>
      <c r="B145" s="50"/>
      <c r="C145" s="50"/>
      <c r="D145" s="50"/>
      <c r="E145" s="51"/>
      <c r="F145" s="51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1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9.75" customHeight="1">
      <c r="A146" s="50"/>
      <c r="B146" s="50"/>
      <c r="C146" s="50"/>
      <c r="D146" s="50"/>
      <c r="E146" s="51"/>
      <c r="F146" s="51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1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9.75" customHeight="1">
      <c r="A147" s="50"/>
      <c r="B147" s="50"/>
      <c r="C147" s="50"/>
      <c r="D147" s="50"/>
      <c r="E147" s="51"/>
      <c r="F147" s="51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1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9.75" customHeight="1">
      <c r="A148" s="50"/>
      <c r="B148" s="50"/>
      <c r="C148" s="50"/>
      <c r="D148" s="50"/>
      <c r="E148" s="51"/>
      <c r="F148" s="51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1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9.75" customHeight="1">
      <c r="A149" s="50"/>
      <c r="B149" s="50"/>
      <c r="C149" s="50"/>
      <c r="D149" s="50"/>
      <c r="E149" s="51"/>
      <c r="F149" s="51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1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9.75" customHeight="1">
      <c r="A150" s="50"/>
      <c r="B150" s="50"/>
      <c r="C150" s="50"/>
      <c r="D150" s="50"/>
      <c r="E150" s="51"/>
      <c r="F150" s="51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1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9.75" customHeight="1">
      <c r="A151" s="50"/>
      <c r="B151" s="50"/>
      <c r="C151" s="50"/>
      <c r="D151" s="50"/>
      <c r="E151" s="51"/>
      <c r="F151" s="51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1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9.75" customHeight="1">
      <c r="A152" s="50"/>
      <c r="B152" s="50"/>
      <c r="C152" s="50"/>
      <c r="D152" s="50"/>
      <c r="E152" s="51"/>
      <c r="F152" s="51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1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9.75" customHeight="1">
      <c r="A153" s="50"/>
      <c r="B153" s="50"/>
      <c r="C153" s="50"/>
      <c r="D153" s="50"/>
      <c r="E153" s="51"/>
      <c r="F153" s="51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1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9.75" customHeight="1">
      <c r="A154" s="50"/>
      <c r="B154" s="50"/>
      <c r="C154" s="50"/>
      <c r="D154" s="50"/>
      <c r="E154" s="51"/>
      <c r="F154" s="51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1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9.75" customHeight="1">
      <c r="A155" s="50"/>
      <c r="B155" s="50"/>
      <c r="C155" s="50"/>
      <c r="D155" s="50"/>
      <c r="E155" s="51"/>
      <c r="F155" s="51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1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9.75" customHeight="1">
      <c r="A156" s="50"/>
      <c r="B156" s="50"/>
      <c r="C156" s="50"/>
      <c r="D156" s="50"/>
      <c r="E156" s="51"/>
      <c r="F156" s="51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1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9.75" customHeight="1">
      <c r="A157" s="50"/>
      <c r="B157" s="50"/>
      <c r="C157" s="50"/>
      <c r="D157" s="50"/>
      <c r="E157" s="51"/>
      <c r="F157" s="51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1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9.75" customHeight="1">
      <c r="A158" s="50"/>
      <c r="B158" s="50"/>
      <c r="C158" s="50"/>
      <c r="D158" s="50"/>
      <c r="E158" s="51"/>
      <c r="F158" s="51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1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9.75" customHeight="1">
      <c r="A159" s="50"/>
      <c r="B159" s="50"/>
      <c r="C159" s="50"/>
      <c r="D159" s="50"/>
      <c r="E159" s="51"/>
      <c r="F159" s="51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1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9.75" customHeight="1">
      <c r="A160" s="50"/>
      <c r="B160" s="50"/>
      <c r="C160" s="50"/>
      <c r="D160" s="50"/>
      <c r="E160" s="51"/>
      <c r="F160" s="51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1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9.75" customHeight="1">
      <c r="A161" s="50"/>
      <c r="B161" s="50"/>
      <c r="C161" s="50"/>
      <c r="D161" s="50"/>
      <c r="E161" s="51"/>
      <c r="F161" s="51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1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9.75" customHeight="1">
      <c r="A162" s="50"/>
      <c r="B162" s="50"/>
      <c r="C162" s="50"/>
      <c r="D162" s="50"/>
      <c r="E162" s="51"/>
      <c r="F162" s="51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1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9.75" customHeight="1">
      <c r="A163" s="50"/>
      <c r="B163" s="50"/>
      <c r="C163" s="50"/>
      <c r="D163" s="50"/>
      <c r="E163" s="51"/>
      <c r="F163" s="51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1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9.75" customHeight="1">
      <c r="A164" s="50"/>
      <c r="B164" s="50"/>
      <c r="C164" s="50"/>
      <c r="D164" s="50"/>
      <c r="E164" s="51"/>
      <c r="F164" s="51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1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9.75" customHeight="1">
      <c r="A165" s="50"/>
      <c r="B165" s="50"/>
      <c r="C165" s="50"/>
      <c r="D165" s="50"/>
      <c r="E165" s="51"/>
      <c r="F165" s="51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1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9.75" customHeight="1">
      <c r="A166" s="50"/>
      <c r="B166" s="50"/>
      <c r="C166" s="50"/>
      <c r="D166" s="50"/>
      <c r="E166" s="51"/>
      <c r="F166" s="51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1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9.75" customHeight="1">
      <c r="A167" s="50"/>
      <c r="B167" s="50"/>
      <c r="C167" s="50"/>
      <c r="D167" s="50"/>
      <c r="E167" s="51"/>
      <c r="F167" s="51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1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9.75" customHeight="1">
      <c r="A168" s="50"/>
      <c r="B168" s="50"/>
      <c r="C168" s="50"/>
      <c r="D168" s="50"/>
      <c r="E168" s="51"/>
      <c r="F168" s="51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1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9.75" customHeight="1">
      <c r="A169" s="50"/>
      <c r="B169" s="50"/>
      <c r="C169" s="50"/>
      <c r="D169" s="50"/>
      <c r="E169" s="51"/>
      <c r="F169" s="51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1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9.75" customHeight="1">
      <c r="A170" s="50"/>
      <c r="B170" s="50"/>
      <c r="C170" s="50"/>
      <c r="D170" s="50"/>
      <c r="E170" s="51"/>
      <c r="F170" s="51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1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9.75" customHeight="1">
      <c r="A171" s="50"/>
      <c r="B171" s="50"/>
      <c r="C171" s="50"/>
      <c r="D171" s="50"/>
      <c r="E171" s="51"/>
      <c r="F171" s="51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1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9.75" customHeight="1">
      <c r="A172" s="50"/>
      <c r="B172" s="50"/>
      <c r="C172" s="50"/>
      <c r="D172" s="50"/>
      <c r="E172" s="51"/>
      <c r="F172" s="51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1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9.75" customHeight="1">
      <c r="A173" s="50"/>
      <c r="B173" s="50"/>
      <c r="C173" s="50"/>
      <c r="D173" s="50"/>
      <c r="E173" s="51"/>
      <c r="F173" s="51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1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9.75" customHeight="1">
      <c r="A174" s="50"/>
      <c r="B174" s="50"/>
      <c r="C174" s="50"/>
      <c r="D174" s="50"/>
      <c r="E174" s="51"/>
      <c r="F174" s="51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1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9.75" customHeight="1">
      <c r="A175" s="50"/>
      <c r="B175" s="50"/>
      <c r="C175" s="50"/>
      <c r="D175" s="50"/>
      <c r="E175" s="51"/>
      <c r="F175" s="51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1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9.75" customHeight="1">
      <c r="A176" s="50"/>
      <c r="B176" s="50"/>
      <c r="C176" s="50"/>
      <c r="D176" s="50"/>
      <c r="E176" s="51"/>
      <c r="F176" s="51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1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9.75" customHeight="1">
      <c r="A177" s="50"/>
      <c r="B177" s="50"/>
      <c r="C177" s="50"/>
      <c r="D177" s="50"/>
      <c r="E177" s="51"/>
      <c r="F177" s="51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1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9.75" customHeight="1">
      <c r="A178" s="50"/>
      <c r="B178" s="50"/>
      <c r="C178" s="50"/>
      <c r="D178" s="50"/>
      <c r="E178" s="51"/>
      <c r="F178" s="51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1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9.75" customHeight="1">
      <c r="A179" s="50"/>
      <c r="B179" s="50"/>
      <c r="C179" s="50"/>
      <c r="D179" s="50"/>
      <c r="E179" s="51"/>
      <c r="F179" s="51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1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9.75" customHeight="1">
      <c r="A180" s="50"/>
      <c r="B180" s="50"/>
      <c r="C180" s="50"/>
      <c r="D180" s="50"/>
      <c r="E180" s="51"/>
      <c r="F180" s="51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1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9.75" customHeight="1">
      <c r="A181" s="50"/>
      <c r="B181" s="50"/>
      <c r="C181" s="50"/>
      <c r="D181" s="50"/>
      <c r="E181" s="51"/>
      <c r="F181" s="51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1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9.75" customHeight="1">
      <c r="A182" s="50"/>
      <c r="B182" s="50"/>
      <c r="C182" s="50"/>
      <c r="D182" s="50"/>
      <c r="E182" s="51"/>
      <c r="F182" s="51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1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9.75" customHeight="1">
      <c r="A183" s="50"/>
      <c r="B183" s="50"/>
      <c r="C183" s="50"/>
      <c r="D183" s="50"/>
      <c r="E183" s="51"/>
      <c r="F183" s="51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1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9.75" customHeight="1">
      <c r="A184" s="50"/>
      <c r="B184" s="50"/>
      <c r="C184" s="50"/>
      <c r="D184" s="50"/>
      <c r="E184" s="51"/>
      <c r="F184" s="51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1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9.75" customHeight="1">
      <c r="A185" s="50"/>
      <c r="B185" s="50"/>
      <c r="C185" s="50"/>
      <c r="D185" s="50"/>
      <c r="E185" s="51"/>
      <c r="F185" s="51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1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9.75" customHeight="1">
      <c r="A186" s="50"/>
      <c r="B186" s="50"/>
      <c r="C186" s="50"/>
      <c r="D186" s="50"/>
      <c r="E186" s="51"/>
      <c r="F186" s="51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1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9.75" customHeight="1">
      <c r="A187" s="50"/>
      <c r="B187" s="50"/>
      <c r="C187" s="50"/>
      <c r="D187" s="50"/>
      <c r="E187" s="51"/>
      <c r="F187" s="51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1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9.75" customHeight="1">
      <c r="A188" s="50"/>
      <c r="B188" s="50"/>
      <c r="C188" s="50"/>
      <c r="D188" s="50"/>
      <c r="E188" s="51"/>
      <c r="F188" s="51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1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9.75" customHeight="1">
      <c r="A189" s="50"/>
      <c r="B189" s="50"/>
      <c r="C189" s="50"/>
      <c r="D189" s="50"/>
      <c r="E189" s="51"/>
      <c r="F189" s="51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1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9.75" customHeight="1">
      <c r="A190" s="50"/>
      <c r="B190" s="50"/>
      <c r="C190" s="50"/>
      <c r="D190" s="50"/>
      <c r="E190" s="51"/>
      <c r="F190" s="51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1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9.75" customHeight="1">
      <c r="A191" s="50"/>
      <c r="B191" s="50"/>
      <c r="C191" s="50"/>
      <c r="D191" s="50"/>
      <c r="E191" s="51"/>
      <c r="F191" s="51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1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9.75" customHeight="1">
      <c r="A192" s="50"/>
      <c r="B192" s="50"/>
      <c r="C192" s="50"/>
      <c r="D192" s="50"/>
      <c r="E192" s="51"/>
      <c r="F192" s="51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1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9.75" customHeight="1">
      <c r="A193" s="50"/>
      <c r="B193" s="50"/>
      <c r="C193" s="50"/>
      <c r="D193" s="50"/>
      <c r="E193" s="51"/>
      <c r="F193" s="51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1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9.75" customHeight="1">
      <c r="A194" s="50"/>
      <c r="B194" s="50"/>
      <c r="C194" s="50"/>
      <c r="D194" s="50"/>
      <c r="E194" s="51"/>
      <c r="F194" s="51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1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9.75" customHeight="1">
      <c r="A195" s="50"/>
      <c r="B195" s="50"/>
      <c r="C195" s="50"/>
      <c r="D195" s="50"/>
      <c r="E195" s="51"/>
      <c r="F195" s="51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1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9.75" customHeight="1">
      <c r="A196" s="50"/>
      <c r="B196" s="50"/>
      <c r="C196" s="50"/>
      <c r="D196" s="50"/>
      <c r="E196" s="51"/>
      <c r="F196" s="51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1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9.75" customHeight="1">
      <c r="A197" s="50"/>
      <c r="B197" s="50"/>
      <c r="C197" s="50"/>
      <c r="D197" s="50"/>
      <c r="E197" s="51"/>
      <c r="F197" s="51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1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9.75" customHeight="1">
      <c r="A198" s="50"/>
      <c r="B198" s="50"/>
      <c r="C198" s="50"/>
      <c r="D198" s="50"/>
      <c r="E198" s="51"/>
      <c r="F198" s="51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1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9.75" customHeight="1">
      <c r="A199" s="50"/>
      <c r="B199" s="50"/>
      <c r="C199" s="50"/>
      <c r="D199" s="50"/>
      <c r="E199" s="51"/>
      <c r="F199" s="51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1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9.75" customHeight="1">
      <c r="A200" s="50"/>
      <c r="B200" s="50"/>
      <c r="C200" s="50"/>
      <c r="D200" s="50"/>
      <c r="E200" s="51"/>
      <c r="F200" s="5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1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9.75" customHeight="1">
      <c r="A201" s="50"/>
      <c r="B201" s="50"/>
      <c r="C201" s="50"/>
      <c r="D201" s="50"/>
      <c r="E201" s="51"/>
      <c r="F201" s="51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1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9.75" customHeight="1">
      <c r="A202" s="50"/>
      <c r="B202" s="50"/>
      <c r="C202" s="50"/>
      <c r="D202" s="50"/>
      <c r="E202" s="51"/>
      <c r="F202" s="51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1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9.75" customHeight="1">
      <c r="A203" s="50"/>
      <c r="B203" s="50"/>
      <c r="C203" s="50"/>
      <c r="D203" s="50"/>
      <c r="E203" s="51"/>
      <c r="F203" s="51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1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9.75" customHeight="1">
      <c r="A204" s="50"/>
      <c r="B204" s="50"/>
      <c r="C204" s="50"/>
      <c r="D204" s="50"/>
      <c r="E204" s="51"/>
      <c r="F204" s="51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1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9.75" customHeight="1">
      <c r="A205" s="50"/>
      <c r="B205" s="50"/>
      <c r="C205" s="50"/>
      <c r="D205" s="50"/>
      <c r="E205" s="51"/>
      <c r="F205" s="51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1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9.75" customHeight="1">
      <c r="A206" s="50"/>
      <c r="B206" s="50"/>
      <c r="C206" s="50"/>
      <c r="D206" s="50"/>
      <c r="E206" s="51"/>
      <c r="F206" s="51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1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9.75" customHeight="1">
      <c r="A207" s="50"/>
      <c r="B207" s="50"/>
      <c r="C207" s="50"/>
      <c r="D207" s="50"/>
      <c r="E207" s="51"/>
      <c r="F207" s="5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1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9.75" customHeight="1">
      <c r="A208" s="50"/>
      <c r="B208" s="50"/>
      <c r="C208" s="50"/>
      <c r="D208" s="50"/>
      <c r="E208" s="51"/>
      <c r="F208" s="51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1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9.75" customHeight="1">
      <c r="A209" s="50"/>
      <c r="B209" s="50"/>
      <c r="C209" s="50"/>
      <c r="D209" s="50"/>
      <c r="E209" s="51"/>
      <c r="F209" s="51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1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9.75" customHeight="1">
      <c r="A210" s="50"/>
      <c r="B210" s="50"/>
      <c r="C210" s="50"/>
      <c r="D210" s="50"/>
      <c r="E210" s="51"/>
      <c r="F210" s="51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1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9.75" customHeight="1">
      <c r="A211" s="50"/>
      <c r="B211" s="50"/>
      <c r="C211" s="50"/>
      <c r="D211" s="50"/>
      <c r="E211" s="51"/>
      <c r="F211" s="51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1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9.75" customHeight="1">
      <c r="A212" s="50"/>
      <c r="B212" s="50"/>
      <c r="C212" s="50"/>
      <c r="D212" s="50"/>
      <c r="E212" s="51"/>
      <c r="F212" s="51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1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9.75" customHeight="1">
      <c r="A213" s="50"/>
      <c r="B213" s="50"/>
      <c r="C213" s="50"/>
      <c r="D213" s="50"/>
      <c r="E213" s="51"/>
      <c r="F213" s="51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1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9.75" customHeight="1">
      <c r="A214" s="50"/>
      <c r="B214" s="50"/>
      <c r="C214" s="50"/>
      <c r="D214" s="50"/>
      <c r="E214" s="51"/>
      <c r="F214" s="51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1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9.75" customHeight="1">
      <c r="A215" s="50"/>
      <c r="B215" s="50"/>
      <c r="C215" s="50"/>
      <c r="D215" s="50"/>
      <c r="E215" s="51"/>
      <c r="F215" s="51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1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9.75" customHeight="1">
      <c r="A216" s="50"/>
      <c r="B216" s="50"/>
      <c r="C216" s="50"/>
      <c r="D216" s="50"/>
      <c r="E216" s="51"/>
      <c r="F216" s="51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1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9.75" customHeight="1">
      <c r="A217" s="50"/>
      <c r="B217" s="50"/>
      <c r="C217" s="50"/>
      <c r="D217" s="50"/>
      <c r="E217" s="51"/>
      <c r="F217" s="51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1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9.75" customHeight="1">
      <c r="A218" s="50"/>
      <c r="B218" s="50"/>
      <c r="C218" s="50"/>
      <c r="D218" s="50"/>
      <c r="E218" s="51"/>
      <c r="F218" s="51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1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9.75" customHeight="1">
      <c r="A219" s="50"/>
      <c r="B219" s="50"/>
      <c r="C219" s="50"/>
      <c r="D219" s="50"/>
      <c r="E219" s="51"/>
      <c r="F219" s="51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1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9.75" customHeight="1">
      <c r="A220" s="50"/>
      <c r="B220" s="50"/>
      <c r="C220" s="50"/>
      <c r="D220" s="50"/>
      <c r="E220" s="51"/>
      <c r="F220" s="51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1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9.75" customHeight="1">
      <c r="A221" s="50"/>
      <c r="B221" s="50"/>
      <c r="C221" s="50"/>
      <c r="D221" s="50"/>
      <c r="E221" s="51"/>
      <c r="F221" s="51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1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9.75" customHeight="1">
      <c r="A222" s="50"/>
      <c r="B222" s="50"/>
      <c r="C222" s="50"/>
      <c r="D222" s="50"/>
      <c r="E222" s="51"/>
      <c r="F222" s="51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1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9.75" customHeight="1">
      <c r="A223" s="50"/>
      <c r="B223" s="50"/>
      <c r="C223" s="50"/>
      <c r="D223" s="50"/>
      <c r="E223" s="51"/>
      <c r="F223" s="51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1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9.75" customHeight="1">
      <c r="A224" s="50"/>
      <c r="B224" s="50"/>
      <c r="C224" s="50"/>
      <c r="D224" s="50"/>
      <c r="E224" s="51"/>
      <c r="F224" s="51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1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9.75" customHeight="1">
      <c r="A225" s="50"/>
      <c r="B225" s="50"/>
      <c r="C225" s="50"/>
      <c r="D225" s="50"/>
      <c r="E225" s="51"/>
      <c r="F225" s="51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1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9.75" customHeight="1">
      <c r="A226" s="50"/>
      <c r="B226" s="50"/>
      <c r="C226" s="50"/>
      <c r="D226" s="50"/>
      <c r="E226" s="51"/>
      <c r="F226" s="51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1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9.75" customHeight="1">
      <c r="A227" s="50"/>
      <c r="B227" s="50"/>
      <c r="C227" s="50"/>
      <c r="D227" s="50"/>
      <c r="E227" s="51"/>
      <c r="F227" s="51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1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9.75" customHeight="1">
      <c r="A228" s="50"/>
      <c r="B228" s="50"/>
      <c r="C228" s="50"/>
      <c r="D228" s="50"/>
      <c r="E228" s="51"/>
      <c r="F228" s="51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1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9.75" customHeight="1">
      <c r="A229" s="50"/>
      <c r="B229" s="50"/>
      <c r="C229" s="50"/>
      <c r="D229" s="50"/>
      <c r="E229" s="51"/>
      <c r="F229" s="51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1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9.75" customHeight="1">
      <c r="A230" s="50"/>
      <c r="B230" s="50"/>
      <c r="C230" s="50"/>
      <c r="D230" s="50"/>
      <c r="E230" s="51"/>
      <c r="F230" s="51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1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9.75" customHeight="1">
      <c r="A231" s="50"/>
      <c r="B231" s="50"/>
      <c r="C231" s="50"/>
      <c r="D231" s="50"/>
      <c r="E231" s="51"/>
      <c r="F231" s="51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1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9.75" customHeight="1">
      <c r="A232" s="50"/>
      <c r="B232" s="50"/>
      <c r="C232" s="50"/>
      <c r="D232" s="50"/>
      <c r="E232" s="51"/>
      <c r="F232" s="51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1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9.75" customHeight="1">
      <c r="A233" s="50"/>
      <c r="B233" s="50"/>
      <c r="C233" s="50"/>
      <c r="D233" s="50"/>
      <c r="E233" s="51"/>
      <c r="F233" s="51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1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9.75" customHeight="1">
      <c r="A234" s="50"/>
      <c r="B234" s="50"/>
      <c r="C234" s="50"/>
      <c r="D234" s="50"/>
      <c r="E234" s="51"/>
      <c r="F234" s="51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1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9.75" customHeight="1">
      <c r="A235" s="50"/>
      <c r="B235" s="50"/>
      <c r="C235" s="50"/>
      <c r="D235" s="50"/>
      <c r="E235" s="51"/>
      <c r="F235" s="51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1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9.75" customHeight="1">
      <c r="A236" s="50"/>
      <c r="B236" s="50"/>
      <c r="C236" s="50"/>
      <c r="D236" s="50"/>
      <c r="E236" s="51"/>
      <c r="F236" s="51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1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9.75" customHeight="1">
      <c r="A237" s="50"/>
      <c r="B237" s="50"/>
      <c r="C237" s="50"/>
      <c r="D237" s="50"/>
      <c r="E237" s="51"/>
      <c r="F237" s="51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1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9.75" customHeight="1">
      <c r="A238" s="50"/>
      <c r="B238" s="50"/>
      <c r="C238" s="50"/>
      <c r="D238" s="50"/>
      <c r="E238" s="51"/>
      <c r="F238" s="51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1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9.75" customHeight="1">
      <c r="A239" s="50"/>
      <c r="B239" s="50"/>
      <c r="C239" s="50"/>
      <c r="D239" s="50"/>
      <c r="E239" s="51"/>
      <c r="F239" s="51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1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9.75" customHeight="1">
      <c r="A240" s="50"/>
      <c r="B240" s="50"/>
      <c r="C240" s="50"/>
      <c r="D240" s="50"/>
      <c r="E240" s="51"/>
      <c r="F240" s="51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1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9.75" customHeight="1">
      <c r="A241" s="50"/>
      <c r="B241" s="50"/>
      <c r="C241" s="50"/>
      <c r="D241" s="50"/>
      <c r="E241" s="51"/>
      <c r="F241" s="51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1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9.75" customHeight="1">
      <c r="A242" s="50"/>
      <c r="B242" s="50"/>
      <c r="C242" s="50"/>
      <c r="D242" s="50"/>
      <c r="E242" s="51"/>
      <c r="F242" s="51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1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9.75" customHeight="1">
      <c r="A243" s="50"/>
      <c r="B243" s="50"/>
      <c r="C243" s="50"/>
      <c r="D243" s="50"/>
      <c r="E243" s="51"/>
      <c r="F243" s="51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1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9.75" customHeight="1">
      <c r="A244" s="50"/>
      <c r="B244" s="50"/>
      <c r="C244" s="50"/>
      <c r="D244" s="50"/>
      <c r="E244" s="51"/>
      <c r="F244" s="51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1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9.75" customHeight="1">
      <c r="A245" s="50"/>
      <c r="B245" s="50"/>
      <c r="C245" s="50"/>
      <c r="D245" s="50"/>
      <c r="E245" s="51"/>
      <c r="F245" s="51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1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9.75" customHeight="1">
      <c r="A246" s="50"/>
      <c r="B246" s="50"/>
      <c r="C246" s="50"/>
      <c r="D246" s="50"/>
      <c r="E246" s="51"/>
      <c r="F246" s="51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1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9.75" customHeight="1">
      <c r="A247" s="50"/>
      <c r="B247" s="50"/>
      <c r="C247" s="50"/>
      <c r="D247" s="50"/>
      <c r="E247" s="51"/>
      <c r="F247" s="51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1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9.75" customHeight="1">
      <c r="A248" s="50"/>
      <c r="B248" s="50"/>
      <c r="C248" s="50"/>
      <c r="D248" s="50"/>
      <c r="E248" s="51"/>
      <c r="F248" s="51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1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9.75" customHeight="1">
      <c r="A249" s="50"/>
      <c r="B249" s="50"/>
      <c r="C249" s="50"/>
      <c r="D249" s="50"/>
      <c r="E249" s="51"/>
      <c r="F249" s="51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1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9.75" customHeight="1">
      <c r="A250" s="50"/>
      <c r="B250" s="50"/>
      <c r="C250" s="50"/>
      <c r="D250" s="50"/>
      <c r="E250" s="51"/>
      <c r="F250" s="51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1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9.75" customHeight="1">
      <c r="A251" s="50"/>
      <c r="B251" s="50"/>
      <c r="C251" s="50"/>
      <c r="D251" s="50"/>
      <c r="E251" s="51"/>
      <c r="F251" s="51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1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9.75" customHeight="1">
      <c r="A252" s="50"/>
      <c r="B252" s="50"/>
      <c r="C252" s="50"/>
      <c r="D252" s="50"/>
      <c r="E252" s="51"/>
      <c r="F252" s="51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1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9.75" customHeight="1">
      <c r="A253" s="50"/>
      <c r="B253" s="50"/>
      <c r="C253" s="50"/>
      <c r="D253" s="50"/>
      <c r="E253" s="51"/>
      <c r="F253" s="51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1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9.75" customHeight="1">
      <c r="A254" s="50"/>
      <c r="B254" s="50"/>
      <c r="C254" s="50"/>
      <c r="D254" s="50"/>
      <c r="E254" s="51"/>
      <c r="F254" s="51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1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9.75" customHeight="1">
      <c r="A255" s="50"/>
      <c r="B255" s="50"/>
      <c r="C255" s="50"/>
      <c r="D255" s="50"/>
      <c r="E255" s="51"/>
      <c r="F255" s="51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1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9.75" customHeight="1">
      <c r="A256" s="50"/>
      <c r="B256" s="50"/>
      <c r="C256" s="50"/>
      <c r="D256" s="50"/>
      <c r="E256" s="51"/>
      <c r="F256" s="51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1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9.75" customHeight="1">
      <c r="A257" s="50"/>
      <c r="B257" s="50"/>
      <c r="C257" s="50"/>
      <c r="D257" s="50"/>
      <c r="E257" s="51"/>
      <c r="F257" s="51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1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9.75" customHeight="1">
      <c r="A258" s="50"/>
      <c r="B258" s="50"/>
      <c r="C258" s="50"/>
      <c r="D258" s="50"/>
      <c r="E258" s="51"/>
      <c r="F258" s="51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1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9.75" customHeight="1">
      <c r="A259" s="50"/>
      <c r="B259" s="50"/>
      <c r="C259" s="50"/>
      <c r="D259" s="50"/>
      <c r="E259" s="51"/>
      <c r="F259" s="51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1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9.75" customHeight="1">
      <c r="A260" s="50"/>
      <c r="B260" s="50"/>
      <c r="C260" s="50"/>
      <c r="D260" s="50"/>
      <c r="E260" s="51"/>
      <c r="F260" s="51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1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9.75" customHeight="1">
      <c r="A261" s="50"/>
      <c r="B261" s="50"/>
      <c r="C261" s="50"/>
      <c r="D261" s="50"/>
      <c r="E261" s="51"/>
      <c r="F261" s="51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1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9.75" customHeight="1">
      <c r="A262" s="50"/>
      <c r="B262" s="50"/>
      <c r="C262" s="50"/>
      <c r="D262" s="50"/>
      <c r="E262" s="51"/>
      <c r="F262" s="5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1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9.75" customHeight="1">
      <c r="A263" s="50"/>
      <c r="B263" s="50"/>
      <c r="C263" s="50"/>
      <c r="D263" s="50"/>
      <c r="E263" s="51"/>
      <c r="F263" s="5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1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9.75" customHeight="1">
      <c r="A264" s="50"/>
      <c r="B264" s="50"/>
      <c r="C264" s="50"/>
      <c r="D264" s="50"/>
      <c r="E264" s="51"/>
      <c r="F264" s="51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1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9.75" customHeight="1">
      <c r="A265" s="50"/>
      <c r="B265" s="50"/>
      <c r="C265" s="50"/>
      <c r="D265" s="50"/>
      <c r="E265" s="51"/>
      <c r="F265" s="51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1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9.75" customHeight="1">
      <c r="A266" s="50"/>
      <c r="B266" s="50"/>
      <c r="C266" s="50"/>
      <c r="D266" s="50"/>
      <c r="E266" s="51"/>
      <c r="F266" s="51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1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9.75" customHeight="1">
      <c r="A267" s="50"/>
      <c r="B267" s="50"/>
      <c r="C267" s="50"/>
      <c r="D267" s="50"/>
      <c r="E267" s="51"/>
      <c r="F267" s="51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1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9.75" customHeight="1">
      <c r="A268" s="50"/>
      <c r="B268" s="50"/>
      <c r="C268" s="50"/>
      <c r="D268" s="50"/>
      <c r="E268" s="51"/>
      <c r="F268" s="51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1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9.75" customHeight="1">
      <c r="A269" s="50"/>
      <c r="B269" s="50"/>
      <c r="C269" s="50"/>
      <c r="D269" s="50"/>
      <c r="E269" s="51"/>
      <c r="F269" s="51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1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9.75" customHeight="1">
      <c r="A270" s="50"/>
      <c r="B270" s="50"/>
      <c r="C270" s="50"/>
      <c r="D270" s="50"/>
      <c r="E270" s="51"/>
      <c r="F270" s="51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1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9.75" customHeight="1">
      <c r="A271" s="50"/>
      <c r="B271" s="50"/>
      <c r="C271" s="50"/>
      <c r="D271" s="50"/>
      <c r="E271" s="51"/>
      <c r="F271" s="51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1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9.75" customHeight="1">
      <c r="A272" s="50"/>
      <c r="B272" s="50"/>
      <c r="C272" s="50"/>
      <c r="D272" s="50"/>
      <c r="E272" s="51"/>
      <c r="F272" s="51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1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9.75" customHeight="1">
      <c r="A273" s="50"/>
      <c r="B273" s="50"/>
      <c r="C273" s="50"/>
      <c r="D273" s="50"/>
      <c r="E273" s="51"/>
      <c r="F273" s="51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1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9.75" customHeight="1">
      <c r="A274" s="50"/>
      <c r="B274" s="50"/>
      <c r="C274" s="50"/>
      <c r="D274" s="50"/>
      <c r="E274" s="51"/>
      <c r="F274" s="51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1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9.75" customHeight="1">
      <c r="A275" s="50"/>
      <c r="B275" s="50"/>
      <c r="C275" s="50"/>
      <c r="D275" s="50"/>
      <c r="E275" s="51"/>
      <c r="F275" s="51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1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9.75" customHeight="1">
      <c r="A276" s="50"/>
      <c r="B276" s="50"/>
      <c r="C276" s="50"/>
      <c r="D276" s="50"/>
      <c r="E276" s="51"/>
      <c r="F276" s="51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1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9.75" customHeight="1">
      <c r="A277" s="50"/>
      <c r="B277" s="50"/>
      <c r="C277" s="50"/>
      <c r="D277" s="50"/>
      <c r="E277" s="51"/>
      <c r="F277" s="51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1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9.75" customHeight="1">
      <c r="A278" s="50"/>
      <c r="B278" s="50"/>
      <c r="C278" s="50"/>
      <c r="D278" s="50"/>
      <c r="E278" s="51"/>
      <c r="F278" s="51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1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9.75" customHeight="1">
      <c r="A279" s="50"/>
      <c r="B279" s="50"/>
      <c r="C279" s="50"/>
      <c r="D279" s="50"/>
      <c r="E279" s="51"/>
      <c r="F279" s="51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1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9.75" customHeight="1">
      <c r="A280" s="50"/>
      <c r="B280" s="50"/>
      <c r="C280" s="50"/>
      <c r="D280" s="50"/>
      <c r="E280" s="51"/>
      <c r="F280" s="51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1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9.75" customHeight="1">
      <c r="A281" s="50"/>
      <c r="B281" s="50"/>
      <c r="C281" s="50"/>
      <c r="D281" s="50"/>
      <c r="E281" s="51"/>
      <c r="F281" s="51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1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9.75" customHeight="1">
      <c r="A282" s="50"/>
      <c r="B282" s="50"/>
      <c r="C282" s="50"/>
      <c r="D282" s="50"/>
      <c r="E282" s="51"/>
      <c r="F282" s="51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1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9.75" customHeight="1">
      <c r="A283" s="50"/>
      <c r="B283" s="50"/>
      <c r="C283" s="50"/>
      <c r="D283" s="50"/>
      <c r="E283" s="51"/>
      <c r="F283" s="51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1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9.75" customHeight="1">
      <c r="A284" s="50"/>
      <c r="B284" s="50"/>
      <c r="C284" s="50"/>
      <c r="D284" s="50"/>
      <c r="E284" s="51"/>
      <c r="F284" s="51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1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9.75" customHeight="1">
      <c r="A285" s="50"/>
      <c r="B285" s="50"/>
      <c r="C285" s="50"/>
      <c r="D285" s="50"/>
      <c r="E285" s="51"/>
      <c r="F285" s="51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1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9.75" customHeight="1">
      <c r="A286" s="50"/>
      <c r="B286" s="50"/>
      <c r="C286" s="50"/>
      <c r="D286" s="50"/>
      <c r="E286" s="51"/>
      <c r="F286" s="51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1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9.75" customHeight="1">
      <c r="A287" s="50"/>
      <c r="B287" s="50"/>
      <c r="C287" s="50"/>
      <c r="D287" s="50"/>
      <c r="E287" s="51"/>
      <c r="F287" s="51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1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9.75" customHeight="1">
      <c r="A288" s="50"/>
      <c r="B288" s="50"/>
      <c r="C288" s="50"/>
      <c r="D288" s="50"/>
      <c r="E288" s="51"/>
      <c r="F288" s="51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1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9.75" customHeight="1">
      <c r="A289" s="50"/>
      <c r="B289" s="50"/>
      <c r="C289" s="50"/>
      <c r="D289" s="50"/>
      <c r="E289" s="51"/>
      <c r="F289" s="51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1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9.75" customHeight="1">
      <c r="A290" s="50"/>
      <c r="B290" s="50"/>
      <c r="C290" s="50"/>
      <c r="D290" s="50"/>
      <c r="E290" s="51"/>
      <c r="F290" s="51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1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9.75" customHeight="1">
      <c r="A291" s="50"/>
      <c r="B291" s="50"/>
      <c r="C291" s="50"/>
      <c r="D291" s="50"/>
      <c r="E291" s="51"/>
      <c r="F291" s="51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1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9.75" customHeight="1">
      <c r="A292" s="50"/>
      <c r="B292" s="50"/>
      <c r="C292" s="50"/>
      <c r="D292" s="50"/>
      <c r="E292" s="51"/>
      <c r="F292" s="51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1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9.75" customHeight="1">
      <c r="A293" s="50"/>
      <c r="B293" s="50"/>
      <c r="C293" s="50"/>
      <c r="D293" s="50"/>
      <c r="E293" s="51"/>
      <c r="F293" s="51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1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9.75" customHeight="1">
      <c r="A294" s="50"/>
      <c r="B294" s="50"/>
      <c r="C294" s="50"/>
      <c r="D294" s="50"/>
      <c r="E294" s="51"/>
      <c r="F294" s="51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1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9.75" customHeight="1">
      <c r="A295" s="50"/>
      <c r="B295" s="50"/>
      <c r="C295" s="50"/>
      <c r="D295" s="50"/>
      <c r="E295" s="51"/>
      <c r="F295" s="51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1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9.75" customHeight="1">
      <c r="A296" s="50"/>
      <c r="B296" s="50"/>
      <c r="C296" s="50"/>
      <c r="D296" s="50"/>
      <c r="E296" s="51"/>
      <c r="F296" s="51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1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9.75" customHeight="1">
      <c r="A297" s="50"/>
      <c r="B297" s="50"/>
      <c r="C297" s="50"/>
      <c r="D297" s="50"/>
      <c r="E297" s="51"/>
      <c r="F297" s="51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1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9.75" customHeight="1">
      <c r="A298" s="50"/>
      <c r="B298" s="50"/>
      <c r="C298" s="50"/>
      <c r="D298" s="50"/>
      <c r="E298" s="51"/>
      <c r="F298" s="51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1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9.75" customHeight="1">
      <c r="A299" s="50"/>
      <c r="B299" s="50"/>
      <c r="C299" s="50"/>
      <c r="D299" s="50"/>
      <c r="E299" s="51"/>
      <c r="F299" s="51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1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9.75" customHeight="1">
      <c r="A300" s="50"/>
      <c r="B300" s="50"/>
      <c r="C300" s="50"/>
      <c r="D300" s="50"/>
      <c r="E300" s="51"/>
      <c r="F300" s="51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1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9.75" customHeight="1">
      <c r="A301" s="50"/>
      <c r="B301" s="50"/>
      <c r="C301" s="50"/>
      <c r="D301" s="50"/>
      <c r="E301" s="51"/>
      <c r="F301" s="51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1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9.75" customHeight="1">
      <c r="A302" s="50"/>
      <c r="B302" s="50"/>
      <c r="C302" s="50"/>
      <c r="D302" s="50"/>
      <c r="E302" s="51"/>
      <c r="F302" s="51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1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9.75" customHeight="1">
      <c r="A303" s="50"/>
      <c r="B303" s="50"/>
      <c r="C303" s="50"/>
      <c r="D303" s="50"/>
      <c r="E303" s="51"/>
      <c r="F303" s="51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1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9.75" customHeight="1">
      <c r="A304" s="50"/>
      <c r="B304" s="50"/>
      <c r="C304" s="50"/>
      <c r="D304" s="50"/>
      <c r="E304" s="51"/>
      <c r="F304" s="51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1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9.75" customHeight="1">
      <c r="A305" s="50"/>
      <c r="B305" s="50"/>
      <c r="C305" s="50"/>
      <c r="D305" s="50"/>
      <c r="E305" s="51"/>
      <c r="F305" s="51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1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9.75" customHeight="1">
      <c r="A306" s="50"/>
      <c r="B306" s="50"/>
      <c r="C306" s="50"/>
      <c r="D306" s="50"/>
      <c r="E306" s="51"/>
      <c r="F306" s="51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1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9.75" customHeight="1">
      <c r="A307" s="50"/>
      <c r="B307" s="50"/>
      <c r="C307" s="50"/>
      <c r="D307" s="50"/>
      <c r="E307" s="51"/>
      <c r="F307" s="51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1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9.75" customHeight="1">
      <c r="A308" s="50"/>
      <c r="B308" s="50"/>
      <c r="C308" s="50"/>
      <c r="D308" s="50"/>
      <c r="E308" s="51"/>
      <c r="F308" s="51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1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9.75" customHeight="1">
      <c r="A309" s="50"/>
      <c r="B309" s="50"/>
      <c r="C309" s="50"/>
      <c r="D309" s="50"/>
      <c r="E309" s="51"/>
      <c r="F309" s="51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1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9.75" customHeight="1">
      <c r="A310" s="50"/>
      <c r="B310" s="50"/>
      <c r="C310" s="50"/>
      <c r="D310" s="50"/>
      <c r="E310" s="51"/>
      <c r="F310" s="51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1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9.75" customHeight="1">
      <c r="A311" s="50"/>
      <c r="B311" s="50"/>
      <c r="C311" s="50"/>
      <c r="D311" s="50"/>
      <c r="E311" s="51"/>
      <c r="F311" s="51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1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9.75" customHeight="1">
      <c r="A312" s="50"/>
      <c r="B312" s="50"/>
      <c r="C312" s="50"/>
      <c r="D312" s="50"/>
      <c r="E312" s="51"/>
      <c r="F312" s="51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1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9.75" customHeight="1">
      <c r="A313" s="50"/>
      <c r="B313" s="50"/>
      <c r="C313" s="50"/>
      <c r="D313" s="50"/>
      <c r="E313" s="51"/>
      <c r="F313" s="51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1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9.75" customHeight="1">
      <c r="A314" s="50"/>
      <c r="B314" s="50"/>
      <c r="C314" s="50"/>
      <c r="D314" s="50"/>
      <c r="E314" s="51"/>
      <c r="F314" s="51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1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9.75" customHeight="1">
      <c r="A315" s="50"/>
      <c r="B315" s="50"/>
      <c r="C315" s="50"/>
      <c r="D315" s="50"/>
      <c r="E315" s="51"/>
      <c r="F315" s="51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1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9.75" customHeight="1">
      <c r="A316" s="50"/>
      <c r="B316" s="50"/>
      <c r="C316" s="50"/>
      <c r="D316" s="50"/>
      <c r="E316" s="51"/>
      <c r="F316" s="51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1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9.75" customHeight="1">
      <c r="A317" s="50"/>
      <c r="B317" s="50"/>
      <c r="C317" s="50"/>
      <c r="D317" s="50"/>
      <c r="E317" s="51"/>
      <c r="F317" s="51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1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9.75" customHeight="1">
      <c r="A318" s="50"/>
      <c r="B318" s="50"/>
      <c r="C318" s="50"/>
      <c r="D318" s="50"/>
      <c r="E318" s="51"/>
      <c r="F318" s="51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1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9.75" customHeight="1">
      <c r="A319" s="50"/>
      <c r="B319" s="50"/>
      <c r="C319" s="50"/>
      <c r="D319" s="50"/>
      <c r="E319" s="51"/>
      <c r="F319" s="51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1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9.75" customHeight="1">
      <c r="A320" s="50"/>
      <c r="B320" s="50"/>
      <c r="C320" s="50"/>
      <c r="D320" s="50"/>
      <c r="E320" s="51"/>
      <c r="F320" s="51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1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9.75" customHeight="1">
      <c r="A321" s="50"/>
      <c r="B321" s="50"/>
      <c r="C321" s="50"/>
      <c r="D321" s="50"/>
      <c r="E321" s="51"/>
      <c r="F321" s="51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1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9.75" customHeight="1">
      <c r="A322" s="50"/>
      <c r="B322" s="50"/>
      <c r="C322" s="50"/>
      <c r="D322" s="50"/>
      <c r="E322" s="51"/>
      <c r="F322" s="51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1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9.75" customHeight="1">
      <c r="A323" s="50"/>
      <c r="B323" s="50"/>
      <c r="C323" s="50"/>
      <c r="D323" s="50"/>
      <c r="E323" s="51"/>
      <c r="F323" s="51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1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9.75" customHeight="1">
      <c r="A324" s="50"/>
      <c r="B324" s="50"/>
      <c r="C324" s="50"/>
      <c r="D324" s="50"/>
      <c r="E324" s="51"/>
      <c r="F324" s="51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1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9.75" customHeight="1">
      <c r="A325" s="50"/>
      <c r="B325" s="50"/>
      <c r="C325" s="50"/>
      <c r="D325" s="50"/>
      <c r="E325" s="51"/>
      <c r="F325" s="51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1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9.75" customHeight="1">
      <c r="A326" s="50"/>
      <c r="B326" s="50"/>
      <c r="C326" s="50"/>
      <c r="D326" s="50"/>
      <c r="E326" s="51"/>
      <c r="F326" s="51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1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9.75" customHeight="1">
      <c r="A327" s="50"/>
      <c r="B327" s="50"/>
      <c r="C327" s="50"/>
      <c r="D327" s="50"/>
      <c r="E327" s="51"/>
      <c r="F327" s="51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1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9.75" customHeight="1">
      <c r="A328" s="50"/>
      <c r="B328" s="50"/>
      <c r="C328" s="50"/>
      <c r="D328" s="50"/>
      <c r="E328" s="51"/>
      <c r="F328" s="51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1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9.75" customHeight="1">
      <c r="A329" s="50"/>
      <c r="B329" s="50"/>
      <c r="C329" s="50"/>
      <c r="D329" s="50"/>
      <c r="E329" s="51"/>
      <c r="F329" s="51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1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9.75" customHeight="1">
      <c r="A330" s="50"/>
      <c r="B330" s="50"/>
      <c r="C330" s="50"/>
      <c r="D330" s="50"/>
      <c r="E330" s="51"/>
      <c r="F330" s="51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1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9.75" customHeight="1">
      <c r="A331" s="50"/>
      <c r="B331" s="50"/>
      <c r="C331" s="50"/>
      <c r="D331" s="50"/>
      <c r="E331" s="51"/>
      <c r="F331" s="51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1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9.75" customHeight="1">
      <c r="A332" s="50"/>
      <c r="B332" s="50"/>
      <c r="C332" s="50"/>
      <c r="D332" s="50"/>
      <c r="E332" s="51"/>
      <c r="F332" s="51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1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9.75" customHeight="1">
      <c r="A333" s="50"/>
      <c r="B333" s="50"/>
      <c r="C333" s="50"/>
      <c r="D333" s="50"/>
      <c r="E333" s="51"/>
      <c r="F333" s="51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1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9.75" customHeight="1">
      <c r="A334" s="50"/>
      <c r="B334" s="50"/>
      <c r="C334" s="50"/>
      <c r="D334" s="50"/>
      <c r="E334" s="51"/>
      <c r="F334" s="51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1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9.75" customHeight="1">
      <c r="A335" s="50"/>
      <c r="B335" s="50"/>
      <c r="C335" s="50"/>
      <c r="D335" s="50"/>
      <c r="E335" s="51"/>
      <c r="F335" s="51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1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9.75" customHeight="1">
      <c r="A336" s="50"/>
      <c r="B336" s="50"/>
      <c r="C336" s="50"/>
      <c r="D336" s="50"/>
      <c r="E336" s="51"/>
      <c r="F336" s="51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1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9.75" customHeight="1">
      <c r="A337" s="50"/>
      <c r="B337" s="50"/>
      <c r="C337" s="50"/>
      <c r="D337" s="50"/>
      <c r="E337" s="51"/>
      <c r="F337" s="51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1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9.75" customHeight="1">
      <c r="A338" s="50"/>
      <c r="B338" s="50"/>
      <c r="C338" s="50"/>
      <c r="D338" s="50"/>
      <c r="E338" s="51"/>
      <c r="F338" s="51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1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9.75" customHeight="1">
      <c r="A339" s="50"/>
      <c r="B339" s="50"/>
      <c r="C339" s="50"/>
      <c r="D339" s="50"/>
      <c r="E339" s="51"/>
      <c r="F339" s="51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1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9.75" customHeight="1">
      <c r="A340" s="50"/>
      <c r="B340" s="50"/>
      <c r="C340" s="50"/>
      <c r="D340" s="50"/>
      <c r="E340" s="51"/>
      <c r="F340" s="51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1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9.75" customHeight="1">
      <c r="A341" s="50"/>
      <c r="B341" s="50"/>
      <c r="C341" s="50"/>
      <c r="D341" s="50"/>
      <c r="E341" s="51"/>
      <c r="F341" s="51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1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9.75" customHeight="1">
      <c r="A342" s="50"/>
      <c r="B342" s="50"/>
      <c r="C342" s="50"/>
      <c r="D342" s="50"/>
      <c r="E342" s="51"/>
      <c r="F342" s="51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1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9.75" customHeight="1">
      <c r="A343" s="50"/>
      <c r="B343" s="50"/>
      <c r="C343" s="50"/>
      <c r="D343" s="50"/>
      <c r="E343" s="51"/>
      <c r="F343" s="51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1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9.75" customHeight="1">
      <c r="A344" s="50"/>
      <c r="B344" s="50"/>
      <c r="C344" s="50"/>
      <c r="D344" s="50"/>
      <c r="E344" s="51"/>
      <c r="F344" s="51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1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9.75" customHeight="1">
      <c r="A345" s="50"/>
      <c r="B345" s="50"/>
      <c r="C345" s="50"/>
      <c r="D345" s="50"/>
      <c r="E345" s="51"/>
      <c r="F345" s="51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1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9.75" customHeight="1">
      <c r="A346" s="50"/>
      <c r="B346" s="50"/>
      <c r="C346" s="50"/>
      <c r="D346" s="50"/>
      <c r="E346" s="51"/>
      <c r="F346" s="51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1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9.75" customHeight="1">
      <c r="A347" s="50"/>
      <c r="B347" s="50"/>
      <c r="C347" s="50"/>
      <c r="D347" s="50"/>
      <c r="E347" s="51"/>
      <c r="F347" s="51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1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9.75" customHeight="1">
      <c r="A348" s="50"/>
      <c r="B348" s="50"/>
      <c r="C348" s="50"/>
      <c r="D348" s="50"/>
      <c r="E348" s="51"/>
      <c r="F348" s="51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1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9.75" customHeight="1">
      <c r="A349" s="50"/>
      <c r="B349" s="50"/>
      <c r="C349" s="50"/>
      <c r="D349" s="50"/>
      <c r="E349" s="51"/>
      <c r="F349" s="51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1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9.75" customHeight="1">
      <c r="A350" s="50"/>
      <c r="B350" s="50"/>
      <c r="C350" s="50"/>
      <c r="D350" s="50"/>
      <c r="E350" s="51"/>
      <c r="F350" s="51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1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9.75" customHeight="1">
      <c r="A351" s="50"/>
      <c r="B351" s="50"/>
      <c r="C351" s="50"/>
      <c r="D351" s="50"/>
      <c r="E351" s="51"/>
      <c r="F351" s="51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1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9.75" customHeight="1">
      <c r="A352" s="50"/>
      <c r="B352" s="50"/>
      <c r="C352" s="50"/>
      <c r="D352" s="50"/>
      <c r="E352" s="51"/>
      <c r="F352" s="51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1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9.75" customHeight="1">
      <c r="A353" s="50"/>
      <c r="B353" s="50"/>
      <c r="C353" s="50"/>
      <c r="D353" s="50"/>
      <c r="E353" s="51"/>
      <c r="F353" s="51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1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9.75" customHeight="1">
      <c r="A354" s="50"/>
      <c r="B354" s="50"/>
      <c r="C354" s="50"/>
      <c r="D354" s="50"/>
      <c r="E354" s="51"/>
      <c r="F354" s="51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1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9.75" customHeight="1">
      <c r="A355" s="50"/>
      <c r="B355" s="50"/>
      <c r="C355" s="50"/>
      <c r="D355" s="50"/>
      <c r="E355" s="51"/>
      <c r="F355" s="51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1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9.75" customHeight="1">
      <c r="A356" s="50"/>
      <c r="B356" s="50"/>
      <c r="C356" s="50"/>
      <c r="D356" s="50"/>
      <c r="E356" s="51"/>
      <c r="F356" s="51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1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9.75" customHeight="1">
      <c r="A357" s="50"/>
      <c r="B357" s="50"/>
      <c r="C357" s="50"/>
      <c r="D357" s="50"/>
      <c r="E357" s="51"/>
      <c r="F357" s="51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1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9.75" customHeight="1">
      <c r="A358" s="50"/>
      <c r="B358" s="50"/>
      <c r="C358" s="50"/>
      <c r="D358" s="50"/>
      <c r="E358" s="51"/>
      <c r="F358" s="51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1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9.75" customHeight="1">
      <c r="A359" s="50"/>
      <c r="B359" s="50"/>
      <c r="C359" s="50"/>
      <c r="D359" s="50"/>
      <c r="E359" s="51"/>
      <c r="F359" s="51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1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9.75" customHeight="1">
      <c r="A360" s="50"/>
      <c r="B360" s="50"/>
      <c r="C360" s="50"/>
      <c r="D360" s="50"/>
      <c r="E360" s="51"/>
      <c r="F360" s="51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1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9.75" customHeight="1">
      <c r="A361" s="50"/>
      <c r="B361" s="50"/>
      <c r="C361" s="50"/>
      <c r="D361" s="50"/>
      <c r="E361" s="51"/>
      <c r="F361" s="51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1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9.75" customHeight="1">
      <c r="A362" s="50"/>
      <c r="B362" s="50"/>
      <c r="C362" s="50"/>
      <c r="D362" s="50"/>
      <c r="E362" s="51"/>
      <c r="F362" s="51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1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9.75" customHeight="1">
      <c r="A363" s="50"/>
      <c r="B363" s="50"/>
      <c r="C363" s="50"/>
      <c r="D363" s="50"/>
      <c r="E363" s="51"/>
      <c r="F363" s="51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1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9.75" customHeight="1">
      <c r="A364" s="50"/>
      <c r="B364" s="50"/>
      <c r="C364" s="50"/>
      <c r="D364" s="50"/>
      <c r="E364" s="51"/>
      <c r="F364" s="51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1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9.75" customHeight="1">
      <c r="A365" s="50"/>
      <c r="B365" s="50"/>
      <c r="C365" s="50"/>
      <c r="D365" s="50"/>
      <c r="E365" s="51"/>
      <c r="F365" s="51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1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9.75" customHeight="1">
      <c r="A366" s="50"/>
      <c r="B366" s="50"/>
      <c r="C366" s="50"/>
      <c r="D366" s="50"/>
      <c r="E366" s="51"/>
      <c r="F366" s="51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1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9.75" customHeight="1">
      <c r="A367" s="50"/>
      <c r="B367" s="50"/>
      <c r="C367" s="50"/>
      <c r="D367" s="50"/>
      <c r="E367" s="51"/>
      <c r="F367" s="51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1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9.75" customHeight="1">
      <c r="A368" s="50"/>
      <c r="B368" s="50"/>
      <c r="C368" s="50"/>
      <c r="D368" s="50"/>
      <c r="E368" s="51"/>
      <c r="F368" s="51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1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9.75" customHeight="1">
      <c r="A369" s="50"/>
      <c r="B369" s="50"/>
      <c r="C369" s="50"/>
      <c r="D369" s="50"/>
      <c r="E369" s="51"/>
      <c r="F369" s="51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1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9.75" customHeight="1">
      <c r="A370" s="50"/>
      <c r="B370" s="50"/>
      <c r="C370" s="50"/>
      <c r="D370" s="50"/>
      <c r="E370" s="51"/>
      <c r="F370" s="51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1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9.75" customHeight="1">
      <c r="A371" s="50"/>
      <c r="B371" s="50"/>
      <c r="C371" s="50"/>
      <c r="D371" s="50"/>
      <c r="E371" s="51"/>
      <c r="F371" s="51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1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9.75" customHeight="1">
      <c r="A372" s="50"/>
      <c r="B372" s="50"/>
      <c r="C372" s="50"/>
      <c r="D372" s="50"/>
      <c r="E372" s="51"/>
      <c r="F372" s="51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1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9.75" customHeight="1">
      <c r="A373" s="50"/>
      <c r="B373" s="50"/>
      <c r="C373" s="50"/>
      <c r="D373" s="50"/>
      <c r="E373" s="51"/>
      <c r="F373" s="51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1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9.75" customHeight="1">
      <c r="A374" s="50"/>
      <c r="B374" s="50"/>
      <c r="C374" s="50"/>
      <c r="D374" s="50"/>
      <c r="E374" s="51"/>
      <c r="F374" s="51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1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9.75" customHeight="1">
      <c r="A375" s="50"/>
      <c r="B375" s="50"/>
      <c r="C375" s="50"/>
      <c r="D375" s="50"/>
      <c r="E375" s="51"/>
      <c r="F375" s="51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1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9.75" customHeight="1">
      <c r="A376" s="50"/>
      <c r="B376" s="50"/>
      <c r="C376" s="50"/>
      <c r="D376" s="50"/>
      <c r="E376" s="51"/>
      <c r="F376" s="51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1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9.75" customHeight="1">
      <c r="A377" s="50"/>
      <c r="B377" s="50"/>
      <c r="C377" s="50"/>
      <c r="D377" s="50"/>
      <c r="E377" s="51"/>
      <c r="F377" s="51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1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9.75" customHeight="1">
      <c r="A378" s="50"/>
      <c r="B378" s="50"/>
      <c r="C378" s="50"/>
      <c r="D378" s="50"/>
      <c r="E378" s="51"/>
      <c r="F378" s="51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1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9.75" customHeight="1">
      <c r="A379" s="50"/>
      <c r="B379" s="50"/>
      <c r="C379" s="50"/>
      <c r="D379" s="50"/>
      <c r="E379" s="51"/>
      <c r="F379" s="51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1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9.75" customHeight="1">
      <c r="A380" s="50"/>
      <c r="B380" s="50"/>
      <c r="C380" s="50"/>
      <c r="D380" s="50"/>
      <c r="E380" s="51"/>
      <c r="F380" s="51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1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9.75" customHeight="1">
      <c r="A381" s="50"/>
      <c r="B381" s="50"/>
      <c r="C381" s="50"/>
      <c r="D381" s="50"/>
      <c r="E381" s="51"/>
      <c r="F381" s="51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1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9.75" customHeight="1">
      <c r="A382" s="50"/>
      <c r="B382" s="50"/>
      <c r="C382" s="50"/>
      <c r="D382" s="50"/>
      <c r="E382" s="51"/>
      <c r="F382" s="51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1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9.75" customHeight="1">
      <c r="A383" s="50"/>
      <c r="B383" s="50"/>
      <c r="C383" s="50"/>
      <c r="D383" s="50"/>
      <c r="E383" s="51"/>
      <c r="F383" s="51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1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9.75" customHeight="1">
      <c r="A384" s="50"/>
      <c r="B384" s="50"/>
      <c r="C384" s="50"/>
      <c r="D384" s="50"/>
      <c r="E384" s="51"/>
      <c r="F384" s="51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1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9.75" customHeight="1">
      <c r="A385" s="50"/>
      <c r="B385" s="50"/>
      <c r="C385" s="50"/>
      <c r="D385" s="50"/>
      <c r="E385" s="51"/>
      <c r="F385" s="51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1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9.75" customHeight="1">
      <c r="A386" s="50"/>
      <c r="B386" s="50"/>
      <c r="C386" s="50"/>
      <c r="D386" s="50"/>
      <c r="E386" s="51"/>
      <c r="F386" s="51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1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9.75" customHeight="1">
      <c r="A387" s="50"/>
      <c r="B387" s="50"/>
      <c r="C387" s="50"/>
      <c r="D387" s="50"/>
      <c r="E387" s="51"/>
      <c r="F387" s="51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1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9.75" customHeight="1">
      <c r="A388" s="50"/>
      <c r="B388" s="50"/>
      <c r="C388" s="50"/>
      <c r="D388" s="50"/>
      <c r="E388" s="51"/>
      <c r="F388" s="51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1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9.75" customHeight="1">
      <c r="A389" s="50"/>
      <c r="B389" s="50"/>
      <c r="C389" s="50"/>
      <c r="D389" s="50"/>
      <c r="E389" s="51"/>
      <c r="F389" s="51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1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9.75" customHeight="1">
      <c r="A390" s="50"/>
      <c r="B390" s="50"/>
      <c r="C390" s="50"/>
      <c r="D390" s="50"/>
      <c r="E390" s="51"/>
      <c r="F390" s="51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1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9.75" customHeight="1">
      <c r="A391" s="50"/>
      <c r="B391" s="50"/>
      <c r="C391" s="50"/>
      <c r="D391" s="50"/>
      <c r="E391" s="51"/>
      <c r="F391" s="51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1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9.75" customHeight="1">
      <c r="A392" s="50"/>
      <c r="B392" s="50"/>
      <c r="C392" s="50"/>
      <c r="D392" s="50"/>
      <c r="E392" s="51"/>
      <c r="F392" s="51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1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9.75" customHeight="1">
      <c r="A393" s="50"/>
      <c r="B393" s="50"/>
      <c r="C393" s="50"/>
      <c r="D393" s="50"/>
      <c r="E393" s="51"/>
      <c r="F393" s="51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1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9.75" customHeight="1">
      <c r="A394" s="50"/>
      <c r="B394" s="50"/>
      <c r="C394" s="50"/>
      <c r="D394" s="50"/>
      <c r="E394" s="51"/>
      <c r="F394" s="51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1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9.75" customHeight="1">
      <c r="A395" s="50"/>
      <c r="B395" s="50"/>
      <c r="C395" s="50"/>
      <c r="D395" s="50"/>
      <c r="E395" s="51"/>
      <c r="F395" s="51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1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9.75" customHeight="1">
      <c r="A396" s="50"/>
      <c r="B396" s="50"/>
      <c r="C396" s="50"/>
      <c r="D396" s="50"/>
      <c r="E396" s="51"/>
      <c r="F396" s="51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1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9.75" customHeight="1">
      <c r="A397" s="50"/>
      <c r="B397" s="50"/>
      <c r="C397" s="50"/>
      <c r="D397" s="50"/>
      <c r="E397" s="51"/>
      <c r="F397" s="51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1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9.75" customHeight="1">
      <c r="A398" s="50"/>
      <c r="B398" s="50"/>
      <c r="C398" s="50"/>
      <c r="D398" s="50"/>
      <c r="E398" s="51"/>
      <c r="F398" s="51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1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9.75" customHeight="1">
      <c r="A399" s="50"/>
      <c r="B399" s="50"/>
      <c r="C399" s="50"/>
      <c r="D399" s="50"/>
      <c r="E399" s="51"/>
      <c r="F399" s="51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1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9.75" customHeight="1">
      <c r="A400" s="50"/>
      <c r="B400" s="50"/>
      <c r="C400" s="50"/>
      <c r="D400" s="50"/>
      <c r="E400" s="51"/>
      <c r="F400" s="51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1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9.75" customHeight="1">
      <c r="A401" s="50"/>
      <c r="B401" s="50"/>
      <c r="C401" s="50"/>
      <c r="D401" s="50"/>
      <c r="E401" s="51"/>
      <c r="F401" s="51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1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9.75" customHeight="1">
      <c r="A402" s="50"/>
      <c r="B402" s="50"/>
      <c r="C402" s="50"/>
      <c r="D402" s="50"/>
      <c r="E402" s="51"/>
      <c r="F402" s="51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1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9.75" customHeight="1">
      <c r="A403" s="50"/>
      <c r="B403" s="50"/>
      <c r="C403" s="50"/>
      <c r="D403" s="50"/>
      <c r="E403" s="51"/>
      <c r="F403" s="51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1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9.75" customHeight="1">
      <c r="A404" s="50"/>
      <c r="B404" s="50"/>
      <c r="C404" s="50"/>
      <c r="D404" s="50"/>
      <c r="E404" s="51"/>
      <c r="F404" s="51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1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9.75" customHeight="1">
      <c r="A405" s="50"/>
      <c r="B405" s="50"/>
      <c r="C405" s="50"/>
      <c r="D405" s="50"/>
      <c r="E405" s="51"/>
      <c r="F405" s="51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1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9.75" customHeight="1">
      <c r="A406" s="50"/>
      <c r="B406" s="50"/>
      <c r="C406" s="50"/>
      <c r="D406" s="50"/>
      <c r="E406" s="51"/>
      <c r="F406" s="51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1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9.75" customHeight="1">
      <c r="A407" s="50"/>
      <c r="B407" s="50"/>
      <c r="C407" s="50"/>
      <c r="D407" s="50"/>
      <c r="E407" s="51"/>
      <c r="F407" s="51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1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9.75" customHeight="1">
      <c r="A408" s="50"/>
      <c r="B408" s="50"/>
      <c r="C408" s="50"/>
      <c r="D408" s="50"/>
      <c r="E408" s="51"/>
      <c r="F408" s="51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1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9.75" customHeight="1">
      <c r="A409" s="50"/>
      <c r="B409" s="50"/>
      <c r="C409" s="50"/>
      <c r="D409" s="50"/>
      <c r="E409" s="51"/>
      <c r="F409" s="51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1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9.75" customHeight="1">
      <c r="A410" s="50"/>
      <c r="B410" s="50"/>
      <c r="C410" s="50"/>
      <c r="D410" s="50"/>
      <c r="E410" s="51"/>
      <c r="F410" s="51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1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9.75" customHeight="1">
      <c r="A411" s="50"/>
      <c r="B411" s="50"/>
      <c r="C411" s="50"/>
      <c r="D411" s="50"/>
      <c r="E411" s="51"/>
      <c r="F411" s="51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1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9.75" customHeight="1">
      <c r="A412" s="50"/>
      <c r="B412" s="50"/>
      <c r="C412" s="50"/>
      <c r="D412" s="50"/>
      <c r="E412" s="51"/>
      <c r="F412" s="51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1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9.75" customHeight="1">
      <c r="A413" s="50"/>
      <c r="B413" s="50"/>
      <c r="C413" s="50"/>
      <c r="D413" s="50"/>
      <c r="E413" s="51"/>
      <c r="F413" s="51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1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9.75" customHeight="1">
      <c r="A414" s="50"/>
      <c r="B414" s="50"/>
      <c r="C414" s="50"/>
      <c r="D414" s="50"/>
      <c r="E414" s="51"/>
      <c r="F414" s="51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1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9.75" customHeight="1">
      <c r="A415" s="50"/>
      <c r="B415" s="50"/>
      <c r="C415" s="50"/>
      <c r="D415" s="50"/>
      <c r="E415" s="51"/>
      <c r="F415" s="51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1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9.75" customHeight="1">
      <c r="A416" s="50"/>
      <c r="B416" s="50"/>
      <c r="C416" s="50"/>
      <c r="D416" s="50"/>
      <c r="E416" s="51"/>
      <c r="F416" s="51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1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9.75" customHeight="1">
      <c r="A417" s="50"/>
      <c r="B417" s="50"/>
      <c r="C417" s="50"/>
      <c r="D417" s="50"/>
      <c r="E417" s="51"/>
      <c r="F417" s="51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1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9.75" customHeight="1">
      <c r="A418" s="50"/>
      <c r="B418" s="50"/>
      <c r="C418" s="50"/>
      <c r="D418" s="50"/>
      <c r="E418" s="51"/>
      <c r="F418" s="51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1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9.75" customHeight="1">
      <c r="A419" s="50"/>
      <c r="B419" s="50"/>
      <c r="C419" s="50"/>
      <c r="D419" s="50"/>
      <c r="E419" s="51"/>
      <c r="F419" s="51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1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9.75" customHeight="1">
      <c r="A420" s="50"/>
      <c r="B420" s="50"/>
      <c r="C420" s="50"/>
      <c r="D420" s="50"/>
      <c r="E420" s="51"/>
      <c r="F420" s="51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1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9.75" customHeight="1">
      <c r="A421" s="50"/>
      <c r="B421" s="50"/>
      <c r="C421" s="50"/>
      <c r="D421" s="50"/>
      <c r="E421" s="51"/>
      <c r="F421" s="51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1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9.75" customHeight="1">
      <c r="A422" s="50"/>
      <c r="B422" s="50"/>
      <c r="C422" s="50"/>
      <c r="D422" s="50"/>
      <c r="E422" s="51"/>
      <c r="F422" s="51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1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9.75" customHeight="1">
      <c r="A423" s="50"/>
      <c r="B423" s="50"/>
      <c r="C423" s="50"/>
      <c r="D423" s="50"/>
      <c r="E423" s="51"/>
      <c r="F423" s="51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1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9.75" customHeight="1">
      <c r="A424" s="50"/>
      <c r="B424" s="50"/>
      <c r="C424" s="50"/>
      <c r="D424" s="50"/>
      <c r="E424" s="51"/>
      <c r="F424" s="51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1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9.75" customHeight="1">
      <c r="A425" s="50"/>
      <c r="B425" s="50"/>
      <c r="C425" s="50"/>
      <c r="D425" s="50"/>
      <c r="E425" s="51"/>
      <c r="F425" s="51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1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9.75" customHeight="1">
      <c r="A426" s="50"/>
      <c r="B426" s="50"/>
      <c r="C426" s="50"/>
      <c r="D426" s="50"/>
      <c r="E426" s="51"/>
      <c r="F426" s="51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1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9.75" customHeight="1">
      <c r="A427" s="50"/>
      <c r="B427" s="50"/>
      <c r="C427" s="50"/>
      <c r="D427" s="50"/>
      <c r="E427" s="51"/>
      <c r="F427" s="51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1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9.75" customHeight="1">
      <c r="A428" s="50"/>
      <c r="B428" s="50"/>
      <c r="C428" s="50"/>
      <c r="D428" s="50"/>
      <c r="E428" s="51"/>
      <c r="F428" s="51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1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9.75" customHeight="1">
      <c r="A429" s="50"/>
      <c r="B429" s="50"/>
      <c r="C429" s="50"/>
      <c r="D429" s="50"/>
      <c r="E429" s="51"/>
      <c r="F429" s="51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1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9.75" customHeight="1">
      <c r="A430" s="50"/>
      <c r="B430" s="50"/>
      <c r="C430" s="50"/>
      <c r="D430" s="50"/>
      <c r="E430" s="51"/>
      <c r="F430" s="51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1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9.75" customHeight="1">
      <c r="A431" s="50"/>
      <c r="B431" s="50"/>
      <c r="C431" s="50"/>
      <c r="D431" s="50"/>
      <c r="E431" s="51"/>
      <c r="F431" s="51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1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9.75" customHeight="1">
      <c r="A432" s="50"/>
      <c r="B432" s="50"/>
      <c r="C432" s="50"/>
      <c r="D432" s="50"/>
      <c r="E432" s="51"/>
      <c r="F432" s="51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1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9.75" customHeight="1">
      <c r="A433" s="50"/>
      <c r="B433" s="50"/>
      <c r="C433" s="50"/>
      <c r="D433" s="50"/>
      <c r="E433" s="51"/>
      <c r="F433" s="51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1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9.75" customHeight="1">
      <c r="A434" s="50"/>
      <c r="B434" s="50"/>
      <c r="C434" s="50"/>
      <c r="D434" s="50"/>
      <c r="E434" s="51"/>
      <c r="F434" s="51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1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9.75" customHeight="1">
      <c r="A435" s="50"/>
      <c r="B435" s="50"/>
      <c r="C435" s="50"/>
      <c r="D435" s="50"/>
      <c r="E435" s="51"/>
      <c r="F435" s="51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1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9.75" customHeight="1">
      <c r="A436" s="50"/>
      <c r="B436" s="50"/>
      <c r="C436" s="50"/>
      <c r="D436" s="50"/>
      <c r="E436" s="51"/>
      <c r="F436" s="51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1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9.75" customHeight="1">
      <c r="A437" s="50"/>
      <c r="B437" s="50"/>
      <c r="C437" s="50"/>
      <c r="D437" s="50"/>
      <c r="E437" s="51"/>
      <c r="F437" s="51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1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9.75" customHeight="1">
      <c r="A438" s="50"/>
      <c r="B438" s="50"/>
      <c r="C438" s="50"/>
      <c r="D438" s="50"/>
      <c r="E438" s="51"/>
      <c r="F438" s="51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1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9.75" customHeight="1">
      <c r="A439" s="50"/>
      <c r="B439" s="50"/>
      <c r="C439" s="50"/>
      <c r="D439" s="50"/>
      <c r="E439" s="51"/>
      <c r="F439" s="51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1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9.75" customHeight="1">
      <c r="A440" s="50"/>
      <c r="B440" s="50"/>
      <c r="C440" s="50"/>
      <c r="D440" s="50"/>
      <c r="E440" s="51"/>
      <c r="F440" s="51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1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9.75" customHeight="1">
      <c r="A441" s="50"/>
      <c r="B441" s="50"/>
      <c r="C441" s="50"/>
      <c r="D441" s="50"/>
      <c r="E441" s="51"/>
      <c r="F441" s="51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1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9.75" customHeight="1">
      <c r="A442" s="50"/>
      <c r="B442" s="50"/>
      <c r="C442" s="50"/>
      <c r="D442" s="50"/>
      <c r="E442" s="51"/>
      <c r="F442" s="51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1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9.75" customHeight="1">
      <c r="A443" s="50"/>
      <c r="B443" s="50"/>
      <c r="C443" s="50"/>
      <c r="D443" s="50"/>
      <c r="E443" s="51"/>
      <c r="F443" s="51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1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9.75" customHeight="1">
      <c r="A444" s="50"/>
      <c r="B444" s="50"/>
      <c r="C444" s="50"/>
      <c r="D444" s="50"/>
      <c r="E444" s="51"/>
      <c r="F444" s="51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1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9.75" customHeight="1">
      <c r="A445" s="50"/>
      <c r="B445" s="50"/>
      <c r="C445" s="50"/>
      <c r="D445" s="50"/>
      <c r="E445" s="51"/>
      <c r="F445" s="51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1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9.75" customHeight="1">
      <c r="A446" s="50"/>
      <c r="B446" s="50"/>
      <c r="C446" s="50"/>
      <c r="D446" s="50"/>
      <c r="E446" s="51"/>
      <c r="F446" s="51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1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9.75" customHeight="1">
      <c r="A447" s="50"/>
      <c r="B447" s="50"/>
      <c r="C447" s="50"/>
      <c r="D447" s="50"/>
      <c r="E447" s="51"/>
      <c r="F447" s="51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1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9.75" customHeight="1">
      <c r="A448" s="50"/>
      <c r="B448" s="50"/>
      <c r="C448" s="50"/>
      <c r="D448" s="50"/>
      <c r="E448" s="51"/>
      <c r="F448" s="51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1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9.75" customHeight="1">
      <c r="A449" s="50"/>
      <c r="B449" s="50"/>
      <c r="C449" s="50"/>
      <c r="D449" s="50"/>
      <c r="E449" s="51"/>
      <c r="F449" s="51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1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9.75" customHeight="1">
      <c r="A450" s="50"/>
      <c r="B450" s="50"/>
      <c r="C450" s="50"/>
      <c r="D450" s="50"/>
      <c r="E450" s="51"/>
      <c r="F450" s="51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1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9.75" customHeight="1">
      <c r="A451" s="50"/>
      <c r="B451" s="50"/>
      <c r="C451" s="50"/>
      <c r="D451" s="50"/>
      <c r="E451" s="51"/>
      <c r="F451" s="51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1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9.75" customHeight="1">
      <c r="A452" s="50"/>
      <c r="B452" s="50"/>
      <c r="C452" s="50"/>
      <c r="D452" s="50"/>
      <c r="E452" s="51"/>
      <c r="F452" s="51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1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9.75" customHeight="1">
      <c r="A453" s="50"/>
      <c r="B453" s="50"/>
      <c r="C453" s="50"/>
      <c r="D453" s="50"/>
      <c r="E453" s="51"/>
      <c r="F453" s="51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1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9.75" customHeight="1">
      <c r="A454" s="50"/>
      <c r="B454" s="50"/>
      <c r="C454" s="50"/>
      <c r="D454" s="50"/>
      <c r="E454" s="51"/>
      <c r="F454" s="51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1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9.75" customHeight="1">
      <c r="A455" s="50"/>
      <c r="B455" s="50"/>
      <c r="C455" s="50"/>
      <c r="D455" s="50"/>
      <c r="E455" s="51"/>
      <c r="F455" s="51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1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9.75" customHeight="1">
      <c r="A456" s="50"/>
      <c r="B456" s="50"/>
      <c r="C456" s="50"/>
      <c r="D456" s="50"/>
      <c r="E456" s="51"/>
      <c r="F456" s="51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1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9.75" customHeight="1">
      <c r="A457" s="50"/>
      <c r="B457" s="50"/>
      <c r="C457" s="50"/>
      <c r="D457" s="50"/>
      <c r="E457" s="51"/>
      <c r="F457" s="51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1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9.75" customHeight="1">
      <c r="A458" s="50"/>
      <c r="B458" s="50"/>
      <c r="C458" s="50"/>
      <c r="D458" s="50"/>
      <c r="E458" s="51"/>
      <c r="F458" s="51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1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9.75" customHeight="1">
      <c r="A459" s="50"/>
      <c r="B459" s="50"/>
      <c r="C459" s="50"/>
      <c r="D459" s="50"/>
      <c r="E459" s="51"/>
      <c r="F459" s="51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1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9.75" customHeight="1">
      <c r="A460" s="50"/>
      <c r="B460" s="50"/>
      <c r="C460" s="50"/>
      <c r="D460" s="50"/>
      <c r="E460" s="51"/>
      <c r="F460" s="51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1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9.75" customHeight="1">
      <c r="A461" s="50"/>
      <c r="B461" s="50"/>
      <c r="C461" s="50"/>
      <c r="D461" s="50"/>
      <c r="E461" s="51"/>
      <c r="F461" s="51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1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9.75" customHeight="1">
      <c r="A462" s="50"/>
      <c r="B462" s="50"/>
      <c r="C462" s="50"/>
      <c r="D462" s="50"/>
      <c r="E462" s="51"/>
      <c r="F462" s="51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1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9.75" customHeight="1">
      <c r="A463" s="50"/>
      <c r="B463" s="50"/>
      <c r="C463" s="50"/>
      <c r="D463" s="50"/>
      <c r="E463" s="51"/>
      <c r="F463" s="51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1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9.75" customHeight="1">
      <c r="A464" s="50"/>
      <c r="B464" s="50"/>
      <c r="C464" s="50"/>
      <c r="D464" s="50"/>
      <c r="E464" s="51"/>
      <c r="F464" s="51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1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9.75" customHeight="1">
      <c r="A465" s="50"/>
      <c r="B465" s="50"/>
      <c r="C465" s="50"/>
      <c r="D465" s="50"/>
      <c r="E465" s="51"/>
      <c r="F465" s="51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1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9.75" customHeight="1">
      <c r="A466" s="50"/>
      <c r="B466" s="50"/>
      <c r="C466" s="50"/>
      <c r="D466" s="50"/>
      <c r="E466" s="51"/>
      <c r="F466" s="51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1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9.75" customHeight="1">
      <c r="A467" s="50"/>
      <c r="B467" s="50"/>
      <c r="C467" s="50"/>
      <c r="D467" s="50"/>
      <c r="E467" s="51"/>
      <c r="F467" s="51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1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9.75" customHeight="1">
      <c r="A468" s="50"/>
      <c r="B468" s="50"/>
      <c r="C468" s="50"/>
      <c r="D468" s="50"/>
      <c r="E468" s="51"/>
      <c r="F468" s="51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1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9.75" customHeight="1">
      <c r="A469" s="50"/>
      <c r="B469" s="50"/>
      <c r="C469" s="50"/>
      <c r="D469" s="50"/>
      <c r="E469" s="51"/>
      <c r="F469" s="51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1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9.75" customHeight="1">
      <c r="A470" s="50"/>
      <c r="B470" s="50"/>
      <c r="C470" s="50"/>
      <c r="D470" s="50"/>
      <c r="E470" s="51"/>
      <c r="F470" s="51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1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9.75" customHeight="1">
      <c r="A471" s="50"/>
      <c r="B471" s="50"/>
      <c r="C471" s="50"/>
      <c r="D471" s="50"/>
      <c r="E471" s="51"/>
      <c r="F471" s="51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1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9.75" customHeight="1">
      <c r="A472" s="50"/>
      <c r="B472" s="50"/>
      <c r="C472" s="50"/>
      <c r="D472" s="50"/>
      <c r="E472" s="51"/>
      <c r="F472" s="51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1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9.75" customHeight="1">
      <c r="A473" s="50"/>
      <c r="B473" s="50"/>
      <c r="C473" s="50"/>
      <c r="D473" s="50"/>
      <c r="E473" s="51"/>
      <c r="F473" s="51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1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9.75" customHeight="1">
      <c r="A474" s="50"/>
      <c r="B474" s="50"/>
      <c r="C474" s="50"/>
      <c r="D474" s="50"/>
      <c r="E474" s="51"/>
      <c r="F474" s="51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1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9.75" customHeight="1">
      <c r="A475" s="50"/>
      <c r="B475" s="50"/>
      <c r="C475" s="50"/>
      <c r="D475" s="50"/>
      <c r="E475" s="51"/>
      <c r="F475" s="51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1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9.75" customHeight="1">
      <c r="A476" s="50"/>
      <c r="B476" s="50"/>
      <c r="C476" s="50"/>
      <c r="D476" s="50"/>
      <c r="E476" s="51"/>
      <c r="F476" s="51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1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9.75" customHeight="1">
      <c r="A477" s="50"/>
      <c r="B477" s="50"/>
      <c r="C477" s="50"/>
      <c r="D477" s="50"/>
      <c r="E477" s="51"/>
      <c r="F477" s="51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1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9.75" customHeight="1">
      <c r="A478" s="50"/>
      <c r="B478" s="50"/>
      <c r="C478" s="50"/>
      <c r="D478" s="50"/>
      <c r="E478" s="51"/>
      <c r="F478" s="51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1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9.75" customHeight="1">
      <c r="A479" s="50"/>
      <c r="B479" s="50"/>
      <c r="C479" s="50"/>
      <c r="D479" s="50"/>
      <c r="E479" s="51"/>
      <c r="F479" s="51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1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9.75" customHeight="1">
      <c r="A480" s="50"/>
      <c r="B480" s="50"/>
      <c r="C480" s="50"/>
      <c r="D480" s="50"/>
      <c r="E480" s="51"/>
      <c r="F480" s="51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1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9.75" customHeight="1">
      <c r="A481" s="50"/>
      <c r="B481" s="50"/>
      <c r="C481" s="50"/>
      <c r="D481" s="50"/>
      <c r="E481" s="51"/>
      <c r="F481" s="51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1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9.75" customHeight="1">
      <c r="A482" s="50"/>
      <c r="B482" s="50"/>
      <c r="C482" s="50"/>
      <c r="D482" s="50"/>
      <c r="E482" s="51"/>
      <c r="F482" s="51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1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9.75" customHeight="1">
      <c r="A483" s="50"/>
      <c r="B483" s="50"/>
      <c r="C483" s="50"/>
      <c r="D483" s="50"/>
      <c r="E483" s="51"/>
      <c r="F483" s="51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1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9.75" customHeight="1">
      <c r="A484" s="50"/>
      <c r="B484" s="50"/>
      <c r="C484" s="50"/>
      <c r="D484" s="50"/>
      <c r="E484" s="51"/>
      <c r="F484" s="51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1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9.75" customHeight="1">
      <c r="A485" s="50"/>
      <c r="B485" s="50"/>
      <c r="C485" s="50"/>
      <c r="D485" s="50"/>
      <c r="E485" s="51"/>
      <c r="F485" s="51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1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9.75" customHeight="1">
      <c r="A486" s="50"/>
      <c r="B486" s="50"/>
      <c r="C486" s="50"/>
      <c r="D486" s="50"/>
      <c r="E486" s="51"/>
      <c r="F486" s="51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1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9.75" customHeight="1">
      <c r="A487" s="50"/>
      <c r="B487" s="50"/>
      <c r="C487" s="50"/>
      <c r="D487" s="50"/>
      <c r="E487" s="51"/>
      <c r="F487" s="51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1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9.75" customHeight="1">
      <c r="A488" s="50"/>
      <c r="B488" s="50"/>
      <c r="C488" s="50"/>
      <c r="D488" s="50"/>
      <c r="E488" s="51"/>
      <c r="F488" s="51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1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9.75" customHeight="1">
      <c r="A489" s="50"/>
      <c r="B489" s="50"/>
      <c r="C489" s="50"/>
      <c r="D489" s="50"/>
      <c r="E489" s="51"/>
      <c r="F489" s="51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1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9.75" customHeight="1">
      <c r="A490" s="50"/>
      <c r="B490" s="50"/>
      <c r="C490" s="50"/>
      <c r="D490" s="50"/>
      <c r="E490" s="51"/>
      <c r="F490" s="51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1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9.75" customHeight="1">
      <c r="A491" s="50"/>
      <c r="B491" s="50"/>
      <c r="C491" s="50"/>
      <c r="D491" s="50"/>
      <c r="E491" s="51"/>
      <c r="F491" s="51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1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9.75" customHeight="1">
      <c r="A492" s="50"/>
      <c r="B492" s="50"/>
      <c r="C492" s="50"/>
      <c r="D492" s="50"/>
      <c r="E492" s="51"/>
      <c r="F492" s="51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1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9.75" customHeight="1">
      <c r="A493" s="50"/>
      <c r="B493" s="50"/>
      <c r="C493" s="50"/>
      <c r="D493" s="50"/>
      <c r="E493" s="51"/>
      <c r="F493" s="51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1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9.75" customHeight="1">
      <c r="A494" s="50"/>
      <c r="B494" s="50"/>
      <c r="C494" s="50"/>
      <c r="D494" s="50"/>
      <c r="E494" s="51"/>
      <c r="F494" s="51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1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9.75" customHeight="1">
      <c r="A495" s="50"/>
      <c r="B495" s="50"/>
      <c r="C495" s="50"/>
      <c r="D495" s="50"/>
      <c r="E495" s="51"/>
      <c r="F495" s="51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1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9.75" customHeight="1">
      <c r="A496" s="50"/>
      <c r="B496" s="50"/>
      <c r="C496" s="50"/>
      <c r="D496" s="50"/>
      <c r="E496" s="51"/>
      <c r="F496" s="51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1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9.75" customHeight="1">
      <c r="A497" s="50"/>
      <c r="B497" s="50"/>
      <c r="C497" s="50"/>
      <c r="D497" s="50"/>
      <c r="E497" s="51"/>
      <c r="F497" s="51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1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9.75" customHeight="1">
      <c r="A498" s="50"/>
      <c r="B498" s="50"/>
      <c r="C498" s="50"/>
      <c r="D498" s="50"/>
      <c r="E498" s="51"/>
      <c r="F498" s="51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1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9.75" customHeight="1">
      <c r="A499" s="50"/>
      <c r="B499" s="50"/>
      <c r="C499" s="50"/>
      <c r="D499" s="50"/>
      <c r="E499" s="51"/>
      <c r="F499" s="51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1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9.75" customHeight="1">
      <c r="A500" s="50"/>
      <c r="B500" s="50"/>
      <c r="C500" s="50"/>
      <c r="D500" s="50"/>
      <c r="E500" s="51"/>
      <c r="F500" s="51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1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9.75" customHeight="1">
      <c r="A501" s="50"/>
      <c r="B501" s="50"/>
      <c r="C501" s="50"/>
      <c r="D501" s="50"/>
      <c r="E501" s="51"/>
      <c r="F501" s="51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1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9.75" customHeight="1">
      <c r="A502" s="50"/>
      <c r="B502" s="50"/>
      <c r="C502" s="50"/>
      <c r="D502" s="50"/>
      <c r="E502" s="51"/>
      <c r="F502" s="51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1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9.75" customHeight="1">
      <c r="A503" s="50"/>
      <c r="B503" s="50"/>
      <c r="C503" s="50"/>
      <c r="D503" s="50"/>
      <c r="E503" s="51"/>
      <c r="F503" s="51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1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9.75" customHeight="1">
      <c r="A504" s="50"/>
      <c r="B504" s="50"/>
      <c r="C504" s="50"/>
      <c r="D504" s="50"/>
      <c r="E504" s="51"/>
      <c r="F504" s="51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1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9.75" customHeight="1">
      <c r="A505" s="50"/>
      <c r="B505" s="50"/>
      <c r="C505" s="50"/>
      <c r="D505" s="50"/>
      <c r="E505" s="51"/>
      <c r="F505" s="51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1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9.75" customHeight="1">
      <c r="A506" s="50"/>
      <c r="B506" s="50"/>
      <c r="C506" s="50"/>
      <c r="D506" s="50"/>
      <c r="E506" s="51"/>
      <c r="F506" s="51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1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9.75" customHeight="1">
      <c r="A507" s="50"/>
      <c r="B507" s="50"/>
      <c r="C507" s="50"/>
      <c r="D507" s="50"/>
      <c r="E507" s="51"/>
      <c r="F507" s="51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1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9.75" customHeight="1">
      <c r="A508" s="50"/>
      <c r="B508" s="50"/>
      <c r="C508" s="50"/>
      <c r="D508" s="50"/>
      <c r="E508" s="51"/>
      <c r="F508" s="51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1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9.75" customHeight="1">
      <c r="A509" s="50"/>
      <c r="B509" s="50"/>
      <c r="C509" s="50"/>
      <c r="D509" s="50"/>
      <c r="E509" s="51"/>
      <c r="F509" s="51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1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9.75" customHeight="1">
      <c r="A510" s="50"/>
      <c r="B510" s="50"/>
      <c r="C510" s="50"/>
      <c r="D510" s="50"/>
      <c r="E510" s="51"/>
      <c r="F510" s="51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1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9.75" customHeight="1">
      <c r="A511" s="50"/>
      <c r="B511" s="50"/>
      <c r="C511" s="50"/>
      <c r="D511" s="50"/>
      <c r="E511" s="51"/>
      <c r="F511" s="51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1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9.75" customHeight="1">
      <c r="A512" s="50"/>
      <c r="B512" s="50"/>
      <c r="C512" s="50"/>
      <c r="D512" s="50"/>
      <c r="E512" s="51"/>
      <c r="F512" s="51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1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9.75" customHeight="1">
      <c r="A513" s="50"/>
      <c r="B513" s="50"/>
      <c r="C513" s="50"/>
      <c r="D513" s="50"/>
      <c r="E513" s="51"/>
      <c r="F513" s="51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1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9.75" customHeight="1">
      <c r="A514" s="50"/>
      <c r="B514" s="50"/>
      <c r="C514" s="50"/>
      <c r="D514" s="50"/>
      <c r="E514" s="51"/>
      <c r="F514" s="51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1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9.75" customHeight="1">
      <c r="A515" s="50"/>
      <c r="B515" s="50"/>
      <c r="C515" s="50"/>
      <c r="D515" s="50"/>
      <c r="E515" s="51"/>
      <c r="F515" s="51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1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9.75" customHeight="1">
      <c r="A516" s="50"/>
      <c r="B516" s="50"/>
      <c r="C516" s="50"/>
      <c r="D516" s="50"/>
      <c r="E516" s="51"/>
      <c r="F516" s="51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1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9.75" customHeight="1">
      <c r="A517" s="50"/>
      <c r="B517" s="50"/>
      <c r="C517" s="50"/>
      <c r="D517" s="50"/>
      <c r="E517" s="51"/>
      <c r="F517" s="51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1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9.75" customHeight="1">
      <c r="A518" s="50"/>
      <c r="B518" s="50"/>
      <c r="C518" s="50"/>
      <c r="D518" s="50"/>
      <c r="E518" s="51"/>
      <c r="F518" s="51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1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9.75" customHeight="1">
      <c r="A519" s="50"/>
      <c r="B519" s="50"/>
      <c r="C519" s="50"/>
      <c r="D519" s="50"/>
      <c r="E519" s="51"/>
      <c r="F519" s="51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1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9.75" customHeight="1">
      <c r="A520" s="50"/>
      <c r="B520" s="50"/>
      <c r="C520" s="50"/>
      <c r="D520" s="50"/>
      <c r="E520" s="51"/>
      <c r="F520" s="51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1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9.75" customHeight="1">
      <c r="A521" s="50"/>
      <c r="B521" s="50"/>
      <c r="C521" s="50"/>
      <c r="D521" s="50"/>
      <c r="E521" s="51"/>
      <c r="F521" s="51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1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9.75" customHeight="1">
      <c r="A522" s="50"/>
      <c r="B522" s="50"/>
      <c r="C522" s="50"/>
      <c r="D522" s="50"/>
      <c r="E522" s="51"/>
      <c r="F522" s="51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1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9.75" customHeight="1">
      <c r="A523" s="50"/>
      <c r="B523" s="50"/>
      <c r="C523" s="50"/>
      <c r="D523" s="50"/>
      <c r="E523" s="51"/>
      <c r="F523" s="51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1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9.75" customHeight="1">
      <c r="A524" s="50"/>
      <c r="B524" s="50"/>
      <c r="C524" s="50"/>
      <c r="D524" s="50"/>
      <c r="E524" s="51"/>
      <c r="F524" s="51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1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9.75" customHeight="1">
      <c r="A525" s="50"/>
      <c r="B525" s="50"/>
      <c r="C525" s="50"/>
      <c r="D525" s="50"/>
      <c r="E525" s="51"/>
      <c r="F525" s="51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1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9.75" customHeight="1">
      <c r="A526" s="50"/>
      <c r="B526" s="50"/>
      <c r="C526" s="50"/>
      <c r="D526" s="50"/>
      <c r="E526" s="51"/>
      <c r="F526" s="51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1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9.75" customHeight="1">
      <c r="A527" s="50"/>
      <c r="B527" s="50"/>
      <c r="C527" s="50"/>
      <c r="D527" s="50"/>
      <c r="E527" s="51"/>
      <c r="F527" s="51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1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9.75" customHeight="1">
      <c r="A528" s="50"/>
      <c r="B528" s="50"/>
      <c r="C528" s="50"/>
      <c r="D528" s="50"/>
      <c r="E528" s="51"/>
      <c r="F528" s="51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1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9.75" customHeight="1">
      <c r="A529" s="50"/>
      <c r="B529" s="50"/>
      <c r="C529" s="50"/>
      <c r="D529" s="50"/>
      <c r="E529" s="51"/>
      <c r="F529" s="51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1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9.75" customHeight="1">
      <c r="A530" s="50"/>
      <c r="B530" s="50"/>
      <c r="C530" s="50"/>
      <c r="D530" s="50"/>
      <c r="E530" s="51"/>
      <c r="F530" s="51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1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9.75" customHeight="1">
      <c r="A531" s="50"/>
      <c r="B531" s="50"/>
      <c r="C531" s="50"/>
      <c r="D531" s="50"/>
      <c r="E531" s="51"/>
      <c r="F531" s="51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1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9.75" customHeight="1">
      <c r="A532" s="50"/>
      <c r="B532" s="50"/>
      <c r="C532" s="50"/>
      <c r="D532" s="50"/>
      <c r="E532" s="51"/>
      <c r="F532" s="51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1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9.75" customHeight="1">
      <c r="A533" s="50"/>
      <c r="B533" s="50"/>
      <c r="C533" s="50"/>
      <c r="D533" s="50"/>
      <c r="E533" s="51"/>
      <c r="F533" s="51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1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9.75" customHeight="1">
      <c r="A534" s="50"/>
      <c r="B534" s="50"/>
      <c r="C534" s="50"/>
      <c r="D534" s="50"/>
      <c r="E534" s="51"/>
      <c r="F534" s="51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1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9.75" customHeight="1">
      <c r="A535" s="50"/>
      <c r="B535" s="50"/>
      <c r="C535" s="50"/>
      <c r="D535" s="50"/>
      <c r="E535" s="51"/>
      <c r="F535" s="51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1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9.75" customHeight="1">
      <c r="A536" s="50"/>
      <c r="B536" s="50"/>
      <c r="C536" s="50"/>
      <c r="D536" s="50"/>
      <c r="E536" s="51"/>
      <c r="F536" s="51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1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9.75" customHeight="1">
      <c r="A537" s="50"/>
      <c r="B537" s="50"/>
      <c r="C537" s="50"/>
      <c r="D537" s="50"/>
      <c r="E537" s="51"/>
      <c r="F537" s="51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1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9.75" customHeight="1">
      <c r="A538" s="50"/>
      <c r="B538" s="50"/>
      <c r="C538" s="50"/>
      <c r="D538" s="50"/>
      <c r="E538" s="51"/>
      <c r="F538" s="51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1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9.75" customHeight="1">
      <c r="A539" s="50"/>
      <c r="B539" s="50"/>
      <c r="C539" s="50"/>
      <c r="D539" s="50"/>
      <c r="E539" s="51"/>
      <c r="F539" s="51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1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9.75" customHeight="1">
      <c r="A540" s="50"/>
      <c r="B540" s="50"/>
      <c r="C540" s="50"/>
      <c r="D540" s="50"/>
      <c r="E540" s="51"/>
      <c r="F540" s="51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1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9.75" customHeight="1">
      <c r="A541" s="50"/>
      <c r="B541" s="50"/>
      <c r="C541" s="50"/>
      <c r="D541" s="50"/>
      <c r="E541" s="51"/>
      <c r="F541" s="51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1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9.75" customHeight="1">
      <c r="A542" s="50"/>
      <c r="B542" s="50"/>
      <c r="C542" s="50"/>
      <c r="D542" s="50"/>
      <c r="E542" s="51"/>
      <c r="F542" s="51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1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9.75" customHeight="1">
      <c r="A543" s="50"/>
      <c r="B543" s="50"/>
      <c r="C543" s="50"/>
      <c r="D543" s="50"/>
      <c r="E543" s="51"/>
      <c r="F543" s="51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1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9.75" customHeight="1">
      <c r="A544" s="50"/>
      <c r="B544" s="50"/>
      <c r="C544" s="50"/>
      <c r="D544" s="50"/>
      <c r="E544" s="51"/>
      <c r="F544" s="51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1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9.75" customHeight="1">
      <c r="A545" s="50"/>
      <c r="B545" s="50"/>
      <c r="C545" s="50"/>
      <c r="D545" s="50"/>
      <c r="E545" s="51"/>
      <c r="F545" s="51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1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9.75" customHeight="1">
      <c r="A546" s="50"/>
      <c r="B546" s="50"/>
      <c r="C546" s="50"/>
      <c r="D546" s="50"/>
      <c r="E546" s="51"/>
      <c r="F546" s="51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1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9.75" customHeight="1">
      <c r="A547" s="50"/>
      <c r="B547" s="50"/>
      <c r="C547" s="50"/>
      <c r="D547" s="50"/>
      <c r="E547" s="51"/>
      <c r="F547" s="51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1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9.75" customHeight="1">
      <c r="A548" s="50"/>
      <c r="B548" s="50"/>
      <c r="C548" s="50"/>
      <c r="D548" s="50"/>
      <c r="E548" s="51"/>
      <c r="F548" s="51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1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9.75" customHeight="1">
      <c r="A549" s="50"/>
      <c r="B549" s="50"/>
      <c r="C549" s="50"/>
      <c r="D549" s="50"/>
      <c r="E549" s="51"/>
      <c r="F549" s="51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1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9.75" customHeight="1">
      <c r="A550" s="50"/>
      <c r="B550" s="50"/>
      <c r="C550" s="50"/>
      <c r="D550" s="50"/>
      <c r="E550" s="51"/>
      <c r="F550" s="51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1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9.75" customHeight="1">
      <c r="A551" s="50"/>
      <c r="B551" s="50"/>
      <c r="C551" s="50"/>
      <c r="D551" s="50"/>
      <c r="E551" s="51"/>
      <c r="F551" s="51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1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9.75" customHeight="1">
      <c r="A552" s="50"/>
      <c r="B552" s="50"/>
      <c r="C552" s="50"/>
      <c r="D552" s="50"/>
      <c r="E552" s="51"/>
      <c r="F552" s="51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1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9.75" customHeight="1">
      <c r="A553" s="50"/>
      <c r="B553" s="50"/>
      <c r="C553" s="50"/>
      <c r="D553" s="50"/>
      <c r="E553" s="51"/>
      <c r="F553" s="51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1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9.75" customHeight="1">
      <c r="A554" s="50"/>
      <c r="B554" s="50"/>
      <c r="C554" s="50"/>
      <c r="D554" s="50"/>
      <c r="E554" s="51"/>
      <c r="F554" s="51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1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9.75" customHeight="1">
      <c r="A555" s="50"/>
      <c r="B555" s="50"/>
      <c r="C555" s="50"/>
      <c r="D555" s="50"/>
      <c r="E555" s="51"/>
      <c r="F555" s="51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1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9.75" customHeight="1">
      <c r="A556" s="50"/>
      <c r="B556" s="50"/>
      <c r="C556" s="50"/>
      <c r="D556" s="50"/>
      <c r="E556" s="51"/>
      <c r="F556" s="51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1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9.75" customHeight="1">
      <c r="A557" s="50"/>
      <c r="B557" s="50"/>
      <c r="C557" s="50"/>
      <c r="D557" s="50"/>
      <c r="E557" s="51"/>
      <c r="F557" s="51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1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9.75" customHeight="1">
      <c r="A558" s="50"/>
      <c r="B558" s="50"/>
      <c r="C558" s="50"/>
      <c r="D558" s="50"/>
      <c r="E558" s="51"/>
      <c r="F558" s="51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1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9.75" customHeight="1">
      <c r="A559" s="50"/>
      <c r="B559" s="50"/>
      <c r="C559" s="50"/>
      <c r="D559" s="50"/>
      <c r="E559" s="51"/>
      <c r="F559" s="51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1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9.75" customHeight="1">
      <c r="A560" s="50"/>
      <c r="B560" s="50"/>
      <c r="C560" s="50"/>
      <c r="D560" s="50"/>
      <c r="E560" s="51"/>
      <c r="F560" s="51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1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9.75" customHeight="1">
      <c r="A561" s="50"/>
      <c r="B561" s="50"/>
      <c r="C561" s="50"/>
      <c r="D561" s="50"/>
      <c r="E561" s="51"/>
      <c r="F561" s="51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1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9.75" customHeight="1">
      <c r="A562" s="50"/>
      <c r="B562" s="50"/>
      <c r="C562" s="50"/>
      <c r="D562" s="50"/>
      <c r="E562" s="51"/>
      <c r="F562" s="51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1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9.75" customHeight="1">
      <c r="A563" s="50"/>
      <c r="B563" s="50"/>
      <c r="C563" s="50"/>
      <c r="D563" s="50"/>
      <c r="E563" s="51"/>
      <c r="F563" s="51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1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9.75" customHeight="1">
      <c r="A564" s="50"/>
      <c r="B564" s="50"/>
      <c r="C564" s="50"/>
      <c r="D564" s="50"/>
      <c r="E564" s="51"/>
      <c r="F564" s="51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1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9.75" customHeight="1">
      <c r="A565" s="50"/>
      <c r="B565" s="50"/>
      <c r="C565" s="50"/>
      <c r="D565" s="50"/>
      <c r="E565" s="51"/>
      <c r="F565" s="51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1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9.75" customHeight="1">
      <c r="A566" s="50"/>
      <c r="B566" s="50"/>
      <c r="C566" s="50"/>
      <c r="D566" s="50"/>
      <c r="E566" s="51"/>
      <c r="F566" s="51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1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9.75" customHeight="1">
      <c r="A567" s="50"/>
      <c r="B567" s="50"/>
      <c r="C567" s="50"/>
      <c r="D567" s="50"/>
      <c r="E567" s="51"/>
      <c r="F567" s="51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1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9.75" customHeight="1">
      <c r="A568" s="50"/>
      <c r="B568" s="50"/>
      <c r="C568" s="50"/>
      <c r="D568" s="50"/>
      <c r="E568" s="51"/>
      <c r="F568" s="51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1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9.75" customHeight="1">
      <c r="A569" s="50"/>
      <c r="B569" s="50"/>
      <c r="C569" s="50"/>
      <c r="D569" s="50"/>
      <c r="E569" s="51"/>
      <c r="F569" s="51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1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9.75" customHeight="1">
      <c r="A570" s="50"/>
      <c r="B570" s="50"/>
      <c r="C570" s="50"/>
      <c r="D570" s="50"/>
      <c r="E570" s="51"/>
      <c r="F570" s="51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1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9.75" customHeight="1">
      <c r="A571" s="50"/>
      <c r="B571" s="50"/>
      <c r="C571" s="50"/>
      <c r="D571" s="50"/>
      <c r="E571" s="51"/>
      <c r="F571" s="51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1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9.75" customHeight="1">
      <c r="A572" s="50"/>
      <c r="B572" s="50"/>
      <c r="C572" s="50"/>
      <c r="D572" s="50"/>
      <c r="E572" s="51"/>
      <c r="F572" s="51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1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9.75" customHeight="1">
      <c r="A573" s="50"/>
      <c r="B573" s="50"/>
      <c r="C573" s="50"/>
      <c r="D573" s="50"/>
      <c r="E573" s="51"/>
      <c r="F573" s="51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1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9.75" customHeight="1">
      <c r="A574" s="50"/>
      <c r="B574" s="50"/>
      <c r="C574" s="50"/>
      <c r="D574" s="50"/>
      <c r="E574" s="51"/>
      <c r="F574" s="51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1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9.75" customHeight="1">
      <c r="A575" s="50"/>
      <c r="B575" s="50"/>
      <c r="C575" s="50"/>
      <c r="D575" s="50"/>
      <c r="E575" s="51"/>
      <c r="F575" s="51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1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9.75" customHeight="1">
      <c r="A576" s="50"/>
      <c r="B576" s="50"/>
      <c r="C576" s="50"/>
      <c r="D576" s="50"/>
      <c r="E576" s="51"/>
      <c r="F576" s="51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1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9.75" customHeight="1">
      <c r="A577" s="50"/>
      <c r="B577" s="50"/>
      <c r="C577" s="50"/>
      <c r="D577" s="50"/>
      <c r="E577" s="51"/>
      <c r="F577" s="51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1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9.75" customHeight="1">
      <c r="A578" s="50"/>
      <c r="B578" s="50"/>
      <c r="C578" s="50"/>
      <c r="D578" s="50"/>
      <c r="E578" s="51"/>
      <c r="F578" s="51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1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9.75" customHeight="1">
      <c r="A579" s="50"/>
      <c r="B579" s="50"/>
      <c r="C579" s="50"/>
      <c r="D579" s="50"/>
      <c r="E579" s="51"/>
      <c r="F579" s="51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1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9.75" customHeight="1">
      <c r="A580" s="50"/>
      <c r="B580" s="50"/>
      <c r="C580" s="50"/>
      <c r="D580" s="50"/>
      <c r="E580" s="51"/>
      <c r="F580" s="51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1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9.75" customHeight="1">
      <c r="A581" s="50"/>
      <c r="B581" s="50"/>
      <c r="C581" s="50"/>
      <c r="D581" s="50"/>
      <c r="E581" s="51"/>
      <c r="F581" s="51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1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9.75" customHeight="1">
      <c r="A582" s="50"/>
      <c r="B582" s="50"/>
      <c r="C582" s="50"/>
      <c r="D582" s="50"/>
      <c r="E582" s="51"/>
      <c r="F582" s="51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1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9.75" customHeight="1">
      <c r="A583" s="50"/>
      <c r="B583" s="50"/>
      <c r="C583" s="50"/>
      <c r="D583" s="50"/>
      <c r="E583" s="51"/>
      <c r="F583" s="51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1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9.75" customHeight="1">
      <c r="A584" s="50"/>
      <c r="B584" s="50"/>
      <c r="C584" s="50"/>
      <c r="D584" s="50"/>
      <c r="E584" s="51"/>
      <c r="F584" s="51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1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9.75" customHeight="1">
      <c r="A585" s="50"/>
      <c r="B585" s="50"/>
      <c r="C585" s="50"/>
      <c r="D585" s="50"/>
      <c r="E585" s="51"/>
      <c r="F585" s="51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1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9.75" customHeight="1">
      <c r="A586" s="50"/>
      <c r="B586" s="50"/>
      <c r="C586" s="50"/>
      <c r="D586" s="50"/>
      <c r="E586" s="51"/>
      <c r="F586" s="51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1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9.75" customHeight="1">
      <c r="A587" s="50"/>
      <c r="B587" s="50"/>
      <c r="C587" s="50"/>
      <c r="D587" s="50"/>
      <c r="E587" s="51"/>
      <c r="F587" s="51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1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9.75" customHeight="1">
      <c r="A588" s="50"/>
      <c r="B588" s="50"/>
      <c r="C588" s="50"/>
      <c r="D588" s="50"/>
      <c r="E588" s="51"/>
      <c r="F588" s="51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1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9.75" customHeight="1">
      <c r="A589" s="50"/>
      <c r="B589" s="50"/>
      <c r="C589" s="50"/>
      <c r="D589" s="50"/>
      <c r="E589" s="51"/>
      <c r="F589" s="51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1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9.75" customHeight="1">
      <c r="A590" s="50"/>
      <c r="B590" s="50"/>
      <c r="C590" s="50"/>
      <c r="D590" s="50"/>
      <c r="E590" s="51"/>
      <c r="F590" s="51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1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9.75" customHeight="1">
      <c r="A591" s="50"/>
      <c r="B591" s="50"/>
      <c r="C591" s="50"/>
      <c r="D591" s="50"/>
      <c r="E591" s="51"/>
      <c r="F591" s="51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1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9.75" customHeight="1">
      <c r="A592" s="50"/>
      <c r="B592" s="50"/>
      <c r="C592" s="50"/>
      <c r="D592" s="50"/>
      <c r="E592" s="51"/>
      <c r="F592" s="51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1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9.75" customHeight="1">
      <c r="A593" s="50"/>
      <c r="B593" s="50"/>
      <c r="C593" s="50"/>
      <c r="D593" s="50"/>
      <c r="E593" s="51"/>
      <c r="F593" s="51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1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9.75" customHeight="1">
      <c r="A594" s="50"/>
      <c r="B594" s="50"/>
      <c r="C594" s="50"/>
      <c r="D594" s="50"/>
      <c r="E594" s="51"/>
      <c r="F594" s="51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1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9.75" customHeight="1">
      <c r="A595" s="50"/>
      <c r="B595" s="50"/>
      <c r="C595" s="50"/>
      <c r="D595" s="50"/>
      <c r="E595" s="51"/>
      <c r="F595" s="51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1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9.75" customHeight="1">
      <c r="A596" s="50"/>
      <c r="B596" s="50"/>
      <c r="C596" s="50"/>
      <c r="D596" s="50"/>
      <c r="E596" s="51"/>
      <c r="F596" s="51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1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9.75" customHeight="1">
      <c r="A597" s="50"/>
      <c r="B597" s="50"/>
      <c r="C597" s="50"/>
      <c r="D597" s="50"/>
      <c r="E597" s="51"/>
      <c r="F597" s="51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1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9.75" customHeight="1">
      <c r="A598" s="50"/>
      <c r="B598" s="50"/>
      <c r="C598" s="50"/>
      <c r="D598" s="50"/>
      <c r="E598" s="51"/>
      <c r="F598" s="51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1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9.75" customHeight="1">
      <c r="A599" s="50"/>
      <c r="B599" s="50"/>
      <c r="C599" s="50"/>
      <c r="D599" s="50"/>
      <c r="E599" s="51"/>
      <c r="F599" s="51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1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9.75" customHeight="1">
      <c r="A600" s="50"/>
      <c r="B600" s="50"/>
      <c r="C600" s="50"/>
      <c r="D600" s="50"/>
      <c r="E600" s="51"/>
      <c r="F600" s="51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1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9.75" customHeight="1">
      <c r="A601" s="50"/>
      <c r="B601" s="50"/>
      <c r="C601" s="50"/>
      <c r="D601" s="50"/>
      <c r="E601" s="51"/>
      <c r="F601" s="51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1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9.75" customHeight="1">
      <c r="A602" s="50"/>
      <c r="B602" s="50"/>
      <c r="C602" s="50"/>
      <c r="D602" s="50"/>
      <c r="E602" s="51"/>
      <c r="F602" s="51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1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9.75" customHeight="1">
      <c r="A603" s="50"/>
      <c r="B603" s="50"/>
      <c r="C603" s="50"/>
      <c r="D603" s="50"/>
      <c r="E603" s="51"/>
      <c r="F603" s="51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1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9.75" customHeight="1">
      <c r="A604" s="50"/>
      <c r="B604" s="50"/>
      <c r="C604" s="50"/>
      <c r="D604" s="50"/>
      <c r="E604" s="51"/>
      <c r="F604" s="51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1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9.75" customHeight="1">
      <c r="A605" s="50"/>
      <c r="B605" s="50"/>
      <c r="C605" s="50"/>
      <c r="D605" s="50"/>
      <c r="E605" s="51"/>
      <c r="F605" s="51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1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9.75" customHeight="1">
      <c r="A606" s="50"/>
      <c r="B606" s="50"/>
      <c r="C606" s="50"/>
      <c r="D606" s="50"/>
      <c r="E606" s="51"/>
      <c r="F606" s="51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1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9.75" customHeight="1">
      <c r="A607" s="50"/>
      <c r="B607" s="50"/>
      <c r="C607" s="50"/>
      <c r="D607" s="50"/>
      <c r="E607" s="51"/>
      <c r="F607" s="51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1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9.75" customHeight="1">
      <c r="A608" s="50"/>
      <c r="B608" s="50"/>
      <c r="C608" s="50"/>
      <c r="D608" s="50"/>
      <c r="E608" s="51"/>
      <c r="F608" s="51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1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9.75" customHeight="1">
      <c r="A609" s="50"/>
      <c r="B609" s="50"/>
      <c r="C609" s="50"/>
      <c r="D609" s="50"/>
      <c r="E609" s="51"/>
      <c r="F609" s="51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1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9.75" customHeight="1">
      <c r="A610" s="50"/>
      <c r="B610" s="50"/>
      <c r="C610" s="50"/>
      <c r="D610" s="50"/>
      <c r="E610" s="51"/>
      <c r="F610" s="51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1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9.75" customHeight="1">
      <c r="A611" s="50"/>
      <c r="B611" s="50"/>
      <c r="C611" s="50"/>
      <c r="D611" s="50"/>
      <c r="E611" s="51"/>
      <c r="F611" s="51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1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9.75" customHeight="1">
      <c r="A612" s="50"/>
      <c r="B612" s="50"/>
      <c r="C612" s="50"/>
      <c r="D612" s="50"/>
      <c r="E612" s="51"/>
      <c r="F612" s="51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1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9.75" customHeight="1">
      <c r="A613" s="50"/>
      <c r="B613" s="50"/>
      <c r="C613" s="50"/>
      <c r="D613" s="50"/>
      <c r="E613" s="51"/>
      <c r="F613" s="51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1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9.75" customHeight="1">
      <c r="A614" s="50"/>
      <c r="B614" s="50"/>
      <c r="C614" s="50"/>
      <c r="D614" s="50"/>
      <c r="E614" s="51"/>
      <c r="F614" s="51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1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9.75" customHeight="1">
      <c r="A615" s="50"/>
      <c r="B615" s="50"/>
      <c r="C615" s="50"/>
      <c r="D615" s="50"/>
      <c r="E615" s="51"/>
      <c r="F615" s="51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1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9.75" customHeight="1">
      <c r="A616" s="50"/>
      <c r="B616" s="50"/>
      <c r="C616" s="50"/>
      <c r="D616" s="50"/>
      <c r="E616" s="51"/>
      <c r="F616" s="51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1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9.75" customHeight="1">
      <c r="A617" s="50"/>
      <c r="B617" s="50"/>
      <c r="C617" s="50"/>
      <c r="D617" s="50"/>
      <c r="E617" s="51"/>
      <c r="F617" s="51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1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9.75" customHeight="1">
      <c r="A618" s="50"/>
      <c r="B618" s="50"/>
      <c r="C618" s="50"/>
      <c r="D618" s="50"/>
      <c r="E618" s="51"/>
      <c r="F618" s="51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1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9.75" customHeight="1">
      <c r="A619" s="50"/>
      <c r="B619" s="50"/>
      <c r="C619" s="50"/>
      <c r="D619" s="50"/>
      <c r="E619" s="51"/>
      <c r="F619" s="51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1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9.75" customHeight="1">
      <c r="A620" s="50"/>
      <c r="B620" s="50"/>
      <c r="C620" s="50"/>
      <c r="D620" s="50"/>
      <c r="E620" s="51"/>
      <c r="F620" s="51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1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9.75" customHeight="1">
      <c r="A621" s="50"/>
      <c r="B621" s="50"/>
      <c r="C621" s="50"/>
      <c r="D621" s="50"/>
      <c r="E621" s="51"/>
      <c r="F621" s="51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1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9.75" customHeight="1">
      <c r="A622" s="50"/>
      <c r="B622" s="50"/>
      <c r="C622" s="50"/>
      <c r="D622" s="50"/>
      <c r="E622" s="51"/>
      <c r="F622" s="51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1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9.75" customHeight="1">
      <c r="A623" s="50"/>
      <c r="B623" s="50"/>
      <c r="C623" s="50"/>
      <c r="D623" s="50"/>
      <c r="E623" s="51"/>
      <c r="F623" s="51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1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9.75" customHeight="1">
      <c r="A624" s="50"/>
      <c r="B624" s="50"/>
      <c r="C624" s="50"/>
      <c r="D624" s="50"/>
      <c r="E624" s="51"/>
      <c r="F624" s="51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1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9.75" customHeight="1">
      <c r="A625" s="50"/>
      <c r="B625" s="50"/>
      <c r="C625" s="50"/>
      <c r="D625" s="50"/>
      <c r="E625" s="51"/>
      <c r="F625" s="51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1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9.75" customHeight="1">
      <c r="A626" s="50"/>
      <c r="B626" s="50"/>
      <c r="C626" s="50"/>
      <c r="D626" s="50"/>
      <c r="E626" s="51"/>
      <c r="F626" s="51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1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9.75" customHeight="1">
      <c r="A627" s="50"/>
      <c r="B627" s="50"/>
      <c r="C627" s="50"/>
      <c r="D627" s="50"/>
      <c r="E627" s="51"/>
      <c r="F627" s="51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1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9.75" customHeight="1">
      <c r="A628" s="50"/>
      <c r="B628" s="50"/>
      <c r="C628" s="50"/>
      <c r="D628" s="50"/>
      <c r="E628" s="51"/>
      <c r="F628" s="51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1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9.75" customHeight="1">
      <c r="A629" s="50"/>
      <c r="B629" s="50"/>
      <c r="C629" s="50"/>
      <c r="D629" s="50"/>
      <c r="E629" s="51"/>
      <c r="F629" s="51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1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9.75" customHeight="1">
      <c r="A630" s="50"/>
      <c r="B630" s="50"/>
      <c r="C630" s="50"/>
      <c r="D630" s="50"/>
      <c r="E630" s="51"/>
      <c r="F630" s="51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1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9.75" customHeight="1">
      <c r="A631" s="50"/>
      <c r="B631" s="50"/>
      <c r="C631" s="50"/>
      <c r="D631" s="50"/>
      <c r="E631" s="51"/>
      <c r="F631" s="51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1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9.75" customHeight="1">
      <c r="A632" s="50"/>
      <c r="B632" s="50"/>
      <c r="C632" s="50"/>
      <c r="D632" s="50"/>
      <c r="E632" s="51"/>
      <c r="F632" s="51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1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9.75" customHeight="1">
      <c r="A633" s="50"/>
      <c r="B633" s="50"/>
      <c r="C633" s="50"/>
      <c r="D633" s="50"/>
      <c r="E633" s="51"/>
      <c r="F633" s="51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1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9.75" customHeight="1">
      <c r="A634" s="50"/>
      <c r="B634" s="50"/>
      <c r="C634" s="50"/>
      <c r="D634" s="50"/>
      <c r="E634" s="51"/>
      <c r="F634" s="51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1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9.75" customHeight="1">
      <c r="A635" s="50"/>
      <c r="B635" s="50"/>
      <c r="C635" s="50"/>
      <c r="D635" s="50"/>
      <c r="E635" s="51"/>
      <c r="F635" s="51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1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9.75" customHeight="1">
      <c r="A636" s="50"/>
      <c r="B636" s="50"/>
      <c r="C636" s="50"/>
      <c r="D636" s="50"/>
      <c r="E636" s="51"/>
      <c r="F636" s="51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1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9.75" customHeight="1">
      <c r="A637" s="50"/>
      <c r="B637" s="50"/>
      <c r="C637" s="50"/>
      <c r="D637" s="50"/>
      <c r="E637" s="51"/>
      <c r="F637" s="51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1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9.75" customHeight="1">
      <c r="A638" s="50"/>
      <c r="B638" s="50"/>
      <c r="C638" s="50"/>
      <c r="D638" s="50"/>
      <c r="E638" s="51"/>
      <c r="F638" s="51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1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9.75" customHeight="1">
      <c r="A639" s="50"/>
      <c r="B639" s="50"/>
      <c r="C639" s="50"/>
      <c r="D639" s="50"/>
      <c r="E639" s="51"/>
      <c r="F639" s="51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1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9.75" customHeight="1">
      <c r="A640" s="50"/>
      <c r="B640" s="50"/>
      <c r="C640" s="50"/>
      <c r="D640" s="50"/>
      <c r="E640" s="51"/>
      <c r="F640" s="51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1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9.75" customHeight="1">
      <c r="A641" s="50"/>
      <c r="B641" s="50"/>
      <c r="C641" s="50"/>
      <c r="D641" s="50"/>
      <c r="E641" s="51"/>
      <c r="F641" s="51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1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9.75" customHeight="1">
      <c r="A642" s="50"/>
      <c r="B642" s="50"/>
      <c r="C642" s="50"/>
      <c r="D642" s="50"/>
      <c r="E642" s="51"/>
      <c r="F642" s="51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1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9.75" customHeight="1">
      <c r="A643" s="50"/>
      <c r="B643" s="50"/>
      <c r="C643" s="50"/>
      <c r="D643" s="50"/>
      <c r="E643" s="51"/>
      <c r="F643" s="51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1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9.75" customHeight="1">
      <c r="A644" s="50"/>
      <c r="B644" s="50"/>
      <c r="C644" s="50"/>
      <c r="D644" s="50"/>
      <c r="E644" s="51"/>
      <c r="F644" s="51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1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9.75" customHeight="1">
      <c r="A645" s="50"/>
      <c r="B645" s="50"/>
      <c r="C645" s="50"/>
      <c r="D645" s="50"/>
      <c r="E645" s="51"/>
      <c r="F645" s="51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1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9.75" customHeight="1">
      <c r="A646" s="50"/>
      <c r="B646" s="50"/>
      <c r="C646" s="50"/>
      <c r="D646" s="50"/>
      <c r="E646" s="51"/>
      <c r="F646" s="51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1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9.75" customHeight="1">
      <c r="A647" s="50"/>
      <c r="B647" s="50"/>
      <c r="C647" s="50"/>
      <c r="D647" s="50"/>
      <c r="E647" s="51"/>
      <c r="F647" s="51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1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9.75" customHeight="1">
      <c r="A648" s="50"/>
      <c r="B648" s="50"/>
      <c r="C648" s="50"/>
      <c r="D648" s="50"/>
      <c r="E648" s="51"/>
      <c r="F648" s="51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1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9.75" customHeight="1">
      <c r="A649" s="50"/>
      <c r="B649" s="50"/>
      <c r="C649" s="50"/>
      <c r="D649" s="50"/>
      <c r="E649" s="51"/>
      <c r="F649" s="51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1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9.75" customHeight="1">
      <c r="A650" s="50"/>
      <c r="B650" s="50"/>
      <c r="C650" s="50"/>
      <c r="D650" s="50"/>
      <c r="E650" s="51"/>
      <c r="F650" s="51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1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9.75" customHeight="1">
      <c r="A651" s="50"/>
      <c r="B651" s="50"/>
      <c r="C651" s="50"/>
      <c r="D651" s="50"/>
      <c r="E651" s="51"/>
      <c r="F651" s="51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1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9.75" customHeight="1">
      <c r="A652" s="50"/>
      <c r="B652" s="50"/>
      <c r="C652" s="50"/>
      <c r="D652" s="50"/>
      <c r="E652" s="51"/>
      <c r="F652" s="51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1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9.75" customHeight="1">
      <c r="A653" s="50"/>
      <c r="B653" s="50"/>
      <c r="C653" s="50"/>
      <c r="D653" s="50"/>
      <c r="E653" s="51"/>
      <c r="F653" s="51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1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9.75" customHeight="1">
      <c r="A654" s="50"/>
      <c r="B654" s="50"/>
      <c r="C654" s="50"/>
      <c r="D654" s="50"/>
      <c r="E654" s="51"/>
      <c r="F654" s="51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1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9.75" customHeight="1">
      <c r="A655" s="50"/>
      <c r="B655" s="50"/>
      <c r="C655" s="50"/>
      <c r="D655" s="50"/>
      <c r="E655" s="51"/>
      <c r="F655" s="51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1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9.75" customHeight="1">
      <c r="A656" s="50"/>
      <c r="B656" s="50"/>
      <c r="C656" s="50"/>
      <c r="D656" s="50"/>
      <c r="E656" s="51"/>
      <c r="F656" s="51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1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9.75" customHeight="1">
      <c r="A657" s="50"/>
      <c r="B657" s="50"/>
      <c r="C657" s="50"/>
      <c r="D657" s="50"/>
      <c r="E657" s="51"/>
      <c r="F657" s="51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1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9.75" customHeight="1">
      <c r="A658" s="50"/>
      <c r="B658" s="50"/>
      <c r="C658" s="50"/>
      <c r="D658" s="50"/>
      <c r="E658" s="51"/>
      <c r="F658" s="51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1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9.75" customHeight="1">
      <c r="A659" s="50"/>
      <c r="B659" s="50"/>
      <c r="C659" s="50"/>
      <c r="D659" s="50"/>
      <c r="E659" s="51"/>
      <c r="F659" s="51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1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9.75" customHeight="1">
      <c r="A660" s="50"/>
      <c r="B660" s="50"/>
      <c r="C660" s="50"/>
      <c r="D660" s="50"/>
      <c r="E660" s="51"/>
      <c r="F660" s="51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1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9.75" customHeight="1">
      <c r="A661" s="50"/>
      <c r="B661" s="50"/>
      <c r="C661" s="50"/>
      <c r="D661" s="50"/>
      <c r="E661" s="51"/>
      <c r="F661" s="51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1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9.75" customHeight="1">
      <c r="A662" s="50"/>
      <c r="B662" s="50"/>
      <c r="C662" s="50"/>
      <c r="D662" s="50"/>
      <c r="E662" s="51"/>
      <c r="F662" s="51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1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9.75" customHeight="1">
      <c r="A663" s="50"/>
      <c r="B663" s="50"/>
      <c r="C663" s="50"/>
      <c r="D663" s="50"/>
      <c r="E663" s="51"/>
      <c r="F663" s="51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1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9.75" customHeight="1">
      <c r="A664" s="50"/>
      <c r="B664" s="50"/>
      <c r="C664" s="50"/>
      <c r="D664" s="50"/>
      <c r="E664" s="51"/>
      <c r="F664" s="51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1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9.75" customHeight="1">
      <c r="A665" s="50"/>
      <c r="B665" s="50"/>
      <c r="C665" s="50"/>
      <c r="D665" s="50"/>
      <c r="E665" s="51"/>
      <c r="F665" s="51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1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9.75" customHeight="1">
      <c r="A666" s="50"/>
      <c r="B666" s="50"/>
      <c r="C666" s="50"/>
      <c r="D666" s="50"/>
      <c r="E666" s="51"/>
      <c r="F666" s="51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1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9.75" customHeight="1">
      <c r="A667" s="50"/>
      <c r="B667" s="50"/>
      <c r="C667" s="50"/>
      <c r="D667" s="50"/>
      <c r="E667" s="51"/>
      <c r="F667" s="51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1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9.75" customHeight="1">
      <c r="A668" s="50"/>
      <c r="B668" s="50"/>
      <c r="C668" s="50"/>
      <c r="D668" s="50"/>
      <c r="E668" s="51"/>
      <c r="F668" s="51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1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9.75" customHeight="1">
      <c r="A669" s="50"/>
      <c r="B669" s="50"/>
      <c r="C669" s="50"/>
      <c r="D669" s="50"/>
      <c r="E669" s="51"/>
      <c r="F669" s="51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1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9.75" customHeight="1">
      <c r="A670" s="50"/>
      <c r="B670" s="50"/>
      <c r="C670" s="50"/>
      <c r="D670" s="50"/>
      <c r="E670" s="51"/>
      <c r="F670" s="51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1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9.75" customHeight="1">
      <c r="A671" s="50"/>
      <c r="B671" s="50"/>
      <c r="C671" s="50"/>
      <c r="D671" s="50"/>
      <c r="E671" s="51"/>
      <c r="F671" s="51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1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9.75" customHeight="1">
      <c r="A672" s="50"/>
      <c r="B672" s="50"/>
      <c r="C672" s="50"/>
      <c r="D672" s="50"/>
      <c r="E672" s="51"/>
      <c r="F672" s="51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1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9.75" customHeight="1">
      <c r="A673" s="50"/>
      <c r="B673" s="50"/>
      <c r="C673" s="50"/>
      <c r="D673" s="50"/>
      <c r="E673" s="51"/>
      <c r="F673" s="51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1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9.75" customHeight="1">
      <c r="A674" s="50"/>
      <c r="B674" s="50"/>
      <c r="C674" s="50"/>
      <c r="D674" s="50"/>
      <c r="E674" s="51"/>
      <c r="F674" s="51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1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9.75" customHeight="1">
      <c r="A675" s="50"/>
      <c r="B675" s="50"/>
      <c r="C675" s="50"/>
      <c r="D675" s="50"/>
      <c r="E675" s="51"/>
      <c r="F675" s="51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1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9.75" customHeight="1">
      <c r="A676" s="50"/>
      <c r="B676" s="50"/>
      <c r="C676" s="50"/>
      <c r="D676" s="50"/>
      <c r="E676" s="51"/>
      <c r="F676" s="51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1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9.75" customHeight="1">
      <c r="A677" s="50"/>
      <c r="B677" s="50"/>
      <c r="C677" s="50"/>
      <c r="D677" s="50"/>
      <c r="E677" s="51"/>
      <c r="F677" s="51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1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9.75" customHeight="1">
      <c r="A678" s="50"/>
      <c r="B678" s="50"/>
      <c r="C678" s="50"/>
      <c r="D678" s="50"/>
      <c r="E678" s="51"/>
      <c r="F678" s="51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1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9.75" customHeight="1">
      <c r="A679" s="50"/>
      <c r="B679" s="50"/>
      <c r="C679" s="50"/>
      <c r="D679" s="50"/>
      <c r="E679" s="51"/>
      <c r="F679" s="51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1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9.75" customHeight="1">
      <c r="A680" s="50"/>
      <c r="B680" s="50"/>
      <c r="C680" s="50"/>
      <c r="D680" s="50"/>
      <c r="E680" s="51"/>
      <c r="F680" s="51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1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9.75" customHeight="1">
      <c r="A681" s="50"/>
      <c r="B681" s="50"/>
      <c r="C681" s="50"/>
      <c r="D681" s="50"/>
      <c r="E681" s="51"/>
      <c r="F681" s="51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1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9.75" customHeight="1">
      <c r="A682" s="50"/>
      <c r="B682" s="50"/>
      <c r="C682" s="50"/>
      <c r="D682" s="50"/>
      <c r="E682" s="51"/>
      <c r="F682" s="51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1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9.75" customHeight="1">
      <c r="A683" s="50"/>
      <c r="B683" s="50"/>
      <c r="C683" s="50"/>
      <c r="D683" s="50"/>
      <c r="E683" s="51"/>
      <c r="F683" s="51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1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9.75" customHeight="1">
      <c r="A684" s="50"/>
      <c r="B684" s="50"/>
      <c r="C684" s="50"/>
      <c r="D684" s="50"/>
      <c r="E684" s="51"/>
      <c r="F684" s="51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1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9.75" customHeight="1">
      <c r="A685" s="50"/>
      <c r="B685" s="50"/>
      <c r="C685" s="50"/>
      <c r="D685" s="50"/>
      <c r="E685" s="51"/>
      <c r="F685" s="51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1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9.75" customHeight="1">
      <c r="A686" s="50"/>
      <c r="B686" s="50"/>
      <c r="C686" s="50"/>
      <c r="D686" s="50"/>
      <c r="E686" s="51"/>
      <c r="F686" s="51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1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9.75" customHeight="1">
      <c r="A687" s="50"/>
      <c r="B687" s="50"/>
      <c r="C687" s="50"/>
      <c r="D687" s="50"/>
      <c r="E687" s="51"/>
      <c r="F687" s="51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1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9.75" customHeight="1">
      <c r="A688" s="50"/>
      <c r="B688" s="50"/>
      <c r="C688" s="50"/>
      <c r="D688" s="50"/>
      <c r="E688" s="51"/>
      <c r="F688" s="51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1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9.75" customHeight="1">
      <c r="A689" s="50"/>
      <c r="B689" s="50"/>
      <c r="C689" s="50"/>
      <c r="D689" s="50"/>
      <c r="E689" s="51"/>
      <c r="F689" s="51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1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9.75" customHeight="1">
      <c r="A690" s="50"/>
      <c r="B690" s="50"/>
      <c r="C690" s="50"/>
      <c r="D690" s="50"/>
      <c r="E690" s="51"/>
      <c r="F690" s="51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1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9.75" customHeight="1">
      <c r="A691" s="50"/>
      <c r="B691" s="50"/>
      <c r="C691" s="50"/>
      <c r="D691" s="50"/>
      <c r="E691" s="51"/>
      <c r="F691" s="51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1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9.75" customHeight="1">
      <c r="A692" s="50"/>
      <c r="B692" s="50"/>
      <c r="C692" s="50"/>
      <c r="D692" s="50"/>
      <c r="E692" s="51"/>
      <c r="F692" s="51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1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9.75" customHeight="1">
      <c r="A693" s="50"/>
      <c r="B693" s="50"/>
      <c r="C693" s="50"/>
      <c r="D693" s="50"/>
      <c r="E693" s="51"/>
      <c r="F693" s="51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1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9.75" customHeight="1">
      <c r="A694" s="50"/>
      <c r="B694" s="50"/>
      <c r="C694" s="50"/>
      <c r="D694" s="50"/>
      <c r="E694" s="51"/>
      <c r="F694" s="51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1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9.75" customHeight="1">
      <c r="A695" s="50"/>
      <c r="B695" s="50"/>
      <c r="C695" s="50"/>
      <c r="D695" s="50"/>
      <c r="E695" s="51"/>
      <c r="F695" s="51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1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9.75" customHeight="1">
      <c r="A696" s="50"/>
      <c r="B696" s="50"/>
      <c r="C696" s="50"/>
      <c r="D696" s="50"/>
      <c r="E696" s="51"/>
      <c r="F696" s="51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1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9.75" customHeight="1">
      <c r="A697" s="50"/>
      <c r="B697" s="50"/>
      <c r="C697" s="50"/>
      <c r="D697" s="50"/>
      <c r="E697" s="51"/>
      <c r="F697" s="51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1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9.75" customHeight="1">
      <c r="A698" s="50"/>
      <c r="B698" s="50"/>
      <c r="C698" s="50"/>
      <c r="D698" s="50"/>
      <c r="E698" s="51"/>
      <c r="F698" s="51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1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9.75" customHeight="1">
      <c r="A699" s="50"/>
      <c r="B699" s="50"/>
      <c r="C699" s="50"/>
      <c r="D699" s="50"/>
      <c r="E699" s="51"/>
      <c r="F699" s="51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1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9.75" customHeight="1">
      <c r="A700" s="50"/>
      <c r="B700" s="50"/>
      <c r="C700" s="50"/>
      <c r="D700" s="50"/>
      <c r="E700" s="51"/>
      <c r="F700" s="51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1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9.75" customHeight="1">
      <c r="A701" s="50"/>
      <c r="B701" s="50"/>
      <c r="C701" s="50"/>
      <c r="D701" s="50"/>
      <c r="E701" s="51"/>
      <c r="F701" s="51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1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9.75" customHeight="1">
      <c r="A702" s="50"/>
      <c r="B702" s="50"/>
      <c r="C702" s="50"/>
      <c r="D702" s="50"/>
      <c r="E702" s="51"/>
      <c r="F702" s="51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1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9.75" customHeight="1">
      <c r="A703" s="50"/>
      <c r="B703" s="50"/>
      <c r="C703" s="50"/>
      <c r="D703" s="50"/>
      <c r="E703" s="51"/>
      <c r="F703" s="51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1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9.75" customHeight="1">
      <c r="A704" s="50"/>
      <c r="B704" s="50"/>
      <c r="C704" s="50"/>
      <c r="D704" s="50"/>
      <c r="E704" s="51"/>
      <c r="F704" s="51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1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9.75" customHeight="1">
      <c r="A705" s="50"/>
      <c r="B705" s="50"/>
      <c r="C705" s="50"/>
      <c r="D705" s="50"/>
      <c r="E705" s="51"/>
      <c r="F705" s="51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1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9.75" customHeight="1">
      <c r="A706" s="50"/>
      <c r="B706" s="50"/>
      <c r="C706" s="50"/>
      <c r="D706" s="50"/>
      <c r="E706" s="51"/>
      <c r="F706" s="51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1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9.75" customHeight="1">
      <c r="A707" s="50"/>
      <c r="B707" s="50"/>
      <c r="C707" s="50"/>
      <c r="D707" s="50"/>
      <c r="E707" s="51"/>
      <c r="F707" s="51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1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9.75" customHeight="1">
      <c r="A708" s="50"/>
      <c r="B708" s="50"/>
      <c r="C708" s="50"/>
      <c r="D708" s="50"/>
      <c r="E708" s="51"/>
      <c r="F708" s="51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1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9.75" customHeight="1">
      <c r="A709" s="50"/>
      <c r="B709" s="50"/>
      <c r="C709" s="50"/>
      <c r="D709" s="50"/>
      <c r="E709" s="51"/>
      <c r="F709" s="51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1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9.75" customHeight="1">
      <c r="A710" s="50"/>
      <c r="B710" s="50"/>
      <c r="C710" s="50"/>
      <c r="D710" s="50"/>
      <c r="E710" s="51"/>
      <c r="F710" s="51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1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9.75" customHeight="1">
      <c r="A711" s="50"/>
      <c r="B711" s="50"/>
      <c r="C711" s="50"/>
      <c r="D711" s="50"/>
      <c r="E711" s="51"/>
      <c r="F711" s="51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1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9.75" customHeight="1">
      <c r="A712" s="50"/>
      <c r="B712" s="50"/>
      <c r="C712" s="50"/>
      <c r="D712" s="50"/>
      <c r="E712" s="51"/>
      <c r="F712" s="51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1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9.75" customHeight="1">
      <c r="A713" s="50"/>
      <c r="B713" s="50"/>
      <c r="C713" s="50"/>
      <c r="D713" s="50"/>
      <c r="E713" s="51"/>
      <c r="F713" s="51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1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9.75" customHeight="1">
      <c r="A714" s="50"/>
      <c r="B714" s="50"/>
      <c r="C714" s="50"/>
      <c r="D714" s="50"/>
      <c r="E714" s="51"/>
      <c r="F714" s="51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1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9.75" customHeight="1">
      <c r="A715" s="50"/>
      <c r="B715" s="50"/>
      <c r="C715" s="50"/>
      <c r="D715" s="50"/>
      <c r="E715" s="51"/>
      <c r="F715" s="51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1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9.75" customHeight="1">
      <c r="A716" s="50"/>
      <c r="B716" s="50"/>
      <c r="C716" s="50"/>
      <c r="D716" s="50"/>
      <c r="E716" s="51"/>
      <c r="F716" s="51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1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9.75" customHeight="1">
      <c r="A717" s="50"/>
      <c r="B717" s="50"/>
      <c r="C717" s="50"/>
      <c r="D717" s="50"/>
      <c r="E717" s="51"/>
      <c r="F717" s="51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1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9.75" customHeight="1">
      <c r="A718" s="50"/>
      <c r="B718" s="50"/>
      <c r="C718" s="50"/>
      <c r="D718" s="50"/>
      <c r="E718" s="51"/>
      <c r="F718" s="51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1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9.75" customHeight="1">
      <c r="A719" s="50"/>
      <c r="B719" s="50"/>
      <c r="C719" s="50"/>
      <c r="D719" s="50"/>
      <c r="E719" s="51"/>
      <c r="F719" s="51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1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9.75" customHeight="1">
      <c r="A720" s="50"/>
      <c r="B720" s="50"/>
      <c r="C720" s="50"/>
      <c r="D720" s="50"/>
      <c r="E720" s="51"/>
      <c r="F720" s="51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1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9.75" customHeight="1">
      <c r="A721" s="50"/>
      <c r="B721" s="50"/>
      <c r="C721" s="50"/>
      <c r="D721" s="50"/>
      <c r="E721" s="51"/>
      <c r="F721" s="51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1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9.75" customHeight="1">
      <c r="A722" s="50"/>
      <c r="B722" s="50"/>
      <c r="C722" s="50"/>
      <c r="D722" s="50"/>
      <c r="E722" s="51"/>
      <c r="F722" s="51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1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9.75" customHeight="1">
      <c r="A723" s="50"/>
      <c r="B723" s="50"/>
      <c r="C723" s="50"/>
      <c r="D723" s="50"/>
      <c r="E723" s="51"/>
      <c r="F723" s="51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1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9.75" customHeight="1">
      <c r="A724" s="50"/>
      <c r="B724" s="50"/>
      <c r="C724" s="50"/>
      <c r="D724" s="50"/>
      <c r="E724" s="51"/>
      <c r="F724" s="51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1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9.75" customHeight="1">
      <c r="A725" s="50"/>
      <c r="B725" s="50"/>
      <c r="C725" s="50"/>
      <c r="D725" s="50"/>
      <c r="E725" s="51"/>
      <c r="F725" s="51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1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9.75" customHeight="1">
      <c r="A726" s="50"/>
      <c r="B726" s="50"/>
      <c r="C726" s="50"/>
      <c r="D726" s="50"/>
      <c r="E726" s="51"/>
      <c r="F726" s="51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1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9.75" customHeight="1">
      <c r="A727" s="50"/>
      <c r="B727" s="50"/>
      <c r="C727" s="50"/>
      <c r="D727" s="50"/>
      <c r="E727" s="51"/>
      <c r="F727" s="51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1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9.75" customHeight="1">
      <c r="A728" s="50"/>
      <c r="B728" s="50"/>
      <c r="C728" s="50"/>
      <c r="D728" s="50"/>
      <c r="E728" s="51"/>
      <c r="F728" s="51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1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9.75" customHeight="1">
      <c r="A729" s="50"/>
      <c r="B729" s="50"/>
      <c r="C729" s="50"/>
      <c r="D729" s="50"/>
      <c r="E729" s="51"/>
      <c r="F729" s="51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1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9.75" customHeight="1">
      <c r="A730" s="50"/>
      <c r="B730" s="50"/>
      <c r="C730" s="50"/>
      <c r="D730" s="50"/>
      <c r="E730" s="51"/>
      <c r="F730" s="51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1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9.75" customHeight="1">
      <c r="A731" s="50"/>
      <c r="B731" s="50"/>
      <c r="C731" s="50"/>
      <c r="D731" s="50"/>
      <c r="E731" s="51"/>
      <c r="F731" s="51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1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9.75" customHeight="1">
      <c r="A732" s="50"/>
      <c r="B732" s="50"/>
      <c r="C732" s="50"/>
      <c r="D732" s="50"/>
      <c r="E732" s="51"/>
      <c r="F732" s="51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1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9.75" customHeight="1">
      <c r="A733" s="50"/>
      <c r="B733" s="50"/>
      <c r="C733" s="50"/>
      <c r="D733" s="50"/>
      <c r="E733" s="51"/>
      <c r="F733" s="51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1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9.75" customHeight="1">
      <c r="A734" s="50"/>
      <c r="B734" s="50"/>
      <c r="C734" s="50"/>
      <c r="D734" s="50"/>
      <c r="E734" s="51"/>
      <c r="F734" s="51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1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9.75" customHeight="1">
      <c r="A735" s="50"/>
      <c r="B735" s="50"/>
      <c r="C735" s="50"/>
      <c r="D735" s="50"/>
      <c r="E735" s="51"/>
      <c r="F735" s="51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1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9.75" customHeight="1">
      <c r="A736" s="50"/>
      <c r="B736" s="50"/>
      <c r="C736" s="50"/>
      <c r="D736" s="50"/>
      <c r="E736" s="51"/>
      <c r="F736" s="51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1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9.75" customHeight="1">
      <c r="A737" s="50"/>
      <c r="B737" s="50"/>
      <c r="C737" s="50"/>
      <c r="D737" s="50"/>
      <c r="E737" s="51"/>
      <c r="F737" s="51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1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9.75" customHeight="1">
      <c r="A738" s="50"/>
      <c r="B738" s="50"/>
      <c r="C738" s="50"/>
      <c r="D738" s="50"/>
      <c r="E738" s="51"/>
      <c r="F738" s="51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1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9.75" customHeight="1">
      <c r="A739" s="50"/>
      <c r="B739" s="50"/>
      <c r="C739" s="50"/>
      <c r="D739" s="50"/>
      <c r="E739" s="51"/>
      <c r="F739" s="51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1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9.75" customHeight="1">
      <c r="A740" s="50"/>
      <c r="B740" s="50"/>
      <c r="C740" s="50"/>
      <c r="D740" s="50"/>
      <c r="E740" s="51"/>
      <c r="F740" s="51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1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9.75" customHeight="1">
      <c r="A741" s="50"/>
      <c r="B741" s="50"/>
      <c r="C741" s="50"/>
      <c r="D741" s="50"/>
      <c r="E741" s="51"/>
      <c r="F741" s="51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1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9.75" customHeight="1">
      <c r="A742" s="50"/>
      <c r="B742" s="50"/>
      <c r="C742" s="50"/>
      <c r="D742" s="50"/>
      <c r="E742" s="51"/>
      <c r="F742" s="51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1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9.75" customHeight="1">
      <c r="A743" s="50"/>
      <c r="B743" s="50"/>
      <c r="C743" s="50"/>
      <c r="D743" s="50"/>
      <c r="E743" s="51"/>
      <c r="F743" s="51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1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9.75" customHeight="1">
      <c r="A744" s="50"/>
      <c r="B744" s="50"/>
      <c r="C744" s="50"/>
      <c r="D744" s="50"/>
      <c r="E744" s="51"/>
      <c r="F744" s="51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1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9.75" customHeight="1">
      <c r="A745" s="50"/>
      <c r="B745" s="50"/>
      <c r="C745" s="50"/>
      <c r="D745" s="50"/>
      <c r="E745" s="51"/>
      <c r="F745" s="51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1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9.75" customHeight="1">
      <c r="A746" s="50"/>
      <c r="B746" s="50"/>
      <c r="C746" s="50"/>
      <c r="D746" s="50"/>
      <c r="E746" s="51"/>
      <c r="F746" s="51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1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9.75" customHeight="1">
      <c r="A747" s="50"/>
      <c r="B747" s="50"/>
      <c r="C747" s="50"/>
      <c r="D747" s="50"/>
      <c r="E747" s="51"/>
      <c r="F747" s="51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1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9.75" customHeight="1">
      <c r="A748" s="50"/>
      <c r="B748" s="50"/>
      <c r="C748" s="50"/>
      <c r="D748" s="50"/>
      <c r="E748" s="51"/>
      <c r="F748" s="51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1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9.75" customHeight="1">
      <c r="A749" s="50"/>
      <c r="B749" s="50"/>
      <c r="C749" s="50"/>
      <c r="D749" s="50"/>
      <c r="E749" s="51"/>
      <c r="F749" s="51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1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9.75" customHeight="1">
      <c r="A750" s="50"/>
      <c r="B750" s="50"/>
      <c r="C750" s="50"/>
      <c r="D750" s="50"/>
      <c r="E750" s="51"/>
      <c r="F750" s="51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1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9.75" customHeight="1">
      <c r="A751" s="50"/>
      <c r="B751" s="50"/>
      <c r="C751" s="50"/>
      <c r="D751" s="50"/>
      <c r="E751" s="51"/>
      <c r="F751" s="51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1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9.75" customHeight="1">
      <c r="A752" s="50"/>
      <c r="B752" s="50"/>
      <c r="C752" s="50"/>
      <c r="D752" s="50"/>
      <c r="E752" s="51"/>
      <c r="F752" s="51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1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9.75" customHeight="1">
      <c r="A753" s="50"/>
      <c r="B753" s="50"/>
      <c r="C753" s="50"/>
      <c r="D753" s="50"/>
      <c r="E753" s="51"/>
      <c r="F753" s="51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1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9.75" customHeight="1">
      <c r="A754" s="50"/>
      <c r="B754" s="50"/>
      <c r="C754" s="50"/>
      <c r="D754" s="50"/>
      <c r="E754" s="51"/>
      <c r="F754" s="51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1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9.75" customHeight="1">
      <c r="A755" s="50"/>
      <c r="B755" s="50"/>
      <c r="C755" s="50"/>
      <c r="D755" s="50"/>
      <c r="E755" s="51"/>
      <c r="F755" s="51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1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9.75" customHeight="1">
      <c r="A756" s="50"/>
      <c r="B756" s="50"/>
      <c r="C756" s="50"/>
      <c r="D756" s="50"/>
      <c r="E756" s="51"/>
      <c r="F756" s="51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1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9.75" customHeight="1">
      <c r="A757" s="50"/>
      <c r="B757" s="50"/>
      <c r="C757" s="50"/>
      <c r="D757" s="50"/>
      <c r="E757" s="51"/>
      <c r="F757" s="51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1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9.75" customHeight="1">
      <c r="A758" s="50"/>
      <c r="B758" s="50"/>
      <c r="C758" s="50"/>
      <c r="D758" s="50"/>
      <c r="E758" s="51"/>
      <c r="F758" s="51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1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9.75" customHeight="1">
      <c r="A759" s="50"/>
      <c r="B759" s="50"/>
      <c r="C759" s="50"/>
      <c r="D759" s="50"/>
      <c r="E759" s="51"/>
      <c r="F759" s="51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1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9.75" customHeight="1">
      <c r="A760" s="50"/>
      <c r="B760" s="50"/>
      <c r="C760" s="50"/>
      <c r="D760" s="50"/>
      <c r="E760" s="51"/>
      <c r="F760" s="51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1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9.75" customHeight="1">
      <c r="A761" s="50"/>
      <c r="B761" s="50"/>
      <c r="C761" s="50"/>
      <c r="D761" s="50"/>
      <c r="E761" s="51"/>
      <c r="F761" s="51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1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9.75" customHeight="1">
      <c r="A762" s="50"/>
      <c r="B762" s="50"/>
      <c r="C762" s="50"/>
      <c r="D762" s="50"/>
      <c r="E762" s="51"/>
      <c r="F762" s="51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1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9.75" customHeight="1">
      <c r="A763" s="50"/>
      <c r="B763" s="50"/>
      <c r="C763" s="50"/>
      <c r="D763" s="50"/>
      <c r="E763" s="51"/>
      <c r="F763" s="51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1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9.75" customHeight="1">
      <c r="A764" s="50"/>
      <c r="B764" s="50"/>
      <c r="C764" s="50"/>
      <c r="D764" s="50"/>
      <c r="E764" s="51"/>
      <c r="F764" s="51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1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9.75" customHeight="1">
      <c r="A765" s="50"/>
      <c r="B765" s="50"/>
      <c r="C765" s="50"/>
      <c r="D765" s="50"/>
      <c r="E765" s="51"/>
      <c r="F765" s="51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1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9.75" customHeight="1">
      <c r="A766" s="50"/>
      <c r="B766" s="50"/>
      <c r="C766" s="50"/>
      <c r="D766" s="50"/>
      <c r="E766" s="51"/>
      <c r="F766" s="51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1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9.75" customHeight="1">
      <c r="A767" s="50"/>
      <c r="B767" s="50"/>
      <c r="C767" s="50"/>
      <c r="D767" s="50"/>
      <c r="E767" s="51"/>
      <c r="F767" s="51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1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9.75" customHeight="1">
      <c r="A768" s="50"/>
      <c r="B768" s="50"/>
      <c r="C768" s="50"/>
      <c r="D768" s="50"/>
      <c r="E768" s="51"/>
      <c r="F768" s="51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1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9.75" customHeight="1">
      <c r="A769" s="50"/>
      <c r="B769" s="50"/>
      <c r="C769" s="50"/>
      <c r="D769" s="50"/>
      <c r="E769" s="51"/>
      <c r="F769" s="51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1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9.75" customHeight="1">
      <c r="A770" s="50"/>
      <c r="B770" s="50"/>
      <c r="C770" s="50"/>
      <c r="D770" s="50"/>
      <c r="E770" s="51"/>
      <c r="F770" s="51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1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9.75" customHeight="1">
      <c r="A771" s="50"/>
      <c r="B771" s="50"/>
      <c r="C771" s="50"/>
      <c r="D771" s="50"/>
      <c r="E771" s="51"/>
      <c r="F771" s="51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1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9.75" customHeight="1">
      <c r="A772" s="50"/>
      <c r="B772" s="50"/>
      <c r="C772" s="50"/>
      <c r="D772" s="50"/>
      <c r="E772" s="51"/>
      <c r="F772" s="51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1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9.75" customHeight="1">
      <c r="A773" s="50"/>
      <c r="B773" s="50"/>
      <c r="C773" s="50"/>
      <c r="D773" s="50"/>
      <c r="E773" s="51"/>
      <c r="F773" s="51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1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9.75" customHeight="1">
      <c r="A774" s="50"/>
      <c r="B774" s="50"/>
      <c r="C774" s="50"/>
      <c r="D774" s="50"/>
      <c r="E774" s="51"/>
      <c r="F774" s="51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1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9.75" customHeight="1">
      <c r="A775" s="50"/>
      <c r="B775" s="50"/>
      <c r="C775" s="50"/>
      <c r="D775" s="50"/>
      <c r="E775" s="51"/>
      <c r="F775" s="51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1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9.75" customHeight="1">
      <c r="A776" s="50"/>
      <c r="B776" s="50"/>
      <c r="C776" s="50"/>
      <c r="D776" s="50"/>
      <c r="E776" s="51"/>
      <c r="F776" s="51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1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9.75" customHeight="1">
      <c r="A777" s="50"/>
      <c r="B777" s="50"/>
      <c r="C777" s="50"/>
      <c r="D777" s="50"/>
      <c r="E777" s="51"/>
      <c r="F777" s="51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1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9.75" customHeight="1">
      <c r="A778" s="50"/>
      <c r="B778" s="50"/>
      <c r="C778" s="50"/>
      <c r="D778" s="50"/>
      <c r="E778" s="51"/>
      <c r="F778" s="51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1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9.75" customHeight="1">
      <c r="A779" s="50"/>
      <c r="B779" s="50"/>
      <c r="C779" s="50"/>
      <c r="D779" s="50"/>
      <c r="E779" s="51"/>
      <c r="F779" s="51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1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9.75" customHeight="1">
      <c r="A780" s="50"/>
      <c r="B780" s="50"/>
      <c r="C780" s="50"/>
      <c r="D780" s="50"/>
      <c r="E780" s="51"/>
      <c r="F780" s="51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1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9.75" customHeight="1">
      <c r="A781" s="50"/>
      <c r="B781" s="50"/>
      <c r="C781" s="50"/>
      <c r="D781" s="50"/>
      <c r="E781" s="51"/>
      <c r="F781" s="51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1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9.75" customHeight="1">
      <c r="A782" s="50"/>
      <c r="B782" s="50"/>
      <c r="C782" s="50"/>
      <c r="D782" s="50"/>
      <c r="E782" s="51"/>
      <c r="F782" s="51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1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9.75" customHeight="1">
      <c r="A783" s="50"/>
      <c r="B783" s="50"/>
      <c r="C783" s="50"/>
      <c r="D783" s="50"/>
      <c r="E783" s="51"/>
      <c r="F783" s="51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1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9.75" customHeight="1">
      <c r="A784" s="50"/>
      <c r="B784" s="50"/>
      <c r="C784" s="50"/>
      <c r="D784" s="50"/>
      <c r="E784" s="51"/>
      <c r="F784" s="51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1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9.75" customHeight="1">
      <c r="A785" s="50"/>
      <c r="B785" s="50"/>
      <c r="C785" s="50"/>
      <c r="D785" s="50"/>
      <c r="E785" s="51"/>
      <c r="F785" s="51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1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9.75" customHeight="1">
      <c r="A786" s="50"/>
      <c r="B786" s="50"/>
      <c r="C786" s="50"/>
      <c r="D786" s="50"/>
      <c r="E786" s="51"/>
      <c r="F786" s="51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1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9.75" customHeight="1">
      <c r="A787" s="50"/>
      <c r="B787" s="50"/>
      <c r="C787" s="50"/>
      <c r="D787" s="50"/>
      <c r="E787" s="51"/>
      <c r="F787" s="51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1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9.75" customHeight="1">
      <c r="A788" s="50"/>
      <c r="B788" s="50"/>
      <c r="C788" s="50"/>
      <c r="D788" s="50"/>
      <c r="E788" s="51"/>
      <c r="F788" s="51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1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9.75" customHeight="1">
      <c r="A789" s="50"/>
      <c r="B789" s="50"/>
      <c r="C789" s="50"/>
      <c r="D789" s="50"/>
      <c r="E789" s="51"/>
      <c r="F789" s="51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1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9.75" customHeight="1">
      <c r="A790" s="50"/>
      <c r="B790" s="50"/>
      <c r="C790" s="50"/>
      <c r="D790" s="50"/>
      <c r="E790" s="51"/>
      <c r="F790" s="51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1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9.75" customHeight="1">
      <c r="A791" s="50"/>
      <c r="B791" s="50"/>
      <c r="C791" s="50"/>
      <c r="D791" s="50"/>
      <c r="E791" s="51"/>
      <c r="F791" s="51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1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9.75" customHeight="1">
      <c r="A792" s="50"/>
      <c r="B792" s="50"/>
      <c r="C792" s="50"/>
      <c r="D792" s="50"/>
      <c r="E792" s="51"/>
      <c r="F792" s="51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1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9.75" customHeight="1">
      <c r="A793" s="50"/>
      <c r="B793" s="50"/>
      <c r="C793" s="50"/>
      <c r="D793" s="50"/>
      <c r="E793" s="51"/>
      <c r="F793" s="51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1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9.75" customHeight="1">
      <c r="A794" s="50"/>
      <c r="B794" s="50"/>
      <c r="C794" s="50"/>
      <c r="D794" s="50"/>
      <c r="E794" s="51"/>
      <c r="F794" s="51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1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9.75" customHeight="1">
      <c r="A795" s="50"/>
      <c r="B795" s="50"/>
      <c r="C795" s="50"/>
      <c r="D795" s="50"/>
      <c r="E795" s="51"/>
      <c r="F795" s="51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1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9.75" customHeight="1">
      <c r="A796" s="50"/>
      <c r="B796" s="50"/>
      <c r="C796" s="50"/>
      <c r="D796" s="50"/>
      <c r="E796" s="51"/>
      <c r="F796" s="51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1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9.75" customHeight="1">
      <c r="A797" s="50"/>
      <c r="B797" s="50"/>
      <c r="C797" s="50"/>
      <c r="D797" s="50"/>
      <c r="E797" s="51"/>
      <c r="F797" s="51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1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9.75" customHeight="1">
      <c r="A798" s="50"/>
      <c r="B798" s="50"/>
      <c r="C798" s="50"/>
      <c r="D798" s="50"/>
      <c r="E798" s="51"/>
      <c r="F798" s="51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1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9.75" customHeight="1">
      <c r="A799" s="50"/>
      <c r="B799" s="50"/>
      <c r="C799" s="50"/>
      <c r="D799" s="50"/>
      <c r="E799" s="51"/>
      <c r="F799" s="51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1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9.75" customHeight="1">
      <c r="A800" s="50"/>
      <c r="B800" s="50"/>
      <c r="C800" s="50"/>
      <c r="D800" s="50"/>
      <c r="E800" s="51"/>
      <c r="F800" s="51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1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9.75" customHeight="1">
      <c r="A801" s="50"/>
      <c r="B801" s="50"/>
      <c r="C801" s="50"/>
      <c r="D801" s="50"/>
      <c r="E801" s="51"/>
      <c r="F801" s="51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1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9.75" customHeight="1">
      <c r="A802" s="50"/>
      <c r="B802" s="50"/>
      <c r="C802" s="50"/>
      <c r="D802" s="50"/>
      <c r="E802" s="51"/>
      <c r="F802" s="51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1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9.75" customHeight="1">
      <c r="A803" s="50"/>
      <c r="B803" s="50"/>
      <c r="C803" s="50"/>
      <c r="D803" s="50"/>
      <c r="E803" s="51"/>
      <c r="F803" s="51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1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9.75" customHeight="1">
      <c r="A804" s="50"/>
      <c r="B804" s="50"/>
      <c r="C804" s="50"/>
      <c r="D804" s="50"/>
      <c r="E804" s="51"/>
      <c r="F804" s="51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1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9.75" customHeight="1">
      <c r="A805" s="50"/>
      <c r="B805" s="50"/>
      <c r="C805" s="50"/>
      <c r="D805" s="50"/>
      <c r="E805" s="51"/>
      <c r="F805" s="51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1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9.75" customHeight="1">
      <c r="A806" s="50"/>
      <c r="B806" s="50"/>
      <c r="C806" s="50"/>
      <c r="D806" s="50"/>
      <c r="E806" s="51"/>
      <c r="F806" s="51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1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9.75" customHeight="1">
      <c r="A807" s="50"/>
      <c r="B807" s="50"/>
      <c r="C807" s="50"/>
      <c r="D807" s="50"/>
      <c r="E807" s="51"/>
      <c r="F807" s="51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1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9.75" customHeight="1">
      <c r="A808" s="50"/>
      <c r="B808" s="50"/>
      <c r="C808" s="50"/>
      <c r="D808" s="50"/>
      <c r="E808" s="51"/>
      <c r="F808" s="51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1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9.75" customHeight="1">
      <c r="A809" s="50"/>
      <c r="B809" s="50"/>
      <c r="C809" s="50"/>
      <c r="D809" s="50"/>
      <c r="E809" s="51"/>
      <c r="F809" s="51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1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9.75" customHeight="1">
      <c r="A810" s="50"/>
      <c r="B810" s="50"/>
      <c r="C810" s="50"/>
      <c r="D810" s="50"/>
      <c r="E810" s="51"/>
      <c r="F810" s="51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1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9.75" customHeight="1">
      <c r="A811" s="50"/>
      <c r="B811" s="50"/>
      <c r="C811" s="50"/>
      <c r="D811" s="50"/>
      <c r="E811" s="51"/>
      <c r="F811" s="51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1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9.75" customHeight="1">
      <c r="A812" s="50"/>
      <c r="B812" s="50"/>
      <c r="C812" s="50"/>
      <c r="D812" s="50"/>
      <c r="E812" s="51"/>
      <c r="F812" s="51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1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9.75" customHeight="1">
      <c r="A813" s="50"/>
      <c r="B813" s="50"/>
      <c r="C813" s="50"/>
      <c r="D813" s="50"/>
      <c r="E813" s="51"/>
      <c r="F813" s="51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1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9.75" customHeight="1">
      <c r="A814" s="50"/>
      <c r="B814" s="50"/>
      <c r="C814" s="50"/>
      <c r="D814" s="50"/>
      <c r="E814" s="51"/>
      <c r="F814" s="51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1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9.75" customHeight="1">
      <c r="A815" s="50"/>
      <c r="B815" s="50"/>
      <c r="C815" s="50"/>
      <c r="D815" s="50"/>
      <c r="E815" s="51"/>
      <c r="F815" s="51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1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9.75" customHeight="1">
      <c r="A816" s="50"/>
      <c r="B816" s="50"/>
      <c r="C816" s="50"/>
      <c r="D816" s="50"/>
      <c r="E816" s="51"/>
      <c r="F816" s="51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1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9.75" customHeight="1">
      <c r="A817" s="50"/>
      <c r="B817" s="50"/>
      <c r="C817" s="50"/>
      <c r="D817" s="50"/>
      <c r="E817" s="51"/>
      <c r="F817" s="51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1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9.75" customHeight="1">
      <c r="A818" s="50"/>
      <c r="B818" s="50"/>
      <c r="C818" s="50"/>
      <c r="D818" s="50"/>
      <c r="E818" s="51"/>
      <c r="F818" s="51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1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9.75" customHeight="1">
      <c r="A819" s="50"/>
      <c r="B819" s="50"/>
      <c r="C819" s="50"/>
      <c r="D819" s="50"/>
      <c r="E819" s="51"/>
      <c r="F819" s="51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1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9.75" customHeight="1">
      <c r="A820" s="50"/>
      <c r="B820" s="50"/>
      <c r="C820" s="50"/>
      <c r="D820" s="50"/>
      <c r="E820" s="51"/>
      <c r="F820" s="51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1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9.75" customHeight="1">
      <c r="A821" s="50"/>
      <c r="B821" s="50"/>
      <c r="C821" s="50"/>
      <c r="D821" s="50"/>
      <c r="E821" s="51"/>
      <c r="F821" s="51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1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9.75" customHeight="1">
      <c r="A822" s="50"/>
      <c r="B822" s="50"/>
      <c r="C822" s="50"/>
      <c r="D822" s="50"/>
      <c r="E822" s="51"/>
      <c r="F822" s="51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1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9.75" customHeight="1">
      <c r="A823" s="50"/>
      <c r="B823" s="50"/>
      <c r="C823" s="50"/>
      <c r="D823" s="50"/>
      <c r="E823" s="51"/>
      <c r="F823" s="51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1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9.75" customHeight="1">
      <c r="A824" s="50"/>
      <c r="B824" s="50"/>
      <c r="C824" s="50"/>
      <c r="D824" s="50"/>
      <c r="E824" s="51"/>
      <c r="F824" s="51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1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9.75" customHeight="1">
      <c r="A825" s="50"/>
      <c r="B825" s="50"/>
      <c r="C825" s="50"/>
      <c r="D825" s="50"/>
      <c r="E825" s="51"/>
      <c r="F825" s="51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1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9.75" customHeight="1">
      <c r="A826" s="50"/>
      <c r="B826" s="50"/>
      <c r="C826" s="50"/>
      <c r="D826" s="50"/>
      <c r="E826" s="51"/>
      <c r="F826" s="51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1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9.75" customHeight="1">
      <c r="A827" s="50"/>
      <c r="B827" s="50"/>
      <c r="C827" s="50"/>
      <c r="D827" s="50"/>
      <c r="E827" s="51"/>
      <c r="F827" s="51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1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9.75" customHeight="1">
      <c r="A828" s="50"/>
      <c r="B828" s="50"/>
      <c r="C828" s="50"/>
      <c r="D828" s="50"/>
      <c r="E828" s="51"/>
      <c r="F828" s="51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1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9.75" customHeight="1">
      <c r="A829" s="50"/>
      <c r="B829" s="50"/>
      <c r="C829" s="50"/>
      <c r="D829" s="50"/>
      <c r="E829" s="51"/>
      <c r="F829" s="51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1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9.75" customHeight="1">
      <c r="A830" s="50"/>
      <c r="B830" s="50"/>
      <c r="C830" s="50"/>
      <c r="D830" s="50"/>
      <c r="E830" s="51"/>
      <c r="F830" s="51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1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9.75" customHeight="1">
      <c r="A831" s="50"/>
      <c r="B831" s="50"/>
      <c r="C831" s="50"/>
      <c r="D831" s="50"/>
      <c r="E831" s="51"/>
      <c r="F831" s="51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1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9.75" customHeight="1">
      <c r="A832" s="50"/>
      <c r="B832" s="50"/>
      <c r="C832" s="50"/>
      <c r="D832" s="50"/>
      <c r="E832" s="51"/>
      <c r="F832" s="51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1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9.75" customHeight="1">
      <c r="A833" s="50"/>
      <c r="B833" s="50"/>
      <c r="C833" s="50"/>
      <c r="D833" s="50"/>
      <c r="E833" s="51"/>
      <c r="F833" s="51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1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9.75" customHeight="1">
      <c r="A834" s="50"/>
      <c r="B834" s="50"/>
      <c r="C834" s="50"/>
      <c r="D834" s="50"/>
      <c r="E834" s="51"/>
      <c r="F834" s="51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1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9.75" customHeight="1">
      <c r="A835" s="50"/>
      <c r="B835" s="50"/>
      <c r="C835" s="50"/>
      <c r="D835" s="50"/>
      <c r="E835" s="51"/>
      <c r="F835" s="51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1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9.75" customHeight="1">
      <c r="A836" s="50"/>
      <c r="B836" s="50"/>
      <c r="C836" s="50"/>
      <c r="D836" s="50"/>
      <c r="E836" s="51"/>
      <c r="F836" s="51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1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9.75" customHeight="1">
      <c r="A837" s="50"/>
      <c r="B837" s="50"/>
      <c r="C837" s="50"/>
      <c r="D837" s="50"/>
      <c r="E837" s="51"/>
      <c r="F837" s="51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1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9.75" customHeight="1">
      <c r="A838" s="50"/>
      <c r="B838" s="50"/>
      <c r="C838" s="50"/>
      <c r="D838" s="50"/>
      <c r="E838" s="51"/>
      <c r="F838" s="51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1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9.75" customHeight="1">
      <c r="A839" s="50"/>
      <c r="B839" s="50"/>
      <c r="C839" s="50"/>
      <c r="D839" s="50"/>
      <c r="E839" s="51"/>
      <c r="F839" s="51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1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9.75" customHeight="1">
      <c r="A840" s="50"/>
      <c r="B840" s="50"/>
      <c r="C840" s="50"/>
      <c r="D840" s="50"/>
      <c r="E840" s="51"/>
      <c r="F840" s="51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1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9.75" customHeight="1">
      <c r="A841" s="50"/>
      <c r="B841" s="50"/>
      <c r="C841" s="50"/>
      <c r="D841" s="50"/>
      <c r="E841" s="51"/>
      <c r="F841" s="51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1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9.75" customHeight="1">
      <c r="A842" s="50"/>
      <c r="B842" s="50"/>
      <c r="C842" s="50"/>
      <c r="D842" s="50"/>
      <c r="E842" s="51"/>
      <c r="F842" s="51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1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9.75" customHeight="1">
      <c r="A843" s="50"/>
      <c r="B843" s="50"/>
      <c r="C843" s="50"/>
      <c r="D843" s="50"/>
      <c r="E843" s="51"/>
      <c r="F843" s="51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1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9.75" customHeight="1">
      <c r="A844" s="50"/>
      <c r="B844" s="50"/>
      <c r="C844" s="50"/>
      <c r="D844" s="50"/>
      <c r="E844" s="51"/>
      <c r="F844" s="51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1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9.75" customHeight="1">
      <c r="A845" s="50"/>
      <c r="B845" s="50"/>
      <c r="C845" s="50"/>
      <c r="D845" s="50"/>
      <c r="E845" s="51"/>
      <c r="F845" s="51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1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9.75" customHeight="1">
      <c r="A846" s="50"/>
      <c r="B846" s="50"/>
      <c r="C846" s="50"/>
      <c r="D846" s="50"/>
      <c r="E846" s="51"/>
      <c r="F846" s="51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1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9.75" customHeight="1">
      <c r="A847" s="50"/>
      <c r="B847" s="50"/>
      <c r="C847" s="50"/>
      <c r="D847" s="50"/>
      <c r="E847" s="51"/>
      <c r="F847" s="51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1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9.75" customHeight="1">
      <c r="A848" s="50"/>
      <c r="B848" s="50"/>
      <c r="C848" s="50"/>
      <c r="D848" s="50"/>
      <c r="E848" s="51"/>
      <c r="F848" s="51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1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9.75" customHeight="1">
      <c r="A849" s="50"/>
      <c r="B849" s="50"/>
      <c r="C849" s="50"/>
      <c r="D849" s="50"/>
      <c r="E849" s="51"/>
      <c r="F849" s="51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1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9.75" customHeight="1">
      <c r="A850" s="50"/>
      <c r="B850" s="50"/>
      <c r="C850" s="50"/>
      <c r="D850" s="50"/>
      <c r="E850" s="51"/>
      <c r="F850" s="51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1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9.75" customHeight="1">
      <c r="A851" s="50"/>
      <c r="B851" s="50"/>
      <c r="C851" s="50"/>
      <c r="D851" s="50"/>
      <c r="E851" s="51"/>
      <c r="F851" s="51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1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9.75" customHeight="1">
      <c r="A852" s="50"/>
      <c r="B852" s="50"/>
      <c r="C852" s="50"/>
      <c r="D852" s="50"/>
      <c r="E852" s="51"/>
      <c r="F852" s="51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1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9.75" customHeight="1">
      <c r="A853" s="50"/>
      <c r="B853" s="50"/>
      <c r="C853" s="50"/>
      <c r="D853" s="50"/>
      <c r="E853" s="51"/>
      <c r="F853" s="51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1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9.75" customHeight="1">
      <c r="A854" s="50"/>
      <c r="B854" s="50"/>
      <c r="C854" s="50"/>
      <c r="D854" s="50"/>
      <c r="E854" s="51"/>
      <c r="F854" s="51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1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9.75" customHeight="1">
      <c r="A855" s="50"/>
      <c r="B855" s="50"/>
      <c r="C855" s="50"/>
      <c r="D855" s="50"/>
      <c r="E855" s="51"/>
      <c r="F855" s="51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1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9.75" customHeight="1">
      <c r="A856" s="50"/>
      <c r="B856" s="50"/>
      <c r="C856" s="50"/>
      <c r="D856" s="50"/>
      <c r="E856" s="51"/>
      <c r="F856" s="51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1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9.75" customHeight="1">
      <c r="A857" s="50"/>
      <c r="B857" s="50"/>
      <c r="C857" s="50"/>
      <c r="D857" s="50"/>
      <c r="E857" s="51"/>
      <c r="F857" s="51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1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9.75" customHeight="1">
      <c r="A858" s="50"/>
      <c r="B858" s="50"/>
      <c r="C858" s="50"/>
      <c r="D858" s="50"/>
      <c r="E858" s="51"/>
      <c r="F858" s="51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1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9.75" customHeight="1">
      <c r="A859" s="50"/>
      <c r="B859" s="50"/>
      <c r="C859" s="50"/>
      <c r="D859" s="50"/>
      <c r="E859" s="51"/>
      <c r="F859" s="51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1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9.75" customHeight="1">
      <c r="A860" s="50"/>
      <c r="B860" s="50"/>
      <c r="C860" s="50"/>
      <c r="D860" s="50"/>
      <c r="E860" s="51"/>
      <c r="F860" s="51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1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9.75" customHeight="1">
      <c r="A861" s="50"/>
      <c r="B861" s="50"/>
      <c r="C861" s="50"/>
      <c r="D861" s="50"/>
      <c r="E861" s="51"/>
      <c r="F861" s="51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1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9.75" customHeight="1">
      <c r="A862" s="50"/>
      <c r="B862" s="50"/>
      <c r="C862" s="50"/>
      <c r="D862" s="50"/>
      <c r="E862" s="51"/>
      <c r="F862" s="51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1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9.75" customHeight="1">
      <c r="A863" s="50"/>
      <c r="B863" s="50"/>
      <c r="C863" s="50"/>
      <c r="D863" s="50"/>
      <c r="E863" s="51"/>
      <c r="F863" s="51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1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9.75" customHeight="1">
      <c r="A864" s="50"/>
      <c r="B864" s="50"/>
      <c r="C864" s="50"/>
      <c r="D864" s="50"/>
      <c r="E864" s="51"/>
      <c r="F864" s="51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1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9.75" customHeight="1">
      <c r="A865" s="50"/>
      <c r="B865" s="50"/>
      <c r="C865" s="50"/>
      <c r="D865" s="50"/>
      <c r="E865" s="51"/>
      <c r="F865" s="51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1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9.75" customHeight="1">
      <c r="A866" s="50"/>
      <c r="B866" s="50"/>
      <c r="C866" s="50"/>
      <c r="D866" s="50"/>
      <c r="E866" s="51"/>
      <c r="F866" s="51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1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9.75" customHeight="1">
      <c r="A867" s="50"/>
      <c r="B867" s="50"/>
      <c r="C867" s="50"/>
      <c r="D867" s="50"/>
      <c r="E867" s="51"/>
      <c r="F867" s="51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1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9.75" customHeight="1">
      <c r="A868" s="50"/>
      <c r="B868" s="50"/>
      <c r="C868" s="50"/>
      <c r="D868" s="50"/>
      <c r="E868" s="51"/>
      <c r="F868" s="51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1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9.75" customHeight="1">
      <c r="A869" s="50"/>
      <c r="B869" s="50"/>
      <c r="C869" s="50"/>
      <c r="D869" s="50"/>
      <c r="E869" s="51"/>
      <c r="F869" s="51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1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9.75" customHeight="1">
      <c r="A870" s="50"/>
      <c r="B870" s="50"/>
      <c r="C870" s="50"/>
      <c r="D870" s="50"/>
      <c r="E870" s="51"/>
      <c r="F870" s="51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1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9.75" customHeight="1">
      <c r="A871" s="50"/>
      <c r="B871" s="50"/>
      <c r="C871" s="50"/>
      <c r="D871" s="50"/>
      <c r="E871" s="51"/>
      <c r="F871" s="51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1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9.75" customHeight="1">
      <c r="A872" s="50"/>
      <c r="B872" s="50"/>
      <c r="C872" s="50"/>
      <c r="D872" s="50"/>
      <c r="E872" s="51"/>
      <c r="F872" s="51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1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9.75" customHeight="1">
      <c r="A873" s="50"/>
      <c r="B873" s="50"/>
      <c r="C873" s="50"/>
      <c r="D873" s="50"/>
      <c r="E873" s="51"/>
      <c r="F873" s="51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1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9.75" customHeight="1">
      <c r="A874" s="50"/>
      <c r="B874" s="50"/>
      <c r="C874" s="50"/>
      <c r="D874" s="50"/>
      <c r="E874" s="51"/>
      <c r="F874" s="51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1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9.75" customHeight="1">
      <c r="A875" s="50"/>
      <c r="B875" s="50"/>
      <c r="C875" s="50"/>
      <c r="D875" s="50"/>
      <c r="E875" s="51"/>
      <c r="F875" s="51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1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9.75" customHeight="1">
      <c r="A876" s="50"/>
      <c r="B876" s="50"/>
      <c r="C876" s="50"/>
      <c r="D876" s="50"/>
      <c r="E876" s="51"/>
      <c r="F876" s="51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1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9.75" customHeight="1">
      <c r="A877" s="50"/>
      <c r="B877" s="50"/>
      <c r="C877" s="50"/>
      <c r="D877" s="50"/>
      <c r="E877" s="51"/>
      <c r="F877" s="51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1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9.75" customHeight="1">
      <c r="A878" s="50"/>
      <c r="B878" s="50"/>
      <c r="C878" s="50"/>
      <c r="D878" s="50"/>
      <c r="E878" s="51"/>
      <c r="F878" s="51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1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9.75" customHeight="1">
      <c r="A879" s="50"/>
      <c r="B879" s="50"/>
      <c r="C879" s="50"/>
      <c r="D879" s="50"/>
      <c r="E879" s="51"/>
      <c r="F879" s="51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1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9.75" customHeight="1">
      <c r="A880" s="50"/>
      <c r="B880" s="50"/>
      <c r="C880" s="50"/>
      <c r="D880" s="50"/>
      <c r="E880" s="51"/>
      <c r="F880" s="51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1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9.75" customHeight="1">
      <c r="A881" s="50"/>
      <c r="B881" s="50"/>
      <c r="C881" s="50"/>
      <c r="D881" s="50"/>
      <c r="E881" s="51"/>
      <c r="F881" s="51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1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9.75" customHeight="1">
      <c r="A882" s="50"/>
      <c r="B882" s="50"/>
      <c r="C882" s="50"/>
      <c r="D882" s="50"/>
      <c r="E882" s="51"/>
      <c r="F882" s="51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1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9.75" customHeight="1">
      <c r="A883" s="50"/>
      <c r="B883" s="50"/>
      <c r="C883" s="50"/>
      <c r="D883" s="50"/>
      <c r="E883" s="51"/>
      <c r="F883" s="51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1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9.75" customHeight="1">
      <c r="A884" s="50"/>
      <c r="B884" s="50"/>
      <c r="C884" s="50"/>
      <c r="D884" s="50"/>
      <c r="E884" s="51"/>
      <c r="F884" s="51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1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9.75" customHeight="1">
      <c r="A885" s="50"/>
      <c r="B885" s="50"/>
      <c r="C885" s="50"/>
      <c r="D885" s="50"/>
      <c r="E885" s="51"/>
      <c r="F885" s="51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1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9.75" customHeight="1">
      <c r="A886" s="50"/>
      <c r="B886" s="50"/>
      <c r="C886" s="50"/>
      <c r="D886" s="50"/>
      <c r="E886" s="51"/>
      <c r="F886" s="51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1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9.75" customHeight="1">
      <c r="A887" s="50"/>
      <c r="B887" s="50"/>
      <c r="C887" s="50"/>
      <c r="D887" s="50"/>
      <c r="E887" s="51"/>
      <c r="F887" s="51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1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9.75" customHeight="1">
      <c r="A888" s="50"/>
      <c r="B888" s="50"/>
      <c r="C888" s="50"/>
      <c r="D888" s="50"/>
      <c r="E888" s="51"/>
      <c r="F888" s="51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1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9.75" customHeight="1">
      <c r="A889" s="50"/>
      <c r="B889" s="50"/>
      <c r="C889" s="50"/>
      <c r="D889" s="50"/>
      <c r="E889" s="51"/>
      <c r="F889" s="51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1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9.75" customHeight="1">
      <c r="A890" s="50"/>
      <c r="B890" s="50"/>
      <c r="C890" s="50"/>
      <c r="D890" s="50"/>
      <c r="E890" s="51"/>
      <c r="F890" s="51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1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9.75" customHeight="1">
      <c r="A891" s="50"/>
      <c r="B891" s="50"/>
      <c r="C891" s="50"/>
      <c r="D891" s="50"/>
      <c r="E891" s="51"/>
      <c r="F891" s="51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1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9.75" customHeight="1">
      <c r="A892" s="50"/>
      <c r="B892" s="50"/>
      <c r="C892" s="50"/>
      <c r="D892" s="50"/>
      <c r="E892" s="51"/>
      <c r="F892" s="51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1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9.75" customHeight="1">
      <c r="A893" s="50"/>
      <c r="B893" s="50"/>
      <c r="C893" s="50"/>
      <c r="D893" s="50"/>
      <c r="E893" s="51"/>
      <c r="F893" s="51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1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9.75" customHeight="1">
      <c r="A894" s="50"/>
      <c r="B894" s="50"/>
      <c r="C894" s="50"/>
      <c r="D894" s="50"/>
      <c r="E894" s="51"/>
      <c r="F894" s="51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1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9.75" customHeight="1">
      <c r="A895" s="50"/>
      <c r="B895" s="50"/>
      <c r="C895" s="50"/>
      <c r="D895" s="50"/>
      <c r="E895" s="51"/>
      <c r="F895" s="51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1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9.75" customHeight="1">
      <c r="A896" s="50"/>
      <c r="B896" s="50"/>
      <c r="C896" s="50"/>
      <c r="D896" s="50"/>
      <c r="E896" s="51"/>
      <c r="F896" s="51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1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9.75" customHeight="1">
      <c r="A897" s="50"/>
      <c r="B897" s="50"/>
      <c r="C897" s="50"/>
      <c r="D897" s="50"/>
      <c r="E897" s="51"/>
      <c r="F897" s="51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1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9.75" customHeight="1">
      <c r="A898" s="50"/>
      <c r="B898" s="50"/>
      <c r="C898" s="50"/>
      <c r="D898" s="50"/>
      <c r="E898" s="51"/>
      <c r="F898" s="51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1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9.75" customHeight="1">
      <c r="A899" s="50"/>
      <c r="B899" s="50"/>
      <c r="C899" s="50"/>
      <c r="D899" s="50"/>
      <c r="E899" s="51"/>
      <c r="F899" s="51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1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9.75" customHeight="1">
      <c r="A900" s="50"/>
      <c r="B900" s="50"/>
      <c r="C900" s="50"/>
      <c r="D900" s="50"/>
      <c r="E900" s="51"/>
      <c r="F900" s="51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1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9.75" customHeight="1">
      <c r="A901" s="50"/>
      <c r="B901" s="50"/>
      <c r="C901" s="50"/>
      <c r="D901" s="50"/>
      <c r="E901" s="51"/>
      <c r="F901" s="51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1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9.75" customHeight="1">
      <c r="A902" s="50"/>
      <c r="B902" s="50"/>
      <c r="C902" s="50"/>
      <c r="D902" s="50"/>
      <c r="E902" s="51"/>
      <c r="F902" s="51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1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9.75" customHeight="1">
      <c r="A903" s="50"/>
      <c r="B903" s="50"/>
      <c r="C903" s="50"/>
      <c r="D903" s="50"/>
      <c r="E903" s="51"/>
      <c r="F903" s="51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1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9.75" customHeight="1">
      <c r="A904" s="50"/>
      <c r="B904" s="50"/>
      <c r="C904" s="50"/>
      <c r="D904" s="50"/>
      <c r="E904" s="51"/>
      <c r="F904" s="51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1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9.75" customHeight="1">
      <c r="A905" s="50"/>
      <c r="B905" s="50"/>
      <c r="C905" s="50"/>
      <c r="D905" s="50"/>
      <c r="E905" s="51"/>
      <c r="F905" s="51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1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9.75" customHeight="1">
      <c r="A906" s="50"/>
      <c r="B906" s="50"/>
      <c r="C906" s="50"/>
      <c r="D906" s="50"/>
      <c r="E906" s="51"/>
      <c r="F906" s="51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1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9.75" customHeight="1">
      <c r="A907" s="50"/>
      <c r="B907" s="50"/>
      <c r="C907" s="50"/>
      <c r="D907" s="50"/>
      <c r="E907" s="51"/>
      <c r="F907" s="51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1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9.75" customHeight="1">
      <c r="A908" s="50"/>
      <c r="B908" s="50"/>
      <c r="C908" s="50"/>
      <c r="D908" s="50"/>
      <c r="E908" s="51"/>
      <c r="F908" s="51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1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9.75" customHeight="1">
      <c r="A909" s="50"/>
      <c r="B909" s="50"/>
      <c r="C909" s="50"/>
      <c r="D909" s="50"/>
      <c r="E909" s="51"/>
      <c r="F909" s="51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1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9.75" customHeight="1">
      <c r="A910" s="50"/>
      <c r="B910" s="50"/>
      <c r="C910" s="50"/>
      <c r="D910" s="50"/>
      <c r="E910" s="51"/>
      <c r="F910" s="51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1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9.75" customHeight="1">
      <c r="A911" s="50"/>
      <c r="B911" s="50"/>
      <c r="C911" s="50"/>
      <c r="D911" s="50"/>
      <c r="E911" s="51"/>
      <c r="F911" s="51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1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9.75" customHeight="1">
      <c r="A912" s="50"/>
      <c r="B912" s="50"/>
      <c r="C912" s="50"/>
      <c r="D912" s="50"/>
      <c r="E912" s="51"/>
      <c r="F912" s="51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1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9.75" customHeight="1">
      <c r="A913" s="50"/>
      <c r="B913" s="50"/>
      <c r="C913" s="50"/>
      <c r="D913" s="50"/>
      <c r="E913" s="51"/>
      <c r="F913" s="51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1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9.75" customHeight="1">
      <c r="A914" s="50"/>
      <c r="B914" s="50"/>
      <c r="C914" s="50"/>
      <c r="D914" s="50"/>
      <c r="E914" s="51"/>
      <c r="F914" s="51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1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9.75" customHeight="1">
      <c r="A915" s="50"/>
      <c r="B915" s="50"/>
      <c r="C915" s="50"/>
      <c r="D915" s="50"/>
      <c r="E915" s="51"/>
      <c r="F915" s="51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1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9.75" customHeight="1">
      <c r="A916" s="50"/>
      <c r="B916" s="50"/>
      <c r="C916" s="50"/>
      <c r="D916" s="50"/>
      <c r="E916" s="51"/>
      <c r="F916" s="51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1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9.75" customHeight="1">
      <c r="A917" s="50"/>
      <c r="B917" s="50"/>
      <c r="C917" s="50"/>
      <c r="D917" s="50"/>
      <c r="E917" s="51"/>
      <c r="F917" s="51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1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9.75" customHeight="1">
      <c r="A918" s="50"/>
      <c r="B918" s="50"/>
      <c r="C918" s="50"/>
      <c r="D918" s="50"/>
      <c r="E918" s="51"/>
      <c r="F918" s="51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1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9.75" customHeight="1">
      <c r="A919" s="50"/>
      <c r="B919" s="50"/>
      <c r="C919" s="50"/>
      <c r="D919" s="50"/>
      <c r="E919" s="51"/>
      <c r="F919" s="51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1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9.75" customHeight="1">
      <c r="A920" s="50"/>
      <c r="B920" s="50"/>
      <c r="C920" s="50"/>
      <c r="D920" s="50"/>
      <c r="E920" s="51"/>
      <c r="F920" s="51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1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9.75" customHeight="1">
      <c r="A921" s="50"/>
      <c r="B921" s="50"/>
      <c r="C921" s="50"/>
      <c r="D921" s="50"/>
      <c r="E921" s="51"/>
      <c r="F921" s="51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1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9.75" customHeight="1">
      <c r="A922" s="50"/>
      <c r="B922" s="50"/>
      <c r="C922" s="50"/>
      <c r="D922" s="50"/>
      <c r="E922" s="51"/>
      <c r="F922" s="51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1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9.75" customHeight="1">
      <c r="A923" s="50"/>
      <c r="B923" s="50"/>
      <c r="C923" s="50"/>
      <c r="D923" s="50"/>
      <c r="E923" s="51"/>
      <c r="F923" s="51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1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9.75" customHeight="1">
      <c r="A924" s="50"/>
      <c r="B924" s="50"/>
      <c r="C924" s="50"/>
      <c r="D924" s="50"/>
      <c r="E924" s="51"/>
      <c r="F924" s="51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1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9.75" customHeight="1">
      <c r="A925" s="50"/>
      <c r="B925" s="50"/>
      <c r="C925" s="50"/>
      <c r="D925" s="50"/>
      <c r="E925" s="51"/>
      <c r="F925" s="51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1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9.75" customHeight="1">
      <c r="A926" s="50"/>
      <c r="B926" s="50"/>
      <c r="C926" s="50"/>
      <c r="D926" s="50"/>
      <c r="E926" s="51"/>
      <c r="F926" s="51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1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9.75" customHeight="1">
      <c r="A927" s="50"/>
      <c r="B927" s="50"/>
      <c r="C927" s="50"/>
      <c r="D927" s="50"/>
      <c r="E927" s="51"/>
      <c r="F927" s="51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1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9.75" customHeight="1">
      <c r="A928" s="50"/>
      <c r="B928" s="50"/>
      <c r="C928" s="50"/>
      <c r="D928" s="50"/>
      <c r="E928" s="51"/>
      <c r="F928" s="51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1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9.75" customHeight="1">
      <c r="A929" s="50"/>
      <c r="B929" s="50"/>
      <c r="C929" s="50"/>
      <c r="D929" s="50"/>
      <c r="E929" s="51"/>
      <c r="F929" s="51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1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9.75" customHeight="1">
      <c r="A930" s="50"/>
      <c r="B930" s="50"/>
      <c r="C930" s="50"/>
      <c r="D930" s="50"/>
      <c r="E930" s="51"/>
      <c r="F930" s="51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1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9.75" customHeight="1">
      <c r="A931" s="50"/>
      <c r="B931" s="50"/>
      <c r="C931" s="50"/>
      <c r="D931" s="50"/>
      <c r="E931" s="51"/>
      <c r="F931" s="51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1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9.75" customHeight="1">
      <c r="A932" s="50"/>
      <c r="B932" s="50"/>
      <c r="C932" s="50"/>
      <c r="D932" s="50"/>
      <c r="E932" s="51"/>
      <c r="F932" s="51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1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9.75" customHeight="1">
      <c r="A933" s="50"/>
      <c r="B933" s="50"/>
      <c r="C933" s="50"/>
      <c r="D933" s="50"/>
      <c r="E933" s="51"/>
      <c r="F933" s="51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1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9.75" customHeight="1">
      <c r="A934" s="50"/>
      <c r="B934" s="50"/>
      <c r="C934" s="50"/>
      <c r="D934" s="50"/>
      <c r="E934" s="51"/>
      <c r="F934" s="51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1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9.75" customHeight="1">
      <c r="A935" s="50"/>
      <c r="B935" s="50"/>
      <c r="C935" s="50"/>
      <c r="D935" s="50"/>
      <c r="E935" s="51"/>
      <c r="F935" s="51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1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9.75" customHeight="1">
      <c r="A936" s="50"/>
      <c r="B936" s="50"/>
      <c r="C936" s="50"/>
      <c r="D936" s="50"/>
      <c r="E936" s="51"/>
      <c r="F936" s="51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1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9.75" customHeight="1">
      <c r="A937" s="50"/>
      <c r="B937" s="50"/>
      <c r="C937" s="50"/>
      <c r="D937" s="50"/>
      <c r="E937" s="51"/>
      <c r="F937" s="51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1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9.75" customHeight="1">
      <c r="A938" s="50"/>
      <c r="B938" s="50"/>
      <c r="C938" s="50"/>
      <c r="D938" s="50"/>
      <c r="E938" s="51"/>
      <c r="F938" s="51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1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9.75" customHeight="1">
      <c r="A939" s="50"/>
      <c r="B939" s="50"/>
      <c r="C939" s="50"/>
      <c r="D939" s="50"/>
      <c r="E939" s="51"/>
      <c r="F939" s="51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1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9.75" customHeight="1">
      <c r="A940" s="50"/>
      <c r="B940" s="50"/>
      <c r="C940" s="50"/>
      <c r="D940" s="50"/>
      <c r="E940" s="51"/>
      <c r="F940" s="51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1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9.75" customHeight="1">
      <c r="A941" s="50"/>
      <c r="B941" s="50"/>
      <c r="C941" s="50"/>
      <c r="D941" s="50"/>
      <c r="E941" s="51"/>
      <c r="F941" s="51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1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9.75" customHeight="1">
      <c r="A942" s="50"/>
      <c r="B942" s="50"/>
      <c r="C942" s="50"/>
      <c r="D942" s="50"/>
      <c r="E942" s="51"/>
      <c r="F942" s="51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1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9.75" customHeight="1">
      <c r="A943" s="50"/>
      <c r="B943" s="50"/>
      <c r="C943" s="50"/>
      <c r="D943" s="50"/>
      <c r="E943" s="51"/>
      <c r="F943" s="51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1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9.75" customHeight="1">
      <c r="A944" s="50"/>
      <c r="B944" s="50"/>
      <c r="C944" s="50"/>
      <c r="D944" s="50"/>
      <c r="E944" s="51"/>
      <c r="F944" s="51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1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9.75" customHeight="1">
      <c r="A945" s="50"/>
      <c r="B945" s="50"/>
      <c r="C945" s="50"/>
      <c r="D945" s="50"/>
      <c r="E945" s="51"/>
      <c r="F945" s="51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1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9.75" customHeight="1">
      <c r="A946" s="50"/>
      <c r="B946" s="50"/>
      <c r="C946" s="50"/>
      <c r="D946" s="50"/>
      <c r="E946" s="51"/>
      <c r="F946" s="51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1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9.75" customHeight="1">
      <c r="A947" s="50"/>
      <c r="B947" s="50"/>
      <c r="C947" s="50"/>
      <c r="D947" s="50"/>
      <c r="E947" s="51"/>
      <c r="F947" s="51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1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9.75" customHeight="1">
      <c r="A948" s="50"/>
      <c r="B948" s="50"/>
      <c r="C948" s="50"/>
      <c r="D948" s="50"/>
      <c r="E948" s="51"/>
      <c r="F948" s="51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1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9.75" customHeight="1">
      <c r="A949" s="50"/>
      <c r="B949" s="50"/>
      <c r="C949" s="50"/>
      <c r="D949" s="50"/>
      <c r="E949" s="51"/>
      <c r="F949" s="51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1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9.75" customHeight="1">
      <c r="A950" s="50"/>
      <c r="B950" s="50"/>
      <c r="C950" s="50"/>
      <c r="D950" s="50"/>
      <c r="E950" s="51"/>
      <c r="F950" s="51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1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9.75" customHeight="1">
      <c r="A951" s="50"/>
      <c r="B951" s="50"/>
      <c r="C951" s="50"/>
      <c r="D951" s="50"/>
      <c r="E951" s="51"/>
      <c r="F951" s="51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1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9.75" customHeight="1">
      <c r="A952" s="50"/>
      <c r="B952" s="50"/>
      <c r="C952" s="50"/>
      <c r="D952" s="50"/>
      <c r="E952" s="51"/>
      <c r="F952" s="51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1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9.75" customHeight="1">
      <c r="A953" s="50"/>
      <c r="B953" s="50"/>
      <c r="C953" s="50"/>
      <c r="D953" s="50"/>
      <c r="E953" s="51"/>
      <c r="F953" s="51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1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9.75" customHeight="1">
      <c r="A954" s="50"/>
      <c r="B954" s="50"/>
      <c r="C954" s="50"/>
      <c r="D954" s="50"/>
      <c r="E954" s="51"/>
      <c r="F954" s="51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1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9.75" customHeight="1">
      <c r="A955" s="50"/>
      <c r="B955" s="50"/>
      <c r="C955" s="50"/>
      <c r="D955" s="50"/>
      <c r="E955" s="51"/>
      <c r="F955" s="51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1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9.75" customHeight="1">
      <c r="A956" s="50"/>
      <c r="B956" s="50"/>
      <c r="C956" s="50"/>
      <c r="D956" s="50"/>
      <c r="E956" s="51"/>
      <c r="F956" s="51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1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9.75" customHeight="1">
      <c r="A957" s="50"/>
      <c r="B957" s="50"/>
      <c r="C957" s="50"/>
      <c r="D957" s="50"/>
      <c r="E957" s="51"/>
      <c r="F957" s="51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1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9.75" customHeight="1">
      <c r="A958" s="50"/>
      <c r="B958" s="50"/>
      <c r="C958" s="50"/>
      <c r="D958" s="50"/>
      <c r="E958" s="51"/>
      <c r="F958" s="51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1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9.75" customHeight="1">
      <c r="A959" s="50"/>
      <c r="B959" s="50"/>
      <c r="C959" s="50"/>
      <c r="D959" s="50"/>
      <c r="E959" s="51"/>
      <c r="F959" s="51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1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9.75" customHeight="1">
      <c r="A960" s="50"/>
      <c r="B960" s="50"/>
      <c r="C960" s="50"/>
      <c r="D960" s="50"/>
      <c r="E960" s="51"/>
      <c r="F960" s="51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1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9.75" customHeight="1">
      <c r="A961" s="50"/>
      <c r="B961" s="50"/>
      <c r="C961" s="50"/>
      <c r="D961" s="50"/>
      <c r="E961" s="51"/>
      <c r="F961" s="51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1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9.75" customHeight="1">
      <c r="A962" s="50"/>
      <c r="B962" s="50"/>
      <c r="C962" s="50"/>
      <c r="D962" s="50"/>
      <c r="E962" s="51"/>
      <c r="F962" s="51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1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9.75" customHeight="1">
      <c r="A963" s="50"/>
      <c r="B963" s="50"/>
      <c r="C963" s="50"/>
      <c r="D963" s="50"/>
      <c r="E963" s="51"/>
      <c r="F963" s="51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1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9.75" customHeight="1">
      <c r="A964" s="50"/>
      <c r="B964" s="50"/>
      <c r="C964" s="50"/>
      <c r="D964" s="50"/>
      <c r="E964" s="51"/>
      <c r="F964" s="51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1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9.75" customHeight="1">
      <c r="A965" s="50"/>
      <c r="B965" s="50"/>
      <c r="C965" s="50"/>
      <c r="D965" s="50"/>
      <c r="E965" s="51"/>
      <c r="F965" s="51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1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9.75" customHeight="1">
      <c r="A966" s="50"/>
      <c r="B966" s="50"/>
      <c r="C966" s="50"/>
      <c r="D966" s="50"/>
      <c r="E966" s="51"/>
      <c r="F966" s="51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1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9.75" customHeight="1">
      <c r="A967" s="50"/>
      <c r="B967" s="50"/>
      <c r="C967" s="50"/>
      <c r="D967" s="50"/>
      <c r="E967" s="51"/>
      <c r="F967" s="51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1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9.75" customHeight="1">
      <c r="A968" s="50"/>
      <c r="B968" s="50"/>
      <c r="C968" s="50"/>
      <c r="D968" s="50"/>
      <c r="E968" s="51"/>
      <c r="F968" s="51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1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9.75" customHeight="1">
      <c r="A969" s="50"/>
      <c r="B969" s="50"/>
      <c r="C969" s="50"/>
      <c r="D969" s="50"/>
      <c r="E969" s="51"/>
      <c r="F969" s="51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1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9.75" customHeight="1">
      <c r="A970" s="50"/>
      <c r="B970" s="50"/>
      <c r="C970" s="50"/>
      <c r="D970" s="50"/>
      <c r="E970" s="51"/>
      <c r="F970" s="51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1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9.75" customHeight="1">
      <c r="A971" s="50"/>
      <c r="B971" s="50"/>
      <c r="C971" s="50"/>
      <c r="D971" s="50"/>
      <c r="E971" s="51"/>
      <c r="F971" s="51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1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9.75" customHeight="1">
      <c r="A972" s="50"/>
      <c r="B972" s="50"/>
      <c r="C972" s="50"/>
      <c r="D972" s="50"/>
      <c r="E972" s="51"/>
      <c r="F972" s="51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1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9.75" customHeight="1">
      <c r="A973" s="50"/>
      <c r="B973" s="50"/>
      <c r="C973" s="50"/>
      <c r="D973" s="50"/>
      <c r="E973" s="51"/>
      <c r="F973" s="51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1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9.75" customHeight="1">
      <c r="A974" s="50"/>
      <c r="B974" s="50"/>
      <c r="C974" s="50"/>
      <c r="D974" s="50"/>
      <c r="E974" s="51"/>
      <c r="F974" s="51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1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9.75" customHeight="1">
      <c r="A975" s="50"/>
      <c r="B975" s="50"/>
      <c r="C975" s="50"/>
      <c r="D975" s="50"/>
      <c r="E975" s="51"/>
      <c r="F975" s="51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1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9.75" customHeight="1">
      <c r="A976" s="50"/>
      <c r="B976" s="50"/>
      <c r="C976" s="50"/>
      <c r="D976" s="50"/>
      <c r="E976" s="51"/>
      <c r="F976" s="51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1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9.75" customHeight="1">
      <c r="A977" s="50"/>
      <c r="B977" s="50"/>
      <c r="C977" s="50"/>
      <c r="D977" s="50"/>
      <c r="E977" s="51"/>
      <c r="F977" s="51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1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9.75" customHeight="1">
      <c r="A978" s="50"/>
      <c r="B978" s="50"/>
      <c r="C978" s="50"/>
      <c r="D978" s="50"/>
      <c r="E978" s="51"/>
      <c r="F978" s="51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1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9.75" customHeight="1">
      <c r="A979" s="50"/>
      <c r="B979" s="50"/>
      <c r="C979" s="50"/>
      <c r="D979" s="50"/>
      <c r="E979" s="51"/>
      <c r="F979" s="51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1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9.75" customHeight="1">
      <c r="A980" s="50"/>
      <c r="B980" s="50"/>
      <c r="C980" s="50"/>
      <c r="D980" s="50"/>
      <c r="E980" s="51"/>
      <c r="F980" s="51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1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9.75" customHeight="1">
      <c r="A981" s="50"/>
      <c r="B981" s="50"/>
      <c r="C981" s="50"/>
      <c r="D981" s="50"/>
      <c r="E981" s="51"/>
      <c r="F981" s="51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1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9.75" customHeight="1">
      <c r="A982" s="50"/>
      <c r="B982" s="50"/>
      <c r="C982" s="50"/>
      <c r="D982" s="50"/>
      <c r="E982" s="51"/>
      <c r="F982" s="51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1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9.75" customHeight="1">
      <c r="A983" s="50"/>
      <c r="B983" s="50"/>
      <c r="C983" s="50"/>
      <c r="D983" s="50"/>
      <c r="E983" s="51"/>
      <c r="F983" s="51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1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9.75" customHeight="1">
      <c r="A984" s="50"/>
      <c r="B984" s="50"/>
      <c r="C984" s="50"/>
      <c r="D984" s="50"/>
      <c r="E984" s="51"/>
      <c r="F984" s="51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1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9.75" customHeight="1">
      <c r="A985" s="50"/>
      <c r="B985" s="50"/>
      <c r="C985" s="50"/>
      <c r="D985" s="50"/>
      <c r="E985" s="51"/>
      <c r="F985" s="51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1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9.75" customHeight="1">
      <c r="A986" s="50"/>
      <c r="B986" s="50"/>
      <c r="C986" s="50"/>
      <c r="D986" s="50"/>
      <c r="E986" s="51"/>
      <c r="F986" s="51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1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9.75" customHeight="1">
      <c r="A987" s="50"/>
      <c r="B987" s="50"/>
      <c r="C987" s="50"/>
      <c r="D987" s="50"/>
      <c r="E987" s="51"/>
      <c r="F987" s="51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1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9.75" customHeight="1">
      <c r="A988" s="50"/>
      <c r="B988" s="50"/>
      <c r="C988" s="50"/>
      <c r="D988" s="50"/>
      <c r="E988" s="51"/>
      <c r="F988" s="51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1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9.75" customHeight="1">
      <c r="A989" s="50"/>
      <c r="B989" s="50"/>
      <c r="C989" s="50"/>
      <c r="D989" s="50"/>
      <c r="E989" s="51"/>
      <c r="F989" s="51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1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9.75" customHeight="1">
      <c r="A990" s="50"/>
      <c r="B990" s="50"/>
      <c r="C990" s="50"/>
      <c r="D990" s="50"/>
      <c r="E990" s="51"/>
      <c r="F990" s="51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1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9.75" customHeight="1">
      <c r="A991" s="50"/>
      <c r="B991" s="50"/>
      <c r="C991" s="50"/>
      <c r="D991" s="50"/>
      <c r="E991" s="51"/>
      <c r="F991" s="51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1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9.75" customHeight="1">
      <c r="A992" s="50"/>
      <c r="B992" s="50"/>
      <c r="C992" s="50"/>
      <c r="D992" s="50"/>
      <c r="E992" s="51"/>
      <c r="F992" s="51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1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9.75" customHeight="1">
      <c r="A993" s="50"/>
      <c r="B993" s="50"/>
      <c r="C993" s="50"/>
      <c r="D993" s="50"/>
      <c r="E993" s="51"/>
      <c r="F993" s="51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1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9.75" customHeight="1">
      <c r="A994" s="50"/>
      <c r="B994" s="50"/>
      <c r="C994" s="50"/>
      <c r="D994" s="50"/>
      <c r="E994" s="51"/>
      <c r="F994" s="51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1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9.75" customHeight="1">
      <c r="A995" s="50"/>
      <c r="B995" s="50"/>
      <c r="C995" s="50"/>
      <c r="D995" s="50"/>
      <c r="E995" s="51"/>
      <c r="F995" s="51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1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9.75" customHeight="1">
      <c r="A996" s="50"/>
      <c r="B996" s="50"/>
      <c r="C996" s="50"/>
      <c r="D996" s="50"/>
      <c r="E996" s="51"/>
      <c r="F996" s="51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1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9.75" customHeight="1">
      <c r="A997" s="50"/>
      <c r="B997" s="50"/>
      <c r="C997" s="50"/>
      <c r="D997" s="50"/>
      <c r="E997" s="51"/>
      <c r="F997" s="51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1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9.75" customHeight="1">
      <c r="A998" s="50"/>
      <c r="B998" s="50"/>
      <c r="C998" s="50"/>
      <c r="D998" s="50"/>
      <c r="E998" s="51"/>
      <c r="F998" s="51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1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9.75" customHeight="1">
      <c r="A999" s="50"/>
      <c r="B999" s="50"/>
      <c r="C999" s="50"/>
      <c r="D999" s="50"/>
      <c r="E999" s="51"/>
      <c r="F999" s="51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1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9.75" customHeight="1">
      <c r="A1000" s="50"/>
      <c r="B1000" s="50"/>
      <c r="C1000" s="50"/>
      <c r="D1000" s="50"/>
      <c r="E1000" s="51"/>
      <c r="F1000" s="51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1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dataValidations count="3">
    <dataValidation type="list" allowBlank="1" showErrorMessage="1" sqref="C4" xr:uid="{00000000-0002-0000-0200-000000000000}">
      <formula1>$G$6:$G$18</formula1>
      <formula2>0</formula2>
    </dataValidation>
    <dataValidation type="list" allowBlank="1" showErrorMessage="1" sqref="E28" xr:uid="{00000000-0002-0000-0200-000001000000}">
      <formula1>"Real,Nominal"</formula1>
      <formula2>0</formula2>
    </dataValidation>
    <dataValidation type="list" allowBlank="1" showErrorMessage="1" sqref="E30" xr:uid="{00000000-0002-0000-0200-000002000000}">
      <formula1>"Sim,Não"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971"/>
  <sheetViews>
    <sheetView zoomScaleNormal="100" zoomScalePageLayoutView="60" workbookViewId="0"/>
  </sheetViews>
  <sheetFormatPr defaultColWidth="12.5703125" defaultRowHeight="12.75"/>
  <cols>
    <col min="1" max="1" width="17.42578125" customWidth="1"/>
    <col min="2" max="2" width="8.7109375" customWidth="1"/>
    <col min="3" max="3" width="11" customWidth="1"/>
    <col min="4" max="4" width="11.85546875" customWidth="1"/>
    <col min="5" max="5" width="19.7109375" customWidth="1"/>
    <col min="6" max="6" width="8.7109375" customWidth="1"/>
    <col min="7" max="7" width="19.7109375" customWidth="1"/>
    <col min="8" max="8" width="7.42578125" customWidth="1"/>
    <col min="9" max="9" width="8.7109375" customWidth="1"/>
    <col min="10" max="10" width="19.7109375" customWidth="1"/>
    <col min="11" max="20" width="8.7109375" customWidth="1"/>
    <col min="21" max="26" width="12.7109375" customWidth="1"/>
  </cols>
  <sheetData>
    <row r="1" spans="1:12" ht="12.75" customHeight="1"/>
    <row r="2" spans="1:12" ht="12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2" ht="12.75" customHeight="1">
      <c r="A3" s="168"/>
      <c r="B3" s="169" t="s">
        <v>85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1:12" ht="12.7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2" ht="12.7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2" ht="12.75" customHeight="1">
      <c r="A6" s="168"/>
      <c r="B6" s="170"/>
      <c r="C6" s="170"/>
      <c r="D6" s="170"/>
      <c r="E6" s="170"/>
      <c r="F6" s="170"/>
      <c r="G6" s="170"/>
      <c r="H6" s="170"/>
      <c r="I6" s="170"/>
      <c r="J6" s="170"/>
      <c r="K6" s="168"/>
    </row>
    <row r="7" spans="1:12" ht="12.75" customHeight="1">
      <c r="A7" s="168"/>
      <c r="B7" s="170"/>
      <c r="C7" s="170"/>
      <c r="D7" s="170"/>
      <c r="E7" s="168"/>
      <c r="F7" s="171" t="s">
        <v>86</v>
      </c>
      <c r="G7" s="170"/>
      <c r="H7" s="170" t="s">
        <v>87</v>
      </c>
      <c r="I7" s="170"/>
      <c r="J7" s="170"/>
      <c r="K7" s="168"/>
    </row>
    <row r="8" spans="1:12" ht="12.75" customHeight="1">
      <c r="A8" s="168"/>
      <c r="B8" s="172" t="s">
        <v>88</v>
      </c>
      <c r="C8" s="170"/>
      <c r="D8" s="170" t="s">
        <v>89</v>
      </c>
      <c r="E8" s="168"/>
      <c r="F8" s="170"/>
      <c r="G8" s="173">
        <f>E61</f>
        <v>1.0474388515038833</v>
      </c>
      <c r="H8" s="170" t="s">
        <v>90</v>
      </c>
      <c r="I8" s="170"/>
      <c r="J8" s="170"/>
      <c r="K8" s="168"/>
    </row>
    <row r="9" spans="1:12" ht="12.75" customHeight="1">
      <c r="A9" s="168"/>
      <c r="B9" s="172"/>
      <c r="C9" s="170"/>
      <c r="D9" s="170"/>
      <c r="E9" s="168"/>
      <c r="F9" s="170"/>
      <c r="G9" s="170"/>
      <c r="H9" s="170"/>
      <c r="I9" s="170"/>
      <c r="J9" s="170"/>
      <c r="K9" s="168"/>
    </row>
    <row r="10" spans="1:12" ht="12.75" customHeight="1">
      <c r="A10" s="168"/>
      <c r="B10" s="172" t="s">
        <v>91</v>
      </c>
      <c r="C10" s="174"/>
      <c r="D10" s="170" t="s">
        <v>92</v>
      </c>
      <c r="E10" s="168"/>
      <c r="F10" s="170"/>
      <c r="G10" s="174">
        <v>4.4999999999999998E-2</v>
      </c>
      <c r="H10" s="170" t="s">
        <v>93</v>
      </c>
      <c r="I10" s="170"/>
      <c r="J10" s="170"/>
      <c r="K10" s="168"/>
      <c r="L10" s="175"/>
    </row>
    <row r="11" spans="1:12" ht="12.75" customHeight="1">
      <c r="A11" s="168"/>
      <c r="B11" s="172" t="s">
        <v>94</v>
      </c>
      <c r="C11" s="174"/>
      <c r="D11" s="170" t="s">
        <v>95</v>
      </c>
      <c r="E11" s="168"/>
      <c r="F11" s="170"/>
      <c r="G11" s="174">
        <f>5% + G10</f>
        <v>9.5000000000000001E-2</v>
      </c>
      <c r="H11" s="170" t="s">
        <v>96</v>
      </c>
      <c r="I11" s="170"/>
      <c r="J11" s="170"/>
      <c r="K11" s="168"/>
      <c r="L11" s="175"/>
    </row>
    <row r="12" spans="1:12" ht="12.75" customHeight="1">
      <c r="A12" s="168"/>
      <c r="B12" s="172" t="s">
        <v>97</v>
      </c>
      <c r="C12" s="176"/>
      <c r="D12" s="170" t="s">
        <v>98</v>
      </c>
      <c r="E12" s="168"/>
      <c r="F12" s="170"/>
      <c r="G12" s="174">
        <v>3.4700000000000002E-2</v>
      </c>
      <c r="H12" s="170" t="s">
        <v>90</v>
      </c>
      <c r="I12" s="170"/>
      <c r="J12" s="170"/>
      <c r="K12" s="168"/>
      <c r="L12" s="175"/>
    </row>
    <row r="13" spans="1:12" ht="12.75" customHeight="1">
      <c r="A13" s="168"/>
      <c r="B13" s="172" t="s">
        <v>99</v>
      </c>
      <c r="C13" s="176"/>
      <c r="D13" s="170" t="s">
        <v>100</v>
      </c>
      <c r="E13" s="168"/>
      <c r="F13" s="170"/>
      <c r="G13" s="174">
        <v>0</v>
      </c>
      <c r="H13" s="170"/>
      <c r="I13" s="170"/>
      <c r="J13" s="170"/>
      <c r="K13" s="168"/>
      <c r="L13" s="177"/>
    </row>
    <row r="14" spans="1:12" ht="12.75" customHeight="1">
      <c r="A14" s="168"/>
      <c r="B14" s="172" t="s">
        <v>101</v>
      </c>
      <c r="C14" s="170"/>
      <c r="D14" s="172" t="s">
        <v>102</v>
      </c>
      <c r="E14" s="178">
        <v>5</v>
      </c>
      <c r="F14" s="170"/>
      <c r="G14" s="174">
        <v>3.4000000000000002E-2</v>
      </c>
      <c r="H14" s="170" t="s">
        <v>103</v>
      </c>
      <c r="I14" s="170"/>
      <c r="J14" s="170"/>
      <c r="K14" s="168"/>
      <c r="L14" s="175"/>
    </row>
    <row r="15" spans="1:12" ht="12.75" customHeight="1">
      <c r="A15" s="168"/>
      <c r="B15" s="172" t="s">
        <v>104</v>
      </c>
      <c r="C15" s="170"/>
      <c r="D15" s="172" t="s">
        <v>105</v>
      </c>
      <c r="E15" s="178"/>
      <c r="F15" s="170"/>
      <c r="G15" s="174">
        <v>3.5000000000000003E-2</v>
      </c>
      <c r="H15" s="170" t="s">
        <v>106</v>
      </c>
      <c r="I15" s="170"/>
      <c r="J15" s="170"/>
      <c r="K15" s="168"/>
      <c r="L15" s="175"/>
    </row>
    <row r="16" spans="1:12" ht="12.75" customHeight="1">
      <c r="A16" s="168"/>
      <c r="B16" s="170"/>
      <c r="C16" s="170"/>
      <c r="D16" s="170"/>
      <c r="E16" s="170"/>
      <c r="F16" s="170"/>
      <c r="G16" s="170"/>
      <c r="H16" s="170"/>
      <c r="I16" s="170"/>
      <c r="J16" s="170"/>
      <c r="K16" s="168"/>
    </row>
    <row r="17" spans="1:15" ht="12.75" customHeight="1">
      <c r="A17" s="168"/>
      <c r="B17" s="172"/>
      <c r="C17" s="179" t="s">
        <v>91</v>
      </c>
      <c r="D17" s="179" t="s">
        <v>88</v>
      </c>
      <c r="E17" s="179" t="s">
        <v>94</v>
      </c>
      <c r="F17" s="179" t="s">
        <v>91</v>
      </c>
      <c r="G17" s="179" t="s">
        <v>107</v>
      </c>
      <c r="H17" s="179" t="s">
        <v>99</v>
      </c>
      <c r="I17" s="179" t="s">
        <v>108</v>
      </c>
      <c r="J17" s="180" t="s">
        <v>109</v>
      </c>
      <c r="K17" s="168"/>
    </row>
    <row r="18" spans="1:15" ht="12.75" customHeight="1">
      <c r="A18" s="168"/>
      <c r="B18" s="181" t="s">
        <v>108</v>
      </c>
      <c r="C18" s="182">
        <f>G10</f>
        <v>4.4999999999999998E-2</v>
      </c>
      <c r="D18" s="183">
        <f>G8</f>
        <v>1.0474388515038833</v>
      </c>
      <c r="E18" s="182">
        <f>G11</f>
        <v>9.5000000000000001E-2</v>
      </c>
      <c r="F18" s="182">
        <f>C18</f>
        <v>4.4999999999999998E-2</v>
      </c>
      <c r="G18" s="182">
        <f>G12</f>
        <v>3.4700000000000002E-2</v>
      </c>
      <c r="H18" s="182">
        <f>G13</f>
        <v>0</v>
      </c>
      <c r="I18" s="182">
        <f>C18 + D18 * (E18 - F18) + G18 + H18</f>
        <v>0.13207194257519417</v>
      </c>
      <c r="J18" s="184">
        <f>(1+I18)*(1+(1+G15)/(1+G14)-1)-1</f>
        <v>0.13316678971501505</v>
      </c>
      <c r="K18" s="168"/>
      <c r="O18" s="175"/>
    </row>
    <row r="19" spans="1:15" ht="12.7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85"/>
      <c r="K19" s="168"/>
    </row>
    <row r="20" spans="1:15" ht="12.7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85"/>
      <c r="K20" s="185"/>
    </row>
    <row r="21" spans="1:15" ht="12.7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</row>
    <row r="22" spans="1:15" ht="12.75" customHeight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</row>
    <row r="23" spans="1:15" ht="12.75" customHeight="1">
      <c r="A23" s="168"/>
      <c r="B23" s="186"/>
      <c r="C23" s="187" t="s">
        <v>110</v>
      </c>
      <c r="D23" s="187" t="s">
        <v>111</v>
      </c>
      <c r="E23" s="187" t="s">
        <v>112</v>
      </c>
      <c r="F23" s="188"/>
      <c r="G23" s="188"/>
      <c r="H23" s="188"/>
      <c r="I23" s="188"/>
      <c r="J23" s="189" t="s">
        <v>113</v>
      </c>
      <c r="K23" s="168"/>
    </row>
    <row r="24" spans="1:15" ht="12.75" customHeight="1">
      <c r="A24" s="168"/>
      <c r="B24" s="190" t="s">
        <v>113</v>
      </c>
      <c r="C24" s="191">
        <f>'Premissas Financeiras'!H59</f>
        <v>8.3307766059444094E-2</v>
      </c>
      <c r="D24" s="191">
        <f>'Premissas Financeiras'!E33</f>
        <v>1.2999999999999999E-2</v>
      </c>
      <c r="E24" s="191">
        <f>'Premissas Financeiras'!E34</f>
        <v>1.7000000000000001E-2</v>
      </c>
      <c r="F24" s="186"/>
      <c r="G24" s="186"/>
      <c r="H24" s="186"/>
      <c r="I24" s="186"/>
      <c r="J24" s="192">
        <f>(C24 + D24 + E24)*(1-G34)</f>
        <v>7.4783125599233086E-2</v>
      </c>
      <c r="K24" s="168"/>
    </row>
    <row r="25" spans="1:15" ht="12.75" customHeight="1">
      <c r="A25" s="168"/>
      <c r="B25" s="168"/>
      <c r="C25" s="168"/>
      <c r="D25" s="168"/>
      <c r="E25" s="193"/>
      <c r="F25" s="168"/>
      <c r="G25" s="168"/>
      <c r="H25" s="168"/>
      <c r="I25" s="168"/>
      <c r="J25" s="185"/>
      <c r="K25" s="168"/>
    </row>
    <row r="26" spans="1:15" ht="12.75" customHeigh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5" ht="12.75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</row>
    <row r="28" spans="1:15" ht="12.75" customHeight="1">
      <c r="A28" s="168"/>
      <c r="B28" s="168"/>
      <c r="C28" s="168"/>
      <c r="D28" s="168"/>
      <c r="E28" s="168"/>
      <c r="F28" s="168"/>
      <c r="G28" s="168"/>
      <c r="H28" s="168"/>
      <c r="I28" s="168"/>
      <c r="J28" s="194"/>
      <c r="K28" s="168"/>
    </row>
    <row r="29" spans="1:15" ht="12.75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94"/>
      <c r="K29" s="168"/>
    </row>
    <row r="30" spans="1:15" ht="12.75" customHeight="1">
      <c r="A30" s="168"/>
      <c r="B30" s="170"/>
      <c r="C30" s="170"/>
      <c r="D30" s="170" t="s">
        <v>114</v>
      </c>
      <c r="E30" s="170"/>
      <c r="F30" s="170"/>
      <c r="G30" s="170"/>
      <c r="H30" s="170"/>
      <c r="I30" s="168"/>
      <c r="J30" s="168"/>
      <c r="K30" s="168"/>
    </row>
    <row r="31" spans="1:15" ht="12.75" customHeight="1">
      <c r="A31" s="168"/>
      <c r="B31" s="170"/>
      <c r="C31" s="176"/>
      <c r="D31" s="170" t="s">
        <v>115</v>
      </c>
      <c r="E31" s="170"/>
      <c r="F31" s="170"/>
      <c r="G31" s="195">
        <f>(-FCI!E45)/(-FCI!E45+FCI!E62)</f>
        <v>0.58668899264019814</v>
      </c>
      <c r="H31" s="170"/>
      <c r="I31" s="168"/>
      <c r="J31" s="168"/>
      <c r="K31" s="168"/>
    </row>
    <row r="32" spans="1:15" ht="12.75" customHeight="1">
      <c r="A32" s="168"/>
      <c r="B32" s="170"/>
      <c r="C32" s="176"/>
      <c r="D32" s="170" t="s">
        <v>116</v>
      </c>
      <c r="E32" s="170"/>
      <c r="F32" s="170"/>
      <c r="G32" s="195">
        <f>(FCI!E62)/(-FCI!E45+FCI!E62)</f>
        <v>0.41331100735980181</v>
      </c>
      <c r="H32" s="170"/>
      <c r="I32" s="168"/>
      <c r="J32" s="168"/>
      <c r="K32" s="168"/>
    </row>
    <row r="33" spans="1:15" ht="12.75" customHeight="1">
      <c r="A33" s="168"/>
      <c r="B33" s="170"/>
      <c r="C33" s="170"/>
      <c r="D33" s="170"/>
      <c r="E33" s="170"/>
      <c r="F33" s="170"/>
      <c r="G33" s="170"/>
      <c r="H33" s="170"/>
      <c r="I33" s="168"/>
      <c r="J33" s="196" t="s">
        <v>117</v>
      </c>
      <c r="K33" s="168"/>
    </row>
    <row r="34" spans="1:15" ht="12.75" customHeight="1">
      <c r="A34" s="168"/>
      <c r="B34" s="170"/>
      <c r="C34" s="176"/>
      <c r="D34" s="170" t="s">
        <v>118</v>
      </c>
      <c r="E34" s="170"/>
      <c r="F34" s="170"/>
      <c r="G34" s="197">
        <v>0.34</v>
      </c>
      <c r="H34" s="170"/>
      <c r="I34" s="168"/>
      <c r="J34" s="198">
        <f>J18*G32+J24*G31</f>
        <v>9.8913736628283233E-2</v>
      </c>
      <c r="K34" s="168"/>
      <c r="O34" s="175"/>
    </row>
    <row r="35" spans="1:15" ht="12.7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5" ht="12.75" customHeight="1">
      <c r="G36" s="175"/>
    </row>
    <row r="37" spans="1:15" ht="12.75" customHeight="1"/>
    <row r="38" spans="1:15" ht="12.75" customHeight="1"/>
    <row r="39" spans="1:15" ht="12.75" customHeight="1"/>
    <row r="40" spans="1:15" ht="12.75" customHeight="1"/>
    <row r="41" spans="1:15" ht="12.75" customHeight="1"/>
    <row r="42" spans="1:15" ht="12.75" customHeight="1"/>
    <row r="43" spans="1:15" ht="12.75" customHeight="1"/>
    <row r="44" spans="1:15" ht="12.75" customHeight="1"/>
    <row r="45" spans="1:15" ht="12.75" customHeight="1"/>
    <row r="46" spans="1:15" ht="12.75" customHeight="1"/>
    <row r="47" spans="1:15" ht="12.75" customHeight="1"/>
    <row r="48" spans="1:15" ht="12.75" customHeight="1"/>
    <row r="49" spans="4:7" ht="12.75" customHeight="1"/>
    <row r="50" spans="4:7" ht="12.75" customHeight="1"/>
    <row r="51" spans="4:7" ht="12.75" customHeight="1"/>
    <row r="52" spans="4:7" ht="12.75" customHeight="1"/>
    <row r="53" spans="4:7" ht="12.75" customHeight="1"/>
    <row r="54" spans="4:7" ht="12.75" customHeight="1"/>
    <row r="55" spans="4:7" ht="21" customHeight="1"/>
    <row r="56" spans="4:7" ht="12.75" customHeight="1"/>
    <row r="57" spans="4:7" ht="12.75" customHeight="1">
      <c r="E57" s="199" t="s">
        <v>119</v>
      </c>
      <c r="F57" s="199"/>
    </row>
    <row r="58" spans="4:7" ht="12.75" customHeight="1">
      <c r="D58" s="20" t="s">
        <v>120</v>
      </c>
      <c r="E58" s="20">
        <v>0.87</v>
      </c>
      <c r="F58" s="20"/>
      <c r="G58" s="20"/>
    </row>
    <row r="59" spans="4:7" ht="12.75" customHeight="1">
      <c r="D59" s="20" t="s">
        <v>121</v>
      </c>
      <c r="E59" s="175">
        <f>(BP!F33+BP!F37)/BP!F40</f>
        <v>0.30901924678488918</v>
      </c>
      <c r="G59" s="175"/>
    </row>
    <row r="60" spans="4:7" ht="12.75" customHeight="1">
      <c r="D60" s="20" t="s">
        <v>122</v>
      </c>
      <c r="E60" s="177">
        <v>0.34</v>
      </c>
      <c r="G60" s="177"/>
    </row>
    <row r="61" spans="4:7" ht="12.75" customHeight="1">
      <c r="D61" s="20" t="s">
        <v>123</v>
      </c>
      <c r="E61" s="20">
        <f>E58*(1+(1-E60)*E59)</f>
        <v>1.0474388515038833</v>
      </c>
      <c r="G61" s="20"/>
    </row>
    <row r="62" spans="4:7" ht="12.75" customHeight="1"/>
    <row r="63" spans="4:7" ht="12.75" customHeight="1"/>
    <row r="64" spans="4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</sheetData>
  <dataValidations count="1">
    <dataValidation type="list" allowBlank="1" showErrorMessage="1" sqref="E14:E15" xr:uid="{00000000-0002-0000-0300-000000000000}">
      <formula1>"5,10,15,20"</formula1>
      <formula2>0</formula2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H164"/>
  <sheetViews>
    <sheetView topLeftCell="BY1" zoomScaleNormal="100" zoomScalePageLayoutView="60" workbookViewId="0">
      <selection activeCell="CO31" sqref="CO31"/>
    </sheetView>
  </sheetViews>
  <sheetFormatPr defaultColWidth="12.5703125" defaultRowHeight="12.75"/>
  <cols>
    <col min="1" max="1" width="1.42578125" customWidth="1"/>
    <col min="2" max="2" width="41" customWidth="1"/>
    <col min="3" max="3" width="4.28515625" customWidth="1"/>
    <col min="4" max="4" width="12" customWidth="1"/>
    <col min="5" max="5" width="11.42578125" customWidth="1"/>
    <col min="6" max="6" width="1.140625" customWidth="1"/>
    <col min="7" max="7" width="10" customWidth="1"/>
    <col min="8" max="43" width="12.42578125" customWidth="1"/>
    <col min="44" max="44" width="2.140625" customWidth="1"/>
    <col min="45" max="53" width="12.42578125" customWidth="1"/>
    <col min="54" max="476" width="9.140625" customWidth="1"/>
  </cols>
  <sheetData>
    <row r="1" spans="1:476" ht="6" customHeight="1">
      <c r="H1" s="200" t="s">
        <v>124</v>
      </c>
      <c r="I1" s="200" t="s">
        <v>125</v>
      </c>
      <c r="J1" s="200" t="s">
        <v>126</v>
      </c>
      <c r="K1" s="200" t="s">
        <v>127</v>
      </c>
      <c r="L1" s="200" t="s">
        <v>128</v>
      </c>
      <c r="M1" s="200" t="s">
        <v>129</v>
      </c>
      <c r="N1" s="200" t="s">
        <v>130</v>
      </c>
      <c r="O1" s="200" t="s">
        <v>131</v>
      </c>
      <c r="P1" s="200" t="s">
        <v>132</v>
      </c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 t="s">
        <v>133</v>
      </c>
      <c r="AM1" s="200"/>
      <c r="AN1" s="200"/>
      <c r="AO1" s="200"/>
      <c r="AP1" s="200"/>
      <c r="AQ1" s="200"/>
      <c r="AS1" s="201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1"/>
      <c r="BE1" s="201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1"/>
      <c r="BQ1" s="201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1"/>
      <c r="CC1" s="201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1"/>
      <c r="CO1" s="201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1"/>
      <c r="DA1" s="201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1"/>
      <c r="FX1" s="201"/>
      <c r="FY1" s="201"/>
      <c r="FZ1" s="201"/>
      <c r="GA1" s="201"/>
      <c r="GB1" s="201"/>
      <c r="GC1" s="201"/>
      <c r="GD1" s="201"/>
      <c r="GE1" s="201"/>
      <c r="GF1" s="201"/>
      <c r="GG1" s="201"/>
      <c r="GH1" s="201"/>
      <c r="GI1" s="201"/>
      <c r="GJ1" s="201"/>
      <c r="GK1" s="201"/>
      <c r="GL1" s="201"/>
      <c r="GM1" s="201"/>
      <c r="GN1" s="201"/>
      <c r="GO1" s="201"/>
      <c r="GP1" s="201"/>
      <c r="GQ1" s="201"/>
      <c r="GR1" s="201"/>
      <c r="GS1" s="201"/>
      <c r="GT1" s="201"/>
      <c r="GU1" s="201"/>
      <c r="GV1" s="201"/>
      <c r="GW1" s="201"/>
      <c r="GX1" s="201"/>
      <c r="GY1" s="201"/>
      <c r="GZ1" s="201"/>
      <c r="HA1" s="201"/>
      <c r="HB1" s="201"/>
      <c r="HC1" s="201"/>
      <c r="HD1" s="201"/>
      <c r="HE1" s="201"/>
      <c r="HF1" s="201"/>
      <c r="HG1" s="201"/>
      <c r="HH1" s="201"/>
      <c r="HI1" s="201"/>
      <c r="HJ1" s="201"/>
      <c r="HK1" s="201"/>
      <c r="HL1" s="201"/>
      <c r="HM1" s="201"/>
      <c r="HN1" s="201"/>
      <c r="HO1" s="201"/>
      <c r="HP1" s="201"/>
      <c r="HQ1" s="201"/>
      <c r="HR1" s="201"/>
      <c r="HS1" s="201"/>
      <c r="HT1" s="201"/>
      <c r="HU1" s="201"/>
      <c r="HV1" s="201"/>
      <c r="HW1" s="201"/>
      <c r="HX1" s="201"/>
      <c r="HY1" s="201"/>
      <c r="HZ1" s="201"/>
      <c r="IA1" s="201"/>
      <c r="IB1" s="201"/>
      <c r="IC1" s="201"/>
      <c r="ID1" s="201"/>
      <c r="IE1" s="201"/>
      <c r="IF1" s="201"/>
      <c r="IG1" s="201"/>
      <c r="IH1" s="201"/>
      <c r="II1" s="201"/>
      <c r="IJ1" s="201"/>
      <c r="IK1" s="201"/>
      <c r="IL1" s="201"/>
      <c r="IM1" s="201"/>
      <c r="IN1" s="201"/>
      <c r="IO1" s="201"/>
      <c r="IP1" s="201"/>
      <c r="IQ1" s="201"/>
      <c r="IR1" s="201"/>
      <c r="IS1" s="201"/>
      <c r="IT1" s="201"/>
      <c r="IU1" s="201"/>
      <c r="IV1" s="201"/>
      <c r="IW1" s="201"/>
      <c r="IX1" s="201"/>
      <c r="IY1" s="201"/>
      <c r="IZ1" s="201"/>
      <c r="JA1" s="201"/>
      <c r="JB1" s="201"/>
      <c r="JC1" s="201"/>
      <c r="JD1" s="201"/>
      <c r="JE1" s="201"/>
      <c r="JF1" s="201"/>
      <c r="JG1" s="201"/>
      <c r="JH1" s="201"/>
      <c r="JI1" s="201"/>
      <c r="JJ1" s="201"/>
      <c r="JK1" s="201"/>
      <c r="JL1" s="201"/>
      <c r="JM1" s="201"/>
      <c r="JN1" s="201"/>
      <c r="JO1" s="201"/>
      <c r="JP1" s="201"/>
      <c r="JQ1" s="201"/>
      <c r="JR1" s="201"/>
      <c r="JS1" s="201"/>
      <c r="JT1" s="201"/>
      <c r="JU1" s="201"/>
      <c r="JV1" s="201"/>
      <c r="JW1" s="201"/>
      <c r="JX1" s="201"/>
      <c r="JY1" s="201"/>
      <c r="JZ1" s="201"/>
      <c r="KA1" s="201"/>
      <c r="KB1" s="201"/>
      <c r="KC1" s="201"/>
      <c r="KD1" s="201"/>
      <c r="KE1" s="201"/>
      <c r="KF1" s="201"/>
      <c r="KG1" s="201"/>
      <c r="KH1" s="201"/>
      <c r="KI1" s="201"/>
      <c r="KJ1" s="201"/>
      <c r="KK1" s="201"/>
      <c r="KL1" s="201"/>
      <c r="KM1" s="201"/>
      <c r="KN1" s="201"/>
      <c r="KO1" s="201"/>
      <c r="KP1" s="201"/>
      <c r="KQ1" s="201"/>
      <c r="KR1" s="201"/>
      <c r="KS1" s="201"/>
      <c r="KT1" s="201"/>
      <c r="KU1" s="201"/>
      <c r="KV1" s="201"/>
      <c r="KW1" s="201"/>
      <c r="KX1" s="201"/>
      <c r="KY1" s="201"/>
      <c r="KZ1" s="201"/>
      <c r="LA1" s="201"/>
      <c r="LB1" s="201"/>
      <c r="LC1" s="201"/>
      <c r="LD1" s="201"/>
      <c r="LE1" s="201"/>
      <c r="LF1" s="201"/>
      <c r="LG1" s="201"/>
      <c r="LH1" s="201"/>
      <c r="LI1" s="201"/>
      <c r="LJ1" s="201"/>
      <c r="LK1" s="201"/>
      <c r="LL1" s="201"/>
      <c r="LM1" s="201"/>
      <c r="LN1" s="201"/>
      <c r="LO1" s="201"/>
      <c r="LP1" s="201"/>
      <c r="LQ1" s="201"/>
      <c r="LR1" s="201"/>
      <c r="LS1" s="201"/>
      <c r="LT1" s="201"/>
      <c r="LU1" s="201"/>
      <c r="LV1" s="201"/>
      <c r="LW1" s="201"/>
      <c r="LX1" s="201"/>
      <c r="LY1" s="201"/>
      <c r="LZ1" s="201"/>
      <c r="MA1" s="201"/>
      <c r="MB1" s="201"/>
      <c r="MC1" s="201"/>
      <c r="MD1" s="201"/>
      <c r="ME1" s="201"/>
      <c r="MF1" s="201"/>
      <c r="MG1" s="201"/>
      <c r="MH1" s="201"/>
      <c r="MI1" s="201"/>
      <c r="MJ1" s="201"/>
      <c r="MK1" s="201"/>
      <c r="ML1" s="201"/>
      <c r="MM1" s="201"/>
      <c r="MN1" s="201"/>
      <c r="MO1" s="201"/>
      <c r="MP1" s="201"/>
      <c r="MQ1" s="201"/>
      <c r="MR1" s="201"/>
      <c r="MS1" s="201"/>
      <c r="MT1" s="201"/>
      <c r="MU1" s="201"/>
      <c r="MV1" s="201"/>
      <c r="MW1" s="201"/>
      <c r="MX1" s="201"/>
      <c r="MY1" s="201"/>
      <c r="MZ1" s="201"/>
      <c r="NA1" s="201"/>
      <c r="NB1" s="201"/>
      <c r="NC1" s="201"/>
      <c r="ND1" s="201"/>
      <c r="NE1" s="201"/>
      <c r="NF1" s="201"/>
      <c r="NG1" s="201"/>
      <c r="NH1" s="201"/>
      <c r="NI1" s="201"/>
      <c r="NJ1" s="201"/>
      <c r="NK1" s="201"/>
      <c r="NL1" s="201"/>
      <c r="NM1" s="201"/>
      <c r="NN1" s="201"/>
      <c r="NO1" s="201"/>
      <c r="NP1" s="201"/>
      <c r="NQ1" s="201"/>
      <c r="NR1" s="201"/>
      <c r="NS1" s="201"/>
      <c r="NT1" s="201"/>
      <c r="NU1" s="201"/>
      <c r="NV1" s="201"/>
      <c r="NW1" s="201"/>
      <c r="NX1" s="201"/>
      <c r="NY1" s="201"/>
      <c r="NZ1" s="201"/>
      <c r="OA1" s="201"/>
      <c r="OB1" s="201"/>
      <c r="OC1" s="201"/>
      <c r="OD1" s="201"/>
      <c r="OE1" s="201"/>
      <c r="OF1" s="201"/>
      <c r="OG1" s="201"/>
      <c r="OH1" s="201"/>
      <c r="OI1" s="201"/>
      <c r="OJ1" s="201"/>
      <c r="OK1" s="201"/>
      <c r="OL1" s="201"/>
      <c r="OM1" s="201"/>
      <c r="ON1" s="201"/>
      <c r="OO1" s="201"/>
      <c r="OP1" s="201"/>
      <c r="OQ1" s="201"/>
      <c r="OR1" s="201"/>
      <c r="OS1" s="201"/>
      <c r="OT1" s="201"/>
      <c r="OU1" s="201"/>
      <c r="OV1" s="201"/>
      <c r="OW1" s="201"/>
      <c r="OX1" s="201"/>
    </row>
    <row r="2" spans="1:476" ht="12" customHeight="1">
      <c r="A2" s="203"/>
      <c r="B2" s="204"/>
      <c r="C2" s="204"/>
      <c r="D2" s="204"/>
      <c r="E2" s="204"/>
      <c r="F2" s="204"/>
      <c r="G2" s="204"/>
      <c r="H2" s="204">
        <f>'Premissas Financeiras'!H12</f>
        <v>2024</v>
      </c>
      <c r="I2" s="204">
        <f>'Premissas Financeiras'!I12</f>
        <v>2025</v>
      </c>
      <c r="J2" s="204">
        <f>'Premissas Financeiras'!J12</f>
        <v>2026</v>
      </c>
      <c r="K2" s="204">
        <f>'Premissas Financeiras'!K12</f>
        <v>2027</v>
      </c>
      <c r="L2" s="204">
        <f>'Premissas Financeiras'!L12</f>
        <v>2028</v>
      </c>
      <c r="M2" s="204">
        <f>'Premissas Financeiras'!M12</f>
        <v>2029</v>
      </c>
      <c r="N2" s="204">
        <f>'Premissas Financeiras'!N12</f>
        <v>2030</v>
      </c>
      <c r="O2" s="204">
        <f>'Premissas Financeiras'!O12</f>
        <v>2031</v>
      </c>
      <c r="P2" s="204">
        <f>'Premissas Financeiras'!P12</f>
        <v>2032</v>
      </c>
      <c r="Q2" s="204">
        <f>'Premissas Financeiras'!Q12</f>
        <v>2033</v>
      </c>
      <c r="R2" s="204">
        <f>'Premissas Financeiras'!R12</f>
        <v>2034</v>
      </c>
      <c r="S2" s="204">
        <f>'Premissas Financeiras'!S12</f>
        <v>2035</v>
      </c>
      <c r="T2" s="204">
        <f>'Premissas Financeiras'!T12</f>
        <v>2036</v>
      </c>
      <c r="U2" s="204">
        <f>'Premissas Financeiras'!U12</f>
        <v>2037</v>
      </c>
      <c r="V2" s="204">
        <f>'Premissas Financeiras'!V12</f>
        <v>2038</v>
      </c>
      <c r="W2" s="204">
        <f>'Premissas Financeiras'!W12</f>
        <v>2039</v>
      </c>
      <c r="X2" s="204">
        <f>'Premissas Financeiras'!X12</f>
        <v>2040</v>
      </c>
      <c r="Y2" s="204">
        <f>'Premissas Financeiras'!Y12</f>
        <v>2041</v>
      </c>
      <c r="Z2" s="204">
        <f>'Premissas Financeiras'!Z12</f>
        <v>2042</v>
      </c>
      <c r="AA2" s="204">
        <f>'Premissas Financeiras'!AA12</f>
        <v>2043</v>
      </c>
      <c r="AB2" s="204">
        <f>'Premissas Financeiras'!AB12</f>
        <v>2044</v>
      </c>
      <c r="AC2" s="204">
        <f>'Premissas Financeiras'!AC12</f>
        <v>2045</v>
      </c>
      <c r="AD2" s="204">
        <f>'Premissas Financeiras'!AD12</f>
        <v>2046</v>
      </c>
      <c r="AE2" s="204">
        <f>'Premissas Financeiras'!AE12</f>
        <v>2047</v>
      </c>
      <c r="AF2" s="204">
        <f>'Premissas Financeiras'!AF12</f>
        <v>2048</v>
      </c>
      <c r="AG2" s="204">
        <f>'Premissas Financeiras'!AG12</f>
        <v>2049</v>
      </c>
      <c r="AH2" s="204">
        <f>'Premissas Financeiras'!AH12</f>
        <v>2050</v>
      </c>
      <c r="AI2" s="204">
        <f>'Premissas Financeiras'!AI12</f>
        <v>2051</v>
      </c>
      <c r="AJ2" s="204">
        <f>'Premissas Financeiras'!AJ12</f>
        <v>2052</v>
      </c>
      <c r="AK2" s="204">
        <f>'Premissas Financeiras'!AK12</f>
        <v>2053</v>
      </c>
      <c r="AL2" s="204">
        <f>'Premissas Financeiras'!AL12</f>
        <v>2054</v>
      </c>
      <c r="AM2" s="204">
        <f>'Premissas Financeiras'!AM12</f>
        <v>2055</v>
      </c>
      <c r="AN2" s="204">
        <f>'Premissas Financeiras'!AN12</f>
        <v>2056</v>
      </c>
      <c r="AO2" s="204">
        <f>'Premissas Financeiras'!AO12</f>
        <v>2057</v>
      </c>
      <c r="AP2" s="204">
        <f>'Premissas Financeiras'!AP12</f>
        <v>2058</v>
      </c>
      <c r="AQ2" s="204">
        <f>'Premissas Financeiras'!AQ12</f>
        <v>2059</v>
      </c>
      <c r="AR2" s="203"/>
      <c r="AS2" s="201">
        <f>H2</f>
        <v>2024</v>
      </c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1">
        <f>AS2</f>
        <v>2024</v>
      </c>
      <c r="BE2" s="201">
        <f>BD2 + 1</f>
        <v>2025</v>
      </c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1">
        <f>BE2</f>
        <v>2025</v>
      </c>
      <c r="BQ2" s="201">
        <f>BP2 + 1</f>
        <v>2026</v>
      </c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1">
        <f>BQ2</f>
        <v>2026</v>
      </c>
      <c r="CC2" s="201">
        <f>CB2 + 1</f>
        <v>2027</v>
      </c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1">
        <f>CC2</f>
        <v>2027</v>
      </c>
      <c r="CO2" s="201">
        <f>CN2 + 1</f>
        <v>2028</v>
      </c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1">
        <f>CO2</f>
        <v>2028</v>
      </c>
      <c r="DA2" s="201">
        <f>CZ2 + 1</f>
        <v>2029</v>
      </c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1">
        <f>DA2</f>
        <v>2029</v>
      </c>
      <c r="DM2" s="201">
        <f>DL2 + 1</f>
        <v>2030</v>
      </c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1">
        <f>DM2</f>
        <v>2030</v>
      </c>
      <c r="DY2" s="201">
        <f>DX2 + 1</f>
        <v>2031</v>
      </c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1">
        <f>DY2</f>
        <v>2031</v>
      </c>
      <c r="EK2" s="201">
        <f>EJ2 + 1</f>
        <v>2032</v>
      </c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1">
        <f>EK2</f>
        <v>2032</v>
      </c>
      <c r="EW2" s="201">
        <f>EV2 + 1</f>
        <v>2033</v>
      </c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1">
        <f>EW2</f>
        <v>2033</v>
      </c>
      <c r="FI2" s="201">
        <f>FH2 + 1</f>
        <v>2034</v>
      </c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1">
        <f>FI2</f>
        <v>2034</v>
      </c>
      <c r="FU2" s="201">
        <f>FT2 + 1</f>
        <v>2035</v>
      </c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1">
        <f>FU2</f>
        <v>2035</v>
      </c>
      <c r="GG2" s="201">
        <f>GF2 + 1</f>
        <v>2036</v>
      </c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1">
        <f>GG2</f>
        <v>2036</v>
      </c>
      <c r="GS2" s="201">
        <f>GR2 + 1</f>
        <v>2037</v>
      </c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1">
        <f>GS2</f>
        <v>2037</v>
      </c>
      <c r="HE2" s="201">
        <f>HD2 + 1</f>
        <v>2038</v>
      </c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1">
        <f>HE2</f>
        <v>2038</v>
      </c>
      <c r="HQ2" s="201">
        <f>HP2 + 1</f>
        <v>2039</v>
      </c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1">
        <f>HQ2</f>
        <v>2039</v>
      </c>
      <c r="IC2" s="201">
        <f>IB2 + 1</f>
        <v>2040</v>
      </c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1">
        <f>IC2</f>
        <v>2040</v>
      </c>
      <c r="IO2" s="201">
        <f>IN2 + 1</f>
        <v>2041</v>
      </c>
      <c r="IP2" s="202"/>
      <c r="IQ2" s="202"/>
      <c r="IR2" s="202"/>
      <c r="IS2" s="202"/>
      <c r="IT2" s="202"/>
      <c r="IU2" s="202"/>
      <c r="IV2" s="202"/>
      <c r="IW2" s="202"/>
      <c r="IX2" s="202"/>
      <c r="IY2" s="202"/>
      <c r="IZ2" s="201">
        <f>IO2</f>
        <v>2041</v>
      </c>
      <c r="JA2" s="201">
        <f>IZ2 + 1</f>
        <v>2042</v>
      </c>
      <c r="JB2" s="202"/>
      <c r="JC2" s="202"/>
      <c r="JD2" s="202"/>
      <c r="JE2" s="202"/>
      <c r="JF2" s="202"/>
      <c r="JG2" s="202"/>
      <c r="JH2" s="202"/>
      <c r="JI2" s="202"/>
      <c r="JJ2" s="202"/>
      <c r="JK2" s="202"/>
      <c r="JL2" s="201">
        <f>JA2</f>
        <v>2042</v>
      </c>
      <c r="JM2" s="201">
        <f>JL2 + 1</f>
        <v>2043</v>
      </c>
      <c r="JN2" s="202"/>
      <c r="JO2" s="202"/>
      <c r="JP2" s="202"/>
      <c r="JQ2" s="202"/>
      <c r="JR2" s="202"/>
      <c r="JS2" s="202"/>
      <c r="JT2" s="202"/>
      <c r="JU2" s="202"/>
      <c r="JV2" s="202"/>
      <c r="JW2" s="202"/>
      <c r="JX2" s="201">
        <f>JM2</f>
        <v>2043</v>
      </c>
      <c r="JY2" s="201">
        <f>JX2 + 1</f>
        <v>2044</v>
      </c>
      <c r="JZ2" s="202"/>
      <c r="KA2" s="202"/>
      <c r="KB2" s="202"/>
      <c r="KC2" s="202"/>
      <c r="KD2" s="202"/>
      <c r="KE2" s="202"/>
      <c r="KF2" s="202"/>
      <c r="KG2" s="202"/>
      <c r="KH2" s="202"/>
      <c r="KI2" s="202"/>
      <c r="KJ2" s="201">
        <f>JY2</f>
        <v>2044</v>
      </c>
      <c r="KK2" s="201">
        <f>KJ2 + 1</f>
        <v>2045</v>
      </c>
      <c r="KL2" s="202"/>
      <c r="KM2" s="202"/>
      <c r="KN2" s="202"/>
      <c r="KO2" s="202"/>
      <c r="KP2" s="202"/>
      <c r="KQ2" s="202"/>
      <c r="KR2" s="202"/>
      <c r="KS2" s="202"/>
      <c r="KT2" s="202"/>
      <c r="KU2" s="202"/>
      <c r="KV2" s="201">
        <f>KK2</f>
        <v>2045</v>
      </c>
      <c r="KW2" s="201">
        <f>KV2 + 1</f>
        <v>2046</v>
      </c>
      <c r="KX2" s="202"/>
      <c r="KY2" s="202"/>
      <c r="KZ2" s="202"/>
      <c r="LA2" s="202"/>
      <c r="LB2" s="202"/>
      <c r="LC2" s="202"/>
      <c r="LD2" s="202"/>
      <c r="LE2" s="202"/>
      <c r="LF2" s="202"/>
      <c r="LG2" s="202"/>
      <c r="LH2" s="201">
        <f>KW2</f>
        <v>2046</v>
      </c>
      <c r="LI2" s="201">
        <f>LH2 + 1</f>
        <v>2047</v>
      </c>
      <c r="LJ2" s="202"/>
      <c r="LK2" s="202"/>
      <c r="LL2" s="202"/>
      <c r="LM2" s="202"/>
      <c r="LN2" s="202"/>
      <c r="LO2" s="202"/>
      <c r="LP2" s="202"/>
      <c r="LQ2" s="202"/>
      <c r="LR2" s="202"/>
      <c r="LS2" s="202"/>
      <c r="LT2" s="201">
        <f>LI2</f>
        <v>2047</v>
      </c>
      <c r="LU2" s="201">
        <f>LT2 + 1</f>
        <v>2048</v>
      </c>
      <c r="LV2" s="202"/>
      <c r="LW2" s="202"/>
      <c r="LX2" s="202"/>
      <c r="LY2" s="202"/>
      <c r="LZ2" s="202"/>
      <c r="MA2" s="202"/>
      <c r="MB2" s="202"/>
      <c r="MC2" s="202"/>
      <c r="MD2" s="202"/>
      <c r="ME2" s="202"/>
      <c r="MF2" s="201">
        <f>LU2</f>
        <v>2048</v>
      </c>
      <c r="MG2" s="201">
        <f>MF2 + 1</f>
        <v>2049</v>
      </c>
      <c r="MH2" s="202"/>
      <c r="MI2" s="202"/>
      <c r="MJ2" s="202"/>
      <c r="MK2" s="202"/>
      <c r="ML2" s="202"/>
      <c r="MM2" s="202"/>
      <c r="MN2" s="202"/>
      <c r="MO2" s="202"/>
      <c r="MP2" s="202"/>
      <c r="MQ2" s="202"/>
      <c r="MR2" s="201">
        <f>MG2</f>
        <v>2049</v>
      </c>
      <c r="MS2" s="201">
        <f>MR2 + 1</f>
        <v>2050</v>
      </c>
      <c r="MT2" s="202"/>
      <c r="MU2" s="202"/>
      <c r="MV2" s="202"/>
      <c r="MW2" s="202"/>
      <c r="MX2" s="202"/>
      <c r="MY2" s="202"/>
      <c r="MZ2" s="202"/>
      <c r="NA2" s="202"/>
      <c r="NB2" s="202"/>
      <c r="NC2" s="202"/>
      <c r="ND2" s="201">
        <f>MS2</f>
        <v>2050</v>
      </c>
      <c r="NE2" s="201">
        <f>ND2 + 1</f>
        <v>2051</v>
      </c>
      <c r="NF2" s="202"/>
      <c r="NG2" s="202"/>
      <c r="NH2" s="202"/>
      <c r="NI2" s="202"/>
      <c r="NJ2" s="202"/>
      <c r="NK2" s="202"/>
      <c r="NL2" s="202"/>
      <c r="NM2" s="202"/>
      <c r="NN2" s="202"/>
      <c r="NO2" s="202"/>
      <c r="NP2" s="201">
        <f>NE2</f>
        <v>2051</v>
      </c>
      <c r="NQ2" s="201">
        <f>NP2 + 1</f>
        <v>2052</v>
      </c>
      <c r="NR2" s="202"/>
      <c r="NS2" s="202"/>
      <c r="NT2" s="202"/>
      <c r="NU2" s="202"/>
      <c r="NV2" s="202"/>
      <c r="NW2" s="202"/>
      <c r="NX2" s="202"/>
      <c r="NY2" s="202"/>
      <c r="NZ2" s="202"/>
      <c r="OA2" s="202"/>
      <c r="OB2" s="201">
        <f>NQ2</f>
        <v>2052</v>
      </c>
      <c r="OC2" s="201">
        <f>OB2 + 1</f>
        <v>2053</v>
      </c>
      <c r="OD2" s="202"/>
      <c r="OE2" s="202"/>
      <c r="OF2" s="202"/>
      <c r="OG2" s="202"/>
      <c r="OH2" s="202"/>
      <c r="OI2" s="202"/>
      <c r="OJ2" s="202"/>
      <c r="OK2" s="202"/>
      <c r="OL2" s="202"/>
      <c r="OM2" s="202"/>
      <c r="ON2" s="201">
        <f>OC2</f>
        <v>2053</v>
      </c>
      <c r="OO2" s="201">
        <f>ON2 + 1</f>
        <v>2054</v>
      </c>
      <c r="OP2" s="202"/>
      <c r="OQ2" s="202"/>
      <c r="OR2" s="202"/>
      <c r="OS2" s="202"/>
      <c r="OT2" s="202"/>
      <c r="OU2" s="202"/>
      <c r="OV2" s="202"/>
      <c r="OW2" s="202"/>
      <c r="OX2" s="202"/>
      <c r="OY2" s="202"/>
      <c r="OZ2" s="201">
        <f>OO2</f>
        <v>2054</v>
      </c>
      <c r="PA2" s="201">
        <f>OZ2 + 1</f>
        <v>2055</v>
      </c>
      <c r="PB2" s="202"/>
      <c r="PC2" s="202"/>
      <c r="PD2" s="202"/>
      <c r="PE2" s="202"/>
      <c r="PF2" s="202"/>
      <c r="PG2" s="202"/>
      <c r="PH2" s="202"/>
      <c r="PI2" s="202"/>
      <c r="PJ2" s="202"/>
      <c r="PK2" s="202"/>
      <c r="PL2" s="201">
        <f>PA2</f>
        <v>2055</v>
      </c>
      <c r="PM2" s="201">
        <f>PL2 + 1</f>
        <v>2056</v>
      </c>
      <c r="PN2" s="202"/>
      <c r="PO2" s="202"/>
      <c r="PP2" s="202"/>
      <c r="PQ2" s="202"/>
      <c r="PR2" s="202"/>
      <c r="PS2" s="202"/>
      <c r="PT2" s="202"/>
      <c r="PU2" s="202"/>
      <c r="PV2" s="202"/>
      <c r="PW2" s="202"/>
      <c r="PX2" s="201">
        <f>PM2</f>
        <v>2056</v>
      </c>
      <c r="PY2" s="201">
        <f>PX2 + 1</f>
        <v>2057</v>
      </c>
      <c r="PZ2" s="202"/>
      <c r="QA2" s="202"/>
      <c r="QB2" s="202"/>
      <c r="QC2" s="202"/>
      <c r="QD2" s="202"/>
      <c r="QE2" s="202"/>
      <c r="QF2" s="202"/>
      <c r="QG2" s="202"/>
      <c r="QH2" s="202"/>
      <c r="QI2" s="202"/>
      <c r="QJ2" s="201">
        <f>PY2</f>
        <v>2057</v>
      </c>
      <c r="QK2" s="201">
        <f>QJ2 + 1</f>
        <v>2058</v>
      </c>
      <c r="QL2" s="202"/>
      <c r="QM2" s="202"/>
      <c r="QN2" s="202"/>
      <c r="QO2" s="202"/>
      <c r="QP2" s="202"/>
      <c r="QQ2" s="202"/>
      <c r="QR2" s="202"/>
      <c r="QS2" s="202"/>
      <c r="QT2" s="202"/>
      <c r="QU2" s="202"/>
      <c r="QV2" s="201">
        <f>QK2</f>
        <v>2058</v>
      </c>
      <c r="QW2" s="201">
        <f>QV2 + 1</f>
        <v>2059</v>
      </c>
      <c r="QX2" s="202"/>
      <c r="QY2" s="202"/>
      <c r="QZ2" s="202"/>
      <c r="RA2" s="202"/>
      <c r="RB2" s="202"/>
      <c r="RC2" s="202"/>
      <c r="RD2" s="202"/>
      <c r="RE2" s="202"/>
      <c r="RF2" s="202"/>
      <c r="RG2" s="202"/>
      <c r="RH2" s="201">
        <f>QW2</f>
        <v>2059</v>
      </c>
    </row>
    <row r="3" spans="1:476" ht="15.75" customHeight="1">
      <c r="A3" s="50"/>
      <c r="B3" s="205" t="s">
        <v>134</v>
      </c>
      <c r="C3" s="205"/>
      <c r="D3" s="205"/>
      <c r="E3" s="204" t="s">
        <v>33</v>
      </c>
      <c r="F3" s="206"/>
      <c r="G3" s="204"/>
      <c r="H3" s="207">
        <v>0</v>
      </c>
      <c r="I3" s="207">
        <f t="shared" ref="I3:AQ3" si="0">+H3+1</f>
        <v>1</v>
      </c>
      <c r="J3" s="207">
        <f t="shared" si="0"/>
        <v>2</v>
      </c>
      <c r="K3" s="207">
        <f t="shared" si="0"/>
        <v>3</v>
      </c>
      <c r="L3" s="207">
        <f t="shared" si="0"/>
        <v>4</v>
      </c>
      <c r="M3" s="207">
        <f t="shared" si="0"/>
        <v>5</v>
      </c>
      <c r="N3" s="207">
        <f t="shared" si="0"/>
        <v>6</v>
      </c>
      <c r="O3" s="207">
        <f t="shared" si="0"/>
        <v>7</v>
      </c>
      <c r="P3" s="207">
        <f t="shared" si="0"/>
        <v>8</v>
      </c>
      <c r="Q3" s="207">
        <f t="shared" si="0"/>
        <v>9</v>
      </c>
      <c r="R3" s="207">
        <f t="shared" si="0"/>
        <v>10</v>
      </c>
      <c r="S3" s="207">
        <f t="shared" si="0"/>
        <v>11</v>
      </c>
      <c r="T3" s="207">
        <f t="shared" si="0"/>
        <v>12</v>
      </c>
      <c r="U3" s="207">
        <f t="shared" si="0"/>
        <v>13</v>
      </c>
      <c r="V3" s="207">
        <f t="shared" si="0"/>
        <v>14</v>
      </c>
      <c r="W3" s="207">
        <f t="shared" si="0"/>
        <v>15</v>
      </c>
      <c r="X3" s="207">
        <f t="shared" si="0"/>
        <v>16</v>
      </c>
      <c r="Y3" s="207">
        <f t="shared" si="0"/>
        <v>17</v>
      </c>
      <c r="Z3" s="207">
        <f t="shared" si="0"/>
        <v>18</v>
      </c>
      <c r="AA3" s="207">
        <f t="shared" si="0"/>
        <v>19</v>
      </c>
      <c r="AB3" s="207">
        <f t="shared" si="0"/>
        <v>20</v>
      </c>
      <c r="AC3" s="207">
        <f t="shared" si="0"/>
        <v>21</v>
      </c>
      <c r="AD3" s="207">
        <f t="shared" si="0"/>
        <v>22</v>
      </c>
      <c r="AE3" s="207">
        <f t="shared" si="0"/>
        <v>23</v>
      </c>
      <c r="AF3" s="207">
        <f t="shared" si="0"/>
        <v>24</v>
      </c>
      <c r="AG3" s="207">
        <f t="shared" si="0"/>
        <v>25</v>
      </c>
      <c r="AH3" s="207">
        <f t="shared" si="0"/>
        <v>26</v>
      </c>
      <c r="AI3" s="207">
        <f t="shared" si="0"/>
        <v>27</v>
      </c>
      <c r="AJ3" s="207">
        <f t="shared" si="0"/>
        <v>28</v>
      </c>
      <c r="AK3" s="207">
        <f t="shared" si="0"/>
        <v>29</v>
      </c>
      <c r="AL3" s="207">
        <f t="shared" si="0"/>
        <v>30</v>
      </c>
      <c r="AM3" s="207">
        <f t="shared" si="0"/>
        <v>31</v>
      </c>
      <c r="AN3" s="207">
        <f t="shared" si="0"/>
        <v>32</v>
      </c>
      <c r="AO3" s="207">
        <f t="shared" si="0"/>
        <v>33</v>
      </c>
      <c r="AP3" s="207">
        <f t="shared" si="0"/>
        <v>34</v>
      </c>
      <c r="AQ3" s="207">
        <f t="shared" si="0"/>
        <v>35</v>
      </c>
      <c r="AR3" s="208"/>
      <c r="AS3" s="209" t="s">
        <v>135</v>
      </c>
      <c r="AT3" s="209" t="s">
        <v>136</v>
      </c>
      <c r="AU3" s="209" t="s">
        <v>137</v>
      </c>
      <c r="AV3" s="209" t="s">
        <v>138</v>
      </c>
      <c r="AW3" s="209" t="s">
        <v>139</v>
      </c>
      <c r="AX3" s="209" t="s">
        <v>140</v>
      </c>
      <c r="AY3" s="209" t="s">
        <v>141</v>
      </c>
      <c r="AZ3" s="209" t="s">
        <v>142</v>
      </c>
      <c r="BA3" s="209" t="s">
        <v>143</v>
      </c>
      <c r="BB3" s="209" t="s">
        <v>144</v>
      </c>
      <c r="BC3" s="209" t="s">
        <v>145</v>
      </c>
      <c r="BD3" s="209" t="s">
        <v>146</v>
      </c>
      <c r="BE3" s="209" t="s">
        <v>135</v>
      </c>
      <c r="BF3" s="209" t="s">
        <v>136</v>
      </c>
      <c r="BG3" s="209" t="s">
        <v>137</v>
      </c>
      <c r="BH3" s="209" t="s">
        <v>138</v>
      </c>
      <c r="BI3" s="209" t="s">
        <v>139</v>
      </c>
      <c r="BJ3" s="209" t="s">
        <v>140</v>
      </c>
      <c r="BK3" s="209" t="s">
        <v>141</v>
      </c>
      <c r="BL3" s="209" t="s">
        <v>142</v>
      </c>
      <c r="BM3" s="209" t="s">
        <v>143</v>
      </c>
      <c r="BN3" s="209" t="s">
        <v>144</v>
      </c>
      <c r="BO3" s="209" t="s">
        <v>145</v>
      </c>
      <c r="BP3" s="209" t="s">
        <v>146</v>
      </c>
      <c r="BQ3" s="209" t="s">
        <v>135</v>
      </c>
      <c r="BR3" s="209" t="s">
        <v>136</v>
      </c>
      <c r="BS3" s="209" t="s">
        <v>137</v>
      </c>
      <c r="BT3" s="209" t="s">
        <v>138</v>
      </c>
      <c r="BU3" s="209" t="s">
        <v>139</v>
      </c>
      <c r="BV3" s="209" t="s">
        <v>140</v>
      </c>
      <c r="BW3" s="209" t="s">
        <v>141</v>
      </c>
      <c r="BX3" s="209" t="s">
        <v>142</v>
      </c>
      <c r="BY3" s="209" t="s">
        <v>143</v>
      </c>
      <c r="BZ3" s="209" t="s">
        <v>144</v>
      </c>
      <c r="CA3" s="209" t="s">
        <v>145</v>
      </c>
      <c r="CB3" s="209" t="s">
        <v>146</v>
      </c>
      <c r="CC3" s="209" t="s">
        <v>135</v>
      </c>
      <c r="CD3" s="209" t="s">
        <v>136</v>
      </c>
      <c r="CE3" s="209" t="s">
        <v>137</v>
      </c>
      <c r="CF3" s="209" t="s">
        <v>138</v>
      </c>
      <c r="CG3" s="209" t="s">
        <v>139</v>
      </c>
      <c r="CH3" s="209" t="s">
        <v>140</v>
      </c>
      <c r="CI3" s="209" t="s">
        <v>141</v>
      </c>
      <c r="CJ3" s="209" t="s">
        <v>142</v>
      </c>
      <c r="CK3" s="209" t="s">
        <v>143</v>
      </c>
      <c r="CL3" s="209" t="s">
        <v>144</v>
      </c>
      <c r="CM3" s="209" t="s">
        <v>145</v>
      </c>
      <c r="CN3" s="209" t="s">
        <v>146</v>
      </c>
      <c r="CO3" s="209" t="s">
        <v>135</v>
      </c>
      <c r="CP3" s="209" t="s">
        <v>136</v>
      </c>
      <c r="CQ3" s="209" t="s">
        <v>137</v>
      </c>
      <c r="CR3" s="209" t="s">
        <v>138</v>
      </c>
      <c r="CS3" s="209" t="s">
        <v>139</v>
      </c>
      <c r="CT3" s="209" t="s">
        <v>140</v>
      </c>
      <c r="CU3" s="209" t="s">
        <v>141</v>
      </c>
      <c r="CV3" s="209" t="s">
        <v>142</v>
      </c>
      <c r="CW3" s="209" t="s">
        <v>143</v>
      </c>
      <c r="CX3" s="209" t="s">
        <v>144</v>
      </c>
      <c r="CY3" s="209" t="s">
        <v>145</v>
      </c>
      <c r="CZ3" s="209" t="s">
        <v>146</v>
      </c>
      <c r="DA3" s="209" t="s">
        <v>135</v>
      </c>
      <c r="DB3" s="209" t="s">
        <v>136</v>
      </c>
      <c r="DC3" s="209" t="s">
        <v>137</v>
      </c>
      <c r="DD3" s="209" t="s">
        <v>138</v>
      </c>
      <c r="DE3" s="209" t="s">
        <v>139</v>
      </c>
      <c r="DF3" s="209" t="s">
        <v>140</v>
      </c>
      <c r="DG3" s="209" t="s">
        <v>141</v>
      </c>
      <c r="DH3" s="209" t="s">
        <v>142</v>
      </c>
      <c r="DI3" s="209" t="s">
        <v>143</v>
      </c>
      <c r="DJ3" s="209" t="s">
        <v>144</v>
      </c>
      <c r="DK3" s="209" t="s">
        <v>145</v>
      </c>
      <c r="DL3" s="209" t="s">
        <v>146</v>
      </c>
      <c r="DM3" s="209" t="s">
        <v>135</v>
      </c>
      <c r="DN3" s="209" t="s">
        <v>136</v>
      </c>
      <c r="DO3" s="209" t="s">
        <v>137</v>
      </c>
      <c r="DP3" s="209" t="s">
        <v>138</v>
      </c>
      <c r="DQ3" s="209" t="s">
        <v>139</v>
      </c>
      <c r="DR3" s="209" t="s">
        <v>140</v>
      </c>
      <c r="DS3" s="209" t="s">
        <v>141</v>
      </c>
      <c r="DT3" s="209" t="s">
        <v>142</v>
      </c>
      <c r="DU3" s="209" t="s">
        <v>143</v>
      </c>
      <c r="DV3" s="209" t="s">
        <v>144</v>
      </c>
      <c r="DW3" s="209" t="s">
        <v>145</v>
      </c>
      <c r="DX3" s="209" t="s">
        <v>146</v>
      </c>
      <c r="DY3" s="209" t="s">
        <v>135</v>
      </c>
      <c r="DZ3" s="209" t="s">
        <v>136</v>
      </c>
      <c r="EA3" s="209" t="s">
        <v>137</v>
      </c>
      <c r="EB3" s="209" t="s">
        <v>138</v>
      </c>
      <c r="EC3" s="209" t="s">
        <v>139</v>
      </c>
      <c r="ED3" s="209" t="s">
        <v>140</v>
      </c>
      <c r="EE3" s="209" t="s">
        <v>141</v>
      </c>
      <c r="EF3" s="209" t="s">
        <v>142</v>
      </c>
      <c r="EG3" s="209" t="s">
        <v>143</v>
      </c>
      <c r="EH3" s="209" t="s">
        <v>144</v>
      </c>
      <c r="EI3" s="209" t="s">
        <v>145</v>
      </c>
      <c r="EJ3" s="209" t="s">
        <v>146</v>
      </c>
      <c r="EK3" s="209" t="s">
        <v>135</v>
      </c>
      <c r="EL3" s="209" t="s">
        <v>136</v>
      </c>
      <c r="EM3" s="209" t="s">
        <v>137</v>
      </c>
      <c r="EN3" s="209" t="s">
        <v>138</v>
      </c>
      <c r="EO3" s="209" t="s">
        <v>139</v>
      </c>
      <c r="EP3" s="209" t="s">
        <v>140</v>
      </c>
      <c r="EQ3" s="209" t="s">
        <v>141</v>
      </c>
      <c r="ER3" s="209" t="s">
        <v>142</v>
      </c>
      <c r="ES3" s="209" t="s">
        <v>143</v>
      </c>
      <c r="ET3" s="209" t="s">
        <v>144</v>
      </c>
      <c r="EU3" s="209" t="s">
        <v>145</v>
      </c>
      <c r="EV3" s="209" t="s">
        <v>146</v>
      </c>
      <c r="EW3" s="209" t="s">
        <v>135</v>
      </c>
      <c r="EX3" s="209" t="s">
        <v>136</v>
      </c>
      <c r="EY3" s="209" t="s">
        <v>137</v>
      </c>
      <c r="EZ3" s="209" t="s">
        <v>138</v>
      </c>
      <c r="FA3" s="209" t="s">
        <v>139</v>
      </c>
      <c r="FB3" s="209" t="s">
        <v>140</v>
      </c>
      <c r="FC3" s="209" t="s">
        <v>141</v>
      </c>
      <c r="FD3" s="209" t="s">
        <v>142</v>
      </c>
      <c r="FE3" s="209" t="s">
        <v>143</v>
      </c>
      <c r="FF3" s="209" t="s">
        <v>144</v>
      </c>
      <c r="FG3" s="209" t="s">
        <v>145</v>
      </c>
      <c r="FH3" s="209" t="s">
        <v>146</v>
      </c>
      <c r="FI3" s="209" t="s">
        <v>135</v>
      </c>
      <c r="FJ3" s="209" t="s">
        <v>136</v>
      </c>
      <c r="FK3" s="209" t="s">
        <v>137</v>
      </c>
      <c r="FL3" s="209" t="s">
        <v>138</v>
      </c>
      <c r="FM3" s="209" t="s">
        <v>139</v>
      </c>
      <c r="FN3" s="209" t="s">
        <v>140</v>
      </c>
      <c r="FO3" s="209" t="s">
        <v>141</v>
      </c>
      <c r="FP3" s="209" t="s">
        <v>142</v>
      </c>
      <c r="FQ3" s="209" t="s">
        <v>143</v>
      </c>
      <c r="FR3" s="209" t="s">
        <v>144</v>
      </c>
      <c r="FS3" s="209" t="s">
        <v>145</v>
      </c>
      <c r="FT3" s="209" t="s">
        <v>146</v>
      </c>
      <c r="FU3" s="209" t="s">
        <v>135</v>
      </c>
      <c r="FV3" s="209" t="s">
        <v>136</v>
      </c>
      <c r="FW3" s="209" t="s">
        <v>137</v>
      </c>
      <c r="FX3" s="209" t="s">
        <v>138</v>
      </c>
      <c r="FY3" s="209" t="s">
        <v>139</v>
      </c>
      <c r="FZ3" s="209" t="s">
        <v>140</v>
      </c>
      <c r="GA3" s="209" t="s">
        <v>141</v>
      </c>
      <c r="GB3" s="209" t="s">
        <v>142</v>
      </c>
      <c r="GC3" s="209" t="s">
        <v>143</v>
      </c>
      <c r="GD3" s="209" t="s">
        <v>144</v>
      </c>
      <c r="GE3" s="209" t="s">
        <v>145</v>
      </c>
      <c r="GF3" s="209" t="s">
        <v>146</v>
      </c>
      <c r="GG3" s="209" t="s">
        <v>135</v>
      </c>
      <c r="GH3" s="209" t="s">
        <v>136</v>
      </c>
      <c r="GI3" s="209" t="s">
        <v>137</v>
      </c>
      <c r="GJ3" s="209" t="s">
        <v>138</v>
      </c>
      <c r="GK3" s="209" t="s">
        <v>139</v>
      </c>
      <c r="GL3" s="209" t="s">
        <v>140</v>
      </c>
      <c r="GM3" s="209" t="s">
        <v>141</v>
      </c>
      <c r="GN3" s="209" t="s">
        <v>142</v>
      </c>
      <c r="GO3" s="209" t="s">
        <v>143</v>
      </c>
      <c r="GP3" s="209" t="s">
        <v>144</v>
      </c>
      <c r="GQ3" s="209" t="s">
        <v>145</v>
      </c>
      <c r="GR3" s="209" t="s">
        <v>146</v>
      </c>
      <c r="GS3" s="209" t="s">
        <v>135</v>
      </c>
      <c r="GT3" s="209" t="s">
        <v>136</v>
      </c>
      <c r="GU3" s="209" t="s">
        <v>137</v>
      </c>
      <c r="GV3" s="209" t="s">
        <v>138</v>
      </c>
      <c r="GW3" s="209" t="s">
        <v>139</v>
      </c>
      <c r="GX3" s="209" t="s">
        <v>140</v>
      </c>
      <c r="GY3" s="209" t="s">
        <v>141</v>
      </c>
      <c r="GZ3" s="209" t="s">
        <v>142</v>
      </c>
      <c r="HA3" s="209" t="s">
        <v>143</v>
      </c>
      <c r="HB3" s="209" t="s">
        <v>144</v>
      </c>
      <c r="HC3" s="209" t="s">
        <v>145</v>
      </c>
      <c r="HD3" s="209" t="s">
        <v>146</v>
      </c>
      <c r="HE3" s="209" t="s">
        <v>135</v>
      </c>
      <c r="HF3" s="209" t="s">
        <v>136</v>
      </c>
      <c r="HG3" s="209" t="s">
        <v>137</v>
      </c>
      <c r="HH3" s="209" t="s">
        <v>138</v>
      </c>
      <c r="HI3" s="209" t="s">
        <v>139</v>
      </c>
      <c r="HJ3" s="209" t="s">
        <v>140</v>
      </c>
      <c r="HK3" s="209" t="s">
        <v>141</v>
      </c>
      <c r="HL3" s="209" t="s">
        <v>142</v>
      </c>
      <c r="HM3" s="209" t="s">
        <v>143</v>
      </c>
      <c r="HN3" s="209" t="s">
        <v>144</v>
      </c>
      <c r="HO3" s="209" t="s">
        <v>145</v>
      </c>
      <c r="HP3" s="209" t="s">
        <v>146</v>
      </c>
      <c r="HQ3" s="209" t="s">
        <v>135</v>
      </c>
      <c r="HR3" s="209" t="s">
        <v>136</v>
      </c>
      <c r="HS3" s="209" t="s">
        <v>137</v>
      </c>
      <c r="HT3" s="209" t="s">
        <v>138</v>
      </c>
      <c r="HU3" s="209" t="s">
        <v>139</v>
      </c>
      <c r="HV3" s="209" t="s">
        <v>140</v>
      </c>
      <c r="HW3" s="209" t="s">
        <v>141</v>
      </c>
      <c r="HX3" s="209" t="s">
        <v>142</v>
      </c>
      <c r="HY3" s="209" t="s">
        <v>143</v>
      </c>
      <c r="HZ3" s="209" t="s">
        <v>144</v>
      </c>
      <c r="IA3" s="209" t="s">
        <v>145</v>
      </c>
      <c r="IB3" s="209" t="s">
        <v>146</v>
      </c>
      <c r="IC3" s="209" t="s">
        <v>135</v>
      </c>
      <c r="ID3" s="209" t="s">
        <v>136</v>
      </c>
      <c r="IE3" s="209" t="s">
        <v>137</v>
      </c>
      <c r="IF3" s="209" t="s">
        <v>138</v>
      </c>
      <c r="IG3" s="209" t="s">
        <v>139</v>
      </c>
      <c r="IH3" s="209" t="s">
        <v>140</v>
      </c>
      <c r="II3" s="209" t="s">
        <v>141</v>
      </c>
      <c r="IJ3" s="209" t="s">
        <v>142</v>
      </c>
      <c r="IK3" s="209" t="s">
        <v>143</v>
      </c>
      <c r="IL3" s="209" t="s">
        <v>144</v>
      </c>
      <c r="IM3" s="209" t="s">
        <v>145</v>
      </c>
      <c r="IN3" s="209" t="s">
        <v>146</v>
      </c>
      <c r="IO3" s="209" t="s">
        <v>135</v>
      </c>
      <c r="IP3" s="209" t="s">
        <v>136</v>
      </c>
      <c r="IQ3" s="209" t="s">
        <v>137</v>
      </c>
      <c r="IR3" s="209" t="s">
        <v>138</v>
      </c>
      <c r="IS3" s="209" t="s">
        <v>139</v>
      </c>
      <c r="IT3" s="209" t="s">
        <v>140</v>
      </c>
      <c r="IU3" s="209" t="s">
        <v>141</v>
      </c>
      <c r="IV3" s="209" t="s">
        <v>142</v>
      </c>
      <c r="IW3" s="209" t="s">
        <v>143</v>
      </c>
      <c r="IX3" s="209" t="s">
        <v>144</v>
      </c>
      <c r="IY3" s="209" t="s">
        <v>145</v>
      </c>
      <c r="IZ3" s="209" t="s">
        <v>146</v>
      </c>
      <c r="JA3" s="209" t="s">
        <v>135</v>
      </c>
      <c r="JB3" s="209" t="s">
        <v>136</v>
      </c>
      <c r="JC3" s="209" t="s">
        <v>137</v>
      </c>
      <c r="JD3" s="209" t="s">
        <v>138</v>
      </c>
      <c r="JE3" s="209" t="s">
        <v>139</v>
      </c>
      <c r="JF3" s="209" t="s">
        <v>140</v>
      </c>
      <c r="JG3" s="209" t="s">
        <v>141</v>
      </c>
      <c r="JH3" s="209" t="s">
        <v>142</v>
      </c>
      <c r="JI3" s="209" t="s">
        <v>143</v>
      </c>
      <c r="JJ3" s="209" t="s">
        <v>144</v>
      </c>
      <c r="JK3" s="209" t="s">
        <v>145</v>
      </c>
      <c r="JL3" s="209" t="s">
        <v>146</v>
      </c>
      <c r="JM3" s="209" t="s">
        <v>135</v>
      </c>
      <c r="JN3" s="209" t="s">
        <v>136</v>
      </c>
      <c r="JO3" s="209" t="s">
        <v>137</v>
      </c>
      <c r="JP3" s="209" t="s">
        <v>138</v>
      </c>
      <c r="JQ3" s="209" t="s">
        <v>139</v>
      </c>
      <c r="JR3" s="209" t="s">
        <v>140</v>
      </c>
      <c r="JS3" s="209" t="s">
        <v>141</v>
      </c>
      <c r="JT3" s="209" t="s">
        <v>142</v>
      </c>
      <c r="JU3" s="209" t="s">
        <v>143</v>
      </c>
      <c r="JV3" s="209" t="s">
        <v>144</v>
      </c>
      <c r="JW3" s="209" t="s">
        <v>145</v>
      </c>
      <c r="JX3" s="209" t="s">
        <v>146</v>
      </c>
      <c r="JY3" s="209" t="s">
        <v>135</v>
      </c>
      <c r="JZ3" s="209" t="s">
        <v>136</v>
      </c>
      <c r="KA3" s="209" t="s">
        <v>137</v>
      </c>
      <c r="KB3" s="209" t="s">
        <v>138</v>
      </c>
      <c r="KC3" s="209" t="s">
        <v>139</v>
      </c>
      <c r="KD3" s="209" t="s">
        <v>140</v>
      </c>
      <c r="KE3" s="209" t="s">
        <v>141</v>
      </c>
      <c r="KF3" s="209" t="s">
        <v>142</v>
      </c>
      <c r="KG3" s="209" t="s">
        <v>143</v>
      </c>
      <c r="KH3" s="209" t="s">
        <v>144</v>
      </c>
      <c r="KI3" s="209" t="s">
        <v>145</v>
      </c>
      <c r="KJ3" s="209" t="s">
        <v>146</v>
      </c>
      <c r="KK3" s="209" t="s">
        <v>135</v>
      </c>
      <c r="KL3" s="209" t="s">
        <v>136</v>
      </c>
      <c r="KM3" s="209" t="s">
        <v>137</v>
      </c>
      <c r="KN3" s="209" t="s">
        <v>138</v>
      </c>
      <c r="KO3" s="209" t="s">
        <v>139</v>
      </c>
      <c r="KP3" s="209" t="s">
        <v>140</v>
      </c>
      <c r="KQ3" s="209" t="s">
        <v>141</v>
      </c>
      <c r="KR3" s="209" t="s">
        <v>142</v>
      </c>
      <c r="KS3" s="209" t="s">
        <v>143</v>
      </c>
      <c r="KT3" s="209" t="s">
        <v>144</v>
      </c>
      <c r="KU3" s="209" t="s">
        <v>145</v>
      </c>
      <c r="KV3" s="209" t="s">
        <v>146</v>
      </c>
      <c r="KW3" s="209" t="s">
        <v>135</v>
      </c>
      <c r="KX3" s="209" t="s">
        <v>136</v>
      </c>
      <c r="KY3" s="209" t="s">
        <v>137</v>
      </c>
      <c r="KZ3" s="209" t="s">
        <v>138</v>
      </c>
      <c r="LA3" s="209" t="s">
        <v>139</v>
      </c>
      <c r="LB3" s="209" t="s">
        <v>140</v>
      </c>
      <c r="LC3" s="209" t="s">
        <v>141</v>
      </c>
      <c r="LD3" s="209" t="s">
        <v>142</v>
      </c>
      <c r="LE3" s="209" t="s">
        <v>143</v>
      </c>
      <c r="LF3" s="209" t="s">
        <v>144</v>
      </c>
      <c r="LG3" s="209" t="s">
        <v>145</v>
      </c>
      <c r="LH3" s="209" t="s">
        <v>146</v>
      </c>
      <c r="LI3" s="209" t="s">
        <v>135</v>
      </c>
      <c r="LJ3" s="209" t="s">
        <v>136</v>
      </c>
      <c r="LK3" s="209" t="s">
        <v>137</v>
      </c>
      <c r="LL3" s="209" t="s">
        <v>138</v>
      </c>
      <c r="LM3" s="209" t="s">
        <v>139</v>
      </c>
      <c r="LN3" s="209" t="s">
        <v>140</v>
      </c>
      <c r="LO3" s="209" t="s">
        <v>141</v>
      </c>
      <c r="LP3" s="209" t="s">
        <v>142</v>
      </c>
      <c r="LQ3" s="209" t="s">
        <v>143</v>
      </c>
      <c r="LR3" s="209" t="s">
        <v>144</v>
      </c>
      <c r="LS3" s="209" t="s">
        <v>145</v>
      </c>
      <c r="LT3" s="209" t="s">
        <v>146</v>
      </c>
      <c r="LU3" s="209" t="s">
        <v>135</v>
      </c>
      <c r="LV3" s="209" t="s">
        <v>136</v>
      </c>
      <c r="LW3" s="209" t="s">
        <v>137</v>
      </c>
      <c r="LX3" s="209" t="s">
        <v>138</v>
      </c>
      <c r="LY3" s="209" t="s">
        <v>139</v>
      </c>
      <c r="LZ3" s="209" t="s">
        <v>140</v>
      </c>
      <c r="MA3" s="209" t="s">
        <v>141</v>
      </c>
      <c r="MB3" s="209" t="s">
        <v>142</v>
      </c>
      <c r="MC3" s="209" t="s">
        <v>143</v>
      </c>
      <c r="MD3" s="209" t="s">
        <v>144</v>
      </c>
      <c r="ME3" s="209" t="s">
        <v>145</v>
      </c>
      <c r="MF3" s="209" t="s">
        <v>146</v>
      </c>
      <c r="MG3" s="209" t="s">
        <v>135</v>
      </c>
      <c r="MH3" s="209" t="s">
        <v>136</v>
      </c>
      <c r="MI3" s="209" t="s">
        <v>137</v>
      </c>
      <c r="MJ3" s="209" t="s">
        <v>138</v>
      </c>
      <c r="MK3" s="209" t="s">
        <v>139</v>
      </c>
      <c r="ML3" s="209" t="s">
        <v>140</v>
      </c>
      <c r="MM3" s="209" t="s">
        <v>141</v>
      </c>
      <c r="MN3" s="209" t="s">
        <v>142</v>
      </c>
      <c r="MO3" s="209" t="s">
        <v>143</v>
      </c>
      <c r="MP3" s="209" t="s">
        <v>144</v>
      </c>
      <c r="MQ3" s="209" t="s">
        <v>145</v>
      </c>
      <c r="MR3" s="209" t="s">
        <v>146</v>
      </c>
      <c r="MS3" s="209" t="s">
        <v>135</v>
      </c>
      <c r="MT3" s="209" t="s">
        <v>136</v>
      </c>
      <c r="MU3" s="209" t="s">
        <v>137</v>
      </c>
      <c r="MV3" s="209" t="s">
        <v>138</v>
      </c>
      <c r="MW3" s="209" t="s">
        <v>139</v>
      </c>
      <c r="MX3" s="209" t="s">
        <v>140</v>
      </c>
      <c r="MY3" s="209" t="s">
        <v>141</v>
      </c>
      <c r="MZ3" s="209" t="s">
        <v>142</v>
      </c>
      <c r="NA3" s="209" t="s">
        <v>143</v>
      </c>
      <c r="NB3" s="209" t="s">
        <v>144</v>
      </c>
      <c r="NC3" s="209" t="s">
        <v>145</v>
      </c>
      <c r="ND3" s="209" t="s">
        <v>146</v>
      </c>
      <c r="NE3" s="209" t="s">
        <v>135</v>
      </c>
      <c r="NF3" s="209" t="s">
        <v>136</v>
      </c>
      <c r="NG3" s="209" t="s">
        <v>137</v>
      </c>
      <c r="NH3" s="209" t="s">
        <v>138</v>
      </c>
      <c r="NI3" s="209" t="s">
        <v>139</v>
      </c>
      <c r="NJ3" s="209" t="s">
        <v>140</v>
      </c>
      <c r="NK3" s="209" t="s">
        <v>141</v>
      </c>
      <c r="NL3" s="209" t="s">
        <v>142</v>
      </c>
      <c r="NM3" s="209" t="s">
        <v>143</v>
      </c>
      <c r="NN3" s="209" t="s">
        <v>144</v>
      </c>
      <c r="NO3" s="209" t="s">
        <v>145</v>
      </c>
      <c r="NP3" s="209" t="s">
        <v>146</v>
      </c>
      <c r="NQ3" s="209" t="s">
        <v>135</v>
      </c>
      <c r="NR3" s="209" t="s">
        <v>136</v>
      </c>
      <c r="NS3" s="209" t="s">
        <v>137</v>
      </c>
      <c r="NT3" s="209" t="s">
        <v>138</v>
      </c>
      <c r="NU3" s="209" t="s">
        <v>139</v>
      </c>
      <c r="NV3" s="209" t="s">
        <v>140</v>
      </c>
      <c r="NW3" s="209" t="s">
        <v>141</v>
      </c>
      <c r="NX3" s="209" t="s">
        <v>142</v>
      </c>
      <c r="NY3" s="209" t="s">
        <v>143</v>
      </c>
      <c r="NZ3" s="209" t="s">
        <v>144</v>
      </c>
      <c r="OA3" s="209" t="s">
        <v>145</v>
      </c>
      <c r="OB3" s="209" t="s">
        <v>146</v>
      </c>
      <c r="OC3" s="209" t="s">
        <v>135</v>
      </c>
      <c r="OD3" s="209" t="s">
        <v>136</v>
      </c>
      <c r="OE3" s="209" t="s">
        <v>137</v>
      </c>
      <c r="OF3" s="209" t="s">
        <v>138</v>
      </c>
      <c r="OG3" s="209" t="s">
        <v>139</v>
      </c>
      <c r="OH3" s="209" t="s">
        <v>140</v>
      </c>
      <c r="OI3" s="209" t="s">
        <v>141</v>
      </c>
      <c r="OJ3" s="209" t="s">
        <v>142</v>
      </c>
      <c r="OK3" s="209" t="s">
        <v>143</v>
      </c>
      <c r="OL3" s="209" t="s">
        <v>144</v>
      </c>
      <c r="OM3" s="209" t="s">
        <v>145</v>
      </c>
      <c r="ON3" s="209" t="s">
        <v>146</v>
      </c>
      <c r="OO3" s="209" t="s">
        <v>135</v>
      </c>
      <c r="OP3" s="209" t="s">
        <v>136</v>
      </c>
      <c r="OQ3" s="209" t="s">
        <v>137</v>
      </c>
      <c r="OR3" s="209" t="s">
        <v>138</v>
      </c>
      <c r="OS3" s="209" t="s">
        <v>139</v>
      </c>
      <c r="OT3" s="209" t="s">
        <v>140</v>
      </c>
      <c r="OU3" s="209" t="s">
        <v>141</v>
      </c>
      <c r="OV3" s="209" t="s">
        <v>142</v>
      </c>
      <c r="OW3" s="209" t="s">
        <v>143</v>
      </c>
      <c r="OX3" s="209" t="s">
        <v>144</v>
      </c>
      <c r="OY3" s="209" t="s">
        <v>145</v>
      </c>
      <c r="OZ3" s="209" t="s">
        <v>146</v>
      </c>
      <c r="PA3" s="209" t="s">
        <v>135</v>
      </c>
      <c r="PB3" s="209" t="s">
        <v>136</v>
      </c>
      <c r="PC3" s="209" t="s">
        <v>137</v>
      </c>
      <c r="PD3" s="209" t="s">
        <v>138</v>
      </c>
      <c r="PE3" s="209" t="s">
        <v>139</v>
      </c>
      <c r="PF3" s="209" t="s">
        <v>140</v>
      </c>
      <c r="PG3" s="209" t="s">
        <v>141</v>
      </c>
      <c r="PH3" s="209" t="s">
        <v>142</v>
      </c>
      <c r="PI3" s="209" t="s">
        <v>143</v>
      </c>
      <c r="PJ3" s="209" t="s">
        <v>144</v>
      </c>
      <c r="PK3" s="209" t="s">
        <v>145</v>
      </c>
      <c r="PL3" s="209" t="s">
        <v>146</v>
      </c>
      <c r="PM3" s="209" t="s">
        <v>135</v>
      </c>
      <c r="PN3" s="209" t="s">
        <v>136</v>
      </c>
      <c r="PO3" s="209" t="s">
        <v>137</v>
      </c>
      <c r="PP3" s="209" t="s">
        <v>138</v>
      </c>
      <c r="PQ3" s="209" t="s">
        <v>139</v>
      </c>
      <c r="PR3" s="209" t="s">
        <v>140</v>
      </c>
      <c r="PS3" s="209" t="s">
        <v>141</v>
      </c>
      <c r="PT3" s="209" t="s">
        <v>142</v>
      </c>
      <c r="PU3" s="209" t="s">
        <v>143</v>
      </c>
      <c r="PV3" s="209" t="s">
        <v>144</v>
      </c>
      <c r="PW3" s="209" t="s">
        <v>145</v>
      </c>
      <c r="PX3" s="209" t="s">
        <v>146</v>
      </c>
      <c r="PY3" s="209" t="s">
        <v>135</v>
      </c>
      <c r="PZ3" s="209" t="s">
        <v>136</v>
      </c>
      <c r="QA3" s="209" t="s">
        <v>137</v>
      </c>
      <c r="QB3" s="209" t="s">
        <v>138</v>
      </c>
      <c r="QC3" s="209" t="s">
        <v>139</v>
      </c>
      <c r="QD3" s="209" t="s">
        <v>140</v>
      </c>
      <c r="QE3" s="209" t="s">
        <v>141</v>
      </c>
      <c r="QF3" s="209" t="s">
        <v>142</v>
      </c>
      <c r="QG3" s="209" t="s">
        <v>143</v>
      </c>
      <c r="QH3" s="209" t="s">
        <v>144</v>
      </c>
      <c r="QI3" s="209" t="s">
        <v>145</v>
      </c>
      <c r="QJ3" s="209" t="s">
        <v>146</v>
      </c>
      <c r="QK3" s="209" t="s">
        <v>135</v>
      </c>
      <c r="QL3" s="209" t="s">
        <v>136</v>
      </c>
      <c r="QM3" s="209" t="s">
        <v>137</v>
      </c>
      <c r="QN3" s="209" t="s">
        <v>138</v>
      </c>
      <c r="QO3" s="209" t="s">
        <v>139</v>
      </c>
      <c r="QP3" s="209" t="s">
        <v>140</v>
      </c>
      <c r="QQ3" s="209" t="s">
        <v>141</v>
      </c>
      <c r="QR3" s="209" t="s">
        <v>142</v>
      </c>
      <c r="QS3" s="209" t="s">
        <v>143</v>
      </c>
      <c r="QT3" s="209" t="s">
        <v>144</v>
      </c>
      <c r="QU3" s="209" t="s">
        <v>145</v>
      </c>
      <c r="QV3" s="209" t="s">
        <v>146</v>
      </c>
      <c r="QW3" s="209" t="s">
        <v>135</v>
      </c>
      <c r="QX3" s="209" t="s">
        <v>136</v>
      </c>
      <c r="QY3" s="209" t="s">
        <v>137</v>
      </c>
      <c r="QZ3" s="209" t="s">
        <v>138</v>
      </c>
      <c r="RA3" s="209" t="s">
        <v>139</v>
      </c>
      <c r="RB3" s="209" t="s">
        <v>140</v>
      </c>
      <c r="RC3" s="209" t="s">
        <v>141</v>
      </c>
      <c r="RD3" s="209" t="s">
        <v>142</v>
      </c>
      <c r="RE3" s="209" t="s">
        <v>143</v>
      </c>
      <c r="RF3" s="209" t="s">
        <v>144</v>
      </c>
      <c r="RG3" s="209" t="s">
        <v>145</v>
      </c>
      <c r="RH3" s="209" t="s">
        <v>146</v>
      </c>
    </row>
    <row r="4" spans="1:476" ht="12.75" customHeight="1">
      <c r="A4" s="50"/>
      <c r="B4" s="210"/>
      <c r="C4" s="211"/>
      <c r="D4" s="211"/>
      <c r="E4" s="211"/>
      <c r="F4" s="211"/>
      <c r="G4" s="211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3" t="s">
        <v>147</v>
      </c>
      <c r="AT4" s="213" t="s">
        <v>147</v>
      </c>
      <c r="AU4" s="213" t="s">
        <v>147</v>
      </c>
      <c r="AV4" s="213" t="s">
        <v>147</v>
      </c>
      <c r="AW4" s="213" t="s">
        <v>147</v>
      </c>
      <c r="AX4" s="213" t="s">
        <v>147</v>
      </c>
      <c r="AY4" s="213" t="s">
        <v>147</v>
      </c>
      <c r="AZ4" s="213" t="s">
        <v>147</v>
      </c>
      <c r="BA4" s="213" t="s">
        <v>147</v>
      </c>
      <c r="BB4" s="213" t="s">
        <v>147</v>
      </c>
      <c r="BC4" s="213" t="s">
        <v>147</v>
      </c>
      <c r="BD4" s="213" t="s">
        <v>147</v>
      </c>
      <c r="BE4" s="213" t="s">
        <v>124</v>
      </c>
      <c r="BF4" s="213" t="s">
        <v>124</v>
      </c>
      <c r="BG4" s="213" t="s">
        <v>124</v>
      </c>
      <c r="BH4" s="213" t="s">
        <v>124</v>
      </c>
      <c r="BI4" s="213" t="s">
        <v>124</v>
      </c>
      <c r="BJ4" s="213" t="s">
        <v>124</v>
      </c>
      <c r="BK4" s="213" t="s">
        <v>124</v>
      </c>
      <c r="BL4" s="213" t="s">
        <v>124</v>
      </c>
      <c r="BM4" s="213" t="s">
        <v>124</v>
      </c>
      <c r="BN4" s="213" t="s">
        <v>124</v>
      </c>
      <c r="BO4" s="213" t="s">
        <v>124</v>
      </c>
      <c r="BP4" s="213" t="s">
        <v>124</v>
      </c>
      <c r="BQ4" s="213" t="s">
        <v>125</v>
      </c>
      <c r="BR4" s="213" t="s">
        <v>125</v>
      </c>
      <c r="BS4" s="213" t="s">
        <v>125</v>
      </c>
      <c r="BT4" s="213" t="s">
        <v>125</v>
      </c>
      <c r="BU4" s="213" t="s">
        <v>125</v>
      </c>
      <c r="BV4" s="213" t="s">
        <v>125</v>
      </c>
      <c r="BW4" s="213" t="s">
        <v>125</v>
      </c>
      <c r="BX4" s="213" t="s">
        <v>125</v>
      </c>
      <c r="BY4" s="213" t="s">
        <v>125</v>
      </c>
      <c r="BZ4" s="213" t="s">
        <v>125</v>
      </c>
      <c r="CA4" s="213" t="s">
        <v>125</v>
      </c>
      <c r="CB4" s="213" t="s">
        <v>125</v>
      </c>
      <c r="CC4" s="213" t="s">
        <v>126</v>
      </c>
      <c r="CD4" s="213" t="s">
        <v>126</v>
      </c>
      <c r="CE4" s="213" t="s">
        <v>126</v>
      </c>
      <c r="CF4" s="213" t="s">
        <v>126</v>
      </c>
      <c r="CG4" s="213" t="s">
        <v>126</v>
      </c>
      <c r="CH4" s="213" t="s">
        <v>126</v>
      </c>
      <c r="CI4" s="213" t="s">
        <v>126</v>
      </c>
      <c r="CJ4" s="213" t="s">
        <v>126</v>
      </c>
      <c r="CK4" s="213" t="s">
        <v>126</v>
      </c>
      <c r="CL4" s="213" t="s">
        <v>126</v>
      </c>
      <c r="CM4" s="213" t="s">
        <v>126</v>
      </c>
      <c r="CN4" s="213" t="s">
        <v>126</v>
      </c>
      <c r="CO4" s="213" t="s">
        <v>127</v>
      </c>
      <c r="CP4" s="213" t="s">
        <v>127</v>
      </c>
      <c r="CQ4" s="213" t="s">
        <v>127</v>
      </c>
      <c r="CR4" s="213" t="s">
        <v>127</v>
      </c>
      <c r="CS4" s="213" t="s">
        <v>127</v>
      </c>
      <c r="CT4" s="213" t="s">
        <v>127</v>
      </c>
      <c r="CU4" s="213" t="s">
        <v>127</v>
      </c>
      <c r="CV4" s="213" t="s">
        <v>127</v>
      </c>
      <c r="CW4" s="213" t="s">
        <v>127</v>
      </c>
      <c r="CX4" s="213" t="s">
        <v>127</v>
      </c>
      <c r="CY4" s="213" t="s">
        <v>127</v>
      </c>
      <c r="CZ4" s="213" t="s">
        <v>127</v>
      </c>
      <c r="DA4" s="213" t="s">
        <v>128</v>
      </c>
      <c r="DB4" s="213" t="s">
        <v>128</v>
      </c>
      <c r="DC4" s="213" t="s">
        <v>128</v>
      </c>
      <c r="DD4" s="213" t="s">
        <v>128</v>
      </c>
      <c r="DE4" s="213" t="s">
        <v>128</v>
      </c>
      <c r="DF4" s="213" t="s">
        <v>128</v>
      </c>
      <c r="DG4" s="213" t="s">
        <v>128</v>
      </c>
      <c r="DH4" s="213" t="s">
        <v>128</v>
      </c>
      <c r="DI4" s="213" t="s">
        <v>128</v>
      </c>
      <c r="DJ4" s="213" t="s">
        <v>128</v>
      </c>
      <c r="DK4" s="213" t="s">
        <v>128</v>
      </c>
      <c r="DL4" s="213" t="s">
        <v>128</v>
      </c>
      <c r="DM4" s="213" t="s">
        <v>129</v>
      </c>
      <c r="DN4" s="213" t="s">
        <v>129</v>
      </c>
      <c r="DO4" s="213" t="s">
        <v>129</v>
      </c>
      <c r="DP4" s="213" t="s">
        <v>129</v>
      </c>
      <c r="DQ4" s="213" t="s">
        <v>129</v>
      </c>
      <c r="DR4" s="213" t="s">
        <v>129</v>
      </c>
      <c r="DS4" s="213" t="s">
        <v>129</v>
      </c>
      <c r="DT4" s="213" t="s">
        <v>129</v>
      </c>
      <c r="DU4" s="213" t="s">
        <v>129</v>
      </c>
      <c r="DV4" s="213" t="s">
        <v>129</v>
      </c>
      <c r="DW4" s="213" t="s">
        <v>129</v>
      </c>
      <c r="DX4" s="213" t="s">
        <v>129</v>
      </c>
      <c r="DY4" s="213" t="s">
        <v>130</v>
      </c>
      <c r="DZ4" s="213" t="s">
        <v>130</v>
      </c>
      <c r="EA4" s="213" t="s">
        <v>130</v>
      </c>
      <c r="EB4" s="213" t="s">
        <v>130</v>
      </c>
      <c r="EC4" s="213" t="s">
        <v>130</v>
      </c>
      <c r="ED4" s="213" t="s">
        <v>130</v>
      </c>
      <c r="EE4" s="213" t="s">
        <v>130</v>
      </c>
      <c r="EF4" s="213" t="s">
        <v>130</v>
      </c>
      <c r="EG4" s="213" t="s">
        <v>130</v>
      </c>
      <c r="EH4" s="213" t="s">
        <v>130</v>
      </c>
      <c r="EI4" s="213" t="s">
        <v>130</v>
      </c>
      <c r="EJ4" s="213" t="s">
        <v>130</v>
      </c>
      <c r="EK4" s="213" t="s">
        <v>131</v>
      </c>
      <c r="EL4" s="213" t="s">
        <v>131</v>
      </c>
      <c r="EM4" s="213" t="s">
        <v>131</v>
      </c>
      <c r="EN4" s="213" t="s">
        <v>131</v>
      </c>
      <c r="EO4" s="213" t="s">
        <v>131</v>
      </c>
      <c r="EP4" s="213" t="s">
        <v>131</v>
      </c>
      <c r="EQ4" s="213" t="s">
        <v>131</v>
      </c>
      <c r="ER4" s="213" t="s">
        <v>131</v>
      </c>
      <c r="ES4" s="213" t="s">
        <v>131</v>
      </c>
      <c r="ET4" s="213" t="s">
        <v>131</v>
      </c>
      <c r="EU4" s="213" t="s">
        <v>131</v>
      </c>
      <c r="EV4" s="213" t="s">
        <v>131</v>
      </c>
      <c r="EW4" s="213" t="s">
        <v>132</v>
      </c>
      <c r="EX4" s="213" t="s">
        <v>132</v>
      </c>
      <c r="EY4" s="213" t="s">
        <v>132</v>
      </c>
      <c r="EZ4" s="213" t="s">
        <v>132</v>
      </c>
      <c r="FA4" s="213" t="s">
        <v>132</v>
      </c>
      <c r="FB4" s="213" t="s">
        <v>132</v>
      </c>
      <c r="FC4" s="213" t="s">
        <v>132</v>
      </c>
      <c r="FD4" s="213" t="s">
        <v>132</v>
      </c>
      <c r="FE4" s="213" t="s">
        <v>132</v>
      </c>
      <c r="FF4" s="213" t="s">
        <v>132</v>
      </c>
      <c r="FG4" s="213" t="s">
        <v>132</v>
      </c>
      <c r="FH4" s="213" t="s">
        <v>132</v>
      </c>
      <c r="FI4" s="213" t="s">
        <v>133</v>
      </c>
      <c r="FJ4" s="213" t="s">
        <v>133</v>
      </c>
      <c r="FK4" s="213" t="s">
        <v>133</v>
      </c>
      <c r="FL4" s="213" t="s">
        <v>133</v>
      </c>
      <c r="FM4" s="213" t="s">
        <v>133</v>
      </c>
      <c r="FN4" s="213" t="s">
        <v>133</v>
      </c>
      <c r="FO4" s="213" t="s">
        <v>133</v>
      </c>
      <c r="FP4" s="213" t="s">
        <v>133</v>
      </c>
      <c r="FQ4" s="213" t="s">
        <v>133</v>
      </c>
      <c r="FR4" s="213" t="s">
        <v>133</v>
      </c>
      <c r="FS4" s="213" t="s">
        <v>133</v>
      </c>
      <c r="FT4" s="213" t="s">
        <v>133</v>
      </c>
      <c r="FU4" s="213" t="s">
        <v>148</v>
      </c>
      <c r="FV4" s="213" t="s">
        <v>148</v>
      </c>
      <c r="FW4" s="213" t="s">
        <v>148</v>
      </c>
      <c r="FX4" s="213" t="s">
        <v>148</v>
      </c>
      <c r="FY4" s="213" t="s">
        <v>148</v>
      </c>
      <c r="FZ4" s="213" t="s">
        <v>148</v>
      </c>
      <c r="GA4" s="213" t="s">
        <v>148</v>
      </c>
      <c r="GB4" s="213" t="s">
        <v>148</v>
      </c>
      <c r="GC4" s="213" t="s">
        <v>148</v>
      </c>
      <c r="GD4" s="213" t="s">
        <v>148</v>
      </c>
      <c r="GE4" s="213" t="s">
        <v>148</v>
      </c>
      <c r="GF4" s="213" t="s">
        <v>148</v>
      </c>
      <c r="GG4" s="213" t="s">
        <v>149</v>
      </c>
      <c r="GH4" s="213" t="s">
        <v>149</v>
      </c>
      <c r="GI4" s="213" t="s">
        <v>149</v>
      </c>
      <c r="GJ4" s="213" t="s">
        <v>149</v>
      </c>
      <c r="GK4" s="213" t="s">
        <v>149</v>
      </c>
      <c r="GL4" s="213" t="s">
        <v>149</v>
      </c>
      <c r="GM4" s="213" t="s">
        <v>149</v>
      </c>
      <c r="GN4" s="213" t="s">
        <v>149</v>
      </c>
      <c r="GO4" s="213" t="s">
        <v>149</v>
      </c>
      <c r="GP4" s="213" t="s">
        <v>149</v>
      </c>
      <c r="GQ4" s="213" t="s">
        <v>149</v>
      </c>
      <c r="GR4" s="213" t="s">
        <v>149</v>
      </c>
      <c r="GS4" s="213" t="s">
        <v>150</v>
      </c>
      <c r="GT4" s="213" t="s">
        <v>150</v>
      </c>
      <c r="GU4" s="213" t="s">
        <v>150</v>
      </c>
      <c r="GV4" s="213" t="s">
        <v>150</v>
      </c>
      <c r="GW4" s="213" t="s">
        <v>150</v>
      </c>
      <c r="GX4" s="213" t="s">
        <v>150</v>
      </c>
      <c r="GY4" s="213" t="s">
        <v>150</v>
      </c>
      <c r="GZ4" s="213" t="s">
        <v>150</v>
      </c>
      <c r="HA4" s="213" t="s">
        <v>150</v>
      </c>
      <c r="HB4" s="213" t="s">
        <v>150</v>
      </c>
      <c r="HC4" s="213" t="s">
        <v>150</v>
      </c>
      <c r="HD4" s="213" t="s">
        <v>150</v>
      </c>
      <c r="HE4" s="213" t="s">
        <v>151</v>
      </c>
      <c r="HF4" s="213" t="s">
        <v>151</v>
      </c>
      <c r="HG4" s="213" t="s">
        <v>151</v>
      </c>
      <c r="HH4" s="213" t="s">
        <v>151</v>
      </c>
      <c r="HI4" s="213" t="s">
        <v>151</v>
      </c>
      <c r="HJ4" s="213" t="s">
        <v>151</v>
      </c>
      <c r="HK4" s="213" t="s">
        <v>151</v>
      </c>
      <c r="HL4" s="213" t="s">
        <v>151</v>
      </c>
      <c r="HM4" s="213" t="s">
        <v>151</v>
      </c>
      <c r="HN4" s="213" t="s">
        <v>151</v>
      </c>
      <c r="HO4" s="213" t="s">
        <v>151</v>
      </c>
      <c r="HP4" s="213" t="s">
        <v>151</v>
      </c>
      <c r="HQ4" s="213" t="s">
        <v>152</v>
      </c>
      <c r="HR4" s="213" t="s">
        <v>152</v>
      </c>
      <c r="HS4" s="213" t="s">
        <v>152</v>
      </c>
      <c r="HT4" s="213" t="s">
        <v>152</v>
      </c>
      <c r="HU4" s="213" t="s">
        <v>152</v>
      </c>
      <c r="HV4" s="213" t="s">
        <v>152</v>
      </c>
      <c r="HW4" s="213" t="s">
        <v>152</v>
      </c>
      <c r="HX4" s="213" t="s">
        <v>152</v>
      </c>
      <c r="HY4" s="213" t="s">
        <v>152</v>
      </c>
      <c r="HZ4" s="213" t="s">
        <v>152</v>
      </c>
      <c r="IA4" s="213" t="s">
        <v>152</v>
      </c>
      <c r="IB4" s="213" t="s">
        <v>152</v>
      </c>
      <c r="IC4" s="213" t="s">
        <v>153</v>
      </c>
      <c r="ID4" s="213" t="s">
        <v>153</v>
      </c>
      <c r="IE4" s="213" t="s">
        <v>153</v>
      </c>
      <c r="IF4" s="213" t="s">
        <v>153</v>
      </c>
      <c r="IG4" s="213" t="s">
        <v>153</v>
      </c>
      <c r="IH4" s="213" t="s">
        <v>153</v>
      </c>
      <c r="II4" s="213" t="s">
        <v>153</v>
      </c>
      <c r="IJ4" s="213" t="s">
        <v>153</v>
      </c>
      <c r="IK4" s="213" t="s">
        <v>153</v>
      </c>
      <c r="IL4" s="213" t="s">
        <v>153</v>
      </c>
      <c r="IM4" s="213" t="s">
        <v>153</v>
      </c>
      <c r="IN4" s="213" t="s">
        <v>153</v>
      </c>
      <c r="IO4" s="213" t="s">
        <v>154</v>
      </c>
      <c r="IP4" s="213" t="s">
        <v>154</v>
      </c>
      <c r="IQ4" s="213" t="s">
        <v>154</v>
      </c>
      <c r="IR4" s="213" t="s">
        <v>154</v>
      </c>
      <c r="IS4" s="213" t="s">
        <v>154</v>
      </c>
      <c r="IT4" s="213" t="s">
        <v>154</v>
      </c>
      <c r="IU4" s="213" t="s">
        <v>154</v>
      </c>
      <c r="IV4" s="213" t="s">
        <v>154</v>
      </c>
      <c r="IW4" s="213" t="s">
        <v>154</v>
      </c>
      <c r="IX4" s="213" t="s">
        <v>154</v>
      </c>
      <c r="IY4" s="213" t="s">
        <v>154</v>
      </c>
      <c r="IZ4" s="213" t="s">
        <v>154</v>
      </c>
      <c r="JA4" s="213" t="s">
        <v>155</v>
      </c>
      <c r="JB4" s="213" t="s">
        <v>155</v>
      </c>
      <c r="JC4" s="213" t="s">
        <v>155</v>
      </c>
      <c r="JD4" s="213" t="s">
        <v>155</v>
      </c>
      <c r="JE4" s="213" t="s">
        <v>155</v>
      </c>
      <c r="JF4" s="213" t="s">
        <v>155</v>
      </c>
      <c r="JG4" s="213" t="s">
        <v>155</v>
      </c>
      <c r="JH4" s="213" t="s">
        <v>155</v>
      </c>
      <c r="JI4" s="213" t="s">
        <v>155</v>
      </c>
      <c r="JJ4" s="213" t="s">
        <v>155</v>
      </c>
      <c r="JK4" s="213" t="s">
        <v>155</v>
      </c>
      <c r="JL4" s="213" t="s">
        <v>155</v>
      </c>
      <c r="JM4" s="213" t="s">
        <v>156</v>
      </c>
      <c r="JN4" s="213" t="s">
        <v>156</v>
      </c>
      <c r="JO4" s="213" t="s">
        <v>156</v>
      </c>
      <c r="JP4" s="213" t="s">
        <v>156</v>
      </c>
      <c r="JQ4" s="213" t="s">
        <v>156</v>
      </c>
      <c r="JR4" s="213" t="s">
        <v>156</v>
      </c>
      <c r="JS4" s="213" t="s">
        <v>156</v>
      </c>
      <c r="JT4" s="213" t="s">
        <v>156</v>
      </c>
      <c r="JU4" s="213" t="s">
        <v>156</v>
      </c>
      <c r="JV4" s="213" t="s">
        <v>156</v>
      </c>
      <c r="JW4" s="213" t="s">
        <v>156</v>
      </c>
      <c r="JX4" s="213" t="s">
        <v>156</v>
      </c>
      <c r="JY4" s="213" t="s">
        <v>157</v>
      </c>
      <c r="JZ4" s="213" t="s">
        <v>157</v>
      </c>
      <c r="KA4" s="213" t="s">
        <v>157</v>
      </c>
      <c r="KB4" s="213" t="s">
        <v>157</v>
      </c>
      <c r="KC4" s="213" t="s">
        <v>157</v>
      </c>
      <c r="KD4" s="213" t="s">
        <v>157</v>
      </c>
      <c r="KE4" s="213" t="s">
        <v>157</v>
      </c>
      <c r="KF4" s="213" t="s">
        <v>157</v>
      </c>
      <c r="KG4" s="213" t="s">
        <v>157</v>
      </c>
      <c r="KH4" s="213" t="s">
        <v>157</v>
      </c>
      <c r="KI4" s="213" t="s">
        <v>157</v>
      </c>
      <c r="KJ4" s="213" t="s">
        <v>157</v>
      </c>
      <c r="KK4" s="213" t="s">
        <v>158</v>
      </c>
      <c r="KL4" s="213" t="s">
        <v>158</v>
      </c>
      <c r="KM4" s="213" t="s">
        <v>158</v>
      </c>
      <c r="KN4" s="213" t="s">
        <v>158</v>
      </c>
      <c r="KO4" s="213" t="s">
        <v>158</v>
      </c>
      <c r="KP4" s="213" t="s">
        <v>158</v>
      </c>
      <c r="KQ4" s="213" t="s">
        <v>158</v>
      </c>
      <c r="KR4" s="213" t="s">
        <v>158</v>
      </c>
      <c r="KS4" s="213" t="s">
        <v>158</v>
      </c>
      <c r="KT4" s="213" t="s">
        <v>158</v>
      </c>
      <c r="KU4" s="213" t="s">
        <v>158</v>
      </c>
      <c r="KV4" s="213" t="s">
        <v>158</v>
      </c>
      <c r="KW4" s="213" t="s">
        <v>159</v>
      </c>
      <c r="KX4" s="213" t="s">
        <v>159</v>
      </c>
      <c r="KY4" s="213" t="s">
        <v>159</v>
      </c>
      <c r="KZ4" s="213" t="s">
        <v>159</v>
      </c>
      <c r="LA4" s="213" t="s">
        <v>159</v>
      </c>
      <c r="LB4" s="213" t="s">
        <v>159</v>
      </c>
      <c r="LC4" s="213" t="s">
        <v>159</v>
      </c>
      <c r="LD4" s="213" t="s">
        <v>159</v>
      </c>
      <c r="LE4" s="213" t="s">
        <v>159</v>
      </c>
      <c r="LF4" s="213" t="s">
        <v>159</v>
      </c>
      <c r="LG4" s="213" t="s">
        <v>159</v>
      </c>
      <c r="LH4" s="213" t="s">
        <v>159</v>
      </c>
      <c r="LI4" s="213" t="s">
        <v>160</v>
      </c>
      <c r="LJ4" s="213" t="s">
        <v>160</v>
      </c>
      <c r="LK4" s="213" t="s">
        <v>160</v>
      </c>
      <c r="LL4" s="213" t="s">
        <v>160</v>
      </c>
      <c r="LM4" s="213" t="s">
        <v>160</v>
      </c>
      <c r="LN4" s="213" t="s">
        <v>160</v>
      </c>
      <c r="LO4" s="213" t="s">
        <v>160</v>
      </c>
      <c r="LP4" s="213" t="s">
        <v>160</v>
      </c>
      <c r="LQ4" s="213" t="s">
        <v>160</v>
      </c>
      <c r="LR4" s="213" t="s">
        <v>160</v>
      </c>
      <c r="LS4" s="213" t="s">
        <v>160</v>
      </c>
      <c r="LT4" s="213" t="s">
        <v>160</v>
      </c>
      <c r="LU4" s="213" t="s">
        <v>161</v>
      </c>
      <c r="LV4" s="213" t="s">
        <v>161</v>
      </c>
      <c r="LW4" s="213" t="s">
        <v>161</v>
      </c>
      <c r="LX4" s="213" t="s">
        <v>161</v>
      </c>
      <c r="LY4" s="213" t="s">
        <v>161</v>
      </c>
      <c r="LZ4" s="213" t="s">
        <v>161</v>
      </c>
      <c r="MA4" s="213" t="s">
        <v>161</v>
      </c>
      <c r="MB4" s="213" t="s">
        <v>161</v>
      </c>
      <c r="MC4" s="213" t="s">
        <v>161</v>
      </c>
      <c r="MD4" s="213" t="s">
        <v>161</v>
      </c>
      <c r="ME4" s="213" t="s">
        <v>161</v>
      </c>
      <c r="MF4" s="213" t="s">
        <v>161</v>
      </c>
      <c r="MG4" s="213" t="s">
        <v>162</v>
      </c>
      <c r="MH4" s="213" t="s">
        <v>162</v>
      </c>
      <c r="MI4" s="213" t="s">
        <v>162</v>
      </c>
      <c r="MJ4" s="213" t="s">
        <v>162</v>
      </c>
      <c r="MK4" s="213" t="s">
        <v>162</v>
      </c>
      <c r="ML4" s="213" t="s">
        <v>162</v>
      </c>
      <c r="MM4" s="213" t="s">
        <v>162</v>
      </c>
      <c r="MN4" s="213" t="s">
        <v>162</v>
      </c>
      <c r="MO4" s="213" t="s">
        <v>162</v>
      </c>
      <c r="MP4" s="213" t="s">
        <v>162</v>
      </c>
      <c r="MQ4" s="213" t="s">
        <v>162</v>
      </c>
      <c r="MR4" s="213" t="s">
        <v>162</v>
      </c>
      <c r="MS4" s="213" t="s">
        <v>163</v>
      </c>
      <c r="MT4" s="213" t="s">
        <v>163</v>
      </c>
      <c r="MU4" s="213" t="s">
        <v>163</v>
      </c>
      <c r="MV4" s="213" t="s">
        <v>163</v>
      </c>
      <c r="MW4" s="213" t="s">
        <v>163</v>
      </c>
      <c r="MX4" s="213" t="s">
        <v>163</v>
      </c>
      <c r="MY4" s="213" t="s">
        <v>163</v>
      </c>
      <c r="MZ4" s="213" t="s">
        <v>163</v>
      </c>
      <c r="NA4" s="213" t="s">
        <v>163</v>
      </c>
      <c r="NB4" s="213" t="s">
        <v>163</v>
      </c>
      <c r="NC4" s="213" t="s">
        <v>163</v>
      </c>
      <c r="ND4" s="213" t="s">
        <v>163</v>
      </c>
      <c r="NE4" s="213" t="s">
        <v>164</v>
      </c>
      <c r="NF4" s="213" t="s">
        <v>164</v>
      </c>
      <c r="NG4" s="213" t="s">
        <v>164</v>
      </c>
      <c r="NH4" s="213" t="s">
        <v>164</v>
      </c>
      <c r="NI4" s="213" t="s">
        <v>164</v>
      </c>
      <c r="NJ4" s="213" t="s">
        <v>164</v>
      </c>
      <c r="NK4" s="213" t="s">
        <v>164</v>
      </c>
      <c r="NL4" s="213" t="s">
        <v>164</v>
      </c>
      <c r="NM4" s="213" t="s">
        <v>164</v>
      </c>
      <c r="NN4" s="213" t="s">
        <v>164</v>
      </c>
      <c r="NO4" s="213" t="s">
        <v>164</v>
      </c>
      <c r="NP4" s="213" t="s">
        <v>164</v>
      </c>
      <c r="NQ4" s="213" t="s">
        <v>164</v>
      </c>
      <c r="NR4" s="213" t="s">
        <v>165</v>
      </c>
      <c r="NS4" s="213" t="s">
        <v>165</v>
      </c>
      <c r="NT4" s="213" t="s">
        <v>165</v>
      </c>
      <c r="NU4" s="213" t="s">
        <v>165</v>
      </c>
      <c r="NV4" s="213" t="s">
        <v>165</v>
      </c>
      <c r="NW4" s="213" t="s">
        <v>165</v>
      </c>
      <c r="NX4" s="213" t="s">
        <v>165</v>
      </c>
      <c r="NY4" s="213" t="s">
        <v>165</v>
      </c>
      <c r="NZ4" s="213" t="s">
        <v>165</v>
      </c>
      <c r="OA4" s="213" t="s">
        <v>165</v>
      </c>
      <c r="OB4" s="213" t="s">
        <v>165</v>
      </c>
      <c r="OC4" s="213" t="s">
        <v>166</v>
      </c>
      <c r="OD4" s="213" t="s">
        <v>166</v>
      </c>
      <c r="OE4" s="213" t="s">
        <v>166</v>
      </c>
      <c r="OF4" s="213" t="s">
        <v>166</v>
      </c>
      <c r="OG4" s="213" t="s">
        <v>166</v>
      </c>
      <c r="OH4" s="213" t="s">
        <v>166</v>
      </c>
      <c r="OI4" s="213" t="s">
        <v>166</v>
      </c>
      <c r="OJ4" s="213" t="s">
        <v>166</v>
      </c>
      <c r="OK4" s="213" t="s">
        <v>166</v>
      </c>
      <c r="OL4" s="213" t="s">
        <v>166</v>
      </c>
      <c r="OM4" s="213" t="s">
        <v>166</v>
      </c>
      <c r="ON4" s="213" t="s">
        <v>166</v>
      </c>
      <c r="OO4" s="213" t="s">
        <v>167</v>
      </c>
      <c r="OP4" s="213" t="s">
        <v>167</v>
      </c>
      <c r="OQ4" s="213" t="s">
        <v>167</v>
      </c>
      <c r="OR4" s="213" t="s">
        <v>167</v>
      </c>
      <c r="OS4" s="213" t="s">
        <v>167</v>
      </c>
      <c r="OT4" s="213" t="s">
        <v>167</v>
      </c>
      <c r="OU4" s="213" t="s">
        <v>167</v>
      </c>
      <c r="OV4" s="213" t="s">
        <v>167</v>
      </c>
      <c r="OW4" s="213" t="s">
        <v>167</v>
      </c>
      <c r="OX4" s="213" t="s">
        <v>167</v>
      </c>
      <c r="OY4" s="213" t="s">
        <v>167</v>
      </c>
      <c r="OZ4" s="213" t="s">
        <v>167</v>
      </c>
      <c r="PA4" s="213" t="s">
        <v>168</v>
      </c>
      <c r="PB4" s="213" t="s">
        <v>168</v>
      </c>
      <c r="PC4" s="213" t="s">
        <v>168</v>
      </c>
      <c r="PD4" s="213" t="s">
        <v>168</v>
      </c>
      <c r="PE4" s="213" t="s">
        <v>168</v>
      </c>
      <c r="PF4" s="213" t="s">
        <v>168</v>
      </c>
      <c r="PG4" s="213" t="s">
        <v>168</v>
      </c>
      <c r="PH4" s="213" t="s">
        <v>168</v>
      </c>
      <c r="PI4" s="213" t="s">
        <v>168</v>
      </c>
      <c r="PJ4" s="213" t="s">
        <v>168</v>
      </c>
      <c r="PK4" s="213" t="s">
        <v>168</v>
      </c>
      <c r="PL4" s="213" t="s">
        <v>168</v>
      </c>
      <c r="PM4" s="213" t="s">
        <v>169</v>
      </c>
      <c r="PN4" s="213" t="s">
        <v>169</v>
      </c>
      <c r="PO4" s="213" t="s">
        <v>169</v>
      </c>
      <c r="PP4" s="213" t="s">
        <v>169</v>
      </c>
      <c r="PQ4" s="213" t="s">
        <v>169</v>
      </c>
      <c r="PR4" s="213" t="s">
        <v>169</v>
      </c>
      <c r="PS4" s="213" t="s">
        <v>169</v>
      </c>
      <c r="PT4" s="213" t="s">
        <v>169</v>
      </c>
      <c r="PU4" s="213" t="s">
        <v>169</v>
      </c>
      <c r="PV4" s="213" t="s">
        <v>169</v>
      </c>
      <c r="PW4" s="213" t="s">
        <v>169</v>
      </c>
      <c r="PX4" s="213" t="s">
        <v>169</v>
      </c>
      <c r="PY4" s="213" t="s">
        <v>170</v>
      </c>
      <c r="PZ4" s="213" t="s">
        <v>170</v>
      </c>
      <c r="QA4" s="213" t="s">
        <v>170</v>
      </c>
      <c r="QB4" s="213" t="s">
        <v>170</v>
      </c>
      <c r="QC4" s="213" t="s">
        <v>170</v>
      </c>
      <c r="QD4" s="213" t="s">
        <v>170</v>
      </c>
      <c r="QE4" s="213" t="s">
        <v>170</v>
      </c>
      <c r="QF4" s="213" t="s">
        <v>170</v>
      </c>
      <c r="QG4" s="213" t="s">
        <v>170</v>
      </c>
      <c r="QH4" s="213" t="s">
        <v>170</v>
      </c>
      <c r="QI4" s="213" t="s">
        <v>170</v>
      </c>
      <c r="QJ4" s="213" t="s">
        <v>170</v>
      </c>
      <c r="QK4" s="213" t="s">
        <v>171</v>
      </c>
      <c r="QL4" s="213" t="s">
        <v>171</v>
      </c>
      <c r="QM4" s="213" t="s">
        <v>171</v>
      </c>
      <c r="QN4" s="213" t="s">
        <v>171</v>
      </c>
      <c r="QO4" s="213" t="s">
        <v>171</v>
      </c>
      <c r="QP4" s="213" t="s">
        <v>171</v>
      </c>
      <c r="QQ4" s="213" t="s">
        <v>171</v>
      </c>
      <c r="QR4" s="213" t="s">
        <v>171</v>
      </c>
      <c r="QS4" s="213" t="s">
        <v>171</v>
      </c>
      <c r="QT4" s="213" t="s">
        <v>171</v>
      </c>
      <c r="QU4" s="213" t="s">
        <v>171</v>
      </c>
      <c r="QV4" s="213" t="s">
        <v>171</v>
      </c>
      <c r="QW4" s="213" t="s">
        <v>172</v>
      </c>
      <c r="QX4" s="213" t="s">
        <v>172</v>
      </c>
      <c r="QY4" s="213" t="s">
        <v>172</v>
      </c>
      <c r="QZ4" s="213" t="s">
        <v>172</v>
      </c>
      <c r="RA4" s="213" t="s">
        <v>172</v>
      </c>
      <c r="RB4" s="213" t="s">
        <v>172</v>
      </c>
      <c r="RC4" s="213" t="s">
        <v>172</v>
      </c>
      <c r="RD4" s="213" t="s">
        <v>172</v>
      </c>
      <c r="RE4" s="213" t="s">
        <v>172</v>
      </c>
      <c r="RF4" s="213" t="s">
        <v>172</v>
      </c>
      <c r="RG4" s="213" t="s">
        <v>172</v>
      </c>
      <c r="RH4" s="213" t="s">
        <v>172</v>
      </c>
    </row>
    <row r="5" spans="1:476" ht="12.75" customHeight="1">
      <c r="A5" s="50"/>
      <c r="B5" s="121" t="s">
        <v>173</v>
      </c>
      <c r="C5" s="211"/>
      <c r="D5" s="211"/>
      <c r="E5" s="211"/>
      <c r="F5" s="211"/>
      <c r="G5" s="211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</row>
    <row r="6" spans="1:476" ht="12.75" customHeight="1">
      <c r="A6" s="5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</row>
    <row r="7" spans="1:476" ht="15.75" customHeight="1">
      <c r="A7" s="50"/>
      <c r="B7" s="121" t="s">
        <v>174</v>
      </c>
      <c r="C7" s="210"/>
      <c r="D7" s="210"/>
      <c r="E7" s="82">
        <f>SUM(H7:AQ7)</f>
        <v>450463178.71804845</v>
      </c>
      <c r="F7" s="214"/>
      <c r="G7" s="212"/>
      <c r="H7" s="70">
        <f>SUM(AS7:BD7)</f>
        <v>0</v>
      </c>
      <c r="I7" s="70">
        <f>SUM(BE7:BP7)</f>
        <v>2180388.9146428569</v>
      </c>
      <c r="J7" s="70">
        <f>SUM(BQ7:CB7)</f>
        <v>4343625.9839824867</v>
      </c>
      <c r="K7" s="70">
        <f>SUM(CC7:CN7)</f>
        <v>3775448.8149886248</v>
      </c>
      <c r="L7" s="70">
        <f>SUM(CO7:CZ7)</f>
        <v>13755116.093888571</v>
      </c>
      <c r="M7" s="70">
        <f>SUM(DA7:DL7)</f>
        <v>13755116.093888571</v>
      </c>
      <c r="N7" s="70">
        <f>SUM(DM7:DX7)</f>
        <v>13755116.093888571</v>
      </c>
      <c r="O7" s="70">
        <f>SUM(DY7:EJ7)</f>
        <v>13755116.093888571</v>
      </c>
      <c r="P7" s="70">
        <f>SUM(EK7:EV7)</f>
        <v>13755116.093888571</v>
      </c>
      <c r="Q7" s="70">
        <f>SUM(EW7:FH7)</f>
        <v>13755116.093888571</v>
      </c>
      <c r="R7" s="70">
        <f>SUM(FI7:FT7)</f>
        <v>13755116.093888571</v>
      </c>
      <c r="S7" s="70">
        <f>SUM(FU7:GF7)</f>
        <v>13755116.093888571</v>
      </c>
      <c r="T7" s="70">
        <f>SUM(GG7:GR7)</f>
        <v>13755116.093888571</v>
      </c>
      <c r="U7" s="70">
        <f>SUM(GS7:HD7)</f>
        <v>13755116.093888571</v>
      </c>
      <c r="V7" s="70">
        <f>SUM(HE7:HP7)</f>
        <v>13755116.093888571</v>
      </c>
      <c r="W7" s="70">
        <f>SUM(HQ7:IB7)</f>
        <v>13755116.093888571</v>
      </c>
      <c r="X7" s="70">
        <f>SUM(IC7:IN7)</f>
        <v>13755116.093888571</v>
      </c>
      <c r="Y7" s="70">
        <f>SUM(IO7:IZ7)</f>
        <v>13755116.093888571</v>
      </c>
      <c r="Z7" s="70">
        <f>SUM(JA7:JL7)</f>
        <v>13755116.093888571</v>
      </c>
      <c r="AA7" s="70">
        <f>SUM(JM7:JX7)</f>
        <v>13755116.093888571</v>
      </c>
      <c r="AB7" s="70">
        <f>SUM(JY7:KJ7)</f>
        <v>13755116.093888571</v>
      </c>
      <c r="AC7" s="70">
        <f>SUM(KK7:KV7)</f>
        <v>13755116.093888571</v>
      </c>
      <c r="AD7" s="70">
        <f>SUM(KW7:LH7)</f>
        <v>13755116.093888571</v>
      </c>
      <c r="AE7" s="70">
        <f>SUM(LI7:LT7)</f>
        <v>13755116.093888571</v>
      </c>
      <c r="AF7" s="70">
        <f>SUM(LU7:MF7)</f>
        <v>13755116.093888571</v>
      </c>
      <c r="AG7" s="70">
        <f>SUM(MG7:MR7)</f>
        <v>13755116.093888571</v>
      </c>
      <c r="AH7" s="70">
        <f>SUM(MS7:ND7)</f>
        <v>13755116.093888571</v>
      </c>
      <c r="AI7" s="70">
        <f>SUM(NE7:NP7)</f>
        <v>13755116.093888571</v>
      </c>
      <c r="AJ7" s="70">
        <f>SUM(NQ7:OB7)</f>
        <v>13755116.093888571</v>
      </c>
      <c r="AK7" s="70">
        <f>SUM(OC7:ON7)</f>
        <v>13755116.093888571</v>
      </c>
      <c r="AL7" s="70">
        <f>SUM(OO7:OZ7)</f>
        <v>13755116.093888571</v>
      </c>
      <c r="AM7" s="70">
        <f>SUM(PA7:PL7)</f>
        <v>13755116.093888571</v>
      </c>
      <c r="AN7" s="70">
        <f>SUM(PM7:PX7)</f>
        <v>13755116.093888571</v>
      </c>
      <c r="AO7" s="70">
        <f>SUM(PY7:QJ7)</f>
        <v>13755116.093888571</v>
      </c>
      <c r="AP7" s="70">
        <f>SUM(QK7:QV7)</f>
        <v>13755116.093888571</v>
      </c>
      <c r="AQ7" s="70">
        <f>SUM(QW7:RH7)</f>
        <v>13755116.093888571</v>
      </c>
      <c r="AR7" s="70"/>
      <c r="AS7" s="70">
        <f>IF('Painel  de Controle'!$E$28="REAL",AS15,AS18)</f>
        <v>0</v>
      </c>
      <c r="AT7" s="70">
        <f>IF('Painel  de Controle'!$E$28="REAL",AT15,AT18)</f>
        <v>0</v>
      </c>
      <c r="AU7" s="70">
        <f>IF('Painel  de Controle'!$E$28="REAL",AU15,AU18)</f>
        <v>0</v>
      </c>
      <c r="AV7" s="70">
        <f>IF('Painel  de Controle'!$E$28="REAL",AV15,AV18)</f>
        <v>0</v>
      </c>
      <c r="AW7" s="70">
        <f>IF('Painel  de Controle'!$E$28="REAL",AW15,AW18)</f>
        <v>0</v>
      </c>
      <c r="AX7" s="70">
        <f>IF('Painel  de Controle'!$E$28="REAL",AX15,AX18)</f>
        <v>0</v>
      </c>
      <c r="AY7" s="70">
        <f>IF('Painel  de Controle'!$E$28="REAL",AY15,AY18)</f>
        <v>0</v>
      </c>
      <c r="AZ7" s="70">
        <f>IF('Painel  de Controle'!$E$28="REAL",AZ15,AZ18)</f>
        <v>0</v>
      </c>
      <c r="BA7" s="70">
        <f>IF('Painel  de Controle'!$E$28="REAL",BA15,BA18)</f>
        <v>0</v>
      </c>
      <c r="BB7" s="70">
        <f>IF('Painel  de Controle'!$E$28="REAL",BB15,BB18)</f>
        <v>0</v>
      </c>
      <c r="BC7" s="70">
        <f>IF('Painel  de Controle'!$E$28="REAL",BC15,BC18)</f>
        <v>0</v>
      </c>
      <c r="BD7" s="70">
        <f>IF('Painel  de Controle'!$E$28="REAL",BD15,BD18)</f>
        <v>0</v>
      </c>
      <c r="BE7" s="70">
        <f>IF('Painel  de Controle'!$E$28="REAL",BE15,BE18)</f>
        <v>181699.07622023809</v>
      </c>
      <c r="BF7" s="70">
        <f>IF('Painel  de Controle'!$E$28="REAL",BF15,BF18)</f>
        <v>181699.07622023809</v>
      </c>
      <c r="BG7" s="70">
        <f>IF('Painel  de Controle'!$E$28="REAL",BG15,BG18)</f>
        <v>181699.07622023809</v>
      </c>
      <c r="BH7" s="70">
        <f>IF('Painel  de Controle'!$E$28="REAL",BH15,BH18)</f>
        <v>181699.07622023809</v>
      </c>
      <c r="BI7" s="70">
        <f>IF('Painel  de Controle'!$E$28="REAL",BI15,BI18)</f>
        <v>181699.07622023809</v>
      </c>
      <c r="BJ7" s="70">
        <f>IF('Painel  de Controle'!$E$28="REAL",BJ15,BJ18)</f>
        <v>181699.07622023809</v>
      </c>
      <c r="BK7" s="70">
        <f>IF('Painel  de Controle'!$E$28="REAL",BK15,BK18)</f>
        <v>181699.07622023809</v>
      </c>
      <c r="BL7" s="70">
        <f>IF('Painel  de Controle'!$E$28="REAL",BL15,BL18)</f>
        <v>181699.07622023809</v>
      </c>
      <c r="BM7" s="70">
        <f>IF('Painel  de Controle'!$E$28="REAL",BM15,BM18)</f>
        <v>181699.07622023809</v>
      </c>
      <c r="BN7" s="70">
        <f>IF('Painel  de Controle'!$E$28="REAL",BN15,BN18)</f>
        <v>181699.07622023809</v>
      </c>
      <c r="BO7" s="70">
        <f>IF('Painel  de Controle'!$E$28="REAL",BO15,BO18)</f>
        <v>181699.07622023809</v>
      </c>
      <c r="BP7" s="70">
        <f>IF('Painel  de Controle'!$E$28="REAL",BP15,BP18)</f>
        <v>181699.07622023809</v>
      </c>
      <c r="BQ7" s="70">
        <f>IF('Painel  de Controle'!$E$28="REAL",BQ15,BQ18)</f>
        <v>361968.83199854055</v>
      </c>
      <c r="BR7" s="70">
        <f>IF('Painel  de Controle'!$E$28="REAL",BR15,BR18)</f>
        <v>361968.83199854055</v>
      </c>
      <c r="BS7" s="70">
        <f>IF('Painel  de Controle'!$E$28="REAL",BS15,BS18)</f>
        <v>361968.83199854055</v>
      </c>
      <c r="BT7" s="70">
        <f>IF('Painel  de Controle'!$E$28="REAL",BT15,BT18)</f>
        <v>361968.83199854055</v>
      </c>
      <c r="BU7" s="70">
        <f>IF('Painel  de Controle'!$E$28="REAL",BU15,BU18)</f>
        <v>361968.83199854055</v>
      </c>
      <c r="BV7" s="70">
        <f>IF('Painel  de Controle'!$E$28="REAL",BV15,BV18)</f>
        <v>361968.83199854055</v>
      </c>
      <c r="BW7" s="70">
        <f>IF('Painel  de Controle'!$E$28="REAL",BW15,BW18)</f>
        <v>361968.83199854055</v>
      </c>
      <c r="BX7" s="70">
        <f>IF('Painel  de Controle'!$E$28="REAL",BX15,BX18)</f>
        <v>361968.83199854055</v>
      </c>
      <c r="BY7" s="70">
        <f>IF('Painel  de Controle'!$E$28="REAL",BY15,BY18)</f>
        <v>361968.83199854055</v>
      </c>
      <c r="BZ7" s="70">
        <f>IF('Painel  de Controle'!$E$28="REAL",BZ15,BZ18)</f>
        <v>361968.83199854055</v>
      </c>
      <c r="CA7" s="70">
        <f>IF('Painel  de Controle'!$E$28="REAL",CA15,CA18)</f>
        <v>361968.83199854055</v>
      </c>
      <c r="CB7" s="70">
        <f>IF('Painel  de Controle'!$E$28="REAL",CB15,CB18)</f>
        <v>361968.83199854055</v>
      </c>
      <c r="CC7" s="70">
        <f>IF('Painel  de Controle'!$E$28="REAL",CC15,CC18)</f>
        <v>314620.73458238534</v>
      </c>
      <c r="CD7" s="70">
        <f>IF('Painel  de Controle'!$E$28="REAL",CD15,CD18)</f>
        <v>314620.73458238534</v>
      </c>
      <c r="CE7" s="70">
        <f>IF('Painel  de Controle'!$E$28="REAL",CE15,CE18)</f>
        <v>314620.73458238534</v>
      </c>
      <c r="CF7" s="70">
        <f>IF('Painel  de Controle'!$E$28="REAL",CF15,CF18)</f>
        <v>314620.73458238534</v>
      </c>
      <c r="CG7" s="70">
        <f>IF('Painel  de Controle'!$E$28="REAL",CG15,CG18)</f>
        <v>314620.73458238534</v>
      </c>
      <c r="CH7" s="70">
        <f>IF('Painel  de Controle'!$E$28="REAL",CH15,CH18)</f>
        <v>314620.73458238534</v>
      </c>
      <c r="CI7" s="70">
        <f>IF('Painel  de Controle'!$E$28="REAL",CI15,CI18)</f>
        <v>314620.73458238534</v>
      </c>
      <c r="CJ7" s="70">
        <f>IF('Painel  de Controle'!$E$28="REAL",CJ15,CJ18)</f>
        <v>314620.73458238534</v>
      </c>
      <c r="CK7" s="70">
        <f>IF('Painel  de Controle'!$E$28="REAL",CK15,CK18)</f>
        <v>314620.73458238534</v>
      </c>
      <c r="CL7" s="70">
        <f>IF('Painel  de Controle'!$E$28="REAL",CL15,CL18)</f>
        <v>314620.73458238534</v>
      </c>
      <c r="CM7" s="70">
        <f>IF('Painel  de Controle'!$E$28="REAL",CM15,CM18)</f>
        <v>314620.73458238534</v>
      </c>
      <c r="CN7" s="70">
        <f>IF('Painel  de Controle'!$E$28="REAL",CN15,CN18)</f>
        <v>314620.73458238534</v>
      </c>
      <c r="CO7" s="70">
        <f>IF('Painel  de Controle'!$E$28="REAL",CO15,CO18)</f>
        <v>1146259.6744907142</v>
      </c>
      <c r="CP7" s="70">
        <f>IF('Painel  de Controle'!$E$28="REAL",CP15,CP18)</f>
        <v>1146259.6744907142</v>
      </c>
      <c r="CQ7" s="70">
        <f>IF('Painel  de Controle'!$E$28="REAL",CQ15,CQ18)</f>
        <v>1146259.6744907142</v>
      </c>
      <c r="CR7" s="70">
        <f>IF('Painel  de Controle'!$E$28="REAL",CR15,CR18)</f>
        <v>1146259.6744907142</v>
      </c>
      <c r="CS7" s="70">
        <f>IF('Painel  de Controle'!$E$28="REAL",CS15,CS18)</f>
        <v>1146259.6744907142</v>
      </c>
      <c r="CT7" s="70">
        <f>IF('Painel  de Controle'!$E$28="REAL",CT15,CT18)</f>
        <v>1146259.6744907142</v>
      </c>
      <c r="CU7" s="70">
        <f>IF('Painel  de Controle'!$E$28="REAL",CU15,CU18)</f>
        <v>1146259.6744907142</v>
      </c>
      <c r="CV7" s="70">
        <f>IF('Painel  de Controle'!$E$28="REAL",CV15,CV18)</f>
        <v>1146259.6744907142</v>
      </c>
      <c r="CW7" s="70">
        <f>IF('Painel  de Controle'!$E$28="REAL",CW15,CW18)</f>
        <v>1146259.6744907142</v>
      </c>
      <c r="CX7" s="70">
        <f>IF('Painel  de Controle'!$E$28="REAL",CX15,CX18)</f>
        <v>1146259.6744907142</v>
      </c>
      <c r="CY7" s="70">
        <f>IF('Painel  de Controle'!$E$28="REAL",CY15,CY18)</f>
        <v>1146259.6744907142</v>
      </c>
      <c r="CZ7" s="70">
        <f>IF('Painel  de Controle'!$E$28="REAL",CZ15,CZ18)</f>
        <v>1146259.6744907142</v>
      </c>
      <c r="DA7" s="70">
        <f>IF('Painel  de Controle'!$E$28="REAL",DA15,DA18)</f>
        <v>1146259.6744907142</v>
      </c>
      <c r="DB7" s="70">
        <f>IF('Painel  de Controle'!$E$28="REAL",DB15,DB18)</f>
        <v>1146259.6744907142</v>
      </c>
      <c r="DC7" s="70">
        <f>IF('Painel  de Controle'!$E$28="REAL",DC15,DC18)</f>
        <v>1146259.6744907142</v>
      </c>
      <c r="DD7" s="70">
        <f>IF('Painel  de Controle'!$E$28="REAL",DD15,DD18)</f>
        <v>1146259.6744907142</v>
      </c>
      <c r="DE7" s="70">
        <f>IF('Painel  de Controle'!$E$28="REAL",DE15,DE18)</f>
        <v>1146259.6744907142</v>
      </c>
      <c r="DF7" s="70">
        <f>IF('Painel  de Controle'!$E$28="REAL",DF15,DF18)</f>
        <v>1146259.6744907142</v>
      </c>
      <c r="DG7" s="70">
        <f>IF('Painel  de Controle'!$E$28="REAL",DG15,DG18)</f>
        <v>1146259.6744907142</v>
      </c>
      <c r="DH7" s="70">
        <f>IF('Painel  de Controle'!$E$28="REAL",DH15,DH18)</f>
        <v>1146259.6744907142</v>
      </c>
      <c r="DI7" s="70">
        <f>IF('Painel  de Controle'!$E$28="REAL",DI15,DI18)</f>
        <v>1146259.6744907142</v>
      </c>
      <c r="DJ7" s="70">
        <f>IF('Painel  de Controle'!$E$28="REAL",DJ15,DJ18)</f>
        <v>1146259.6744907142</v>
      </c>
      <c r="DK7" s="70">
        <f>IF('Painel  de Controle'!$E$28="REAL",DK15,DK18)</f>
        <v>1146259.6744907142</v>
      </c>
      <c r="DL7" s="70">
        <f>IF('Painel  de Controle'!$E$28="REAL",DL15,DL18)</f>
        <v>1146259.6744907142</v>
      </c>
      <c r="DM7" s="70">
        <f>IF('Painel  de Controle'!$E$28="REAL",DM15,DM18)</f>
        <v>1146259.6744907142</v>
      </c>
      <c r="DN7" s="70">
        <f>IF('Painel  de Controle'!$E$28="REAL",DN15,DN18)</f>
        <v>1146259.6744907142</v>
      </c>
      <c r="DO7" s="70">
        <f>IF('Painel  de Controle'!$E$28="REAL",DO15,DO18)</f>
        <v>1146259.6744907142</v>
      </c>
      <c r="DP7" s="70">
        <f>IF('Painel  de Controle'!$E$28="REAL",DP15,DP18)</f>
        <v>1146259.6744907142</v>
      </c>
      <c r="DQ7" s="70">
        <f>IF('Painel  de Controle'!$E$28="REAL",DQ15,DQ18)</f>
        <v>1146259.6744907142</v>
      </c>
      <c r="DR7" s="70">
        <f>IF('Painel  de Controle'!$E$28="REAL",DR15,DR18)</f>
        <v>1146259.6744907142</v>
      </c>
      <c r="DS7" s="70">
        <f>IF('Painel  de Controle'!$E$28="REAL",DS15,DS18)</f>
        <v>1146259.6744907142</v>
      </c>
      <c r="DT7" s="70">
        <f>IF('Painel  de Controle'!$E$28="REAL",DT15,DT18)</f>
        <v>1146259.6744907142</v>
      </c>
      <c r="DU7" s="70">
        <f>IF('Painel  de Controle'!$E$28="REAL",DU15,DU18)</f>
        <v>1146259.6744907142</v>
      </c>
      <c r="DV7" s="70">
        <f>IF('Painel  de Controle'!$E$28="REAL",DV15,DV18)</f>
        <v>1146259.6744907142</v>
      </c>
      <c r="DW7" s="70">
        <f>IF('Painel  de Controle'!$E$28="REAL",DW15,DW18)</f>
        <v>1146259.6744907142</v>
      </c>
      <c r="DX7" s="70">
        <f>IF('Painel  de Controle'!$E$28="REAL",DX15,DX18)</f>
        <v>1146259.6744907142</v>
      </c>
      <c r="DY7" s="70">
        <f>IF('Painel  de Controle'!$E$28="REAL",DY15,DY18)</f>
        <v>1146259.6744907142</v>
      </c>
      <c r="DZ7" s="70">
        <f>IF('Painel  de Controle'!$E$28="REAL",DZ15,DZ18)</f>
        <v>1146259.6744907142</v>
      </c>
      <c r="EA7" s="70">
        <f>IF('Painel  de Controle'!$E$28="REAL",EA15,EA18)</f>
        <v>1146259.6744907142</v>
      </c>
      <c r="EB7" s="70">
        <f>IF('Painel  de Controle'!$E$28="REAL",EB15,EB18)</f>
        <v>1146259.6744907142</v>
      </c>
      <c r="EC7" s="70">
        <f>IF('Painel  de Controle'!$E$28="REAL",EC15,EC18)</f>
        <v>1146259.6744907142</v>
      </c>
      <c r="ED7" s="70">
        <f>IF('Painel  de Controle'!$E$28="REAL",ED15,ED18)</f>
        <v>1146259.6744907142</v>
      </c>
      <c r="EE7" s="70">
        <f>IF('Painel  de Controle'!$E$28="REAL",EE15,EE18)</f>
        <v>1146259.6744907142</v>
      </c>
      <c r="EF7" s="70">
        <f>IF('Painel  de Controle'!$E$28="REAL",EF15,EF18)</f>
        <v>1146259.6744907142</v>
      </c>
      <c r="EG7" s="70">
        <f>IF('Painel  de Controle'!$E$28="REAL",EG15,EG18)</f>
        <v>1146259.6744907142</v>
      </c>
      <c r="EH7" s="70">
        <f>IF('Painel  de Controle'!$E$28="REAL",EH15,EH18)</f>
        <v>1146259.6744907142</v>
      </c>
      <c r="EI7" s="70">
        <f>IF('Painel  de Controle'!$E$28="REAL",EI15,EI18)</f>
        <v>1146259.6744907142</v>
      </c>
      <c r="EJ7" s="70">
        <f>IF('Painel  de Controle'!$E$28="REAL",EJ15,EJ18)</f>
        <v>1146259.6744907142</v>
      </c>
      <c r="EK7" s="70">
        <f>IF('Painel  de Controle'!$E$28="REAL",EK15,EK18)</f>
        <v>1146259.6744907142</v>
      </c>
      <c r="EL7" s="70">
        <f>IF('Painel  de Controle'!$E$28="REAL",EL15,EL18)</f>
        <v>1146259.6744907142</v>
      </c>
      <c r="EM7" s="70">
        <f>IF('Painel  de Controle'!$E$28="REAL",EM15,EM18)</f>
        <v>1146259.6744907142</v>
      </c>
      <c r="EN7" s="70">
        <f>IF('Painel  de Controle'!$E$28="REAL",EN15,EN18)</f>
        <v>1146259.6744907142</v>
      </c>
      <c r="EO7" s="70">
        <f>IF('Painel  de Controle'!$E$28="REAL",EO15,EO18)</f>
        <v>1146259.6744907142</v>
      </c>
      <c r="EP7" s="70">
        <f>IF('Painel  de Controle'!$E$28="REAL",EP15,EP18)</f>
        <v>1146259.6744907142</v>
      </c>
      <c r="EQ7" s="70">
        <f>IF('Painel  de Controle'!$E$28="REAL",EQ15,EQ18)</f>
        <v>1146259.6744907142</v>
      </c>
      <c r="ER7" s="70">
        <f>IF('Painel  de Controle'!$E$28="REAL",ER15,ER18)</f>
        <v>1146259.6744907142</v>
      </c>
      <c r="ES7" s="70">
        <f>IF('Painel  de Controle'!$E$28="REAL",ES15,ES18)</f>
        <v>1146259.6744907142</v>
      </c>
      <c r="ET7" s="70">
        <f>IF('Painel  de Controle'!$E$28="REAL",ET15,ET18)</f>
        <v>1146259.6744907142</v>
      </c>
      <c r="EU7" s="70">
        <f>IF('Painel  de Controle'!$E$28="REAL",EU15,EU18)</f>
        <v>1146259.6744907142</v>
      </c>
      <c r="EV7" s="70">
        <f>IF('Painel  de Controle'!$E$28="REAL",EV15,EV18)</f>
        <v>1146259.6744907142</v>
      </c>
      <c r="EW7" s="70">
        <f>IF('Painel  de Controle'!$E$28="REAL",EW15,EW18)</f>
        <v>1146259.6744907142</v>
      </c>
      <c r="EX7" s="70">
        <f>IF('Painel  de Controle'!$E$28="REAL",EX15,EX18)</f>
        <v>1146259.6744907142</v>
      </c>
      <c r="EY7" s="70">
        <f>IF('Painel  de Controle'!$E$28="REAL",EY15,EY18)</f>
        <v>1146259.6744907142</v>
      </c>
      <c r="EZ7" s="70">
        <f>IF('Painel  de Controle'!$E$28="REAL",EZ15,EZ18)</f>
        <v>1146259.6744907142</v>
      </c>
      <c r="FA7" s="70">
        <f>IF('Painel  de Controle'!$E$28="REAL",FA15,FA18)</f>
        <v>1146259.6744907142</v>
      </c>
      <c r="FB7" s="70">
        <f>IF('Painel  de Controle'!$E$28="REAL",FB15,FB18)</f>
        <v>1146259.6744907142</v>
      </c>
      <c r="FC7" s="70">
        <f>IF('Painel  de Controle'!$E$28="REAL",FC15,FC18)</f>
        <v>1146259.6744907142</v>
      </c>
      <c r="FD7" s="70">
        <f>IF('Painel  de Controle'!$E$28="REAL",FD15,FD18)</f>
        <v>1146259.6744907142</v>
      </c>
      <c r="FE7" s="70">
        <f>IF('Painel  de Controle'!$E$28="REAL",FE15,FE18)</f>
        <v>1146259.6744907142</v>
      </c>
      <c r="FF7" s="70">
        <f>IF('Painel  de Controle'!$E$28="REAL",FF15,FF18)</f>
        <v>1146259.6744907142</v>
      </c>
      <c r="FG7" s="70">
        <f>IF('Painel  de Controle'!$E$28="REAL",FG15,FG18)</f>
        <v>1146259.6744907142</v>
      </c>
      <c r="FH7" s="70">
        <f>IF('Painel  de Controle'!$E$28="REAL",FH15,FH18)</f>
        <v>1146259.6744907142</v>
      </c>
      <c r="FI7" s="70">
        <f>IF('Painel  de Controle'!$E$28="REAL",FI15,FI18)</f>
        <v>1146259.6744907142</v>
      </c>
      <c r="FJ7" s="70">
        <f>IF('Painel  de Controle'!$E$28="REAL",FJ15,FJ18)</f>
        <v>1146259.6744907142</v>
      </c>
      <c r="FK7" s="70">
        <f>IF('Painel  de Controle'!$E$28="REAL",FK15,FK18)</f>
        <v>1146259.6744907142</v>
      </c>
      <c r="FL7" s="70">
        <f>IF('Painel  de Controle'!$E$28="REAL",FL15,FL18)</f>
        <v>1146259.6744907142</v>
      </c>
      <c r="FM7" s="70">
        <f>IF('Painel  de Controle'!$E$28="REAL",FM15,FM18)</f>
        <v>1146259.6744907142</v>
      </c>
      <c r="FN7" s="70">
        <f>IF('Painel  de Controle'!$E$28="REAL",FN15,FN18)</f>
        <v>1146259.6744907142</v>
      </c>
      <c r="FO7" s="70">
        <f>IF('Painel  de Controle'!$E$28="REAL",FO15,FO18)</f>
        <v>1146259.6744907142</v>
      </c>
      <c r="FP7" s="70">
        <f>IF('Painel  de Controle'!$E$28="REAL",FP15,FP18)</f>
        <v>1146259.6744907142</v>
      </c>
      <c r="FQ7" s="70">
        <f>IF('Painel  de Controle'!$E$28="REAL",FQ15,FQ18)</f>
        <v>1146259.6744907142</v>
      </c>
      <c r="FR7" s="70">
        <f>IF('Painel  de Controle'!$E$28="REAL",FR15,FR18)</f>
        <v>1146259.6744907142</v>
      </c>
      <c r="FS7" s="70">
        <f>IF('Painel  de Controle'!$E$28="REAL",FS15,FS18)</f>
        <v>1146259.6744907142</v>
      </c>
      <c r="FT7" s="70">
        <f>IF('Painel  de Controle'!$E$28="REAL",FT15,FT18)</f>
        <v>1146259.6744907142</v>
      </c>
      <c r="FU7" s="70">
        <f>IF('Painel  de Controle'!$E$28="REAL",FU15,FU18)</f>
        <v>1146259.6744907142</v>
      </c>
      <c r="FV7" s="70">
        <f>IF('Painel  de Controle'!$E$28="REAL",FV15,FV18)</f>
        <v>1146259.6744907142</v>
      </c>
      <c r="FW7" s="70">
        <f>IF('Painel  de Controle'!$E$28="REAL",FW15,FW18)</f>
        <v>1146259.6744907142</v>
      </c>
      <c r="FX7" s="70">
        <f>IF('Painel  de Controle'!$E$28="REAL",FX15,FX18)</f>
        <v>1146259.6744907142</v>
      </c>
      <c r="FY7" s="70">
        <f>IF('Painel  de Controle'!$E$28="REAL",FY15,FY18)</f>
        <v>1146259.6744907142</v>
      </c>
      <c r="FZ7" s="70">
        <f>IF('Painel  de Controle'!$E$28="REAL",FZ15,FZ18)</f>
        <v>1146259.6744907142</v>
      </c>
      <c r="GA7" s="70">
        <f>IF('Painel  de Controle'!$E$28="REAL",GA15,GA18)</f>
        <v>1146259.6744907142</v>
      </c>
      <c r="GB7" s="70">
        <f>IF('Painel  de Controle'!$E$28="REAL",GB15,GB18)</f>
        <v>1146259.6744907142</v>
      </c>
      <c r="GC7" s="70">
        <f>IF('Painel  de Controle'!$E$28="REAL",GC15,GC18)</f>
        <v>1146259.6744907142</v>
      </c>
      <c r="GD7" s="70">
        <f>IF('Painel  de Controle'!$E$28="REAL",GD15,GD18)</f>
        <v>1146259.6744907142</v>
      </c>
      <c r="GE7" s="70">
        <f>IF('Painel  de Controle'!$E$28="REAL",GE15,GE18)</f>
        <v>1146259.6744907142</v>
      </c>
      <c r="GF7" s="70">
        <f>IF('Painel  de Controle'!$E$28="REAL",GF15,GF18)</f>
        <v>1146259.6744907142</v>
      </c>
      <c r="GG7" s="70">
        <f>IF('Painel  de Controle'!$E$28="REAL",GG15,GG18)</f>
        <v>1146259.6744907142</v>
      </c>
      <c r="GH7" s="70">
        <f>IF('Painel  de Controle'!$E$28="REAL",GH15,GH18)</f>
        <v>1146259.6744907142</v>
      </c>
      <c r="GI7" s="70">
        <f>IF('Painel  de Controle'!$E$28="REAL",GI15,GI18)</f>
        <v>1146259.6744907142</v>
      </c>
      <c r="GJ7" s="70">
        <f>IF('Painel  de Controle'!$E$28="REAL",GJ15,GJ18)</f>
        <v>1146259.6744907142</v>
      </c>
      <c r="GK7" s="70">
        <f>IF('Painel  de Controle'!$E$28="REAL",GK15,GK18)</f>
        <v>1146259.6744907142</v>
      </c>
      <c r="GL7" s="70">
        <f>IF('Painel  de Controle'!$E$28="REAL",GL15,GL18)</f>
        <v>1146259.6744907142</v>
      </c>
      <c r="GM7" s="70">
        <f>IF('Painel  de Controle'!$E$28="REAL",GM15,GM18)</f>
        <v>1146259.6744907142</v>
      </c>
      <c r="GN7" s="70">
        <f>IF('Painel  de Controle'!$E$28="REAL",GN15,GN18)</f>
        <v>1146259.6744907142</v>
      </c>
      <c r="GO7" s="70">
        <f>IF('Painel  de Controle'!$E$28="REAL",GO15,GO18)</f>
        <v>1146259.6744907142</v>
      </c>
      <c r="GP7" s="70">
        <f>IF('Painel  de Controle'!$E$28="REAL",GP15,GP18)</f>
        <v>1146259.6744907142</v>
      </c>
      <c r="GQ7" s="70">
        <f>IF('Painel  de Controle'!$E$28="REAL",GQ15,GQ18)</f>
        <v>1146259.6744907142</v>
      </c>
      <c r="GR7" s="70">
        <f>IF('Painel  de Controle'!$E$28="REAL",GR15,GR18)</f>
        <v>1146259.6744907142</v>
      </c>
      <c r="GS7" s="70">
        <f>IF('Painel  de Controle'!$E$28="REAL",GS15,GS18)</f>
        <v>1146259.6744907142</v>
      </c>
      <c r="GT7" s="70">
        <f>IF('Painel  de Controle'!$E$28="REAL",GT15,GT18)</f>
        <v>1146259.6744907142</v>
      </c>
      <c r="GU7" s="70">
        <f>IF('Painel  de Controle'!$E$28="REAL",GU15,GU18)</f>
        <v>1146259.6744907142</v>
      </c>
      <c r="GV7" s="70">
        <f>IF('Painel  de Controle'!$E$28="REAL",GV15,GV18)</f>
        <v>1146259.6744907142</v>
      </c>
      <c r="GW7" s="70">
        <f>IF('Painel  de Controle'!$E$28="REAL",GW15,GW18)</f>
        <v>1146259.6744907142</v>
      </c>
      <c r="GX7" s="70">
        <f>IF('Painel  de Controle'!$E$28="REAL",GX15,GX18)</f>
        <v>1146259.6744907142</v>
      </c>
      <c r="GY7" s="70">
        <f>IF('Painel  de Controle'!$E$28="REAL",GY15,GY18)</f>
        <v>1146259.6744907142</v>
      </c>
      <c r="GZ7" s="70">
        <f>IF('Painel  de Controle'!$E$28="REAL",GZ15,GZ18)</f>
        <v>1146259.6744907142</v>
      </c>
      <c r="HA7" s="70">
        <f>IF('Painel  de Controle'!$E$28="REAL",HA15,HA18)</f>
        <v>1146259.6744907142</v>
      </c>
      <c r="HB7" s="70">
        <f>IF('Painel  de Controle'!$E$28="REAL",HB15,HB18)</f>
        <v>1146259.6744907142</v>
      </c>
      <c r="HC7" s="70">
        <f>IF('Painel  de Controle'!$E$28="REAL",HC15,HC18)</f>
        <v>1146259.6744907142</v>
      </c>
      <c r="HD7" s="70">
        <f>IF('Painel  de Controle'!$E$28="REAL",HD15,HD18)</f>
        <v>1146259.6744907142</v>
      </c>
      <c r="HE7" s="70">
        <f>IF('Painel  de Controle'!$E$28="REAL",HE15,HE18)</f>
        <v>1146259.6744907142</v>
      </c>
      <c r="HF7" s="70">
        <f>IF('Painel  de Controle'!$E$28="REAL",HF15,HF18)</f>
        <v>1146259.6744907142</v>
      </c>
      <c r="HG7" s="70">
        <f>IF('Painel  de Controle'!$E$28="REAL",HG15,HG18)</f>
        <v>1146259.6744907142</v>
      </c>
      <c r="HH7" s="70">
        <f>IF('Painel  de Controle'!$E$28="REAL",HH15,HH18)</f>
        <v>1146259.6744907142</v>
      </c>
      <c r="HI7" s="70">
        <f>IF('Painel  de Controle'!$E$28="REAL",HI15,HI18)</f>
        <v>1146259.6744907142</v>
      </c>
      <c r="HJ7" s="70">
        <f>IF('Painel  de Controle'!$E$28="REAL",HJ15,HJ18)</f>
        <v>1146259.6744907142</v>
      </c>
      <c r="HK7" s="70">
        <f>IF('Painel  de Controle'!$E$28="REAL",HK15,HK18)</f>
        <v>1146259.6744907142</v>
      </c>
      <c r="HL7" s="70">
        <f>IF('Painel  de Controle'!$E$28="REAL",HL15,HL18)</f>
        <v>1146259.6744907142</v>
      </c>
      <c r="HM7" s="70">
        <f>IF('Painel  de Controle'!$E$28="REAL",HM15,HM18)</f>
        <v>1146259.6744907142</v>
      </c>
      <c r="HN7" s="70">
        <f>IF('Painel  de Controle'!$E$28="REAL",HN15,HN18)</f>
        <v>1146259.6744907142</v>
      </c>
      <c r="HO7" s="70">
        <f>IF('Painel  de Controle'!$E$28="REAL",HO15,HO18)</f>
        <v>1146259.6744907142</v>
      </c>
      <c r="HP7" s="70">
        <f>IF('Painel  de Controle'!$E$28="REAL",HP15,HP18)</f>
        <v>1146259.6744907142</v>
      </c>
      <c r="HQ7" s="70">
        <f>IF('Painel  de Controle'!$E$28="REAL",HQ15,HQ18)</f>
        <v>1146259.6744907142</v>
      </c>
      <c r="HR7" s="70">
        <f>IF('Painel  de Controle'!$E$28="REAL",HR15,HR18)</f>
        <v>1146259.6744907142</v>
      </c>
      <c r="HS7" s="70">
        <f>IF('Painel  de Controle'!$E$28="REAL",HS15,HS18)</f>
        <v>1146259.6744907142</v>
      </c>
      <c r="HT7" s="70">
        <f>IF('Painel  de Controle'!$E$28="REAL",HT15,HT18)</f>
        <v>1146259.6744907142</v>
      </c>
      <c r="HU7" s="70">
        <f>IF('Painel  de Controle'!$E$28="REAL",HU15,HU18)</f>
        <v>1146259.6744907142</v>
      </c>
      <c r="HV7" s="70">
        <f>IF('Painel  de Controle'!$E$28="REAL",HV15,HV18)</f>
        <v>1146259.6744907142</v>
      </c>
      <c r="HW7" s="70">
        <f>IF('Painel  de Controle'!$E$28="REAL",HW15,HW18)</f>
        <v>1146259.6744907142</v>
      </c>
      <c r="HX7" s="70">
        <f>IF('Painel  de Controle'!$E$28="REAL",HX15,HX18)</f>
        <v>1146259.6744907142</v>
      </c>
      <c r="HY7" s="70">
        <f>IF('Painel  de Controle'!$E$28="REAL",HY15,HY18)</f>
        <v>1146259.6744907142</v>
      </c>
      <c r="HZ7" s="70">
        <f>IF('Painel  de Controle'!$E$28="REAL",HZ15,HZ18)</f>
        <v>1146259.6744907142</v>
      </c>
      <c r="IA7" s="70">
        <f>IF('Painel  de Controle'!$E$28="REAL",IA15,IA18)</f>
        <v>1146259.6744907142</v>
      </c>
      <c r="IB7" s="70">
        <f>IF('Painel  de Controle'!$E$28="REAL",IB15,IB18)</f>
        <v>1146259.6744907142</v>
      </c>
      <c r="IC7" s="70">
        <f>IF('Painel  de Controle'!$E$28="REAL",IC15,IC18)</f>
        <v>1146259.6744907142</v>
      </c>
      <c r="ID7" s="70">
        <f>IF('Painel  de Controle'!$E$28="REAL",ID15,ID18)</f>
        <v>1146259.6744907142</v>
      </c>
      <c r="IE7" s="70">
        <f>IF('Painel  de Controle'!$E$28="REAL",IE15,IE18)</f>
        <v>1146259.6744907142</v>
      </c>
      <c r="IF7" s="70">
        <f>IF('Painel  de Controle'!$E$28="REAL",IF15,IF18)</f>
        <v>1146259.6744907142</v>
      </c>
      <c r="IG7" s="70">
        <f>IF('Painel  de Controle'!$E$28="REAL",IG15,IG18)</f>
        <v>1146259.6744907142</v>
      </c>
      <c r="IH7" s="70">
        <f>IF('Painel  de Controle'!$E$28="REAL",IH15,IH18)</f>
        <v>1146259.6744907142</v>
      </c>
      <c r="II7" s="70">
        <f>IF('Painel  de Controle'!$E$28="REAL",II15,II18)</f>
        <v>1146259.6744907142</v>
      </c>
      <c r="IJ7" s="70">
        <f>IF('Painel  de Controle'!$E$28="REAL",IJ15,IJ18)</f>
        <v>1146259.6744907142</v>
      </c>
      <c r="IK7" s="70">
        <f>IF('Painel  de Controle'!$E$28="REAL",IK15,IK18)</f>
        <v>1146259.6744907142</v>
      </c>
      <c r="IL7" s="70">
        <f>IF('Painel  de Controle'!$E$28="REAL",IL15,IL18)</f>
        <v>1146259.6744907142</v>
      </c>
      <c r="IM7" s="70">
        <f>IF('Painel  de Controle'!$E$28="REAL",IM15,IM18)</f>
        <v>1146259.6744907142</v>
      </c>
      <c r="IN7" s="70">
        <f>IF('Painel  de Controle'!$E$28="REAL",IN15,IN18)</f>
        <v>1146259.6744907142</v>
      </c>
      <c r="IO7" s="70">
        <f>IF('Painel  de Controle'!$E$28="REAL",IO15,IO18)</f>
        <v>1146259.6744907142</v>
      </c>
      <c r="IP7" s="70">
        <f>IF('Painel  de Controle'!$E$28="REAL",IP15,IP18)</f>
        <v>1146259.6744907142</v>
      </c>
      <c r="IQ7" s="70">
        <f>IF('Painel  de Controle'!$E$28="REAL",IQ15,IQ18)</f>
        <v>1146259.6744907142</v>
      </c>
      <c r="IR7" s="70">
        <f>IF('Painel  de Controle'!$E$28="REAL",IR15,IR18)</f>
        <v>1146259.6744907142</v>
      </c>
      <c r="IS7" s="70">
        <f>IF('Painel  de Controle'!$E$28="REAL",IS15,IS18)</f>
        <v>1146259.6744907142</v>
      </c>
      <c r="IT7" s="70">
        <f>IF('Painel  de Controle'!$E$28="REAL",IT15,IT18)</f>
        <v>1146259.6744907142</v>
      </c>
      <c r="IU7" s="70">
        <f>IF('Painel  de Controle'!$E$28="REAL",IU15,IU18)</f>
        <v>1146259.6744907142</v>
      </c>
      <c r="IV7" s="70">
        <f>IF('Painel  de Controle'!$E$28="REAL",IV15,IV18)</f>
        <v>1146259.6744907142</v>
      </c>
      <c r="IW7" s="70">
        <f>IF('Painel  de Controle'!$E$28="REAL",IW15,IW18)</f>
        <v>1146259.6744907142</v>
      </c>
      <c r="IX7" s="70">
        <f>IF('Painel  de Controle'!$E$28="REAL",IX15,IX18)</f>
        <v>1146259.6744907142</v>
      </c>
      <c r="IY7" s="70">
        <f>IF('Painel  de Controle'!$E$28="REAL",IY15,IY18)</f>
        <v>1146259.6744907142</v>
      </c>
      <c r="IZ7" s="70">
        <f>IF('Painel  de Controle'!$E$28="REAL",IZ15,IZ18)</f>
        <v>1146259.6744907142</v>
      </c>
      <c r="JA7" s="70">
        <f>IF('Painel  de Controle'!$E$28="REAL",JA15,JA18)</f>
        <v>1146259.6744907142</v>
      </c>
      <c r="JB7" s="70">
        <f>IF('Painel  de Controle'!$E$28="REAL",JB15,JB18)</f>
        <v>1146259.6744907142</v>
      </c>
      <c r="JC7" s="70">
        <f>IF('Painel  de Controle'!$E$28="REAL",JC15,JC18)</f>
        <v>1146259.6744907142</v>
      </c>
      <c r="JD7" s="70">
        <f>IF('Painel  de Controle'!$E$28="REAL",JD15,JD18)</f>
        <v>1146259.6744907142</v>
      </c>
      <c r="JE7" s="70">
        <f>IF('Painel  de Controle'!$E$28="REAL",JE15,JE18)</f>
        <v>1146259.6744907142</v>
      </c>
      <c r="JF7" s="70">
        <f>IF('Painel  de Controle'!$E$28="REAL",JF15,JF18)</f>
        <v>1146259.6744907142</v>
      </c>
      <c r="JG7" s="70">
        <f>IF('Painel  de Controle'!$E$28="REAL",JG15,JG18)</f>
        <v>1146259.6744907142</v>
      </c>
      <c r="JH7" s="70">
        <f>IF('Painel  de Controle'!$E$28="REAL",JH15,JH18)</f>
        <v>1146259.6744907142</v>
      </c>
      <c r="JI7" s="70">
        <f>IF('Painel  de Controle'!$E$28="REAL",JI15,JI18)</f>
        <v>1146259.6744907142</v>
      </c>
      <c r="JJ7" s="70">
        <f>IF('Painel  de Controle'!$E$28="REAL",JJ15,JJ18)</f>
        <v>1146259.6744907142</v>
      </c>
      <c r="JK7" s="70">
        <f>IF('Painel  de Controle'!$E$28="REAL",JK15,JK18)</f>
        <v>1146259.6744907142</v>
      </c>
      <c r="JL7" s="70">
        <f>IF('Painel  de Controle'!$E$28="REAL",JL15,JL18)</f>
        <v>1146259.6744907142</v>
      </c>
      <c r="JM7" s="70">
        <f>IF('Painel  de Controle'!$E$28="REAL",JM15,JM18)</f>
        <v>1146259.6744907142</v>
      </c>
      <c r="JN7" s="70">
        <f>IF('Painel  de Controle'!$E$28="REAL",JN15,JN18)</f>
        <v>1146259.6744907142</v>
      </c>
      <c r="JO7" s="70">
        <f>IF('Painel  de Controle'!$E$28="REAL",JO15,JO18)</f>
        <v>1146259.6744907142</v>
      </c>
      <c r="JP7" s="70">
        <f>IF('Painel  de Controle'!$E$28="REAL",JP15,JP18)</f>
        <v>1146259.6744907142</v>
      </c>
      <c r="JQ7" s="70">
        <f>IF('Painel  de Controle'!$E$28="REAL",JQ15,JQ18)</f>
        <v>1146259.6744907142</v>
      </c>
      <c r="JR7" s="70">
        <f>IF('Painel  de Controle'!$E$28="REAL",JR15,JR18)</f>
        <v>1146259.6744907142</v>
      </c>
      <c r="JS7" s="70">
        <f>IF('Painel  de Controle'!$E$28="REAL",JS15,JS18)</f>
        <v>1146259.6744907142</v>
      </c>
      <c r="JT7" s="70">
        <f>IF('Painel  de Controle'!$E$28="REAL",JT15,JT18)</f>
        <v>1146259.6744907142</v>
      </c>
      <c r="JU7" s="70">
        <f>IF('Painel  de Controle'!$E$28="REAL",JU15,JU18)</f>
        <v>1146259.6744907142</v>
      </c>
      <c r="JV7" s="70">
        <f>IF('Painel  de Controle'!$E$28="REAL",JV15,JV18)</f>
        <v>1146259.6744907142</v>
      </c>
      <c r="JW7" s="70">
        <f>IF('Painel  de Controle'!$E$28="REAL",JW15,JW18)</f>
        <v>1146259.6744907142</v>
      </c>
      <c r="JX7" s="70">
        <f>IF('Painel  de Controle'!$E$28="REAL",JX15,JX18)</f>
        <v>1146259.6744907142</v>
      </c>
      <c r="JY7" s="70">
        <f>IF('Painel  de Controle'!$E$28="REAL",JY15,JY18)</f>
        <v>1146259.6744907142</v>
      </c>
      <c r="JZ7" s="70">
        <f>IF('Painel  de Controle'!$E$28="REAL",JZ15,JZ18)</f>
        <v>1146259.6744907142</v>
      </c>
      <c r="KA7" s="70">
        <f>IF('Painel  de Controle'!$E$28="REAL",KA15,KA18)</f>
        <v>1146259.6744907142</v>
      </c>
      <c r="KB7" s="70">
        <f>IF('Painel  de Controle'!$E$28="REAL",KB15,KB18)</f>
        <v>1146259.6744907142</v>
      </c>
      <c r="KC7" s="70">
        <f>IF('Painel  de Controle'!$E$28="REAL",KC15,KC18)</f>
        <v>1146259.6744907142</v>
      </c>
      <c r="KD7" s="70">
        <f>IF('Painel  de Controle'!$E$28="REAL",KD15,KD18)</f>
        <v>1146259.6744907142</v>
      </c>
      <c r="KE7" s="70">
        <f>IF('Painel  de Controle'!$E$28="REAL",KE15,KE18)</f>
        <v>1146259.6744907142</v>
      </c>
      <c r="KF7" s="70">
        <f>IF('Painel  de Controle'!$E$28="REAL",KF15,KF18)</f>
        <v>1146259.6744907142</v>
      </c>
      <c r="KG7" s="70">
        <f>IF('Painel  de Controle'!$E$28="REAL",KG15,KG18)</f>
        <v>1146259.6744907142</v>
      </c>
      <c r="KH7" s="70">
        <f>IF('Painel  de Controle'!$E$28="REAL",KH15,KH18)</f>
        <v>1146259.6744907142</v>
      </c>
      <c r="KI7" s="70">
        <f>IF('Painel  de Controle'!$E$28="REAL",KI15,KI18)</f>
        <v>1146259.6744907142</v>
      </c>
      <c r="KJ7" s="70">
        <f>IF('Painel  de Controle'!$E$28="REAL",KJ15,KJ18)</f>
        <v>1146259.6744907142</v>
      </c>
      <c r="KK7" s="70">
        <f>IF('Painel  de Controle'!$E$28="REAL",KK15,KK18)</f>
        <v>1146259.6744907142</v>
      </c>
      <c r="KL7" s="70">
        <f>IF('Painel  de Controle'!$E$28="REAL",KL15,KL18)</f>
        <v>1146259.6744907142</v>
      </c>
      <c r="KM7" s="70">
        <f>IF('Painel  de Controle'!$E$28="REAL",KM15,KM18)</f>
        <v>1146259.6744907142</v>
      </c>
      <c r="KN7" s="70">
        <f>IF('Painel  de Controle'!$E$28="REAL",KN15,KN18)</f>
        <v>1146259.6744907142</v>
      </c>
      <c r="KO7" s="70">
        <f>IF('Painel  de Controle'!$E$28="REAL",KO15,KO18)</f>
        <v>1146259.6744907142</v>
      </c>
      <c r="KP7" s="70">
        <f>IF('Painel  de Controle'!$E$28="REAL",KP15,KP18)</f>
        <v>1146259.6744907142</v>
      </c>
      <c r="KQ7" s="70">
        <f>IF('Painel  de Controle'!$E$28="REAL",KQ15,KQ18)</f>
        <v>1146259.6744907142</v>
      </c>
      <c r="KR7" s="70">
        <f>IF('Painel  de Controle'!$E$28="REAL",KR15,KR18)</f>
        <v>1146259.6744907142</v>
      </c>
      <c r="KS7" s="70">
        <f>IF('Painel  de Controle'!$E$28="REAL",KS15,KS18)</f>
        <v>1146259.6744907142</v>
      </c>
      <c r="KT7" s="70">
        <f>IF('Painel  de Controle'!$E$28="REAL",KT15,KT18)</f>
        <v>1146259.6744907142</v>
      </c>
      <c r="KU7" s="70">
        <f>IF('Painel  de Controle'!$E$28="REAL",KU15,KU18)</f>
        <v>1146259.6744907142</v>
      </c>
      <c r="KV7" s="70">
        <f>IF('Painel  de Controle'!$E$28="REAL",KV15,KV18)</f>
        <v>1146259.6744907142</v>
      </c>
      <c r="KW7" s="70">
        <f>IF('Painel  de Controle'!$E$28="REAL",KW15,KW18)</f>
        <v>1146259.6744907142</v>
      </c>
      <c r="KX7" s="70">
        <f>IF('Painel  de Controle'!$E$28="REAL",KX15,KX18)</f>
        <v>1146259.6744907142</v>
      </c>
      <c r="KY7" s="70">
        <f>IF('Painel  de Controle'!$E$28="REAL",KY15,KY18)</f>
        <v>1146259.6744907142</v>
      </c>
      <c r="KZ7" s="70">
        <f>IF('Painel  de Controle'!$E$28="REAL",KZ15,KZ18)</f>
        <v>1146259.6744907142</v>
      </c>
      <c r="LA7" s="70">
        <f>IF('Painel  de Controle'!$E$28="REAL",LA15,LA18)</f>
        <v>1146259.6744907142</v>
      </c>
      <c r="LB7" s="70">
        <f>IF('Painel  de Controle'!$E$28="REAL",LB15,LB18)</f>
        <v>1146259.6744907142</v>
      </c>
      <c r="LC7" s="70">
        <f>IF('Painel  de Controle'!$E$28="REAL",LC15,LC18)</f>
        <v>1146259.6744907142</v>
      </c>
      <c r="LD7" s="70">
        <f>IF('Painel  de Controle'!$E$28="REAL",LD15,LD18)</f>
        <v>1146259.6744907142</v>
      </c>
      <c r="LE7" s="70">
        <f>IF('Painel  de Controle'!$E$28="REAL",LE15,LE18)</f>
        <v>1146259.6744907142</v>
      </c>
      <c r="LF7" s="70">
        <f>IF('Painel  de Controle'!$E$28="REAL",LF15,LF18)</f>
        <v>1146259.6744907142</v>
      </c>
      <c r="LG7" s="70">
        <f>IF('Painel  de Controle'!$E$28="REAL",LG15,LG18)</f>
        <v>1146259.6744907142</v>
      </c>
      <c r="LH7" s="70">
        <f>IF('Painel  de Controle'!$E$28="REAL",LH15,LH18)</f>
        <v>1146259.6744907142</v>
      </c>
      <c r="LI7" s="70">
        <f>IF('Painel  de Controle'!$E$28="REAL",LI15,LI18)</f>
        <v>1146259.6744907142</v>
      </c>
      <c r="LJ7" s="70">
        <f>IF('Painel  de Controle'!$E$28="REAL",LJ15,LJ18)</f>
        <v>1146259.6744907142</v>
      </c>
      <c r="LK7" s="70">
        <f>IF('Painel  de Controle'!$E$28="REAL",LK15,LK18)</f>
        <v>1146259.6744907142</v>
      </c>
      <c r="LL7" s="70">
        <f>IF('Painel  de Controle'!$E$28="REAL",LL15,LL18)</f>
        <v>1146259.6744907142</v>
      </c>
      <c r="LM7" s="70">
        <f>IF('Painel  de Controle'!$E$28="REAL",LM15,LM18)</f>
        <v>1146259.6744907142</v>
      </c>
      <c r="LN7" s="70">
        <f>IF('Painel  de Controle'!$E$28="REAL",LN15,LN18)</f>
        <v>1146259.6744907142</v>
      </c>
      <c r="LO7" s="70">
        <f>IF('Painel  de Controle'!$E$28="REAL",LO15,LO18)</f>
        <v>1146259.6744907142</v>
      </c>
      <c r="LP7" s="70">
        <f>IF('Painel  de Controle'!$E$28="REAL",LP15,LP18)</f>
        <v>1146259.6744907142</v>
      </c>
      <c r="LQ7" s="70">
        <f>IF('Painel  de Controle'!$E$28="REAL",LQ15,LQ18)</f>
        <v>1146259.6744907142</v>
      </c>
      <c r="LR7" s="70">
        <f>IF('Painel  de Controle'!$E$28="REAL",LR15,LR18)</f>
        <v>1146259.6744907142</v>
      </c>
      <c r="LS7" s="70">
        <f>IF('Painel  de Controle'!$E$28="REAL",LS15,LS18)</f>
        <v>1146259.6744907142</v>
      </c>
      <c r="LT7" s="70">
        <f>IF('Painel  de Controle'!$E$28="REAL",LT15,LT18)</f>
        <v>1146259.6744907142</v>
      </c>
      <c r="LU7" s="70">
        <f>IF('Painel  de Controle'!$E$28="REAL",LU15,LU18)</f>
        <v>1146259.6744907142</v>
      </c>
      <c r="LV7" s="70">
        <f>IF('Painel  de Controle'!$E$28="REAL",LV15,LV18)</f>
        <v>1146259.6744907142</v>
      </c>
      <c r="LW7" s="70">
        <f>IF('Painel  de Controle'!$E$28="REAL",LW15,LW18)</f>
        <v>1146259.6744907142</v>
      </c>
      <c r="LX7" s="70">
        <f>IF('Painel  de Controle'!$E$28="REAL",LX15,LX18)</f>
        <v>1146259.6744907142</v>
      </c>
      <c r="LY7" s="70">
        <f>IF('Painel  de Controle'!$E$28="REAL",LY15,LY18)</f>
        <v>1146259.6744907142</v>
      </c>
      <c r="LZ7" s="70">
        <f>IF('Painel  de Controle'!$E$28="REAL",LZ15,LZ18)</f>
        <v>1146259.6744907142</v>
      </c>
      <c r="MA7" s="70">
        <f>IF('Painel  de Controle'!$E$28="REAL",MA15,MA18)</f>
        <v>1146259.6744907142</v>
      </c>
      <c r="MB7" s="70">
        <f>IF('Painel  de Controle'!$E$28="REAL",MB15,MB18)</f>
        <v>1146259.6744907142</v>
      </c>
      <c r="MC7" s="70">
        <f>IF('Painel  de Controle'!$E$28="REAL",MC15,MC18)</f>
        <v>1146259.6744907142</v>
      </c>
      <c r="MD7" s="70">
        <f>IF('Painel  de Controle'!$E$28="REAL",MD15,MD18)</f>
        <v>1146259.6744907142</v>
      </c>
      <c r="ME7" s="70">
        <f>IF('Painel  de Controle'!$E$28="REAL",ME15,ME18)</f>
        <v>1146259.6744907142</v>
      </c>
      <c r="MF7" s="70">
        <f>IF('Painel  de Controle'!$E$28="REAL",MF15,MF18)</f>
        <v>1146259.6744907142</v>
      </c>
      <c r="MG7" s="70">
        <f>IF('Painel  de Controle'!$E$28="REAL",MG15,MG18)</f>
        <v>1146259.6744907142</v>
      </c>
      <c r="MH7" s="70">
        <f>IF('Painel  de Controle'!$E$28="REAL",MH15,MH18)</f>
        <v>1146259.6744907142</v>
      </c>
      <c r="MI7" s="70">
        <f>IF('Painel  de Controle'!$E$28="REAL",MI15,MI18)</f>
        <v>1146259.6744907142</v>
      </c>
      <c r="MJ7" s="70">
        <f>IF('Painel  de Controle'!$E$28="REAL",MJ15,MJ18)</f>
        <v>1146259.6744907142</v>
      </c>
      <c r="MK7" s="70">
        <f>IF('Painel  de Controle'!$E$28="REAL",MK15,MK18)</f>
        <v>1146259.6744907142</v>
      </c>
      <c r="ML7" s="70">
        <f>IF('Painel  de Controle'!$E$28="REAL",ML15,ML18)</f>
        <v>1146259.6744907142</v>
      </c>
      <c r="MM7" s="70">
        <f>IF('Painel  de Controle'!$E$28="REAL",MM15,MM18)</f>
        <v>1146259.6744907142</v>
      </c>
      <c r="MN7" s="70">
        <f>IF('Painel  de Controle'!$E$28="REAL",MN15,MN18)</f>
        <v>1146259.6744907142</v>
      </c>
      <c r="MO7" s="70">
        <f>IF('Painel  de Controle'!$E$28="REAL",MO15,MO18)</f>
        <v>1146259.6744907142</v>
      </c>
      <c r="MP7" s="70">
        <f>IF('Painel  de Controle'!$E$28="REAL",MP15,MP18)</f>
        <v>1146259.6744907142</v>
      </c>
      <c r="MQ7" s="70">
        <f>IF('Painel  de Controle'!$E$28="REAL",MQ15,MQ18)</f>
        <v>1146259.6744907142</v>
      </c>
      <c r="MR7" s="70">
        <f>IF('Painel  de Controle'!$E$28="REAL",MR15,MR18)</f>
        <v>1146259.6744907142</v>
      </c>
      <c r="MS7" s="70">
        <f>IF('Painel  de Controle'!$E$28="REAL",MS15,MS18)</f>
        <v>1146259.6744907142</v>
      </c>
      <c r="MT7" s="70">
        <f>IF('Painel  de Controle'!$E$28="REAL",MT15,MT18)</f>
        <v>1146259.6744907142</v>
      </c>
      <c r="MU7" s="70">
        <f>IF('Painel  de Controle'!$E$28="REAL",MU15,MU18)</f>
        <v>1146259.6744907142</v>
      </c>
      <c r="MV7" s="70">
        <f>IF('Painel  de Controle'!$E$28="REAL",MV15,MV18)</f>
        <v>1146259.6744907142</v>
      </c>
      <c r="MW7" s="70">
        <f>IF('Painel  de Controle'!$E$28="REAL",MW15,MW18)</f>
        <v>1146259.6744907142</v>
      </c>
      <c r="MX7" s="70">
        <f>IF('Painel  de Controle'!$E$28="REAL",MX15,MX18)</f>
        <v>1146259.6744907142</v>
      </c>
      <c r="MY7" s="70">
        <f>IF('Painel  de Controle'!$E$28="REAL",MY15,MY18)</f>
        <v>1146259.6744907142</v>
      </c>
      <c r="MZ7" s="70">
        <f>IF('Painel  de Controle'!$E$28="REAL",MZ15,MZ18)</f>
        <v>1146259.6744907142</v>
      </c>
      <c r="NA7" s="70">
        <f>IF('Painel  de Controle'!$E$28="REAL",NA15,NA18)</f>
        <v>1146259.6744907142</v>
      </c>
      <c r="NB7" s="70">
        <f>IF('Painel  de Controle'!$E$28="REAL",NB15,NB18)</f>
        <v>1146259.6744907142</v>
      </c>
      <c r="NC7" s="70">
        <f>IF('Painel  de Controle'!$E$28="REAL",NC15,NC18)</f>
        <v>1146259.6744907142</v>
      </c>
      <c r="ND7" s="70">
        <f>IF('Painel  de Controle'!$E$28="REAL",ND15,ND18)</f>
        <v>1146259.6744907142</v>
      </c>
      <c r="NE7" s="70">
        <f>IF('Painel  de Controle'!$E$28="REAL",NE15,NE18)</f>
        <v>1146259.6744907142</v>
      </c>
      <c r="NF7" s="70">
        <f>IF('Painel  de Controle'!$E$28="REAL",NF15,NF18)</f>
        <v>1146259.6744907142</v>
      </c>
      <c r="NG7" s="70">
        <f>IF('Painel  de Controle'!$E$28="REAL",NG15,NG18)</f>
        <v>1146259.6744907142</v>
      </c>
      <c r="NH7" s="70">
        <f>IF('Painel  de Controle'!$E$28="REAL",NH15,NH18)</f>
        <v>1146259.6744907142</v>
      </c>
      <c r="NI7" s="70">
        <f>IF('Painel  de Controle'!$E$28="REAL",NI15,NI18)</f>
        <v>1146259.6744907142</v>
      </c>
      <c r="NJ7" s="70">
        <f>IF('Painel  de Controle'!$E$28="REAL",NJ15,NJ18)</f>
        <v>1146259.6744907142</v>
      </c>
      <c r="NK7" s="70">
        <f>IF('Painel  de Controle'!$E$28="REAL",NK15,NK18)</f>
        <v>1146259.6744907142</v>
      </c>
      <c r="NL7" s="70">
        <f>IF('Painel  de Controle'!$E$28="REAL",NL15,NL18)</f>
        <v>1146259.6744907142</v>
      </c>
      <c r="NM7" s="70">
        <f>IF('Painel  de Controle'!$E$28="REAL",NM15,NM18)</f>
        <v>1146259.6744907142</v>
      </c>
      <c r="NN7" s="70">
        <f>IF('Painel  de Controle'!$E$28="REAL",NN15,NN18)</f>
        <v>1146259.6744907142</v>
      </c>
      <c r="NO7" s="70">
        <f>IF('Painel  de Controle'!$E$28="REAL",NO15,NO18)</f>
        <v>1146259.6744907142</v>
      </c>
      <c r="NP7" s="70">
        <f>IF('Painel  de Controle'!$E$28="REAL",NP15,NP18)</f>
        <v>1146259.6744907142</v>
      </c>
      <c r="NQ7" s="70">
        <f>IF('Painel  de Controle'!$E$28="REAL",NQ15,NQ18)</f>
        <v>1146259.6744907142</v>
      </c>
      <c r="NR7" s="70">
        <f>IF('Painel  de Controle'!$E$28="REAL",NR15,NR18)</f>
        <v>1146259.6744907142</v>
      </c>
      <c r="NS7" s="70">
        <f>IF('Painel  de Controle'!$E$28="REAL",NS15,NS18)</f>
        <v>1146259.6744907142</v>
      </c>
      <c r="NT7" s="70">
        <f>IF('Painel  de Controle'!$E$28="REAL",NT15,NT18)</f>
        <v>1146259.6744907142</v>
      </c>
      <c r="NU7" s="70">
        <f>IF('Painel  de Controle'!$E$28="REAL",NU15,NU18)</f>
        <v>1146259.6744907142</v>
      </c>
      <c r="NV7" s="70">
        <f>IF('Painel  de Controle'!$E$28="REAL",NV15,NV18)</f>
        <v>1146259.6744907142</v>
      </c>
      <c r="NW7" s="70">
        <f>IF('Painel  de Controle'!$E$28="REAL",NW15,NW18)</f>
        <v>1146259.6744907142</v>
      </c>
      <c r="NX7" s="70">
        <f>IF('Painel  de Controle'!$E$28="REAL",NX15,NX18)</f>
        <v>1146259.6744907142</v>
      </c>
      <c r="NY7" s="70">
        <f>IF('Painel  de Controle'!$E$28="REAL",NY15,NY18)</f>
        <v>1146259.6744907142</v>
      </c>
      <c r="NZ7" s="70">
        <f>IF('Painel  de Controle'!$E$28="REAL",NZ15,NZ18)</f>
        <v>1146259.6744907142</v>
      </c>
      <c r="OA7" s="70">
        <f>IF('Painel  de Controle'!$E$28="REAL",OA15,OA18)</f>
        <v>1146259.6744907142</v>
      </c>
      <c r="OB7" s="70">
        <f>IF('Painel  de Controle'!$E$28="REAL",OB15,OB18)</f>
        <v>1146259.6744907142</v>
      </c>
      <c r="OC7" s="70">
        <f>IF('Painel  de Controle'!$E$28="REAL",OC15,OC18)</f>
        <v>1146259.6744907142</v>
      </c>
      <c r="OD7" s="70">
        <f>IF('Painel  de Controle'!$E$28="REAL",OD15,OD18)</f>
        <v>1146259.6744907142</v>
      </c>
      <c r="OE7" s="70">
        <f>IF('Painel  de Controle'!$E$28="REAL",OE15,OE18)</f>
        <v>1146259.6744907142</v>
      </c>
      <c r="OF7" s="70">
        <f>IF('Painel  de Controle'!$E$28="REAL",OF15,OF18)</f>
        <v>1146259.6744907142</v>
      </c>
      <c r="OG7" s="70">
        <f>IF('Painel  de Controle'!$E$28="REAL",OG15,OG18)</f>
        <v>1146259.6744907142</v>
      </c>
      <c r="OH7" s="70">
        <f>IF('Painel  de Controle'!$E$28="REAL",OH15,OH18)</f>
        <v>1146259.6744907142</v>
      </c>
      <c r="OI7" s="70">
        <f>IF('Painel  de Controle'!$E$28="REAL",OI15,OI18)</f>
        <v>1146259.6744907142</v>
      </c>
      <c r="OJ7" s="70">
        <f>IF('Painel  de Controle'!$E$28="REAL",OJ15,OJ18)</f>
        <v>1146259.6744907142</v>
      </c>
      <c r="OK7" s="70">
        <f>IF('Painel  de Controle'!$E$28="REAL",OK15,OK18)</f>
        <v>1146259.6744907142</v>
      </c>
      <c r="OL7" s="70">
        <f>IF('Painel  de Controle'!$E$28="REAL",OL15,OL18)</f>
        <v>1146259.6744907142</v>
      </c>
      <c r="OM7" s="70">
        <f>IF('Painel  de Controle'!$E$28="REAL",OM15,OM18)</f>
        <v>1146259.6744907142</v>
      </c>
      <c r="ON7" s="70">
        <f>IF('Painel  de Controle'!$E$28="REAL",ON15,ON18)</f>
        <v>1146259.6744907142</v>
      </c>
      <c r="OO7" s="70">
        <f>IF('Painel  de Controle'!$E$28="REAL",OO15,OO18)</f>
        <v>1146259.6744907142</v>
      </c>
      <c r="OP7" s="70">
        <f>IF('Painel  de Controle'!$E$28="REAL",OP15,OP18)</f>
        <v>1146259.6744907142</v>
      </c>
      <c r="OQ7" s="70">
        <f>IF('Painel  de Controle'!$E$28="REAL",OQ15,OQ18)</f>
        <v>1146259.6744907142</v>
      </c>
      <c r="OR7" s="70">
        <f>IF('Painel  de Controle'!$E$28="REAL",OR15,OR18)</f>
        <v>1146259.6744907142</v>
      </c>
      <c r="OS7" s="70">
        <f>IF('Painel  de Controle'!$E$28="REAL",OS15,OS18)</f>
        <v>1146259.6744907142</v>
      </c>
      <c r="OT7" s="70">
        <f>IF('Painel  de Controle'!$E$28="REAL",OT15,OT18)</f>
        <v>1146259.6744907142</v>
      </c>
      <c r="OU7" s="70">
        <f>IF('Painel  de Controle'!$E$28="REAL",OU15,OU18)</f>
        <v>1146259.6744907142</v>
      </c>
      <c r="OV7" s="70">
        <f>IF('Painel  de Controle'!$E$28="REAL",OV15,OV18)</f>
        <v>1146259.6744907142</v>
      </c>
      <c r="OW7" s="70">
        <f>IF('Painel  de Controle'!$E$28="REAL",OW15,OW18)</f>
        <v>1146259.6744907142</v>
      </c>
      <c r="OX7" s="70">
        <f>IF('Painel  de Controle'!$E$28="REAL",OX15,OX18)</f>
        <v>1146259.6744907142</v>
      </c>
      <c r="OY7" s="70">
        <f>IF('Painel  de Controle'!$E$28="REAL",OY15,OY18)</f>
        <v>1146259.6744907142</v>
      </c>
      <c r="OZ7" s="70">
        <f>IF('Painel  de Controle'!$E$28="REAL",OZ15,OZ18)</f>
        <v>1146259.6744907142</v>
      </c>
      <c r="PA7" s="70">
        <f>IF('Painel  de Controle'!$E$28="REAL",PA15,PA18)</f>
        <v>1146259.6744907142</v>
      </c>
      <c r="PB7" s="70">
        <f>IF('Painel  de Controle'!$E$28="REAL",PB15,PB18)</f>
        <v>1146259.6744907142</v>
      </c>
      <c r="PC7" s="70">
        <f>IF('Painel  de Controle'!$E$28="REAL",PC15,PC18)</f>
        <v>1146259.6744907142</v>
      </c>
      <c r="PD7" s="70">
        <f>IF('Painel  de Controle'!$E$28="REAL",PD15,PD18)</f>
        <v>1146259.6744907142</v>
      </c>
      <c r="PE7" s="70">
        <f>IF('Painel  de Controle'!$E$28="REAL",PE15,PE18)</f>
        <v>1146259.6744907142</v>
      </c>
      <c r="PF7" s="70">
        <f>IF('Painel  de Controle'!$E$28="REAL",PF15,PF18)</f>
        <v>1146259.6744907142</v>
      </c>
      <c r="PG7" s="70">
        <f>IF('Painel  de Controle'!$E$28="REAL",PG15,PG18)</f>
        <v>1146259.6744907142</v>
      </c>
      <c r="PH7" s="70">
        <f>IF('Painel  de Controle'!$E$28="REAL",PH15,PH18)</f>
        <v>1146259.6744907142</v>
      </c>
      <c r="PI7" s="70">
        <f>IF('Painel  de Controle'!$E$28="REAL",PI15,PI18)</f>
        <v>1146259.6744907142</v>
      </c>
      <c r="PJ7" s="70">
        <f>IF('Painel  de Controle'!$E$28="REAL",PJ15,PJ18)</f>
        <v>1146259.6744907142</v>
      </c>
      <c r="PK7" s="70">
        <f>IF('Painel  de Controle'!$E$28="REAL",PK15,PK18)</f>
        <v>1146259.6744907142</v>
      </c>
      <c r="PL7" s="70">
        <f>IF('Painel  de Controle'!$E$28="REAL",PL15,PL18)</f>
        <v>1146259.6744907142</v>
      </c>
      <c r="PM7" s="70">
        <f>IF('Painel  de Controle'!$E$28="REAL",PM15,PM18)</f>
        <v>1146259.6744907142</v>
      </c>
      <c r="PN7" s="70">
        <f>IF('Painel  de Controle'!$E$28="REAL",PN15,PN18)</f>
        <v>1146259.6744907142</v>
      </c>
      <c r="PO7" s="70">
        <f>IF('Painel  de Controle'!$E$28="REAL",PO15,PO18)</f>
        <v>1146259.6744907142</v>
      </c>
      <c r="PP7" s="70">
        <f>IF('Painel  de Controle'!$E$28="REAL",PP15,PP18)</f>
        <v>1146259.6744907142</v>
      </c>
      <c r="PQ7" s="70">
        <f>IF('Painel  de Controle'!$E$28="REAL",PQ15,PQ18)</f>
        <v>1146259.6744907142</v>
      </c>
      <c r="PR7" s="70">
        <f>IF('Painel  de Controle'!$E$28="REAL",PR15,PR18)</f>
        <v>1146259.6744907142</v>
      </c>
      <c r="PS7" s="70">
        <f>IF('Painel  de Controle'!$E$28="REAL",PS15,PS18)</f>
        <v>1146259.6744907142</v>
      </c>
      <c r="PT7" s="70">
        <f>IF('Painel  de Controle'!$E$28="REAL",PT15,PT18)</f>
        <v>1146259.6744907142</v>
      </c>
      <c r="PU7" s="70">
        <f>IF('Painel  de Controle'!$E$28="REAL",PU15,PU18)</f>
        <v>1146259.6744907142</v>
      </c>
      <c r="PV7" s="70">
        <f>IF('Painel  de Controle'!$E$28="REAL",PV15,PV18)</f>
        <v>1146259.6744907142</v>
      </c>
      <c r="PW7" s="70">
        <f>IF('Painel  de Controle'!$E$28="REAL",PW15,PW18)</f>
        <v>1146259.6744907142</v>
      </c>
      <c r="PX7" s="70">
        <f>IF('Painel  de Controle'!$E$28="REAL",PX15,PX18)</f>
        <v>1146259.6744907142</v>
      </c>
      <c r="PY7" s="70">
        <f>IF('Painel  de Controle'!$E$28="REAL",PY15,PY18)</f>
        <v>1146259.6744907142</v>
      </c>
      <c r="PZ7" s="70">
        <f>IF('Painel  de Controle'!$E$28="REAL",PZ15,PZ18)</f>
        <v>1146259.6744907142</v>
      </c>
      <c r="QA7" s="70">
        <f>IF('Painel  de Controle'!$E$28="REAL",QA15,QA18)</f>
        <v>1146259.6744907142</v>
      </c>
      <c r="QB7" s="70">
        <f>IF('Painel  de Controle'!$E$28="REAL",QB15,QB18)</f>
        <v>1146259.6744907142</v>
      </c>
      <c r="QC7" s="70">
        <f>IF('Painel  de Controle'!$E$28="REAL",QC15,QC18)</f>
        <v>1146259.6744907142</v>
      </c>
      <c r="QD7" s="70">
        <f>IF('Painel  de Controle'!$E$28="REAL",QD15,QD18)</f>
        <v>1146259.6744907142</v>
      </c>
      <c r="QE7" s="70">
        <f>IF('Painel  de Controle'!$E$28="REAL",QE15,QE18)</f>
        <v>1146259.6744907142</v>
      </c>
      <c r="QF7" s="70">
        <f>IF('Painel  de Controle'!$E$28="REAL",QF15,QF18)</f>
        <v>1146259.6744907142</v>
      </c>
      <c r="QG7" s="70">
        <f>IF('Painel  de Controle'!$E$28="REAL",QG15,QG18)</f>
        <v>1146259.6744907142</v>
      </c>
      <c r="QH7" s="70">
        <f>IF('Painel  de Controle'!$E$28="REAL",QH15,QH18)</f>
        <v>1146259.6744907142</v>
      </c>
      <c r="QI7" s="70">
        <f>IF('Painel  de Controle'!$E$28="REAL",QI15,QI18)</f>
        <v>1146259.6744907142</v>
      </c>
      <c r="QJ7" s="70">
        <f>IF('Painel  de Controle'!$E$28="REAL",QJ15,QJ18)</f>
        <v>1146259.6744907142</v>
      </c>
      <c r="QK7" s="70">
        <f>IF('Painel  de Controle'!$E$28="REAL",QK15,QK18)</f>
        <v>1146259.6744907142</v>
      </c>
      <c r="QL7" s="70">
        <f>IF('Painel  de Controle'!$E$28="REAL",QL15,QL18)</f>
        <v>1146259.6744907142</v>
      </c>
      <c r="QM7" s="70">
        <f>IF('Painel  de Controle'!$E$28="REAL",QM15,QM18)</f>
        <v>1146259.6744907142</v>
      </c>
      <c r="QN7" s="70">
        <f>IF('Painel  de Controle'!$E$28="REAL",QN15,QN18)</f>
        <v>1146259.6744907142</v>
      </c>
      <c r="QO7" s="70">
        <f>IF('Painel  de Controle'!$E$28="REAL",QO15,QO18)</f>
        <v>1146259.6744907142</v>
      </c>
      <c r="QP7" s="70">
        <f>IF('Painel  de Controle'!$E$28="REAL",QP15,QP18)</f>
        <v>1146259.6744907142</v>
      </c>
      <c r="QQ7" s="70">
        <f>IF('Painel  de Controle'!$E$28="REAL",QQ15,QQ18)</f>
        <v>1146259.6744907142</v>
      </c>
      <c r="QR7" s="70">
        <f>IF('Painel  de Controle'!$E$28="REAL",QR15,QR18)</f>
        <v>1146259.6744907142</v>
      </c>
      <c r="QS7" s="70">
        <f>IF('Painel  de Controle'!$E$28="REAL",QS15,QS18)</f>
        <v>1146259.6744907142</v>
      </c>
      <c r="QT7" s="70">
        <f>IF('Painel  de Controle'!$E$28="REAL",QT15,QT18)</f>
        <v>1146259.6744907142</v>
      </c>
      <c r="QU7" s="70">
        <f>IF('Painel  de Controle'!$E$28="REAL",QU15,QU18)</f>
        <v>1146259.6744907142</v>
      </c>
      <c r="QV7" s="70">
        <f>IF('Painel  de Controle'!$E$28="REAL",QV15,QV18)</f>
        <v>1146259.6744907142</v>
      </c>
      <c r="QW7" s="70">
        <f>IF('Painel  de Controle'!$E$28="REAL",QW15,QW18)</f>
        <v>1146259.6744907142</v>
      </c>
      <c r="QX7" s="70">
        <f>IF('Painel  de Controle'!$E$28="REAL",QX15,QX18)</f>
        <v>1146259.6744907142</v>
      </c>
      <c r="QY7" s="70">
        <f>IF('Painel  de Controle'!$E$28="REAL",QY15,QY18)</f>
        <v>1146259.6744907142</v>
      </c>
      <c r="QZ7" s="70">
        <f>IF('Painel  de Controle'!$E$28="REAL",QZ15,QZ18)</f>
        <v>1146259.6744907142</v>
      </c>
      <c r="RA7" s="70">
        <f>IF('Painel  de Controle'!$E$28="REAL",RA15,RA18)</f>
        <v>1146259.6744907142</v>
      </c>
      <c r="RB7" s="70">
        <f>IF('Painel  de Controle'!$E$28="REAL",RB15,RB18)</f>
        <v>1146259.6744907142</v>
      </c>
      <c r="RC7" s="70">
        <f>IF('Painel  de Controle'!$E$28="REAL",RC15,RC18)</f>
        <v>1146259.6744907142</v>
      </c>
      <c r="RD7" s="70">
        <f>IF('Painel  de Controle'!$E$28="REAL",RD15,RD18)</f>
        <v>1146259.6744907142</v>
      </c>
      <c r="RE7" s="70">
        <f>IF('Painel  de Controle'!$E$28="REAL",RE15,RE18)</f>
        <v>1146259.6744907142</v>
      </c>
      <c r="RF7" s="70">
        <f>IF('Painel  de Controle'!$E$28="REAL",RF15,RF18)</f>
        <v>1146259.6744907142</v>
      </c>
      <c r="RG7" s="70">
        <f>IF('Painel  de Controle'!$E$28="REAL",RG15,RG18)</f>
        <v>1146259.6744907142</v>
      </c>
      <c r="RH7" s="70">
        <f>IF('Painel  de Controle'!$E$28="REAL",RH15,RH18)</f>
        <v>1146259.6744907142</v>
      </c>
    </row>
    <row r="8" spans="1:476" ht="15.75" customHeight="1">
      <c r="A8" s="50"/>
      <c r="B8" s="62" t="s">
        <v>175</v>
      </c>
      <c r="C8" s="210"/>
      <c r="D8" s="210"/>
      <c r="E8" s="82">
        <f>SUM(H8:AQ8)</f>
        <v>236614711.35240018</v>
      </c>
      <c r="F8" s="214"/>
      <c r="G8" s="212"/>
      <c r="H8" s="70">
        <f>SUM(AS8:BD8)</f>
        <v>3367234.1199999996</v>
      </c>
      <c r="I8" s="70">
        <f>SUM(BE8:BP8)</f>
        <v>1011780</v>
      </c>
      <c r="J8" s="70">
        <f>SUM(BQ8:CB8)</f>
        <v>2109705.3553999998</v>
      </c>
      <c r="K8" s="70">
        <f>SUM(CC8:CN8)</f>
        <v>2023560</v>
      </c>
      <c r="L8" s="70">
        <f>SUM(CO8:CZ8)</f>
        <v>6745200</v>
      </c>
      <c r="M8" s="70">
        <f>SUM(DA8:DL8)</f>
        <v>7140555.8670000006</v>
      </c>
      <c r="N8" s="70">
        <f>SUM(DM8:DX8)</f>
        <v>7140555.8670000006</v>
      </c>
      <c r="O8" s="70">
        <f>SUM(DY8:EJ8)</f>
        <v>7140555.8670000006</v>
      </c>
      <c r="P8" s="70">
        <f>SUM(EK8:EV8)</f>
        <v>7140555.8670000006</v>
      </c>
      <c r="Q8" s="70">
        <f>SUM(EW8:FH8)</f>
        <v>7140555.8670000006</v>
      </c>
      <c r="R8" s="70">
        <f>SUM(FI8:FT8)</f>
        <v>7140555.8670000006</v>
      </c>
      <c r="S8" s="70">
        <f>SUM(FU8:GF8)</f>
        <v>7140555.8670000006</v>
      </c>
      <c r="T8" s="70">
        <f>SUM(GG8:GR8)</f>
        <v>7140555.8670000006</v>
      </c>
      <c r="U8" s="70">
        <f>SUM(GS8:HD8)</f>
        <v>7140555.8670000006</v>
      </c>
      <c r="V8" s="70">
        <f>SUM(HE8:HP8)</f>
        <v>7140555.8670000006</v>
      </c>
      <c r="W8" s="70">
        <f>SUM(HQ8:IB8)</f>
        <v>7140555.8670000006</v>
      </c>
      <c r="X8" s="70">
        <f>SUM(IC8:IN8)</f>
        <v>7140555.8670000006</v>
      </c>
      <c r="Y8" s="70">
        <f>SUM(IO8:IZ8)</f>
        <v>7140555.8670000006</v>
      </c>
      <c r="Z8" s="70">
        <f>SUM(JA8:JL8)</f>
        <v>7140555.8670000006</v>
      </c>
      <c r="AA8" s="70">
        <f>SUM(JM8:JX8)</f>
        <v>7140555.8670000006</v>
      </c>
      <c r="AB8" s="70">
        <f>SUM(JY8:KJ8)</f>
        <v>7140555.8670000006</v>
      </c>
      <c r="AC8" s="70">
        <f>SUM(KK8:KV8)</f>
        <v>7140555.8670000006</v>
      </c>
      <c r="AD8" s="70">
        <f>SUM(KW8:LH8)</f>
        <v>7140555.8670000006</v>
      </c>
      <c r="AE8" s="70">
        <f>SUM(LI8:LT8)</f>
        <v>7140555.8670000006</v>
      </c>
      <c r="AF8" s="70">
        <f>SUM(LU8:MF8)</f>
        <v>7140555.8670000006</v>
      </c>
      <c r="AG8" s="70">
        <f>SUM(MG8:MR8)</f>
        <v>7140555.8670000006</v>
      </c>
      <c r="AH8" s="70">
        <f>SUM(MS8:ND8)</f>
        <v>7140555.8670000006</v>
      </c>
      <c r="AI8" s="70">
        <f>SUM(NE8:NP8)</f>
        <v>7140555.8670000006</v>
      </c>
      <c r="AJ8" s="70">
        <f>SUM(NQ8:OB8)</f>
        <v>7140555.8670000006</v>
      </c>
      <c r="AK8" s="70">
        <f>SUM(OC8:ON8)</f>
        <v>7140555.8670000006</v>
      </c>
      <c r="AL8" s="70">
        <f>SUM(OO8:OZ8)</f>
        <v>7140555.8670000006</v>
      </c>
      <c r="AM8" s="70">
        <f>SUM(PA8:PL8)</f>
        <v>7140555.8670000006</v>
      </c>
      <c r="AN8" s="70">
        <f>SUM(PM8:PX8)</f>
        <v>7140555.8670000006</v>
      </c>
      <c r="AO8" s="70">
        <f>SUM(PY8:QJ8)</f>
        <v>7140555.8670000006</v>
      </c>
      <c r="AP8" s="70">
        <f>SUM(QK8:QV8)</f>
        <v>7140555.8670000006</v>
      </c>
      <c r="AQ8" s="70">
        <f>SUM(QW8:RH8)</f>
        <v>7140555.8670000006</v>
      </c>
      <c r="AR8" s="70"/>
      <c r="AS8" s="70">
        <f>IF('Painel  de Controle'!$E$28="REAL",AS16,AS19)</f>
        <v>0</v>
      </c>
      <c r="AT8" s="70">
        <f>IF('Painel  de Controle'!$E$28="REAL",AT16,AT19)</f>
        <v>0</v>
      </c>
      <c r="AU8" s="70">
        <f>IF('Painel  de Controle'!$E$28="REAL",AU16,AU19)</f>
        <v>0</v>
      </c>
      <c r="AV8" s="70">
        <f>IF('Painel  de Controle'!$E$28="REAL",AV16,AV19)</f>
        <v>0</v>
      </c>
      <c r="AW8" s="70">
        <f>IF('Painel  de Controle'!$E$28="REAL",AW16,AW19)</f>
        <v>0</v>
      </c>
      <c r="AX8" s="70">
        <f>IF('Painel  de Controle'!$E$28="REAL",AX16,AX19)</f>
        <v>0</v>
      </c>
      <c r="AY8" s="70">
        <f>IF('Painel  de Controle'!$E$28="REAL",AY16,AY19)</f>
        <v>0</v>
      </c>
      <c r="AZ8" s="70">
        <f>IF('Painel  de Controle'!$E$28="REAL",AZ16,AZ19)</f>
        <v>0</v>
      </c>
      <c r="BA8" s="70">
        <f>IF('Painel  de Controle'!$E$28="REAL",BA16,BA19)</f>
        <v>0</v>
      </c>
      <c r="BB8" s="70">
        <f>IF('Painel  de Controle'!$E$28="REAL",BB16,BB19)</f>
        <v>0</v>
      </c>
      <c r="BC8" s="70">
        <f>IF('Painel  de Controle'!$E$28="REAL",BC16,BC19)</f>
        <v>0</v>
      </c>
      <c r="BD8" s="70">
        <f>IF('Painel  de Controle'!$E$28="REAL",BD16,BD19)</f>
        <v>3367234.1199999996</v>
      </c>
      <c r="BE8" s="70">
        <f>IF('Painel  de Controle'!$E$28="REAL",BE16,BE19)</f>
        <v>84315</v>
      </c>
      <c r="BF8" s="70">
        <f>IF('Painel  de Controle'!$E$28="REAL",BF16,BF19)</f>
        <v>84315</v>
      </c>
      <c r="BG8" s="70">
        <f>IF('Painel  de Controle'!$E$28="REAL",BG16,BG19)</f>
        <v>84315</v>
      </c>
      <c r="BH8" s="70">
        <f>IF('Painel  de Controle'!$E$28="REAL",BH16,BH19)</f>
        <v>84315</v>
      </c>
      <c r="BI8" s="70">
        <f>IF('Painel  de Controle'!$E$28="REAL",BI16,BI19)</f>
        <v>84315</v>
      </c>
      <c r="BJ8" s="70">
        <f>IF('Painel  de Controle'!$E$28="REAL",BJ16,BJ19)</f>
        <v>84315</v>
      </c>
      <c r="BK8" s="70">
        <f>IF('Painel  de Controle'!$E$28="REAL",BK16,BK19)</f>
        <v>84315</v>
      </c>
      <c r="BL8" s="70">
        <f>IF('Painel  de Controle'!$E$28="REAL",BL16,BL19)</f>
        <v>84315</v>
      </c>
      <c r="BM8" s="70">
        <f>IF('Painel  de Controle'!$E$28="REAL",BM16,BM19)</f>
        <v>84315</v>
      </c>
      <c r="BN8" s="70">
        <f>IF('Painel  de Controle'!$E$28="REAL",BN16,BN19)</f>
        <v>84315</v>
      </c>
      <c r="BO8" s="70">
        <f>IF('Painel  de Controle'!$E$28="REAL",BO16,BO19)</f>
        <v>84315</v>
      </c>
      <c r="BP8" s="70">
        <f>IF('Painel  de Controle'!$E$28="REAL",BP16,BP19)</f>
        <v>84315</v>
      </c>
      <c r="BQ8" s="70">
        <f>IF('Painel  de Controle'!$E$28="REAL",BQ16,BQ19)</f>
        <v>254775.3554</v>
      </c>
      <c r="BR8" s="70">
        <f>IF('Painel  de Controle'!$E$28="REAL",BR16,BR19)</f>
        <v>168630</v>
      </c>
      <c r="BS8" s="70">
        <f>IF('Painel  de Controle'!$E$28="REAL",BS16,BS19)</f>
        <v>168630</v>
      </c>
      <c r="BT8" s="70">
        <f>IF('Painel  de Controle'!$E$28="REAL",BT16,BT19)</f>
        <v>168630</v>
      </c>
      <c r="BU8" s="70">
        <f>IF('Painel  de Controle'!$E$28="REAL",BU16,BU19)</f>
        <v>168630</v>
      </c>
      <c r="BV8" s="70">
        <f>IF('Painel  de Controle'!$E$28="REAL",BV16,BV19)</f>
        <v>168630</v>
      </c>
      <c r="BW8" s="70">
        <f>IF('Painel  de Controle'!$E$28="REAL",BW16,BW19)</f>
        <v>168630</v>
      </c>
      <c r="BX8" s="70">
        <f>IF('Painel  de Controle'!$E$28="REAL",BX16,BX19)</f>
        <v>168630</v>
      </c>
      <c r="BY8" s="70">
        <f>IF('Painel  de Controle'!$E$28="REAL",BY16,BY19)</f>
        <v>168630</v>
      </c>
      <c r="BZ8" s="70">
        <f>IF('Painel  de Controle'!$E$28="REAL",BZ16,BZ19)</f>
        <v>168630</v>
      </c>
      <c r="CA8" s="70">
        <f>IF('Painel  de Controle'!$E$28="REAL",CA16,CA19)</f>
        <v>168630</v>
      </c>
      <c r="CB8" s="70">
        <f>IF('Painel  de Controle'!$E$28="REAL",CB16,CB19)</f>
        <v>168630</v>
      </c>
      <c r="CC8" s="70">
        <f>IF('Painel  de Controle'!$E$28="REAL",CC16,CC19)</f>
        <v>168630</v>
      </c>
      <c r="CD8" s="70">
        <f>IF('Painel  de Controle'!$E$28="REAL",CD16,CD19)</f>
        <v>168630</v>
      </c>
      <c r="CE8" s="70">
        <f>IF('Painel  de Controle'!$E$28="REAL",CE16,CE19)</f>
        <v>168630</v>
      </c>
      <c r="CF8" s="70">
        <f>IF('Painel  de Controle'!$E$28="REAL",CF16,CF19)</f>
        <v>168630</v>
      </c>
      <c r="CG8" s="70">
        <f>IF('Painel  de Controle'!$E$28="REAL",CG16,CG19)</f>
        <v>168630</v>
      </c>
      <c r="CH8" s="70">
        <f>IF('Painel  de Controle'!$E$28="REAL",CH16,CH19)</f>
        <v>168630</v>
      </c>
      <c r="CI8" s="70">
        <f>IF('Painel  de Controle'!$E$28="REAL",CI16,CI19)</f>
        <v>168630</v>
      </c>
      <c r="CJ8" s="70">
        <f>IF('Painel  de Controle'!$E$28="REAL",CJ16,CJ19)</f>
        <v>168630</v>
      </c>
      <c r="CK8" s="70">
        <f>IF('Painel  de Controle'!$E$28="REAL",CK16,CK19)</f>
        <v>168630</v>
      </c>
      <c r="CL8" s="70">
        <f>IF('Painel  de Controle'!$E$28="REAL",CL16,CL19)</f>
        <v>168630</v>
      </c>
      <c r="CM8" s="70">
        <f>IF('Painel  de Controle'!$E$28="REAL",CM16,CM19)</f>
        <v>168630</v>
      </c>
      <c r="CN8" s="70">
        <f>IF('Painel  de Controle'!$E$28="REAL",CN16,CN19)</f>
        <v>168630</v>
      </c>
      <c r="CO8" s="70">
        <f>IF('Painel  de Controle'!$E$28="REAL",CO16,CO19)</f>
        <v>562100</v>
      </c>
      <c r="CP8" s="70">
        <f>IF('Painel  de Controle'!$E$28="REAL",CP16,CP19)</f>
        <v>562100</v>
      </c>
      <c r="CQ8" s="70">
        <f>IF('Painel  de Controle'!$E$28="REAL",CQ16,CQ19)</f>
        <v>562100</v>
      </c>
      <c r="CR8" s="70">
        <f>IF('Painel  de Controle'!$E$28="REAL",CR16,CR19)</f>
        <v>562100</v>
      </c>
      <c r="CS8" s="70">
        <f>IF('Painel  de Controle'!$E$28="REAL",CS16,CS19)</f>
        <v>562100</v>
      </c>
      <c r="CT8" s="70">
        <f>IF('Painel  de Controle'!$E$28="REAL",CT16,CT19)</f>
        <v>562100</v>
      </c>
      <c r="CU8" s="70">
        <f>IF('Painel  de Controle'!$E$28="REAL",CU16,CU19)</f>
        <v>562100</v>
      </c>
      <c r="CV8" s="70">
        <f>IF('Painel  de Controle'!$E$28="REAL",CV16,CV19)</f>
        <v>562100</v>
      </c>
      <c r="CW8" s="70">
        <f>IF('Painel  de Controle'!$E$28="REAL",CW16,CW19)</f>
        <v>562100</v>
      </c>
      <c r="CX8" s="70">
        <f>IF('Painel  de Controle'!$E$28="REAL",CX16,CX19)</f>
        <v>562100</v>
      </c>
      <c r="CY8" s="70">
        <f>IF('Painel  de Controle'!$E$28="REAL",CY16,CY19)</f>
        <v>562100</v>
      </c>
      <c r="CZ8" s="70">
        <f>IF('Painel  de Controle'!$E$28="REAL",CZ16,CZ19)</f>
        <v>562100</v>
      </c>
      <c r="DA8" s="70">
        <f>IF('Painel  de Controle'!$E$28="REAL",DA16,DA19)</f>
        <v>957455.86700000009</v>
      </c>
      <c r="DB8" s="70">
        <f>IF('Painel  de Controle'!$E$28="REAL",DB16,DB19)</f>
        <v>562100</v>
      </c>
      <c r="DC8" s="70">
        <f>IF('Painel  de Controle'!$E$28="REAL",DC16,DC19)</f>
        <v>562100</v>
      </c>
      <c r="DD8" s="70">
        <f>IF('Painel  de Controle'!$E$28="REAL",DD16,DD19)</f>
        <v>562100</v>
      </c>
      <c r="DE8" s="70">
        <f>IF('Painel  de Controle'!$E$28="REAL",DE16,DE19)</f>
        <v>562100</v>
      </c>
      <c r="DF8" s="70">
        <f>IF('Painel  de Controle'!$E$28="REAL",DF16,DF19)</f>
        <v>562100</v>
      </c>
      <c r="DG8" s="70">
        <f>IF('Painel  de Controle'!$E$28="REAL",DG16,DG19)</f>
        <v>562100</v>
      </c>
      <c r="DH8" s="70">
        <f>IF('Painel  de Controle'!$E$28="REAL",DH16,DH19)</f>
        <v>562100</v>
      </c>
      <c r="DI8" s="70">
        <f>IF('Painel  de Controle'!$E$28="REAL",DI16,DI19)</f>
        <v>562100</v>
      </c>
      <c r="DJ8" s="70">
        <f>IF('Painel  de Controle'!$E$28="REAL",DJ16,DJ19)</f>
        <v>562100</v>
      </c>
      <c r="DK8" s="70">
        <f>IF('Painel  de Controle'!$E$28="REAL",DK16,DK19)</f>
        <v>562100</v>
      </c>
      <c r="DL8" s="70">
        <f>IF('Painel  de Controle'!$E$28="REAL",DL16,DL19)</f>
        <v>562100</v>
      </c>
      <c r="DM8" s="70">
        <f>IF('Painel  de Controle'!$E$28="REAL",DM16,DM19)</f>
        <v>957455.86700000009</v>
      </c>
      <c r="DN8" s="70">
        <f>IF('Painel  de Controle'!$E$28="REAL",DN16,DN19)</f>
        <v>562100</v>
      </c>
      <c r="DO8" s="70">
        <f>IF('Painel  de Controle'!$E$28="REAL",DO16,DO19)</f>
        <v>562100</v>
      </c>
      <c r="DP8" s="70">
        <f>IF('Painel  de Controle'!$E$28="REAL",DP16,DP19)</f>
        <v>562100</v>
      </c>
      <c r="DQ8" s="70">
        <f>IF('Painel  de Controle'!$E$28="REAL",DQ16,DQ19)</f>
        <v>562100</v>
      </c>
      <c r="DR8" s="70">
        <f>IF('Painel  de Controle'!$E$28="REAL",DR16,DR19)</f>
        <v>562100</v>
      </c>
      <c r="DS8" s="70">
        <f>IF('Painel  de Controle'!$E$28="REAL",DS16,DS19)</f>
        <v>562100</v>
      </c>
      <c r="DT8" s="70">
        <f>IF('Painel  de Controle'!$E$28="REAL",DT16,DT19)</f>
        <v>562100</v>
      </c>
      <c r="DU8" s="70">
        <f>IF('Painel  de Controle'!$E$28="REAL",DU16,DU19)</f>
        <v>562100</v>
      </c>
      <c r="DV8" s="70">
        <f>IF('Painel  de Controle'!$E$28="REAL",DV16,DV19)</f>
        <v>562100</v>
      </c>
      <c r="DW8" s="70">
        <f>IF('Painel  de Controle'!$E$28="REAL",DW16,DW19)</f>
        <v>562100</v>
      </c>
      <c r="DX8" s="70">
        <f>IF('Painel  de Controle'!$E$28="REAL",DX16,DX19)</f>
        <v>562100</v>
      </c>
      <c r="DY8" s="70">
        <f>IF('Painel  de Controle'!$E$28="REAL",DY16,DY19)</f>
        <v>957455.86700000009</v>
      </c>
      <c r="DZ8" s="70">
        <f>IF('Painel  de Controle'!$E$28="REAL",DZ16,DZ19)</f>
        <v>562100</v>
      </c>
      <c r="EA8" s="70">
        <f>IF('Painel  de Controle'!$E$28="REAL",EA16,EA19)</f>
        <v>562100</v>
      </c>
      <c r="EB8" s="70">
        <f>IF('Painel  de Controle'!$E$28="REAL",EB16,EB19)</f>
        <v>562100</v>
      </c>
      <c r="EC8" s="70">
        <f>IF('Painel  de Controle'!$E$28="REAL",EC16,EC19)</f>
        <v>562100</v>
      </c>
      <c r="ED8" s="70">
        <f>IF('Painel  de Controle'!$E$28="REAL",ED16,ED19)</f>
        <v>562100</v>
      </c>
      <c r="EE8" s="70">
        <f>IF('Painel  de Controle'!$E$28="REAL",EE16,EE19)</f>
        <v>562100</v>
      </c>
      <c r="EF8" s="70">
        <f>IF('Painel  de Controle'!$E$28="REAL",EF16,EF19)</f>
        <v>562100</v>
      </c>
      <c r="EG8" s="70">
        <f>IF('Painel  de Controle'!$E$28="REAL",EG16,EG19)</f>
        <v>562100</v>
      </c>
      <c r="EH8" s="70">
        <f>IF('Painel  de Controle'!$E$28="REAL",EH16,EH19)</f>
        <v>562100</v>
      </c>
      <c r="EI8" s="70">
        <f>IF('Painel  de Controle'!$E$28="REAL",EI16,EI19)</f>
        <v>562100</v>
      </c>
      <c r="EJ8" s="70">
        <f>IF('Painel  de Controle'!$E$28="REAL",EJ16,EJ19)</f>
        <v>562100</v>
      </c>
      <c r="EK8" s="70">
        <f>IF('Painel  de Controle'!$E$28="REAL",EK16,EK19)</f>
        <v>957455.86700000009</v>
      </c>
      <c r="EL8" s="70">
        <f>IF('Painel  de Controle'!$E$28="REAL",EL16,EL19)</f>
        <v>562100</v>
      </c>
      <c r="EM8" s="70">
        <f>IF('Painel  de Controle'!$E$28="REAL",EM16,EM19)</f>
        <v>562100</v>
      </c>
      <c r="EN8" s="70">
        <f>IF('Painel  de Controle'!$E$28="REAL",EN16,EN19)</f>
        <v>562100</v>
      </c>
      <c r="EO8" s="70">
        <f>IF('Painel  de Controle'!$E$28="REAL",EO16,EO19)</f>
        <v>562100</v>
      </c>
      <c r="EP8" s="70">
        <f>IF('Painel  de Controle'!$E$28="REAL",EP16,EP19)</f>
        <v>562100</v>
      </c>
      <c r="EQ8" s="70">
        <f>IF('Painel  de Controle'!$E$28="REAL",EQ16,EQ19)</f>
        <v>562100</v>
      </c>
      <c r="ER8" s="70">
        <f>IF('Painel  de Controle'!$E$28="REAL",ER16,ER19)</f>
        <v>562100</v>
      </c>
      <c r="ES8" s="70">
        <f>IF('Painel  de Controle'!$E$28="REAL",ES16,ES19)</f>
        <v>562100</v>
      </c>
      <c r="ET8" s="70">
        <f>IF('Painel  de Controle'!$E$28="REAL",ET16,ET19)</f>
        <v>562100</v>
      </c>
      <c r="EU8" s="70">
        <f>IF('Painel  de Controle'!$E$28="REAL",EU16,EU19)</f>
        <v>562100</v>
      </c>
      <c r="EV8" s="70">
        <f>IF('Painel  de Controle'!$E$28="REAL",EV16,EV19)</f>
        <v>562100</v>
      </c>
      <c r="EW8" s="70">
        <f>IF('Painel  de Controle'!$E$28="REAL",EW16,EW19)</f>
        <v>957455.86700000009</v>
      </c>
      <c r="EX8" s="70">
        <f>IF('Painel  de Controle'!$E$28="REAL",EX16,EX19)</f>
        <v>562100</v>
      </c>
      <c r="EY8" s="70">
        <f>IF('Painel  de Controle'!$E$28="REAL",EY16,EY19)</f>
        <v>562100</v>
      </c>
      <c r="EZ8" s="70">
        <f>IF('Painel  de Controle'!$E$28="REAL",EZ16,EZ19)</f>
        <v>562100</v>
      </c>
      <c r="FA8" s="70">
        <f>IF('Painel  de Controle'!$E$28="REAL",FA16,FA19)</f>
        <v>562100</v>
      </c>
      <c r="FB8" s="70">
        <f>IF('Painel  de Controle'!$E$28="REAL",FB16,FB19)</f>
        <v>562100</v>
      </c>
      <c r="FC8" s="70">
        <f>IF('Painel  de Controle'!$E$28="REAL",FC16,FC19)</f>
        <v>562100</v>
      </c>
      <c r="FD8" s="70">
        <f>IF('Painel  de Controle'!$E$28="REAL",FD16,FD19)</f>
        <v>562100</v>
      </c>
      <c r="FE8" s="70">
        <f>IF('Painel  de Controle'!$E$28="REAL",FE16,FE19)</f>
        <v>562100</v>
      </c>
      <c r="FF8" s="70">
        <f>IF('Painel  de Controle'!$E$28="REAL",FF16,FF19)</f>
        <v>562100</v>
      </c>
      <c r="FG8" s="70">
        <f>IF('Painel  de Controle'!$E$28="REAL",FG16,FG19)</f>
        <v>562100</v>
      </c>
      <c r="FH8" s="70">
        <f>IF('Painel  de Controle'!$E$28="REAL",FH16,FH19)</f>
        <v>562100</v>
      </c>
      <c r="FI8" s="70">
        <f>IF('Painel  de Controle'!$E$28="REAL",FI16,FI19)</f>
        <v>957455.86700000009</v>
      </c>
      <c r="FJ8" s="70">
        <f>IF('Painel  de Controle'!$E$28="REAL",FJ16,FJ19)</f>
        <v>562100</v>
      </c>
      <c r="FK8" s="70">
        <f>IF('Painel  de Controle'!$E$28="REAL",FK16,FK19)</f>
        <v>562100</v>
      </c>
      <c r="FL8" s="70">
        <f>IF('Painel  de Controle'!$E$28="REAL",FL16,FL19)</f>
        <v>562100</v>
      </c>
      <c r="FM8" s="70">
        <f>IF('Painel  de Controle'!$E$28="REAL",FM16,FM19)</f>
        <v>562100</v>
      </c>
      <c r="FN8" s="70">
        <f>IF('Painel  de Controle'!$E$28="REAL",FN16,FN19)</f>
        <v>562100</v>
      </c>
      <c r="FO8" s="70">
        <f>IF('Painel  de Controle'!$E$28="REAL",FO16,FO19)</f>
        <v>562100</v>
      </c>
      <c r="FP8" s="70">
        <f>IF('Painel  de Controle'!$E$28="REAL",FP16,FP19)</f>
        <v>562100</v>
      </c>
      <c r="FQ8" s="70">
        <f>IF('Painel  de Controle'!$E$28="REAL",FQ16,FQ19)</f>
        <v>562100</v>
      </c>
      <c r="FR8" s="70">
        <f>IF('Painel  de Controle'!$E$28="REAL",FR16,FR19)</f>
        <v>562100</v>
      </c>
      <c r="FS8" s="70">
        <f>IF('Painel  de Controle'!$E$28="REAL",FS16,FS19)</f>
        <v>562100</v>
      </c>
      <c r="FT8" s="70">
        <f>IF('Painel  de Controle'!$E$28="REAL",FT16,FT19)</f>
        <v>562100</v>
      </c>
      <c r="FU8" s="70">
        <f>IF('Painel  de Controle'!$E$28="REAL",FU16,FU19)</f>
        <v>957455.86700000009</v>
      </c>
      <c r="FV8" s="70">
        <f>IF('Painel  de Controle'!$E$28="REAL",FV16,FV19)</f>
        <v>562100</v>
      </c>
      <c r="FW8" s="70">
        <f>IF('Painel  de Controle'!$E$28="REAL",FW16,FW19)</f>
        <v>562100</v>
      </c>
      <c r="FX8" s="70">
        <f>IF('Painel  de Controle'!$E$28="REAL",FX16,FX19)</f>
        <v>562100</v>
      </c>
      <c r="FY8" s="70">
        <f>IF('Painel  de Controle'!$E$28="REAL",FY16,FY19)</f>
        <v>562100</v>
      </c>
      <c r="FZ8" s="70">
        <f>IF('Painel  de Controle'!$E$28="REAL",FZ16,FZ19)</f>
        <v>562100</v>
      </c>
      <c r="GA8" s="70">
        <f>IF('Painel  de Controle'!$E$28="REAL",GA16,GA19)</f>
        <v>562100</v>
      </c>
      <c r="GB8" s="70">
        <f>IF('Painel  de Controle'!$E$28="REAL",GB16,GB19)</f>
        <v>562100</v>
      </c>
      <c r="GC8" s="70">
        <f>IF('Painel  de Controle'!$E$28="REAL",GC16,GC19)</f>
        <v>562100</v>
      </c>
      <c r="GD8" s="70">
        <f>IF('Painel  de Controle'!$E$28="REAL",GD16,GD19)</f>
        <v>562100</v>
      </c>
      <c r="GE8" s="70">
        <f>IF('Painel  de Controle'!$E$28="REAL",GE16,GE19)</f>
        <v>562100</v>
      </c>
      <c r="GF8" s="70">
        <f>IF('Painel  de Controle'!$E$28="REAL",GF16,GF19)</f>
        <v>562100</v>
      </c>
      <c r="GG8" s="70">
        <f>IF('Painel  de Controle'!$E$28="REAL",GG16,GG19)</f>
        <v>957455.86700000009</v>
      </c>
      <c r="GH8" s="70">
        <f>IF('Painel  de Controle'!$E$28="REAL",GH16,GH19)</f>
        <v>562100</v>
      </c>
      <c r="GI8" s="70">
        <f>IF('Painel  de Controle'!$E$28="REAL",GI16,GI19)</f>
        <v>562100</v>
      </c>
      <c r="GJ8" s="70">
        <f>IF('Painel  de Controle'!$E$28="REAL",GJ16,GJ19)</f>
        <v>562100</v>
      </c>
      <c r="GK8" s="70">
        <f>IF('Painel  de Controle'!$E$28="REAL",GK16,GK19)</f>
        <v>562100</v>
      </c>
      <c r="GL8" s="70">
        <f>IF('Painel  de Controle'!$E$28="REAL",GL16,GL19)</f>
        <v>562100</v>
      </c>
      <c r="GM8" s="70">
        <f>IF('Painel  de Controle'!$E$28="REAL",GM16,GM19)</f>
        <v>562100</v>
      </c>
      <c r="GN8" s="70">
        <f>IF('Painel  de Controle'!$E$28="REAL",GN16,GN19)</f>
        <v>562100</v>
      </c>
      <c r="GO8" s="70">
        <f>IF('Painel  de Controle'!$E$28="REAL",GO16,GO19)</f>
        <v>562100</v>
      </c>
      <c r="GP8" s="70">
        <f>IF('Painel  de Controle'!$E$28="REAL",GP16,GP19)</f>
        <v>562100</v>
      </c>
      <c r="GQ8" s="70">
        <f>IF('Painel  de Controle'!$E$28="REAL",GQ16,GQ19)</f>
        <v>562100</v>
      </c>
      <c r="GR8" s="70">
        <f>IF('Painel  de Controle'!$E$28="REAL",GR16,GR19)</f>
        <v>562100</v>
      </c>
      <c r="GS8" s="70">
        <f>IF('Painel  de Controle'!$E$28="REAL",GS16,GS19)</f>
        <v>957455.86700000009</v>
      </c>
      <c r="GT8" s="70">
        <f>IF('Painel  de Controle'!$E$28="REAL",GT16,GT19)</f>
        <v>562100</v>
      </c>
      <c r="GU8" s="70">
        <f>IF('Painel  de Controle'!$E$28="REAL",GU16,GU19)</f>
        <v>562100</v>
      </c>
      <c r="GV8" s="70">
        <f>IF('Painel  de Controle'!$E$28="REAL",GV16,GV19)</f>
        <v>562100</v>
      </c>
      <c r="GW8" s="70">
        <f>IF('Painel  de Controle'!$E$28="REAL",GW16,GW19)</f>
        <v>562100</v>
      </c>
      <c r="GX8" s="70">
        <f>IF('Painel  de Controle'!$E$28="REAL",GX16,GX19)</f>
        <v>562100</v>
      </c>
      <c r="GY8" s="70">
        <f>IF('Painel  de Controle'!$E$28="REAL",GY16,GY19)</f>
        <v>562100</v>
      </c>
      <c r="GZ8" s="70">
        <f>IF('Painel  de Controle'!$E$28="REAL",GZ16,GZ19)</f>
        <v>562100</v>
      </c>
      <c r="HA8" s="70">
        <f>IF('Painel  de Controle'!$E$28="REAL",HA16,HA19)</f>
        <v>562100</v>
      </c>
      <c r="HB8" s="70">
        <f>IF('Painel  de Controle'!$E$28="REAL",HB16,HB19)</f>
        <v>562100</v>
      </c>
      <c r="HC8" s="70">
        <f>IF('Painel  de Controle'!$E$28="REAL",HC16,HC19)</f>
        <v>562100</v>
      </c>
      <c r="HD8" s="70">
        <f>IF('Painel  de Controle'!$E$28="REAL",HD16,HD19)</f>
        <v>562100</v>
      </c>
      <c r="HE8" s="70">
        <f>IF('Painel  de Controle'!$E$28="REAL",HE16,HE19)</f>
        <v>957455.86700000009</v>
      </c>
      <c r="HF8" s="70">
        <f>IF('Painel  de Controle'!$E$28="REAL",HF16,HF19)</f>
        <v>562100</v>
      </c>
      <c r="HG8" s="70">
        <f>IF('Painel  de Controle'!$E$28="REAL",HG16,HG19)</f>
        <v>562100</v>
      </c>
      <c r="HH8" s="70">
        <f>IF('Painel  de Controle'!$E$28="REAL",HH16,HH19)</f>
        <v>562100</v>
      </c>
      <c r="HI8" s="70">
        <f>IF('Painel  de Controle'!$E$28="REAL",HI16,HI19)</f>
        <v>562100</v>
      </c>
      <c r="HJ8" s="70">
        <f>IF('Painel  de Controle'!$E$28="REAL",HJ16,HJ19)</f>
        <v>562100</v>
      </c>
      <c r="HK8" s="70">
        <f>IF('Painel  de Controle'!$E$28="REAL",HK16,HK19)</f>
        <v>562100</v>
      </c>
      <c r="HL8" s="70">
        <f>IF('Painel  de Controle'!$E$28="REAL",HL16,HL19)</f>
        <v>562100</v>
      </c>
      <c r="HM8" s="70">
        <f>IF('Painel  de Controle'!$E$28="REAL",HM16,HM19)</f>
        <v>562100</v>
      </c>
      <c r="HN8" s="70">
        <f>IF('Painel  de Controle'!$E$28="REAL",HN16,HN19)</f>
        <v>562100</v>
      </c>
      <c r="HO8" s="70">
        <f>IF('Painel  de Controle'!$E$28="REAL",HO16,HO19)</f>
        <v>562100</v>
      </c>
      <c r="HP8" s="70">
        <f>IF('Painel  de Controle'!$E$28="REAL",HP16,HP19)</f>
        <v>562100</v>
      </c>
      <c r="HQ8" s="70">
        <f>IF('Painel  de Controle'!$E$28="REAL",HQ16,HQ19)</f>
        <v>957455.86700000009</v>
      </c>
      <c r="HR8" s="70">
        <f>IF('Painel  de Controle'!$E$28="REAL",HR16,HR19)</f>
        <v>562100</v>
      </c>
      <c r="HS8" s="70">
        <f>IF('Painel  de Controle'!$E$28="REAL",HS16,HS19)</f>
        <v>562100</v>
      </c>
      <c r="HT8" s="70">
        <f>IF('Painel  de Controle'!$E$28="REAL",HT16,HT19)</f>
        <v>562100</v>
      </c>
      <c r="HU8" s="70">
        <f>IF('Painel  de Controle'!$E$28="REAL",HU16,HU19)</f>
        <v>562100</v>
      </c>
      <c r="HV8" s="70">
        <f>IF('Painel  de Controle'!$E$28="REAL",HV16,HV19)</f>
        <v>562100</v>
      </c>
      <c r="HW8" s="70">
        <f>IF('Painel  de Controle'!$E$28="REAL",HW16,HW19)</f>
        <v>562100</v>
      </c>
      <c r="HX8" s="70">
        <f>IF('Painel  de Controle'!$E$28="REAL",HX16,HX19)</f>
        <v>562100</v>
      </c>
      <c r="HY8" s="70">
        <f>IF('Painel  de Controle'!$E$28="REAL",HY16,HY19)</f>
        <v>562100</v>
      </c>
      <c r="HZ8" s="70">
        <f>IF('Painel  de Controle'!$E$28="REAL",HZ16,HZ19)</f>
        <v>562100</v>
      </c>
      <c r="IA8" s="70">
        <f>IF('Painel  de Controle'!$E$28="REAL",IA16,IA19)</f>
        <v>562100</v>
      </c>
      <c r="IB8" s="70">
        <f>IF('Painel  de Controle'!$E$28="REAL",IB16,IB19)</f>
        <v>562100</v>
      </c>
      <c r="IC8" s="70">
        <f>IF('Painel  de Controle'!$E$28="REAL",IC16,IC19)</f>
        <v>957455.86700000009</v>
      </c>
      <c r="ID8" s="70">
        <f>IF('Painel  de Controle'!$E$28="REAL",ID16,ID19)</f>
        <v>562100</v>
      </c>
      <c r="IE8" s="70">
        <f>IF('Painel  de Controle'!$E$28="REAL",IE16,IE19)</f>
        <v>562100</v>
      </c>
      <c r="IF8" s="70">
        <f>IF('Painel  de Controle'!$E$28="REAL",IF16,IF19)</f>
        <v>562100</v>
      </c>
      <c r="IG8" s="70">
        <f>IF('Painel  de Controle'!$E$28="REAL",IG16,IG19)</f>
        <v>562100</v>
      </c>
      <c r="IH8" s="70">
        <f>IF('Painel  de Controle'!$E$28="REAL",IH16,IH19)</f>
        <v>562100</v>
      </c>
      <c r="II8" s="70">
        <f>IF('Painel  de Controle'!$E$28="REAL",II16,II19)</f>
        <v>562100</v>
      </c>
      <c r="IJ8" s="70">
        <f>IF('Painel  de Controle'!$E$28="REAL",IJ16,IJ19)</f>
        <v>562100</v>
      </c>
      <c r="IK8" s="70">
        <f>IF('Painel  de Controle'!$E$28="REAL",IK16,IK19)</f>
        <v>562100</v>
      </c>
      <c r="IL8" s="70">
        <f>IF('Painel  de Controle'!$E$28="REAL",IL16,IL19)</f>
        <v>562100</v>
      </c>
      <c r="IM8" s="70">
        <f>IF('Painel  de Controle'!$E$28="REAL",IM16,IM19)</f>
        <v>562100</v>
      </c>
      <c r="IN8" s="70">
        <f>IF('Painel  de Controle'!$E$28="REAL",IN16,IN19)</f>
        <v>562100</v>
      </c>
      <c r="IO8" s="70">
        <f>IF('Painel  de Controle'!$E$28="REAL",IO16,IO19)</f>
        <v>957455.86700000009</v>
      </c>
      <c r="IP8" s="70">
        <f>IF('Painel  de Controle'!$E$28="REAL",IP16,IP19)</f>
        <v>562100</v>
      </c>
      <c r="IQ8" s="70">
        <f>IF('Painel  de Controle'!$E$28="REAL",IQ16,IQ19)</f>
        <v>562100</v>
      </c>
      <c r="IR8" s="70">
        <f>IF('Painel  de Controle'!$E$28="REAL",IR16,IR19)</f>
        <v>562100</v>
      </c>
      <c r="IS8" s="70">
        <f>IF('Painel  de Controle'!$E$28="REAL",IS16,IS19)</f>
        <v>562100</v>
      </c>
      <c r="IT8" s="70">
        <f>IF('Painel  de Controle'!$E$28="REAL",IT16,IT19)</f>
        <v>562100</v>
      </c>
      <c r="IU8" s="70">
        <f>IF('Painel  de Controle'!$E$28="REAL",IU16,IU19)</f>
        <v>562100</v>
      </c>
      <c r="IV8" s="70">
        <f>IF('Painel  de Controle'!$E$28="REAL",IV16,IV19)</f>
        <v>562100</v>
      </c>
      <c r="IW8" s="70">
        <f>IF('Painel  de Controle'!$E$28="REAL",IW16,IW19)</f>
        <v>562100</v>
      </c>
      <c r="IX8" s="70">
        <f>IF('Painel  de Controle'!$E$28="REAL",IX16,IX19)</f>
        <v>562100</v>
      </c>
      <c r="IY8" s="70">
        <f>IF('Painel  de Controle'!$E$28="REAL",IY16,IY19)</f>
        <v>562100</v>
      </c>
      <c r="IZ8" s="70">
        <f>IF('Painel  de Controle'!$E$28="REAL",IZ16,IZ19)</f>
        <v>562100</v>
      </c>
      <c r="JA8" s="70">
        <f>IF('Painel  de Controle'!$E$28="REAL",JA16,JA19)</f>
        <v>957455.86700000009</v>
      </c>
      <c r="JB8" s="70">
        <f>IF('Painel  de Controle'!$E$28="REAL",JB16,JB19)</f>
        <v>562100</v>
      </c>
      <c r="JC8" s="70">
        <f>IF('Painel  de Controle'!$E$28="REAL",JC16,JC19)</f>
        <v>562100</v>
      </c>
      <c r="JD8" s="70">
        <f>IF('Painel  de Controle'!$E$28="REAL",JD16,JD19)</f>
        <v>562100</v>
      </c>
      <c r="JE8" s="70">
        <f>IF('Painel  de Controle'!$E$28="REAL",JE16,JE19)</f>
        <v>562100</v>
      </c>
      <c r="JF8" s="70">
        <f>IF('Painel  de Controle'!$E$28="REAL",JF16,JF19)</f>
        <v>562100</v>
      </c>
      <c r="JG8" s="70">
        <f>IF('Painel  de Controle'!$E$28="REAL",JG16,JG19)</f>
        <v>562100</v>
      </c>
      <c r="JH8" s="70">
        <f>IF('Painel  de Controle'!$E$28="REAL",JH16,JH19)</f>
        <v>562100</v>
      </c>
      <c r="JI8" s="70">
        <f>IF('Painel  de Controle'!$E$28="REAL",JI16,JI19)</f>
        <v>562100</v>
      </c>
      <c r="JJ8" s="70">
        <f>IF('Painel  de Controle'!$E$28="REAL",JJ16,JJ19)</f>
        <v>562100</v>
      </c>
      <c r="JK8" s="70">
        <f>IF('Painel  de Controle'!$E$28="REAL",JK16,JK19)</f>
        <v>562100</v>
      </c>
      <c r="JL8" s="70">
        <f>IF('Painel  de Controle'!$E$28="REAL",JL16,JL19)</f>
        <v>562100</v>
      </c>
      <c r="JM8" s="70">
        <f>IF('Painel  de Controle'!$E$28="REAL",JM16,JM19)</f>
        <v>957455.86700000009</v>
      </c>
      <c r="JN8" s="70">
        <f>IF('Painel  de Controle'!$E$28="REAL",JN16,JN19)</f>
        <v>562100</v>
      </c>
      <c r="JO8" s="70">
        <f>IF('Painel  de Controle'!$E$28="REAL",JO16,JO19)</f>
        <v>562100</v>
      </c>
      <c r="JP8" s="70">
        <f>IF('Painel  de Controle'!$E$28="REAL",JP16,JP19)</f>
        <v>562100</v>
      </c>
      <c r="JQ8" s="70">
        <f>IF('Painel  de Controle'!$E$28="REAL",JQ16,JQ19)</f>
        <v>562100</v>
      </c>
      <c r="JR8" s="70">
        <f>IF('Painel  de Controle'!$E$28="REAL",JR16,JR19)</f>
        <v>562100</v>
      </c>
      <c r="JS8" s="70">
        <f>IF('Painel  de Controle'!$E$28="REAL",JS16,JS19)</f>
        <v>562100</v>
      </c>
      <c r="JT8" s="70">
        <f>IF('Painel  de Controle'!$E$28="REAL",JT16,JT19)</f>
        <v>562100</v>
      </c>
      <c r="JU8" s="70">
        <f>IF('Painel  de Controle'!$E$28="REAL",JU16,JU19)</f>
        <v>562100</v>
      </c>
      <c r="JV8" s="70">
        <f>IF('Painel  de Controle'!$E$28="REAL",JV16,JV19)</f>
        <v>562100</v>
      </c>
      <c r="JW8" s="70">
        <f>IF('Painel  de Controle'!$E$28="REAL",JW16,JW19)</f>
        <v>562100</v>
      </c>
      <c r="JX8" s="70">
        <f>IF('Painel  de Controle'!$E$28="REAL",JX16,JX19)</f>
        <v>562100</v>
      </c>
      <c r="JY8" s="70">
        <f>IF('Painel  de Controle'!$E$28="REAL",JY16,JY19)</f>
        <v>957455.86700000009</v>
      </c>
      <c r="JZ8" s="70">
        <f>IF('Painel  de Controle'!$E$28="REAL",JZ16,JZ19)</f>
        <v>562100</v>
      </c>
      <c r="KA8" s="70">
        <f>IF('Painel  de Controle'!$E$28="REAL",KA16,KA19)</f>
        <v>562100</v>
      </c>
      <c r="KB8" s="70">
        <f>IF('Painel  de Controle'!$E$28="REAL",KB16,KB19)</f>
        <v>562100</v>
      </c>
      <c r="KC8" s="70">
        <f>IF('Painel  de Controle'!$E$28="REAL",KC16,KC19)</f>
        <v>562100</v>
      </c>
      <c r="KD8" s="70">
        <f>IF('Painel  de Controle'!$E$28="REAL",KD16,KD19)</f>
        <v>562100</v>
      </c>
      <c r="KE8" s="70">
        <f>IF('Painel  de Controle'!$E$28="REAL",KE16,KE19)</f>
        <v>562100</v>
      </c>
      <c r="KF8" s="70">
        <f>IF('Painel  de Controle'!$E$28="REAL",KF16,KF19)</f>
        <v>562100</v>
      </c>
      <c r="KG8" s="70">
        <f>IF('Painel  de Controle'!$E$28="REAL",KG16,KG19)</f>
        <v>562100</v>
      </c>
      <c r="KH8" s="70">
        <f>IF('Painel  de Controle'!$E$28="REAL",KH16,KH19)</f>
        <v>562100</v>
      </c>
      <c r="KI8" s="70">
        <f>IF('Painel  de Controle'!$E$28="REAL",KI16,KI19)</f>
        <v>562100</v>
      </c>
      <c r="KJ8" s="70">
        <f>IF('Painel  de Controle'!$E$28="REAL",KJ16,KJ19)</f>
        <v>562100</v>
      </c>
      <c r="KK8" s="70">
        <f>IF('Painel  de Controle'!$E$28="REAL",KK16,KK19)</f>
        <v>957455.86700000009</v>
      </c>
      <c r="KL8" s="70">
        <f>IF('Painel  de Controle'!$E$28="REAL",KL16,KL19)</f>
        <v>562100</v>
      </c>
      <c r="KM8" s="70">
        <f>IF('Painel  de Controle'!$E$28="REAL",KM16,KM19)</f>
        <v>562100</v>
      </c>
      <c r="KN8" s="70">
        <f>IF('Painel  de Controle'!$E$28="REAL",KN16,KN19)</f>
        <v>562100</v>
      </c>
      <c r="KO8" s="70">
        <f>IF('Painel  de Controle'!$E$28="REAL",KO16,KO19)</f>
        <v>562100</v>
      </c>
      <c r="KP8" s="70">
        <f>IF('Painel  de Controle'!$E$28="REAL",KP16,KP19)</f>
        <v>562100</v>
      </c>
      <c r="KQ8" s="70">
        <f>IF('Painel  de Controle'!$E$28="REAL",KQ16,KQ19)</f>
        <v>562100</v>
      </c>
      <c r="KR8" s="70">
        <f>IF('Painel  de Controle'!$E$28="REAL",KR16,KR19)</f>
        <v>562100</v>
      </c>
      <c r="KS8" s="70">
        <f>IF('Painel  de Controle'!$E$28="REAL",KS16,KS19)</f>
        <v>562100</v>
      </c>
      <c r="KT8" s="70">
        <f>IF('Painel  de Controle'!$E$28="REAL",KT16,KT19)</f>
        <v>562100</v>
      </c>
      <c r="KU8" s="70">
        <f>IF('Painel  de Controle'!$E$28="REAL",KU16,KU19)</f>
        <v>562100</v>
      </c>
      <c r="KV8" s="70">
        <f>IF('Painel  de Controle'!$E$28="REAL",KV16,KV19)</f>
        <v>562100</v>
      </c>
      <c r="KW8" s="70">
        <f>IF('Painel  de Controle'!$E$28="REAL",KW16,KW19)</f>
        <v>957455.86700000009</v>
      </c>
      <c r="KX8" s="70">
        <f>IF('Painel  de Controle'!$E$28="REAL",KX16,KX19)</f>
        <v>562100</v>
      </c>
      <c r="KY8" s="70">
        <f>IF('Painel  de Controle'!$E$28="REAL",KY16,KY19)</f>
        <v>562100</v>
      </c>
      <c r="KZ8" s="70">
        <f>IF('Painel  de Controle'!$E$28="REAL",KZ16,KZ19)</f>
        <v>562100</v>
      </c>
      <c r="LA8" s="70">
        <f>IF('Painel  de Controle'!$E$28="REAL",LA16,LA19)</f>
        <v>562100</v>
      </c>
      <c r="LB8" s="70">
        <f>IF('Painel  de Controle'!$E$28="REAL",LB16,LB19)</f>
        <v>562100</v>
      </c>
      <c r="LC8" s="70">
        <f>IF('Painel  de Controle'!$E$28="REAL",LC16,LC19)</f>
        <v>562100</v>
      </c>
      <c r="LD8" s="70">
        <f>IF('Painel  de Controle'!$E$28="REAL",LD16,LD19)</f>
        <v>562100</v>
      </c>
      <c r="LE8" s="70">
        <f>IF('Painel  de Controle'!$E$28="REAL",LE16,LE19)</f>
        <v>562100</v>
      </c>
      <c r="LF8" s="70">
        <f>IF('Painel  de Controle'!$E$28="REAL",LF16,LF19)</f>
        <v>562100</v>
      </c>
      <c r="LG8" s="70">
        <f>IF('Painel  de Controle'!$E$28="REAL",LG16,LG19)</f>
        <v>562100</v>
      </c>
      <c r="LH8" s="70">
        <f>IF('Painel  de Controle'!$E$28="REAL",LH16,LH19)</f>
        <v>562100</v>
      </c>
      <c r="LI8" s="70">
        <f>IF('Painel  de Controle'!$E$28="REAL",LI16,LI19)</f>
        <v>957455.86700000009</v>
      </c>
      <c r="LJ8" s="70">
        <f>IF('Painel  de Controle'!$E$28="REAL",LJ16,LJ19)</f>
        <v>562100</v>
      </c>
      <c r="LK8" s="70">
        <f>IF('Painel  de Controle'!$E$28="REAL",LK16,LK19)</f>
        <v>562100</v>
      </c>
      <c r="LL8" s="70">
        <f>IF('Painel  de Controle'!$E$28="REAL",LL16,LL19)</f>
        <v>562100</v>
      </c>
      <c r="LM8" s="70">
        <f>IF('Painel  de Controle'!$E$28="REAL",LM16,LM19)</f>
        <v>562100</v>
      </c>
      <c r="LN8" s="70">
        <f>IF('Painel  de Controle'!$E$28="REAL",LN16,LN19)</f>
        <v>562100</v>
      </c>
      <c r="LO8" s="70">
        <f>IF('Painel  de Controle'!$E$28="REAL",LO16,LO19)</f>
        <v>562100</v>
      </c>
      <c r="LP8" s="70">
        <f>IF('Painel  de Controle'!$E$28="REAL",LP16,LP19)</f>
        <v>562100</v>
      </c>
      <c r="LQ8" s="70">
        <f>IF('Painel  de Controle'!$E$28="REAL",LQ16,LQ19)</f>
        <v>562100</v>
      </c>
      <c r="LR8" s="70">
        <f>IF('Painel  de Controle'!$E$28="REAL",LR16,LR19)</f>
        <v>562100</v>
      </c>
      <c r="LS8" s="70">
        <f>IF('Painel  de Controle'!$E$28="REAL",LS16,LS19)</f>
        <v>562100</v>
      </c>
      <c r="LT8" s="70">
        <f>IF('Painel  de Controle'!$E$28="REAL",LT16,LT19)</f>
        <v>562100</v>
      </c>
      <c r="LU8" s="70">
        <f>IF('Painel  de Controle'!$E$28="REAL",LU16,LU19)</f>
        <v>957455.86700000009</v>
      </c>
      <c r="LV8" s="70">
        <f>IF('Painel  de Controle'!$E$28="REAL",LV16,LV19)</f>
        <v>562100</v>
      </c>
      <c r="LW8" s="70">
        <f>IF('Painel  de Controle'!$E$28="REAL",LW16,LW19)</f>
        <v>562100</v>
      </c>
      <c r="LX8" s="70">
        <f>IF('Painel  de Controle'!$E$28="REAL",LX16,LX19)</f>
        <v>562100</v>
      </c>
      <c r="LY8" s="70">
        <f>IF('Painel  de Controle'!$E$28="REAL",LY16,LY19)</f>
        <v>562100</v>
      </c>
      <c r="LZ8" s="70">
        <f>IF('Painel  de Controle'!$E$28="REAL",LZ16,LZ19)</f>
        <v>562100</v>
      </c>
      <c r="MA8" s="70">
        <f>IF('Painel  de Controle'!$E$28="REAL",MA16,MA19)</f>
        <v>562100</v>
      </c>
      <c r="MB8" s="70">
        <f>IF('Painel  de Controle'!$E$28="REAL",MB16,MB19)</f>
        <v>562100</v>
      </c>
      <c r="MC8" s="70">
        <f>IF('Painel  de Controle'!$E$28="REAL",MC16,MC19)</f>
        <v>562100</v>
      </c>
      <c r="MD8" s="70">
        <f>IF('Painel  de Controle'!$E$28="REAL",MD16,MD19)</f>
        <v>562100</v>
      </c>
      <c r="ME8" s="70">
        <f>IF('Painel  de Controle'!$E$28="REAL",ME16,ME19)</f>
        <v>562100</v>
      </c>
      <c r="MF8" s="70">
        <f>IF('Painel  de Controle'!$E$28="REAL",MF16,MF19)</f>
        <v>562100</v>
      </c>
      <c r="MG8" s="70">
        <f>IF('Painel  de Controle'!$E$28="REAL",MG16,MG19)</f>
        <v>957455.86700000009</v>
      </c>
      <c r="MH8" s="70">
        <f>IF('Painel  de Controle'!$E$28="REAL",MH16,MH19)</f>
        <v>562100</v>
      </c>
      <c r="MI8" s="70">
        <f>IF('Painel  de Controle'!$E$28="REAL",MI16,MI19)</f>
        <v>562100</v>
      </c>
      <c r="MJ8" s="70">
        <f>IF('Painel  de Controle'!$E$28="REAL",MJ16,MJ19)</f>
        <v>562100</v>
      </c>
      <c r="MK8" s="70">
        <f>IF('Painel  de Controle'!$E$28="REAL",MK16,MK19)</f>
        <v>562100</v>
      </c>
      <c r="ML8" s="70">
        <f>IF('Painel  de Controle'!$E$28="REAL",ML16,ML19)</f>
        <v>562100</v>
      </c>
      <c r="MM8" s="70">
        <f>IF('Painel  de Controle'!$E$28="REAL",MM16,MM19)</f>
        <v>562100</v>
      </c>
      <c r="MN8" s="70">
        <f>IF('Painel  de Controle'!$E$28="REAL",MN16,MN19)</f>
        <v>562100</v>
      </c>
      <c r="MO8" s="70">
        <f>IF('Painel  de Controle'!$E$28="REAL",MO16,MO19)</f>
        <v>562100</v>
      </c>
      <c r="MP8" s="70">
        <f>IF('Painel  de Controle'!$E$28="REAL",MP16,MP19)</f>
        <v>562100</v>
      </c>
      <c r="MQ8" s="70">
        <f>IF('Painel  de Controle'!$E$28="REAL",MQ16,MQ19)</f>
        <v>562100</v>
      </c>
      <c r="MR8" s="70">
        <f>IF('Painel  de Controle'!$E$28="REAL",MR16,MR19)</f>
        <v>562100</v>
      </c>
      <c r="MS8" s="70">
        <f>IF('Painel  de Controle'!$E$28="REAL",MS16,MS19)</f>
        <v>957455.86700000009</v>
      </c>
      <c r="MT8" s="70">
        <f>IF('Painel  de Controle'!$E$28="REAL",MT16,MT19)</f>
        <v>562100</v>
      </c>
      <c r="MU8" s="70">
        <f>IF('Painel  de Controle'!$E$28="REAL",MU16,MU19)</f>
        <v>562100</v>
      </c>
      <c r="MV8" s="70">
        <f>IF('Painel  de Controle'!$E$28="REAL",MV16,MV19)</f>
        <v>562100</v>
      </c>
      <c r="MW8" s="70">
        <f>IF('Painel  de Controle'!$E$28="REAL",MW16,MW19)</f>
        <v>562100</v>
      </c>
      <c r="MX8" s="70">
        <f>IF('Painel  de Controle'!$E$28="REAL",MX16,MX19)</f>
        <v>562100</v>
      </c>
      <c r="MY8" s="70">
        <f>IF('Painel  de Controle'!$E$28="REAL",MY16,MY19)</f>
        <v>562100</v>
      </c>
      <c r="MZ8" s="70">
        <f>IF('Painel  de Controle'!$E$28="REAL",MZ16,MZ19)</f>
        <v>562100</v>
      </c>
      <c r="NA8" s="70">
        <f>IF('Painel  de Controle'!$E$28="REAL",NA16,NA19)</f>
        <v>562100</v>
      </c>
      <c r="NB8" s="70">
        <f>IF('Painel  de Controle'!$E$28="REAL",NB16,NB19)</f>
        <v>562100</v>
      </c>
      <c r="NC8" s="70">
        <f>IF('Painel  de Controle'!$E$28="REAL",NC16,NC19)</f>
        <v>562100</v>
      </c>
      <c r="ND8" s="70">
        <f>IF('Painel  de Controle'!$E$28="REAL",ND16,ND19)</f>
        <v>562100</v>
      </c>
      <c r="NE8" s="70">
        <f>IF('Painel  de Controle'!$E$28="REAL",NE16,NE19)</f>
        <v>957455.86700000009</v>
      </c>
      <c r="NF8" s="70">
        <f>IF('Painel  de Controle'!$E$28="REAL",NF16,NF19)</f>
        <v>562100</v>
      </c>
      <c r="NG8" s="70">
        <f>IF('Painel  de Controle'!$E$28="REAL",NG16,NG19)</f>
        <v>562100</v>
      </c>
      <c r="NH8" s="70">
        <f>IF('Painel  de Controle'!$E$28="REAL",NH16,NH19)</f>
        <v>562100</v>
      </c>
      <c r="NI8" s="70">
        <f>IF('Painel  de Controle'!$E$28="REAL",NI16,NI19)</f>
        <v>562100</v>
      </c>
      <c r="NJ8" s="70">
        <f>IF('Painel  de Controle'!$E$28="REAL",NJ16,NJ19)</f>
        <v>562100</v>
      </c>
      <c r="NK8" s="70">
        <f>IF('Painel  de Controle'!$E$28="REAL",NK16,NK19)</f>
        <v>562100</v>
      </c>
      <c r="NL8" s="70">
        <f>IF('Painel  de Controle'!$E$28="REAL",NL16,NL19)</f>
        <v>562100</v>
      </c>
      <c r="NM8" s="70">
        <f>IF('Painel  de Controle'!$E$28="REAL",NM16,NM19)</f>
        <v>562100</v>
      </c>
      <c r="NN8" s="70">
        <f>IF('Painel  de Controle'!$E$28="REAL",NN16,NN19)</f>
        <v>562100</v>
      </c>
      <c r="NO8" s="70">
        <f>IF('Painel  de Controle'!$E$28="REAL",NO16,NO19)</f>
        <v>562100</v>
      </c>
      <c r="NP8" s="70">
        <f>IF('Painel  de Controle'!$E$28="REAL",NP16,NP19)</f>
        <v>562100</v>
      </c>
      <c r="NQ8" s="70">
        <f>IF('Painel  de Controle'!$E$28="REAL",NQ16,NQ19)</f>
        <v>957455.86700000009</v>
      </c>
      <c r="NR8" s="70">
        <f>IF('Painel  de Controle'!$E$28="REAL",NR16,NR19)</f>
        <v>562100</v>
      </c>
      <c r="NS8" s="70">
        <f>IF('Painel  de Controle'!$E$28="REAL",NS16,NS19)</f>
        <v>562100</v>
      </c>
      <c r="NT8" s="70">
        <f>IF('Painel  de Controle'!$E$28="REAL",NT16,NT19)</f>
        <v>562100</v>
      </c>
      <c r="NU8" s="70">
        <f>IF('Painel  de Controle'!$E$28="REAL",NU16,NU19)</f>
        <v>562100</v>
      </c>
      <c r="NV8" s="70">
        <f>IF('Painel  de Controle'!$E$28="REAL",NV16,NV19)</f>
        <v>562100</v>
      </c>
      <c r="NW8" s="70">
        <f>IF('Painel  de Controle'!$E$28="REAL",NW16,NW19)</f>
        <v>562100</v>
      </c>
      <c r="NX8" s="70">
        <f>IF('Painel  de Controle'!$E$28="REAL",NX16,NX19)</f>
        <v>562100</v>
      </c>
      <c r="NY8" s="70">
        <f>IF('Painel  de Controle'!$E$28="REAL",NY16,NY19)</f>
        <v>562100</v>
      </c>
      <c r="NZ8" s="70">
        <f>IF('Painel  de Controle'!$E$28="REAL",NZ16,NZ19)</f>
        <v>562100</v>
      </c>
      <c r="OA8" s="70">
        <f>IF('Painel  de Controle'!$E$28="REAL",OA16,OA19)</f>
        <v>562100</v>
      </c>
      <c r="OB8" s="70">
        <f>IF('Painel  de Controle'!$E$28="REAL",OB16,OB19)</f>
        <v>562100</v>
      </c>
      <c r="OC8" s="70">
        <f>IF('Painel  de Controle'!$E$28="REAL",OC16,OC19)</f>
        <v>957455.86700000009</v>
      </c>
      <c r="OD8" s="70">
        <f>IF('Painel  de Controle'!$E$28="REAL",OD16,OD19)</f>
        <v>562100</v>
      </c>
      <c r="OE8" s="70">
        <f>IF('Painel  de Controle'!$E$28="REAL",OE16,OE19)</f>
        <v>562100</v>
      </c>
      <c r="OF8" s="70">
        <f>IF('Painel  de Controle'!$E$28="REAL",OF16,OF19)</f>
        <v>562100</v>
      </c>
      <c r="OG8" s="70">
        <f>IF('Painel  de Controle'!$E$28="REAL",OG16,OG19)</f>
        <v>562100</v>
      </c>
      <c r="OH8" s="70">
        <f>IF('Painel  de Controle'!$E$28="REAL",OH16,OH19)</f>
        <v>562100</v>
      </c>
      <c r="OI8" s="70">
        <f>IF('Painel  de Controle'!$E$28="REAL",OI16,OI19)</f>
        <v>562100</v>
      </c>
      <c r="OJ8" s="70">
        <f>IF('Painel  de Controle'!$E$28="REAL",OJ16,OJ19)</f>
        <v>562100</v>
      </c>
      <c r="OK8" s="70">
        <f>IF('Painel  de Controle'!$E$28="REAL",OK16,OK19)</f>
        <v>562100</v>
      </c>
      <c r="OL8" s="70">
        <f>IF('Painel  de Controle'!$E$28="REAL",OL16,OL19)</f>
        <v>562100</v>
      </c>
      <c r="OM8" s="70">
        <f>IF('Painel  de Controle'!$E$28="REAL",OM16,OM19)</f>
        <v>562100</v>
      </c>
      <c r="ON8" s="70">
        <f>IF('Painel  de Controle'!$E$28="REAL",ON16,ON19)</f>
        <v>562100</v>
      </c>
      <c r="OO8" s="70">
        <f>IF('Painel  de Controle'!$E$28="REAL",OO16,OO19)</f>
        <v>957455.86700000009</v>
      </c>
      <c r="OP8" s="70">
        <f>IF('Painel  de Controle'!$E$28="REAL",OP16,OP19)</f>
        <v>562100</v>
      </c>
      <c r="OQ8" s="70">
        <f>IF('Painel  de Controle'!$E$28="REAL",OQ16,OQ19)</f>
        <v>562100</v>
      </c>
      <c r="OR8" s="70">
        <f>IF('Painel  de Controle'!$E$28="REAL",OR16,OR19)</f>
        <v>562100</v>
      </c>
      <c r="OS8" s="70">
        <f>IF('Painel  de Controle'!$E$28="REAL",OS16,OS19)</f>
        <v>562100</v>
      </c>
      <c r="OT8" s="70">
        <f>IF('Painel  de Controle'!$E$28="REAL",OT16,OT19)</f>
        <v>562100</v>
      </c>
      <c r="OU8" s="70">
        <f>IF('Painel  de Controle'!$E$28="REAL",OU16,OU19)</f>
        <v>562100</v>
      </c>
      <c r="OV8" s="70">
        <f>IF('Painel  de Controle'!$E$28="REAL",OV16,OV19)</f>
        <v>562100</v>
      </c>
      <c r="OW8" s="70">
        <f>IF('Painel  de Controle'!$E$28="REAL",OW16,OW19)</f>
        <v>562100</v>
      </c>
      <c r="OX8" s="70">
        <f>IF('Painel  de Controle'!$E$28="REAL",OX16,OX19)</f>
        <v>562100</v>
      </c>
      <c r="OY8" s="70">
        <f>IF('Painel  de Controle'!$E$28="REAL",OY16,OY19)</f>
        <v>562100</v>
      </c>
      <c r="OZ8" s="70">
        <f>IF('Painel  de Controle'!$E$28="REAL",OZ16,OZ19)</f>
        <v>562100</v>
      </c>
      <c r="PA8" s="70">
        <f>IF('Painel  de Controle'!$E$28="REAL",PA16,PA19)</f>
        <v>957455.86700000009</v>
      </c>
      <c r="PB8" s="70">
        <f>IF('Painel  de Controle'!$E$28="REAL",PB16,PB19)</f>
        <v>562100</v>
      </c>
      <c r="PC8" s="70">
        <f>IF('Painel  de Controle'!$E$28="REAL",PC16,PC19)</f>
        <v>562100</v>
      </c>
      <c r="PD8" s="70">
        <f>IF('Painel  de Controle'!$E$28="REAL",PD16,PD19)</f>
        <v>562100</v>
      </c>
      <c r="PE8" s="70">
        <f>IF('Painel  de Controle'!$E$28="REAL",PE16,PE19)</f>
        <v>562100</v>
      </c>
      <c r="PF8" s="70">
        <f>IF('Painel  de Controle'!$E$28="REAL",PF16,PF19)</f>
        <v>562100</v>
      </c>
      <c r="PG8" s="70">
        <f>IF('Painel  de Controle'!$E$28="REAL",PG16,PG19)</f>
        <v>562100</v>
      </c>
      <c r="PH8" s="70">
        <f>IF('Painel  de Controle'!$E$28="REAL",PH16,PH19)</f>
        <v>562100</v>
      </c>
      <c r="PI8" s="70">
        <f>IF('Painel  de Controle'!$E$28="REAL",PI16,PI19)</f>
        <v>562100</v>
      </c>
      <c r="PJ8" s="70">
        <f>IF('Painel  de Controle'!$E$28="REAL",PJ16,PJ19)</f>
        <v>562100</v>
      </c>
      <c r="PK8" s="70">
        <f>IF('Painel  de Controle'!$E$28="REAL",PK16,PK19)</f>
        <v>562100</v>
      </c>
      <c r="PL8" s="70">
        <f>IF('Painel  de Controle'!$E$28="REAL",PL16,PL19)</f>
        <v>562100</v>
      </c>
      <c r="PM8" s="70">
        <f>IF('Painel  de Controle'!$E$28="REAL",PM16,PM19)</f>
        <v>957455.86700000009</v>
      </c>
      <c r="PN8" s="70">
        <f>IF('Painel  de Controle'!$E$28="REAL",PN16,PN19)</f>
        <v>562100</v>
      </c>
      <c r="PO8" s="70">
        <f>IF('Painel  de Controle'!$E$28="REAL",PO16,PO19)</f>
        <v>562100</v>
      </c>
      <c r="PP8" s="70">
        <f>IF('Painel  de Controle'!$E$28="REAL",PP16,PP19)</f>
        <v>562100</v>
      </c>
      <c r="PQ8" s="70">
        <f>IF('Painel  de Controle'!$E$28="REAL",PQ16,PQ19)</f>
        <v>562100</v>
      </c>
      <c r="PR8" s="70">
        <f>IF('Painel  de Controle'!$E$28="REAL",PR16,PR19)</f>
        <v>562100</v>
      </c>
      <c r="PS8" s="70">
        <f>IF('Painel  de Controle'!$E$28="REAL",PS16,PS19)</f>
        <v>562100</v>
      </c>
      <c r="PT8" s="70">
        <f>IF('Painel  de Controle'!$E$28="REAL",PT16,PT19)</f>
        <v>562100</v>
      </c>
      <c r="PU8" s="70">
        <f>IF('Painel  de Controle'!$E$28="REAL",PU16,PU19)</f>
        <v>562100</v>
      </c>
      <c r="PV8" s="70">
        <f>IF('Painel  de Controle'!$E$28="REAL",PV16,PV19)</f>
        <v>562100</v>
      </c>
      <c r="PW8" s="70">
        <f>IF('Painel  de Controle'!$E$28="REAL",PW16,PW19)</f>
        <v>562100</v>
      </c>
      <c r="PX8" s="70">
        <f>IF('Painel  de Controle'!$E$28="REAL",PX16,PX19)</f>
        <v>562100</v>
      </c>
      <c r="PY8" s="70">
        <f>IF('Painel  de Controle'!$E$28="REAL",PY16,PY19)</f>
        <v>957455.86700000009</v>
      </c>
      <c r="PZ8" s="70">
        <f>IF('Painel  de Controle'!$E$28="REAL",PZ16,PZ19)</f>
        <v>562100</v>
      </c>
      <c r="QA8" s="70">
        <f>IF('Painel  de Controle'!$E$28="REAL",QA16,QA19)</f>
        <v>562100</v>
      </c>
      <c r="QB8" s="70">
        <f>IF('Painel  de Controle'!$E$28="REAL",QB16,QB19)</f>
        <v>562100</v>
      </c>
      <c r="QC8" s="70">
        <f>IF('Painel  de Controle'!$E$28="REAL",QC16,QC19)</f>
        <v>562100</v>
      </c>
      <c r="QD8" s="70">
        <f>IF('Painel  de Controle'!$E$28="REAL",QD16,QD19)</f>
        <v>562100</v>
      </c>
      <c r="QE8" s="70">
        <f>IF('Painel  de Controle'!$E$28="REAL",QE16,QE19)</f>
        <v>562100</v>
      </c>
      <c r="QF8" s="70">
        <f>IF('Painel  de Controle'!$E$28="REAL",QF16,QF19)</f>
        <v>562100</v>
      </c>
      <c r="QG8" s="70">
        <f>IF('Painel  de Controle'!$E$28="REAL",QG16,QG19)</f>
        <v>562100</v>
      </c>
      <c r="QH8" s="70">
        <f>IF('Painel  de Controle'!$E$28="REAL",QH16,QH19)</f>
        <v>562100</v>
      </c>
      <c r="QI8" s="70">
        <f>IF('Painel  de Controle'!$E$28="REAL",QI16,QI19)</f>
        <v>562100</v>
      </c>
      <c r="QJ8" s="70">
        <f>IF('Painel  de Controle'!$E$28="REAL",QJ16,QJ19)</f>
        <v>562100</v>
      </c>
      <c r="QK8" s="70">
        <f>IF('Painel  de Controle'!$E$28="REAL",QK16,QK19)</f>
        <v>957455.86700000009</v>
      </c>
      <c r="QL8" s="70">
        <f>IF('Painel  de Controle'!$E$28="REAL",QL16,QL19)</f>
        <v>562100</v>
      </c>
      <c r="QM8" s="70">
        <f>IF('Painel  de Controle'!$E$28="REAL",QM16,QM19)</f>
        <v>562100</v>
      </c>
      <c r="QN8" s="70">
        <f>IF('Painel  de Controle'!$E$28="REAL",QN16,QN19)</f>
        <v>562100</v>
      </c>
      <c r="QO8" s="70">
        <f>IF('Painel  de Controle'!$E$28="REAL",QO16,QO19)</f>
        <v>562100</v>
      </c>
      <c r="QP8" s="70">
        <f>IF('Painel  de Controle'!$E$28="REAL",QP16,QP19)</f>
        <v>562100</v>
      </c>
      <c r="QQ8" s="70">
        <f>IF('Painel  de Controle'!$E$28="REAL",QQ16,QQ19)</f>
        <v>562100</v>
      </c>
      <c r="QR8" s="70">
        <f>IF('Painel  de Controle'!$E$28="REAL",QR16,QR19)</f>
        <v>562100</v>
      </c>
      <c r="QS8" s="70">
        <f>IF('Painel  de Controle'!$E$28="REAL",QS16,QS19)</f>
        <v>562100</v>
      </c>
      <c r="QT8" s="70">
        <f>IF('Painel  de Controle'!$E$28="REAL",QT16,QT19)</f>
        <v>562100</v>
      </c>
      <c r="QU8" s="70">
        <f>IF('Painel  de Controle'!$E$28="REAL",QU16,QU19)</f>
        <v>562100</v>
      </c>
      <c r="QV8" s="70">
        <f>IF('Painel  de Controle'!$E$28="REAL",QV16,QV19)</f>
        <v>562100</v>
      </c>
      <c r="QW8" s="70">
        <f>IF('Painel  de Controle'!$E$28="REAL",QW16,QW19)</f>
        <v>957455.86700000009</v>
      </c>
      <c r="QX8" s="70">
        <f>IF('Painel  de Controle'!$E$28="REAL",QX16,QX19)</f>
        <v>562100</v>
      </c>
      <c r="QY8" s="70">
        <f>IF('Painel  de Controle'!$E$28="REAL",QY16,QY19)</f>
        <v>562100</v>
      </c>
      <c r="QZ8" s="70">
        <f>IF('Painel  de Controle'!$E$28="REAL",QZ16,QZ19)</f>
        <v>562100</v>
      </c>
      <c r="RA8" s="70">
        <f>IF('Painel  de Controle'!$E$28="REAL",RA16,RA19)</f>
        <v>562100</v>
      </c>
      <c r="RB8" s="70">
        <f>IF('Painel  de Controle'!$E$28="REAL",RB16,RB19)</f>
        <v>562100</v>
      </c>
      <c r="RC8" s="70">
        <f>IF('Painel  de Controle'!$E$28="REAL",RC16,RC19)</f>
        <v>562100</v>
      </c>
      <c r="RD8" s="70">
        <f>IF('Painel  de Controle'!$E$28="REAL",RD16,RD19)</f>
        <v>562100</v>
      </c>
      <c r="RE8" s="70">
        <f>IF('Painel  de Controle'!$E$28="REAL",RE16,RE19)</f>
        <v>562100</v>
      </c>
      <c r="RF8" s="70">
        <f>IF('Painel  de Controle'!$E$28="REAL",RF16,RF19)</f>
        <v>562100</v>
      </c>
      <c r="RG8" s="70">
        <f>IF('Painel  de Controle'!$E$28="REAL",RG16,RG19)</f>
        <v>562100</v>
      </c>
      <c r="RH8" s="70">
        <f>IF('Painel  de Controle'!$E$28="REAL",RH16,RH19)</f>
        <v>562100</v>
      </c>
    </row>
    <row r="9" spans="1:476" ht="12.75" customHeight="1">
      <c r="A9" s="50"/>
      <c r="B9" s="210"/>
      <c r="C9" s="211"/>
      <c r="D9" s="211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  <c r="RH9" s="212"/>
    </row>
    <row r="10" spans="1:476" ht="15.75" customHeight="1">
      <c r="A10" s="50"/>
      <c r="B10" s="215" t="s">
        <v>176</v>
      </c>
      <c r="C10" s="216"/>
      <c r="D10" s="216"/>
      <c r="E10" s="217">
        <f>SUM(H10:AQ10)</f>
        <v>687077890.07044852</v>
      </c>
      <c r="F10" s="218"/>
      <c r="G10" s="219"/>
      <c r="H10" s="218">
        <f t="shared" ref="H10:BS10" si="1">SUM(H7:H8)</f>
        <v>3367234.1199999996</v>
      </c>
      <c r="I10" s="218">
        <f t="shared" si="1"/>
        <v>3192168.9146428569</v>
      </c>
      <c r="J10" s="218">
        <f t="shared" si="1"/>
        <v>6453331.3393824864</v>
      </c>
      <c r="K10" s="218">
        <f t="shared" si="1"/>
        <v>5799008.8149886243</v>
      </c>
      <c r="L10" s="218">
        <f t="shared" si="1"/>
        <v>20500316.093888573</v>
      </c>
      <c r="M10" s="218">
        <f t="shared" si="1"/>
        <v>20895671.960888572</v>
      </c>
      <c r="N10" s="218">
        <f t="shared" si="1"/>
        <v>20895671.960888572</v>
      </c>
      <c r="O10" s="218">
        <f t="shared" si="1"/>
        <v>20895671.960888572</v>
      </c>
      <c r="P10" s="218">
        <f t="shared" si="1"/>
        <v>20895671.960888572</v>
      </c>
      <c r="Q10" s="218">
        <f t="shared" si="1"/>
        <v>20895671.960888572</v>
      </c>
      <c r="R10" s="218">
        <f t="shared" si="1"/>
        <v>20895671.960888572</v>
      </c>
      <c r="S10" s="218">
        <f t="shared" si="1"/>
        <v>20895671.960888572</v>
      </c>
      <c r="T10" s="218">
        <f t="shared" si="1"/>
        <v>20895671.960888572</v>
      </c>
      <c r="U10" s="218">
        <f t="shared" si="1"/>
        <v>20895671.960888572</v>
      </c>
      <c r="V10" s="218">
        <f t="shared" si="1"/>
        <v>20895671.960888572</v>
      </c>
      <c r="W10" s="218">
        <f t="shared" si="1"/>
        <v>20895671.960888572</v>
      </c>
      <c r="X10" s="218">
        <f t="shared" si="1"/>
        <v>20895671.960888572</v>
      </c>
      <c r="Y10" s="218">
        <f t="shared" si="1"/>
        <v>20895671.960888572</v>
      </c>
      <c r="Z10" s="218">
        <f t="shared" si="1"/>
        <v>20895671.960888572</v>
      </c>
      <c r="AA10" s="218">
        <f t="shared" si="1"/>
        <v>20895671.960888572</v>
      </c>
      <c r="AB10" s="218">
        <f t="shared" si="1"/>
        <v>20895671.960888572</v>
      </c>
      <c r="AC10" s="218">
        <f t="shared" si="1"/>
        <v>20895671.960888572</v>
      </c>
      <c r="AD10" s="218">
        <f t="shared" si="1"/>
        <v>20895671.960888572</v>
      </c>
      <c r="AE10" s="218">
        <f t="shared" si="1"/>
        <v>20895671.960888572</v>
      </c>
      <c r="AF10" s="218">
        <f t="shared" si="1"/>
        <v>20895671.960888572</v>
      </c>
      <c r="AG10" s="218">
        <f t="shared" si="1"/>
        <v>20895671.960888572</v>
      </c>
      <c r="AH10" s="218">
        <f t="shared" si="1"/>
        <v>20895671.960888572</v>
      </c>
      <c r="AI10" s="218">
        <f t="shared" si="1"/>
        <v>20895671.960888572</v>
      </c>
      <c r="AJ10" s="218">
        <f t="shared" si="1"/>
        <v>20895671.960888572</v>
      </c>
      <c r="AK10" s="218">
        <f t="shared" si="1"/>
        <v>20895671.960888572</v>
      </c>
      <c r="AL10" s="218">
        <f t="shared" si="1"/>
        <v>20895671.960888572</v>
      </c>
      <c r="AM10" s="218">
        <f t="shared" si="1"/>
        <v>20895671.960888572</v>
      </c>
      <c r="AN10" s="218">
        <f t="shared" si="1"/>
        <v>20895671.960888572</v>
      </c>
      <c r="AO10" s="218">
        <f t="shared" si="1"/>
        <v>20895671.960888572</v>
      </c>
      <c r="AP10" s="218">
        <f t="shared" si="1"/>
        <v>20895671.960888572</v>
      </c>
      <c r="AQ10" s="218">
        <f t="shared" si="1"/>
        <v>20895671.960888572</v>
      </c>
      <c r="AR10" s="218">
        <f t="shared" si="1"/>
        <v>0</v>
      </c>
      <c r="AS10" s="218">
        <f t="shared" si="1"/>
        <v>0</v>
      </c>
      <c r="AT10" s="218">
        <f t="shared" si="1"/>
        <v>0</v>
      </c>
      <c r="AU10" s="218">
        <f t="shared" si="1"/>
        <v>0</v>
      </c>
      <c r="AV10" s="218">
        <f t="shared" si="1"/>
        <v>0</v>
      </c>
      <c r="AW10" s="218">
        <f t="shared" si="1"/>
        <v>0</v>
      </c>
      <c r="AX10" s="218">
        <f t="shared" si="1"/>
        <v>0</v>
      </c>
      <c r="AY10" s="218">
        <f t="shared" si="1"/>
        <v>0</v>
      </c>
      <c r="AZ10" s="218">
        <f t="shared" si="1"/>
        <v>0</v>
      </c>
      <c r="BA10" s="218">
        <f t="shared" si="1"/>
        <v>0</v>
      </c>
      <c r="BB10" s="218">
        <f t="shared" si="1"/>
        <v>0</v>
      </c>
      <c r="BC10" s="218">
        <f t="shared" si="1"/>
        <v>0</v>
      </c>
      <c r="BD10" s="218">
        <f t="shared" si="1"/>
        <v>3367234.1199999996</v>
      </c>
      <c r="BE10" s="218">
        <f t="shared" si="1"/>
        <v>266014.07622023812</v>
      </c>
      <c r="BF10" s="218">
        <f t="shared" si="1"/>
        <v>266014.07622023812</v>
      </c>
      <c r="BG10" s="218">
        <f t="shared" si="1"/>
        <v>266014.07622023812</v>
      </c>
      <c r="BH10" s="218">
        <f t="shared" si="1"/>
        <v>266014.07622023812</v>
      </c>
      <c r="BI10" s="218">
        <f t="shared" si="1"/>
        <v>266014.07622023812</v>
      </c>
      <c r="BJ10" s="218">
        <f t="shared" si="1"/>
        <v>266014.07622023812</v>
      </c>
      <c r="BK10" s="218">
        <f t="shared" si="1"/>
        <v>266014.07622023812</v>
      </c>
      <c r="BL10" s="218">
        <f t="shared" si="1"/>
        <v>266014.07622023812</v>
      </c>
      <c r="BM10" s="218">
        <f t="shared" si="1"/>
        <v>266014.07622023812</v>
      </c>
      <c r="BN10" s="218">
        <f t="shared" si="1"/>
        <v>266014.07622023812</v>
      </c>
      <c r="BO10" s="218">
        <f t="shared" si="1"/>
        <v>266014.07622023812</v>
      </c>
      <c r="BP10" s="218">
        <f t="shared" si="1"/>
        <v>266014.07622023812</v>
      </c>
      <c r="BQ10" s="218">
        <f t="shared" si="1"/>
        <v>616744.18739854055</v>
      </c>
      <c r="BR10" s="218">
        <f t="shared" si="1"/>
        <v>530598.83199854055</v>
      </c>
      <c r="BS10" s="218">
        <f t="shared" si="1"/>
        <v>530598.83199854055</v>
      </c>
      <c r="BT10" s="218">
        <f t="shared" ref="BT10:EE10" si="2">SUM(BT7:BT8)</f>
        <v>530598.83199854055</v>
      </c>
      <c r="BU10" s="218">
        <f t="shared" si="2"/>
        <v>530598.83199854055</v>
      </c>
      <c r="BV10" s="218">
        <f t="shared" si="2"/>
        <v>530598.83199854055</v>
      </c>
      <c r="BW10" s="218">
        <f t="shared" si="2"/>
        <v>530598.83199854055</v>
      </c>
      <c r="BX10" s="218">
        <f t="shared" si="2"/>
        <v>530598.83199854055</v>
      </c>
      <c r="BY10" s="218">
        <f t="shared" si="2"/>
        <v>530598.83199854055</v>
      </c>
      <c r="BZ10" s="218">
        <f t="shared" si="2"/>
        <v>530598.83199854055</v>
      </c>
      <c r="CA10" s="218">
        <f t="shared" si="2"/>
        <v>530598.83199854055</v>
      </c>
      <c r="CB10" s="218">
        <f t="shared" si="2"/>
        <v>530598.83199854055</v>
      </c>
      <c r="CC10" s="218">
        <f t="shared" si="2"/>
        <v>483250.73458238534</v>
      </c>
      <c r="CD10" s="218">
        <f t="shared" si="2"/>
        <v>483250.73458238534</v>
      </c>
      <c r="CE10" s="218">
        <f t="shared" si="2"/>
        <v>483250.73458238534</v>
      </c>
      <c r="CF10" s="218">
        <f t="shared" si="2"/>
        <v>483250.73458238534</v>
      </c>
      <c r="CG10" s="218">
        <f t="shared" si="2"/>
        <v>483250.73458238534</v>
      </c>
      <c r="CH10" s="218">
        <f t="shared" si="2"/>
        <v>483250.73458238534</v>
      </c>
      <c r="CI10" s="218">
        <f t="shared" si="2"/>
        <v>483250.73458238534</v>
      </c>
      <c r="CJ10" s="218">
        <f t="shared" si="2"/>
        <v>483250.73458238534</v>
      </c>
      <c r="CK10" s="218">
        <f t="shared" si="2"/>
        <v>483250.73458238534</v>
      </c>
      <c r="CL10" s="218">
        <f t="shared" si="2"/>
        <v>483250.73458238534</v>
      </c>
      <c r="CM10" s="218">
        <f t="shared" si="2"/>
        <v>483250.73458238534</v>
      </c>
      <c r="CN10" s="218">
        <f t="shared" si="2"/>
        <v>483250.73458238534</v>
      </c>
      <c r="CO10" s="218">
        <f t="shared" si="2"/>
        <v>1708359.6744907142</v>
      </c>
      <c r="CP10" s="218">
        <f t="shared" si="2"/>
        <v>1708359.6744907142</v>
      </c>
      <c r="CQ10" s="218">
        <f t="shared" si="2"/>
        <v>1708359.6744907142</v>
      </c>
      <c r="CR10" s="218">
        <f t="shared" si="2"/>
        <v>1708359.6744907142</v>
      </c>
      <c r="CS10" s="218">
        <f t="shared" si="2"/>
        <v>1708359.6744907142</v>
      </c>
      <c r="CT10" s="218">
        <f t="shared" si="2"/>
        <v>1708359.6744907142</v>
      </c>
      <c r="CU10" s="218">
        <f t="shared" si="2"/>
        <v>1708359.6744907142</v>
      </c>
      <c r="CV10" s="218">
        <f t="shared" si="2"/>
        <v>1708359.6744907142</v>
      </c>
      <c r="CW10" s="218">
        <f t="shared" si="2"/>
        <v>1708359.6744907142</v>
      </c>
      <c r="CX10" s="218">
        <f t="shared" si="2"/>
        <v>1708359.6744907142</v>
      </c>
      <c r="CY10" s="218">
        <f t="shared" si="2"/>
        <v>1708359.6744907142</v>
      </c>
      <c r="CZ10" s="218">
        <f t="shared" si="2"/>
        <v>1708359.6744907142</v>
      </c>
      <c r="DA10" s="218">
        <f t="shared" si="2"/>
        <v>2103715.5414907141</v>
      </c>
      <c r="DB10" s="218">
        <f t="shared" si="2"/>
        <v>1708359.6744907142</v>
      </c>
      <c r="DC10" s="218">
        <f t="shared" si="2"/>
        <v>1708359.6744907142</v>
      </c>
      <c r="DD10" s="218">
        <f t="shared" si="2"/>
        <v>1708359.6744907142</v>
      </c>
      <c r="DE10" s="218">
        <f t="shared" si="2"/>
        <v>1708359.6744907142</v>
      </c>
      <c r="DF10" s="218">
        <f t="shared" si="2"/>
        <v>1708359.6744907142</v>
      </c>
      <c r="DG10" s="218">
        <f t="shared" si="2"/>
        <v>1708359.6744907142</v>
      </c>
      <c r="DH10" s="218">
        <f t="shared" si="2"/>
        <v>1708359.6744907142</v>
      </c>
      <c r="DI10" s="218">
        <f t="shared" si="2"/>
        <v>1708359.6744907142</v>
      </c>
      <c r="DJ10" s="218">
        <f t="shared" si="2"/>
        <v>1708359.6744907142</v>
      </c>
      <c r="DK10" s="218">
        <f t="shared" si="2"/>
        <v>1708359.6744907142</v>
      </c>
      <c r="DL10" s="218">
        <f t="shared" si="2"/>
        <v>1708359.6744907142</v>
      </c>
      <c r="DM10" s="218">
        <f t="shared" si="2"/>
        <v>2103715.5414907141</v>
      </c>
      <c r="DN10" s="218">
        <f t="shared" si="2"/>
        <v>1708359.6744907142</v>
      </c>
      <c r="DO10" s="218">
        <f t="shared" si="2"/>
        <v>1708359.6744907142</v>
      </c>
      <c r="DP10" s="218">
        <f t="shared" si="2"/>
        <v>1708359.6744907142</v>
      </c>
      <c r="DQ10" s="218">
        <f t="shared" si="2"/>
        <v>1708359.6744907142</v>
      </c>
      <c r="DR10" s="218">
        <f t="shared" si="2"/>
        <v>1708359.6744907142</v>
      </c>
      <c r="DS10" s="218">
        <f t="shared" si="2"/>
        <v>1708359.6744907142</v>
      </c>
      <c r="DT10" s="218">
        <f t="shared" si="2"/>
        <v>1708359.6744907142</v>
      </c>
      <c r="DU10" s="218">
        <f t="shared" si="2"/>
        <v>1708359.6744907142</v>
      </c>
      <c r="DV10" s="218">
        <f t="shared" si="2"/>
        <v>1708359.6744907142</v>
      </c>
      <c r="DW10" s="218">
        <f t="shared" si="2"/>
        <v>1708359.6744907142</v>
      </c>
      <c r="DX10" s="218">
        <f t="shared" si="2"/>
        <v>1708359.6744907142</v>
      </c>
      <c r="DY10" s="218">
        <f t="shared" si="2"/>
        <v>2103715.5414907141</v>
      </c>
      <c r="DZ10" s="218">
        <f t="shared" si="2"/>
        <v>1708359.6744907142</v>
      </c>
      <c r="EA10" s="218">
        <f t="shared" si="2"/>
        <v>1708359.6744907142</v>
      </c>
      <c r="EB10" s="218">
        <f t="shared" si="2"/>
        <v>1708359.6744907142</v>
      </c>
      <c r="EC10" s="218">
        <f t="shared" si="2"/>
        <v>1708359.6744907142</v>
      </c>
      <c r="ED10" s="218">
        <f t="shared" si="2"/>
        <v>1708359.6744907142</v>
      </c>
      <c r="EE10" s="218">
        <f t="shared" si="2"/>
        <v>1708359.6744907142</v>
      </c>
      <c r="EF10" s="218">
        <f t="shared" ref="EF10:GQ10" si="3">SUM(EF7:EF8)</f>
        <v>1708359.6744907142</v>
      </c>
      <c r="EG10" s="218">
        <f t="shared" si="3"/>
        <v>1708359.6744907142</v>
      </c>
      <c r="EH10" s="218">
        <f t="shared" si="3"/>
        <v>1708359.6744907142</v>
      </c>
      <c r="EI10" s="218">
        <f t="shared" si="3"/>
        <v>1708359.6744907142</v>
      </c>
      <c r="EJ10" s="218">
        <f t="shared" si="3"/>
        <v>1708359.6744907142</v>
      </c>
      <c r="EK10" s="218">
        <f t="shared" si="3"/>
        <v>2103715.5414907141</v>
      </c>
      <c r="EL10" s="218">
        <f t="shared" si="3"/>
        <v>1708359.6744907142</v>
      </c>
      <c r="EM10" s="218">
        <f t="shared" si="3"/>
        <v>1708359.6744907142</v>
      </c>
      <c r="EN10" s="218">
        <f t="shared" si="3"/>
        <v>1708359.6744907142</v>
      </c>
      <c r="EO10" s="218">
        <f t="shared" si="3"/>
        <v>1708359.6744907142</v>
      </c>
      <c r="EP10" s="218">
        <f t="shared" si="3"/>
        <v>1708359.6744907142</v>
      </c>
      <c r="EQ10" s="218">
        <f t="shared" si="3"/>
        <v>1708359.6744907142</v>
      </c>
      <c r="ER10" s="218">
        <f t="shared" si="3"/>
        <v>1708359.6744907142</v>
      </c>
      <c r="ES10" s="218">
        <f t="shared" si="3"/>
        <v>1708359.6744907142</v>
      </c>
      <c r="ET10" s="218">
        <f t="shared" si="3"/>
        <v>1708359.6744907142</v>
      </c>
      <c r="EU10" s="218">
        <f t="shared" si="3"/>
        <v>1708359.6744907142</v>
      </c>
      <c r="EV10" s="218">
        <f t="shared" si="3"/>
        <v>1708359.6744907142</v>
      </c>
      <c r="EW10" s="218">
        <f t="shared" si="3"/>
        <v>2103715.5414907141</v>
      </c>
      <c r="EX10" s="218">
        <f t="shared" si="3"/>
        <v>1708359.6744907142</v>
      </c>
      <c r="EY10" s="218">
        <f t="shared" si="3"/>
        <v>1708359.6744907142</v>
      </c>
      <c r="EZ10" s="218">
        <f t="shared" si="3"/>
        <v>1708359.6744907142</v>
      </c>
      <c r="FA10" s="218">
        <f t="shared" si="3"/>
        <v>1708359.6744907142</v>
      </c>
      <c r="FB10" s="218">
        <f t="shared" si="3"/>
        <v>1708359.6744907142</v>
      </c>
      <c r="FC10" s="218">
        <f t="shared" si="3"/>
        <v>1708359.6744907142</v>
      </c>
      <c r="FD10" s="218">
        <f t="shared" si="3"/>
        <v>1708359.6744907142</v>
      </c>
      <c r="FE10" s="218">
        <f t="shared" si="3"/>
        <v>1708359.6744907142</v>
      </c>
      <c r="FF10" s="218">
        <f t="shared" si="3"/>
        <v>1708359.6744907142</v>
      </c>
      <c r="FG10" s="218">
        <f t="shared" si="3"/>
        <v>1708359.6744907142</v>
      </c>
      <c r="FH10" s="218">
        <f t="shared" si="3"/>
        <v>1708359.6744907142</v>
      </c>
      <c r="FI10" s="218">
        <f t="shared" si="3"/>
        <v>2103715.5414907141</v>
      </c>
      <c r="FJ10" s="218">
        <f t="shared" si="3"/>
        <v>1708359.6744907142</v>
      </c>
      <c r="FK10" s="218">
        <f t="shared" si="3"/>
        <v>1708359.6744907142</v>
      </c>
      <c r="FL10" s="218">
        <f t="shared" si="3"/>
        <v>1708359.6744907142</v>
      </c>
      <c r="FM10" s="218">
        <f t="shared" si="3"/>
        <v>1708359.6744907142</v>
      </c>
      <c r="FN10" s="218">
        <f t="shared" si="3"/>
        <v>1708359.6744907142</v>
      </c>
      <c r="FO10" s="218">
        <f t="shared" si="3"/>
        <v>1708359.6744907142</v>
      </c>
      <c r="FP10" s="218">
        <f t="shared" si="3"/>
        <v>1708359.6744907142</v>
      </c>
      <c r="FQ10" s="218">
        <f t="shared" si="3"/>
        <v>1708359.6744907142</v>
      </c>
      <c r="FR10" s="218">
        <f t="shared" si="3"/>
        <v>1708359.6744907142</v>
      </c>
      <c r="FS10" s="218">
        <f t="shared" si="3"/>
        <v>1708359.6744907142</v>
      </c>
      <c r="FT10" s="218">
        <f t="shared" si="3"/>
        <v>1708359.6744907142</v>
      </c>
      <c r="FU10" s="218">
        <f t="shared" si="3"/>
        <v>2103715.5414907141</v>
      </c>
      <c r="FV10" s="218">
        <f t="shared" si="3"/>
        <v>1708359.6744907142</v>
      </c>
      <c r="FW10" s="218">
        <f t="shared" si="3"/>
        <v>1708359.6744907142</v>
      </c>
      <c r="FX10" s="218">
        <f t="shared" si="3"/>
        <v>1708359.6744907142</v>
      </c>
      <c r="FY10" s="218">
        <f t="shared" si="3"/>
        <v>1708359.6744907142</v>
      </c>
      <c r="FZ10" s="218">
        <f t="shared" si="3"/>
        <v>1708359.6744907142</v>
      </c>
      <c r="GA10" s="218">
        <f t="shared" si="3"/>
        <v>1708359.6744907142</v>
      </c>
      <c r="GB10" s="218">
        <f t="shared" si="3"/>
        <v>1708359.6744907142</v>
      </c>
      <c r="GC10" s="218">
        <f t="shared" si="3"/>
        <v>1708359.6744907142</v>
      </c>
      <c r="GD10" s="218">
        <f t="shared" si="3"/>
        <v>1708359.6744907142</v>
      </c>
      <c r="GE10" s="218">
        <f t="shared" si="3"/>
        <v>1708359.6744907142</v>
      </c>
      <c r="GF10" s="218">
        <f t="shared" si="3"/>
        <v>1708359.6744907142</v>
      </c>
      <c r="GG10" s="218">
        <f t="shared" si="3"/>
        <v>2103715.5414907141</v>
      </c>
      <c r="GH10" s="218">
        <f t="shared" si="3"/>
        <v>1708359.6744907142</v>
      </c>
      <c r="GI10" s="218">
        <f t="shared" si="3"/>
        <v>1708359.6744907142</v>
      </c>
      <c r="GJ10" s="218">
        <f t="shared" si="3"/>
        <v>1708359.6744907142</v>
      </c>
      <c r="GK10" s="218">
        <f t="shared" si="3"/>
        <v>1708359.6744907142</v>
      </c>
      <c r="GL10" s="218">
        <f t="shared" si="3"/>
        <v>1708359.6744907142</v>
      </c>
      <c r="GM10" s="218">
        <f t="shared" si="3"/>
        <v>1708359.6744907142</v>
      </c>
      <c r="GN10" s="218">
        <f t="shared" si="3"/>
        <v>1708359.6744907142</v>
      </c>
      <c r="GO10" s="218">
        <f t="shared" si="3"/>
        <v>1708359.6744907142</v>
      </c>
      <c r="GP10" s="218">
        <f t="shared" si="3"/>
        <v>1708359.6744907142</v>
      </c>
      <c r="GQ10" s="218">
        <f t="shared" si="3"/>
        <v>1708359.6744907142</v>
      </c>
      <c r="GR10" s="218">
        <f t="shared" ref="GR10:JC10" si="4">SUM(GR7:GR8)</f>
        <v>1708359.6744907142</v>
      </c>
      <c r="GS10" s="218">
        <f t="shared" si="4"/>
        <v>2103715.5414907141</v>
      </c>
      <c r="GT10" s="218">
        <f t="shared" si="4"/>
        <v>1708359.6744907142</v>
      </c>
      <c r="GU10" s="218">
        <f t="shared" si="4"/>
        <v>1708359.6744907142</v>
      </c>
      <c r="GV10" s="218">
        <f t="shared" si="4"/>
        <v>1708359.6744907142</v>
      </c>
      <c r="GW10" s="218">
        <f t="shared" si="4"/>
        <v>1708359.6744907142</v>
      </c>
      <c r="GX10" s="218">
        <f t="shared" si="4"/>
        <v>1708359.6744907142</v>
      </c>
      <c r="GY10" s="218">
        <f t="shared" si="4"/>
        <v>1708359.6744907142</v>
      </c>
      <c r="GZ10" s="218">
        <f t="shared" si="4"/>
        <v>1708359.6744907142</v>
      </c>
      <c r="HA10" s="218">
        <f t="shared" si="4"/>
        <v>1708359.6744907142</v>
      </c>
      <c r="HB10" s="218">
        <f t="shared" si="4"/>
        <v>1708359.6744907142</v>
      </c>
      <c r="HC10" s="218">
        <f t="shared" si="4"/>
        <v>1708359.6744907142</v>
      </c>
      <c r="HD10" s="218">
        <f t="shared" si="4"/>
        <v>1708359.6744907142</v>
      </c>
      <c r="HE10" s="218">
        <f t="shared" si="4"/>
        <v>2103715.5414907141</v>
      </c>
      <c r="HF10" s="218">
        <f t="shared" si="4"/>
        <v>1708359.6744907142</v>
      </c>
      <c r="HG10" s="218">
        <f t="shared" si="4"/>
        <v>1708359.6744907142</v>
      </c>
      <c r="HH10" s="218">
        <f t="shared" si="4"/>
        <v>1708359.6744907142</v>
      </c>
      <c r="HI10" s="218">
        <f t="shared" si="4"/>
        <v>1708359.6744907142</v>
      </c>
      <c r="HJ10" s="218">
        <f t="shared" si="4"/>
        <v>1708359.6744907142</v>
      </c>
      <c r="HK10" s="218">
        <f t="shared" si="4"/>
        <v>1708359.6744907142</v>
      </c>
      <c r="HL10" s="218">
        <f t="shared" si="4"/>
        <v>1708359.6744907142</v>
      </c>
      <c r="HM10" s="218">
        <f t="shared" si="4"/>
        <v>1708359.6744907142</v>
      </c>
      <c r="HN10" s="218">
        <f t="shared" si="4"/>
        <v>1708359.6744907142</v>
      </c>
      <c r="HO10" s="218">
        <f t="shared" si="4"/>
        <v>1708359.6744907142</v>
      </c>
      <c r="HP10" s="218">
        <f t="shared" si="4"/>
        <v>1708359.6744907142</v>
      </c>
      <c r="HQ10" s="218">
        <f t="shared" si="4"/>
        <v>2103715.5414907141</v>
      </c>
      <c r="HR10" s="218">
        <f t="shared" si="4"/>
        <v>1708359.6744907142</v>
      </c>
      <c r="HS10" s="218">
        <f t="shared" si="4"/>
        <v>1708359.6744907142</v>
      </c>
      <c r="HT10" s="218">
        <f t="shared" si="4"/>
        <v>1708359.6744907142</v>
      </c>
      <c r="HU10" s="218">
        <f t="shared" si="4"/>
        <v>1708359.6744907142</v>
      </c>
      <c r="HV10" s="218">
        <f t="shared" si="4"/>
        <v>1708359.6744907142</v>
      </c>
      <c r="HW10" s="218">
        <f t="shared" si="4"/>
        <v>1708359.6744907142</v>
      </c>
      <c r="HX10" s="218">
        <f t="shared" si="4"/>
        <v>1708359.6744907142</v>
      </c>
      <c r="HY10" s="218">
        <f t="shared" si="4"/>
        <v>1708359.6744907142</v>
      </c>
      <c r="HZ10" s="218">
        <f t="shared" si="4"/>
        <v>1708359.6744907142</v>
      </c>
      <c r="IA10" s="218">
        <f t="shared" si="4"/>
        <v>1708359.6744907142</v>
      </c>
      <c r="IB10" s="218">
        <f t="shared" si="4"/>
        <v>1708359.6744907142</v>
      </c>
      <c r="IC10" s="218">
        <f t="shared" si="4"/>
        <v>2103715.5414907141</v>
      </c>
      <c r="ID10" s="218">
        <f t="shared" si="4"/>
        <v>1708359.6744907142</v>
      </c>
      <c r="IE10" s="218">
        <f t="shared" si="4"/>
        <v>1708359.6744907142</v>
      </c>
      <c r="IF10" s="218">
        <f t="shared" si="4"/>
        <v>1708359.6744907142</v>
      </c>
      <c r="IG10" s="218">
        <f t="shared" si="4"/>
        <v>1708359.6744907142</v>
      </c>
      <c r="IH10" s="218">
        <f t="shared" si="4"/>
        <v>1708359.6744907142</v>
      </c>
      <c r="II10" s="218">
        <f t="shared" si="4"/>
        <v>1708359.6744907142</v>
      </c>
      <c r="IJ10" s="218">
        <f t="shared" si="4"/>
        <v>1708359.6744907142</v>
      </c>
      <c r="IK10" s="218">
        <f t="shared" si="4"/>
        <v>1708359.6744907142</v>
      </c>
      <c r="IL10" s="218">
        <f t="shared" si="4"/>
        <v>1708359.6744907142</v>
      </c>
      <c r="IM10" s="218">
        <f t="shared" si="4"/>
        <v>1708359.6744907142</v>
      </c>
      <c r="IN10" s="218">
        <f t="shared" si="4"/>
        <v>1708359.6744907142</v>
      </c>
      <c r="IO10" s="218">
        <f t="shared" si="4"/>
        <v>2103715.5414907141</v>
      </c>
      <c r="IP10" s="218">
        <f t="shared" si="4"/>
        <v>1708359.6744907142</v>
      </c>
      <c r="IQ10" s="218">
        <f t="shared" si="4"/>
        <v>1708359.6744907142</v>
      </c>
      <c r="IR10" s="218">
        <f t="shared" si="4"/>
        <v>1708359.6744907142</v>
      </c>
      <c r="IS10" s="218">
        <f t="shared" si="4"/>
        <v>1708359.6744907142</v>
      </c>
      <c r="IT10" s="218">
        <f t="shared" si="4"/>
        <v>1708359.6744907142</v>
      </c>
      <c r="IU10" s="218">
        <f t="shared" si="4"/>
        <v>1708359.6744907142</v>
      </c>
      <c r="IV10" s="218">
        <f t="shared" si="4"/>
        <v>1708359.6744907142</v>
      </c>
      <c r="IW10" s="218">
        <f t="shared" si="4"/>
        <v>1708359.6744907142</v>
      </c>
      <c r="IX10" s="218">
        <f t="shared" si="4"/>
        <v>1708359.6744907142</v>
      </c>
      <c r="IY10" s="218">
        <f t="shared" si="4"/>
        <v>1708359.6744907142</v>
      </c>
      <c r="IZ10" s="218">
        <f t="shared" si="4"/>
        <v>1708359.6744907142</v>
      </c>
      <c r="JA10" s="218">
        <f t="shared" si="4"/>
        <v>2103715.5414907141</v>
      </c>
      <c r="JB10" s="218">
        <f t="shared" si="4"/>
        <v>1708359.6744907142</v>
      </c>
      <c r="JC10" s="218">
        <f t="shared" si="4"/>
        <v>1708359.6744907142</v>
      </c>
      <c r="JD10" s="218">
        <f t="shared" ref="JD10:LO10" si="5">SUM(JD7:JD8)</f>
        <v>1708359.6744907142</v>
      </c>
      <c r="JE10" s="218">
        <f t="shared" si="5"/>
        <v>1708359.6744907142</v>
      </c>
      <c r="JF10" s="218">
        <f t="shared" si="5"/>
        <v>1708359.6744907142</v>
      </c>
      <c r="JG10" s="218">
        <f t="shared" si="5"/>
        <v>1708359.6744907142</v>
      </c>
      <c r="JH10" s="218">
        <f t="shared" si="5"/>
        <v>1708359.6744907142</v>
      </c>
      <c r="JI10" s="218">
        <f t="shared" si="5"/>
        <v>1708359.6744907142</v>
      </c>
      <c r="JJ10" s="218">
        <f t="shared" si="5"/>
        <v>1708359.6744907142</v>
      </c>
      <c r="JK10" s="218">
        <f t="shared" si="5"/>
        <v>1708359.6744907142</v>
      </c>
      <c r="JL10" s="218">
        <f t="shared" si="5"/>
        <v>1708359.6744907142</v>
      </c>
      <c r="JM10" s="218">
        <f t="shared" si="5"/>
        <v>2103715.5414907141</v>
      </c>
      <c r="JN10" s="218">
        <f t="shared" si="5"/>
        <v>1708359.6744907142</v>
      </c>
      <c r="JO10" s="218">
        <f t="shared" si="5"/>
        <v>1708359.6744907142</v>
      </c>
      <c r="JP10" s="218">
        <f t="shared" si="5"/>
        <v>1708359.6744907142</v>
      </c>
      <c r="JQ10" s="218">
        <f t="shared" si="5"/>
        <v>1708359.6744907142</v>
      </c>
      <c r="JR10" s="218">
        <f t="shared" si="5"/>
        <v>1708359.6744907142</v>
      </c>
      <c r="JS10" s="218">
        <f t="shared" si="5"/>
        <v>1708359.6744907142</v>
      </c>
      <c r="JT10" s="218">
        <f t="shared" si="5"/>
        <v>1708359.6744907142</v>
      </c>
      <c r="JU10" s="218">
        <f t="shared" si="5"/>
        <v>1708359.6744907142</v>
      </c>
      <c r="JV10" s="218">
        <f t="shared" si="5"/>
        <v>1708359.6744907142</v>
      </c>
      <c r="JW10" s="218">
        <f t="shared" si="5"/>
        <v>1708359.6744907142</v>
      </c>
      <c r="JX10" s="218">
        <f t="shared" si="5"/>
        <v>1708359.6744907142</v>
      </c>
      <c r="JY10" s="218">
        <f t="shared" si="5"/>
        <v>2103715.5414907141</v>
      </c>
      <c r="JZ10" s="218">
        <f t="shared" si="5"/>
        <v>1708359.6744907142</v>
      </c>
      <c r="KA10" s="218">
        <f t="shared" si="5"/>
        <v>1708359.6744907142</v>
      </c>
      <c r="KB10" s="218">
        <f t="shared" si="5"/>
        <v>1708359.6744907142</v>
      </c>
      <c r="KC10" s="218">
        <f t="shared" si="5"/>
        <v>1708359.6744907142</v>
      </c>
      <c r="KD10" s="218">
        <f t="shared" si="5"/>
        <v>1708359.6744907142</v>
      </c>
      <c r="KE10" s="218">
        <f t="shared" si="5"/>
        <v>1708359.6744907142</v>
      </c>
      <c r="KF10" s="218">
        <f t="shared" si="5"/>
        <v>1708359.6744907142</v>
      </c>
      <c r="KG10" s="218">
        <f t="shared" si="5"/>
        <v>1708359.6744907142</v>
      </c>
      <c r="KH10" s="218">
        <f t="shared" si="5"/>
        <v>1708359.6744907142</v>
      </c>
      <c r="KI10" s="218">
        <f t="shared" si="5"/>
        <v>1708359.6744907142</v>
      </c>
      <c r="KJ10" s="218">
        <f t="shared" si="5"/>
        <v>1708359.6744907142</v>
      </c>
      <c r="KK10" s="218">
        <f t="shared" si="5"/>
        <v>2103715.5414907141</v>
      </c>
      <c r="KL10" s="218">
        <f t="shared" si="5"/>
        <v>1708359.6744907142</v>
      </c>
      <c r="KM10" s="218">
        <f t="shared" si="5"/>
        <v>1708359.6744907142</v>
      </c>
      <c r="KN10" s="218">
        <f t="shared" si="5"/>
        <v>1708359.6744907142</v>
      </c>
      <c r="KO10" s="218">
        <f t="shared" si="5"/>
        <v>1708359.6744907142</v>
      </c>
      <c r="KP10" s="218">
        <f t="shared" si="5"/>
        <v>1708359.6744907142</v>
      </c>
      <c r="KQ10" s="218">
        <f t="shared" si="5"/>
        <v>1708359.6744907142</v>
      </c>
      <c r="KR10" s="218">
        <f t="shared" si="5"/>
        <v>1708359.6744907142</v>
      </c>
      <c r="KS10" s="218">
        <f t="shared" si="5"/>
        <v>1708359.6744907142</v>
      </c>
      <c r="KT10" s="218">
        <f t="shared" si="5"/>
        <v>1708359.6744907142</v>
      </c>
      <c r="KU10" s="218">
        <f t="shared" si="5"/>
        <v>1708359.6744907142</v>
      </c>
      <c r="KV10" s="218">
        <f t="shared" si="5"/>
        <v>1708359.6744907142</v>
      </c>
      <c r="KW10" s="218">
        <f t="shared" si="5"/>
        <v>2103715.5414907141</v>
      </c>
      <c r="KX10" s="218">
        <f t="shared" si="5"/>
        <v>1708359.6744907142</v>
      </c>
      <c r="KY10" s="218">
        <f t="shared" si="5"/>
        <v>1708359.6744907142</v>
      </c>
      <c r="KZ10" s="218">
        <f t="shared" si="5"/>
        <v>1708359.6744907142</v>
      </c>
      <c r="LA10" s="218">
        <f t="shared" si="5"/>
        <v>1708359.6744907142</v>
      </c>
      <c r="LB10" s="218">
        <f t="shared" si="5"/>
        <v>1708359.6744907142</v>
      </c>
      <c r="LC10" s="218">
        <f t="shared" si="5"/>
        <v>1708359.6744907142</v>
      </c>
      <c r="LD10" s="218">
        <f t="shared" si="5"/>
        <v>1708359.6744907142</v>
      </c>
      <c r="LE10" s="218">
        <f t="shared" si="5"/>
        <v>1708359.6744907142</v>
      </c>
      <c r="LF10" s="218">
        <f t="shared" si="5"/>
        <v>1708359.6744907142</v>
      </c>
      <c r="LG10" s="218">
        <f t="shared" si="5"/>
        <v>1708359.6744907142</v>
      </c>
      <c r="LH10" s="218">
        <f t="shared" si="5"/>
        <v>1708359.6744907142</v>
      </c>
      <c r="LI10" s="218">
        <f t="shared" si="5"/>
        <v>2103715.5414907141</v>
      </c>
      <c r="LJ10" s="218">
        <f t="shared" si="5"/>
        <v>1708359.6744907142</v>
      </c>
      <c r="LK10" s="218">
        <f t="shared" si="5"/>
        <v>1708359.6744907142</v>
      </c>
      <c r="LL10" s="218">
        <f t="shared" si="5"/>
        <v>1708359.6744907142</v>
      </c>
      <c r="LM10" s="218">
        <f t="shared" si="5"/>
        <v>1708359.6744907142</v>
      </c>
      <c r="LN10" s="218">
        <f t="shared" si="5"/>
        <v>1708359.6744907142</v>
      </c>
      <c r="LO10" s="218">
        <f t="shared" si="5"/>
        <v>1708359.6744907142</v>
      </c>
      <c r="LP10" s="218">
        <f t="shared" ref="LP10:OA10" si="6">SUM(LP7:LP8)</f>
        <v>1708359.6744907142</v>
      </c>
      <c r="LQ10" s="218">
        <f t="shared" si="6"/>
        <v>1708359.6744907142</v>
      </c>
      <c r="LR10" s="218">
        <f t="shared" si="6"/>
        <v>1708359.6744907142</v>
      </c>
      <c r="LS10" s="218">
        <f t="shared" si="6"/>
        <v>1708359.6744907142</v>
      </c>
      <c r="LT10" s="218">
        <f t="shared" si="6"/>
        <v>1708359.6744907142</v>
      </c>
      <c r="LU10" s="218">
        <f t="shared" si="6"/>
        <v>2103715.5414907141</v>
      </c>
      <c r="LV10" s="218">
        <f t="shared" si="6"/>
        <v>1708359.6744907142</v>
      </c>
      <c r="LW10" s="218">
        <f t="shared" si="6"/>
        <v>1708359.6744907142</v>
      </c>
      <c r="LX10" s="218">
        <f t="shared" si="6"/>
        <v>1708359.6744907142</v>
      </c>
      <c r="LY10" s="218">
        <f t="shared" si="6"/>
        <v>1708359.6744907142</v>
      </c>
      <c r="LZ10" s="218">
        <f t="shared" si="6"/>
        <v>1708359.6744907142</v>
      </c>
      <c r="MA10" s="218">
        <f t="shared" si="6"/>
        <v>1708359.6744907142</v>
      </c>
      <c r="MB10" s="218">
        <f t="shared" si="6"/>
        <v>1708359.6744907142</v>
      </c>
      <c r="MC10" s="218">
        <f t="shared" si="6"/>
        <v>1708359.6744907142</v>
      </c>
      <c r="MD10" s="218">
        <f t="shared" si="6"/>
        <v>1708359.6744907142</v>
      </c>
      <c r="ME10" s="218">
        <f t="shared" si="6"/>
        <v>1708359.6744907142</v>
      </c>
      <c r="MF10" s="218">
        <f t="shared" si="6"/>
        <v>1708359.6744907142</v>
      </c>
      <c r="MG10" s="218">
        <f t="shared" si="6"/>
        <v>2103715.5414907141</v>
      </c>
      <c r="MH10" s="218">
        <f t="shared" si="6"/>
        <v>1708359.6744907142</v>
      </c>
      <c r="MI10" s="218">
        <f t="shared" si="6"/>
        <v>1708359.6744907142</v>
      </c>
      <c r="MJ10" s="218">
        <f t="shared" si="6"/>
        <v>1708359.6744907142</v>
      </c>
      <c r="MK10" s="218">
        <f t="shared" si="6"/>
        <v>1708359.6744907142</v>
      </c>
      <c r="ML10" s="218">
        <f t="shared" si="6"/>
        <v>1708359.6744907142</v>
      </c>
      <c r="MM10" s="218">
        <f t="shared" si="6"/>
        <v>1708359.6744907142</v>
      </c>
      <c r="MN10" s="218">
        <f t="shared" si="6"/>
        <v>1708359.6744907142</v>
      </c>
      <c r="MO10" s="218">
        <f t="shared" si="6"/>
        <v>1708359.6744907142</v>
      </c>
      <c r="MP10" s="218">
        <f t="shared" si="6"/>
        <v>1708359.6744907142</v>
      </c>
      <c r="MQ10" s="218">
        <f t="shared" si="6"/>
        <v>1708359.6744907142</v>
      </c>
      <c r="MR10" s="218">
        <f t="shared" si="6"/>
        <v>1708359.6744907142</v>
      </c>
      <c r="MS10" s="218">
        <f t="shared" si="6"/>
        <v>2103715.5414907141</v>
      </c>
      <c r="MT10" s="218">
        <f t="shared" si="6"/>
        <v>1708359.6744907142</v>
      </c>
      <c r="MU10" s="218">
        <f t="shared" si="6"/>
        <v>1708359.6744907142</v>
      </c>
      <c r="MV10" s="218">
        <f t="shared" si="6"/>
        <v>1708359.6744907142</v>
      </c>
      <c r="MW10" s="218">
        <f t="shared" si="6"/>
        <v>1708359.6744907142</v>
      </c>
      <c r="MX10" s="218">
        <f t="shared" si="6"/>
        <v>1708359.6744907142</v>
      </c>
      <c r="MY10" s="218">
        <f t="shared" si="6"/>
        <v>1708359.6744907142</v>
      </c>
      <c r="MZ10" s="218">
        <f t="shared" si="6"/>
        <v>1708359.6744907142</v>
      </c>
      <c r="NA10" s="218">
        <f t="shared" si="6"/>
        <v>1708359.6744907142</v>
      </c>
      <c r="NB10" s="218">
        <f t="shared" si="6"/>
        <v>1708359.6744907142</v>
      </c>
      <c r="NC10" s="218">
        <f t="shared" si="6"/>
        <v>1708359.6744907142</v>
      </c>
      <c r="ND10" s="218">
        <f t="shared" si="6"/>
        <v>1708359.6744907142</v>
      </c>
      <c r="NE10" s="218">
        <f t="shared" si="6"/>
        <v>2103715.5414907141</v>
      </c>
      <c r="NF10" s="218">
        <f t="shared" si="6"/>
        <v>1708359.6744907142</v>
      </c>
      <c r="NG10" s="218">
        <f t="shared" si="6"/>
        <v>1708359.6744907142</v>
      </c>
      <c r="NH10" s="218">
        <f t="shared" si="6"/>
        <v>1708359.6744907142</v>
      </c>
      <c r="NI10" s="218">
        <f t="shared" si="6"/>
        <v>1708359.6744907142</v>
      </c>
      <c r="NJ10" s="218">
        <f t="shared" si="6"/>
        <v>1708359.6744907142</v>
      </c>
      <c r="NK10" s="218">
        <f t="shared" si="6"/>
        <v>1708359.6744907142</v>
      </c>
      <c r="NL10" s="218">
        <f t="shared" si="6"/>
        <v>1708359.6744907142</v>
      </c>
      <c r="NM10" s="218">
        <f t="shared" si="6"/>
        <v>1708359.6744907142</v>
      </c>
      <c r="NN10" s="218">
        <f t="shared" si="6"/>
        <v>1708359.6744907142</v>
      </c>
      <c r="NO10" s="218">
        <f t="shared" si="6"/>
        <v>1708359.6744907142</v>
      </c>
      <c r="NP10" s="218">
        <f t="shared" si="6"/>
        <v>1708359.6744907142</v>
      </c>
      <c r="NQ10" s="218">
        <f t="shared" si="6"/>
        <v>2103715.5414907141</v>
      </c>
      <c r="NR10" s="218">
        <f t="shared" si="6"/>
        <v>1708359.6744907142</v>
      </c>
      <c r="NS10" s="218">
        <f t="shared" si="6"/>
        <v>1708359.6744907142</v>
      </c>
      <c r="NT10" s="218">
        <f t="shared" si="6"/>
        <v>1708359.6744907142</v>
      </c>
      <c r="NU10" s="218">
        <f t="shared" si="6"/>
        <v>1708359.6744907142</v>
      </c>
      <c r="NV10" s="218">
        <f t="shared" si="6"/>
        <v>1708359.6744907142</v>
      </c>
      <c r="NW10" s="218">
        <f t="shared" si="6"/>
        <v>1708359.6744907142</v>
      </c>
      <c r="NX10" s="218">
        <f t="shared" si="6"/>
        <v>1708359.6744907142</v>
      </c>
      <c r="NY10" s="218">
        <f t="shared" si="6"/>
        <v>1708359.6744907142</v>
      </c>
      <c r="NZ10" s="218">
        <f t="shared" si="6"/>
        <v>1708359.6744907142</v>
      </c>
      <c r="OA10" s="218">
        <f t="shared" si="6"/>
        <v>1708359.6744907142</v>
      </c>
      <c r="OB10" s="218">
        <f t="shared" ref="OB10:QM10" si="7">SUM(OB7:OB8)</f>
        <v>1708359.6744907142</v>
      </c>
      <c r="OC10" s="218">
        <f t="shared" si="7"/>
        <v>2103715.5414907141</v>
      </c>
      <c r="OD10" s="218">
        <f t="shared" si="7"/>
        <v>1708359.6744907142</v>
      </c>
      <c r="OE10" s="218">
        <f t="shared" si="7"/>
        <v>1708359.6744907142</v>
      </c>
      <c r="OF10" s="218">
        <f t="shared" si="7"/>
        <v>1708359.6744907142</v>
      </c>
      <c r="OG10" s="218">
        <f t="shared" si="7"/>
        <v>1708359.6744907142</v>
      </c>
      <c r="OH10" s="218">
        <f t="shared" si="7"/>
        <v>1708359.6744907142</v>
      </c>
      <c r="OI10" s="218">
        <f t="shared" si="7"/>
        <v>1708359.6744907142</v>
      </c>
      <c r="OJ10" s="218">
        <f t="shared" si="7"/>
        <v>1708359.6744907142</v>
      </c>
      <c r="OK10" s="218">
        <f t="shared" si="7"/>
        <v>1708359.6744907142</v>
      </c>
      <c r="OL10" s="218">
        <f t="shared" si="7"/>
        <v>1708359.6744907142</v>
      </c>
      <c r="OM10" s="218">
        <f t="shared" si="7"/>
        <v>1708359.6744907142</v>
      </c>
      <c r="ON10" s="218">
        <f t="shared" si="7"/>
        <v>1708359.6744907142</v>
      </c>
      <c r="OO10" s="218">
        <f t="shared" si="7"/>
        <v>2103715.5414907141</v>
      </c>
      <c r="OP10" s="218">
        <f t="shared" si="7"/>
        <v>1708359.6744907142</v>
      </c>
      <c r="OQ10" s="218">
        <f t="shared" si="7"/>
        <v>1708359.6744907142</v>
      </c>
      <c r="OR10" s="218">
        <f t="shared" si="7"/>
        <v>1708359.6744907142</v>
      </c>
      <c r="OS10" s="218">
        <f t="shared" si="7"/>
        <v>1708359.6744907142</v>
      </c>
      <c r="OT10" s="218">
        <f t="shared" si="7"/>
        <v>1708359.6744907142</v>
      </c>
      <c r="OU10" s="218">
        <f t="shared" si="7"/>
        <v>1708359.6744907142</v>
      </c>
      <c r="OV10" s="218">
        <f t="shared" si="7"/>
        <v>1708359.6744907142</v>
      </c>
      <c r="OW10" s="218">
        <f t="shared" si="7"/>
        <v>1708359.6744907142</v>
      </c>
      <c r="OX10" s="218">
        <f t="shared" si="7"/>
        <v>1708359.6744907142</v>
      </c>
      <c r="OY10" s="218">
        <f t="shared" si="7"/>
        <v>1708359.6744907142</v>
      </c>
      <c r="OZ10" s="218">
        <f t="shared" si="7"/>
        <v>1708359.6744907142</v>
      </c>
      <c r="PA10" s="218">
        <f t="shared" si="7"/>
        <v>2103715.5414907141</v>
      </c>
      <c r="PB10" s="218">
        <f t="shared" si="7"/>
        <v>1708359.6744907142</v>
      </c>
      <c r="PC10" s="218">
        <f t="shared" si="7"/>
        <v>1708359.6744907142</v>
      </c>
      <c r="PD10" s="218">
        <f t="shared" si="7"/>
        <v>1708359.6744907142</v>
      </c>
      <c r="PE10" s="218">
        <f t="shared" si="7"/>
        <v>1708359.6744907142</v>
      </c>
      <c r="PF10" s="218">
        <f t="shared" si="7"/>
        <v>1708359.6744907142</v>
      </c>
      <c r="PG10" s="218">
        <f t="shared" si="7"/>
        <v>1708359.6744907142</v>
      </c>
      <c r="PH10" s="218">
        <f t="shared" si="7"/>
        <v>1708359.6744907142</v>
      </c>
      <c r="PI10" s="218">
        <f t="shared" si="7"/>
        <v>1708359.6744907142</v>
      </c>
      <c r="PJ10" s="218">
        <f t="shared" si="7"/>
        <v>1708359.6744907142</v>
      </c>
      <c r="PK10" s="218">
        <f t="shared" si="7"/>
        <v>1708359.6744907142</v>
      </c>
      <c r="PL10" s="218">
        <f t="shared" si="7"/>
        <v>1708359.6744907142</v>
      </c>
      <c r="PM10" s="218">
        <f t="shared" si="7"/>
        <v>2103715.5414907141</v>
      </c>
      <c r="PN10" s="218">
        <f t="shared" si="7"/>
        <v>1708359.6744907142</v>
      </c>
      <c r="PO10" s="218">
        <f t="shared" si="7"/>
        <v>1708359.6744907142</v>
      </c>
      <c r="PP10" s="218">
        <f t="shared" si="7"/>
        <v>1708359.6744907142</v>
      </c>
      <c r="PQ10" s="218">
        <f t="shared" si="7"/>
        <v>1708359.6744907142</v>
      </c>
      <c r="PR10" s="218">
        <f t="shared" si="7"/>
        <v>1708359.6744907142</v>
      </c>
      <c r="PS10" s="218">
        <f t="shared" si="7"/>
        <v>1708359.6744907142</v>
      </c>
      <c r="PT10" s="218">
        <f t="shared" si="7"/>
        <v>1708359.6744907142</v>
      </c>
      <c r="PU10" s="218">
        <f t="shared" si="7"/>
        <v>1708359.6744907142</v>
      </c>
      <c r="PV10" s="218">
        <f t="shared" si="7"/>
        <v>1708359.6744907142</v>
      </c>
      <c r="PW10" s="218">
        <f t="shared" si="7"/>
        <v>1708359.6744907142</v>
      </c>
      <c r="PX10" s="218">
        <f t="shared" si="7"/>
        <v>1708359.6744907142</v>
      </c>
      <c r="PY10" s="218">
        <f t="shared" si="7"/>
        <v>2103715.5414907141</v>
      </c>
      <c r="PZ10" s="218">
        <f t="shared" si="7"/>
        <v>1708359.6744907142</v>
      </c>
      <c r="QA10" s="218">
        <f t="shared" si="7"/>
        <v>1708359.6744907142</v>
      </c>
      <c r="QB10" s="218">
        <f t="shared" si="7"/>
        <v>1708359.6744907142</v>
      </c>
      <c r="QC10" s="218">
        <f t="shared" si="7"/>
        <v>1708359.6744907142</v>
      </c>
      <c r="QD10" s="218">
        <f t="shared" si="7"/>
        <v>1708359.6744907142</v>
      </c>
      <c r="QE10" s="218">
        <f t="shared" si="7"/>
        <v>1708359.6744907142</v>
      </c>
      <c r="QF10" s="218">
        <f t="shared" si="7"/>
        <v>1708359.6744907142</v>
      </c>
      <c r="QG10" s="218">
        <f t="shared" si="7"/>
        <v>1708359.6744907142</v>
      </c>
      <c r="QH10" s="218">
        <f t="shared" si="7"/>
        <v>1708359.6744907142</v>
      </c>
      <c r="QI10" s="218">
        <f t="shared" si="7"/>
        <v>1708359.6744907142</v>
      </c>
      <c r="QJ10" s="218">
        <f t="shared" si="7"/>
        <v>1708359.6744907142</v>
      </c>
      <c r="QK10" s="218">
        <f t="shared" si="7"/>
        <v>2103715.5414907141</v>
      </c>
      <c r="QL10" s="218">
        <f t="shared" si="7"/>
        <v>1708359.6744907142</v>
      </c>
      <c r="QM10" s="218">
        <f t="shared" si="7"/>
        <v>1708359.6744907142</v>
      </c>
      <c r="QN10" s="218">
        <f t="shared" ref="QN10:RH10" si="8">SUM(QN7:QN8)</f>
        <v>1708359.6744907142</v>
      </c>
      <c r="QO10" s="218">
        <f t="shared" si="8"/>
        <v>1708359.6744907142</v>
      </c>
      <c r="QP10" s="218">
        <f t="shared" si="8"/>
        <v>1708359.6744907142</v>
      </c>
      <c r="QQ10" s="218">
        <f t="shared" si="8"/>
        <v>1708359.6744907142</v>
      </c>
      <c r="QR10" s="218">
        <f t="shared" si="8"/>
        <v>1708359.6744907142</v>
      </c>
      <c r="QS10" s="218">
        <f t="shared" si="8"/>
        <v>1708359.6744907142</v>
      </c>
      <c r="QT10" s="218">
        <f t="shared" si="8"/>
        <v>1708359.6744907142</v>
      </c>
      <c r="QU10" s="218">
        <f t="shared" si="8"/>
        <v>1708359.6744907142</v>
      </c>
      <c r="QV10" s="218">
        <f t="shared" si="8"/>
        <v>1708359.6744907142</v>
      </c>
      <c r="QW10" s="218">
        <f t="shared" si="8"/>
        <v>2103715.5414907141</v>
      </c>
      <c r="QX10" s="218">
        <f t="shared" si="8"/>
        <v>1708359.6744907142</v>
      </c>
      <c r="QY10" s="218">
        <f t="shared" si="8"/>
        <v>1708359.6744907142</v>
      </c>
      <c r="QZ10" s="218">
        <f t="shared" si="8"/>
        <v>1708359.6744907142</v>
      </c>
      <c r="RA10" s="218">
        <f t="shared" si="8"/>
        <v>1708359.6744907142</v>
      </c>
      <c r="RB10" s="218">
        <f t="shared" si="8"/>
        <v>1708359.6744907142</v>
      </c>
      <c r="RC10" s="218">
        <f t="shared" si="8"/>
        <v>1708359.6744907142</v>
      </c>
      <c r="RD10" s="218">
        <f t="shared" si="8"/>
        <v>1708359.6744907142</v>
      </c>
      <c r="RE10" s="218">
        <f t="shared" si="8"/>
        <v>1708359.6744907142</v>
      </c>
      <c r="RF10" s="218">
        <f t="shared" si="8"/>
        <v>1708359.6744907142</v>
      </c>
      <c r="RG10" s="218">
        <f t="shared" si="8"/>
        <v>1708359.6744907142</v>
      </c>
      <c r="RH10" s="218">
        <f t="shared" si="8"/>
        <v>1708359.6744907142</v>
      </c>
    </row>
    <row r="11" spans="1:476" ht="4.5" customHeight="1">
      <c r="A11" s="50"/>
      <c r="B11" s="210"/>
      <c r="C11" s="211"/>
      <c r="D11" s="211"/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</row>
    <row r="12" spans="1:476" ht="15.75" customHeight="1">
      <c r="A12" s="50"/>
      <c r="B12" s="210"/>
      <c r="C12" s="211"/>
      <c r="D12" s="211"/>
      <c r="E12" s="211"/>
      <c r="F12" s="212"/>
      <c r="G12" s="212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</row>
    <row r="13" spans="1:476" ht="12.75" customHeight="1">
      <c r="A13" s="50"/>
      <c r="B13" s="121" t="s">
        <v>177</v>
      </c>
      <c r="C13" s="211"/>
      <c r="D13" s="211"/>
      <c r="E13" s="211"/>
      <c r="F13" s="211"/>
      <c r="G13" s="211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</row>
    <row r="14" spans="1:476" ht="12.75" customHeight="1">
      <c r="A14" s="50"/>
      <c r="B14" s="211"/>
      <c r="C14" s="211"/>
      <c r="D14" s="211"/>
      <c r="E14" s="211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</row>
    <row r="15" spans="1:476" ht="15.75" customHeight="1">
      <c r="A15" s="50"/>
      <c r="B15" s="95" t="s">
        <v>178</v>
      </c>
      <c r="C15" s="211"/>
      <c r="D15" s="211"/>
      <c r="E15" s="82">
        <f>SUM(H15:AQ15)</f>
        <v>450463178.71804845</v>
      </c>
      <c r="F15" s="221"/>
      <c r="G15" s="220"/>
      <c r="H15" s="70">
        <f>SUM(AS15:BD15)</f>
        <v>0</v>
      </c>
      <c r="I15" s="70">
        <f>SUM(BE15:BP15)</f>
        <v>2180388.9146428569</v>
      </c>
      <c r="J15" s="70">
        <f>SUM(BQ15:CB15)</f>
        <v>4343625.9839824867</v>
      </c>
      <c r="K15" s="70">
        <f>SUM(CC15:CN15)</f>
        <v>3775448.8149886248</v>
      </c>
      <c r="L15" s="70">
        <f>SUM(CO15:CZ15)</f>
        <v>13755116.093888571</v>
      </c>
      <c r="M15" s="70">
        <f>SUM(DA15:DL15)</f>
        <v>13755116.093888571</v>
      </c>
      <c r="N15" s="70">
        <f>SUM(DM15:DX15)</f>
        <v>13755116.093888571</v>
      </c>
      <c r="O15" s="70">
        <f>SUM(DY15:EJ15)</f>
        <v>13755116.093888571</v>
      </c>
      <c r="P15" s="70">
        <f>SUM(EK15:EV15)</f>
        <v>13755116.093888571</v>
      </c>
      <c r="Q15" s="70">
        <f>SUM(EW15:FH15)</f>
        <v>13755116.093888571</v>
      </c>
      <c r="R15" s="70">
        <f>SUM(FI15:FT15)</f>
        <v>13755116.093888571</v>
      </c>
      <c r="S15" s="70">
        <f>SUM(FU15:GF15)</f>
        <v>13755116.093888571</v>
      </c>
      <c r="T15" s="70">
        <f>SUM(GG15:GR15)</f>
        <v>13755116.093888571</v>
      </c>
      <c r="U15" s="70">
        <f>SUM(GS15:HD15)</f>
        <v>13755116.093888571</v>
      </c>
      <c r="V15" s="70">
        <f>SUM(HE15:HP15)</f>
        <v>13755116.093888571</v>
      </c>
      <c r="W15" s="70">
        <f>SUM(HQ15:IB15)</f>
        <v>13755116.093888571</v>
      </c>
      <c r="X15" s="70">
        <f>SUM(IC15:IN15)</f>
        <v>13755116.093888571</v>
      </c>
      <c r="Y15" s="70">
        <f>SUM(IO15:IZ15)</f>
        <v>13755116.093888571</v>
      </c>
      <c r="Z15" s="70">
        <f>SUM(JA15:JL15)</f>
        <v>13755116.093888571</v>
      </c>
      <c r="AA15" s="70">
        <f>SUM(JM15:JX15)</f>
        <v>13755116.093888571</v>
      </c>
      <c r="AB15" s="70">
        <f>SUM(JY15:KJ15)</f>
        <v>13755116.093888571</v>
      </c>
      <c r="AC15" s="70">
        <f>SUM(KK15:KV15)</f>
        <v>13755116.093888571</v>
      </c>
      <c r="AD15" s="70">
        <f>SUM(KW15:LH15)</f>
        <v>13755116.093888571</v>
      </c>
      <c r="AE15" s="70">
        <f>SUM(LI15:LT15)</f>
        <v>13755116.093888571</v>
      </c>
      <c r="AF15" s="70">
        <f>SUM(LU15:MF15)</f>
        <v>13755116.093888571</v>
      </c>
      <c r="AG15" s="70">
        <f>SUM(MG15:MR15)</f>
        <v>13755116.093888571</v>
      </c>
      <c r="AH15" s="70">
        <f>SUM(MS15:ND15)</f>
        <v>13755116.093888571</v>
      </c>
      <c r="AI15" s="70">
        <f>SUM(NE15:NP15)</f>
        <v>13755116.093888571</v>
      </c>
      <c r="AJ15" s="70">
        <f>SUM(NQ15:OB15)</f>
        <v>13755116.093888571</v>
      </c>
      <c r="AK15" s="70">
        <f>SUM(OC15:ON15)</f>
        <v>13755116.093888571</v>
      </c>
      <c r="AL15" s="70">
        <f>SUM(OO15:OZ15)</f>
        <v>13755116.093888571</v>
      </c>
      <c r="AM15" s="70">
        <f>SUM(PA15:PL15)</f>
        <v>13755116.093888571</v>
      </c>
      <c r="AN15" s="70">
        <f>SUM(PM15:PX15)</f>
        <v>13755116.093888571</v>
      </c>
      <c r="AO15" s="70">
        <f>SUM(PY15:QJ15)</f>
        <v>13755116.093888571</v>
      </c>
      <c r="AP15" s="70">
        <f>SUM(QK15:QV15)</f>
        <v>13755116.093888571</v>
      </c>
      <c r="AQ15" s="70">
        <f>SUM(QW15:RH15)</f>
        <v>13755116.093888571</v>
      </c>
      <c r="AR15" s="221"/>
      <c r="AS15" s="221">
        <f>AS33*(1+'Painel  de Controle'!$C$15)</f>
        <v>0</v>
      </c>
      <c r="AT15" s="221">
        <f>AT33*(1+'Painel  de Controle'!$C$15)</f>
        <v>0</v>
      </c>
      <c r="AU15" s="221">
        <f>AU33*(1+'Painel  de Controle'!$C$15)</f>
        <v>0</v>
      </c>
      <c r="AV15" s="221">
        <f>AV33*(1+'Painel  de Controle'!$C$15)</f>
        <v>0</v>
      </c>
      <c r="AW15" s="221">
        <f>AW33*(1+'Painel  de Controle'!$C$15)</f>
        <v>0</v>
      </c>
      <c r="AX15" s="221">
        <f>AX33*(1+'Painel  de Controle'!$C$15)</f>
        <v>0</v>
      </c>
      <c r="AY15" s="221">
        <f>AY33*(1+'Painel  de Controle'!$C$15)</f>
        <v>0</v>
      </c>
      <c r="AZ15" s="221">
        <f>AZ33*(1+'Painel  de Controle'!$C$15)</f>
        <v>0</v>
      </c>
      <c r="BA15" s="221">
        <f>BA33*(1+'Painel  de Controle'!$C$15)</f>
        <v>0</v>
      </c>
      <c r="BB15" s="221">
        <f>BB33*(1+'Painel  de Controle'!$C$15)</f>
        <v>0</v>
      </c>
      <c r="BC15" s="221">
        <f>BC33*(1+'Painel  de Controle'!$C$15)</f>
        <v>0</v>
      </c>
      <c r="BD15" s="221">
        <f>BD33*(1+'Painel  de Controle'!$C$15)</f>
        <v>0</v>
      </c>
      <c r="BE15" s="221">
        <f>BE33*(1+'Painel  de Controle'!$C$15)</f>
        <v>181699.07622023809</v>
      </c>
      <c r="BF15" s="221">
        <f>BF33*(1+'Painel  de Controle'!$C$15)</f>
        <v>181699.07622023809</v>
      </c>
      <c r="BG15" s="221">
        <f>BG33*(1+'Painel  de Controle'!$C$15)</f>
        <v>181699.07622023809</v>
      </c>
      <c r="BH15" s="221">
        <f>BH33*(1+'Painel  de Controle'!$C$15)</f>
        <v>181699.07622023809</v>
      </c>
      <c r="BI15" s="221">
        <f>BI33*(1+'Painel  de Controle'!$C$15)</f>
        <v>181699.07622023809</v>
      </c>
      <c r="BJ15" s="221">
        <f>BJ33*(1+'Painel  de Controle'!$C$15)</f>
        <v>181699.07622023809</v>
      </c>
      <c r="BK15" s="221">
        <f>BK33*(1+'Painel  de Controle'!$C$15)</f>
        <v>181699.07622023809</v>
      </c>
      <c r="BL15" s="221">
        <f>BL33*(1+'Painel  de Controle'!$C$15)</f>
        <v>181699.07622023809</v>
      </c>
      <c r="BM15" s="221">
        <f>BM33*(1+'Painel  de Controle'!$C$15)</f>
        <v>181699.07622023809</v>
      </c>
      <c r="BN15" s="221">
        <f>BN33*(1+'Painel  de Controle'!$C$15)</f>
        <v>181699.07622023809</v>
      </c>
      <c r="BO15" s="221">
        <f>BO33*(1+'Painel  de Controle'!$C$15)</f>
        <v>181699.07622023809</v>
      </c>
      <c r="BP15" s="221">
        <f>BP33*(1+'Painel  de Controle'!$C$15)</f>
        <v>181699.07622023809</v>
      </c>
      <c r="BQ15" s="221">
        <f>BQ33*(1+'Painel  de Controle'!$C$15)</f>
        <v>361968.83199854055</v>
      </c>
      <c r="BR15" s="221">
        <f>BR33*(1+'Painel  de Controle'!$C$15)</f>
        <v>361968.83199854055</v>
      </c>
      <c r="BS15" s="221">
        <f>BS33*(1+'Painel  de Controle'!$C$15)</f>
        <v>361968.83199854055</v>
      </c>
      <c r="BT15" s="221">
        <f>BT33*(1+'Painel  de Controle'!$C$15)</f>
        <v>361968.83199854055</v>
      </c>
      <c r="BU15" s="221">
        <f>BU33*(1+'Painel  de Controle'!$C$15)</f>
        <v>361968.83199854055</v>
      </c>
      <c r="BV15" s="221">
        <f>BV33*(1+'Painel  de Controle'!$C$15)</f>
        <v>361968.83199854055</v>
      </c>
      <c r="BW15" s="221">
        <f>BW33*(1+'Painel  de Controle'!$C$15)</f>
        <v>361968.83199854055</v>
      </c>
      <c r="BX15" s="221">
        <f>BX33*(1+'Painel  de Controle'!$C$15)</f>
        <v>361968.83199854055</v>
      </c>
      <c r="BY15" s="221">
        <f>BY33*(1+'Painel  de Controle'!$C$15)</f>
        <v>361968.83199854055</v>
      </c>
      <c r="BZ15" s="221">
        <f>BZ33*(1+'Painel  de Controle'!$C$15)</f>
        <v>361968.83199854055</v>
      </c>
      <c r="CA15" s="221">
        <f>CA33*(1+'Painel  de Controle'!$C$15)</f>
        <v>361968.83199854055</v>
      </c>
      <c r="CB15" s="221">
        <f>CB33*(1+'Painel  de Controle'!$C$15)</f>
        <v>361968.83199854055</v>
      </c>
      <c r="CC15" s="221">
        <f>CC33*(1+'Painel  de Controle'!$C$15)</f>
        <v>314620.73458238534</v>
      </c>
      <c r="CD15" s="221">
        <f>CD33*(1+'Painel  de Controle'!$C$15)</f>
        <v>314620.73458238534</v>
      </c>
      <c r="CE15" s="221">
        <f>CE33*(1+'Painel  de Controle'!$C$15)</f>
        <v>314620.73458238534</v>
      </c>
      <c r="CF15" s="221">
        <f>CF33*(1+'Painel  de Controle'!$C$15)</f>
        <v>314620.73458238534</v>
      </c>
      <c r="CG15" s="221">
        <f>CG33*(1+'Painel  de Controle'!$C$15)</f>
        <v>314620.73458238534</v>
      </c>
      <c r="CH15" s="221">
        <f>CH33*(1+'Painel  de Controle'!$C$15)</f>
        <v>314620.73458238534</v>
      </c>
      <c r="CI15" s="221">
        <f>CI33*(1+'Painel  de Controle'!$C$15)</f>
        <v>314620.73458238534</v>
      </c>
      <c r="CJ15" s="221">
        <f>CJ33*(1+'Painel  de Controle'!$C$15)</f>
        <v>314620.73458238534</v>
      </c>
      <c r="CK15" s="221">
        <f>CK33*(1+'Painel  de Controle'!$C$15)</f>
        <v>314620.73458238534</v>
      </c>
      <c r="CL15" s="221">
        <f>CL33*(1+'Painel  de Controle'!$C$15)</f>
        <v>314620.73458238534</v>
      </c>
      <c r="CM15" s="221">
        <f>CM33*(1+'Painel  de Controle'!$C$15)</f>
        <v>314620.73458238534</v>
      </c>
      <c r="CN15" s="221">
        <f>CN33*(1+'Painel  de Controle'!$C$15)</f>
        <v>314620.73458238534</v>
      </c>
      <c r="CO15" s="221">
        <f>CO33*(1+'Painel  de Controle'!$C$15)</f>
        <v>1146259.6744907142</v>
      </c>
      <c r="CP15" s="221">
        <f>CP33*(1+'Painel  de Controle'!$C$15)</f>
        <v>1146259.6744907142</v>
      </c>
      <c r="CQ15" s="221">
        <f>CQ33*(1+'Painel  de Controle'!$C$15)</f>
        <v>1146259.6744907142</v>
      </c>
      <c r="CR15" s="221">
        <f>CR33*(1+'Painel  de Controle'!$C$15)</f>
        <v>1146259.6744907142</v>
      </c>
      <c r="CS15" s="221">
        <f>CS33*(1+'Painel  de Controle'!$C$15)</f>
        <v>1146259.6744907142</v>
      </c>
      <c r="CT15" s="221">
        <f>CT33*(1+'Painel  de Controle'!$C$15)</f>
        <v>1146259.6744907142</v>
      </c>
      <c r="CU15" s="221">
        <f>CU33*(1+'Painel  de Controle'!$C$15)</f>
        <v>1146259.6744907142</v>
      </c>
      <c r="CV15" s="221">
        <f>CV33*(1+'Painel  de Controle'!$C$15)</f>
        <v>1146259.6744907142</v>
      </c>
      <c r="CW15" s="221">
        <f>CW33*(1+'Painel  de Controle'!$C$15)</f>
        <v>1146259.6744907142</v>
      </c>
      <c r="CX15" s="221">
        <f>CX33*(1+'Painel  de Controle'!$C$15)</f>
        <v>1146259.6744907142</v>
      </c>
      <c r="CY15" s="221">
        <f>CY33*(1+'Painel  de Controle'!$C$15)</f>
        <v>1146259.6744907142</v>
      </c>
      <c r="CZ15" s="221">
        <f>CZ33*(1+'Painel  de Controle'!$C$15)</f>
        <v>1146259.6744907142</v>
      </c>
      <c r="DA15" s="221">
        <f>DA33*(1+'Painel  de Controle'!$C$15)</f>
        <v>1146259.6744907142</v>
      </c>
      <c r="DB15" s="221">
        <f>DB33*(1+'Painel  de Controle'!$C$15)</f>
        <v>1146259.6744907142</v>
      </c>
      <c r="DC15" s="221">
        <f>DC33*(1+'Painel  de Controle'!$C$15)</f>
        <v>1146259.6744907142</v>
      </c>
      <c r="DD15" s="221">
        <f>DD33*(1+'Painel  de Controle'!$C$15)</f>
        <v>1146259.6744907142</v>
      </c>
      <c r="DE15" s="221">
        <f>DE33*(1+'Painel  de Controle'!$C$15)</f>
        <v>1146259.6744907142</v>
      </c>
      <c r="DF15" s="221">
        <f>DF33*(1+'Painel  de Controle'!$C$15)</f>
        <v>1146259.6744907142</v>
      </c>
      <c r="DG15" s="221">
        <f>DG33*(1+'Painel  de Controle'!$C$15)</f>
        <v>1146259.6744907142</v>
      </c>
      <c r="DH15" s="221">
        <f>DH33*(1+'Painel  de Controle'!$C$15)</f>
        <v>1146259.6744907142</v>
      </c>
      <c r="DI15" s="221">
        <f>DI33*(1+'Painel  de Controle'!$C$15)</f>
        <v>1146259.6744907142</v>
      </c>
      <c r="DJ15" s="221">
        <f>DJ33*(1+'Painel  de Controle'!$C$15)</f>
        <v>1146259.6744907142</v>
      </c>
      <c r="DK15" s="221">
        <f>DK33*(1+'Painel  de Controle'!$C$15)</f>
        <v>1146259.6744907142</v>
      </c>
      <c r="DL15" s="221">
        <f>DL33*(1+'Painel  de Controle'!$C$15)</f>
        <v>1146259.6744907142</v>
      </c>
      <c r="DM15" s="221">
        <f>DM33*(1+'Painel  de Controle'!$C$15)</f>
        <v>1146259.6744907142</v>
      </c>
      <c r="DN15" s="221">
        <f>DN33*(1+'Painel  de Controle'!$C$15)</f>
        <v>1146259.6744907142</v>
      </c>
      <c r="DO15" s="221">
        <f>DO33*(1+'Painel  de Controle'!$C$15)</f>
        <v>1146259.6744907142</v>
      </c>
      <c r="DP15" s="221">
        <f>DP33*(1+'Painel  de Controle'!$C$15)</f>
        <v>1146259.6744907142</v>
      </c>
      <c r="DQ15" s="221">
        <f>DQ33*(1+'Painel  de Controle'!$C$15)</f>
        <v>1146259.6744907142</v>
      </c>
      <c r="DR15" s="221">
        <f>DR33*(1+'Painel  de Controle'!$C$15)</f>
        <v>1146259.6744907142</v>
      </c>
      <c r="DS15" s="221">
        <f>DS33*(1+'Painel  de Controle'!$C$15)</f>
        <v>1146259.6744907142</v>
      </c>
      <c r="DT15" s="221">
        <f>DT33*(1+'Painel  de Controle'!$C$15)</f>
        <v>1146259.6744907142</v>
      </c>
      <c r="DU15" s="221">
        <f>DU33*(1+'Painel  de Controle'!$C$15)</f>
        <v>1146259.6744907142</v>
      </c>
      <c r="DV15" s="221">
        <f>DV33*(1+'Painel  de Controle'!$C$15)</f>
        <v>1146259.6744907142</v>
      </c>
      <c r="DW15" s="221">
        <f>DW33*(1+'Painel  de Controle'!$C$15)</f>
        <v>1146259.6744907142</v>
      </c>
      <c r="DX15" s="221">
        <f>DX33*(1+'Painel  de Controle'!$C$15)</f>
        <v>1146259.6744907142</v>
      </c>
      <c r="DY15" s="221">
        <f>DY33*(1+'Painel  de Controle'!$C$15)</f>
        <v>1146259.6744907142</v>
      </c>
      <c r="DZ15" s="221">
        <f>DZ33*(1+'Painel  de Controle'!$C$15)</f>
        <v>1146259.6744907142</v>
      </c>
      <c r="EA15" s="221">
        <f>EA33*(1+'Painel  de Controle'!$C$15)</f>
        <v>1146259.6744907142</v>
      </c>
      <c r="EB15" s="221">
        <f>EB33*(1+'Painel  de Controle'!$C$15)</f>
        <v>1146259.6744907142</v>
      </c>
      <c r="EC15" s="221">
        <f>EC33*(1+'Painel  de Controle'!$C$15)</f>
        <v>1146259.6744907142</v>
      </c>
      <c r="ED15" s="221">
        <f>ED33*(1+'Painel  de Controle'!$C$15)</f>
        <v>1146259.6744907142</v>
      </c>
      <c r="EE15" s="221">
        <f>EE33*(1+'Painel  de Controle'!$C$15)</f>
        <v>1146259.6744907142</v>
      </c>
      <c r="EF15" s="221">
        <f>EF33*(1+'Painel  de Controle'!$C$15)</f>
        <v>1146259.6744907142</v>
      </c>
      <c r="EG15" s="221">
        <f>EG33*(1+'Painel  de Controle'!$C$15)</f>
        <v>1146259.6744907142</v>
      </c>
      <c r="EH15" s="221">
        <f>EH33*(1+'Painel  de Controle'!$C$15)</f>
        <v>1146259.6744907142</v>
      </c>
      <c r="EI15" s="221">
        <f>EI33*(1+'Painel  de Controle'!$C$15)</f>
        <v>1146259.6744907142</v>
      </c>
      <c r="EJ15" s="221">
        <f>EJ33*(1+'Painel  de Controle'!$C$15)</f>
        <v>1146259.6744907142</v>
      </c>
      <c r="EK15" s="221">
        <f>EK33*(1+'Painel  de Controle'!$C$15)</f>
        <v>1146259.6744907142</v>
      </c>
      <c r="EL15" s="221">
        <f>EL33*(1+'Painel  de Controle'!$C$15)</f>
        <v>1146259.6744907142</v>
      </c>
      <c r="EM15" s="221">
        <f>EM33*(1+'Painel  de Controle'!$C$15)</f>
        <v>1146259.6744907142</v>
      </c>
      <c r="EN15" s="221">
        <f>EN33*(1+'Painel  de Controle'!$C$15)</f>
        <v>1146259.6744907142</v>
      </c>
      <c r="EO15" s="221">
        <f>EO33*(1+'Painel  de Controle'!$C$15)</f>
        <v>1146259.6744907142</v>
      </c>
      <c r="EP15" s="221">
        <f>EP33*(1+'Painel  de Controle'!$C$15)</f>
        <v>1146259.6744907142</v>
      </c>
      <c r="EQ15" s="221">
        <f>EQ33*(1+'Painel  de Controle'!$C$15)</f>
        <v>1146259.6744907142</v>
      </c>
      <c r="ER15" s="221">
        <f>ER33*(1+'Painel  de Controle'!$C$15)</f>
        <v>1146259.6744907142</v>
      </c>
      <c r="ES15" s="221">
        <f>ES33*(1+'Painel  de Controle'!$C$15)</f>
        <v>1146259.6744907142</v>
      </c>
      <c r="ET15" s="221">
        <f>ET33*(1+'Painel  de Controle'!$C$15)</f>
        <v>1146259.6744907142</v>
      </c>
      <c r="EU15" s="221">
        <f>EU33*(1+'Painel  de Controle'!$C$15)</f>
        <v>1146259.6744907142</v>
      </c>
      <c r="EV15" s="221">
        <f>EV33*(1+'Painel  de Controle'!$C$15)</f>
        <v>1146259.6744907142</v>
      </c>
      <c r="EW15" s="221">
        <f>EW33*(1+'Painel  de Controle'!$C$15)</f>
        <v>1146259.6744907142</v>
      </c>
      <c r="EX15" s="221">
        <f>EX33*(1+'Painel  de Controle'!$C$15)</f>
        <v>1146259.6744907142</v>
      </c>
      <c r="EY15" s="221">
        <f>EY33*(1+'Painel  de Controle'!$C$15)</f>
        <v>1146259.6744907142</v>
      </c>
      <c r="EZ15" s="221">
        <f>EZ33*(1+'Painel  de Controle'!$C$15)</f>
        <v>1146259.6744907142</v>
      </c>
      <c r="FA15" s="221">
        <f>FA33*(1+'Painel  de Controle'!$C$15)</f>
        <v>1146259.6744907142</v>
      </c>
      <c r="FB15" s="221">
        <f>FB33*(1+'Painel  de Controle'!$C$15)</f>
        <v>1146259.6744907142</v>
      </c>
      <c r="FC15" s="221">
        <f>FC33*(1+'Painel  de Controle'!$C$15)</f>
        <v>1146259.6744907142</v>
      </c>
      <c r="FD15" s="221">
        <f>FD33*(1+'Painel  de Controle'!$C$15)</f>
        <v>1146259.6744907142</v>
      </c>
      <c r="FE15" s="221">
        <f>FE33*(1+'Painel  de Controle'!$C$15)</f>
        <v>1146259.6744907142</v>
      </c>
      <c r="FF15" s="221">
        <f>FF33*(1+'Painel  de Controle'!$C$15)</f>
        <v>1146259.6744907142</v>
      </c>
      <c r="FG15" s="221">
        <f>FG33*(1+'Painel  de Controle'!$C$15)</f>
        <v>1146259.6744907142</v>
      </c>
      <c r="FH15" s="221">
        <f>FH33*(1+'Painel  de Controle'!$C$15)</f>
        <v>1146259.6744907142</v>
      </c>
      <c r="FI15" s="221">
        <f>FI33*(1+'Painel  de Controle'!$C$15)</f>
        <v>1146259.6744907142</v>
      </c>
      <c r="FJ15" s="221">
        <f>FJ33*(1+'Painel  de Controle'!$C$15)</f>
        <v>1146259.6744907142</v>
      </c>
      <c r="FK15" s="221">
        <f>FK33*(1+'Painel  de Controle'!$C$15)</f>
        <v>1146259.6744907142</v>
      </c>
      <c r="FL15" s="221">
        <f>FL33*(1+'Painel  de Controle'!$C$15)</f>
        <v>1146259.6744907142</v>
      </c>
      <c r="FM15" s="221">
        <f>FM33*(1+'Painel  de Controle'!$C$15)</f>
        <v>1146259.6744907142</v>
      </c>
      <c r="FN15" s="221">
        <f>FN33*(1+'Painel  de Controle'!$C$15)</f>
        <v>1146259.6744907142</v>
      </c>
      <c r="FO15" s="221">
        <f>FO33*(1+'Painel  de Controle'!$C$15)</f>
        <v>1146259.6744907142</v>
      </c>
      <c r="FP15" s="221">
        <f>FP33*(1+'Painel  de Controle'!$C$15)</f>
        <v>1146259.6744907142</v>
      </c>
      <c r="FQ15" s="221">
        <f>FQ33*(1+'Painel  de Controle'!$C$15)</f>
        <v>1146259.6744907142</v>
      </c>
      <c r="FR15" s="221">
        <f>FR33*(1+'Painel  de Controle'!$C$15)</f>
        <v>1146259.6744907142</v>
      </c>
      <c r="FS15" s="221">
        <f>FS33*(1+'Painel  de Controle'!$C$15)</f>
        <v>1146259.6744907142</v>
      </c>
      <c r="FT15" s="221">
        <f>FT33*(1+'Painel  de Controle'!$C$15)</f>
        <v>1146259.6744907142</v>
      </c>
      <c r="FU15" s="221">
        <f>FU33*(1+'Painel  de Controle'!$C$15)</f>
        <v>1146259.6744907142</v>
      </c>
      <c r="FV15" s="221">
        <f>FV33*(1+'Painel  de Controle'!$C$15)</f>
        <v>1146259.6744907142</v>
      </c>
      <c r="FW15" s="221">
        <f>FW33*(1+'Painel  de Controle'!$C$15)</f>
        <v>1146259.6744907142</v>
      </c>
      <c r="FX15" s="221">
        <f>FX33*(1+'Painel  de Controle'!$C$15)</f>
        <v>1146259.6744907142</v>
      </c>
      <c r="FY15" s="221">
        <f>FY33*(1+'Painel  de Controle'!$C$15)</f>
        <v>1146259.6744907142</v>
      </c>
      <c r="FZ15" s="221">
        <f>FZ33*(1+'Painel  de Controle'!$C$15)</f>
        <v>1146259.6744907142</v>
      </c>
      <c r="GA15" s="221">
        <f>GA33*(1+'Painel  de Controle'!$C$15)</f>
        <v>1146259.6744907142</v>
      </c>
      <c r="GB15" s="221">
        <f>GB33*(1+'Painel  de Controle'!$C$15)</f>
        <v>1146259.6744907142</v>
      </c>
      <c r="GC15" s="221">
        <f>GC33*(1+'Painel  de Controle'!$C$15)</f>
        <v>1146259.6744907142</v>
      </c>
      <c r="GD15" s="221">
        <f>GD33*(1+'Painel  de Controle'!$C$15)</f>
        <v>1146259.6744907142</v>
      </c>
      <c r="GE15" s="221">
        <f>GE33*(1+'Painel  de Controle'!$C$15)</f>
        <v>1146259.6744907142</v>
      </c>
      <c r="GF15" s="221">
        <f>GF33*(1+'Painel  de Controle'!$C$15)</f>
        <v>1146259.6744907142</v>
      </c>
      <c r="GG15" s="221">
        <f>GG33*(1+'Painel  de Controle'!$C$15)</f>
        <v>1146259.6744907142</v>
      </c>
      <c r="GH15" s="221">
        <f>GH33*(1+'Painel  de Controle'!$C$15)</f>
        <v>1146259.6744907142</v>
      </c>
      <c r="GI15" s="221">
        <f>GI33*(1+'Painel  de Controle'!$C$15)</f>
        <v>1146259.6744907142</v>
      </c>
      <c r="GJ15" s="221">
        <f>GJ33*(1+'Painel  de Controle'!$C$15)</f>
        <v>1146259.6744907142</v>
      </c>
      <c r="GK15" s="221">
        <f>GK33*(1+'Painel  de Controle'!$C$15)</f>
        <v>1146259.6744907142</v>
      </c>
      <c r="GL15" s="221">
        <f>GL33*(1+'Painel  de Controle'!$C$15)</f>
        <v>1146259.6744907142</v>
      </c>
      <c r="GM15" s="221">
        <f>GM33*(1+'Painel  de Controle'!$C$15)</f>
        <v>1146259.6744907142</v>
      </c>
      <c r="GN15" s="221">
        <f>GN33*(1+'Painel  de Controle'!$C$15)</f>
        <v>1146259.6744907142</v>
      </c>
      <c r="GO15" s="221">
        <f>GO33*(1+'Painel  de Controle'!$C$15)</f>
        <v>1146259.6744907142</v>
      </c>
      <c r="GP15" s="221">
        <f>GP33*(1+'Painel  de Controle'!$C$15)</f>
        <v>1146259.6744907142</v>
      </c>
      <c r="GQ15" s="221">
        <f>GQ33*(1+'Painel  de Controle'!$C$15)</f>
        <v>1146259.6744907142</v>
      </c>
      <c r="GR15" s="221">
        <f>GR33*(1+'Painel  de Controle'!$C$15)</f>
        <v>1146259.6744907142</v>
      </c>
      <c r="GS15" s="221">
        <f>GS33*(1+'Painel  de Controle'!$C$15)</f>
        <v>1146259.6744907142</v>
      </c>
      <c r="GT15" s="221">
        <f>GT33*(1+'Painel  de Controle'!$C$15)</f>
        <v>1146259.6744907142</v>
      </c>
      <c r="GU15" s="221">
        <f>GU33*(1+'Painel  de Controle'!$C$15)</f>
        <v>1146259.6744907142</v>
      </c>
      <c r="GV15" s="221">
        <f>GV33*(1+'Painel  de Controle'!$C$15)</f>
        <v>1146259.6744907142</v>
      </c>
      <c r="GW15" s="221">
        <f>GW33*(1+'Painel  de Controle'!$C$15)</f>
        <v>1146259.6744907142</v>
      </c>
      <c r="GX15" s="221">
        <f>GX33*(1+'Painel  de Controle'!$C$15)</f>
        <v>1146259.6744907142</v>
      </c>
      <c r="GY15" s="221">
        <f>GY33*(1+'Painel  de Controle'!$C$15)</f>
        <v>1146259.6744907142</v>
      </c>
      <c r="GZ15" s="221">
        <f>GZ33*(1+'Painel  de Controle'!$C$15)</f>
        <v>1146259.6744907142</v>
      </c>
      <c r="HA15" s="221">
        <f>HA33*(1+'Painel  de Controle'!$C$15)</f>
        <v>1146259.6744907142</v>
      </c>
      <c r="HB15" s="221">
        <f>HB33*(1+'Painel  de Controle'!$C$15)</f>
        <v>1146259.6744907142</v>
      </c>
      <c r="HC15" s="221">
        <f>HC33*(1+'Painel  de Controle'!$C$15)</f>
        <v>1146259.6744907142</v>
      </c>
      <c r="HD15" s="221">
        <f>HD33*(1+'Painel  de Controle'!$C$15)</f>
        <v>1146259.6744907142</v>
      </c>
      <c r="HE15" s="221">
        <f>HE33*(1+'Painel  de Controle'!$C$15)</f>
        <v>1146259.6744907142</v>
      </c>
      <c r="HF15" s="221">
        <f>HF33*(1+'Painel  de Controle'!$C$15)</f>
        <v>1146259.6744907142</v>
      </c>
      <c r="HG15" s="221">
        <f>HG33*(1+'Painel  de Controle'!$C$15)</f>
        <v>1146259.6744907142</v>
      </c>
      <c r="HH15" s="221">
        <f>HH33*(1+'Painel  de Controle'!$C$15)</f>
        <v>1146259.6744907142</v>
      </c>
      <c r="HI15" s="221">
        <f>HI33*(1+'Painel  de Controle'!$C$15)</f>
        <v>1146259.6744907142</v>
      </c>
      <c r="HJ15" s="221">
        <f>HJ33*(1+'Painel  de Controle'!$C$15)</f>
        <v>1146259.6744907142</v>
      </c>
      <c r="HK15" s="221">
        <f>HK33*(1+'Painel  de Controle'!$C$15)</f>
        <v>1146259.6744907142</v>
      </c>
      <c r="HL15" s="221">
        <f>HL33*(1+'Painel  de Controle'!$C$15)</f>
        <v>1146259.6744907142</v>
      </c>
      <c r="HM15" s="221">
        <f>HM33*(1+'Painel  de Controle'!$C$15)</f>
        <v>1146259.6744907142</v>
      </c>
      <c r="HN15" s="221">
        <f>HN33*(1+'Painel  de Controle'!$C$15)</f>
        <v>1146259.6744907142</v>
      </c>
      <c r="HO15" s="221">
        <f>HO33*(1+'Painel  de Controle'!$C$15)</f>
        <v>1146259.6744907142</v>
      </c>
      <c r="HP15" s="221">
        <f>HP33*(1+'Painel  de Controle'!$C$15)</f>
        <v>1146259.6744907142</v>
      </c>
      <c r="HQ15" s="221">
        <f>HQ33*(1+'Painel  de Controle'!$C$15)</f>
        <v>1146259.6744907142</v>
      </c>
      <c r="HR15" s="221">
        <f>HR33*(1+'Painel  de Controle'!$C$15)</f>
        <v>1146259.6744907142</v>
      </c>
      <c r="HS15" s="221">
        <f>HS33*(1+'Painel  de Controle'!$C$15)</f>
        <v>1146259.6744907142</v>
      </c>
      <c r="HT15" s="221">
        <f>HT33*(1+'Painel  de Controle'!$C$15)</f>
        <v>1146259.6744907142</v>
      </c>
      <c r="HU15" s="221">
        <f>HU33*(1+'Painel  de Controle'!$C$15)</f>
        <v>1146259.6744907142</v>
      </c>
      <c r="HV15" s="221">
        <f>HV33*(1+'Painel  de Controle'!$C$15)</f>
        <v>1146259.6744907142</v>
      </c>
      <c r="HW15" s="221">
        <f>HW33*(1+'Painel  de Controle'!$C$15)</f>
        <v>1146259.6744907142</v>
      </c>
      <c r="HX15" s="221">
        <f>HX33*(1+'Painel  de Controle'!$C$15)</f>
        <v>1146259.6744907142</v>
      </c>
      <c r="HY15" s="221">
        <f>HY33*(1+'Painel  de Controle'!$C$15)</f>
        <v>1146259.6744907142</v>
      </c>
      <c r="HZ15" s="221">
        <f>HZ33*(1+'Painel  de Controle'!$C$15)</f>
        <v>1146259.6744907142</v>
      </c>
      <c r="IA15" s="221">
        <f>IA33*(1+'Painel  de Controle'!$C$15)</f>
        <v>1146259.6744907142</v>
      </c>
      <c r="IB15" s="221">
        <f>IB33*(1+'Painel  de Controle'!$C$15)</f>
        <v>1146259.6744907142</v>
      </c>
      <c r="IC15" s="221">
        <f>IC33*(1+'Painel  de Controle'!$C$15)</f>
        <v>1146259.6744907142</v>
      </c>
      <c r="ID15" s="221">
        <f>ID33*(1+'Painel  de Controle'!$C$15)</f>
        <v>1146259.6744907142</v>
      </c>
      <c r="IE15" s="221">
        <f>IE33*(1+'Painel  de Controle'!$C$15)</f>
        <v>1146259.6744907142</v>
      </c>
      <c r="IF15" s="221">
        <f>IF33*(1+'Painel  de Controle'!$C$15)</f>
        <v>1146259.6744907142</v>
      </c>
      <c r="IG15" s="221">
        <f>IG33*(1+'Painel  de Controle'!$C$15)</f>
        <v>1146259.6744907142</v>
      </c>
      <c r="IH15" s="221">
        <f>IH33*(1+'Painel  de Controle'!$C$15)</f>
        <v>1146259.6744907142</v>
      </c>
      <c r="II15" s="221">
        <f>II33*(1+'Painel  de Controle'!$C$15)</f>
        <v>1146259.6744907142</v>
      </c>
      <c r="IJ15" s="221">
        <f>IJ33*(1+'Painel  de Controle'!$C$15)</f>
        <v>1146259.6744907142</v>
      </c>
      <c r="IK15" s="221">
        <f>IK33*(1+'Painel  de Controle'!$C$15)</f>
        <v>1146259.6744907142</v>
      </c>
      <c r="IL15" s="221">
        <f>IL33*(1+'Painel  de Controle'!$C$15)</f>
        <v>1146259.6744907142</v>
      </c>
      <c r="IM15" s="221">
        <f>IM33*(1+'Painel  de Controle'!$C$15)</f>
        <v>1146259.6744907142</v>
      </c>
      <c r="IN15" s="221">
        <f>IN33*(1+'Painel  de Controle'!$C$15)</f>
        <v>1146259.6744907142</v>
      </c>
      <c r="IO15" s="221">
        <f>IO33*(1+'Painel  de Controle'!$C$15)</f>
        <v>1146259.6744907142</v>
      </c>
      <c r="IP15" s="221">
        <f>IP33*(1+'Painel  de Controle'!$C$15)</f>
        <v>1146259.6744907142</v>
      </c>
      <c r="IQ15" s="221">
        <f>IQ33*(1+'Painel  de Controle'!$C$15)</f>
        <v>1146259.6744907142</v>
      </c>
      <c r="IR15" s="221">
        <f>IR33*(1+'Painel  de Controle'!$C$15)</f>
        <v>1146259.6744907142</v>
      </c>
      <c r="IS15" s="221">
        <f>IS33*(1+'Painel  de Controle'!$C$15)</f>
        <v>1146259.6744907142</v>
      </c>
      <c r="IT15" s="221">
        <f>IT33*(1+'Painel  de Controle'!$C$15)</f>
        <v>1146259.6744907142</v>
      </c>
      <c r="IU15" s="221">
        <f>IU33*(1+'Painel  de Controle'!$C$15)</f>
        <v>1146259.6744907142</v>
      </c>
      <c r="IV15" s="221">
        <f>IV33*(1+'Painel  de Controle'!$C$15)</f>
        <v>1146259.6744907142</v>
      </c>
      <c r="IW15" s="221">
        <f>IW33*(1+'Painel  de Controle'!$C$15)</f>
        <v>1146259.6744907142</v>
      </c>
      <c r="IX15" s="221">
        <f>IX33*(1+'Painel  de Controle'!$C$15)</f>
        <v>1146259.6744907142</v>
      </c>
      <c r="IY15" s="221">
        <f>IY33*(1+'Painel  de Controle'!$C$15)</f>
        <v>1146259.6744907142</v>
      </c>
      <c r="IZ15" s="221">
        <f>IZ33*(1+'Painel  de Controle'!$C$15)</f>
        <v>1146259.6744907142</v>
      </c>
      <c r="JA15" s="221">
        <f>JA33*(1+'Painel  de Controle'!$C$15)</f>
        <v>1146259.6744907142</v>
      </c>
      <c r="JB15" s="221">
        <f>JB33*(1+'Painel  de Controle'!$C$15)</f>
        <v>1146259.6744907142</v>
      </c>
      <c r="JC15" s="221">
        <f>JC33*(1+'Painel  de Controle'!$C$15)</f>
        <v>1146259.6744907142</v>
      </c>
      <c r="JD15" s="221">
        <f>JD33*(1+'Painel  de Controle'!$C$15)</f>
        <v>1146259.6744907142</v>
      </c>
      <c r="JE15" s="221">
        <f>JE33*(1+'Painel  de Controle'!$C$15)</f>
        <v>1146259.6744907142</v>
      </c>
      <c r="JF15" s="221">
        <f>JF33*(1+'Painel  de Controle'!$C$15)</f>
        <v>1146259.6744907142</v>
      </c>
      <c r="JG15" s="221">
        <f>JG33*(1+'Painel  de Controle'!$C$15)</f>
        <v>1146259.6744907142</v>
      </c>
      <c r="JH15" s="221">
        <f>JH33*(1+'Painel  de Controle'!$C$15)</f>
        <v>1146259.6744907142</v>
      </c>
      <c r="JI15" s="221">
        <f>JI33*(1+'Painel  de Controle'!$C$15)</f>
        <v>1146259.6744907142</v>
      </c>
      <c r="JJ15" s="221">
        <f>JJ33*(1+'Painel  de Controle'!$C$15)</f>
        <v>1146259.6744907142</v>
      </c>
      <c r="JK15" s="221">
        <f>JK33*(1+'Painel  de Controle'!$C$15)</f>
        <v>1146259.6744907142</v>
      </c>
      <c r="JL15" s="221">
        <f>JL33*(1+'Painel  de Controle'!$C$15)</f>
        <v>1146259.6744907142</v>
      </c>
      <c r="JM15" s="221">
        <f>JM33*(1+'Painel  de Controle'!$C$15)</f>
        <v>1146259.6744907142</v>
      </c>
      <c r="JN15" s="221">
        <f>JN33*(1+'Painel  de Controle'!$C$15)</f>
        <v>1146259.6744907142</v>
      </c>
      <c r="JO15" s="221">
        <f>JO33*(1+'Painel  de Controle'!$C$15)</f>
        <v>1146259.6744907142</v>
      </c>
      <c r="JP15" s="221">
        <f>JP33*(1+'Painel  de Controle'!$C$15)</f>
        <v>1146259.6744907142</v>
      </c>
      <c r="JQ15" s="221">
        <f>JQ33*(1+'Painel  de Controle'!$C$15)</f>
        <v>1146259.6744907142</v>
      </c>
      <c r="JR15" s="221">
        <f>JR33*(1+'Painel  de Controle'!$C$15)</f>
        <v>1146259.6744907142</v>
      </c>
      <c r="JS15" s="221">
        <f>JS33*(1+'Painel  de Controle'!$C$15)</f>
        <v>1146259.6744907142</v>
      </c>
      <c r="JT15" s="221">
        <f>JT33*(1+'Painel  de Controle'!$C$15)</f>
        <v>1146259.6744907142</v>
      </c>
      <c r="JU15" s="221">
        <f>JU33*(1+'Painel  de Controle'!$C$15)</f>
        <v>1146259.6744907142</v>
      </c>
      <c r="JV15" s="221">
        <f>JV33*(1+'Painel  de Controle'!$C$15)</f>
        <v>1146259.6744907142</v>
      </c>
      <c r="JW15" s="221">
        <f>JW33*(1+'Painel  de Controle'!$C$15)</f>
        <v>1146259.6744907142</v>
      </c>
      <c r="JX15" s="221">
        <f>JX33*(1+'Painel  de Controle'!$C$15)</f>
        <v>1146259.6744907142</v>
      </c>
      <c r="JY15" s="221">
        <f>JY33*(1+'Painel  de Controle'!$C$15)</f>
        <v>1146259.6744907142</v>
      </c>
      <c r="JZ15" s="221">
        <f>JZ33*(1+'Painel  de Controle'!$C$15)</f>
        <v>1146259.6744907142</v>
      </c>
      <c r="KA15" s="221">
        <f>KA33*(1+'Painel  de Controle'!$C$15)</f>
        <v>1146259.6744907142</v>
      </c>
      <c r="KB15" s="221">
        <f>KB33*(1+'Painel  de Controle'!$C$15)</f>
        <v>1146259.6744907142</v>
      </c>
      <c r="KC15" s="221">
        <f>KC33*(1+'Painel  de Controle'!$C$15)</f>
        <v>1146259.6744907142</v>
      </c>
      <c r="KD15" s="221">
        <f>KD33*(1+'Painel  de Controle'!$C$15)</f>
        <v>1146259.6744907142</v>
      </c>
      <c r="KE15" s="221">
        <f>KE33*(1+'Painel  de Controle'!$C$15)</f>
        <v>1146259.6744907142</v>
      </c>
      <c r="KF15" s="221">
        <f>KF33*(1+'Painel  de Controle'!$C$15)</f>
        <v>1146259.6744907142</v>
      </c>
      <c r="KG15" s="221">
        <f>KG33*(1+'Painel  de Controle'!$C$15)</f>
        <v>1146259.6744907142</v>
      </c>
      <c r="KH15" s="221">
        <f>KH33*(1+'Painel  de Controle'!$C$15)</f>
        <v>1146259.6744907142</v>
      </c>
      <c r="KI15" s="221">
        <f>KI33*(1+'Painel  de Controle'!$C$15)</f>
        <v>1146259.6744907142</v>
      </c>
      <c r="KJ15" s="221">
        <f>KJ33*(1+'Painel  de Controle'!$C$15)</f>
        <v>1146259.6744907142</v>
      </c>
      <c r="KK15" s="221">
        <f>KK33*(1+'Painel  de Controle'!$C$15)</f>
        <v>1146259.6744907142</v>
      </c>
      <c r="KL15" s="221">
        <f>KL33*(1+'Painel  de Controle'!$C$15)</f>
        <v>1146259.6744907142</v>
      </c>
      <c r="KM15" s="221">
        <f>KM33*(1+'Painel  de Controle'!$C$15)</f>
        <v>1146259.6744907142</v>
      </c>
      <c r="KN15" s="221">
        <f>KN33*(1+'Painel  de Controle'!$C$15)</f>
        <v>1146259.6744907142</v>
      </c>
      <c r="KO15" s="221">
        <f>KO33*(1+'Painel  de Controle'!$C$15)</f>
        <v>1146259.6744907142</v>
      </c>
      <c r="KP15" s="221">
        <f>KP33*(1+'Painel  de Controle'!$C$15)</f>
        <v>1146259.6744907142</v>
      </c>
      <c r="KQ15" s="221">
        <f>KQ33*(1+'Painel  de Controle'!$C$15)</f>
        <v>1146259.6744907142</v>
      </c>
      <c r="KR15" s="221">
        <f>KR33*(1+'Painel  de Controle'!$C$15)</f>
        <v>1146259.6744907142</v>
      </c>
      <c r="KS15" s="221">
        <f>KS33*(1+'Painel  de Controle'!$C$15)</f>
        <v>1146259.6744907142</v>
      </c>
      <c r="KT15" s="221">
        <f>KT33*(1+'Painel  de Controle'!$C$15)</f>
        <v>1146259.6744907142</v>
      </c>
      <c r="KU15" s="221">
        <f>KU33*(1+'Painel  de Controle'!$C$15)</f>
        <v>1146259.6744907142</v>
      </c>
      <c r="KV15" s="221">
        <f>KV33*(1+'Painel  de Controle'!$C$15)</f>
        <v>1146259.6744907142</v>
      </c>
      <c r="KW15" s="221">
        <f>KW33*(1+'Painel  de Controle'!$C$15)</f>
        <v>1146259.6744907142</v>
      </c>
      <c r="KX15" s="221">
        <f>KX33*(1+'Painel  de Controle'!$C$15)</f>
        <v>1146259.6744907142</v>
      </c>
      <c r="KY15" s="221">
        <f>KY33*(1+'Painel  de Controle'!$C$15)</f>
        <v>1146259.6744907142</v>
      </c>
      <c r="KZ15" s="221">
        <f>KZ33*(1+'Painel  de Controle'!$C$15)</f>
        <v>1146259.6744907142</v>
      </c>
      <c r="LA15" s="221">
        <f>LA33*(1+'Painel  de Controle'!$C$15)</f>
        <v>1146259.6744907142</v>
      </c>
      <c r="LB15" s="221">
        <f>LB33*(1+'Painel  de Controle'!$C$15)</f>
        <v>1146259.6744907142</v>
      </c>
      <c r="LC15" s="221">
        <f>LC33*(1+'Painel  de Controle'!$C$15)</f>
        <v>1146259.6744907142</v>
      </c>
      <c r="LD15" s="221">
        <f>LD33*(1+'Painel  de Controle'!$C$15)</f>
        <v>1146259.6744907142</v>
      </c>
      <c r="LE15" s="221">
        <f>LE33*(1+'Painel  de Controle'!$C$15)</f>
        <v>1146259.6744907142</v>
      </c>
      <c r="LF15" s="221">
        <f>LF33*(1+'Painel  de Controle'!$C$15)</f>
        <v>1146259.6744907142</v>
      </c>
      <c r="LG15" s="221">
        <f>LG33*(1+'Painel  de Controle'!$C$15)</f>
        <v>1146259.6744907142</v>
      </c>
      <c r="LH15" s="221">
        <f>LH33*(1+'Painel  de Controle'!$C$15)</f>
        <v>1146259.6744907142</v>
      </c>
      <c r="LI15" s="221">
        <f>LI33*(1+'Painel  de Controle'!$C$15)</f>
        <v>1146259.6744907142</v>
      </c>
      <c r="LJ15" s="221">
        <f>LJ33*(1+'Painel  de Controle'!$C$15)</f>
        <v>1146259.6744907142</v>
      </c>
      <c r="LK15" s="221">
        <f>LK33*(1+'Painel  de Controle'!$C$15)</f>
        <v>1146259.6744907142</v>
      </c>
      <c r="LL15" s="221">
        <f>LL33*(1+'Painel  de Controle'!$C$15)</f>
        <v>1146259.6744907142</v>
      </c>
      <c r="LM15" s="221">
        <f>LM33*(1+'Painel  de Controle'!$C$15)</f>
        <v>1146259.6744907142</v>
      </c>
      <c r="LN15" s="221">
        <f>LN33*(1+'Painel  de Controle'!$C$15)</f>
        <v>1146259.6744907142</v>
      </c>
      <c r="LO15" s="221">
        <f>LO33*(1+'Painel  de Controle'!$C$15)</f>
        <v>1146259.6744907142</v>
      </c>
      <c r="LP15" s="221">
        <f>LP33*(1+'Painel  de Controle'!$C$15)</f>
        <v>1146259.6744907142</v>
      </c>
      <c r="LQ15" s="221">
        <f>LQ33*(1+'Painel  de Controle'!$C$15)</f>
        <v>1146259.6744907142</v>
      </c>
      <c r="LR15" s="221">
        <f>LR33*(1+'Painel  de Controle'!$C$15)</f>
        <v>1146259.6744907142</v>
      </c>
      <c r="LS15" s="221">
        <f>LS33*(1+'Painel  de Controle'!$C$15)</f>
        <v>1146259.6744907142</v>
      </c>
      <c r="LT15" s="221">
        <f>LT33*(1+'Painel  de Controle'!$C$15)</f>
        <v>1146259.6744907142</v>
      </c>
      <c r="LU15" s="221">
        <f>LU33*(1+'Painel  de Controle'!$C$15)</f>
        <v>1146259.6744907142</v>
      </c>
      <c r="LV15" s="221">
        <f>LV33*(1+'Painel  de Controle'!$C$15)</f>
        <v>1146259.6744907142</v>
      </c>
      <c r="LW15" s="221">
        <f>LW33*(1+'Painel  de Controle'!$C$15)</f>
        <v>1146259.6744907142</v>
      </c>
      <c r="LX15" s="221">
        <f>LX33*(1+'Painel  de Controle'!$C$15)</f>
        <v>1146259.6744907142</v>
      </c>
      <c r="LY15" s="221">
        <f>LY33*(1+'Painel  de Controle'!$C$15)</f>
        <v>1146259.6744907142</v>
      </c>
      <c r="LZ15" s="221">
        <f>LZ33*(1+'Painel  de Controle'!$C$15)</f>
        <v>1146259.6744907142</v>
      </c>
      <c r="MA15" s="221">
        <f>MA33*(1+'Painel  de Controle'!$C$15)</f>
        <v>1146259.6744907142</v>
      </c>
      <c r="MB15" s="221">
        <f>MB33*(1+'Painel  de Controle'!$C$15)</f>
        <v>1146259.6744907142</v>
      </c>
      <c r="MC15" s="221">
        <f>MC33*(1+'Painel  de Controle'!$C$15)</f>
        <v>1146259.6744907142</v>
      </c>
      <c r="MD15" s="221">
        <f>MD33*(1+'Painel  de Controle'!$C$15)</f>
        <v>1146259.6744907142</v>
      </c>
      <c r="ME15" s="221">
        <f>ME33*(1+'Painel  de Controle'!$C$15)</f>
        <v>1146259.6744907142</v>
      </c>
      <c r="MF15" s="221">
        <f>MF33*(1+'Painel  de Controle'!$C$15)</f>
        <v>1146259.6744907142</v>
      </c>
      <c r="MG15" s="221">
        <f>MG33*(1+'Painel  de Controle'!$C$15)</f>
        <v>1146259.6744907142</v>
      </c>
      <c r="MH15" s="221">
        <f>MH33*(1+'Painel  de Controle'!$C$15)</f>
        <v>1146259.6744907142</v>
      </c>
      <c r="MI15" s="221">
        <f>MI33*(1+'Painel  de Controle'!$C$15)</f>
        <v>1146259.6744907142</v>
      </c>
      <c r="MJ15" s="221">
        <f>MJ33*(1+'Painel  de Controle'!$C$15)</f>
        <v>1146259.6744907142</v>
      </c>
      <c r="MK15" s="221">
        <f>MK33*(1+'Painel  de Controle'!$C$15)</f>
        <v>1146259.6744907142</v>
      </c>
      <c r="ML15" s="221">
        <f>ML33*(1+'Painel  de Controle'!$C$15)</f>
        <v>1146259.6744907142</v>
      </c>
      <c r="MM15" s="221">
        <f>MM33*(1+'Painel  de Controle'!$C$15)</f>
        <v>1146259.6744907142</v>
      </c>
      <c r="MN15" s="221">
        <f>MN33*(1+'Painel  de Controle'!$C$15)</f>
        <v>1146259.6744907142</v>
      </c>
      <c r="MO15" s="221">
        <f>MO33*(1+'Painel  de Controle'!$C$15)</f>
        <v>1146259.6744907142</v>
      </c>
      <c r="MP15" s="221">
        <f>MP33*(1+'Painel  de Controle'!$C$15)</f>
        <v>1146259.6744907142</v>
      </c>
      <c r="MQ15" s="221">
        <f>MQ33*(1+'Painel  de Controle'!$C$15)</f>
        <v>1146259.6744907142</v>
      </c>
      <c r="MR15" s="221">
        <f>MR33*(1+'Painel  de Controle'!$C$15)</f>
        <v>1146259.6744907142</v>
      </c>
      <c r="MS15" s="221">
        <f>MS33*(1+'Painel  de Controle'!$C$15)</f>
        <v>1146259.6744907142</v>
      </c>
      <c r="MT15" s="221">
        <f>MT33*(1+'Painel  de Controle'!$C$15)</f>
        <v>1146259.6744907142</v>
      </c>
      <c r="MU15" s="221">
        <f>MU33*(1+'Painel  de Controle'!$C$15)</f>
        <v>1146259.6744907142</v>
      </c>
      <c r="MV15" s="221">
        <f>MV33*(1+'Painel  de Controle'!$C$15)</f>
        <v>1146259.6744907142</v>
      </c>
      <c r="MW15" s="221">
        <f>MW33*(1+'Painel  de Controle'!$C$15)</f>
        <v>1146259.6744907142</v>
      </c>
      <c r="MX15" s="221">
        <f>MX33*(1+'Painel  de Controle'!$C$15)</f>
        <v>1146259.6744907142</v>
      </c>
      <c r="MY15" s="221">
        <f>MY33*(1+'Painel  de Controle'!$C$15)</f>
        <v>1146259.6744907142</v>
      </c>
      <c r="MZ15" s="221">
        <f>MZ33*(1+'Painel  de Controle'!$C$15)</f>
        <v>1146259.6744907142</v>
      </c>
      <c r="NA15" s="221">
        <f>NA33*(1+'Painel  de Controle'!$C$15)</f>
        <v>1146259.6744907142</v>
      </c>
      <c r="NB15" s="221">
        <f>NB33*(1+'Painel  de Controle'!$C$15)</f>
        <v>1146259.6744907142</v>
      </c>
      <c r="NC15" s="221">
        <f>NC33*(1+'Painel  de Controle'!$C$15)</f>
        <v>1146259.6744907142</v>
      </c>
      <c r="ND15" s="221">
        <f>ND33*(1+'Painel  de Controle'!$C$15)</f>
        <v>1146259.6744907142</v>
      </c>
      <c r="NE15" s="221">
        <f>NE33*(1+'Painel  de Controle'!$C$15)</f>
        <v>1146259.6744907142</v>
      </c>
      <c r="NF15" s="221">
        <f>NF33*(1+'Painel  de Controle'!$C$15)</f>
        <v>1146259.6744907142</v>
      </c>
      <c r="NG15" s="221">
        <f>NG33*(1+'Painel  de Controle'!$C$15)</f>
        <v>1146259.6744907142</v>
      </c>
      <c r="NH15" s="221">
        <f>NH33*(1+'Painel  de Controle'!$C$15)</f>
        <v>1146259.6744907142</v>
      </c>
      <c r="NI15" s="221">
        <f>NI33*(1+'Painel  de Controle'!$C$15)</f>
        <v>1146259.6744907142</v>
      </c>
      <c r="NJ15" s="221">
        <f>NJ33*(1+'Painel  de Controle'!$C$15)</f>
        <v>1146259.6744907142</v>
      </c>
      <c r="NK15" s="221">
        <f>NK33*(1+'Painel  de Controle'!$C$15)</f>
        <v>1146259.6744907142</v>
      </c>
      <c r="NL15" s="221">
        <f>NL33*(1+'Painel  de Controle'!$C$15)</f>
        <v>1146259.6744907142</v>
      </c>
      <c r="NM15" s="221">
        <f>NM33*(1+'Painel  de Controle'!$C$15)</f>
        <v>1146259.6744907142</v>
      </c>
      <c r="NN15" s="221">
        <f>NN33*(1+'Painel  de Controle'!$C$15)</f>
        <v>1146259.6744907142</v>
      </c>
      <c r="NO15" s="221">
        <f>NO33*(1+'Painel  de Controle'!$C$15)</f>
        <v>1146259.6744907142</v>
      </c>
      <c r="NP15" s="221">
        <f>NP33*(1+'Painel  de Controle'!$C$15)</f>
        <v>1146259.6744907142</v>
      </c>
      <c r="NQ15" s="221">
        <f>NQ33*(1+'Painel  de Controle'!$C$15)</f>
        <v>1146259.6744907142</v>
      </c>
      <c r="NR15" s="221">
        <f>NR33*(1+'Painel  de Controle'!$C$15)</f>
        <v>1146259.6744907142</v>
      </c>
      <c r="NS15" s="221">
        <f>NS33*(1+'Painel  de Controle'!$C$15)</f>
        <v>1146259.6744907142</v>
      </c>
      <c r="NT15" s="221">
        <f>NT33*(1+'Painel  de Controle'!$C$15)</f>
        <v>1146259.6744907142</v>
      </c>
      <c r="NU15" s="221">
        <f>NU33*(1+'Painel  de Controle'!$C$15)</f>
        <v>1146259.6744907142</v>
      </c>
      <c r="NV15" s="221">
        <f>NV33*(1+'Painel  de Controle'!$C$15)</f>
        <v>1146259.6744907142</v>
      </c>
      <c r="NW15" s="221">
        <f>NW33*(1+'Painel  de Controle'!$C$15)</f>
        <v>1146259.6744907142</v>
      </c>
      <c r="NX15" s="221">
        <f>NX33*(1+'Painel  de Controle'!$C$15)</f>
        <v>1146259.6744907142</v>
      </c>
      <c r="NY15" s="221">
        <f>NY33*(1+'Painel  de Controle'!$C$15)</f>
        <v>1146259.6744907142</v>
      </c>
      <c r="NZ15" s="221">
        <f>NZ33*(1+'Painel  de Controle'!$C$15)</f>
        <v>1146259.6744907142</v>
      </c>
      <c r="OA15" s="221">
        <f>OA33*(1+'Painel  de Controle'!$C$15)</f>
        <v>1146259.6744907142</v>
      </c>
      <c r="OB15" s="221">
        <f>OB33*(1+'Painel  de Controle'!$C$15)</f>
        <v>1146259.6744907142</v>
      </c>
      <c r="OC15" s="221">
        <f>OC33*(1+'Painel  de Controle'!$C$15)</f>
        <v>1146259.6744907142</v>
      </c>
      <c r="OD15" s="221">
        <f>OD33*(1+'Painel  de Controle'!$C$15)</f>
        <v>1146259.6744907142</v>
      </c>
      <c r="OE15" s="221">
        <f>OE33*(1+'Painel  de Controle'!$C$15)</f>
        <v>1146259.6744907142</v>
      </c>
      <c r="OF15" s="221">
        <f>OF33*(1+'Painel  de Controle'!$C$15)</f>
        <v>1146259.6744907142</v>
      </c>
      <c r="OG15" s="221">
        <f>OG33*(1+'Painel  de Controle'!$C$15)</f>
        <v>1146259.6744907142</v>
      </c>
      <c r="OH15" s="221">
        <f>OH33*(1+'Painel  de Controle'!$C$15)</f>
        <v>1146259.6744907142</v>
      </c>
      <c r="OI15" s="221">
        <f>OI33*(1+'Painel  de Controle'!$C$15)</f>
        <v>1146259.6744907142</v>
      </c>
      <c r="OJ15" s="221">
        <f>OJ33*(1+'Painel  de Controle'!$C$15)</f>
        <v>1146259.6744907142</v>
      </c>
      <c r="OK15" s="221">
        <f>OK33*(1+'Painel  de Controle'!$C$15)</f>
        <v>1146259.6744907142</v>
      </c>
      <c r="OL15" s="221">
        <f>OL33*(1+'Painel  de Controle'!$C$15)</f>
        <v>1146259.6744907142</v>
      </c>
      <c r="OM15" s="221">
        <f>OM33*(1+'Painel  de Controle'!$C$15)</f>
        <v>1146259.6744907142</v>
      </c>
      <c r="ON15" s="221">
        <f>ON33*(1+'Painel  de Controle'!$C$15)</f>
        <v>1146259.6744907142</v>
      </c>
      <c r="OO15" s="221">
        <f>OO33*(1+'Painel  de Controle'!$C$15)</f>
        <v>1146259.6744907142</v>
      </c>
      <c r="OP15" s="221">
        <f>OP33*(1+'Painel  de Controle'!$C$15)</f>
        <v>1146259.6744907142</v>
      </c>
      <c r="OQ15" s="221">
        <f>OQ33*(1+'Painel  de Controle'!$C$15)</f>
        <v>1146259.6744907142</v>
      </c>
      <c r="OR15" s="221">
        <f>OR33*(1+'Painel  de Controle'!$C$15)</f>
        <v>1146259.6744907142</v>
      </c>
      <c r="OS15" s="221">
        <f>OS33*(1+'Painel  de Controle'!$C$15)</f>
        <v>1146259.6744907142</v>
      </c>
      <c r="OT15" s="221">
        <f>OT33*(1+'Painel  de Controle'!$C$15)</f>
        <v>1146259.6744907142</v>
      </c>
      <c r="OU15" s="221">
        <f>OU33*(1+'Painel  de Controle'!$C$15)</f>
        <v>1146259.6744907142</v>
      </c>
      <c r="OV15" s="221">
        <f>OV33*(1+'Painel  de Controle'!$C$15)</f>
        <v>1146259.6744907142</v>
      </c>
      <c r="OW15" s="221">
        <f>OW33*(1+'Painel  de Controle'!$C$15)</f>
        <v>1146259.6744907142</v>
      </c>
      <c r="OX15" s="221">
        <f>OX33*(1+'Painel  de Controle'!$C$15)</f>
        <v>1146259.6744907142</v>
      </c>
      <c r="OY15" s="221">
        <f>OY33*(1+'Painel  de Controle'!$C$15)</f>
        <v>1146259.6744907142</v>
      </c>
      <c r="OZ15" s="221">
        <f>OZ33*(1+'Painel  de Controle'!$C$15)</f>
        <v>1146259.6744907142</v>
      </c>
      <c r="PA15" s="221">
        <f>PA33*(1+'Painel  de Controle'!$C$15)</f>
        <v>1146259.6744907142</v>
      </c>
      <c r="PB15" s="221">
        <f>PB33*(1+'Painel  de Controle'!$C$15)</f>
        <v>1146259.6744907142</v>
      </c>
      <c r="PC15" s="221">
        <f>PC33*(1+'Painel  de Controle'!$C$15)</f>
        <v>1146259.6744907142</v>
      </c>
      <c r="PD15" s="221">
        <f>PD33*(1+'Painel  de Controle'!$C$15)</f>
        <v>1146259.6744907142</v>
      </c>
      <c r="PE15" s="221">
        <f>PE33*(1+'Painel  de Controle'!$C$15)</f>
        <v>1146259.6744907142</v>
      </c>
      <c r="PF15" s="221">
        <f>PF33*(1+'Painel  de Controle'!$C$15)</f>
        <v>1146259.6744907142</v>
      </c>
      <c r="PG15" s="221">
        <f>PG33*(1+'Painel  de Controle'!$C$15)</f>
        <v>1146259.6744907142</v>
      </c>
      <c r="PH15" s="221">
        <f>PH33*(1+'Painel  de Controle'!$C$15)</f>
        <v>1146259.6744907142</v>
      </c>
      <c r="PI15" s="221">
        <f>PI33*(1+'Painel  de Controle'!$C$15)</f>
        <v>1146259.6744907142</v>
      </c>
      <c r="PJ15" s="221">
        <f>PJ33*(1+'Painel  de Controle'!$C$15)</f>
        <v>1146259.6744907142</v>
      </c>
      <c r="PK15" s="221">
        <f>PK33*(1+'Painel  de Controle'!$C$15)</f>
        <v>1146259.6744907142</v>
      </c>
      <c r="PL15" s="221">
        <f>PL33*(1+'Painel  de Controle'!$C$15)</f>
        <v>1146259.6744907142</v>
      </c>
      <c r="PM15" s="221">
        <f>PM33*(1+'Painel  de Controle'!$C$15)</f>
        <v>1146259.6744907142</v>
      </c>
      <c r="PN15" s="221">
        <f>PN33*(1+'Painel  de Controle'!$C$15)</f>
        <v>1146259.6744907142</v>
      </c>
      <c r="PO15" s="221">
        <f>PO33*(1+'Painel  de Controle'!$C$15)</f>
        <v>1146259.6744907142</v>
      </c>
      <c r="PP15" s="221">
        <f>PP33*(1+'Painel  de Controle'!$C$15)</f>
        <v>1146259.6744907142</v>
      </c>
      <c r="PQ15" s="221">
        <f>PQ33*(1+'Painel  de Controle'!$C$15)</f>
        <v>1146259.6744907142</v>
      </c>
      <c r="PR15" s="221">
        <f>PR33*(1+'Painel  de Controle'!$C$15)</f>
        <v>1146259.6744907142</v>
      </c>
      <c r="PS15" s="221">
        <f>PS33*(1+'Painel  de Controle'!$C$15)</f>
        <v>1146259.6744907142</v>
      </c>
      <c r="PT15" s="221">
        <f>PT33*(1+'Painel  de Controle'!$C$15)</f>
        <v>1146259.6744907142</v>
      </c>
      <c r="PU15" s="221">
        <f>PU33*(1+'Painel  de Controle'!$C$15)</f>
        <v>1146259.6744907142</v>
      </c>
      <c r="PV15" s="221">
        <f>PV33*(1+'Painel  de Controle'!$C$15)</f>
        <v>1146259.6744907142</v>
      </c>
      <c r="PW15" s="221">
        <f>PW33*(1+'Painel  de Controle'!$C$15)</f>
        <v>1146259.6744907142</v>
      </c>
      <c r="PX15" s="221">
        <f>PX33*(1+'Painel  de Controle'!$C$15)</f>
        <v>1146259.6744907142</v>
      </c>
      <c r="PY15" s="221">
        <f>PY33*(1+'Painel  de Controle'!$C$15)</f>
        <v>1146259.6744907142</v>
      </c>
      <c r="PZ15" s="221">
        <f>PZ33*(1+'Painel  de Controle'!$C$15)</f>
        <v>1146259.6744907142</v>
      </c>
      <c r="QA15" s="221">
        <f>QA33*(1+'Painel  de Controle'!$C$15)</f>
        <v>1146259.6744907142</v>
      </c>
      <c r="QB15" s="221">
        <f>QB33*(1+'Painel  de Controle'!$C$15)</f>
        <v>1146259.6744907142</v>
      </c>
      <c r="QC15" s="221">
        <f>QC33*(1+'Painel  de Controle'!$C$15)</f>
        <v>1146259.6744907142</v>
      </c>
      <c r="QD15" s="221">
        <f>QD33*(1+'Painel  de Controle'!$C$15)</f>
        <v>1146259.6744907142</v>
      </c>
      <c r="QE15" s="221">
        <f>QE33*(1+'Painel  de Controle'!$C$15)</f>
        <v>1146259.6744907142</v>
      </c>
      <c r="QF15" s="221">
        <f>QF33*(1+'Painel  de Controle'!$C$15)</f>
        <v>1146259.6744907142</v>
      </c>
      <c r="QG15" s="221">
        <f>QG33*(1+'Painel  de Controle'!$C$15)</f>
        <v>1146259.6744907142</v>
      </c>
      <c r="QH15" s="221">
        <f>QH33*(1+'Painel  de Controle'!$C$15)</f>
        <v>1146259.6744907142</v>
      </c>
      <c r="QI15" s="221">
        <f>QI33*(1+'Painel  de Controle'!$C$15)</f>
        <v>1146259.6744907142</v>
      </c>
      <c r="QJ15" s="221">
        <f>QJ33*(1+'Painel  de Controle'!$C$15)</f>
        <v>1146259.6744907142</v>
      </c>
      <c r="QK15" s="221">
        <f>QK33*(1+'Painel  de Controle'!$C$15)</f>
        <v>1146259.6744907142</v>
      </c>
      <c r="QL15" s="221">
        <f>QL33*(1+'Painel  de Controle'!$C$15)</f>
        <v>1146259.6744907142</v>
      </c>
      <c r="QM15" s="221">
        <f>QM33*(1+'Painel  de Controle'!$C$15)</f>
        <v>1146259.6744907142</v>
      </c>
      <c r="QN15" s="221">
        <f>QN33*(1+'Painel  de Controle'!$C$15)</f>
        <v>1146259.6744907142</v>
      </c>
      <c r="QO15" s="221">
        <f>QO33*(1+'Painel  de Controle'!$C$15)</f>
        <v>1146259.6744907142</v>
      </c>
      <c r="QP15" s="221">
        <f>QP33*(1+'Painel  de Controle'!$C$15)</f>
        <v>1146259.6744907142</v>
      </c>
      <c r="QQ15" s="221">
        <f>QQ33*(1+'Painel  de Controle'!$C$15)</f>
        <v>1146259.6744907142</v>
      </c>
      <c r="QR15" s="221">
        <f>QR33*(1+'Painel  de Controle'!$C$15)</f>
        <v>1146259.6744907142</v>
      </c>
      <c r="QS15" s="221">
        <f>QS33*(1+'Painel  de Controle'!$C$15)</f>
        <v>1146259.6744907142</v>
      </c>
      <c r="QT15" s="221">
        <f>QT33*(1+'Painel  de Controle'!$C$15)</f>
        <v>1146259.6744907142</v>
      </c>
      <c r="QU15" s="221">
        <f>QU33*(1+'Painel  de Controle'!$C$15)</f>
        <v>1146259.6744907142</v>
      </c>
      <c r="QV15" s="221">
        <f>QV33*(1+'Painel  de Controle'!$C$15)</f>
        <v>1146259.6744907142</v>
      </c>
      <c r="QW15" s="221">
        <f>QW33*(1+'Painel  de Controle'!$C$15)</f>
        <v>1146259.6744907142</v>
      </c>
      <c r="QX15" s="221">
        <f>QX33*(1+'Painel  de Controle'!$C$15)</f>
        <v>1146259.6744907142</v>
      </c>
      <c r="QY15" s="221">
        <f>QY33*(1+'Painel  de Controle'!$C$15)</f>
        <v>1146259.6744907142</v>
      </c>
      <c r="QZ15" s="221">
        <f>QZ33*(1+'Painel  de Controle'!$C$15)</f>
        <v>1146259.6744907142</v>
      </c>
      <c r="RA15" s="221">
        <f>RA33*(1+'Painel  de Controle'!$C$15)</f>
        <v>1146259.6744907142</v>
      </c>
      <c r="RB15" s="221">
        <f>RB33*(1+'Painel  de Controle'!$C$15)</f>
        <v>1146259.6744907142</v>
      </c>
      <c r="RC15" s="221">
        <f>RC33*(1+'Painel  de Controle'!$C$15)</f>
        <v>1146259.6744907142</v>
      </c>
      <c r="RD15" s="221">
        <f>RD33*(1+'Painel  de Controle'!$C$15)</f>
        <v>1146259.6744907142</v>
      </c>
      <c r="RE15" s="221">
        <f>RE33*(1+'Painel  de Controle'!$C$15)</f>
        <v>1146259.6744907142</v>
      </c>
      <c r="RF15" s="221">
        <f>RF33*(1+'Painel  de Controle'!$C$15)</f>
        <v>1146259.6744907142</v>
      </c>
      <c r="RG15" s="221">
        <f>RG33*(1+'Painel  de Controle'!$C$15)</f>
        <v>1146259.6744907142</v>
      </c>
      <c r="RH15" s="221">
        <f>RH33*(1+'Painel  de Controle'!$C$15)</f>
        <v>1146259.6744907142</v>
      </c>
    </row>
    <row r="16" spans="1:476" ht="15.75" customHeight="1">
      <c r="A16" s="50"/>
      <c r="B16" s="95" t="s">
        <v>179</v>
      </c>
      <c r="C16" s="211"/>
      <c r="D16" s="211"/>
      <c r="E16" s="82">
        <f>SUM(H16:AQ16)</f>
        <v>236614711.35240018</v>
      </c>
      <c r="F16" s="221"/>
      <c r="G16" s="220"/>
      <c r="H16" s="70">
        <f>SUM(AS16:BD16)</f>
        <v>3367234.1199999996</v>
      </c>
      <c r="I16" s="70">
        <f>SUM(BE16:BP16)</f>
        <v>1011780</v>
      </c>
      <c r="J16" s="70">
        <f>SUM(BQ16:CB16)</f>
        <v>2109705.3553999998</v>
      </c>
      <c r="K16" s="70">
        <f>SUM(CC16:CN16)</f>
        <v>2023560</v>
      </c>
      <c r="L16" s="70">
        <f>SUM(CO16:CZ16)</f>
        <v>6745200</v>
      </c>
      <c r="M16" s="70">
        <f>SUM(DA16:DL16)</f>
        <v>7140555.8670000006</v>
      </c>
      <c r="N16" s="70">
        <f>SUM(DM16:DX16)</f>
        <v>7140555.8670000006</v>
      </c>
      <c r="O16" s="70">
        <f>SUM(DY16:EJ16)</f>
        <v>7140555.8670000006</v>
      </c>
      <c r="P16" s="70">
        <f>SUM(EK16:EV16)</f>
        <v>7140555.8670000006</v>
      </c>
      <c r="Q16" s="70">
        <f>SUM(EW16:FH16)</f>
        <v>7140555.8670000006</v>
      </c>
      <c r="R16" s="70">
        <f>SUM(FI16:FT16)</f>
        <v>7140555.8670000006</v>
      </c>
      <c r="S16" s="70">
        <f>SUM(FU16:GF16)</f>
        <v>7140555.8670000006</v>
      </c>
      <c r="T16" s="70">
        <f>SUM(GG16:GR16)</f>
        <v>7140555.8670000006</v>
      </c>
      <c r="U16" s="70">
        <f>SUM(GS16:HD16)</f>
        <v>7140555.8670000006</v>
      </c>
      <c r="V16" s="70">
        <f>SUM(HE16:HP16)</f>
        <v>7140555.8670000006</v>
      </c>
      <c r="W16" s="70">
        <f>SUM(HQ16:IB16)</f>
        <v>7140555.8670000006</v>
      </c>
      <c r="X16" s="70">
        <f>SUM(IC16:IN16)</f>
        <v>7140555.8670000006</v>
      </c>
      <c r="Y16" s="70">
        <f>SUM(IO16:IZ16)</f>
        <v>7140555.8670000006</v>
      </c>
      <c r="Z16" s="70">
        <f>SUM(JA16:JL16)</f>
        <v>7140555.8670000006</v>
      </c>
      <c r="AA16" s="70">
        <f>SUM(JM16:JX16)</f>
        <v>7140555.8670000006</v>
      </c>
      <c r="AB16" s="70">
        <f>SUM(JY16:KJ16)</f>
        <v>7140555.8670000006</v>
      </c>
      <c r="AC16" s="70">
        <f>SUM(KK16:KV16)</f>
        <v>7140555.8670000006</v>
      </c>
      <c r="AD16" s="70">
        <f>SUM(KW16:LH16)</f>
        <v>7140555.8670000006</v>
      </c>
      <c r="AE16" s="70">
        <f>SUM(LI16:LT16)</f>
        <v>7140555.8670000006</v>
      </c>
      <c r="AF16" s="70">
        <f>SUM(LU16:MF16)</f>
        <v>7140555.8670000006</v>
      </c>
      <c r="AG16" s="70">
        <f>SUM(MG16:MR16)</f>
        <v>7140555.8670000006</v>
      </c>
      <c r="AH16" s="70">
        <f>SUM(MS16:ND16)</f>
        <v>7140555.8670000006</v>
      </c>
      <c r="AI16" s="70">
        <f>SUM(NE16:NP16)</f>
        <v>7140555.8670000006</v>
      </c>
      <c r="AJ16" s="70">
        <f>SUM(NQ16:OB16)</f>
        <v>7140555.8670000006</v>
      </c>
      <c r="AK16" s="70">
        <f>SUM(OC16:ON16)</f>
        <v>7140555.8670000006</v>
      </c>
      <c r="AL16" s="70">
        <f>SUM(OO16:OZ16)</f>
        <v>7140555.8670000006</v>
      </c>
      <c r="AM16" s="70">
        <f>SUM(PA16:PL16)</f>
        <v>7140555.8670000006</v>
      </c>
      <c r="AN16" s="70">
        <f>SUM(PM16:PX16)</f>
        <v>7140555.8670000006</v>
      </c>
      <c r="AO16" s="70">
        <f>SUM(PY16:QJ16)</f>
        <v>7140555.8670000006</v>
      </c>
      <c r="AP16" s="70">
        <f>SUM(QK16:QV16)</f>
        <v>7140555.8670000006</v>
      </c>
      <c r="AQ16" s="70">
        <f>SUM(QW16:RH16)</f>
        <v>7140555.8670000006</v>
      </c>
      <c r="AR16" s="221"/>
      <c r="AS16" s="221">
        <f>AS43 * (1 + 'Painel  de Controle'!$C$15)</f>
        <v>0</v>
      </c>
      <c r="AT16" s="221">
        <f>AT43 * (1 + 'Painel  de Controle'!$C$15)</f>
        <v>0</v>
      </c>
      <c r="AU16" s="221">
        <f>AU43 * (1 + 'Painel  de Controle'!$C$15)</f>
        <v>0</v>
      </c>
      <c r="AV16" s="221">
        <f>AV43 * (1 + 'Painel  de Controle'!$C$15)</f>
        <v>0</v>
      </c>
      <c r="AW16" s="221">
        <f>AW43 * (1 + 'Painel  de Controle'!$C$15)</f>
        <v>0</v>
      </c>
      <c r="AX16" s="221">
        <f>AX43 * (1 + 'Painel  de Controle'!$C$15)</f>
        <v>0</v>
      </c>
      <c r="AY16" s="221">
        <f>AY43 * (1 + 'Painel  de Controle'!$C$15)</f>
        <v>0</v>
      </c>
      <c r="AZ16" s="221">
        <f>AZ43 * (1 + 'Painel  de Controle'!$C$15)</f>
        <v>0</v>
      </c>
      <c r="BA16" s="221">
        <f>BA43 * (1 + 'Painel  de Controle'!$C$15)</f>
        <v>0</v>
      </c>
      <c r="BB16" s="221">
        <f>BB43 * (1 + 'Painel  de Controle'!$C$15)</f>
        <v>0</v>
      </c>
      <c r="BC16" s="221">
        <f>BC43 * (1 + 'Painel  de Controle'!$C$15)</f>
        <v>0</v>
      </c>
      <c r="BD16" s="221">
        <f>BD43 * (1 + 'Painel  de Controle'!$C$15)</f>
        <v>3367234.1199999996</v>
      </c>
      <c r="BE16" s="221">
        <f>BE43 * (1 + 'Painel  de Controle'!$C$15)</f>
        <v>84315</v>
      </c>
      <c r="BF16" s="221">
        <f>BF43 * (1 + 'Painel  de Controle'!$C$15)</f>
        <v>84315</v>
      </c>
      <c r="BG16" s="221">
        <f>BG43 * (1 + 'Painel  de Controle'!$C$15)</f>
        <v>84315</v>
      </c>
      <c r="BH16" s="221">
        <f>BH43 * (1 + 'Painel  de Controle'!$C$15)</f>
        <v>84315</v>
      </c>
      <c r="BI16" s="221">
        <f>BI43 * (1 + 'Painel  de Controle'!$C$15)</f>
        <v>84315</v>
      </c>
      <c r="BJ16" s="221">
        <f>BJ43 * (1 + 'Painel  de Controle'!$C$15)</f>
        <v>84315</v>
      </c>
      <c r="BK16" s="221">
        <f>BK43 * (1 + 'Painel  de Controle'!$C$15)</f>
        <v>84315</v>
      </c>
      <c r="BL16" s="221">
        <f>BL43 * (1 + 'Painel  de Controle'!$C$15)</f>
        <v>84315</v>
      </c>
      <c r="BM16" s="221">
        <f>BM43 * (1 + 'Painel  de Controle'!$C$15)</f>
        <v>84315</v>
      </c>
      <c r="BN16" s="221">
        <f>BN43 * (1 + 'Painel  de Controle'!$C$15)</f>
        <v>84315</v>
      </c>
      <c r="BO16" s="221">
        <f>BO43 * (1 + 'Painel  de Controle'!$C$15)</f>
        <v>84315</v>
      </c>
      <c r="BP16" s="221">
        <f>BP43 * (1 + 'Painel  de Controle'!$C$15)</f>
        <v>84315</v>
      </c>
      <c r="BQ16" s="221">
        <f>BQ43 * (1 + 'Painel  de Controle'!$C$15)</f>
        <v>254775.3554</v>
      </c>
      <c r="BR16" s="221">
        <f>BR43 * (1 + 'Painel  de Controle'!$C$15)</f>
        <v>168630</v>
      </c>
      <c r="BS16" s="221">
        <f>BS43 * (1 + 'Painel  de Controle'!$C$15)</f>
        <v>168630</v>
      </c>
      <c r="BT16" s="221">
        <f>BT43 * (1 + 'Painel  de Controle'!$C$15)</f>
        <v>168630</v>
      </c>
      <c r="BU16" s="221">
        <f>BU43 * (1 + 'Painel  de Controle'!$C$15)</f>
        <v>168630</v>
      </c>
      <c r="BV16" s="221">
        <f>BV43 * (1 + 'Painel  de Controle'!$C$15)</f>
        <v>168630</v>
      </c>
      <c r="BW16" s="221">
        <f>BW43 * (1 + 'Painel  de Controle'!$C$15)</f>
        <v>168630</v>
      </c>
      <c r="BX16" s="221">
        <f>BX43 * (1 + 'Painel  de Controle'!$C$15)</f>
        <v>168630</v>
      </c>
      <c r="BY16" s="221">
        <f>BY43 * (1 + 'Painel  de Controle'!$C$15)</f>
        <v>168630</v>
      </c>
      <c r="BZ16" s="221">
        <f>BZ43 * (1 + 'Painel  de Controle'!$C$15)</f>
        <v>168630</v>
      </c>
      <c r="CA16" s="221">
        <f>CA43 * (1 + 'Painel  de Controle'!$C$15)</f>
        <v>168630</v>
      </c>
      <c r="CB16" s="221">
        <f>CB43 * (1 + 'Painel  de Controle'!$C$15)</f>
        <v>168630</v>
      </c>
      <c r="CC16" s="221">
        <f>CC43 * (1 + 'Painel  de Controle'!$C$15)</f>
        <v>168630</v>
      </c>
      <c r="CD16" s="221">
        <f>CD43 * (1 + 'Painel  de Controle'!$C$15)</f>
        <v>168630</v>
      </c>
      <c r="CE16" s="221">
        <f>CE43 * (1 + 'Painel  de Controle'!$C$15)</f>
        <v>168630</v>
      </c>
      <c r="CF16" s="221">
        <f>CF43 * (1 + 'Painel  de Controle'!$C$15)</f>
        <v>168630</v>
      </c>
      <c r="CG16" s="221">
        <f>CG43 * (1 + 'Painel  de Controle'!$C$15)</f>
        <v>168630</v>
      </c>
      <c r="CH16" s="221">
        <f>CH43 * (1 + 'Painel  de Controle'!$C$15)</f>
        <v>168630</v>
      </c>
      <c r="CI16" s="221">
        <f>CI43 * (1 + 'Painel  de Controle'!$C$15)</f>
        <v>168630</v>
      </c>
      <c r="CJ16" s="221">
        <f>CJ43 * (1 + 'Painel  de Controle'!$C$15)</f>
        <v>168630</v>
      </c>
      <c r="CK16" s="221">
        <f>CK43 * (1 + 'Painel  de Controle'!$C$15)</f>
        <v>168630</v>
      </c>
      <c r="CL16" s="221">
        <f>CL43 * (1 + 'Painel  de Controle'!$C$15)</f>
        <v>168630</v>
      </c>
      <c r="CM16" s="221">
        <f>CM43 * (1 + 'Painel  de Controle'!$C$15)</f>
        <v>168630</v>
      </c>
      <c r="CN16" s="221">
        <f>CN43 * (1 + 'Painel  de Controle'!$C$15)</f>
        <v>168630</v>
      </c>
      <c r="CO16" s="221">
        <f>CO43 * (1 + 'Painel  de Controle'!$C$15)</f>
        <v>562100</v>
      </c>
      <c r="CP16" s="221">
        <f>CP43 * (1 + 'Painel  de Controle'!$C$15)</f>
        <v>562100</v>
      </c>
      <c r="CQ16" s="221">
        <f>CQ43 * (1 + 'Painel  de Controle'!$C$15)</f>
        <v>562100</v>
      </c>
      <c r="CR16" s="221">
        <f>CR43 * (1 + 'Painel  de Controle'!$C$15)</f>
        <v>562100</v>
      </c>
      <c r="CS16" s="221">
        <f>CS43 * (1 + 'Painel  de Controle'!$C$15)</f>
        <v>562100</v>
      </c>
      <c r="CT16" s="221">
        <f>CT43 * (1 + 'Painel  de Controle'!$C$15)</f>
        <v>562100</v>
      </c>
      <c r="CU16" s="221">
        <f>CU43 * (1 + 'Painel  de Controle'!$C$15)</f>
        <v>562100</v>
      </c>
      <c r="CV16" s="221">
        <f>CV43 * (1 + 'Painel  de Controle'!$C$15)</f>
        <v>562100</v>
      </c>
      <c r="CW16" s="221">
        <f>CW43 * (1 + 'Painel  de Controle'!$C$15)</f>
        <v>562100</v>
      </c>
      <c r="CX16" s="221">
        <f>CX43 * (1 + 'Painel  de Controle'!$C$15)</f>
        <v>562100</v>
      </c>
      <c r="CY16" s="221">
        <f>CY43 * (1 + 'Painel  de Controle'!$C$15)</f>
        <v>562100</v>
      </c>
      <c r="CZ16" s="221">
        <f>CZ43 * (1 + 'Painel  de Controle'!$C$15)</f>
        <v>562100</v>
      </c>
      <c r="DA16" s="221">
        <f>DA43 * (1 + 'Painel  de Controle'!$C$15)</f>
        <v>957455.86700000009</v>
      </c>
      <c r="DB16" s="221">
        <f>DB43 * (1 + 'Painel  de Controle'!$C$15)</f>
        <v>562100</v>
      </c>
      <c r="DC16" s="221">
        <f>DC43 * (1 + 'Painel  de Controle'!$C$15)</f>
        <v>562100</v>
      </c>
      <c r="DD16" s="221">
        <f>DD43 * (1 + 'Painel  de Controle'!$C$15)</f>
        <v>562100</v>
      </c>
      <c r="DE16" s="221">
        <f>DE43 * (1 + 'Painel  de Controle'!$C$15)</f>
        <v>562100</v>
      </c>
      <c r="DF16" s="221">
        <f>DF43 * (1 + 'Painel  de Controle'!$C$15)</f>
        <v>562100</v>
      </c>
      <c r="DG16" s="221">
        <f>DG43 * (1 + 'Painel  de Controle'!$C$15)</f>
        <v>562100</v>
      </c>
      <c r="DH16" s="221">
        <f>DH43 * (1 + 'Painel  de Controle'!$C$15)</f>
        <v>562100</v>
      </c>
      <c r="DI16" s="221">
        <f>DI43 * (1 + 'Painel  de Controle'!$C$15)</f>
        <v>562100</v>
      </c>
      <c r="DJ16" s="221">
        <f>DJ43 * (1 + 'Painel  de Controle'!$C$15)</f>
        <v>562100</v>
      </c>
      <c r="DK16" s="221">
        <f>DK43 * (1 + 'Painel  de Controle'!$C$15)</f>
        <v>562100</v>
      </c>
      <c r="DL16" s="221">
        <f>DL43 * (1 + 'Painel  de Controle'!$C$15)</f>
        <v>562100</v>
      </c>
      <c r="DM16" s="221">
        <f>DM43 * (1 + 'Painel  de Controle'!$C$15)</f>
        <v>957455.86700000009</v>
      </c>
      <c r="DN16" s="221">
        <f>DN43 * (1 + 'Painel  de Controle'!$C$15)</f>
        <v>562100</v>
      </c>
      <c r="DO16" s="221">
        <f>DO43 * (1 + 'Painel  de Controle'!$C$15)</f>
        <v>562100</v>
      </c>
      <c r="DP16" s="221">
        <f>DP43 * (1 + 'Painel  de Controle'!$C$15)</f>
        <v>562100</v>
      </c>
      <c r="DQ16" s="221">
        <f>DQ43 * (1 + 'Painel  de Controle'!$C$15)</f>
        <v>562100</v>
      </c>
      <c r="DR16" s="221">
        <f>DR43 * (1 + 'Painel  de Controle'!$C$15)</f>
        <v>562100</v>
      </c>
      <c r="DS16" s="221">
        <f>DS43 * (1 + 'Painel  de Controle'!$C$15)</f>
        <v>562100</v>
      </c>
      <c r="DT16" s="221">
        <f>DT43 * (1 + 'Painel  de Controle'!$C$15)</f>
        <v>562100</v>
      </c>
      <c r="DU16" s="221">
        <f>DU43 * (1 + 'Painel  de Controle'!$C$15)</f>
        <v>562100</v>
      </c>
      <c r="DV16" s="221">
        <f>DV43 * (1 + 'Painel  de Controle'!$C$15)</f>
        <v>562100</v>
      </c>
      <c r="DW16" s="221">
        <f>DW43 * (1 + 'Painel  de Controle'!$C$15)</f>
        <v>562100</v>
      </c>
      <c r="DX16" s="221">
        <f>DX43 * (1 + 'Painel  de Controle'!$C$15)</f>
        <v>562100</v>
      </c>
      <c r="DY16" s="221">
        <f>DY43 * (1 + 'Painel  de Controle'!$C$15)</f>
        <v>957455.86700000009</v>
      </c>
      <c r="DZ16" s="221">
        <f>DZ43 * (1 + 'Painel  de Controle'!$C$15)</f>
        <v>562100</v>
      </c>
      <c r="EA16" s="221">
        <f>EA43 * (1 + 'Painel  de Controle'!$C$15)</f>
        <v>562100</v>
      </c>
      <c r="EB16" s="221">
        <f>EB43 * (1 + 'Painel  de Controle'!$C$15)</f>
        <v>562100</v>
      </c>
      <c r="EC16" s="221">
        <f>EC43 * (1 + 'Painel  de Controle'!$C$15)</f>
        <v>562100</v>
      </c>
      <c r="ED16" s="221">
        <f>ED43 * (1 + 'Painel  de Controle'!$C$15)</f>
        <v>562100</v>
      </c>
      <c r="EE16" s="221">
        <f>EE43 * (1 + 'Painel  de Controle'!$C$15)</f>
        <v>562100</v>
      </c>
      <c r="EF16" s="221">
        <f>EF43 * (1 + 'Painel  de Controle'!$C$15)</f>
        <v>562100</v>
      </c>
      <c r="EG16" s="221">
        <f>EG43 * (1 + 'Painel  de Controle'!$C$15)</f>
        <v>562100</v>
      </c>
      <c r="EH16" s="221">
        <f>EH43 * (1 + 'Painel  de Controle'!$C$15)</f>
        <v>562100</v>
      </c>
      <c r="EI16" s="221">
        <f>EI43 * (1 + 'Painel  de Controle'!$C$15)</f>
        <v>562100</v>
      </c>
      <c r="EJ16" s="221">
        <f>EJ43 * (1 + 'Painel  de Controle'!$C$15)</f>
        <v>562100</v>
      </c>
      <c r="EK16" s="221">
        <f>EK43 * (1 + 'Painel  de Controle'!$C$15)</f>
        <v>957455.86700000009</v>
      </c>
      <c r="EL16" s="221">
        <f>EL43 * (1 + 'Painel  de Controle'!$C$15)</f>
        <v>562100</v>
      </c>
      <c r="EM16" s="221">
        <f>EM43 * (1 + 'Painel  de Controle'!$C$15)</f>
        <v>562100</v>
      </c>
      <c r="EN16" s="221">
        <f>EN43 * (1 + 'Painel  de Controle'!$C$15)</f>
        <v>562100</v>
      </c>
      <c r="EO16" s="221">
        <f>EO43 * (1 + 'Painel  de Controle'!$C$15)</f>
        <v>562100</v>
      </c>
      <c r="EP16" s="221">
        <f>EP43 * (1 + 'Painel  de Controle'!$C$15)</f>
        <v>562100</v>
      </c>
      <c r="EQ16" s="221">
        <f>EQ43 * (1 + 'Painel  de Controle'!$C$15)</f>
        <v>562100</v>
      </c>
      <c r="ER16" s="221">
        <f>ER43 * (1 + 'Painel  de Controle'!$C$15)</f>
        <v>562100</v>
      </c>
      <c r="ES16" s="221">
        <f>ES43 * (1 + 'Painel  de Controle'!$C$15)</f>
        <v>562100</v>
      </c>
      <c r="ET16" s="221">
        <f>ET43 * (1 + 'Painel  de Controle'!$C$15)</f>
        <v>562100</v>
      </c>
      <c r="EU16" s="221">
        <f>EU43 * (1 + 'Painel  de Controle'!$C$15)</f>
        <v>562100</v>
      </c>
      <c r="EV16" s="221">
        <f>EV43 * (1 + 'Painel  de Controle'!$C$15)</f>
        <v>562100</v>
      </c>
      <c r="EW16" s="221">
        <f>EW43 * (1 + 'Painel  de Controle'!$C$15)</f>
        <v>957455.86700000009</v>
      </c>
      <c r="EX16" s="221">
        <f>EX43 * (1 + 'Painel  de Controle'!$C$15)</f>
        <v>562100</v>
      </c>
      <c r="EY16" s="221">
        <f>EY43 * (1 + 'Painel  de Controle'!$C$15)</f>
        <v>562100</v>
      </c>
      <c r="EZ16" s="221">
        <f>EZ43 * (1 + 'Painel  de Controle'!$C$15)</f>
        <v>562100</v>
      </c>
      <c r="FA16" s="221">
        <f>FA43 * (1 + 'Painel  de Controle'!$C$15)</f>
        <v>562100</v>
      </c>
      <c r="FB16" s="221">
        <f>FB43 * (1 + 'Painel  de Controle'!$C$15)</f>
        <v>562100</v>
      </c>
      <c r="FC16" s="221">
        <f>FC43 * (1 + 'Painel  de Controle'!$C$15)</f>
        <v>562100</v>
      </c>
      <c r="FD16" s="221">
        <f>FD43 * (1 + 'Painel  de Controle'!$C$15)</f>
        <v>562100</v>
      </c>
      <c r="FE16" s="221">
        <f>FE43 * (1 + 'Painel  de Controle'!$C$15)</f>
        <v>562100</v>
      </c>
      <c r="FF16" s="221">
        <f>FF43 * (1 + 'Painel  de Controle'!$C$15)</f>
        <v>562100</v>
      </c>
      <c r="FG16" s="221">
        <f>FG43 * (1 + 'Painel  de Controle'!$C$15)</f>
        <v>562100</v>
      </c>
      <c r="FH16" s="221">
        <f>FH43 * (1 + 'Painel  de Controle'!$C$15)</f>
        <v>562100</v>
      </c>
      <c r="FI16" s="221">
        <f>FI43 * (1 + 'Painel  de Controle'!$C$15)</f>
        <v>957455.86700000009</v>
      </c>
      <c r="FJ16" s="221">
        <f>FJ43 * (1 + 'Painel  de Controle'!$C$15)</f>
        <v>562100</v>
      </c>
      <c r="FK16" s="221">
        <f>FK43 * (1 + 'Painel  de Controle'!$C$15)</f>
        <v>562100</v>
      </c>
      <c r="FL16" s="221">
        <f>FL43 * (1 + 'Painel  de Controle'!$C$15)</f>
        <v>562100</v>
      </c>
      <c r="FM16" s="221">
        <f>FM43 * (1 + 'Painel  de Controle'!$C$15)</f>
        <v>562100</v>
      </c>
      <c r="FN16" s="221">
        <f>FN43 * (1 + 'Painel  de Controle'!$C$15)</f>
        <v>562100</v>
      </c>
      <c r="FO16" s="221">
        <f>FO43 * (1 + 'Painel  de Controle'!$C$15)</f>
        <v>562100</v>
      </c>
      <c r="FP16" s="221">
        <f>FP43 * (1 + 'Painel  de Controle'!$C$15)</f>
        <v>562100</v>
      </c>
      <c r="FQ16" s="221">
        <f>FQ43 * (1 + 'Painel  de Controle'!$C$15)</f>
        <v>562100</v>
      </c>
      <c r="FR16" s="221">
        <f>FR43 * (1 + 'Painel  de Controle'!$C$15)</f>
        <v>562100</v>
      </c>
      <c r="FS16" s="221">
        <f>FS43 * (1 + 'Painel  de Controle'!$C$15)</f>
        <v>562100</v>
      </c>
      <c r="FT16" s="221">
        <f>FT43 * (1 + 'Painel  de Controle'!$C$15)</f>
        <v>562100</v>
      </c>
      <c r="FU16" s="221">
        <f>FU43 * (1 + 'Painel  de Controle'!$C$15)</f>
        <v>957455.86700000009</v>
      </c>
      <c r="FV16" s="221">
        <f>FV43 * (1 + 'Painel  de Controle'!$C$15)</f>
        <v>562100</v>
      </c>
      <c r="FW16" s="221">
        <f>FW43 * (1 + 'Painel  de Controle'!$C$15)</f>
        <v>562100</v>
      </c>
      <c r="FX16" s="221">
        <f>FX43 * (1 + 'Painel  de Controle'!$C$15)</f>
        <v>562100</v>
      </c>
      <c r="FY16" s="221">
        <f>FY43 * (1 + 'Painel  de Controle'!$C$15)</f>
        <v>562100</v>
      </c>
      <c r="FZ16" s="221">
        <f>FZ43 * (1 + 'Painel  de Controle'!$C$15)</f>
        <v>562100</v>
      </c>
      <c r="GA16" s="221">
        <f>GA43 * (1 + 'Painel  de Controle'!$C$15)</f>
        <v>562100</v>
      </c>
      <c r="GB16" s="221">
        <f>GB43 * (1 + 'Painel  de Controle'!$C$15)</f>
        <v>562100</v>
      </c>
      <c r="GC16" s="221">
        <f>GC43 * (1 + 'Painel  de Controle'!$C$15)</f>
        <v>562100</v>
      </c>
      <c r="GD16" s="221">
        <f>GD43 * (1 + 'Painel  de Controle'!$C$15)</f>
        <v>562100</v>
      </c>
      <c r="GE16" s="221">
        <f>GE43 * (1 + 'Painel  de Controle'!$C$15)</f>
        <v>562100</v>
      </c>
      <c r="GF16" s="221">
        <f>GF43 * (1 + 'Painel  de Controle'!$C$15)</f>
        <v>562100</v>
      </c>
      <c r="GG16" s="221">
        <f>GG43 * (1 + 'Painel  de Controle'!$C$15)</f>
        <v>957455.86700000009</v>
      </c>
      <c r="GH16" s="221">
        <f>GH43 * (1 + 'Painel  de Controle'!$C$15)</f>
        <v>562100</v>
      </c>
      <c r="GI16" s="221">
        <f>GI43 * (1 + 'Painel  de Controle'!$C$15)</f>
        <v>562100</v>
      </c>
      <c r="GJ16" s="221">
        <f>GJ43 * (1 + 'Painel  de Controle'!$C$15)</f>
        <v>562100</v>
      </c>
      <c r="GK16" s="221">
        <f>GK43 * (1 + 'Painel  de Controle'!$C$15)</f>
        <v>562100</v>
      </c>
      <c r="GL16" s="221">
        <f>GL43 * (1 + 'Painel  de Controle'!$C$15)</f>
        <v>562100</v>
      </c>
      <c r="GM16" s="221">
        <f>GM43 * (1 + 'Painel  de Controle'!$C$15)</f>
        <v>562100</v>
      </c>
      <c r="GN16" s="221">
        <f>GN43 * (1 + 'Painel  de Controle'!$C$15)</f>
        <v>562100</v>
      </c>
      <c r="GO16" s="221">
        <f>GO43 * (1 + 'Painel  de Controle'!$C$15)</f>
        <v>562100</v>
      </c>
      <c r="GP16" s="221">
        <f>GP43 * (1 + 'Painel  de Controle'!$C$15)</f>
        <v>562100</v>
      </c>
      <c r="GQ16" s="221">
        <f>GQ43 * (1 + 'Painel  de Controle'!$C$15)</f>
        <v>562100</v>
      </c>
      <c r="GR16" s="221">
        <f>GR43 * (1 + 'Painel  de Controle'!$C$15)</f>
        <v>562100</v>
      </c>
      <c r="GS16" s="221">
        <f>GS43 * (1 + 'Painel  de Controle'!$C$15)</f>
        <v>957455.86700000009</v>
      </c>
      <c r="GT16" s="221">
        <f>GT43 * (1 + 'Painel  de Controle'!$C$15)</f>
        <v>562100</v>
      </c>
      <c r="GU16" s="221">
        <f>GU43 * (1 + 'Painel  de Controle'!$C$15)</f>
        <v>562100</v>
      </c>
      <c r="GV16" s="221">
        <f>GV43 * (1 + 'Painel  de Controle'!$C$15)</f>
        <v>562100</v>
      </c>
      <c r="GW16" s="221">
        <f>GW43 * (1 + 'Painel  de Controle'!$C$15)</f>
        <v>562100</v>
      </c>
      <c r="GX16" s="221">
        <f>GX43 * (1 + 'Painel  de Controle'!$C$15)</f>
        <v>562100</v>
      </c>
      <c r="GY16" s="221">
        <f>GY43 * (1 + 'Painel  de Controle'!$C$15)</f>
        <v>562100</v>
      </c>
      <c r="GZ16" s="221">
        <f>GZ43 * (1 + 'Painel  de Controle'!$C$15)</f>
        <v>562100</v>
      </c>
      <c r="HA16" s="221">
        <f>HA43 * (1 + 'Painel  de Controle'!$C$15)</f>
        <v>562100</v>
      </c>
      <c r="HB16" s="221">
        <f>HB43 * (1 + 'Painel  de Controle'!$C$15)</f>
        <v>562100</v>
      </c>
      <c r="HC16" s="221">
        <f>HC43 * (1 + 'Painel  de Controle'!$C$15)</f>
        <v>562100</v>
      </c>
      <c r="HD16" s="221">
        <f>HD43 * (1 + 'Painel  de Controle'!$C$15)</f>
        <v>562100</v>
      </c>
      <c r="HE16" s="221">
        <f>HE43 * (1 + 'Painel  de Controle'!$C$15)</f>
        <v>957455.86700000009</v>
      </c>
      <c r="HF16" s="221">
        <f>HF43 * (1 + 'Painel  de Controle'!$C$15)</f>
        <v>562100</v>
      </c>
      <c r="HG16" s="221">
        <f>HG43 * (1 + 'Painel  de Controle'!$C$15)</f>
        <v>562100</v>
      </c>
      <c r="HH16" s="221">
        <f>HH43 * (1 + 'Painel  de Controle'!$C$15)</f>
        <v>562100</v>
      </c>
      <c r="HI16" s="221">
        <f>HI43 * (1 + 'Painel  de Controle'!$C$15)</f>
        <v>562100</v>
      </c>
      <c r="HJ16" s="221">
        <f>HJ43 * (1 + 'Painel  de Controle'!$C$15)</f>
        <v>562100</v>
      </c>
      <c r="HK16" s="221">
        <f>HK43 * (1 + 'Painel  de Controle'!$C$15)</f>
        <v>562100</v>
      </c>
      <c r="HL16" s="221">
        <f>HL43 * (1 + 'Painel  de Controle'!$C$15)</f>
        <v>562100</v>
      </c>
      <c r="HM16" s="221">
        <f>HM43 * (1 + 'Painel  de Controle'!$C$15)</f>
        <v>562100</v>
      </c>
      <c r="HN16" s="221">
        <f>HN43 * (1 + 'Painel  de Controle'!$C$15)</f>
        <v>562100</v>
      </c>
      <c r="HO16" s="221">
        <f>HO43 * (1 + 'Painel  de Controle'!$C$15)</f>
        <v>562100</v>
      </c>
      <c r="HP16" s="221">
        <f>HP43 * (1 + 'Painel  de Controle'!$C$15)</f>
        <v>562100</v>
      </c>
      <c r="HQ16" s="221">
        <f>HQ43 * (1 + 'Painel  de Controle'!$C$15)</f>
        <v>957455.86700000009</v>
      </c>
      <c r="HR16" s="221">
        <f>HR43 * (1 + 'Painel  de Controle'!$C$15)</f>
        <v>562100</v>
      </c>
      <c r="HS16" s="221">
        <f>HS43 * (1 + 'Painel  de Controle'!$C$15)</f>
        <v>562100</v>
      </c>
      <c r="HT16" s="221">
        <f>HT43 * (1 + 'Painel  de Controle'!$C$15)</f>
        <v>562100</v>
      </c>
      <c r="HU16" s="221">
        <f>HU43 * (1 + 'Painel  de Controle'!$C$15)</f>
        <v>562100</v>
      </c>
      <c r="HV16" s="221">
        <f>HV43 * (1 + 'Painel  de Controle'!$C$15)</f>
        <v>562100</v>
      </c>
      <c r="HW16" s="221">
        <f>HW43 * (1 + 'Painel  de Controle'!$C$15)</f>
        <v>562100</v>
      </c>
      <c r="HX16" s="221">
        <f>HX43 * (1 + 'Painel  de Controle'!$C$15)</f>
        <v>562100</v>
      </c>
      <c r="HY16" s="221">
        <f>HY43 * (1 + 'Painel  de Controle'!$C$15)</f>
        <v>562100</v>
      </c>
      <c r="HZ16" s="221">
        <f>HZ43 * (1 + 'Painel  de Controle'!$C$15)</f>
        <v>562100</v>
      </c>
      <c r="IA16" s="221">
        <f>IA43 * (1 + 'Painel  de Controle'!$C$15)</f>
        <v>562100</v>
      </c>
      <c r="IB16" s="221">
        <f>IB43 * (1 + 'Painel  de Controle'!$C$15)</f>
        <v>562100</v>
      </c>
      <c r="IC16" s="221">
        <f>IC43 * (1 + 'Painel  de Controle'!$C$15)</f>
        <v>957455.86700000009</v>
      </c>
      <c r="ID16" s="221">
        <f>ID43 * (1 + 'Painel  de Controle'!$C$15)</f>
        <v>562100</v>
      </c>
      <c r="IE16" s="221">
        <f>IE43 * (1 + 'Painel  de Controle'!$C$15)</f>
        <v>562100</v>
      </c>
      <c r="IF16" s="221">
        <f>IF43 * (1 + 'Painel  de Controle'!$C$15)</f>
        <v>562100</v>
      </c>
      <c r="IG16" s="221">
        <f>IG43 * (1 + 'Painel  de Controle'!$C$15)</f>
        <v>562100</v>
      </c>
      <c r="IH16" s="221">
        <f>IH43 * (1 + 'Painel  de Controle'!$C$15)</f>
        <v>562100</v>
      </c>
      <c r="II16" s="221">
        <f>II43 * (1 + 'Painel  de Controle'!$C$15)</f>
        <v>562100</v>
      </c>
      <c r="IJ16" s="221">
        <f>IJ43 * (1 + 'Painel  de Controle'!$C$15)</f>
        <v>562100</v>
      </c>
      <c r="IK16" s="221">
        <f>IK43 * (1 + 'Painel  de Controle'!$C$15)</f>
        <v>562100</v>
      </c>
      <c r="IL16" s="221">
        <f>IL43 * (1 + 'Painel  de Controle'!$C$15)</f>
        <v>562100</v>
      </c>
      <c r="IM16" s="221">
        <f>IM43 * (1 + 'Painel  de Controle'!$C$15)</f>
        <v>562100</v>
      </c>
      <c r="IN16" s="221">
        <f>IN43 * (1 + 'Painel  de Controle'!$C$15)</f>
        <v>562100</v>
      </c>
      <c r="IO16" s="221">
        <f>IO43 * (1 + 'Painel  de Controle'!$C$15)</f>
        <v>957455.86700000009</v>
      </c>
      <c r="IP16" s="221">
        <f>IP43 * (1 + 'Painel  de Controle'!$C$15)</f>
        <v>562100</v>
      </c>
      <c r="IQ16" s="221">
        <f>IQ43 * (1 + 'Painel  de Controle'!$C$15)</f>
        <v>562100</v>
      </c>
      <c r="IR16" s="221">
        <f>IR43 * (1 + 'Painel  de Controle'!$C$15)</f>
        <v>562100</v>
      </c>
      <c r="IS16" s="221">
        <f>IS43 * (1 + 'Painel  de Controle'!$C$15)</f>
        <v>562100</v>
      </c>
      <c r="IT16" s="221">
        <f>IT43 * (1 + 'Painel  de Controle'!$C$15)</f>
        <v>562100</v>
      </c>
      <c r="IU16" s="221">
        <f>IU43 * (1 + 'Painel  de Controle'!$C$15)</f>
        <v>562100</v>
      </c>
      <c r="IV16" s="221">
        <f>IV43 * (1 + 'Painel  de Controle'!$C$15)</f>
        <v>562100</v>
      </c>
      <c r="IW16" s="221">
        <f>IW43 * (1 + 'Painel  de Controle'!$C$15)</f>
        <v>562100</v>
      </c>
      <c r="IX16" s="221">
        <f>IX43 * (1 + 'Painel  de Controle'!$C$15)</f>
        <v>562100</v>
      </c>
      <c r="IY16" s="221">
        <f>IY43 * (1 + 'Painel  de Controle'!$C$15)</f>
        <v>562100</v>
      </c>
      <c r="IZ16" s="221">
        <f>IZ43 * (1 + 'Painel  de Controle'!$C$15)</f>
        <v>562100</v>
      </c>
      <c r="JA16" s="221">
        <f>JA43 * (1 + 'Painel  de Controle'!$C$15)</f>
        <v>957455.86700000009</v>
      </c>
      <c r="JB16" s="221">
        <f>JB43 * (1 + 'Painel  de Controle'!$C$15)</f>
        <v>562100</v>
      </c>
      <c r="JC16" s="221">
        <f>JC43 * (1 + 'Painel  de Controle'!$C$15)</f>
        <v>562100</v>
      </c>
      <c r="JD16" s="221">
        <f>JD43 * (1 + 'Painel  de Controle'!$C$15)</f>
        <v>562100</v>
      </c>
      <c r="JE16" s="221">
        <f>JE43 * (1 + 'Painel  de Controle'!$C$15)</f>
        <v>562100</v>
      </c>
      <c r="JF16" s="221">
        <f>JF43 * (1 + 'Painel  de Controle'!$C$15)</f>
        <v>562100</v>
      </c>
      <c r="JG16" s="221">
        <f>JG43 * (1 + 'Painel  de Controle'!$C$15)</f>
        <v>562100</v>
      </c>
      <c r="JH16" s="221">
        <f>JH43 * (1 + 'Painel  de Controle'!$C$15)</f>
        <v>562100</v>
      </c>
      <c r="JI16" s="221">
        <f>JI43 * (1 + 'Painel  de Controle'!$C$15)</f>
        <v>562100</v>
      </c>
      <c r="JJ16" s="221">
        <f>JJ43 * (1 + 'Painel  de Controle'!$C$15)</f>
        <v>562100</v>
      </c>
      <c r="JK16" s="221">
        <f>JK43 * (1 + 'Painel  de Controle'!$C$15)</f>
        <v>562100</v>
      </c>
      <c r="JL16" s="221">
        <f>JL43 * (1 + 'Painel  de Controle'!$C$15)</f>
        <v>562100</v>
      </c>
      <c r="JM16" s="221">
        <f>JM43 * (1 + 'Painel  de Controle'!$C$15)</f>
        <v>957455.86700000009</v>
      </c>
      <c r="JN16" s="221">
        <f>JN43 * (1 + 'Painel  de Controle'!$C$15)</f>
        <v>562100</v>
      </c>
      <c r="JO16" s="221">
        <f>JO43 * (1 + 'Painel  de Controle'!$C$15)</f>
        <v>562100</v>
      </c>
      <c r="JP16" s="221">
        <f>JP43 * (1 + 'Painel  de Controle'!$C$15)</f>
        <v>562100</v>
      </c>
      <c r="JQ16" s="221">
        <f>JQ43 * (1 + 'Painel  de Controle'!$C$15)</f>
        <v>562100</v>
      </c>
      <c r="JR16" s="221">
        <f>JR43 * (1 + 'Painel  de Controle'!$C$15)</f>
        <v>562100</v>
      </c>
      <c r="JS16" s="221">
        <f>JS43 * (1 + 'Painel  de Controle'!$C$15)</f>
        <v>562100</v>
      </c>
      <c r="JT16" s="221">
        <f>JT43 * (1 + 'Painel  de Controle'!$C$15)</f>
        <v>562100</v>
      </c>
      <c r="JU16" s="221">
        <f>JU43 * (1 + 'Painel  de Controle'!$C$15)</f>
        <v>562100</v>
      </c>
      <c r="JV16" s="221">
        <f>JV43 * (1 + 'Painel  de Controle'!$C$15)</f>
        <v>562100</v>
      </c>
      <c r="JW16" s="221">
        <f>JW43 * (1 + 'Painel  de Controle'!$C$15)</f>
        <v>562100</v>
      </c>
      <c r="JX16" s="221">
        <f>JX43 * (1 + 'Painel  de Controle'!$C$15)</f>
        <v>562100</v>
      </c>
      <c r="JY16" s="221">
        <f>JY43 * (1 + 'Painel  de Controle'!$C$15)</f>
        <v>957455.86700000009</v>
      </c>
      <c r="JZ16" s="221">
        <f>JZ43 * (1 + 'Painel  de Controle'!$C$15)</f>
        <v>562100</v>
      </c>
      <c r="KA16" s="221">
        <f>KA43 * (1 + 'Painel  de Controle'!$C$15)</f>
        <v>562100</v>
      </c>
      <c r="KB16" s="221">
        <f>KB43 * (1 + 'Painel  de Controle'!$C$15)</f>
        <v>562100</v>
      </c>
      <c r="KC16" s="221">
        <f>KC43 * (1 + 'Painel  de Controle'!$C$15)</f>
        <v>562100</v>
      </c>
      <c r="KD16" s="221">
        <f>KD43 * (1 + 'Painel  de Controle'!$C$15)</f>
        <v>562100</v>
      </c>
      <c r="KE16" s="221">
        <f>KE43 * (1 + 'Painel  de Controle'!$C$15)</f>
        <v>562100</v>
      </c>
      <c r="KF16" s="221">
        <f>KF43 * (1 + 'Painel  de Controle'!$C$15)</f>
        <v>562100</v>
      </c>
      <c r="KG16" s="221">
        <f>KG43 * (1 + 'Painel  de Controle'!$C$15)</f>
        <v>562100</v>
      </c>
      <c r="KH16" s="221">
        <f>KH43 * (1 + 'Painel  de Controle'!$C$15)</f>
        <v>562100</v>
      </c>
      <c r="KI16" s="221">
        <f>KI43 * (1 + 'Painel  de Controle'!$C$15)</f>
        <v>562100</v>
      </c>
      <c r="KJ16" s="221">
        <f>KJ43 * (1 + 'Painel  de Controle'!$C$15)</f>
        <v>562100</v>
      </c>
      <c r="KK16" s="221">
        <f>KK43 * (1 + 'Painel  de Controle'!$C$15)</f>
        <v>957455.86700000009</v>
      </c>
      <c r="KL16" s="221">
        <f>KL43 * (1 + 'Painel  de Controle'!$C$15)</f>
        <v>562100</v>
      </c>
      <c r="KM16" s="221">
        <f>KM43 * (1 + 'Painel  de Controle'!$C$15)</f>
        <v>562100</v>
      </c>
      <c r="KN16" s="221">
        <f>KN43 * (1 + 'Painel  de Controle'!$C$15)</f>
        <v>562100</v>
      </c>
      <c r="KO16" s="221">
        <f>KO43 * (1 + 'Painel  de Controle'!$C$15)</f>
        <v>562100</v>
      </c>
      <c r="KP16" s="221">
        <f>KP43 * (1 + 'Painel  de Controle'!$C$15)</f>
        <v>562100</v>
      </c>
      <c r="KQ16" s="221">
        <f>KQ43 * (1 + 'Painel  de Controle'!$C$15)</f>
        <v>562100</v>
      </c>
      <c r="KR16" s="221">
        <f>KR43 * (1 + 'Painel  de Controle'!$C$15)</f>
        <v>562100</v>
      </c>
      <c r="KS16" s="221">
        <f>KS43 * (1 + 'Painel  de Controle'!$C$15)</f>
        <v>562100</v>
      </c>
      <c r="KT16" s="221">
        <f>KT43 * (1 + 'Painel  de Controle'!$C$15)</f>
        <v>562100</v>
      </c>
      <c r="KU16" s="221">
        <f>KU43 * (1 + 'Painel  de Controle'!$C$15)</f>
        <v>562100</v>
      </c>
      <c r="KV16" s="221">
        <f>KV43 * (1 + 'Painel  de Controle'!$C$15)</f>
        <v>562100</v>
      </c>
      <c r="KW16" s="221">
        <f>KW43 * (1 + 'Painel  de Controle'!$C$15)</f>
        <v>957455.86700000009</v>
      </c>
      <c r="KX16" s="221">
        <f>KX43 * (1 + 'Painel  de Controle'!$C$15)</f>
        <v>562100</v>
      </c>
      <c r="KY16" s="221">
        <f>KY43 * (1 + 'Painel  de Controle'!$C$15)</f>
        <v>562100</v>
      </c>
      <c r="KZ16" s="221">
        <f>KZ43 * (1 + 'Painel  de Controle'!$C$15)</f>
        <v>562100</v>
      </c>
      <c r="LA16" s="221">
        <f>LA43 * (1 + 'Painel  de Controle'!$C$15)</f>
        <v>562100</v>
      </c>
      <c r="LB16" s="221">
        <f>LB43 * (1 + 'Painel  de Controle'!$C$15)</f>
        <v>562100</v>
      </c>
      <c r="LC16" s="221">
        <f>LC43 * (1 + 'Painel  de Controle'!$C$15)</f>
        <v>562100</v>
      </c>
      <c r="LD16" s="221">
        <f>LD43 * (1 + 'Painel  de Controle'!$C$15)</f>
        <v>562100</v>
      </c>
      <c r="LE16" s="221">
        <f>LE43 * (1 + 'Painel  de Controle'!$C$15)</f>
        <v>562100</v>
      </c>
      <c r="LF16" s="221">
        <f>LF43 * (1 + 'Painel  de Controle'!$C$15)</f>
        <v>562100</v>
      </c>
      <c r="LG16" s="221">
        <f>LG43 * (1 + 'Painel  de Controle'!$C$15)</f>
        <v>562100</v>
      </c>
      <c r="LH16" s="221">
        <f>LH43 * (1 + 'Painel  de Controle'!$C$15)</f>
        <v>562100</v>
      </c>
      <c r="LI16" s="221">
        <f>LI43 * (1 + 'Painel  de Controle'!$C$15)</f>
        <v>957455.86700000009</v>
      </c>
      <c r="LJ16" s="221">
        <f>LJ43 * (1 + 'Painel  de Controle'!$C$15)</f>
        <v>562100</v>
      </c>
      <c r="LK16" s="221">
        <f>LK43 * (1 + 'Painel  de Controle'!$C$15)</f>
        <v>562100</v>
      </c>
      <c r="LL16" s="221">
        <f>LL43 * (1 + 'Painel  de Controle'!$C$15)</f>
        <v>562100</v>
      </c>
      <c r="LM16" s="221">
        <f>LM43 * (1 + 'Painel  de Controle'!$C$15)</f>
        <v>562100</v>
      </c>
      <c r="LN16" s="221">
        <f>LN43 * (1 + 'Painel  de Controle'!$C$15)</f>
        <v>562100</v>
      </c>
      <c r="LO16" s="221">
        <f>LO43 * (1 + 'Painel  de Controle'!$C$15)</f>
        <v>562100</v>
      </c>
      <c r="LP16" s="221">
        <f>LP43 * (1 + 'Painel  de Controle'!$C$15)</f>
        <v>562100</v>
      </c>
      <c r="LQ16" s="221">
        <f>LQ43 * (1 + 'Painel  de Controle'!$C$15)</f>
        <v>562100</v>
      </c>
      <c r="LR16" s="221">
        <f>LR43 * (1 + 'Painel  de Controle'!$C$15)</f>
        <v>562100</v>
      </c>
      <c r="LS16" s="221">
        <f>LS43 * (1 + 'Painel  de Controle'!$C$15)</f>
        <v>562100</v>
      </c>
      <c r="LT16" s="221">
        <f>LT43 * (1 + 'Painel  de Controle'!$C$15)</f>
        <v>562100</v>
      </c>
      <c r="LU16" s="221">
        <f>LU43 * (1 + 'Painel  de Controle'!$C$15)</f>
        <v>957455.86700000009</v>
      </c>
      <c r="LV16" s="221">
        <f>LV43 * (1 + 'Painel  de Controle'!$C$15)</f>
        <v>562100</v>
      </c>
      <c r="LW16" s="221">
        <f>LW43 * (1 + 'Painel  de Controle'!$C$15)</f>
        <v>562100</v>
      </c>
      <c r="LX16" s="221">
        <f>LX43 * (1 + 'Painel  de Controle'!$C$15)</f>
        <v>562100</v>
      </c>
      <c r="LY16" s="221">
        <f>LY43 * (1 + 'Painel  de Controle'!$C$15)</f>
        <v>562100</v>
      </c>
      <c r="LZ16" s="221">
        <f>LZ43 * (1 + 'Painel  de Controle'!$C$15)</f>
        <v>562100</v>
      </c>
      <c r="MA16" s="221">
        <f>MA43 * (1 + 'Painel  de Controle'!$C$15)</f>
        <v>562100</v>
      </c>
      <c r="MB16" s="221">
        <f>MB43 * (1 + 'Painel  de Controle'!$C$15)</f>
        <v>562100</v>
      </c>
      <c r="MC16" s="221">
        <f>MC43 * (1 + 'Painel  de Controle'!$C$15)</f>
        <v>562100</v>
      </c>
      <c r="MD16" s="221">
        <f>MD43 * (1 + 'Painel  de Controle'!$C$15)</f>
        <v>562100</v>
      </c>
      <c r="ME16" s="221">
        <f>ME43 * (1 + 'Painel  de Controle'!$C$15)</f>
        <v>562100</v>
      </c>
      <c r="MF16" s="221">
        <f>MF43 * (1 + 'Painel  de Controle'!$C$15)</f>
        <v>562100</v>
      </c>
      <c r="MG16" s="221">
        <f>MG43 * (1 + 'Painel  de Controle'!$C$15)</f>
        <v>957455.86700000009</v>
      </c>
      <c r="MH16" s="221">
        <f>MH43 * (1 + 'Painel  de Controle'!$C$15)</f>
        <v>562100</v>
      </c>
      <c r="MI16" s="221">
        <f>MI43 * (1 + 'Painel  de Controle'!$C$15)</f>
        <v>562100</v>
      </c>
      <c r="MJ16" s="221">
        <f>MJ43 * (1 + 'Painel  de Controle'!$C$15)</f>
        <v>562100</v>
      </c>
      <c r="MK16" s="221">
        <f>MK43 * (1 + 'Painel  de Controle'!$C$15)</f>
        <v>562100</v>
      </c>
      <c r="ML16" s="221">
        <f>ML43 * (1 + 'Painel  de Controle'!$C$15)</f>
        <v>562100</v>
      </c>
      <c r="MM16" s="221">
        <f>MM43 * (1 + 'Painel  de Controle'!$C$15)</f>
        <v>562100</v>
      </c>
      <c r="MN16" s="221">
        <f>MN43 * (1 + 'Painel  de Controle'!$C$15)</f>
        <v>562100</v>
      </c>
      <c r="MO16" s="221">
        <f>MO43 * (1 + 'Painel  de Controle'!$C$15)</f>
        <v>562100</v>
      </c>
      <c r="MP16" s="221">
        <f>MP43 * (1 + 'Painel  de Controle'!$C$15)</f>
        <v>562100</v>
      </c>
      <c r="MQ16" s="221">
        <f>MQ43 * (1 + 'Painel  de Controle'!$C$15)</f>
        <v>562100</v>
      </c>
      <c r="MR16" s="221">
        <f>MR43 * (1 + 'Painel  de Controle'!$C$15)</f>
        <v>562100</v>
      </c>
      <c r="MS16" s="221">
        <f>MS43 * (1 + 'Painel  de Controle'!$C$15)</f>
        <v>957455.86700000009</v>
      </c>
      <c r="MT16" s="221">
        <f>MT43 * (1 + 'Painel  de Controle'!$C$15)</f>
        <v>562100</v>
      </c>
      <c r="MU16" s="221">
        <f>MU43 * (1 + 'Painel  de Controle'!$C$15)</f>
        <v>562100</v>
      </c>
      <c r="MV16" s="221">
        <f>MV43 * (1 + 'Painel  de Controle'!$C$15)</f>
        <v>562100</v>
      </c>
      <c r="MW16" s="221">
        <f>MW43 * (1 + 'Painel  de Controle'!$C$15)</f>
        <v>562100</v>
      </c>
      <c r="MX16" s="221">
        <f>MX43 * (1 + 'Painel  de Controle'!$C$15)</f>
        <v>562100</v>
      </c>
      <c r="MY16" s="221">
        <f>MY43 * (1 + 'Painel  de Controle'!$C$15)</f>
        <v>562100</v>
      </c>
      <c r="MZ16" s="221">
        <f>MZ43 * (1 + 'Painel  de Controle'!$C$15)</f>
        <v>562100</v>
      </c>
      <c r="NA16" s="221">
        <f>NA43 * (1 + 'Painel  de Controle'!$C$15)</f>
        <v>562100</v>
      </c>
      <c r="NB16" s="221">
        <f>NB43 * (1 + 'Painel  de Controle'!$C$15)</f>
        <v>562100</v>
      </c>
      <c r="NC16" s="221">
        <f>NC43 * (1 + 'Painel  de Controle'!$C$15)</f>
        <v>562100</v>
      </c>
      <c r="ND16" s="221">
        <f>ND43 * (1 + 'Painel  de Controle'!$C$15)</f>
        <v>562100</v>
      </c>
      <c r="NE16" s="221">
        <f>NE43 * (1 + 'Painel  de Controle'!$C$15)</f>
        <v>957455.86700000009</v>
      </c>
      <c r="NF16" s="221">
        <f>NF43 * (1 + 'Painel  de Controle'!$C$15)</f>
        <v>562100</v>
      </c>
      <c r="NG16" s="221">
        <f>NG43 * (1 + 'Painel  de Controle'!$C$15)</f>
        <v>562100</v>
      </c>
      <c r="NH16" s="221">
        <f>NH43 * (1 + 'Painel  de Controle'!$C$15)</f>
        <v>562100</v>
      </c>
      <c r="NI16" s="221">
        <f>NI43 * (1 + 'Painel  de Controle'!$C$15)</f>
        <v>562100</v>
      </c>
      <c r="NJ16" s="221">
        <f>NJ43 * (1 + 'Painel  de Controle'!$C$15)</f>
        <v>562100</v>
      </c>
      <c r="NK16" s="221">
        <f>NK43 * (1 + 'Painel  de Controle'!$C$15)</f>
        <v>562100</v>
      </c>
      <c r="NL16" s="221">
        <f>NL43 * (1 + 'Painel  de Controle'!$C$15)</f>
        <v>562100</v>
      </c>
      <c r="NM16" s="221">
        <f>NM43 * (1 + 'Painel  de Controle'!$C$15)</f>
        <v>562100</v>
      </c>
      <c r="NN16" s="221">
        <f>NN43 * (1 + 'Painel  de Controle'!$C$15)</f>
        <v>562100</v>
      </c>
      <c r="NO16" s="221">
        <f>NO43 * (1 + 'Painel  de Controle'!$C$15)</f>
        <v>562100</v>
      </c>
      <c r="NP16" s="221">
        <f>NP43 * (1 + 'Painel  de Controle'!$C$15)</f>
        <v>562100</v>
      </c>
      <c r="NQ16" s="221">
        <f>NQ43 * (1 + 'Painel  de Controle'!$C$15)</f>
        <v>957455.86700000009</v>
      </c>
      <c r="NR16" s="221">
        <f>NR43 * (1 + 'Painel  de Controle'!$C$15)</f>
        <v>562100</v>
      </c>
      <c r="NS16" s="221">
        <f>NS43 * (1 + 'Painel  de Controle'!$C$15)</f>
        <v>562100</v>
      </c>
      <c r="NT16" s="221">
        <f>NT43 * (1 + 'Painel  de Controle'!$C$15)</f>
        <v>562100</v>
      </c>
      <c r="NU16" s="221">
        <f>NU43 * (1 + 'Painel  de Controle'!$C$15)</f>
        <v>562100</v>
      </c>
      <c r="NV16" s="221">
        <f>NV43 * (1 + 'Painel  de Controle'!$C$15)</f>
        <v>562100</v>
      </c>
      <c r="NW16" s="221">
        <f>NW43 * (1 + 'Painel  de Controle'!$C$15)</f>
        <v>562100</v>
      </c>
      <c r="NX16" s="221">
        <f>NX43 * (1 + 'Painel  de Controle'!$C$15)</f>
        <v>562100</v>
      </c>
      <c r="NY16" s="221">
        <f>NY43 * (1 + 'Painel  de Controle'!$C$15)</f>
        <v>562100</v>
      </c>
      <c r="NZ16" s="221">
        <f>NZ43 * (1 + 'Painel  de Controle'!$C$15)</f>
        <v>562100</v>
      </c>
      <c r="OA16" s="221">
        <f>OA43 * (1 + 'Painel  de Controle'!$C$15)</f>
        <v>562100</v>
      </c>
      <c r="OB16" s="221">
        <f>OB43 * (1 + 'Painel  de Controle'!$C$15)</f>
        <v>562100</v>
      </c>
      <c r="OC16" s="221">
        <f>OC43 * (1 + 'Painel  de Controle'!$C$15)</f>
        <v>957455.86700000009</v>
      </c>
      <c r="OD16" s="221">
        <f>OD43 * (1 + 'Painel  de Controle'!$C$15)</f>
        <v>562100</v>
      </c>
      <c r="OE16" s="221">
        <f>OE43 * (1 + 'Painel  de Controle'!$C$15)</f>
        <v>562100</v>
      </c>
      <c r="OF16" s="221">
        <f>OF43 * (1 + 'Painel  de Controle'!$C$15)</f>
        <v>562100</v>
      </c>
      <c r="OG16" s="221">
        <f>OG43 * (1 + 'Painel  de Controle'!$C$15)</f>
        <v>562100</v>
      </c>
      <c r="OH16" s="221">
        <f>OH43 * (1 + 'Painel  de Controle'!$C$15)</f>
        <v>562100</v>
      </c>
      <c r="OI16" s="221">
        <f>OI43 * (1 + 'Painel  de Controle'!$C$15)</f>
        <v>562100</v>
      </c>
      <c r="OJ16" s="221">
        <f>OJ43 * (1 + 'Painel  de Controle'!$C$15)</f>
        <v>562100</v>
      </c>
      <c r="OK16" s="221">
        <f>OK43 * (1 + 'Painel  de Controle'!$C$15)</f>
        <v>562100</v>
      </c>
      <c r="OL16" s="221">
        <f>OL43 * (1 + 'Painel  de Controle'!$C$15)</f>
        <v>562100</v>
      </c>
      <c r="OM16" s="221">
        <f>OM43 * (1 + 'Painel  de Controle'!$C$15)</f>
        <v>562100</v>
      </c>
      <c r="ON16" s="221">
        <f>ON43 * (1 + 'Painel  de Controle'!$C$15)</f>
        <v>562100</v>
      </c>
      <c r="OO16" s="221">
        <f>OO43 * (1 + 'Painel  de Controle'!$C$15)</f>
        <v>957455.86700000009</v>
      </c>
      <c r="OP16" s="221">
        <f>OP43 * (1 + 'Painel  de Controle'!$C$15)</f>
        <v>562100</v>
      </c>
      <c r="OQ16" s="221">
        <f>OQ43 * (1 + 'Painel  de Controle'!$C$15)</f>
        <v>562100</v>
      </c>
      <c r="OR16" s="221">
        <f>OR43 * (1 + 'Painel  de Controle'!$C$15)</f>
        <v>562100</v>
      </c>
      <c r="OS16" s="221">
        <f>OS43 * (1 + 'Painel  de Controle'!$C$15)</f>
        <v>562100</v>
      </c>
      <c r="OT16" s="221">
        <f>OT43 * (1 + 'Painel  de Controle'!$C$15)</f>
        <v>562100</v>
      </c>
      <c r="OU16" s="221">
        <f>OU43 * (1 + 'Painel  de Controle'!$C$15)</f>
        <v>562100</v>
      </c>
      <c r="OV16" s="221">
        <f>OV43 * (1 + 'Painel  de Controle'!$C$15)</f>
        <v>562100</v>
      </c>
      <c r="OW16" s="221">
        <f>OW43 * (1 + 'Painel  de Controle'!$C$15)</f>
        <v>562100</v>
      </c>
      <c r="OX16" s="221">
        <f>OX43 * (1 + 'Painel  de Controle'!$C$15)</f>
        <v>562100</v>
      </c>
      <c r="OY16" s="221">
        <f>OY43 * (1 + 'Painel  de Controle'!$C$15)</f>
        <v>562100</v>
      </c>
      <c r="OZ16" s="221">
        <f>OZ43 * (1 + 'Painel  de Controle'!$C$15)</f>
        <v>562100</v>
      </c>
      <c r="PA16" s="221">
        <f>PA43 * (1 + 'Painel  de Controle'!$C$15)</f>
        <v>957455.86700000009</v>
      </c>
      <c r="PB16" s="221">
        <f>PB43 * (1 + 'Painel  de Controle'!$C$15)</f>
        <v>562100</v>
      </c>
      <c r="PC16" s="221">
        <f>PC43 * (1 + 'Painel  de Controle'!$C$15)</f>
        <v>562100</v>
      </c>
      <c r="PD16" s="221">
        <f>PD43 * (1 + 'Painel  de Controle'!$C$15)</f>
        <v>562100</v>
      </c>
      <c r="PE16" s="221">
        <f>PE43 * (1 + 'Painel  de Controle'!$C$15)</f>
        <v>562100</v>
      </c>
      <c r="PF16" s="221">
        <f>PF43 * (1 + 'Painel  de Controle'!$C$15)</f>
        <v>562100</v>
      </c>
      <c r="PG16" s="221">
        <f>PG43 * (1 + 'Painel  de Controle'!$C$15)</f>
        <v>562100</v>
      </c>
      <c r="PH16" s="221">
        <f>PH43 * (1 + 'Painel  de Controle'!$C$15)</f>
        <v>562100</v>
      </c>
      <c r="PI16" s="221">
        <f>PI43 * (1 + 'Painel  de Controle'!$C$15)</f>
        <v>562100</v>
      </c>
      <c r="PJ16" s="221">
        <f>PJ43 * (1 + 'Painel  de Controle'!$C$15)</f>
        <v>562100</v>
      </c>
      <c r="PK16" s="221">
        <f>PK43 * (1 + 'Painel  de Controle'!$C$15)</f>
        <v>562100</v>
      </c>
      <c r="PL16" s="221">
        <f>PL43 * (1 + 'Painel  de Controle'!$C$15)</f>
        <v>562100</v>
      </c>
      <c r="PM16" s="221">
        <f>PM43 * (1 + 'Painel  de Controle'!$C$15)</f>
        <v>957455.86700000009</v>
      </c>
      <c r="PN16" s="221">
        <f>PN43 * (1 + 'Painel  de Controle'!$C$15)</f>
        <v>562100</v>
      </c>
      <c r="PO16" s="221">
        <f>PO43 * (1 + 'Painel  de Controle'!$C$15)</f>
        <v>562100</v>
      </c>
      <c r="PP16" s="221">
        <f>PP43 * (1 + 'Painel  de Controle'!$C$15)</f>
        <v>562100</v>
      </c>
      <c r="PQ16" s="221">
        <f>PQ43 * (1 + 'Painel  de Controle'!$C$15)</f>
        <v>562100</v>
      </c>
      <c r="PR16" s="221">
        <f>PR43 * (1 + 'Painel  de Controle'!$C$15)</f>
        <v>562100</v>
      </c>
      <c r="PS16" s="221">
        <f>PS43 * (1 + 'Painel  de Controle'!$C$15)</f>
        <v>562100</v>
      </c>
      <c r="PT16" s="221">
        <f>PT43 * (1 + 'Painel  de Controle'!$C$15)</f>
        <v>562100</v>
      </c>
      <c r="PU16" s="221">
        <f>PU43 * (1 + 'Painel  de Controle'!$C$15)</f>
        <v>562100</v>
      </c>
      <c r="PV16" s="221">
        <f>PV43 * (1 + 'Painel  de Controle'!$C$15)</f>
        <v>562100</v>
      </c>
      <c r="PW16" s="221">
        <f>PW43 * (1 + 'Painel  de Controle'!$C$15)</f>
        <v>562100</v>
      </c>
      <c r="PX16" s="221">
        <f>PX43 * (1 + 'Painel  de Controle'!$C$15)</f>
        <v>562100</v>
      </c>
      <c r="PY16" s="221">
        <f>PY43 * (1 + 'Painel  de Controle'!$C$15)</f>
        <v>957455.86700000009</v>
      </c>
      <c r="PZ16" s="221">
        <f>PZ43 * (1 + 'Painel  de Controle'!$C$15)</f>
        <v>562100</v>
      </c>
      <c r="QA16" s="221">
        <f>QA43 * (1 + 'Painel  de Controle'!$C$15)</f>
        <v>562100</v>
      </c>
      <c r="QB16" s="221">
        <f>QB43 * (1 + 'Painel  de Controle'!$C$15)</f>
        <v>562100</v>
      </c>
      <c r="QC16" s="221">
        <f>QC43 * (1 + 'Painel  de Controle'!$C$15)</f>
        <v>562100</v>
      </c>
      <c r="QD16" s="221">
        <f>QD43 * (1 + 'Painel  de Controle'!$C$15)</f>
        <v>562100</v>
      </c>
      <c r="QE16" s="221">
        <f>QE43 * (1 + 'Painel  de Controle'!$C$15)</f>
        <v>562100</v>
      </c>
      <c r="QF16" s="221">
        <f>QF43 * (1 + 'Painel  de Controle'!$C$15)</f>
        <v>562100</v>
      </c>
      <c r="QG16" s="221">
        <f>QG43 * (1 + 'Painel  de Controle'!$C$15)</f>
        <v>562100</v>
      </c>
      <c r="QH16" s="221">
        <f>QH43 * (1 + 'Painel  de Controle'!$C$15)</f>
        <v>562100</v>
      </c>
      <c r="QI16" s="221">
        <f>QI43 * (1 + 'Painel  de Controle'!$C$15)</f>
        <v>562100</v>
      </c>
      <c r="QJ16" s="221">
        <f>QJ43 * (1 + 'Painel  de Controle'!$C$15)</f>
        <v>562100</v>
      </c>
      <c r="QK16" s="221">
        <f>QK43 * (1 + 'Painel  de Controle'!$C$15)</f>
        <v>957455.86700000009</v>
      </c>
      <c r="QL16" s="221">
        <f>QL43 * (1 + 'Painel  de Controle'!$C$15)</f>
        <v>562100</v>
      </c>
      <c r="QM16" s="221">
        <f>QM43 * (1 + 'Painel  de Controle'!$C$15)</f>
        <v>562100</v>
      </c>
      <c r="QN16" s="221">
        <f>QN43 * (1 + 'Painel  de Controle'!$C$15)</f>
        <v>562100</v>
      </c>
      <c r="QO16" s="221">
        <f>QO43 * (1 + 'Painel  de Controle'!$C$15)</f>
        <v>562100</v>
      </c>
      <c r="QP16" s="221">
        <f>QP43 * (1 + 'Painel  de Controle'!$C$15)</f>
        <v>562100</v>
      </c>
      <c r="QQ16" s="221">
        <f>QQ43 * (1 + 'Painel  de Controle'!$C$15)</f>
        <v>562100</v>
      </c>
      <c r="QR16" s="221">
        <f>QR43 * (1 + 'Painel  de Controle'!$C$15)</f>
        <v>562100</v>
      </c>
      <c r="QS16" s="221">
        <f>QS43 * (1 + 'Painel  de Controle'!$C$15)</f>
        <v>562100</v>
      </c>
      <c r="QT16" s="221">
        <f>QT43 * (1 + 'Painel  de Controle'!$C$15)</f>
        <v>562100</v>
      </c>
      <c r="QU16" s="221">
        <f>QU43 * (1 + 'Painel  de Controle'!$C$15)</f>
        <v>562100</v>
      </c>
      <c r="QV16" s="221">
        <f>QV43 * (1 + 'Painel  de Controle'!$C$15)</f>
        <v>562100</v>
      </c>
      <c r="QW16" s="221">
        <f>QW43 * (1 + 'Painel  de Controle'!$C$15)</f>
        <v>957455.86700000009</v>
      </c>
      <c r="QX16" s="221">
        <f>QX43 * (1 + 'Painel  de Controle'!$C$15)</f>
        <v>562100</v>
      </c>
      <c r="QY16" s="221">
        <f>QY43 * (1 + 'Painel  de Controle'!$C$15)</f>
        <v>562100</v>
      </c>
      <c r="QZ16" s="221">
        <f>QZ43 * (1 + 'Painel  de Controle'!$C$15)</f>
        <v>562100</v>
      </c>
      <c r="RA16" s="221">
        <f>RA43 * (1 + 'Painel  de Controle'!$C$15)</f>
        <v>562100</v>
      </c>
      <c r="RB16" s="221">
        <f>RB43 * (1 + 'Painel  de Controle'!$C$15)</f>
        <v>562100</v>
      </c>
      <c r="RC16" s="221">
        <f>RC43 * (1 + 'Painel  de Controle'!$C$15)</f>
        <v>562100</v>
      </c>
      <c r="RD16" s="221">
        <f>RD43 * (1 + 'Painel  de Controle'!$C$15)</f>
        <v>562100</v>
      </c>
      <c r="RE16" s="221">
        <f>RE43 * (1 + 'Painel  de Controle'!$C$15)</f>
        <v>562100</v>
      </c>
      <c r="RF16" s="221">
        <f>RF43 * (1 + 'Painel  de Controle'!$C$15)</f>
        <v>562100</v>
      </c>
      <c r="RG16" s="221">
        <f>RG43 * (1 + 'Painel  de Controle'!$C$15)</f>
        <v>562100</v>
      </c>
      <c r="RH16" s="221">
        <f>RH43 * (1 + 'Painel  de Controle'!$C$15)</f>
        <v>562100</v>
      </c>
    </row>
    <row r="17" spans="1:476" ht="12.75" customHeight="1">
      <c r="A17" s="50"/>
      <c r="B17" s="211"/>
      <c r="C17" s="211"/>
      <c r="D17" s="211"/>
      <c r="E17" s="21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  <c r="GE17" s="220"/>
      <c r="GF17" s="220"/>
      <c r="GG17" s="220"/>
      <c r="GH17" s="220"/>
      <c r="GI17" s="220"/>
      <c r="GJ17" s="220"/>
      <c r="GK17" s="220"/>
      <c r="GL17" s="220"/>
      <c r="GM17" s="220"/>
      <c r="GN17" s="220"/>
      <c r="GO17" s="220"/>
      <c r="GP17" s="220"/>
      <c r="GQ17" s="220"/>
      <c r="GR17" s="220"/>
      <c r="GS17" s="220"/>
      <c r="GT17" s="220"/>
      <c r="GU17" s="220"/>
      <c r="GV17" s="220"/>
      <c r="GW17" s="220"/>
      <c r="GX17" s="220"/>
      <c r="GY17" s="220"/>
      <c r="GZ17" s="220"/>
      <c r="HA17" s="220"/>
      <c r="HB17" s="220"/>
      <c r="HC17" s="220"/>
      <c r="HD17" s="220"/>
      <c r="HE17" s="220"/>
      <c r="HF17" s="220"/>
      <c r="HG17" s="220"/>
      <c r="HH17" s="220"/>
      <c r="HI17" s="220"/>
      <c r="HJ17" s="220"/>
      <c r="HK17" s="220"/>
      <c r="HL17" s="220"/>
      <c r="HM17" s="220"/>
      <c r="HN17" s="220"/>
      <c r="HO17" s="220"/>
      <c r="HP17" s="220"/>
      <c r="HQ17" s="220"/>
      <c r="HR17" s="220"/>
      <c r="HS17" s="220"/>
      <c r="HT17" s="220"/>
      <c r="HU17" s="220"/>
      <c r="HV17" s="220"/>
      <c r="HW17" s="220"/>
      <c r="HX17" s="220"/>
      <c r="HY17" s="220"/>
      <c r="HZ17" s="220"/>
      <c r="IA17" s="220"/>
      <c r="IB17" s="220"/>
      <c r="IC17" s="220"/>
      <c r="ID17" s="220"/>
      <c r="IE17" s="220"/>
      <c r="IF17" s="220"/>
      <c r="IG17" s="220"/>
      <c r="IH17" s="220"/>
      <c r="II17" s="220"/>
      <c r="IJ17" s="220"/>
      <c r="IK17" s="220"/>
      <c r="IL17" s="220"/>
      <c r="IM17" s="220"/>
      <c r="IN17" s="220"/>
      <c r="IO17" s="220"/>
      <c r="IP17" s="220"/>
      <c r="IQ17" s="220"/>
      <c r="IR17" s="220"/>
      <c r="IS17" s="220"/>
      <c r="IT17" s="220"/>
      <c r="IU17" s="220"/>
      <c r="IV17" s="220"/>
      <c r="IW17" s="220"/>
      <c r="IX17" s="220"/>
      <c r="IY17" s="220"/>
      <c r="IZ17" s="220"/>
      <c r="JA17" s="220"/>
      <c r="JB17" s="220"/>
      <c r="JC17" s="220"/>
      <c r="JD17" s="220"/>
      <c r="JE17" s="220"/>
      <c r="JF17" s="220"/>
      <c r="JG17" s="220"/>
      <c r="JH17" s="220"/>
      <c r="JI17" s="220"/>
      <c r="JJ17" s="220"/>
      <c r="JK17" s="220"/>
      <c r="JL17" s="220"/>
      <c r="JM17" s="220"/>
      <c r="JN17" s="220"/>
      <c r="JO17" s="220"/>
      <c r="JP17" s="220"/>
      <c r="JQ17" s="220"/>
      <c r="JR17" s="220"/>
      <c r="JS17" s="220"/>
      <c r="JT17" s="220"/>
      <c r="JU17" s="220"/>
      <c r="JV17" s="220"/>
      <c r="JW17" s="220"/>
      <c r="JX17" s="220"/>
      <c r="JY17" s="220"/>
      <c r="JZ17" s="220"/>
      <c r="KA17" s="220"/>
      <c r="KB17" s="220"/>
      <c r="KC17" s="220"/>
      <c r="KD17" s="220"/>
      <c r="KE17" s="220"/>
      <c r="KF17" s="220"/>
      <c r="KG17" s="220"/>
      <c r="KH17" s="220"/>
      <c r="KI17" s="220"/>
      <c r="KJ17" s="220"/>
      <c r="KK17" s="220"/>
      <c r="KL17" s="220"/>
      <c r="KM17" s="220"/>
      <c r="KN17" s="220"/>
      <c r="KO17" s="220"/>
      <c r="KP17" s="220"/>
      <c r="KQ17" s="220"/>
      <c r="KR17" s="220"/>
      <c r="KS17" s="220"/>
      <c r="KT17" s="220"/>
      <c r="KU17" s="220"/>
      <c r="KV17" s="220"/>
      <c r="KW17" s="220"/>
      <c r="KX17" s="220"/>
      <c r="KY17" s="220"/>
      <c r="KZ17" s="220"/>
      <c r="LA17" s="220"/>
      <c r="LB17" s="220"/>
      <c r="LC17" s="220"/>
      <c r="LD17" s="220"/>
      <c r="LE17" s="220"/>
      <c r="LF17" s="220"/>
      <c r="LG17" s="220"/>
      <c r="LH17" s="220"/>
      <c r="LI17" s="220"/>
      <c r="LJ17" s="220"/>
      <c r="LK17" s="220"/>
      <c r="LL17" s="220"/>
      <c r="LM17" s="220"/>
      <c r="LN17" s="220"/>
      <c r="LO17" s="220"/>
      <c r="LP17" s="220"/>
      <c r="LQ17" s="220"/>
      <c r="LR17" s="220"/>
      <c r="LS17" s="220"/>
      <c r="LT17" s="220"/>
      <c r="LU17" s="220"/>
      <c r="LV17" s="220"/>
      <c r="LW17" s="220"/>
      <c r="LX17" s="220"/>
      <c r="LY17" s="220"/>
      <c r="LZ17" s="220"/>
      <c r="MA17" s="220"/>
      <c r="MB17" s="220"/>
      <c r="MC17" s="220"/>
      <c r="MD17" s="220"/>
      <c r="ME17" s="220"/>
      <c r="MF17" s="220"/>
      <c r="MG17" s="220"/>
      <c r="MH17" s="220"/>
      <c r="MI17" s="220"/>
      <c r="MJ17" s="220"/>
      <c r="MK17" s="220"/>
      <c r="ML17" s="220"/>
      <c r="MM17" s="220"/>
      <c r="MN17" s="220"/>
      <c r="MO17" s="220"/>
      <c r="MP17" s="220"/>
      <c r="MQ17" s="220"/>
      <c r="MR17" s="220"/>
      <c r="MS17" s="220"/>
      <c r="MT17" s="220"/>
      <c r="MU17" s="220"/>
      <c r="MV17" s="220"/>
      <c r="MW17" s="220"/>
      <c r="MX17" s="220"/>
      <c r="MY17" s="220"/>
      <c r="MZ17" s="220"/>
      <c r="NA17" s="220"/>
      <c r="NB17" s="220"/>
      <c r="NC17" s="220"/>
      <c r="ND17" s="220"/>
      <c r="NE17" s="220"/>
      <c r="NF17" s="220"/>
      <c r="NG17" s="220"/>
      <c r="NH17" s="220"/>
      <c r="NI17" s="220"/>
      <c r="NJ17" s="220"/>
      <c r="NK17" s="220"/>
      <c r="NL17" s="220"/>
      <c r="NM17" s="220"/>
      <c r="NN17" s="220"/>
      <c r="NO17" s="220"/>
      <c r="NP17" s="220"/>
      <c r="NQ17" s="220"/>
      <c r="NR17" s="220"/>
      <c r="NS17" s="220"/>
      <c r="NT17" s="220"/>
      <c r="NU17" s="220"/>
      <c r="NV17" s="220"/>
      <c r="NW17" s="220"/>
      <c r="NX17" s="220"/>
      <c r="NY17" s="220"/>
      <c r="NZ17" s="220"/>
      <c r="OA17" s="220"/>
      <c r="OB17" s="220"/>
      <c r="OC17" s="220"/>
      <c r="OD17" s="220"/>
      <c r="OE17" s="220"/>
      <c r="OF17" s="220"/>
      <c r="OG17" s="220"/>
      <c r="OH17" s="220"/>
      <c r="OI17" s="220"/>
      <c r="OJ17" s="220"/>
      <c r="OK17" s="220"/>
      <c r="OL17" s="220"/>
      <c r="OM17" s="220"/>
      <c r="ON17" s="220"/>
      <c r="OO17" s="220"/>
      <c r="OP17" s="220"/>
      <c r="OQ17" s="220"/>
      <c r="OR17" s="220"/>
      <c r="OS17" s="220"/>
      <c r="OT17" s="220"/>
      <c r="OU17" s="220"/>
      <c r="OV17" s="220"/>
      <c r="OW17" s="220"/>
      <c r="OX17" s="220"/>
      <c r="OY17" s="220"/>
      <c r="OZ17" s="220"/>
      <c r="PA17" s="220"/>
      <c r="PB17" s="220"/>
      <c r="PC17" s="220"/>
      <c r="PD17" s="220"/>
      <c r="PE17" s="220"/>
      <c r="PF17" s="220"/>
      <c r="PG17" s="220"/>
      <c r="PH17" s="220"/>
      <c r="PI17" s="220"/>
      <c r="PJ17" s="220"/>
      <c r="PK17" s="220"/>
      <c r="PL17" s="220"/>
      <c r="PM17" s="220"/>
      <c r="PN17" s="220"/>
      <c r="PO17" s="220"/>
      <c r="PP17" s="220"/>
      <c r="PQ17" s="220"/>
      <c r="PR17" s="220"/>
      <c r="PS17" s="220"/>
      <c r="PT17" s="220"/>
      <c r="PU17" s="220"/>
      <c r="PV17" s="220"/>
      <c r="PW17" s="220"/>
      <c r="PX17" s="220"/>
      <c r="PY17" s="220"/>
      <c r="PZ17" s="220"/>
      <c r="QA17" s="220"/>
      <c r="QB17" s="220"/>
      <c r="QC17" s="220"/>
      <c r="QD17" s="220"/>
      <c r="QE17" s="220"/>
      <c r="QF17" s="220"/>
      <c r="QG17" s="220"/>
      <c r="QH17" s="220"/>
      <c r="QI17" s="220"/>
      <c r="QJ17" s="220"/>
      <c r="QK17" s="220"/>
      <c r="QL17" s="220"/>
      <c r="QM17" s="220"/>
      <c r="QN17" s="220"/>
      <c r="QO17" s="220"/>
      <c r="QP17" s="220"/>
      <c r="QQ17" s="220"/>
      <c r="QR17" s="220"/>
      <c r="QS17" s="220"/>
      <c r="QT17" s="220"/>
      <c r="QU17" s="220"/>
      <c r="QV17" s="220"/>
      <c r="QW17" s="220"/>
      <c r="QX17" s="220"/>
      <c r="QY17" s="220"/>
      <c r="QZ17" s="220"/>
      <c r="RA17" s="220"/>
      <c r="RB17" s="220"/>
      <c r="RC17" s="220"/>
      <c r="RD17" s="220"/>
      <c r="RE17" s="220"/>
      <c r="RF17" s="220"/>
      <c r="RG17" s="220"/>
      <c r="RH17" s="220"/>
    </row>
    <row r="18" spans="1:476" ht="15.75" customHeight="1">
      <c r="A18" s="50"/>
      <c r="B18" s="95" t="s">
        <v>180</v>
      </c>
      <c r="C18" s="211"/>
      <c r="D18" s="211"/>
      <c r="E18" s="82">
        <f>SUM(H18:AQ18)</f>
        <v>450463178.71804845</v>
      </c>
      <c r="F18" s="221"/>
      <c r="G18" s="220"/>
      <c r="H18" s="70">
        <f>SUM(AS18:BD18)</f>
        <v>0</v>
      </c>
      <c r="I18" s="70">
        <f>SUM(BE18:BP18)</f>
        <v>2180388.9146428569</v>
      </c>
      <c r="J18" s="70">
        <f>SUM(BQ18:CB18)</f>
        <v>4343625.9839824867</v>
      </c>
      <c r="K18" s="70">
        <f>SUM(CC18:CN18)</f>
        <v>3775448.8149886248</v>
      </c>
      <c r="L18" s="70">
        <f>SUM(CO18:CZ18)</f>
        <v>13755116.093888571</v>
      </c>
      <c r="M18" s="70">
        <f>SUM(DA18:DL18)</f>
        <v>13755116.093888571</v>
      </c>
      <c r="N18" s="70">
        <f>SUM(DM18:DX18)</f>
        <v>13755116.093888571</v>
      </c>
      <c r="O18" s="70">
        <f>SUM(DY18:EJ18)</f>
        <v>13755116.093888571</v>
      </c>
      <c r="P18" s="70">
        <f>SUM(EK18:EV18)</f>
        <v>13755116.093888571</v>
      </c>
      <c r="Q18" s="70">
        <f>SUM(EW18:FH18)</f>
        <v>13755116.093888571</v>
      </c>
      <c r="R18" s="70">
        <f>SUM(FI18:FT18)</f>
        <v>13755116.093888571</v>
      </c>
      <c r="S18" s="70">
        <f>SUM(FU18:GF18)</f>
        <v>13755116.093888571</v>
      </c>
      <c r="T18" s="70">
        <f>SUM(GG18:GR18)</f>
        <v>13755116.093888571</v>
      </c>
      <c r="U18" s="70">
        <f>SUM(GS18:HD18)</f>
        <v>13755116.093888571</v>
      </c>
      <c r="V18" s="70">
        <f>SUM(HE18:HP18)</f>
        <v>13755116.093888571</v>
      </c>
      <c r="W18" s="70">
        <f>SUM(HQ18:IB18)</f>
        <v>13755116.093888571</v>
      </c>
      <c r="X18" s="70">
        <f>SUM(IC18:IN18)</f>
        <v>13755116.093888571</v>
      </c>
      <c r="Y18" s="70">
        <f>SUM(IO18:IZ18)</f>
        <v>13755116.093888571</v>
      </c>
      <c r="Z18" s="70">
        <f>SUM(JA18:JL18)</f>
        <v>13755116.093888571</v>
      </c>
      <c r="AA18" s="70">
        <f>SUM(JM18:JX18)</f>
        <v>13755116.093888571</v>
      </c>
      <c r="AB18" s="70">
        <f>SUM(JY18:KJ18)</f>
        <v>13755116.093888571</v>
      </c>
      <c r="AC18" s="70">
        <f>SUM(KK18:KV18)</f>
        <v>13755116.093888571</v>
      </c>
      <c r="AD18" s="70">
        <f>SUM(KW18:LH18)</f>
        <v>13755116.093888571</v>
      </c>
      <c r="AE18" s="70">
        <f>SUM(LI18:LT18)</f>
        <v>13755116.093888571</v>
      </c>
      <c r="AF18" s="70">
        <f>SUM(LU18:MF18)</f>
        <v>13755116.093888571</v>
      </c>
      <c r="AG18" s="70">
        <f>SUM(MG18:MR18)</f>
        <v>13755116.093888571</v>
      </c>
      <c r="AH18" s="70">
        <f>SUM(MS18:ND18)</f>
        <v>13755116.093888571</v>
      </c>
      <c r="AI18" s="70">
        <f>SUM(NE18:NP18)</f>
        <v>13755116.093888571</v>
      </c>
      <c r="AJ18" s="70">
        <f>SUM(NQ18:OB18)</f>
        <v>13755116.093888571</v>
      </c>
      <c r="AK18" s="70">
        <f>SUM(OC18:ON18)</f>
        <v>13755116.093888571</v>
      </c>
      <c r="AL18" s="70">
        <f>SUM(OO18:OZ18)</f>
        <v>13755116.093888571</v>
      </c>
      <c r="AM18" s="70">
        <f>SUM(PA18:PL18)</f>
        <v>13755116.093888571</v>
      </c>
      <c r="AN18" s="70">
        <f>SUM(PM18:PX18)</f>
        <v>13755116.093888571</v>
      </c>
      <c r="AO18" s="70">
        <f>SUM(PY18:QJ18)</f>
        <v>13755116.093888571</v>
      </c>
      <c r="AP18" s="70">
        <f>SUM(QK18:QV18)</f>
        <v>13755116.093888571</v>
      </c>
      <c r="AQ18" s="70">
        <f>SUM(QW18:RH18)</f>
        <v>13755116.093888571</v>
      </c>
      <c r="AR18" s="221"/>
      <c r="AS18" s="221">
        <f t="shared" ref="AS18:DD18" si="9">AS15 * AS21</f>
        <v>0</v>
      </c>
      <c r="AT18" s="221">
        <f t="shared" si="9"/>
        <v>0</v>
      </c>
      <c r="AU18" s="221">
        <f t="shared" si="9"/>
        <v>0</v>
      </c>
      <c r="AV18" s="221">
        <f t="shared" si="9"/>
        <v>0</v>
      </c>
      <c r="AW18" s="221">
        <f t="shared" si="9"/>
        <v>0</v>
      </c>
      <c r="AX18" s="221">
        <f t="shared" si="9"/>
        <v>0</v>
      </c>
      <c r="AY18" s="221">
        <f t="shared" si="9"/>
        <v>0</v>
      </c>
      <c r="AZ18" s="221">
        <f t="shared" si="9"/>
        <v>0</v>
      </c>
      <c r="BA18" s="221">
        <f t="shared" si="9"/>
        <v>0</v>
      </c>
      <c r="BB18" s="221">
        <f t="shared" si="9"/>
        <v>0</v>
      </c>
      <c r="BC18" s="221">
        <f t="shared" si="9"/>
        <v>0</v>
      </c>
      <c r="BD18" s="221">
        <f t="shared" si="9"/>
        <v>0</v>
      </c>
      <c r="BE18" s="221">
        <f t="shared" si="9"/>
        <v>181699.07622023809</v>
      </c>
      <c r="BF18" s="221">
        <f t="shared" si="9"/>
        <v>181699.07622023809</v>
      </c>
      <c r="BG18" s="221">
        <f t="shared" si="9"/>
        <v>181699.07622023809</v>
      </c>
      <c r="BH18" s="221">
        <f t="shared" si="9"/>
        <v>181699.07622023809</v>
      </c>
      <c r="BI18" s="221">
        <f t="shared" si="9"/>
        <v>181699.07622023809</v>
      </c>
      <c r="BJ18" s="221">
        <f t="shared" si="9"/>
        <v>181699.07622023809</v>
      </c>
      <c r="BK18" s="221">
        <f t="shared" si="9"/>
        <v>181699.07622023809</v>
      </c>
      <c r="BL18" s="221">
        <f t="shared" si="9"/>
        <v>181699.07622023809</v>
      </c>
      <c r="BM18" s="221">
        <f t="shared" si="9"/>
        <v>181699.07622023809</v>
      </c>
      <c r="BN18" s="221">
        <f t="shared" si="9"/>
        <v>181699.07622023809</v>
      </c>
      <c r="BO18" s="221">
        <f t="shared" si="9"/>
        <v>181699.07622023809</v>
      </c>
      <c r="BP18" s="221">
        <f t="shared" si="9"/>
        <v>181699.07622023809</v>
      </c>
      <c r="BQ18" s="221">
        <f t="shared" si="9"/>
        <v>361968.83199854055</v>
      </c>
      <c r="BR18" s="221">
        <f t="shared" si="9"/>
        <v>361968.83199854055</v>
      </c>
      <c r="BS18" s="221">
        <f t="shared" si="9"/>
        <v>361968.83199854055</v>
      </c>
      <c r="BT18" s="221">
        <f t="shared" si="9"/>
        <v>361968.83199854055</v>
      </c>
      <c r="BU18" s="221">
        <f t="shared" si="9"/>
        <v>361968.83199854055</v>
      </c>
      <c r="BV18" s="221">
        <f t="shared" si="9"/>
        <v>361968.83199854055</v>
      </c>
      <c r="BW18" s="221">
        <f t="shared" si="9"/>
        <v>361968.83199854055</v>
      </c>
      <c r="BX18" s="221">
        <f t="shared" si="9"/>
        <v>361968.83199854055</v>
      </c>
      <c r="BY18" s="221">
        <f t="shared" si="9"/>
        <v>361968.83199854055</v>
      </c>
      <c r="BZ18" s="221">
        <f t="shared" si="9"/>
        <v>361968.83199854055</v>
      </c>
      <c r="CA18" s="221">
        <f t="shared" si="9"/>
        <v>361968.83199854055</v>
      </c>
      <c r="CB18" s="221">
        <f t="shared" si="9"/>
        <v>361968.83199854055</v>
      </c>
      <c r="CC18" s="221">
        <f t="shared" si="9"/>
        <v>314620.73458238534</v>
      </c>
      <c r="CD18" s="221">
        <f t="shared" si="9"/>
        <v>314620.73458238534</v>
      </c>
      <c r="CE18" s="221">
        <f t="shared" si="9"/>
        <v>314620.73458238534</v>
      </c>
      <c r="CF18" s="221">
        <f t="shared" si="9"/>
        <v>314620.73458238534</v>
      </c>
      <c r="CG18" s="221">
        <f t="shared" si="9"/>
        <v>314620.73458238534</v>
      </c>
      <c r="CH18" s="221">
        <f t="shared" si="9"/>
        <v>314620.73458238534</v>
      </c>
      <c r="CI18" s="221">
        <f t="shared" si="9"/>
        <v>314620.73458238534</v>
      </c>
      <c r="CJ18" s="221">
        <f t="shared" si="9"/>
        <v>314620.73458238534</v>
      </c>
      <c r="CK18" s="221">
        <f t="shared" si="9"/>
        <v>314620.73458238534</v>
      </c>
      <c r="CL18" s="221">
        <f t="shared" si="9"/>
        <v>314620.73458238534</v>
      </c>
      <c r="CM18" s="221">
        <f t="shared" si="9"/>
        <v>314620.73458238534</v>
      </c>
      <c r="CN18" s="221">
        <f t="shared" si="9"/>
        <v>314620.73458238534</v>
      </c>
      <c r="CO18" s="221">
        <f t="shared" si="9"/>
        <v>1146259.6744907142</v>
      </c>
      <c r="CP18" s="221">
        <f t="shared" si="9"/>
        <v>1146259.6744907142</v>
      </c>
      <c r="CQ18" s="221">
        <f t="shared" si="9"/>
        <v>1146259.6744907142</v>
      </c>
      <c r="CR18" s="221">
        <f t="shared" si="9"/>
        <v>1146259.6744907142</v>
      </c>
      <c r="CS18" s="221">
        <f t="shared" si="9"/>
        <v>1146259.6744907142</v>
      </c>
      <c r="CT18" s="221">
        <f t="shared" si="9"/>
        <v>1146259.6744907142</v>
      </c>
      <c r="CU18" s="221">
        <f t="shared" si="9"/>
        <v>1146259.6744907142</v>
      </c>
      <c r="CV18" s="221">
        <f t="shared" si="9"/>
        <v>1146259.6744907142</v>
      </c>
      <c r="CW18" s="221">
        <f t="shared" si="9"/>
        <v>1146259.6744907142</v>
      </c>
      <c r="CX18" s="221">
        <f t="shared" si="9"/>
        <v>1146259.6744907142</v>
      </c>
      <c r="CY18" s="221">
        <f t="shared" si="9"/>
        <v>1146259.6744907142</v>
      </c>
      <c r="CZ18" s="221">
        <f t="shared" si="9"/>
        <v>1146259.6744907142</v>
      </c>
      <c r="DA18" s="221">
        <f t="shared" si="9"/>
        <v>1146259.6744907142</v>
      </c>
      <c r="DB18" s="221">
        <f t="shared" si="9"/>
        <v>1146259.6744907142</v>
      </c>
      <c r="DC18" s="221">
        <f t="shared" si="9"/>
        <v>1146259.6744907142</v>
      </c>
      <c r="DD18" s="221">
        <f t="shared" si="9"/>
        <v>1146259.6744907142</v>
      </c>
      <c r="DE18" s="221">
        <f t="shared" ref="DE18:FP18" si="10">DE15 * DE21</f>
        <v>1146259.6744907142</v>
      </c>
      <c r="DF18" s="221">
        <f t="shared" si="10"/>
        <v>1146259.6744907142</v>
      </c>
      <c r="DG18" s="221">
        <f t="shared" si="10"/>
        <v>1146259.6744907142</v>
      </c>
      <c r="DH18" s="221">
        <f t="shared" si="10"/>
        <v>1146259.6744907142</v>
      </c>
      <c r="DI18" s="221">
        <f t="shared" si="10"/>
        <v>1146259.6744907142</v>
      </c>
      <c r="DJ18" s="221">
        <f t="shared" si="10"/>
        <v>1146259.6744907142</v>
      </c>
      <c r="DK18" s="221">
        <f t="shared" si="10"/>
        <v>1146259.6744907142</v>
      </c>
      <c r="DL18" s="221">
        <f t="shared" si="10"/>
        <v>1146259.6744907142</v>
      </c>
      <c r="DM18" s="221">
        <f t="shared" si="10"/>
        <v>1146259.6744907142</v>
      </c>
      <c r="DN18" s="221">
        <f t="shared" si="10"/>
        <v>1146259.6744907142</v>
      </c>
      <c r="DO18" s="221">
        <f t="shared" si="10"/>
        <v>1146259.6744907142</v>
      </c>
      <c r="DP18" s="221">
        <f t="shared" si="10"/>
        <v>1146259.6744907142</v>
      </c>
      <c r="DQ18" s="221">
        <f t="shared" si="10"/>
        <v>1146259.6744907142</v>
      </c>
      <c r="DR18" s="221">
        <f t="shared" si="10"/>
        <v>1146259.6744907142</v>
      </c>
      <c r="DS18" s="221">
        <f t="shared" si="10"/>
        <v>1146259.6744907142</v>
      </c>
      <c r="DT18" s="221">
        <f t="shared" si="10"/>
        <v>1146259.6744907142</v>
      </c>
      <c r="DU18" s="221">
        <f t="shared" si="10"/>
        <v>1146259.6744907142</v>
      </c>
      <c r="DV18" s="221">
        <f t="shared" si="10"/>
        <v>1146259.6744907142</v>
      </c>
      <c r="DW18" s="221">
        <f t="shared" si="10"/>
        <v>1146259.6744907142</v>
      </c>
      <c r="DX18" s="221">
        <f t="shared" si="10"/>
        <v>1146259.6744907142</v>
      </c>
      <c r="DY18" s="221">
        <f t="shared" si="10"/>
        <v>1146259.6744907142</v>
      </c>
      <c r="DZ18" s="221">
        <f t="shared" si="10"/>
        <v>1146259.6744907142</v>
      </c>
      <c r="EA18" s="221">
        <f t="shared" si="10"/>
        <v>1146259.6744907142</v>
      </c>
      <c r="EB18" s="221">
        <f t="shared" si="10"/>
        <v>1146259.6744907142</v>
      </c>
      <c r="EC18" s="221">
        <f t="shared" si="10"/>
        <v>1146259.6744907142</v>
      </c>
      <c r="ED18" s="221">
        <f t="shared" si="10"/>
        <v>1146259.6744907142</v>
      </c>
      <c r="EE18" s="221">
        <f t="shared" si="10"/>
        <v>1146259.6744907142</v>
      </c>
      <c r="EF18" s="221">
        <f t="shared" si="10"/>
        <v>1146259.6744907142</v>
      </c>
      <c r="EG18" s="221">
        <f t="shared" si="10"/>
        <v>1146259.6744907142</v>
      </c>
      <c r="EH18" s="221">
        <f t="shared" si="10"/>
        <v>1146259.6744907142</v>
      </c>
      <c r="EI18" s="221">
        <f t="shared" si="10"/>
        <v>1146259.6744907142</v>
      </c>
      <c r="EJ18" s="221">
        <f t="shared" si="10"/>
        <v>1146259.6744907142</v>
      </c>
      <c r="EK18" s="221">
        <f t="shared" si="10"/>
        <v>1146259.6744907142</v>
      </c>
      <c r="EL18" s="221">
        <f t="shared" si="10"/>
        <v>1146259.6744907142</v>
      </c>
      <c r="EM18" s="221">
        <f t="shared" si="10"/>
        <v>1146259.6744907142</v>
      </c>
      <c r="EN18" s="221">
        <f t="shared" si="10"/>
        <v>1146259.6744907142</v>
      </c>
      <c r="EO18" s="221">
        <f t="shared" si="10"/>
        <v>1146259.6744907142</v>
      </c>
      <c r="EP18" s="221">
        <f t="shared" si="10"/>
        <v>1146259.6744907142</v>
      </c>
      <c r="EQ18" s="221">
        <f t="shared" si="10"/>
        <v>1146259.6744907142</v>
      </c>
      <c r="ER18" s="221">
        <f t="shared" si="10"/>
        <v>1146259.6744907142</v>
      </c>
      <c r="ES18" s="221">
        <f t="shared" si="10"/>
        <v>1146259.6744907142</v>
      </c>
      <c r="ET18" s="221">
        <f t="shared" si="10"/>
        <v>1146259.6744907142</v>
      </c>
      <c r="EU18" s="221">
        <f t="shared" si="10"/>
        <v>1146259.6744907142</v>
      </c>
      <c r="EV18" s="221">
        <f t="shared" si="10"/>
        <v>1146259.6744907142</v>
      </c>
      <c r="EW18" s="221">
        <f t="shared" si="10"/>
        <v>1146259.6744907142</v>
      </c>
      <c r="EX18" s="221">
        <f t="shared" si="10"/>
        <v>1146259.6744907142</v>
      </c>
      <c r="EY18" s="221">
        <f t="shared" si="10"/>
        <v>1146259.6744907142</v>
      </c>
      <c r="EZ18" s="221">
        <f t="shared" si="10"/>
        <v>1146259.6744907142</v>
      </c>
      <c r="FA18" s="221">
        <f t="shared" si="10"/>
        <v>1146259.6744907142</v>
      </c>
      <c r="FB18" s="221">
        <f t="shared" si="10"/>
        <v>1146259.6744907142</v>
      </c>
      <c r="FC18" s="221">
        <f t="shared" si="10"/>
        <v>1146259.6744907142</v>
      </c>
      <c r="FD18" s="221">
        <f t="shared" si="10"/>
        <v>1146259.6744907142</v>
      </c>
      <c r="FE18" s="221">
        <f t="shared" si="10"/>
        <v>1146259.6744907142</v>
      </c>
      <c r="FF18" s="221">
        <f t="shared" si="10"/>
        <v>1146259.6744907142</v>
      </c>
      <c r="FG18" s="221">
        <f t="shared" si="10"/>
        <v>1146259.6744907142</v>
      </c>
      <c r="FH18" s="221">
        <f t="shared" si="10"/>
        <v>1146259.6744907142</v>
      </c>
      <c r="FI18" s="221">
        <f t="shared" si="10"/>
        <v>1146259.6744907142</v>
      </c>
      <c r="FJ18" s="221">
        <f t="shared" si="10"/>
        <v>1146259.6744907142</v>
      </c>
      <c r="FK18" s="221">
        <f t="shared" si="10"/>
        <v>1146259.6744907142</v>
      </c>
      <c r="FL18" s="221">
        <f t="shared" si="10"/>
        <v>1146259.6744907142</v>
      </c>
      <c r="FM18" s="221">
        <f t="shared" si="10"/>
        <v>1146259.6744907142</v>
      </c>
      <c r="FN18" s="221">
        <f t="shared" si="10"/>
        <v>1146259.6744907142</v>
      </c>
      <c r="FO18" s="221">
        <f t="shared" si="10"/>
        <v>1146259.6744907142</v>
      </c>
      <c r="FP18" s="221">
        <f t="shared" si="10"/>
        <v>1146259.6744907142</v>
      </c>
      <c r="FQ18" s="221">
        <f t="shared" ref="FQ18:IB18" si="11">FQ15 * FQ21</f>
        <v>1146259.6744907142</v>
      </c>
      <c r="FR18" s="221">
        <f t="shared" si="11"/>
        <v>1146259.6744907142</v>
      </c>
      <c r="FS18" s="221">
        <f t="shared" si="11"/>
        <v>1146259.6744907142</v>
      </c>
      <c r="FT18" s="221">
        <f t="shared" si="11"/>
        <v>1146259.6744907142</v>
      </c>
      <c r="FU18" s="221">
        <f t="shared" si="11"/>
        <v>1146259.6744907142</v>
      </c>
      <c r="FV18" s="221">
        <f t="shared" si="11"/>
        <v>1146259.6744907142</v>
      </c>
      <c r="FW18" s="221">
        <f t="shared" si="11"/>
        <v>1146259.6744907142</v>
      </c>
      <c r="FX18" s="221">
        <f t="shared" si="11"/>
        <v>1146259.6744907142</v>
      </c>
      <c r="FY18" s="221">
        <f t="shared" si="11"/>
        <v>1146259.6744907142</v>
      </c>
      <c r="FZ18" s="221">
        <f t="shared" si="11"/>
        <v>1146259.6744907142</v>
      </c>
      <c r="GA18" s="221">
        <f t="shared" si="11"/>
        <v>1146259.6744907142</v>
      </c>
      <c r="GB18" s="221">
        <f t="shared" si="11"/>
        <v>1146259.6744907142</v>
      </c>
      <c r="GC18" s="221">
        <f t="shared" si="11"/>
        <v>1146259.6744907142</v>
      </c>
      <c r="GD18" s="221">
        <f t="shared" si="11"/>
        <v>1146259.6744907142</v>
      </c>
      <c r="GE18" s="221">
        <f t="shared" si="11"/>
        <v>1146259.6744907142</v>
      </c>
      <c r="GF18" s="221">
        <f t="shared" si="11"/>
        <v>1146259.6744907142</v>
      </c>
      <c r="GG18" s="221">
        <f t="shared" si="11"/>
        <v>1146259.6744907142</v>
      </c>
      <c r="GH18" s="221">
        <f t="shared" si="11"/>
        <v>1146259.6744907142</v>
      </c>
      <c r="GI18" s="221">
        <f t="shared" si="11"/>
        <v>1146259.6744907142</v>
      </c>
      <c r="GJ18" s="221">
        <f t="shared" si="11"/>
        <v>1146259.6744907142</v>
      </c>
      <c r="GK18" s="221">
        <f t="shared" si="11"/>
        <v>1146259.6744907142</v>
      </c>
      <c r="GL18" s="221">
        <f t="shared" si="11"/>
        <v>1146259.6744907142</v>
      </c>
      <c r="GM18" s="221">
        <f t="shared" si="11"/>
        <v>1146259.6744907142</v>
      </c>
      <c r="GN18" s="221">
        <f t="shared" si="11"/>
        <v>1146259.6744907142</v>
      </c>
      <c r="GO18" s="221">
        <f t="shared" si="11"/>
        <v>1146259.6744907142</v>
      </c>
      <c r="GP18" s="221">
        <f t="shared" si="11"/>
        <v>1146259.6744907142</v>
      </c>
      <c r="GQ18" s="221">
        <f t="shared" si="11"/>
        <v>1146259.6744907142</v>
      </c>
      <c r="GR18" s="221">
        <f t="shared" si="11"/>
        <v>1146259.6744907142</v>
      </c>
      <c r="GS18" s="221">
        <f t="shared" si="11"/>
        <v>1146259.6744907142</v>
      </c>
      <c r="GT18" s="221">
        <f t="shared" si="11"/>
        <v>1146259.6744907142</v>
      </c>
      <c r="GU18" s="221">
        <f t="shared" si="11"/>
        <v>1146259.6744907142</v>
      </c>
      <c r="GV18" s="221">
        <f t="shared" si="11"/>
        <v>1146259.6744907142</v>
      </c>
      <c r="GW18" s="221">
        <f t="shared" si="11"/>
        <v>1146259.6744907142</v>
      </c>
      <c r="GX18" s="221">
        <f t="shared" si="11"/>
        <v>1146259.6744907142</v>
      </c>
      <c r="GY18" s="221">
        <f t="shared" si="11"/>
        <v>1146259.6744907142</v>
      </c>
      <c r="GZ18" s="221">
        <f t="shared" si="11"/>
        <v>1146259.6744907142</v>
      </c>
      <c r="HA18" s="221">
        <f t="shared" si="11"/>
        <v>1146259.6744907142</v>
      </c>
      <c r="HB18" s="221">
        <f t="shared" si="11"/>
        <v>1146259.6744907142</v>
      </c>
      <c r="HC18" s="221">
        <f t="shared" si="11"/>
        <v>1146259.6744907142</v>
      </c>
      <c r="HD18" s="221">
        <f t="shared" si="11"/>
        <v>1146259.6744907142</v>
      </c>
      <c r="HE18" s="221">
        <f t="shared" si="11"/>
        <v>1146259.6744907142</v>
      </c>
      <c r="HF18" s="221">
        <f t="shared" si="11"/>
        <v>1146259.6744907142</v>
      </c>
      <c r="HG18" s="221">
        <f t="shared" si="11"/>
        <v>1146259.6744907142</v>
      </c>
      <c r="HH18" s="221">
        <f t="shared" si="11"/>
        <v>1146259.6744907142</v>
      </c>
      <c r="HI18" s="221">
        <f t="shared" si="11"/>
        <v>1146259.6744907142</v>
      </c>
      <c r="HJ18" s="221">
        <f t="shared" si="11"/>
        <v>1146259.6744907142</v>
      </c>
      <c r="HK18" s="221">
        <f t="shared" si="11"/>
        <v>1146259.6744907142</v>
      </c>
      <c r="HL18" s="221">
        <f t="shared" si="11"/>
        <v>1146259.6744907142</v>
      </c>
      <c r="HM18" s="221">
        <f t="shared" si="11"/>
        <v>1146259.6744907142</v>
      </c>
      <c r="HN18" s="221">
        <f t="shared" si="11"/>
        <v>1146259.6744907142</v>
      </c>
      <c r="HO18" s="221">
        <f t="shared" si="11"/>
        <v>1146259.6744907142</v>
      </c>
      <c r="HP18" s="221">
        <f t="shared" si="11"/>
        <v>1146259.6744907142</v>
      </c>
      <c r="HQ18" s="221">
        <f t="shared" si="11"/>
        <v>1146259.6744907142</v>
      </c>
      <c r="HR18" s="221">
        <f t="shared" si="11"/>
        <v>1146259.6744907142</v>
      </c>
      <c r="HS18" s="221">
        <f t="shared" si="11"/>
        <v>1146259.6744907142</v>
      </c>
      <c r="HT18" s="221">
        <f t="shared" si="11"/>
        <v>1146259.6744907142</v>
      </c>
      <c r="HU18" s="221">
        <f t="shared" si="11"/>
        <v>1146259.6744907142</v>
      </c>
      <c r="HV18" s="221">
        <f t="shared" si="11"/>
        <v>1146259.6744907142</v>
      </c>
      <c r="HW18" s="221">
        <f t="shared" si="11"/>
        <v>1146259.6744907142</v>
      </c>
      <c r="HX18" s="221">
        <f t="shared" si="11"/>
        <v>1146259.6744907142</v>
      </c>
      <c r="HY18" s="221">
        <f t="shared" si="11"/>
        <v>1146259.6744907142</v>
      </c>
      <c r="HZ18" s="221">
        <f t="shared" si="11"/>
        <v>1146259.6744907142</v>
      </c>
      <c r="IA18" s="221">
        <f t="shared" si="11"/>
        <v>1146259.6744907142</v>
      </c>
      <c r="IB18" s="221">
        <f t="shared" si="11"/>
        <v>1146259.6744907142</v>
      </c>
      <c r="IC18" s="221">
        <f t="shared" ref="IC18:KN18" si="12">IC15 * IC21</f>
        <v>1146259.6744907142</v>
      </c>
      <c r="ID18" s="221">
        <f t="shared" si="12"/>
        <v>1146259.6744907142</v>
      </c>
      <c r="IE18" s="221">
        <f t="shared" si="12"/>
        <v>1146259.6744907142</v>
      </c>
      <c r="IF18" s="221">
        <f t="shared" si="12"/>
        <v>1146259.6744907142</v>
      </c>
      <c r="IG18" s="221">
        <f t="shared" si="12"/>
        <v>1146259.6744907142</v>
      </c>
      <c r="IH18" s="221">
        <f t="shared" si="12"/>
        <v>1146259.6744907142</v>
      </c>
      <c r="II18" s="221">
        <f t="shared" si="12"/>
        <v>1146259.6744907142</v>
      </c>
      <c r="IJ18" s="221">
        <f t="shared" si="12"/>
        <v>1146259.6744907142</v>
      </c>
      <c r="IK18" s="221">
        <f t="shared" si="12"/>
        <v>1146259.6744907142</v>
      </c>
      <c r="IL18" s="221">
        <f t="shared" si="12"/>
        <v>1146259.6744907142</v>
      </c>
      <c r="IM18" s="221">
        <f t="shared" si="12"/>
        <v>1146259.6744907142</v>
      </c>
      <c r="IN18" s="221">
        <f t="shared" si="12"/>
        <v>1146259.6744907142</v>
      </c>
      <c r="IO18" s="221">
        <f t="shared" si="12"/>
        <v>1146259.6744907142</v>
      </c>
      <c r="IP18" s="221">
        <f t="shared" si="12"/>
        <v>1146259.6744907142</v>
      </c>
      <c r="IQ18" s="221">
        <f t="shared" si="12"/>
        <v>1146259.6744907142</v>
      </c>
      <c r="IR18" s="221">
        <f t="shared" si="12"/>
        <v>1146259.6744907142</v>
      </c>
      <c r="IS18" s="221">
        <f t="shared" si="12"/>
        <v>1146259.6744907142</v>
      </c>
      <c r="IT18" s="221">
        <f t="shared" si="12"/>
        <v>1146259.6744907142</v>
      </c>
      <c r="IU18" s="221">
        <f t="shared" si="12"/>
        <v>1146259.6744907142</v>
      </c>
      <c r="IV18" s="221">
        <f t="shared" si="12"/>
        <v>1146259.6744907142</v>
      </c>
      <c r="IW18" s="221">
        <f t="shared" si="12"/>
        <v>1146259.6744907142</v>
      </c>
      <c r="IX18" s="221">
        <f t="shared" si="12"/>
        <v>1146259.6744907142</v>
      </c>
      <c r="IY18" s="221">
        <f t="shared" si="12"/>
        <v>1146259.6744907142</v>
      </c>
      <c r="IZ18" s="221">
        <f t="shared" si="12"/>
        <v>1146259.6744907142</v>
      </c>
      <c r="JA18" s="221">
        <f t="shared" si="12"/>
        <v>1146259.6744907142</v>
      </c>
      <c r="JB18" s="221">
        <f t="shared" si="12"/>
        <v>1146259.6744907142</v>
      </c>
      <c r="JC18" s="221">
        <f t="shared" si="12"/>
        <v>1146259.6744907142</v>
      </c>
      <c r="JD18" s="221">
        <f t="shared" si="12"/>
        <v>1146259.6744907142</v>
      </c>
      <c r="JE18" s="221">
        <f t="shared" si="12"/>
        <v>1146259.6744907142</v>
      </c>
      <c r="JF18" s="221">
        <f t="shared" si="12"/>
        <v>1146259.6744907142</v>
      </c>
      <c r="JG18" s="221">
        <f t="shared" si="12"/>
        <v>1146259.6744907142</v>
      </c>
      <c r="JH18" s="221">
        <f t="shared" si="12"/>
        <v>1146259.6744907142</v>
      </c>
      <c r="JI18" s="221">
        <f t="shared" si="12"/>
        <v>1146259.6744907142</v>
      </c>
      <c r="JJ18" s="221">
        <f t="shared" si="12"/>
        <v>1146259.6744907142</v>
      </c>
      <c r="JK18" s="221">
        <f t="shared" si="12"/>
        <v>1146259.6744907142</v>
      </c>
      <c r="JL18" s="221">
        <f t="shared" si="12"/>
        <v>1146259.6744907142</v>
      </c>
      <c r="JM18" s="221">
        <f t="shared" si="12"/>
        <v>1146259.6744907142</v>
      </c>
      <c r="JN18" s="221">
        <f t="shared" si="12"/>
        <v>1146259.6744907142</v>
      </c>
      <c r="JO18" s="221">
        <f t="shared" si="12"/>
        <v>1146259.6744907142</v>
      </c>
      <c r="JP18" s="221">
        <f t="shared" si="12"/>
        <v>1146259.6744907142</v>
      </c>
      <c r="JQ18" s="221">
        <f t="shared" si="12"/>
        <v>1146259.6744907142</v>
      </c>
      <c r="JR18" s="221">
        <f t="shared" si="12"/>
        <v>1146259.6744907142</v>
      </c>
      <c r="JS18" s="221">
        <f t="shared" si="12"/>
        <v>1146259.6744907142</v>
      </c>
      <c r="JT18" s="221">
        <f t="shared" si="12"/>
        <v>1146259.6744907142</v>
      </c>
      <c r="JU18" s="221">
        <f t="shared" si="12"/>
        <v>1146259.6744907142</v>
      </c>
      <c r="JV18" s="221">
        <f t="shared" si="12"/>
        <v>1146259.6744907142</v>
      </c>
      <c r="JW18" s="221">
        <f t="shared" si="12"/>
        <v>1146259.6744907142</v>
      </c>
      <c r="JX18" s="221">
        <f t="shared" si="12"/>
        <v>1146259.6744907142</v>
      </c>
      <c r="JY18" s="221">
        <f t="shared" si="12"/>
        <v>1146259.6744907142</v>
      </c>
      <c r="JZ18" s="221">
        <f t="shared" si="12"/>
        <v>1146259.6744907142</v>
      </c>
      <c r="KA18" s="221">
        <f t="shared" si="12"/>
        <v>1146259.6744907142</v>
      </c>
      <c r="KB18" s="221">
        <f t="shared" si="12"/>
        <v>1146259.6744907142</v>
      </c>
      <c r="KC18" s="221">
        <f t="shared" si="12"/>
        <v>1146259.6744907142</v>
      </c>
      <c r="KD18" s="221">
        <f t="shared" si="12"/>
        <v>1146259.6744907142</v>
      </c>
      <c r="KE18" s="221">
        <f t="shared" si="12"/>
        <v>1146259.6744907142</v>
      </c>
      <c r="KF18" s="221">
        <f t="shared" si="12"/>
        <v>1146259.6744907142</v>
      </c>
      <c r="KG18" s="221">
        <f t="shared" si="12"/>
        <v>1146259.6744907142</v>
      </c>
      <c r="KH18" s="221">
        <f t="shared" si="12"/>
        <v>1146259.6744907142</v>
      </c>
      <c r="KI18" s="221">
        <f t="shared" si="12"/>
        <v>1146259.6744907142</v>
      </c>
      <c r="KJ18" s="221">
        <f t="shared" si="12"/>
        <v>1146259.6744907142</v>
      </c>
      <c r="KK18" s="221">
        <f t="shared" si="12"/>
        <v>1146259.6744907142</v>
      </c>
      <c r="KL18" s="221">
        <f t="shared" si="12"/>
        <v>1146259.6744907142</v>
      </c>
      <c r="KM18" s="221">
        <f t="shared" si="12"/>
        <v>1146259.6744907142</v>
      </c>
      <c r="KN18" s="221">
        <f t="shared" si="12"/>
        <v>1146259.6744907142</v>
      </c>
      <c r="KO18" s="221">
        <f t="shared" ref="KO18:MZ18" si="13">KO15 * KO21</f>
        <v>1146259.6744907142</v>
      </c>
      <c r="KP18" s="221">
        <f t="shared" si="13"/>
        <v>1146259.6744907142</v>
      </c>
      <c r="KQ18" s="221">
        <f t="shared" si="13"/>
        <v>1146259.6744907142</v>
      </c>
      <c r="KR18" s="221">
        <f t="shared" si="13"/>
        <v>1146259.6744907142</v>
      </c>
      <c r="KS18" s="221">
        <f t="shared" si="13"/>
        <v>1146259.6744907142</v>
      </c>
      <c r="KT18" s="221">
        <f t="shared" si="13"/>
        <v>1146259.6744907142</v>
      </c>
      <c r="KU18" s="221">
        <f t="shared" si="13"/>
        <v>1146259.6744907142</v>
      </c>
      <c r="KV18" s="221">
        <f t="shared" si="13"/>
        <v>1146259.6744907142</v>
      </c>
      <c r="KW18" s="221">
        <f t="shared" si="13"/>
        <v>1146259.6744907142</v>
      </c>
      <c r="KX18" s="221">
        <f t="shared" si="13"/>
        <v>1146259.6744907142</v>
      </c>
      <c r="KY18" s="221">
        <f t="shared" si="13"/>
        <v>1146259.6744907142</v>
      </c>
      <c r="KZ18" s="221">
        <f t="shared" si="13"/>
        <v>1146259.6744907142</v>
      </c>
      <c r="LA18" s="221">
        <f t="shared" si="13"/>
        <v>1146259.6744907142</v>
      </c>
      <c r="LB18" s="221">
        <f t="shared" si="13"/>
        <v>1146259.6744907142</v>
      </c>
      <c r="LC18" s="221">
        <f t="shared" si="13"/>
        <v>1146259.6744907142</v>
      </c>
      <c r="LD18" s="221">
        <f t="shared" si="13"/>
        <v>1146259.6744907142</v>
      </c>
      <c r="LE18" s="221">
        <f t="shared" si="13"/>
        <v>1146259.6744907142</v>
      </c>
      <c r="LF18" s="221">
        <f t="shared" si="13"/>
        <v>1146259.6744907142</v>
      </c>
      <c r="LG18" s="221">
        <f t="shared" si="13"/>
        <v>1146259.6744907142</v>
      </c>
      <c r="LH18" s="221">
        <f t="shared" si="13"/>
        <v>1146259.6744907142</v>
      </c>
      <c r="LI18" s="221">
        <f t="shared" si="13"/>
        <v>1146259.6744907142</v>
      </c>
      <c r="LJ18" s="221">
        <f t="shared" si="13"/>
        <v>1146259.6744907142</v>
      </c>
      <c r="LK18" s="221">
        <f t="shared" si="13"/>
        <v>1146259.6744907142</v>
      </c>
      <c r="LL18" s="221">
        <f t="shared" si="13"/>
        <v>1146259.6744907142</v>
      </c>
      <c r="LM18" s="221">
        <f t="shared" si="13"/>
        <v>1146259.6744907142</v>
      </c>
      <c r="LN18" s="221">
        <f t="shared" si="13"/>
        <v>1146259.6744907142</v>
      </c>
      <c r="LO18" s="221">
        <f t="shared" si="13"/>
        <v>1146259.6744907142</v>
      </c>
      <c r="LP18" s="221">
        <f t="shared" si="13"/>
        <v>1146259.6744907142</v>
      </c>
      <c r="LQ18" s="221">
        <f t="shared" si="13"/>
        <v>1146259.6744907142</v>
      </c>
      <c r="LR18" s="221">
        <f t="shared" si="13"/>
        <v>1146259.6744907142</v>
      </c>
      <c r="LS18" s="221">
        <f t="shared" si="13"/>
        <v>1146259.6744907142</v>
      </c>
      <c r="LT18" s="221">
        <f t="shared" si="13"/>
        <v>1146259.6744907142</v>
      </c>
      <c r="LU18" s="221">
        <f t="shared" si="13"/>
        <v>1146259.6744907142</v>
      </c>
      <c r="LV18" s="221">
        <f t="shared" si="13"/>
        <v>1146259.6744907142</v>
      </c>
      <c r="LW18" s="221">
        <f t="shared" si="13"/>
        <v>1146259.6744907142</v>
      </c>
      <c r="LX18" s="221">
        <f t="shared" si="13"/>
        <v>1146259.6744907142</v>
      </c>
      <c r="LY18" s="221">
        <f t="shared" si="13"/>
        <v>1146259.6744907142</v>
      </c>
      <c r="LZ18" s="221">
        <f t="shared" si="13"/>
        <v>1146259.6744907142</v>
      </c>
      <c r="MA18" s="221">
        <f t="shared" si="13"/>
        <v>1146259.6744907142</v>
      </c>
      <c r="MB18" s="221">
        <f t="shared" si="13"/>
        <v>1146259.6744907142</v>
      </c>
      <c r="MC18" s="221">
        <f t="shared" si="13"/>
        <v>1146259.6744907142</v>
      </c>
      <c r="MD18" s="221">
        <f t="shared" si="13"/>
        <v>1146259.6744907142</v>
      </c>
      <c r="ME18" s="221">
        <f t="shared" si="13"/>
        <v>1146259.6744907142</v>
      </c>
      <c r="MF18" s="221">
        <f t="shared" si="13"/>
        <v>1146259.6744907142</v>
      </c>
      <c r="MG18" s="221">
        <f t="shared" si="13"/>
        <v>1146259.6744907142</v>
      </c>
      <c r="MH18" s="221">
        <f t="shared" si="13"/>
        <v>1146259.6744907142</v>
      </c>
      <c r="MI18" s="221">
        <f t="shared" si="13"/>
        <v>1146259.6744907142</v>
      </c>
      <c r="MJ18" s="221">
        <f t="shared" si="13"/>
        <v>1146259.6744907142</v>
      </c>
      <c r="MK18" s="221">
        <f t="shared" si="13"/>
        <v>1146259.6744907142</v>
      </c>
      <c r="ML18" s="221">
        <f t="shared" si="13"/>
        <v>1146259.6744907142</v>
      </c>
      <c r="MM18" s="221">
        <f t="shared" si="13"/>
        <v>1146259.6744907142</v>
      </c>
      <c r="MN18" s="221">
        <f t="shared" si="13"/>
        <v>1146259.6744907142</v>
      </c>
      <c r="MO18" s="221">
        <f t="shared" si="13"/>
        <v>1146259.6744907142</v>
      </c>
      <c r="MP18" s="221">
        <f t="shared" si="13"/>
        <v>1146259.6744907142</v>
      </c>
      <c r="MQ18" s="221">
        <f t="shared" si="13"/>
        <v>1146259.6744907142</v>
      </c>
      <c r="MR18" s="221">
        <f t="shared" si="13"/>
        <v>1146259.6744907142</v>
      </c>
      <c r="MS18" s="221">
        <f t="shared" si="13"/>
        <v>1146259.6744907142</v>
      </c>
      <c r="MT18" s="221">
        <f t="shared" si="13"/>
        <v>1146259.6744907142</v>
      </c>
      <c r="MU18" s="221">
        <f t="shared" si="13"/>
        <v>1146259.6744907142</v>
      </c>
      <c r="MV18" s="221">
        <f t="shared" si="13"/>
        <v>1146259.6744907142</v>
      </c>
      <c r="MW18" s="221">
        <f t="shared" si="13"/>
        <v>1146259.6744907142</v>
      </c>
      <c r="MX18" s="221">
        <f t="shared" si="13"/>
        <v>1146259.6744907142</v>
      </c>
      <c r="MY18" s="221">
        <f t="shared" si="13"/>
        <v>1146259.6744907142</v>
      </c>
      <c r="MZ18" s="221">
        <f t="shared" si="13"/>
        <v>1146259.6744907142</v>
      </c>
      <c r="NA18" s="221">
        <f t="shared" ref="NA18:PL18" si="14">NA15 * NA21</f>
        <v>1146259.6744907142</v>
      </c>
      <c r="NB18" s="221">
        <f t="shared" si="14"/>
        <v>1146259.6744907142</v>
      </c>
      <c r="NC18" s="221">
        <f t="shared" si="14"/>
        <v>1146259.6744907142</v>
      </c>
      <c r="ND18" s="221">
        <f t="shared" si="14"/>
        <v>1146259.6744907142</v>
      </c>
      <c r="NE18" s="221">
        <f t="shared" si="14"/>
        <v>1146259.6744907142</v>
      </c>
      <c r="NF18" s="221">
        <f t="shared" si="14"/>
        <v>1146259.6744907142</v>
      </c>
      <c r="NG18" s="221">
        <f t="shared" si="14"/>
        <v>1146259.6744907142</v>
      </c>
      <c r="NH18" s="221">
        <f t="shared" si="14"/>
        <v>1146259.6744907142</v>
      </c>
      <c r="NI18" s="221">
        <f t="shared" si="14"/>
        <v>1146259.6744907142</v>
      </c>
      <c r="NJ18" s="221">
        <f t="shared" si="14"/>
        <v>1146259.6744907142</v>
      </c>
      <c r="NK18" s="221">
        <f t="shared" si="14"/>
        <v>1146259.6744907142</v>
      </c>
      <c r="NL18" s="221">
        <f t="shared" si="14"/>
        <v>1146259.6744907142</v>
      </c>
      <c r="NM18" s="221">
        <f t="shared" si="14"/>
        <v>1146259.6744907142</v>
      </c>
      <c r="NN18" s="221">
        <f t="shared" si="14"/>
        <v>1146259.6744907142</v>
      </c>
      <c r="NO18" s="221">
        <f t="shared" si="14"/>
        <v>1146259.6744907142</v>
      </c>
      <c r="NP18" s="221">
        <f t="shared" si="14"/>
        <v>1146259.6744907142</v>
      </c>
      <c r="NQ18" s="221">
        <f t="shared" si="14"/>
        <v>1146259.6744907142</v>
      </c>
      <c r="NR18" s="221">
        <f t="shared" si="14"/>
        <v>1146259.6744907142</v>
      </c>
      <c r="NS18" s="221">
        <f t="shared" si="14"/>
        <v>1146259.6744907142</v>
      </c>
      <c r="NT18" s="221">
        <f t="shared" si="14"/>
        <v>1146259.6744907142</v>
      </c>
      <c r="NU18" s="221">
        <f t="shared" si="14"/>
        <v>1146259.6744907142</v>
      </c>
      <c r="NV18" s="221">
        <f t="shared" si="14"/>
        <v>1146259.6744907142</v>
      </c>
      <c r="NW18" s="221">
        <f t="shared" si="14"/>
        <v>1146259.6744907142</v>
      </c>
      <c r="NX18" s="221">
        <f t="shared" si="14"/>
        <v>1146259.6744907142</v>
      </c>
      <c r="NY18" s="221">
        <f t="shared" si="14"/>
        <v>1146259.6744907142</v>
      </c>
      <c r="NZ18" s="221">
        <f t="shared" si="14"/>
        <v>1146259.6744907142</v>
      </c>
      <c r="OA18" s="221">
        <f t="shared" si="14"/>
        <v>1146259.6744907142</v>
      </c>
      <c r="OB18" s="221">
        <f t="shared" si="14"/>
        <v>1146259.6744907142</v>
      </c>
      <c r="OC18" s="221">
        <f t="shared" si="14"/>
        <v>1146259.6744907142</v>
      </c>
      <c r="OD18" s="221">
        <f t="shared" si="14"/>
        <v>1146259.6744907142</v>
      </c>
      <c r="OE18" s="221">
        <f t="shared" si="14"/>
        <v>1146259.6744907142</v>
      </c>
      <c r="OF18" s="221">
        <f t="shared" si="14"/>
        <v>1146259.6744907142</v>
      </c>
      <c r="OG18" s="221">
        <f t="shared" si="14"/>
        <v>1146259.6744907142</v>
      </c>
      <c r="OH18" s="221">
        <f t="shared" si="14"/>
        <v>1146259.6744907142</v>
      </c>
      <c r="OI18" s="221">
        <f t="shared" si="14"/>
        <v>1146259.6744907142</v>
      </c>
      <c r="OJ18" s="221">
        <f t="shared" si="14"/>
        <v>1146259.6744907142</v>
      </c>
      <c r="OK18" s="221">
        <f t="shared" si="14"/>
        <v>1146259.6744907142</v>
      </c>
      <c r="OL18" s="221">
        <f t="shared" si="14"/>
        <v>1146259.6744907142</v>
      </c>
      <c r="OM18" s="221">
        <f t="shared" si="14"/>
        <v>1146259.6744907142</v>
      </c>
      <c r="ON18" s="221">
        <f t="shared" si="14"/>
        <v>1146259.6744907142</v>
      </c>
      <c r="OO18" s="221">
        <f t="shared" si="14"/>
        <v>1146259.6744907142</v>
      </c>
      <c r="OP18" s="221">
        <f t="shared" si="14"/>
        <v>1146259.6744907142</v>
      </c>
      <c r="OQ18" s="221">
        <f t="shared" si="14"/>
        <v>1146259.6744907142</v>
      </c>
      <c r="OR18" s="221">
        <f t="shared" si="14"/>
        <v>1146259.6744907142</v>
      </c>
      <c r="OS18" s="221">
        <f t="shared" si="14"/>
        <v>1146259.6744907142</v>
      </c>
      <c r="OT18" s="221">
        <f t="shared" si="14"/>
        <v>1146259.6744907142</v>
      </c>
      <c r="OU18" s="221">
        <f t="shared" si="14"/>
        <v>1146259.6744907142</v>
      </c>
      <c r="OV18" s="221">
        <f t="shared" si="14"/>
        <v>1146259.6744907142</v>
      </c>
      <c r="OW18" s="221">
        <f t="shared" si="14"/>
        <v>1146259.6744907142</v>
      </c>
      <c r="OX18" s="221">
        <f t="shared" si="14"/>
        <v>1146259.6744907142</v>
      </c>
      <c r="OY18" s="221">
        <f t="shared" si="14"/>
        <v>1146259.6744907142</v>
      </c>
      <c r="OZ18" s="221">
        <f t="shared" si="14"/>
        <v>1146259.6744907142</v>
      </c>
      <c r="PA18" s="221">
        <f t="shared" si="14"/>
        <v>1146259.6744907142</v>
      </c>
      <c r="PB18" s="221">
        <f t="shared" si="14"/>
        <v>1146259.6744907142</v>
      </c>
      <c r="PC18" s="221">
        <f t="shared" si="14"/>
        <v>1146259.6744907142</v>
      </c>
      <c r="PD18" s="221">
        <f t="shared" si="14"/>
        <v>1146259.6744907142</v>
      </c>
      <c r="PE18" s="221">
        <f t="shared" si="14"/>
        <v>1146259.6744907142</v>
      </c>
      <c r="PF18" s="221">
        <f t="shared" si="14"/>
        <v>1146259.6744907142</v>
      </c>
      <c r="PG18" s="221">
        <f t="shared" si="14"/>
        <v>1146259.6744907142</v>
      </c>
      <c r="PH18" s="221">
        <f t="shared" si="14"/>
        <v>1146259.6744907142</v>
      </c>
      <c r="PI18" s="221">
        <f t="shared" si="14"/>
        <v>1146259.6744907142</v>
      </c>
      <c r="PJ18" s="221">
        <f t="shared" si="14"/>
        <v>1146259.6744907142</v>
      </c>
      <c r="PK18" s="221">
        <f t="shared" si="14"/>
        <v>1146259.6744907142</v>
      </c>
      <c r="PL18" s="221">
        <f t="shared" si="14"/>
        <v>1146259.6744907142</v>
      </c>
      <c r="PM18" s="221">
        <f t="shared" ref="PM18:RH18" si="15">PM15 * PM21</f>
        <v>1146259.6744907142</v>
      </c>
      <c r="PN18" s="221">
        <f t="shared" si="15"/>
        <v>1146259.6744907142</v>
      </c>
      <c r="PO18" s="221">
        <f t="shared" si="15"/>
        <v>1146259.6744907142</v>
      </c>
      <c r="PP18" s="221">
        <f t="shared" si="15"/>
        <v>1146259.6744907142</v>
      </c>
      <c r="PQ18" s="221">
        <f t="shared" si="15"/>
        <v>1146259.6744907142</v>
      </c>
      <c r="PR18" s="221">
        <f t="shared" si="15"/>
        <v>1146259.6744907142</v>
      </c>
      <c r="PS18" s="221">
        <f t="shared" si="15"/>
        <v>1146259.6744907142</v>
      </c>
      <c r="PT18" s="221">
        <f t="shared" si="15"/>
        <v>1146259.6744907142</v>
      </c>
      <c r="PU18" s="221">
        <f t="shared" si="15"/>
        <v>1146259.6744907142</v>
      </c>
      <c r="PV18" s="221">
        <f t="shared" si="15"/>
        <v>1146259.6744907142</v>
      </c>
      <c r="PW18" s="221">
        <f t="shared" si="15"/>
        <v>1146259.6744907142</v>
      </c>
      <c r="PX18" s="221">
        <f t="shared" si="15"/>
        <v>1146259.6744907142</v>
      </c>
      <c r="PY18" s="221">
        <f t="shared" si="15"/>
        <v>1146259.6744907142</v>
      </c>
      <c r="PZ18" s="221">
        <f t="shared" si="15"/>
        <v>1146259.6744907142</v>
      </c>
      <c r="QA18" s="221">
        <f t="shared" si="15"/>
        <v>1146259.6744907142</v>
      </c>
      <c r="QB18" s="221">
        <f t="shared" si="15"/>
        <v>1146259.6744907142</v>
      </c>
      <c r="QC18" s="221">
        <f t="shared" si="15"/>
        <v>1146259.6744907142</v>
      </c>
      <c r="QD18" s="221">
        <f t="shared" si="15"/>
        <v>1146259.6744907142</v>
      </c>
      <c r="QE18" s="221">
        <f t="shared" si="15"/>
        <v>1146259.6744907142</v>
      </c>
      <c r="QF18" s="221">
        <f t="shared" si="15"/>
        <v>1146259.6744907142</v>
      </c>
      <c r="QG18" s="221">
        <f t="shared" si="15"/>
        <v>1146259.6744907142</v>
      </c>
      <c r="QH18" s="221">
        <f t="shared" si="15"/>
        <v>1146259.6744907142</v>
      </c>
      <c r="QI18" s="221">
        <f t="shared" si="15"/>
        <v>1146259.6744907142</v>
      </c>
      <c r="QJ18" s="221">
        <f t="shared" si="15"/>
        <v>1146259.6744907142</v>
      </c>
      <c r="QK18" s="221">
        <f t="shared" si="15"/>
        <v>1146259.6744907142</v>
      </c>
      <c r="QL18" s="221">
        <f t="shared" si="15"/>
        <v>1146259.6744907142</v>
      </c>
      <c r="QM18" s="221">
        <f t="shared" si="15"/>
        <v>1146259.6744907142</v>
      </c>
      <c r="QN18" s="221">
        <f t="shared" si="15"/>
        <v>1146259.6744907142</v>
      </c>
      <c r="QO18" s="221">
        <f t="shared" si="15"/>
        <v>1146259.6744907142</v>
      </c>
      <c r="QP18" s="221">
        <f t="shared" si="15"/>
        <v>1146259.6744907142</v>
      </c>
      <c r="QQ18" s="221">
        <f t="shared" si="15"/>
        <v>1146259.6744907142</v>
      </c>
      <c r="QR18" s="221">
        <f t="shared" si="15"/>
        <v>1146259.6744907142</v>
      </c>
      <c r="QS18" s="221">
        <f t="shared" si="15"/>
        <v>1146259.6744907142</v>
      </c>
      <c r="QT18" s="221">
        <f t="shared" si="15"/>
        <v>1146259.6744907142</v>
      </c>
      <c r="QU18" s="221">
        <f t="shared" si="15"/>
        <v>1146259.6744907142</v>
      </c>
      <c r="QV18" s="221">
        <f t="shared" si="15"/>
        <v>1146259.6744907142</v>
      </c>
      <c r="QW18" s="221">
        <f t="shared" si="15"/>
        <v>1146259.6744907142</v>
      </c>
      <c r="QX18" s="221">
        <f t="shared" si="15"/>
        <v>1146259.6744907142</v>
      </c>
      <c r="QY18" s="221">
        <f t="shared" si="15"/>
        <v>1146259.6744907142</v>
      </c>
      <c r="QZ18" s="221">
        <f t="shared" si="15"/>
        <v>1146259.6744907142</v>
      </c>
      <c r="RA18" s="221">
        <f t="shared" si="15"/>
        <v>1146259.6744907142</v>
      </c>
      <c r="RB18" s="221">
        <f t="shared" si="15"/>
        <v>1146259.6744907142</v>
      </c>
      <c r="RC18" s="221">
        <f t="shared" si="15"/>
        <v>1146259.6744907142</v>
      </c>
      <c r="RD18" s="221">
        <f t="shared" si="15"/>
        <v>1146259.6744907142</v>
      </c>
      <c r="RE18" s="221">
        <f t="shared" si="15"/>
        <v>1146259.6744907142</v>
      </c>
      <c r="RF18" s="221">
        <f t="shared" si="15"/>
        <v>1146259.6744907142</v>
      </c>
      <c r="RG18" s="221">
        <f t="shared" si="15"/>
        <v>1146259.6744907142</v>
      </c>
      <c r="RH18" s="221">
        <f t="shared" si="15"/>
        <v>1146259.6744907142</v>
      </c>
    </row>
    <row r="19" spans="1:476" ht="15.75" customHeight="1">
      <c r="A19" s="50"/>
      <c r="B19" s="95" t="s">
        <v>181</v>
      </c>
      <c r="C19" s="211"/>
      <c r="D19" s="211"/>
      <c r="E19" s="82">
        <f>SUM(H19:AQ19)</f>
        <v>236614711.35240018</v>
      </c>
      <c r="F19" s="221"/>
      <c r="G19" s="220"/>
      <c r="H19" s="70">
        <f>SUM(AS19:BD19)</f>
        <v>3367234.1199999996</v>
      </c>
      <c r="I19" s="70">
        <f>SUM(BE19:BP19)</f>
        <v>1011780</v>
      </c>
      <c r="J19" s="70">
        <f>SUM(BQ19:CB19)</f>
        <v>2109705.3553999998</v>
      </c>
      <c r="K19" s="70">
        <f>SUM(CC19:CN19)</f>
        <v>2023560</v>
      </c>
      <c r="L19" s="70">
        <f>SUM(CO19:CZ19)</f>
        <v>6745200</v>
      </c>
      <c r="M19" s="70">
        <f>SUM(DA19:DL19)</f>
        <v>7140555.8670000006</v>
      </c>
      <c r="N19" s="70">
        <f>SUM(DM19:DX19)</f>
        <v>7140555.8670000006</v>
      </c>
      <c r="O19" s="70">
        <f>SUM(DY19:EJ19)</f>
        <v>7140555.8670000006</v>
      </c>
      <c r="P19" s="70">
        <f>SUM(EK19:EV19)</f>
        <v>7140555.8670000006</v>
      </c>
      <c r="Q19" s="70">
        <f>SUM(EW19:FH19)</f>
        <v>7140555.8670000006</v>
      </c>
      <c r="R19" s="70">
        <f>SUM(FI19:FT19)</f>
        <v>7140555.8670000006</v>
      </c>
      <c r="S19" s="70">
        <f>SUM(FU19:GF19)</f>
        <v>7140555.8670000006</v>
      </c>
      <c r="T19" s="70">
        <f>SUM(GG19:GR19)</f>
        <v>7140555.8670000006</v>
      </c>
      <c r="U19" s="70">
        <f>SUM(GS19:HD19)</f>
        <v>7140555.8670000006</v>
      </c>
      <c r="V19" s="70">
        <f>SUM(HE19:HP19)</f>
        <v>7140555.8670000006</v>
      </c>
      <c r="W19" s="70">
        <f>SUM(HQ19:IB19)</f>
        <v>7140555.8670000006</v>
      </c>
      <c r="X19" s="70">
        <f>SUM(IC19:IN19)</f>
        <v>7140555.8670000006</v>
      </c>
      <c r="Y19" s="70">
        <f>SUM(IO19:IZ19)</f>
        <v>7140555.8670000006</v>
      </c>
      <c r="Z19" s="70">
        <f>SUM(JA19:JL19)</f>
        <v>7140555.8670000006</v>
      </c>
      <c r="AA19" s="70">
        <f>SUM(JM19:JX19)</f>
        <v>7140555.8670000006</v>
      </c>
      <c r="AB19" s="70">
        <f>SUM(JY19:KJ19)</f>
        <v>7140555.8670000006</v>
      </c>
      <c r="AC19" s="70">
        <f>SUM(KK19:KV19)</f>
        <v>7140555.8670000006</v>
      </c>
      <c r="AD19" s="70">
        <f>SUM(KW19:LH19)</f>
        <v>7140555.8670000006</v>
      </c>
      <c r="AE19" s="70">
        <f>SUM(LI19:LT19)</f>
        <v>7140555.8670000006</v>
      </c>
      <c r="AF19" s="70">
        <f>SUM(LU19:MF19)</f>
        <v>7140555.8670000006</v>
      </c>
      <c r="AG19" s="70">
        <f>SUM(MG19:MR19)</f>
        <v>7140555.8670000006</v>
      </c>
      <c r="AH19" s="70">
        <f>SUM(MS19:ND19)</f>
        <v>7140555.8670000006</v>
      </c>
      <c r="AI19" s="70">
        <f>SUM(NE19:NP19)</f>
        <v>7140555.8670000006</v>
      </c>
      <c r="AJ19" s="70">
        <f>SUM(NQ19:OB19)</f>
        <v>7140555.8670000006</v>
      </c>
      <c r="AK19" s="70">
        <f>SUM(OC19:ON19)</f>
        <v>7140555.8670000006</v>
      </c>
      <c r="AL19" s="70">
        <f>SUM(OO19:OZ19)</f>
        <v>7140555.8670000006</v>
      </c>
      <c r="AM19" s="70">
        <f>SUM(PA19:PL19)</f>
        <v>7140555.8670000006</v>
      </c>
      <c r="AN19" s="70">
        <f>SUM(PM19:PX19)</f>
        <v>7140555.8670000006</v>
      </c>
      <c r="AO19" s="70">
        <f>SUM(PY19:QJ19)</f>
        <v>7140555.8670000006</v>
      </c>
      <c r="AP19" s="70">
        <f>SUM(QK19:QV19)</f>
        <v>7140555.8670000006</v>
      </c>
      <c r="AQ19" s="70">
        <f>SUM(QW19:RH19)</f>
        <v>7140555.8670000006</v>
      </c>
      <c r="AR19" s="221"/>
      <c r="AS19" s="221">
        <f t="shared" ref="AS19:DD19" si="16">AS16 * AS21</f>
        <v>0</v>
      </c>
      <c r="AT19" s="221">
        <f t="shared" si="16"/>
        <v>0</v>
      </c>
      <c r="AU19" s="221">
        <f t="shared" si="16"/>
        <v>0</v>
      </c>
      <c r="AV19" s="221">
        <f t="shared" si="16"/>
        <v>0</v>
      </c>
      <c r="AW19" s="221">
        <f t="shared" si="16"/>
        <v>0</v>
      </c>
      <c r="AX19" s="221">
        <f t="shared" si="16"/>
        <v>0</v>
      </c>
      <c r="AY19" s="221">
        <f t="shared" si="16"/>
        <v>0</v>
      </c>
      <c r="AZ19" s="221">
        <f t="shared" si="16"/>
        <v>0</v>
      </c>
      <c r="BA19" s="221">
        <f t="shared" si="16"/>
        <v>0</v>
      </c>
      <c r="BB19" s="221">
        <f t="shared" si="16"/>
        <v>0</v>
      </c>
      <c r="BC19" s="221">
        <f t="shared" si="16"/>
        <v>0</v>
      </c>
      <c r="BD19" s="221">
        <f t="shared" si="16"/>
        <v>3367234.1199999996</v>
      </c>
      <c r="BE19" s="221">
        <f t="shared" si="16"/>
        <v>84315</v>
      </c>
      <c r="BF19" s="221">
        <f t="shared" si="16"/>
        <v>84315</v>
      </c>
      <c r="BG19" s="221">
        <f t="shared" si="16"/>
        <v>84315</v>
      </c>
      <c r="BH19" s="221">
        <f t="shared" si="16"/>
        <v>84315</v>
      </c>
      <c r="BI19" s="221">
        <f t="shared" si="16"/>
        <v>84315</v>
      </c>
      <c r="BJ19" s="221">
        <f t="shared" si="16"/>
        <v>84315</v>
      </c>
      <c r="BK19" s="221">
        <f t="shared" si="16"/>
        <v>84315</v>
      </c>
      <c r="BL19" s="221">
        <f t="shared" si="16"/>
        <v>84315</v>
      </c>
      <c r="BM19" s="221">
        <f t="shared" si="16"/>
        <v>84315</v>
      </c>
      <c r="BN19" s="221">
        <f t="shared" si="16"/>
        <v>84315</v>
      </c>
      <c r="BO19" s="221">
        <f t="shared" si="16"/>
        <v>84315</v>
      </c>
      <c r="BP19" s="221">
        <f t="shared" si="16"/>
        <v>84315</v>
      </c>
      <c r="BQ19" s="221">
        <f t="shared" si="16"/>
        <v>254775.3554</v>
      </c>
      <c r="BR19" s="221">
        <f t="shared" si="16"/>
        <v>168630</v>
      </c>
      <c r="BS19" s="221">
        <f t="shared" si="16"/>
        <v>168630</v>
      </c>
      <c r="BT19" s="221">
        <f t="shared" si="16"/>
        <v>168630</v>
      </c>
      <c r="BU19" s="221">
        <f t="shared" si="16"/>
        <v>168630</v>
      </c>
      <c r="BV19" s="221">
        <f t="shared" si="16"/>
        <v>168630</v>
      </c>
      <c r="BW19" s="221">
        <f t="shared" si="16"/>
        <v>168630</v>
      </c>
      <c r="BX19" s="221">
        <f t="shared" si="16"/>
        <v>168630</v>
      </c>
      <c r="BY19" s="221">
        <f t="shared" si="16"/>
        <v>168630</v>
      </c>
      <c r="BZ19" s="221">
        <f t="shared" si="16"/>
        <v>168630</v>
      </c>
      <c r="CA19" s="221">
        <f t="shared" si="16"/>
        <v>168630</v>
      </c>
      <c r="CB19" s="221">
        <f t="shared" si="16"/>
        <v>168630</v>
      </c>
      <c r="CC19" s="221">
        <f t="shared" si="16"/>
        <v>168630</v>
      </c>
      <c r="CD19" s="221">
        <f t="shared" si="16"/>
        <v>168630</v>
      </c>
      <c r="CE19" s="221">
        <f t="shared" si="16"/>
        <v>168630</v>
      </c>
      <c r="CF19" s="221">
        <f t="shared" si="16"/>
        <v>168630</v>
      </c>
      <c r="CG19" s="221">
        <f t="shared" si="16"/>
        <v>168630</v>
      </c>
      <c r="CH19" s="221">
        <f t="shared" si="16"/>
        <v>168630</v>
      </c>
      <c r="CI19" s="221">
        <f t="shared" si="16"/>
        <v>168630</v>
      </c>
      <c r="CJ19" s="221">
        <f t="shared" si="16"/>
        <v>168630</v>
      </c>
      <c r="CK19" s="221">
        <f t="shared" si="16"/>
        <v>168630</v>
      </c>
      <c r="CL19" s="221">
        <f t="shared" si="16"/>
        <v>168630</v>
      </c>
      <c r="CM19" s="221">
        <f t="shared" si="16"/>
        <v>168630</v>
      </c>
      <c r="CN19" s="221">
        <f t="shared" si="16"/>
        <v>168630</v>
      </c>
      <c r="CO19" s="221">
        <f t="shared" si="16"/>
        <v>562100</v>
      </c>
      <c r="CP19" s="221">
        <f t="shared" si="16"/>
        <v>562100</v>
      </c>
      <c r="CQ19" s="221">
        <f t="shared" si="16"/>
        <v>562100</v>
      </c>
      <c r="CR19" s="221">
        <f t="shared" si="16"/>
        <v>562100</v>
      </c>
      <c r="CS19" s="221">
        <f t="shared" si="16"/>
        <v>562100</v>
      </c>
      <c r="CT19" s="221">
        <f t="shared" si="16"/>
        <v>562100</v>
      </c>
      <c r="CU19" s="221">
        <f t="shared" si="16"/>
        <v>562100</v>
      </c>
      <c r="CV19" s="221">
        <f t="shared" si="16"/>
        <v>562100</v>
      </c>
      <c r="CW19" s="221">
        <f t="shared" si="16"/>
        <v>562100</v>
      </c>
      <c r="CX19" s="221">
        <f t="shared" si="16"/>
        <v>562100</v>
      </c>
      <c r="CY19" s="221">
        <f t="shared" si="16"/>
        <v>562100</v>
      </c>
      <c r="CZ19" s="221">
        <f t="shared" si="16"/>
        <v>562100</v>
      </c>
      <c r="DA19" s="221">
        <f t="shared" si="16"/>
        <v>957455.86700000009</v>
      </c>
      <c r="DB19" s="221">
        <f t="shared" si="16"/>
        <v>562100</v>
      </c>
      <c r="DC19" s="221">
        <f t="shared" si="16"/>
        <v>562100</v>
      </c>
      <c r="DD19" s="221">
        <f t="shared" si="16"/>
        <v>562100</v>
      </c>
      <c r="DE19" s="221">
        <f t="shared" ref="DE19:FP19" si="17">DE16 * DE21</f>
        <v>562100</v>
      </c>
      <c r="DF19" s="221">
        <f t="shared" si="17"/>
        <v>562100</v>
      </c>
      <c r="DG19" s="221">
        <f t="shared" si="17"/>
        <v>562100</v>
      </c>
      <c r="DH19" s="221">
        <f t="shared" si="17"/>
        <v>562100</v>
      </c>
      <c r="DI19" s="221">
        <f t="shared" si="17"/>
        <v>562100</v>
      </c>
      <c r="DJ19" s="221">
        <f t="shared" si="17"/>
        <v>562100</v>
      </c>
      <c r="DK19" s="221">
        <f t="shared" si="17"/>
        <v>562100</v>
      </c>
      <c r="DL19" s="221">
        <f t="shared" si="17"/>
        <v>562100</v>
      </c>
      <c r="DM19" s="221">
        <f t="shared" si="17"/>
        <v>957455.86700000009</v>
      </c>
      <c r="DN19" s="221">
        <f t="shared" si="17"/>
        <v>562100</v>
      </c>
      <c r="DO19" s="221">
        <f t="shared" si="17"/>
        <v>562100</v>
      </c>
      <c r="DP19" s="221">
        <f t="shared" si="17"/>
        <v>562100</v>
      </c>
      <c r="DQ19" s="221">
        <f t="shared" si="17"/>
        <v>562100</v>
      </c>
      <c r="DR19" s="221">
        <f t="shared" si="17"/>
        <v>562100</v>
      </c>
      <c r="DS19" s="221">
        <f t="shared" si="17"/>
        <v>562100</v>
      </c>
      <c r="DT19" s="221">
        <f t="shared" si="17"/>
        <v>562100</v>
      </c>
      <c r="DU19" s="221">
        <f t="shared" si="17"/>
        <v>562100</v>
      </c>
      <c r="DV19" s="221">
        <f t="shared" si="17"/>
        <v>562100</v>
      </c>
      <c r="DW19" s="221">
        <f t="shared" si="17"/>
        <v>562100</v>
      </c>
      <c r="DX19" s="221">
        <f t="shared" si="17"/>
        <v>562100</v>
      </c>
      <c r="DY19" s="221">
        <f t="shared" si="17"/>
        <v>957455.86700000009</v>
      </c>
      <c r="DZ19" s="221">
        <f t="shared" si="17"/>
        <v>562100</v>
      </c>
      <c r="EA19" s="221">
        <f t="shared" si="17"/>
        <v>562100</v>
      </c>
      <c r="EB19" s="221">
        <f t="shared" si="17"/>
        <v>562100</v>
      </c>
      <c r="EC19" s="221">
        <f t="shared" si="17"/>
        <v>562100</v>
      </c>
      <c r="ED19" s="221">
        <f t="shared" si="17"/>
        <v>562100</v>
      </c>
      <c r="EE19" s="221">
        <f t="shared" si="17"/>
        <v>562100</v>
      </c>
      <c r="EF19" s="221">
        <f t="shared" si="17"/>
        <v>562100</v>
      </c>
      <c r="EG19" s="221">
        <f t="shared" si="17"/>
        <v>562100</v>
      </c>
      <c r="EH19" s="221">
        <f t="shared" si="17"/>
        <v>562100</v>
      </c>
      <c r="EI19" s="221">
        <f t="shared" si="17"/>
        <v>562100</v>
      </c>
      <c r="EJ19" s="221">
        <f t="shared" si="17"/>
        <v>562100</v>
      </c>
      <c r="EK19" s="221">
        <f t="shared" si="17"/>
        <v>957455.86700000009</v>
      </c>
      <c r="EL19" s="221">
        <f t="shared" si="17"/>
        <v>562100</v>
      </c>
      <c r="EM19" s="221">
        <f t="shared" si="17"/>
        <v>562100</v>
      </c>
      <c r="EN19" s="221">
        <f t="shared" si="17"/>
        <v>562100</v>
      </c>
      <c r="EO19" s="221">
        <f t="shared" si="17"/>
        <v>562100</v>
      </c>
      <c r="EP19" s="221">
        <f t="shared" si="17"/>
        <v>562100</v>
      </c>
      <c r="EQ19" s="221">
        <f t="shared" si="17"/>
        <v>562100</v>
      </c>
      <c r="ER19" s="221">
        <f t="shared" si="17"/>
        <v>562100</v>
      </c>
      <c r="ES19" s="221">
        <f t="shared" si="17"/>
        <v>562100</v>
      </c>
      <c r="ET19" s="221">
        <f t="shared" si="17"/>
        <v>562100</v>
      </c>
      <c r="EU19" s="221">
        <f t="shared" si="17"/>
        <v>562100</v>
      </c>
      <c r="EV19" s="221">
        <f t="shared" si="17"/>
        <v>562100</v>
      </c>
      <c r="EW19" s="221">
        <f t="shared" si="17"/>
        <v>957455.86700000009</v>
      </c>
      <c r="EX19" s="221">
        <f t="shared" si="17"/>
        <v>562100</v>
      </c>
      <c r="EY19" s="221">
        <f t="shared" si="17"/>
        <v>562100</v>
      </c>
      <c r="EZ19" s="221">
        <f t="shared" si="17"/>
        <v>562100</v>
      </c>
      <c r="FA19" s="221">
        <f t="shared" si="17"/>
        <v>562100</v>
      </c>
      <c r="FB19" s="221">
        <f t="shared" si="17"/>
        <v>562100</v>
      </c>
      <c r="FC19" s="221">
        <f t="shared" si="17"/>
        <v>562100</v>
      </c>
      <c r="FD19" s="221">
        <f t="shared" si="17"/>
        <v>562100</v>
      </c>
      <c r="FE19" s="221">
        <f t="shared" si="17"/>
        <v>562100</v>
      </c>
      <c r="FF19" s="221">
        <f t="shared" si="17"/>
        <v>562100</v>
      </c>
      <c r="FG19" s="221">
        <f t="shared" si="17"/>
        <v>562100</v>
      </c>
      <c r="FH19" s="221">
        <f t="shared" si="17"/>
        <v>562100</v>
      </c>
      <c r="FI19" s="221">
        <f t="shared" si="17"/>
        <v>957455.86700000009</v>
      </c>
      <c r="FJ19" s="221">
        <f t="shared" si="17"/>
        <v>562100</v>
      </c>
      <c r="FK19" s="221">
        <f t="shared" si="17"/>
        <v>562100</v>
      </c>
      <c r="FL19" s="221">
        <f t="shared" si="17"/>
        <v>562100</v>
      </c>
      <c r="FM19" s="221">
        <f t="shared" si="17"/>
        <v>562100</v>
      </c>
      <c r="FN19" s="221">
        <f t="shared" si="17"/>
        <v>562100</v>
      </c>
      <c r="FO19" s="221">
        <f t="shared" si="17"/>
        <v>562100</v>
      </c>
      <c r="FP19" s="221">
        <f t="shared" si="17"/>
        <v>562100</v>
      </c>
      <c r="FQ19" s="221">
        <f t="shared" ref="FQ19:IB19" si="18">FQ16 * FQ21</f>
        <v>562100</v>
      </c>
      <c r="FR19" s="221">
        <f t="shared" si="18"/>
        <v>562100</v>
      </c>
      <c r="FS19" s="221">
        <f t="shared" si="18"/>
        <v>562100</v>
      </c>
      <c r="FT19" s="221">
        <f t="shared" si="18"/>
        <v>562100</v>
      </c>
      <c r="FU19" s="221">
        <f t="shared" si="18"/>
        <v>957455.86700000009</v>
      </c>
      <c r="FV19" s="221">
        <f t="shared" si="18"/>
        <v>562100</v>
      </c>
      <c r="FW19" s="221">
        <f t="shared" si="18"/>
        <v>562100</v>
      </c>
      <c r="FX19" s="221">
        <f t="shared" si="18"/>
        <v>562100</v>
      </c>
      <c r="FY19" s="221">
        <f t="shared" si="18"/>
        <v>562100</v>
      </c>
      <c r="FZ19" s="221">
        <f t="shared" si="18"/>
        <v>562100</v>
      </c>
      <c r="GA19" s="221">
        <f t="shared" si="18"/>
        <v>562100</v>
      </c>
      <c r="GB19" s="221">
        <f t="shared" si="18"/>
        <v>562100</v>
      </c>
      <c r="GC19" s="221">
        <f t="shared" si="18"/>
        <v>562100</v>
      </c>
      <c r="GD19" s="221">
        <f t="shared" si="18"/>
        <v>562100</v>
      </c>
      <c r="GE19" s="221">
        <f t="shared" si="18"/>
        <v>562100</v>
      </c>
      <c r="GF19" s="221">
        <f t="shared" si="18"/>
        <v>562100</v>
      </c>
      <c r="GG19" s="221">
        <f t="shared" si="18"/>
        <v>957455.86700000009</v>
      </c>
      <c r="GH19" s="221">
        <f t="shared" si="18"/>
        <v>562100</v>
      </c>
      <c r="GI19" s="221">
        <f t="shared" si="18"/>
        <v>562100</v>
      </c>
      <c r="GJ19" s="221">
        <f t="shared" si="18"/>
        <v>562100</v>
      </c>
      <c r="GK19" s="221">
        <f t="shared" si="18"/>
        <v>562100</v>
      </c>
      <c r="GL19" s="221">
        <f t="shared" si="18"/>
        <v>562100</v>
      </c>
      <c r="GM19" s="221">
        <f t="shared" si="18"/>
        <v>562100</v>
      </c>
      <c r="GN19" s="221">
        <f t="shared" si="18"/>
        <v>562100</v>
      </c>
      <c r="GO19" s="221">
        <f t="shared" si="18"/>
        <v>562100</v>
      </c>
      <c r="GP19" s="221">
        <f t="shared" si="18"/>
        <v>562100</v>
      </c>
      <c r="GQ19" s="221">
        <f t="shared" si="18"/>
        <v>562100</v>
      </c>
      <c r="GR19" s="221">
        <f t="shared" si="18"/>
        <v>562100</v>
      </c>
      <c r="GS19" s="221">
        <f t="shared" si="18"/>
        <v>957455.86700000009</v>
      </c>
      <c r="GT19" s="221">
        <f t="shared" si="18"/>
        <v>562100</v>
      </c>
      <c r="GU19" s="221">
        <f t="shared" si="18"/>
        <v>562100</v>
      </c>
      <c r="GV19" s="221">
        <f t="shared" si="18"/>
        <v>562100</v>
      </c>
      <c r="GW19" s="221">
        <f t="shared" si="18"/>
        <v>562100</v>
      </c>
      <c r="GX19" s="221">
        <f t="shared" si="18"/>
        <v>562100</v>
      </c>
      <c r="GY19" s="221">
        <f t="shared" si="18"/>
        <v>562100</v>
      </c>
      <c r="GZ19" s="221">
        <f t="shared" si="18"/>
        <v>562100</v>
      </c>
      <c r="HA19" s="221">
        <f t="shared" si="18"/>
        <v>562100</v>
      </c>
      <c r="HB19" s="221">
        <f t="shared" si="18"/>
        <v>562100</v>
      </c>
      <c r="HC19" s="221">
        <f t="shared" si="18"/>
        <v>562100</v>
      </c>
      <c r="HD19" s="221">
        <f t="shared" si="18"/>
        <v>562100</v>
      </c>
      <c r="HE19" s="221">
        <f t="shared" si="18"/>
        <v>957455.86700000009</v>
      </c>
      <c r="HF19" s="221">
        <f t="shared" si="18"/>
        <v>562100</v>
      </c>
      <c r="HG19" s="221">
        <f t="shared" si="18"/>
        <v>562100</v>
      </c>
      <c r="HH19" s="221">
        <f t="shared" si="18"/>
        <v>562100</v>
      </c>
      <c r="HI19" s="221">
        <f t="shared" si="18"/>
        <v>562100</v>
      </c>
      <c r="HJ19" s="221">
        <f t="shared" si="18"/>
        <v>562100</v>
      </c>
      <c r="HK19" s="221">
        <f t="shared" si="18"/>
        <v>562100</v>
      </c>
      <c r="HL19" s="221">
        <f t="shared" si="18"/>
        <v>562100</v>
      </c>
      <c r="HM19" s="221">
        <f t="shared" si="18"/>
        <v>562100</v>
      </c>
      <c r="HN19" s="221">
        <f t="shared" si="18"/>
        <v>562100</v>
      </c>
      <c r="HO19" s="221">
        <f t="shared" si="18"/>
        <v>562100</v>
      </c>
      <c r="HP19" s="221">
        <f t="shared" si="18"/>
        <v>562100</v>
      </c>
      <c r="HQ19" s="221">
        <f t="shared" si="18"/>
        <v>957455.86700000009</v>
      </c>
      <c r="HR19" s="221">
        <f t="shared" si="18"/>
        <v>562100</v>
      </c>
      <c r="HS19" s="221">
        <f t="shared" si="18"/>
        <v>562100</v>
      </c>
      <c r="HT19" s="221">
        <f t="shared" si="18"/>
        <v>562100</v>
      </c>
      <c r="HU19" s="221">
        <f t="shared" si="18"/>
        <v>562100</v>
      </c>
      <c r="HV19" s="221">
        <f t="shared" si="18"/>
        <v>562100</v>
      </c>
      <c r="HW19" s="221">
        <f t="shared" si="18"/>
        <v>562100</v>
      </c>
      <c r="HX19" s="221">
        <f t="shared" si="18"/>
        <v>562100</v>
      </c>
      <c r="HY19" s="221">
        <f t="shared" si="18"/>
        <v>562100</v>
      </c>
      <c r="HZ19" s="221">
        <f t="shared" si="18"/>
        <v>562100</v>
      </c>
      <c r="IA19" s="221">
        <f t="shared" si="18"/>
        <v>562100</v>
      </c>
      <c r="IB19" s="221">
        <f t="shared" si="18"/>
        <v>562100</v>
      </c>
      <c r="IC19" s="221">
        <f t="shared" ref="IC19:KN19" si="19">IC16 * IC21</f>
        <v>957455.86700000009</v>
      </c>
      <c r="ID19" s="221">
        <f t="shared" si="19"/>
        <v>562100</v>
      </c>
      <c r="IE19" s="221">
        <f t="shared" si="19"/>
        <v>562100</v>
      </c>
      <c r="IF19" s="221">
        <f t="shared" si="19"/>
        <v>562100</v>
      </c>
      <c r="IG19" s="221">
        <f t="shared" si="19"/>
        <v>562100</v>
      </c>
      <c r="IH19" s="221">
        <f t="shared" si="19"/>
        <v>562100</v>
      </c>
      <c r="II19" s="221">
        <f t="shared" si="19"/>
        <v>562100</v>
      </c>
      <c r="IJ19" s="221">
        <f t="shared" si="19"/>
        <v>562100</v>
      </c>
      <c r="IK19" s="221">
        <f t="shared" si="19"/>
        <v>562100</v>
      </c>
      <c r="IL19" s="221">
        <f t="shared" si="19"/>
        <v>562100</v>
      </c>
      <c r="IM19" s="221">
        <f t="shared" si="19"/>
        <v>562100</v>
      </c>
      <c r="IN19" s="221">
        <f t="shared" si="19"/>
        <v>562100</v>
      </c>
      <c r="IO19" s="221">
        <f t="shared" si="19"/>
        <v>957455.86700000009</v>
      </c>
      <c r="IP19" s="221">
        <f t="shared" si="19"/>
        <v>562100</v>
      </c>
      <c r="IQ19" s="221">
        <f t="shared" si="19"/>
        <v>562100</v>
      </c>
      <c r="IR19" s="221">
        <f t="shared" si="19"/>
        <v>562100</v>
      </c>
      <c r="IS19" s="221">
        <f t="shared" si="19"/>
        <v>562100</v>
      </c>
      <c r="IT19" s="221">
        <f t="shared" si="19"/>
        <v>562100</v>
      </c>
      <c r="IU19" s="221">
        <f t="shared" si="19"/>
        <v>562100</v>
      </c>
      <c r="IV19" s="221">
        <f t="shared" si="19"/>
        <v>562100</v>
      </c>
      <c r="IW19" s="221">
        <f t="shared" si="19"/>
        <v>562100</v>
      </c>
      <c r="IX19" s="221">
        <f t="shared" si="19"/>
        <v>562100</v>
      </c>
      <c r="IY19" s="221">
        <f t="shared" si="19"/>
        <v>562100</v>
      </c>
      <c r="IZ19" s="221">
        <f t="shared" si="19"/>
        <v>562100</v>
      </c>
      <c r="JA19" s="221">
        <f t="shared" si="19"/>
        <v>957455.86700000009</v>
      </c>
      <c r="JB19" s="221">
        <f t="shared" si="19"/>
        <v>562100</v>
      </c>
      <c r="JC19" s="221">
        <f t="shared" si="19"/>
        <v>562100</v>
      </c>
      <c r="JD19" s="221">
        <f t="shared" si="19"/>
        <v>562100</v>
      </c>
      <c r="JE19" s="221">
        <f t="shared" si="19"/>
        <v>562100</v>
      </c>
      <c r="JF19" s="221">
        <f t="shared" si="19"/>
        <v>562100</v>
      </c>
      <c r="JG19" s="221">
        <f t="shared" si="19"/>
        <v>562100</v>
      </c>
      <c r="JH19" s="221">
        <f t="shared" si="19"/>
        <v>562100</v>
      </c>
      <c r="JI19" s="221">
        <f t="shared" si="19"/>
        <v>562100</v>
      </c>
      <c r="JJ19" s="221">
        <f t="shared" si="19"/>
        <v>562100</v>
      </c>
      <c r="JK19" s="221">
        <f t="shared" si="19"/>
        <v>562100</v>
      </c>
      <c r="JL19" s="221">
        <f t="shared" si="19"/>
        <v>562100</v>
      </c>
      <c r="JM19" s="221">
        <f t="shared" si="19"/>
        <v>957455.86700000009</v>
      </c>
      <c r="JN19" s="221">
        <f t="shared" si="19"/>
        <v>562100</v>
      </c>
      <c r="JO19" s="221">
        <f t="shared" si="19"/>
        <v>562100</v>
      </c>
      <c r="JP19" s="221">
        <f t="shared" si="19"/>
        <v>562100</v>
      </c>
      <c r="JQ19" s="221">
        <f t="shared" si="19"/>
        <v>562100</v>
      </c>
      <c r="JR19" s="221">
        <f t="shared" si="19"/>
        <v>562100</v>
      </c>
      <c r="JS19" s="221">
        <f t="shared" si="19"/>
        <v>562100</v>
      </c>
      <c r="JT19" s="221">
        <f t="shared" si="19"/>
        <v>562100</v>
      </c>
      <c r="JU19" s="221">
        <f t="shared" si="19"/>
        <v>562100</v>
      </c>
      <c r="JV19" s="221">
        <f t="shared" si="19"/>
        <v>562100</v>
      </c>
      <c r="JW19" s="221">
        <f t="shared" si="19"/>
        <v>562100</v>
      </c>
      <c r="JX19" s="221">
        <f t="shared" si="19"/>
        <v>562100</v>
      </c>
      <c r="JY19" s="221">
        <f t="shared" si="19"/>
        <v>957455.86700000009</v>
      </c>
      <c r="JZ19" s="221">
        <f t="shared" si="19"/>
        <v>562100</v>
      </c>
      <c r="KA19" s="221">
        <f t="shared" si="19"/>
        <v>562100</v>
      </c>
      <c r="KB19" s="221">
        <f t="shared" si="19"/>
        <v>562100</v>
      </c>
      <c r="KC19" s="221">
        <f t="shared" si="19"/>
        <v>562100</v>
      </c>
      <c r="KD19" s="221">
        <f t="shared" si="19"/>
        <v>562100</v>
      </c>
      <c r="KE19" s="221">
        <f t="shared" si="19"/>
        <v>562100</v>
      </c>
      <c r="KF19" s="221">
        <f t="shared" si="19"/>
        <v>562100</v>
      </c>
      <c r="KG19" s="221">
        <f t="shared" si="19"/>
        <v>562100</v>
      </c>
      <c r="KH19" s="221">
        <f t="shared" si="19"/>
        <v>562100</v>
      </c>
      <c r="KI19" s="221">
        <f t="shared" si="19"/>
        <v>562100</v>
      </c>
      <c r="KJ19" s="221">
        <f t="shared" si="19"/>
        <v>562100</v>
      </c>
      <c r="KK19" s="221">
        <f t="shared" si="19"/>
        <v>957455.86700000009</v>
      </c>
      <c r="KL19" s="221">
        <f t="shared" si="19"/>
        <v>562100</v>
      </c>
      <c r="KM19" s="221">
        <f t="shared" si="19"/>
        <v>562100</v>
      </c>
      <c r="KN19" s="221">
        <f t="shared" si="19"/>
        <v>562100</v>
      </c>
      <c r="KO19" s="221">
        <f t="shared" ref="KO19:MZ19" si="20">KO16 * KO21</f>
        <v>562100</v>
      </c>
      <c r="KP19" s="221">
        <f t="shared" si="20"/>
        <v>562100</v>
      </c>
      <c r="KQ19" s="221">
        <f t="shared" si="20"/>
        <v>562100</v>
      </c>
      <c r="KR19" s="221">
        <f t="shared" si="20"/>
        <v>562100</v>
      </c>
      <c r="KS19" s="221">
        <f t="shared" si="20"/>
        <v>562100</v>
      </c>
      <c r="KT19" s="221">
        <f t="shared" si="20"/>
        <v>562100</v>
      </c>
      <c r="KU19" s="221">
        <f t="shared" si="20"/>
        <v>562100</v>
      </c>
      <c r="KV19" s="221">
        <f t="shared" si="20"/>
        <v>562100</v>
      </c>
      <c r="KW19" s="221">
        <f t="shared" si="20"/>
        <v>957455.86700000009</v>
      </c>
      <c r="KX19" s="221">
        <f t="shared" si="20"/>
        <v>562100</v>
      </c>
      <c r="KY19" s="221">
        <f t="shared" si="20"/>
        <v>562100</v>
      </c>
      <c r="KZ19" s="221">
        <f t="shared" si="20"/>
        <v>562100</v>
      </c>
      <c r="LA19" s="221">
        <f t="shared" si="20"/>
        <v>562100</v>
      </c>
      <c r="LB19" s="221">
        <f t="shared" si="20"/>
        <v>562100</v>
      </c>
      <c r="LC19" s="221">
        <f t="shared" si="20"/>
        <v>562100</v>
      </c>
      <c r="LD19" s="221">
        <f t="shared" si="20"/>
        <v>562100</v>
      </c>
      <c r="LE19" s="221">
        <f t="shared" si="20"/>
        <v>562100</v>
      </c>
      <c r="LF19" s="221">
        <f t="shared" si="20"/>
        <v>562100</v>
      </c>
      <c r="LG19" s="221">
        <f t="shared" si="20"/>
        <v>562100</v>
      </c>
      <c r="LH19" s="221">
        <f t="shared" si="20"/>
        <v>562100</v>
      </c>
      <c r="LI19" s="221">
        <f t="shared" si="20"/>
        <v>957455.86700000009</v>
      </c>
      <c r="LJ19" s="221">
        <f t="shared" si="20"/>
        <v>562100</v>
      </c>
      <c r="LK19" s="221">
        <f t="shared" si="20"/>
        <v>562100</v>
      </c>
      <c r="LL19" s="221">
        <f t="shared" si="20"/>
        <v>562100</v>
      </c>
      <c r="LM19" s="221">
        <f t="shared" si="20"/>
        <v>562100</v>
      </c>
      <c r="LN19" s="221">
        <f t="shared" si="20"/>
        <v>562100</v>
      </c>
      <c r="LO19" s="221">
        <f t="shared" si="20"/>
        <v>562100</v>
      </c>
      <c r="LP19" s="221">
        <f t="shared" si="20"/>
        <v>562100</v>
      </c>
      <c r="LQ19" s="221">
        <f t="shared" si="20"/>
        <v>562100</v>
      </c>
      <c r="LR19" s="221">
        <f t="shared" si="20"/>
        <v>562100</v>
      </c>
      <c r="LS19" s="221">
        <f t="shared" si="20"/>
        <v>562100</v>
      </c>
      <c r="LT19" s="221">
        <f t="shared" si="20"/>
        <v>562100</v>
      </c>
      <c r="LU19" s="221">
        <f t="shared" si="20"/>
        <v>957455.86700000009</v>
      </c>
      <c r="LV19" s="221">
        <f t="shared" si="20"/>
        <v>562100</v>
      </c>
      <c r="LW19" s="221">
        <f t="shared" si="20"/>
        <v>562100</v>
      </c>
      <c r="LX19" s="221">
        <f t="shared" si="20"/>
        <v>562100</v>
      </c>
      <c r="LY19" s="221">
        <f t="shared" si="20"/>
        <v>562100</v>
      </c>
      <c r="LZ19" s="221">
        <f t="shared" si="20"/>
        <v>562100</v>
      </c>
      <c r="MA19" s="221">
        <f t="shared" si="20"/>
        <v>562100</v>
      </c>
      <c r="MB19" s="221">
        <f t="shared" si="20"/>
        <v>562100</v>
      </c>
      <c r="MC19" s="221">
        <f t="shared" si="20"/>
        <v>562100</v>
      </c>
      <c r="MD19" s="221">
        <f t="shared" si="20"/>
        <v>562100</v>
      </c>
      <c r="ME19" s="221">
        <f t="shared" si="20"/>
        <v>562100</v>
      </c>
      <c r="MF19" s="221">
        <f t="shared" si="20"/>
        <v>562100</v>
      </c>
      <c r="MG19" s="221">
        <f t="shared" si="20"/>
        <v>957455.86700000009</v>
      </c>
      <c r="MH19" s="221">
        <f t="shared" si="20"/>
        <v>562100</v>
      </c>
      <c r="MI19" s="221">
        <f t="shared" si="20"/>
        <v>562100</v>
      </c>
      <c r="MJ19" s="221">
        <f t="shared" si="20"/>
        <v>562100</v>
      </c>
      <c r="MK19" s="221">
        <f t="shared" si="20"/>
        <v>562100</v>
      </c>
      <c r="ML19" s="221">
        <f t="shared" si="20"/>
        <v>562100</v>
      </c>
      <c r="MM19" s="221">
        <f t="shared" si="20"/>
        <v>562100</v>
      </c>
      <c r="MN19" s="221">
        <f t="shared" si="20"/>
        <v>562100</v>
      </c>
      <c r="MO19" s="221">
        <f t="shared" si="20"/>
        <v>562100</v>
      </c>
      <c r="MP19" s="221">
        <f t="shared" si="20"/>
        <v>562100</v>
      </c>
      <c r="MQ19" s="221">
        <f t="shared" si="20"/>
        <v>562100</v>
      </c>
      <c r="MR19" s="221">
        <f t="shared" si="20"/>
        <v>562100</v>
      </c>
      <c r="MS19" s="221">
        <f t="shared" si="20"/>
        <v>957455.86700000009</v>
      </c>
      <c r="MT19" s="221">
        <f t="shared" si="20"/>
        <v>562100</v>
      </c>
      <c r="MU19" s="221">
        <f t="shared" si="20"/>
        <v>562100</v>
      </c>
      <c r="MV19" s="221">
        <f t="shared" si="20"/>
        <v>562100</v>
      </c>
      <c r="MW19" s="221">
        <f t="shared" si="20"/>
        <v>562100</v>
      </c>
      <c r="MX19" s="221">
        <f t="shared" si="20"/>
        <v>562100</v>
      </c>
      <c r="MY19" s="221">
        <f t="shared" si="20"/>
        <v>562100</v>
      </c>
      <c r="MZ19" s="221">
        <f t="shared" si="20"/>
        <v>562100</v>
      </c>
      <c r="NA19" s="221">
        <f t="shared" ref="NA19:PL19" si="21">NA16 * NA21</f>
        <v>562100</v>
      </c>
      <c r="NB19" s="221">
        <f t="shared" si="21"/>
        <v>562100</v>
      </c>
      <c r="NC19" s="221">
        <f t="shared" si="21"/>
        <v>562100</v>
      </c>
      <c r="ND19" s="221">
        <f t="shared" si="21"/>
        <v>562100</v>
      </c>
      <c r="NE19" s="221">
        <f t="shared" si="21"/>
        <v>957455.86700000009</v>
      </c>
      <c r="NF19" s="221">
        <f t="shared" si="21"/>
        <v>562100</v>
      </c>
      <c r="NG19" s="221">
        <f t="shared" si="21"/>
        <v>562100</v>
      </c>
      <c r="NH19" s="221">
        <f t="shared" si="21"/>
        <v>562100</v>
      </c>
      <c r="NI19" s="221">
        <f t="shared" si="21"/>
        <v>562100</v>
      </c>
      <c r="NJ19" s="221">
        <f t="shared" si="21"/>
        <v>562100</v>
      </c>
      <c r="NK19" s="221">
        <f t="shared" si="21"/>
        <v>562100</v>
      </c>
      <c r="NL19" s="221">
        <f t="shared" si="21"/>
        <v>562100</v>
      </c>
      <c r="NM19" s="221">
        <f t="shared" si="21"/>
        <v>562100</v>
      </c>
      <c r="NN19" s="221">
        <f t="shared" si="21"/>
        <v>562100</v>
      </c>
      <c r="NO19" s="221">
        <f t="shared" si="21"/>
        <v>562100</v>
      </c>
      <c r="NP19" s="221">
        <f t="shared" si="21"/>
        <v>562100</v>
      </c>
      <c r="NQ19" s="221">
        <f t="shared" si="21"/>
        <v>957455.86700000009</v>
      </c>
      <c r="NR19" s="221">
        <f t="shared" si="21"/>
        <v>562100</v>
      </c>
      <c r="NS19" s="221">
        <f t="shared" si="21"/>
        <v>562100</v>
      </c>
      <c r="NT19" s="221">
        <f t="shared" si="21"/>
        <v>562100</v>
      </c>
      <c r="NU19" s="221">
        <f t="shared" si="21"/>
        <v>562100</v>
      </c>
      <c r="NV19" s="221">
        <f t="shared" si="21"/>
        <v>562100</v>
      </c>
      <c r="NW19" s="221">
        <f t="shared" si="21"/>
        <v>562100</v>
      </c>
      <c r="NX19" s="221">
        <f t="shared" si="21"/>
        <v>562100</v>
      </c>
      <c r="NY19" s="221">
        <f t="shared" si="21"/>
        <v>562100</v>
      </c>
      <c r="NZ19" s="221">
        <f t="shared" si="21"/>
        <v>562100</v>
      </c>
      <c r="OA19" s="221">
        <f t="shared" si="21"/>
        <v>562100</v>
      </c>
      <c r="OB19" s="221">
        <f t="shared" si="21"/>
        <v>562100</v>
      </c>
      <c r="OC19" s="221">
        <f t="shared" si="21"/>
        <v>957455.86700000009</v>
      </c>
      <c r="OD19" s="221">
        <f t="shared" si="21"/>
        <v>562100</v>
      </c>
      <c r="OE19" s="221">
        <f t="shared" si="21"/>
        <v>562100</v>
      </c>
      <c r="OF19" s="221">
        <f t="shared" si="21"/>
        <v>562100</v>
      </c>
      <c r="OG19" s="221">
        <f t="shared" si="21"/>
        <v>562100</v>
      </c>
      <c r="OH19" s="221">
        <f t="shared" si="21"/>
        <v>562100</v>
      </c>
      <c r="OI19" s="221">
        <f t="shared" si="21"/>
        <v>562100</v>
      </c>
      <c r="OJ19" s="221">
        <f t="shared" si="21"/>
        <v>562100</v>
      </c>
      <c r="OK19" s="221">
        <f t="shared" si="21"/>
        <v>562100</v>
      </c>
      <c r="OL19" s="221">
        <f t="shared" si="21"/>
        <v>562100</v>
      </c>
      <c r="OM19" s="221">
        <f t="shared" si="21"/>
        <v>562100</v>
      </c>
      <c r="ON19" s="221">
        <f t="shared" si="21"/>
        <v>562100</v>
      </c>
      <c r="OO19" s="221">
        <f t="shared" si="21"/>
        <v>957455.86700000009</v>
      </c>
      <c r="OP19" s="221">
        <f t="shared" si="21"/>
        <v>562100</v>
      </c>
      <c r="OQ19" s="221">
        <f t="shared" si="21"/>
        <v>562100</v>
      </c>
      <c r="OR19" s="221">
        <f t="shared" si="21"/>
        <v>562100</v>
      </c>
      <c r="OS19" s="221">
        <f t="shared" si="21"/>
        <v>562100</v>
      </c>
      <c r="OT19" s="221">
        <f t="shared" si="21"/>
        <v>562100</v>
      </c>
      <c r="OU19" s="221">
        <f t="shared" si="21"/>
        <v>562100</v>
      </c>
      <c r="OV19" s="221">
        <f t="shared" si="21"/>
        <v>562100</v>
      </c>
      <c r="OW19" s="221">
        <f t="shared" si="21"/>
        <v>562100</v>
      </c>
      <c r="OX19" s="221">
        <f t="shared" si="21"/>
        <v>562100</v>
      </c>
      <c r="OY19" s="221">
        <f t="shared" si="21"/>
        <v>562100</v>
      </c>
      <c r="OZ19" s="221">
        <f t="shared" si="21"/>
        <v>562100</v>
      </c>
      <c r="PA19" s="221">
        <f t="shared" si="21"/>
        <v>957455.86700000009</v>
      </c>
      <c r="PB19" s="221">
        <f t="shared" si="21"/>
        <v>562100</v>
      </c>
      <c r="PC19" s="221">
        <f t="shared" si="21"/>
        <v>562100</v>
      </c>
      <c r="PD19" s="221">
        <f t="shared" si="21"/>
        <v>562100</v>
      </c>
      <c r="PE19" s="221">
        <f t="shared" si="21"/>
        <v>562100</v>
      </c>
      <c r="PF19" s="221">
        <f t="shared" si="21"/>
        <v>562100</v>
      </c>
      <c r="PG19" s="221">
        <f t="shared" si="21"/>
        <v>562100</v>
      </c>
      <c r="PH19" s="221">
        <f t="shared" si="21"/>
        <v>562100</v>
      </c>
      <c r="PI19" s="221">
        <f t="shared" si="21"/>
        <v>562100</v>
      </c>
      <c r="PJ19" s="221">
        <f t="shared" si="21"/>
        <v>562100</v>
      </c>
      <c r="PK19" s="221">
        <f t="shared" si="21"/>
        <v>562100</v>
      </c>
      <c r="PL19" s="221">
        <f t="shared" si="21"/>
        <v>562100</v>
      </c>
      <c r="PM19" s="221">
        <f t="shared" ref="PM19:RH19" si="22">PM16 * PM21</f>
        <v>957455.86700000009</v>
      </c>
      <c r="PN19" s="221">
        <f t="shared" si="22"/>
        <v>562100</v>
      </c>
      <c r="PO19" s="221">
        <f t="shared" si="22"/>
        <v>562100</v>
      </c>
      <c r="PP19" s="221">
        <f t="shared" si="22"/>
        <v>562100</v>
      </c>
      <c r="PQ19" s="221">
        <f t="shared" si="22"/>
        <v>562100</v>
      </c>
      <c r="PR19" s="221">
        <f t="shared" si="22"/>
        <v>562100</v>
      </c>
      <c r="PS19" s="221">
        <f t="shared" si="22"/>
        <v>562100</v>
      </c>
      <c r="PT19" s="221">
        <f t="shared" si="22"/>
        <v>562100</v>
      </c>
      <c r="PU19" s="221">
        <f t="shared" si="22"/>
        <v>562100</v>
      </c>
      <c r="PV19" s="221">
        <f t="shared" si="22"/>
        <v>562100</v>
      </c>
      <c r="PW19" s="221">
        <f t="shared" si="22"/>
        <v>562100</v>
      </c>
      <c r="PX19" s="221">
        <f t="shared" si="22"/>
        <v>562100</v>
      </c>
      <c r="PY19" s="221">
        <f t="shared" si="22"/>
        <v>957455.86700000009</v>
      </c>
      <c r="PZ19" s="221">
        <f t="shared" si="22"/>
        <v>562100</v>
      </c>
      <c r="QA19" s="221">
        <f t="shared" si="22"/>
        <v>562100</v>
      </c>
      <c r="QB19" s="221">
        <f t="shared" si="22"/>
        <v>562100</v>
      </c>
      <c r="QC19" s="221">
        <f t="shared" si="22"/>
        <v>562100</v>
      </c>
      <c r="QD19" s="221">
        <f t="shared" si="22"/>
        <v>562100</v>
      </c>
      <c r="QE19" s="221">
        <f t="shared" si="22"/>
        <v>562100</v>
      </c>
      <c r="QF19" s="221">
        <f t="shared" si="22"/>
        <v>562100</v>
      </c>
      <c r="QG19" s="221">
        <f t="shared" si="22"/>
        <v>562100</v>
      </c>
      <c r="QH19" s="221">
        <f t="shared" si="22"/>
        <v>562100</v>
      </c>
      <c r="QI19" s="221">
        <f t="shared" si="22"/>
        <v>562100</v>
      </c>
      <c r="QJ19" s="221">
        <f t="shared" si="22"/>
        <v>562100</v>
      </c>
      <c r="QK19" s="221">
        <f t="shared" si="22"/>
        <v>957455.86700000009</v>
      </c>
      <c r="QL19" s="221">
        <f t="shared" si="22"/>
        <v>562100</v>
      </c>
      <c r="QM19" s="221">
        <f t="shared" si="22"/>
        <v>562100</v>
      </c>
      <c r="QN19" s="221">
        <f t="shared" si="22"/>
        <v>562100</v>
      </c>
      <c r="QO19" s="221">
        <f t="shared" si="22"/>
        <v>562100</v>
      </c>
      <c r="QP19" s="221">
        <f t="shared" si="22"/>
        <v>562100</v>
      </c>
      <c r="QQ19" s="221">
        <f t="shared" si="22"/>
        <v>562100</v>
      </c>
      <c r="QR19" s="221">
        <f t="shared" si="22"/>
        <v>562100</v>
      </c>
      <c r="QS19" s="221">
        <f t="shared" si="22"/>
        <v>562100</v>
      </c>
      <c r="QT19" s="221">
        <f t="shared" si="22"/>
        <v>562100</v>
      </c>
      <c r="QU19" s="221">
        <f t="shared" si="22"/>
        <v>562100</v>
      </c>
      <c r="QV19" s="221">
        <f t="shared" si="22"/>
        <v>562100</v>
      </c>
      <c r="QW19" s="221">
        <f t="shared" si="22"/>
        <v>957455.86700000009</v>
      </c>
      <c r="QX19" s="221">
        <f t="shared" si="22"/>
        <v>562100</v>
      </c>
      <c r="QY19" s="221">
        <f t="shared" si="22"/>
        <v>562100</v>
      </c>
      <c r="QZ19" s="221">
        <f t="shared" si="22"/>
        <v>562100</v>
      </c>
      <c r="RA19" s="221">
        <f t="shared" si="22"/>
        <v>562100</v>
      </c>
      <c r="RB19" s="221">
        <f t="shared" si="22"/>
        <v>562100</v>
      </c>
      <c r="RC19" s="221">
        <f t="shared" si="22"/>
        <v>562100</v>
      </c>
      <c r="RD19" s="221">
        <f t="shared" si="22"/>
        <v>562100</v>
      </c>
      <c r="RE19" s="221">
        <f t="shared" si="22"/>
        <v>562100</v>
      </c>
      <c r="RF19" s="221">
        <f t="shared" si="22"/>
        <v>562100</v>
      </c>
      <c r="RG19" s="221">
        <f t="shared" si="22"/>
        <v>562100</v>
      </c>
      <c r="RH19" s="221">
        <f t="shared" si="22"/>
        <v>562100</v>
      </c>
    </row>
    <row r="20" spans="1:476" ht="4.5" customHeight="1">
      <c r="A20" s="50"/>
      <c r="B20" s="210"/>
      <c r="C20" s="211"/>
      <c r="D20" s="211"/>
      <c r="E20" s="211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</row>
    <row r="21" spans="1:476" ht="15.75" customHeight="1">
      <c r="A21" s="50"/>
      <c r="B21" s="62" t="s">
        <v>182</v>
      </c>
      <c r="C21" s="211"/>
      <c r="D21" s="211"/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22">
        <f>+'Premissas Financeiras'!$H$7</f>
        <v>1</v>
      </c>
      <c r="AT21" s="223">
        <f t="shared" ref="AT21:BC21" si="23">AS21</f>
        <v>1</v>
      </c>
      <c r="AU21" s="223">
        <f t="shared" si="23"/>
        <v>1</v>
      </c>
      <c r="AV21" s="223">
        <f t="shared" si="23"/>
        <v>1</v>
      </c>
      <c r="AW21" s="223">
        <f t="shared" si="23"/>
        <v>1</v>
      </c>
      <c r="AX21" s="223">
        <f t="shared" si="23"/>
        <v>1</v>
      </c>
      <c r="AY21" s="223">
        <f t="shared" si="23"/>
        <v>1</v>
      </c>
      <c r="AZ21" s="223">
        <f t="shared" si="23"/>
        <v>1</v>
      </c>
      <c r="BA21" s="223">
        <f t="shared" si="23"/>
        <v>1</v>
      </c>
      <c r="BB21" s="223">
        <f t="shared" si="23"/>
        <v>1</v>
      </c>
      <c r="BC21" s="223">
        <f t="shared" si="23"/>
        <v>1</v>
      </c>
      <c r="BD21" s="223">
        <f>$AU21</f>
        <v>1</v>
      </c>
      <c r="BE21" s="222">
        <f>'Premissas Financeiras'!$I$7</f>
        <v>1</v>
      </c>
      <c r="BF21" s="223">
        <f t="shared" ref="BF21:BP21" si="24">BE21</f>
        <v>1</v>
      </c>
      <c r="BG21" s="223">
        <f t="shared" si="24"/>
        <v>1</v>
      </c>
      <c r="BH21" s="223">
        <f t="shared" si="24"/>
        <v>1</v>
      </c>
      <c r="BI21" s="223">
        <f t="shared" si="24"/>
        <v>1</v>
      </c>
      <c r="BJ21" s="223">
        <f t="shared" si="24"/>
        <v>1</v>
      </c>
      <c r="BK21" s="223">
        <f t="shared" si="24"/>
        <v>1</v>
      </c>
      <c r="BL21" s="223">
        <f t="shared" si="24"/>
        <v>1</v>
      </c>
      <c r="BM21" s="223">
        <f t="shared" si="24"/>
        <v>1</v>
      </c>
      <c r="BN21" s="223">
        <f t="shared" si="24"/>
        <v>1</v>
      </c>
      <c r="BO21" s="223">
        <f t="shared" si="24"/>
        <v>1</v>
      </c>
      <c r="BP21" s="223">
        <f t="shared" si="24"/>
        <v>1</v>
      </c>
      <c r="BQ21" s="222">
        <f>'Premissas Financeiras'!$J$7</f>
        <v>1</v>
      </c>
      <c r="BR21" s="223">
        <f t="shared" ref="BR21:CB21" si="25">BQ21</f>
        <v>1</v>
      </c>
      <c r="BS21" s="223">
        <f t="shared" si="25"/>
        <v>1</v>
      </c>
      <c r="BT21" s="223">
        <f t="shared" si="25"/>
        <v>1</v>
      </c>
      <c r="BU21" s="223">
        <f t="shared" si="25"/>
        <v>1</v>
      </c>
      <c r="BV21" s="223">
        <f t="shared" si="25"/>
        <v>1</v>
      </c>
      <c r="BW21" s="223">
        <f t="shared" si="25"/>
        <v>1</v>
      </c>
      <c r="BX21" s="223">
        <f t="shared" si="25"/>
        <v>1</v>
      </c>
      <c r="BY21" s="223">
        <f t="shared" si="25"/>
        <v>1</v>
      </c>
      <c r="BZ21" s="223">
        <f t="shared" si="25"/>
        <v>1</v>
      </c>
      <c r="CA21" s="223">
        <f t="shared" si="25"/>
        <v>1</v>
      </c>
      <c r="CB21" s="223">
        <f t="shared" si="25"/>
        <v>1</v>
      </c>
      <c r="CC21" s="222">
        <f>'Premissas Financeiras'!$K$7</f>
        <v>1</v>
      </c>
      <c r="CD21" s="223">
        <f t="shared" ref="CD21:CN21" si="26">CC21</f>
        <v>1</v>
      </c>
      <c r="CE21" s="223">
        <f t="shared" si="26"/>
        <v>1</v>
      </c>
      <c r="CF21" s="223">
        <f t="shared" si="26"/>
        <v>1</v>
      </c>
      <c r="CG21" s="223">
        <f t="shared" si="26"/>
        <v>1</v>
      </c>
      <c r="CH21" s="223">
        <f t="shared" si="26"/>
        <v>1</v>
      </c>
      <c r="CI21" s="223">
        <f t="shared" si="26"/>
        <v>1</v>
      </c>
      <c r="CJ21" s="223">
        <f t="shared" si="26"/>
        <v>1</v>
      </c>
      <c r="CK21" s="223">
        <f t="shared" si="26"/>
        <v>1</v>
      </c>
      <c r="CL21" s="223">
        <f t="shared" si="26"/>
        <v>1</v>
      </c>
      <c r="CM21" s="223">
        <f t="shared" si="26"/>
        <v>1</v>
      </c>
      <c r="CN21" s="223">
        <f t="shared" si="26"/>
        <v>1</v>
      </c>
      <c r="CO21" s="222">
        <f>'Premissas Financeiras'!$L$7</f>
        <v>1</v>
      </c>
      <c r="CP21" s="223">
        <f t="shared" ref="CP21:CZ21" si="27">CO21</f>
        <v>1</v>
      </c>
      <c r="CQ21" s="223">
        <f t="shared" si="27"/>
        <v>1</v>
      </c>
      <c r="CR21" s="223">
        <f t="shared" si="27"/>
        <v>1</v>
      </c>
      <c r="CS21" s="223">
        <f t="shared" si="27"/>
        <v>1</v>
      </c>
      <c r="CT21" s="223">
        <f t="shared" si="27"/>
        <v>1</v>
      </c>
      <c r="CU21" s="223">
        <f t="shared" si="27"/>
        <v>1</v>
      </c>
      <c r="CV21" s="223">
        <f t="shared" si="27"/>
        <v>1</v>
      </c>
      <c r="CW21" s="223">
        <f t="shared" si="27"/>
        <v>1</v>
      </c>
      <c r="CX21" s="223">
        <f t="shared" si="27"/>
        <v>1</v>
      </c>
      <c r="CY21" s="223">
        <f t="shared" si="27"/>
        <v>1</v>
      </c>
      <c r="CZ21" s="223">
        <f t="shared" si="27"/>
        <v>1</v>
      </c>
      <c r="DA21" s="222">
        <f>'Premissas Financeiras'!$M$7</f>
        <v>1</v>
      </c>
      <c r="DB21" s="223">
        <f t="shared" ref="DB21:DL21" si="28">DA21</f>
        <v>1</v>
      </c>
      <c r="DC21" s="223">
        <f t="shared" si="28"/>
        <v>1</v>
      </c>
      <c r="DD21" s="223">
        <f t="shared" si="28"/>
        <v>1</v>
      </c>
      <c r="DE21" s="223">
        <f t="shared" si="28"/>
        <v>1</v>
      </c>
      <c r="DF21" s="223">
        <f t="shared" si="28"/>
        <v>1</v>
      </c>
      <c r="DG21" s="223">
        <f t="shared" si="28"/>
        <v>1</v>
      </c>
      <c r="DH21" s="223">
        <f t="shared" si="28"/>
        <v>1</v>
      </c>
      <c r="DI21" s="223">
        <f t="shared" si="28"/>
        <v>1</v>
      </c>
      <c r="DJ21" s="223">
        <f t="shared" si="28"/>
        <v>1</v>
      </c>
      <c r="DK21" s="223">
        <f t="shared" si="28"/>
        <v>1</v>
      </c>
      <c r="DL21" s="223">
        <f t="shared" si="28"/>
        <v>1</v>
      </c>
      <c r="DM21" s="222">
        <f>'Premissas Financeiras'!$N$7</f>
        <v>1</v>
      </c>
      <c r="DN21" s="223">
        <f t="shared" ref="DN21:DX21" si="29">DM21</f>
        <v>1</v>
      </c>
      <c r="DO21" s="223">
        <f t="shared" si="29"/>
        <v>1</v>
      </c>
      <c r="DP21" s="223">
        <f t="shared" si="29"/>
        <v>1</v>
      </c>
      <c r="DQ21" s="223">
        <f t="shared" si="29"/>
        <v>1</v>
      </c>
      <c r="DR21" s="223">
        <f t="shared" si="29"/>
        <v>1</v>
      </c>
      <c r="DS21" s="223">
        <f t="shared" si="29"/>
        <v>1</v>
      </c>
      <c r="DT21" s="223">
        <f t="shared" si="29"/>
        <v>1</v>
      </c>
      <c r="DU21" s="223">
        <f t="shared" si="29"/>
        <v>1</v>
      </c>
      <c r="DV21" s="223">
        <f t="shared" si="29"/>
        <v>1</v>
      </c>
      <c r="DW21" s="223">
        <f t="shared" si="29"/>
        <v>1</v>
      </c>
      <c r="DX21" s="223">
        <f t="shared" si="29"/>
        <v>1</v>
      </c>
      <c r="DY21" s="222">
        <f>'Premissas Financeiras'!$O$7</f>
        <v>1</v>
      </c>
      <c r="DZ21" s="223">
        <f t="shared" ref="DZ21:EJ21" si="30">DY21</f>
        <v>1</v>
      </c>
      <c r="EA21" s="223">
        <f t="shared" si="30"/>
        <v>1</v>
      </c>
      <c r="EB21" s="223">
        <f t="shared" si="30"/>
        <v>1</v>
      </c>
      <c r="EC21" s="223">
        <f t="shared" si="30"/>
        <v>1</v>
      </c>
      <c r="ED21" s="223">
        <f t="shared" si="30"/>
        <v>1</v>
      </c>
      <c r="EE21" s="223">
        <f t="shared" si="30"/>
        <v>1</v>
      </c>
      <c r="EF21" s="223">
        <f t="shared" si="30"/>
        <v>1</v>
      </c>
      <c r="EG21" s="223">
        <f t="shared" si="30"/>
        <v>1</v>
      </c>
      <c r="EH21" s="223">
        <f t="shared" si="30"/>
        <v>1</v>
      </c>
      <c r="EI21" s="223">
        <f t="shared" si="30"/>
        <v>1</v>
      </c>
      <c r="EJ21" s="223">
        <f t="shared" si="30"/>
        <v>1</v>
      </c>
      <c r="EK21" s="222">
        <f>'Premissas Financeiras'!$P$7</f>
        <v>1</v>
      </c>
      <c r="EL21" s="223">
        <f t="shared" ref="EL21:EV21" si="31">EK21</f>
        <v>1</v>
      </c>
      <c r="EM21" s="223">
        <f t="shared" si="31"/>
        <v>1</v>
      </c>
      <c r="EN21" s="223">
        <f t="shared" si="31"/>
        <v>1</v>
      </c>
      <c r="EO21" s="223">
        <f t="shared" si="31"/>
        <v>1</v>
      </c>
      <c r="EP21" s="223">
        <f t="shared" si="31"/>
        <v>1</v>
      </c>
      <c r="EQ21" s="223">
        <f t="shared" si="31"/>
        <v>1</v>
      </c>
      <c r="ER21" s="223">
        <f t="shared" si="31"/>
        <v>1</v>
      </c>
      <c r="ES21" s="223">
        <f t="shared" si="31"/>
        <v>1</v>
      </c>
      <c r="ET21" s="223">
        <f t="shared" si="31"/>
        <v>1</v>
      </c>
      <c r="EU21" s="223">
        <f t="shared" si="31"/>
        <v>1</v>
      </c>
      <c r="EV21" s="223">
        <f t="shared" si="31"/>
        <v>1</v>
      </c>
      <c r="EW21" s="222">
        <f>'Premissas Financeiras'!$Q$7</f>
        <v>1</v>
      </c>
      <c r="EX21" s="223">
        <f t="shared" ref="EX21:FH21" si="32">EW21</f>
        <v>1</v>
      </c>
      <c r="EY21" s="223">
        <f t="shared" si="32"/>
        <v>1</v>
      </c>
      <c r="EZ21" s="223">
        <f t="shared" si="32"/>
        <v>1</v>
      </c>
      <c r="FA21" s="223">
        <f t="shared" si="32"/>
        <v>1</v>
      </c>
      <c r="FB21" s="223">
        <f t="shared" si="32"/>
        <v>1</v>
      </c>
      <c r="FC21" s="223">
        <f t="shared" si="32"/>
        <v>1</v>
      </c>
      <c r="FD21" s="223">
        <f t="shared" si="32"/>
        <v>1</v>
      </c>
      <c r="FE21" s="223">
        <f t="shared" si="32"/>
        <v>1</v>
      </c>
      <c r="FF21" s="223">
        <f t="shared" si="32"/>
        <v>1</v>
      </c>
      <c r="FG21" s="223">
        <f t="shared" si="32"/>
        <v>1</v>
      </c>
      <c r="FH21" s="223">
        <f t="shared" si="32"/>
        <v>1</v>
      </c>
      <c r="FI21" s="222">
        <f>'Premissas Financeiras'!$R$7</f>
        <v>1</v>
      </c>
      <c r="FJ21" s="223">
        <f t="shared" ref="FJ21:FT21" si="33">FI21</f>
        <v>1</v>
      </c>
      <c r="FK21" s="223">
        <f t="shared" si="33"/>
        <v>1</v>
      </c>
      <c r="FL21" s="223">
        <f t="shared" si="33"/>
        <v>1</v>
      </c>
      <c r="FM21" s="223">
        <f t="shared" si="33"/>
        <v>1</v>
      </c>
      <c r="FN21" s="223">
        <f t="shared" si="33"/>
        <v>1</v>
      </c>
      <c r="FO21" s="223">
        <f t="shared" si="33"/>
        <v>1</v>
      </c>
      <c r="FP21" s="223">
        <f t="shared" si="33"/>
        <v>1</v>
      </c>
      <c r="FQ21" s="223">
        <f t="shared" si="33"/>
        <v>1</v>
      </c>
      <c r="FR21" s="223">
        <f t="shared" si="33"/>
        <v>1</v>
      </c>
      <c r="FS21" s="223">
        <f t="shared" si="33"/>
        <v>1</v>
      </c>
      <c r="FT21" s="223">
        <f t="shared" si="33"/>
        <v>1</v>
      </c>
      <c r="FU21" s="222">
        <f>'Premissas Financeiras'!$S$7</f>
        <v>1</v>
      </c>
      <c r="FV21" s="223">
        <f t="shared" ref="FV21:GF21" si="34">FU21</f>
        <v>1</v>
      </c>
      <c r="FW21" s="223">
        <f t="shared" si="34"/>
        <v>1</v>
      </c>
      <c r="FX21" s="223">
        <f t="shared" si="34"/>
        <v>1</v>
      </c>
      <c r="FY21" s="223">
        <f t="shared" si="34"/>
        <v>1</v>
      </c>
      <c r="FZ21" s="223">
        <f t="shared" si="34"/>
        <v>1</v>
      </c>
      <c r="GA21" s="223">
        <f t="shared" si="34"/>
        <v>1</v>
      </c>
      <c r="GB21" s="223">
        <f t="shared" si="34"/>
        <v>1</v>
      </c>
      <c r="GC21" s="223">
        <f t="shared" si="34"/>
        <v>1</v>
      </c>
      <c r="GD21" s="223">
        <f t="shared" si="34"/>
        <v>1</v>
      </c>
      <c r="GE21" s="223">
        <f t="shared" si="34"/>
        <v>1</v>
      </c>
      <c r="GF21" s="223">
        <f t="shared" si="34"/>
        <v>1</v>
      </c>
      <c r="GG21" s="222">
        <f>'Premissas Financeiras'!$T$7</f>
        <v>1</v>
      </c>
      <c r="GH21" s="223">
        <f t="shared" ref="GH21:GR21" si="35">GG21</f>
        <v>1</v>
      </c>
      <c r="GI21" s="223">
        <f t="shared" si="35"/>
        <v>1</v>
      </c>
      <c r="GJ21" s="223">
        <f t="shared" si="35"/>
        <v>1</v>
      </c>
      <c r="GK21" s="223">
        <f t="shared" si="35"/>
        <v>1</v>
      </c>
      <c r="GL21" s="223">
        <f t="shared" si="35"/>
        <v>1</v>
      </c>
      <c r="GM21" s="223">
        <f t="shared" si="35"/>
        <v>1</v>
      </c>
      <c r="GN21" s="223">
        <f t="shared" si="35"/>
        <v>1</v>
      </c>
      <c r="GO21" s="223">
        <f t="shared" si="35"/>
        <v>1</v>
      </c>
      <c r="GP21" s="223">
        <f t="shared" si="35"/>
        <v>1</v>
      </c>
      <c r="GQ21" s="223">
        <f t="shared" si="35"/>
        <v>1</v>
      </c>
      <c r="GR21" s="223">
        <f t="shared" si="35"/>
        <v>1</v>
      </c>
      <c r="GS21" s="222">
        <f>'Premissas Financeiras'!$U$7</f>
        <v>1</v>
      </c>
      <c r="GT21" s="223">
        <f t="shared" ref="GT21:HD21" si="36">GS21</f>
        <v>1</v>
      </c>
      <c r="GU21" s="223">
        <f t="shared" si="36"/>
        <v>1</v>
      </c>
      <c r="GV21" s="223">
        <f t="shared" si="36"/>
        <v>1</v>
      </c>
      <c r="GW21" s="223">
        <f t="shared" si="36"/>
        <v>1</v>
      </c>
      <c r="GX21" s="223">
        <f t="shared" si="36"/>
        <v>1</v>
      </c>
      <c r="GY21" s="223">
        <f t="shared" si="36"/>
        <v>1</v>
      </c>
      <c r="GZ21" s="223">
        <f t="shared" si="36"/>
        <v>1</v>
      </c>
      <c r="HA21" s="223">
        <f t="shared" si="36"/>
        <v>1</v>
      </c>
      <c r="HB21" s="223">
        <f t="shared" si="36"/>
        <v>1</v>
      </c>
      <c r="HC21" s="223">
        <f t="shared" si="36"/>
        <v>1</v>
      </c>
      <c r="HD21" s="223">
        <f t="shared" si="36"/>
        <v>1</v>
      </c>
      <c r="HE21" s="222">
        <f>'Premissas Financeiras'!$V$7</f>
        <v>1</v>
      </c>
      <c r="HF21" s="223">
        <f t="shared" ref="HF21:HP21" si="37">HE21</f>
        <v>1</v>
      </c>
      <c r="HG21" s="223">
        <f t="shared" si="37"/>
        <v>1</v>
      </c>
      <c r="HH21" s="223">
        <f t="shared" si="37"/>
        <v>1</v>
      </c>
      <c r="HI21" s="223">
        <f t="shared" si="37"/>
        <v>1</v>
      </c>
      <c r="HJ21" s="223">
        <f t="shared" si="37"/>
        <v>1</v>
      </c>
      <c r="HK21" s="223">
        <f t="shared" si="37"/>
        <v>1</v>
      </c>
      <c r="HL21" s="223">
        <f t="shared" si="37"/>
        <v>1</v>
      </c>
      <c r="HM21" s="223">
        <f t="shared" si="37"/>
        <v>1</v>
      </c>
      <c r="HN21" s="223">
        <f t="shared" si="37"/>
        <v>1</v>
      </c>
      <c r="HO21" s="223">
        <f t="shared" si="37"/>
        <v>1</v>
      </c>
      <c r="HP21" s="223">
        <f t="shared" si="37"/>
        <v>1</v>
      </c>
      <c r="HQ21" s="222">
        <f>'Premissas Financeiras'!$W$7</f>
        <v>1</v>
      </c>
      <c r="HR21" s="223">
        <f t="shared" ref="HR21:IB21" si="38">HQ21</f>
        <v>1</v>
      </c>
      <c r="HS21" s="223">
        <f t="shared" si="38"/>
        <v>1</v>
      </c>
      <c r="HT21" s="223">
        <f t="shared" si="38"/>
        <v>1</v>
      </c>
      <c r="HU21" s="223">
        <f t="shared" si="38"/>
        <v>1</v>
      </c>
      <c r="HV21" s="223">
        <f t="shared" si="38"/>
        <v>1</v>
      </c>
      <c r="HW21" s="223">
        <f t="shared" si="38"/>
        <v>1</v>
      </c>
      <c r="HX21" s="223">
        <f t="shared" si="38"/>
        <v>1</v>
      </c>
      <c r="HY21" s="223">
        <f t="shared" si="38"/>
        <v>1</v>
      </c>
      <c r="HZ21" s="223">
        <f t="shared" si="38"/>
        <v>1</v>
      </c>
      <c r="IA21" s="223">
        <f t="shared" si="38"/>
        <v>1</v>
      </c>
      <c r="IB21" s="223">
        <f t="shared" si="38"/>
        <v>1</v>
      </c>
      <c r="IC21" s="222">
        <f>'Premissas Financeiras'!$X$7</f>
        <v>1</v>
      </c>
      <c r="ID21" s="223">
        <f t="shared" ref="ID21:IN21" si="39">IC21</f>
        <v>1</v>
      </c>
      <c r="IE21" s="223">
        <f t="shared" si="39"/>
        <v>1</v>
      </c>
      <c r="IF21" s="223">
        <f t="shared" si="39"/>
        <v>1</v>
      </c>
      <c r="IG21" s="223">
        <f t="shared" si="39"/>
        <v>1</v>
      </c>
      <c r="IH21" s="223">
        <f t="shared" si="39"/>
        <v>1</v>
      </c>
      <c r="II21" s="223">
        <f t="shared" si="39"/>
        <v>1</v>
      </c>
      <c r="IJ21" s="223">
        <f t="shared" si="39"/>
        <v>1</v>
      </c>
      <c r="IK21" s="223">
        <f t="shared" si="39"/>
        <v>1</v>
      </c>
      <c r="IL21" s="223">
        <f t="shared" si="39"/>
        <v>1</v>
      </c>
      <c r="IM21" s="223">
        <f t="shared" si="39"/>
        <v>1</v>
      </c>
      <c r="IN21" s="223">
        <f t="shared" si="39"/>
        <v>1</v>
      </c>
      <c r="IO21" s="222">
        <f>'Premissas Financeiras'!$Y$7</f>
        <v>1</v>
      </c>
      <c r="IP21" s="223">
        <f t="shared" ref="IP21:IZ21" si="40">IO21</f>
        <v>1</v>
      </c>
      <c r="IQ21" s="223">
        <f t="shared" si="40"/>
        <v>1</v>
      </c>
      <c r="IR21" s="223">
        <f t="shared" si="40"/>
        <v>1</v>
      </c>
      <c r="IS21" s="223">
        <f t="shared" si="40"/>
        <v>1</v>
      </c>
      <c r="IT21" s="223">
        <f t="shared" si="40"/>
        <v>1</v>
      </c>
      <c r="IU21" s="223">
        <f t="shared" si="40"/>
        <v>1</v>
      </c>
      <c r="IV21" s="223">
        <f t="shared" si="40"/>
        <v>1</v>
      </c>
      <c r="IW21" s="223">
        <f t="shared" si="40"/>
        <v>1</v>
      </c>
      <c r="IX21" s="223">
        <f t="shared" si="40"/>
        <v>1</v>
      </c>
      <c r="IY21" s="223">
        <f t="shared" si="40"/>
        <v>1</v>
      </c>
      <c r="IZ21" s="223">
        <f t="shared" si="40"/>
        <v>1</v>
      </c>
      <c r="JA21" s="222">
        <f>'Premissas Financeiras'!$Z$7</f>
        <v>1</v>
      </c>
      <c r="JB21" s="223">
        <f t="shared" ref="JB21:JL21" si="41">JA21</f>
        <v>1</v>
      </c>
      <c r="JC21" s="223">
        <f t="shared" si="41"/>
        <v>1</v>
      </c>
      <c r="JD21" s="223">
        <f t="shared" si="41"/>
        <v>1</v>
      </c>
      <c r="JE21" s="223">
        <f t="shared" si="41"/>
        <v>1</v>
      </c>
      <c r="JF21" s="223">
        <f t="shared" si="41"/>
        <v>1</v>
      </c>
      <c r="JG21" s="223">
        <f t="shared" si="41"/>
        <v>1</v>
      </c>
      <c r="JH21" s="223">
        <f t="shared" si="41"/>
        <v>1</v>
      </c>
      <c r="JI21" s="223">
        <f t="shared" si="41"/>
        <v>1</v>
      </c>
      <c r="JJ21" s="223">
        <f t="shared" si="41"/>
        <v>1</v>
      </c>
      <c r="JK21" s="223">
        <f t="shared" si="41"/>
        <v>1</v>
      </c>
      <c r="JL21" s="223">
        <f t="shared" si="41"/>
        <v>1</v>
      </c>
      <c r="JM21" s="222">
        <f>'Premissas Financeiras'!$AA$7</f>
        <v>1</v>
      </c>
      <c r="JN21" s="223">
        <f t="shared" ref="JN21:JX21" si="42">JM21</f>
        <v>1</v>
      </c>
      <c r="JO21" s="223">
        <f t="shared" si="42"/>
        <v>1</v>
      </c>
      <c r="JP21" s="223">
        <f t="shared" si="42"/>
        <v>1</v>
      </c>
      <c r="JQ21" s="223">
        <f t="shared" si="42"/>
        <v>1</v>
      </c>
      <c r="JR21" s="223">
        <f t="shared" si="42"/>
        <v>1</v>
      </c>
      <c r="JS21" s="223">
        <f t="shared" si="42"/>
        <v>1</v>
      </c>
      <c r="JT21" s="223">
        <f t="shared" si="42"/>
        <v>1</v>
      </c>
      <c r="JU21" s="223">
        <f t="shared" si="42"/>
        <v>1</v>
      </c>
      <c r="JV21" s="223">
        <f t="shared" si="42"/>
        <v>1</v>
      </c>
      <c r="JW21" s="223">
        <f t="shared" si="42"/>
        <v>1</v>
      </c>
      <c r="JX21" s="223">
        <f t="shared" si="42"/>
        <v>1</v>
      </c>
      <c r="JY21" s="222">
        <f>'Premissas Financeiras'!$AB$7</f>
        <v>1</v>
      </c>
      <c r="JZ21" s="223">
        <f t="shared" ref="JZ21:KJ21" si="43">JY21</f>
        <v>1</v>
      </c>
      <c r="KA21" s="223">
        <f t="shared" si="43"/>
        <v>1</v>
      </c>
      <c r="KB21" s="223">
        <f t="shared" si="43"/>
        <v>1</v>
      </c>
      <c r="KC21" s="223">
        <f t="shared" si="43"/>
        <v>1</v>
      </c>
      <c r="KD21" s="223">
        <f t="shared" si="43"/>
        <v>1</v>
      </c>
      <c r="KE21" s="223">
        <f t="shared" si="43"/>
        <v>1</v>
      </c>
      <c r="KF21" s="223">
        <f t="shared" si="43"/>
        <v>1</v>
      </c>
      <c r="KG21" s="223">
        <f t="shared" si="43"/>
        <v>1</v>
      </c>
      <c r="KH21" s="223">
        <f t="shared" si="43"/>
        <v>1</v>
      </c>
      <c r="KI21" s="223">
        <f t="shared" si="43"/>
        <v>1</v>
      </c>
      <c r="KJ21" s="223">
        <f t="shared" si="43"/>
        <v>1</v>
      </c>
      <c r="KK21" s="222">
        <f>'Premissas Financeiras'!$AC$7</f>
        <v>1</v>
      </c>
      <c r="KL21" s="223">
        <f t="shared" ref="KL21:KV21" si="44">KK21</f>
        <v>1</v>
      </c>
      <c r="KM21" s="223">
        <f t="shared" si="44"/>
        <v>1</v>
      </c>
      <c r="KN21" s="223">
        <f t="shared" si="44"/>
        <v>1</v>
      </c>
      <c r="KO21" s="223">
        <f t="shared" si="44"/>
        <v>1</v>
      </c>
      <c r="KP21" s="223">
        <f t="shared" si="44"/>
        <v>1</v>
      </c>
      <c r="KQ21" s="223">
        <f t="shared" si="44"/>
        <v>1</v>
      </c>
      <c r="KR21" s="223">
        <f t="shared" si="44"/>
        <v>1</v>
      </c>
      <c r="KS21" s="223">
        <f t="shared" si="44"/>
        <v>1</v>
      </c>
      <c r="KT21" s="223">
        <f t="shared" si="44"/>
        <v>1</v>
      </c>
      <c r="KU21" s="223">
        <f t="shared" si="44"/>
        <v>1</v>
      </c>
      <c r="KV21" s="223">
        <f t="shared" si="44"/>
        <v>1</v>
      </c>
      <c r="KW21" s="222">
        <f>'Premissas Financeiras'!$AD$7</f>
        <v>1</v>
      </c>
      <c r="KX21" s="223">
        <f t="shared" ref="KX21:LH21" si="45">KW21</f>
        <v>1</v>
      </c>
      <c r="KY21" s="223">
        <f t="shared" si="45"/>
        <v>1</v>
      </c>
      <c r="KZ21" s="223">
        <f t="shared" si="45"/>
        <v>1</v>
      </c>
      <c r="LA21" s="223">
        <f t="shared" si="45"/>
        <v>1</v>
      </c>
      <c r="LB21" s="223">
        <f t="shared" si="45"/>
        <v>1</v>
      </c>
      <c r="LC21" s="223">
        <f t="shared" si="45"/>
        <v>1</v>
      </c>
      <c r="LD21" s="223">
        <f t="shared" si="45"/>
        <v>1</v>
      </c>
      <c r="LE21" s="223">
        <f t="shared" si="45"/>
        <v>1</v>
      </c>
      <c r="LF21" s="223">
        <f t="shared" si="45"/>
        <v>1</v>
      </c>
      <c r="LG21" s="223">
        <f t="shared" si="45"/>
        <v>1</v>
      </c>
      <c r="LH21" s="223">
        <f t="shared" si="45"/>
        <v>1</v>
      </c>
      <c r="LI21" s="222">
        <f>'Premissas Financeiras'!$AE$7</f>
        <v>1</v>
      </c>
      <c r="LJ21" s="223">
        <f t="shared" ref="LJ21:LT21" si="46">LI21</f>
        <v>1</v>
      </c>
      <c r="LK21" s="223">
        <f t="shared" si="46"/>
        <v>1</v>
      </c>
      <c r="LL21" s="223">
        <f t="shared" si="46"/>
        <v>1</v>
      </c>
      <c r="LM21" s="223">
        <f t="shared" si="46"/>
        <v>1</v>
      </c>
      <c r="LN21" s="223">
        <f t="shared" si="46"/>
        <v>1</v>
      </c>
      <c r="LO21" s="223">
        <f t="shared" si="46"/>
        <v>1</v>
      </c>
      <c r="LP21" s="223">
        <f t="shared" si="46"/>
        <v>1</v>
      </c>
      <c r="LQ21" s="223">
        <f t="shared" si="46"/>
        <v>1</v>
      </c>
      <c r="LR21" s="223">
        <f t="shared" si="46"/>
        <v>1</v>
      </c>
      <c r="LS21" s="223">
        <f t="shared" si="46"/>
        <v>1</v>
      </c>
      <c r="LT21" s="223">
        <f t="shared" si="46"/>
        <v>1</v>
      </c>
      <c r="LU21" s="222">
        <f>'Premissas Financeiras'!$AF$7</f>
        <v>1</v>
      </c>
      <c r="LV21" s="223">
        <f t="shared" ref="LV21:MF21" si="47">LU21</f>
        <v>1</v>
      </c>
      <c r="LW21" s="223">
        <f t="shared" si="47"/>
        <v>1</v>
      </c>
      <c r="LX21" s="223">
        <f t="shared" si="47"/>
        <v>1</v>
      </c>
      <c r="LY21" s="223">
        <f t="shared" si="47"/>
        <v>1</v>
      </c>
      <c r="LZ21" s="223">
        <f t="shared" si="47"/>
        <v>1</v>
      </c>
      <c r="MA21" s="223">
        <f t="shared" si="47"/>
        <v>1</v>
      </c>
      <c r="MB21" s="223">
        <f t="shared" si="47"/>
        <v>1</v>
      </c>
      <c r="MC21" s="223">
        <f t="shared" si="47"/>
        <v>1</v>
      </c>
      <c r="MD21" s="223">
        <f t="shared" si="47"/>
        <v>1</v>
      </c>
      <c r="ME21" s="223">
        <f t="shared" si="47"/>
        <v>1</v>
      </c>
      <c r="MF21" s="223">
        <f t="shared" si="47"/>
        <v>1</v>
      </c>
      <c r="MG21" s="222">
        <f>'Premissas Financeiras'!$AG$7</f>
        <v>1</v>
      </c>
      <c r="MH21" s="223">
        <f t="shared" ref="MH21:MR21" si="48">MG21</f>
        <v>1</v>
      </c>
      <c r="MI21" s="223">
        <f t="shared" si="48"/>
        <v>1</v>
      </c>
      <c r="MJ21" s="223">
        <f t="shared" si="48"/>
        <v>1</v>
      </c>
      <c r="MK21" s="223">
        <f t="shared" si="48"/>
        <v>1</v>
      </c>
      <c r="ML21" s="223">
        <f t="shared" si="48"/>
        <v>1</v>
      </c>
      <c r="MM21" s="223">
        <f t="shared" si="48"/>
        <v>1</v>
      </c>
      <c r="MN21" s="223">
        <f t="shared" si="48"/>
        <v>1</v>
      </c>
      <c r="MO21" s="223">
        <f t="shared" si="48"/>
        <v>1</v>
      </c>
      <c r="MP21" s="223">
        <f t="shared" si="48"/>
        <v>1</v>
      </c>
      <c r="MQ21" s="223">
        <f t="shared" si="48"/>
        <v>1</v>
      </c>
      <c r="MR21" s="223">
        <f t="shared" si="48"/>
        <v>1</v>
      </c>
      <c r="MS21" s="222">
        <f>'Premissas Financeiras'!$AH$7</f>
        <v>1</v>
      </c>
      <c r="MT21" s="223">
        <f t="shared" ref="MT21:ND21" si="49">MS21</f>
        <v>1</v>
      </c>
      <c r="MU21" s="223">
        <f t="shared" si="49"/>
        <v>1</v>
      </c>
      <c r="MV21" s="223">
        <f t="shared" si="49"/>
        <v>1</v>
      </c>
      <c r="MW21" s="223">
        <f t="shared" si="49"/>
        <v>1</v>
      </c>
      <c r="MX21" s="223">
        <f t="shared" si="49"/>
        <v>1</v>
      </c>
      <c r="MY21" s="223">
        <f t="shared" si="49"/>
        <v>1</v>
      </c>
      <c r="MZ21" s="223">
        <f t="shared" si="49"/>
        <v>1</v>
      </c>
      <c r="NA21" s="223">
        <f t="shared" si="49"/>
        <v>1</v>
      </c>
      <c r="NB21" s="223">
        <f t="shared" si="49"/>
        <v>1</v>
      </c>
      <c r="NC21" s="223">
        <f t="shared" si="49"/>
        <v>1</v>
      </c>
      <c r="ND21" s="223">
        <f t="shared" si="49"/>
        <v>1</v>
      </c>
      <c r="NE21" s="222">
        <f>'Premissas Financeiras'!$AI$7</f>
        <v>1</v>
      </c>
      <c r="NF21" s="223">
        <f t="shared" ref="NF21:NP21" si="50">NE21</f>
        <v>1</v>
      </c>
      <c r="NG21" s="223">
        <f t="shared" si="50"/>
        <v>1</v>
      </c>
      <c r="NH21" s="223">
        <f t="shared" si="50"/>
        <v>1</v>
      </c>
      <c r="NI21" s="223">
        <f t="shared" si="50"/>
        <v>1</v>
      </c>
      <c r="NJ21" s="223">
        <f t="shared" si="50"/>
        <v>1</v>
      </c>
      <c r="NK21" s="223">
        <f t="shared" si="50"/>
        <v>1</v>
      </c>
      <c r="NL21" s="223">
        <f t="shared" si="50"/>
        <v>1</v>
      </c>
      <c r="NM21" s="223">
        <f t="shared" si="50"/>
        <v>1</v>
      </c>
      <c r="NN21" s="223">
        <f t="shared" si="50"/>
        <v>1</v>
      </c>
      <c r="NO21" s="223">
        <f t="shared" si="50"/>
        <v>1</v>
      </c>
      <c r="NP21" s="223">
        <f t="shared" si="50"/>
        <v>1</v>
      </c>
      <c r="NQ21" s="222">
        <f>'Premissas Financeiras'!$AJ$7</f>
        <v>1</v>
      </c>
      <c r="NR21" s="223">
        <f t="shared" ref="NR21:OB21" si="51">NQ21</f>
        <v>1</v>
      </c>
      <c r="NS21" s="223">
        <f t="shared" si="51"/>
        <v>1</v>
      </c>
      <c r="NT21" s="223">
        <f t="shared" si="51"/>
        <v>1</v>
      </c>
      <c r="NU21" s="223">
        <f t="shared" si="51"/>
        <v>1</v>
      </c>
      <c r="NV21" s="223">
        <f t="shared" si="51"/>
        <v>1</v>
      </c>
      <c r="NW21" s="223">
        <f t="shared" si="51"/>
        <v>1</v>
      </c>
      <c r="NX21" s="223">
        <f t="shared" si="51"/>
        <v>1</v>
      </c>
      <c r="NY21" s="223">
        <f t="shared" si="51"/>
        <v>1</v>
      </c>
      <c r="NZ21" s="223">
        <f t="shared" si="51"/>
        <v>1</v>
      </c>
      <c r="OA21" s="223">
        <f t="shared" si="51"/>
        <v>1</v>
      </c>
      <c r="OB21" s="223">
        <f t="shared" si="51"/>
        <v>1</v>
      </c>
      <c r="OC21" s="222">
        <f>'Premissas Financeiras'!$AK$7</f>
        <v>1</v>
      </c>
      <c r="OD21" s="223">
        <f t="shared" ref="OD21:ON21" si="52">OC21</f>
        <v>1</v>
      </c>
      <c r="OE21" s="223">
        <f t="shared" si="52"/>
        <v>1</v>
      </c>
      <c r="OF21" s="223">
        <f t="shared" si="52"/>
        <v>1</v>
      </c>
      <c r="OG21" s="223">
        <f t="shared" si="52"/>
        <v>1</v>
      </c>
      <c r="OH21" s="223">
        <f t="shared" si="52"/>
        <v>1</v>
      </c>
      <c r="OI21" s="223">
        <f t="shared" si="52"/>
        <v>1</v>
      </c>
      <c r="OJ21" s="223">
        <f t="shared" si="52"/>
        <v>1</v>
      </c>
      <c r="OK21" s="223">
        <f t="shared" si="52"/>
        <v>1</v>
      </c>
      <c r="OL21" s="223">
        <f t="shared" si="52"/>
        <v>1</v>
      </c>
      <c r="OM21" s="223">
        <f t="shared" si="52"/>
        <v>1</v>
      </c>
      <c r="ON21" s="223">
        <f t="shared" si="52"/>
        <v>1</v>
      </c>
      <c r="OO21" s="222">
        <f>'Premissas Financeiras'!$AL$7</f>
        <v>1</v>
      </c>
      <c r="OP21" s="223">
        <f t="shared" ref="OP21:OZ21" si="53">OO21</f>
        <v>1</v>
      </c>
      <c r="OQ21" s="223">
        <f t="shared" si="53"/>
        <v>1</v>
      </c>
      <c r="OR21" s="223">
        <f t="shared" si="53"/>
        <v>1</v>
      </c>
      <c r="OS21" s="223">
        <f t="shared" si="53"/>
        <v>1</v>
      </c>
      <c r="OT21" s="223">
        <f t="shared" si="53"/>
        <v>1</v>
      </c>
      <c r="OU21" s="223">
        <f t="shared" si="53"/>
        <v>1</v>
      </c>
      <c r="OV21" s="223">
        <f t="shared" si="53"/>
        <v>1</v>
      </c>
      <c r="OW21" s="223">
        <f t="shared" si="53"/>
        <v>1</v>
      </c>
      <c r="OX21" s="223">
        <f t="shared" si="53"/>
        <v>1</v>
      </c>
      <c r="OY21" s="223">
        <f t="shared" si="53"/>
        <v>1</v>
      </c>
      <c r="OZ21" s="223">
        <f t="shared" si="53"/>
        <v>1</v>
      </c>
      <c r="PA21" s="222">
        <f>'Premissas Financeiras'!$AM$7</f>
        <v>1</v>
      </c>
      <c r="PB21" s="223">
        <f t="shared" ref="PB21:PL21" si="54">PA21</f>
        <v>1</v>
      </c>
      <c r="PC21" s="223">
        <f t="shared" si="54"/>
        <v>1</v>
      </c>
      <c r="PD21" s="223">
        <f t="shared" si="54"/>
        <v>1</v>
      </c>
      <c r="PE21" s="223">
        <f t="shared" si="54"/>
        <v>1</v>
      </c>
      <c r="PF21" s="223">
        <f t="shared" si="54"/>
        <v>1</v>
      </c>
      <c r="PG21" s="223">
        <f t="shared" si="54"/>
        <v>1</v>
      </c>
      <c r="PH21" s="223">
        <f t="shared" si="54"/>
        <v>1</v>
      </c>
      <c r="PI21" s="223">
        <f t="shared" si="54"/>
        <v>1</v>
      </c>
      <c r="PJ21" s="223">
        <f t="shared" si="54"/>
        <v>1</v>
      </c>
      <c r="PK21" s="223">
        <f t="shared" si="54"/>
        <v>1</v>
      </c>
      <c r="PL21" s="223">
        <f t="shared" si="54"/>
        <v>1</v>
      </c>
      <c r="PM21" s="222">
        <f>'Premissas Financeiras'!$AN$7</f>
        <v>1</v>
      </c>
      <c r="PN21" s="223">
        <f t="shared" ref="PN21:PX21" si="55">PM21</f>
        <v>1</v>
      </c>
      <c r="PO21" s="223">
        <f t="shared" si="55"/>
        <v>1</v>
      </c>
      <c r="PP21" s="223">
        <f t="shared" si="55"/>
        <v>1</v>
      </c>
      <c r="PQ21" s="223">
        <f t="shared" si="55"/>
        <v>1</v>
      </c>
      <c r="PR21" s="223">
        <f t="shared" si="55"/>
        <v>1</v>
      </c>
      <c r="PS21" s="223">
        <f t="shared" si="55"/>
        <v>1</v>
      </c>
      <c r="PT21" s="223">
        <f t="shared" si="55"/>
        <v>1</v>
      </c>
      <c r="PU21" s="223">
        <f t="shared" si="55"/>
        <v>1</v>
      </c>
      <c r="PV21" s="223">
        <f t="shared" si="55"/>
        <v>1</v>
      </c>
      <c r="PW21" s="223">
        <f t="shared" si="55"/>
        <v>1</v>
      </c>
      <c r="PX21" s="223">
        <f t="shared" si="55"/>
        <v>1</v>
      </c>
      <c r="PY21" s="222">
        <f>'Premissas Financeiras'!$AO$7</f>
        <v>1</v>
      </c>
      <c r="PZ21" s="223">
        <f t="shared" ref="PZ21:QJ21" si="56">PY21</f>
        <v>1</v>
      </c>
      <c r="QA21" s="223">
        <f t="shared" si="56"/>
        <v>1</v>
      </c>
      <c r="QB21" s="223">
        <f t="shared" si="56"/>
        <v>1</v>
      </c>
      <c r="QC21" s="223">
        <f t="shared" si="56"/>
        <v>1</v>
      </c>
      <c r="QD21" s="223">
        <f t="shared" si="56"/>
        <v>1</v>
      </c>
      <c r="QE21" s="223">
        <f t="shared" si="56"/>
        <v>1</v>
      </c>
      <c r="QF21" s="223">
        <f t="shared" si="56"/>
        <v>1</v>
      </c>
      <c r="QG21" s="223">
        <f t="shared" si="56"/>
        <v>1</v>
      </c>
      <c r="QH21" s="223">
        <f t="shared" si="56"/>
        <v>1</v>
      </c>
      <c r="QI21" s="223">
        <f t="shared" si="56"/>
        <v>1</v>
      </c>
      <c r="QJ21" s="223">
        <f t="shared" si="56"/>
        <v>1</v>
      </c>
      <c r="QK21" s="222">
        <f>'Premissas Financeiras'!$AP$7</f>
        <v>1</v>
      </c>
      <c r="QL21" s="223">
        <f t="shared" ref="QL21:QV21" si="57">QK21</f>
        <v>1</v>
      </c>
      <c r="QM21" s="223">
        <f t="shared" si="57"/>
        <v>1</v>
      </c>
      <c r="QN21" s="223">
        <f t="shared" si="57"/>
        <v>1</v>
      </c>
      <c r="QO21" s="223">
        <f t="shared" si="57"/>
        <v>1</v>
      </c>
      <c r="QP21" s="223">
        <f t="shared" si="57"/>
        <v>1</v>
      </c>
      <c r="QQ21" s="223">
        <f t="shared" si="57"/>
        <v>1</v>
      </c>
      <c r="QR21" s="223">
        <f t="shared" si="57"/>
        <v>1</v>
      </c>
      <c r="QS21" s="223">
        <f t="shared" si="57"/>
        <v>1</v>
      </c>
      <c r="QT21" s="223">
        <f t="shared" si="57"/>
        <v>1</v>
      </c>
      <c r="QU21" s="223">
        <f t="shared" si="57"/>
        <v>1</v>
      </c>
      <c r="QV21" s="223">
        <f t="shared" si="57"/>
        <v>1</v>
      </c>
      <c r="QW21" s="222">
        <f>'Premissas Financeiras'!$AQ$7</f>
        <v>1</v>
      </c>
      <c r="QX21" s="223">
        <f t="shared" ref="QX21:RH21" si="58">QW21</f>
        <v>1</v>
      </c>
      <c r="QY21" s="223">
        <f t="shared" si="58"/>
        <v>1</v>
      </c>
      <c r="QZ21" s="223">
        <f t="shared" si="58"/>
        <v>1</v>
      </c>
      <c r="RA21" s="223">
        <f t="shared" si="58"/>
        <v>1</v>
      </c>
      <c r="RB21" s="223">
        <f t="shared" si="58"/>
        <v>1</v>
      </c>
      <c r="RC21" s="223">
        <f t="shared" si="58"/>
        <v>1</v>
      </c>
      <c r="RD21" s="223">
        <f t="shared" si="58"/>
        <v>1</v>
      </c>
      <c r="RE21" s="223">
        <f t="shared" si="58"/>
        <v>1</v>
      </c>
      <c r="RF21" s="223">
        <f t="shared" si="58"/>
        <v>1</v>
      </c>
      <c r="RG21" s="223">
        <f t="shared" si="58"/>
        <v>1</v>
      </c>
      <c r="RH21" s="223">
        <f t="shared" si="58"/>
        <v>1</v>
      </c>
    </row>
    <row r="22" spans="1:476" ht="15.75" customHeight="1">
      <c r="A22" s="50"/>
      <c r="B22" s="210"/>
      <c r="C22" s="211"/>
      <c r="D22" s="211"/>
      <c r="E22" s="211"/>
      <c r="F22" s="212"/>
      <c r="G22" s="212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 t="s">
        <v>183</v>
      </c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</row>
    <row r="23" spans="1:476" ht="15.75" customHeight="1">
      <c r="A23" s="50"/>
      <c r="B23" s="205" t="s">
        <v>184</v>
      </c>
      <c r="C23" s="205"/>
      <c r="D23" s="205"/>
      <c r="E23" s="205"/>
      <c r="F23" s="206"/>
      <c r="G23" s="204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12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 s="207"/>
      <c r="GQ23" s="207"/>
      <c r="GR23" s="207"/>
      <c r="GS23" s="207"/>
      <c r="GT23" s="207"/>
      <c r="GU23" s="207"/>
      <c r="GV23" s="207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7"/>
      <c r="HH23" s="207"/>
      <c r="HI23" s="207"/>
      <c r="HJ23" s="207"/>
      <c r="HK23" s="207"/>
      <c r="HL23" s="207"/>
      <c r="HM23" s="207"/>
      <c r="HN23" s="207"/>
      <c r="HO23" s="207"/>
      <c r="HP23" s="207"/>
      <c r="HQ23" s="207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  <c r="IJ23" s="207"/>
      <c r="IK23" s="207"/>
      <c r="IL23" s="207"/>
      <c r="IM23" s="207"/>
      <c r="IN23" s="207"/>
      <c r="IO23" s="207"/>
      <c r="IP23" s="207"/>
      <c r="IQ23" s="207"/>
      <c r="IR23" s="207"/>
      <c r="IS23" s="207"/>
      <c r="IT23" s="207"/>
      <c r="IU23" s="207"/>
      <c r="IV23" s="207"/>
      <c r="IW23" s="207"/>
      <c r="IX23" s="207"/>
      <c r="IY23" s="207"/>
      <c r="IZ23" s="207"/>
      <c r="JA23" s="207"/>
      <c r="JB23" s="207"/>
      <c r="JC23" s="207"/>
      <c r="JD23" s="207"/>
      <c r="JE23" s="207"/>
      <c r="JF23" s="207"/>
      <c r="JG23" s="207"/>
      <c r="JH23" s="207"/>
      <c r="JI23" s="207"/>
      <c r="JJ23" s="207"/>
      <c r="JK23" s="207"/>
      <c r="JL23" s="207"/>
      <c r="JM23" s="207"/>
      <c r="JN23" s="207"/>
      <c r="JO23" s="207"/>
      <c r="JP23" s="207"/>
      <c r="JQ23" s="207"/>
      <c r="JR23" s="207"/>
      <c r="JS23" s="207"/>
      <c r="JT23" s="207"/>
      <c r="JU23" s="207"/>
      <c r="JV23" s="207"/>
      <c r="JW23" s="207"/>
      <c r="JX23" s="207"/>
      <c r="JY23" s="207"/>
      <c r="JZ23" s="207"/>
      <c r="KA23" s="207"/>
      <c r="KB23" s="207"/>
      <c r="KC23" s="207"/>
      <c r="KD23" s="207"/>
      <c r="KE23" s="207"/>
      <c r="KF23" s="207"/>
      <c r="KG23" s="207"/>
      <c r="KH23" s="207"/>
      <c r="KI23" s="207"/>
      <c r="KJ23" s="207"/>
      <c r="KK23" s="207"/>
      <c r="KL23" s="207"/>
      <c r="KM23" s="207"/>
      <c r="KN23" s="207"/>
      <c r="KO23" s="207"/>
      <c r="KP23" s="207"/>
      <c r="KQ23" s="207"/>
      <c r="KR23" s="207"/>
      <c r="KS23" s="207"/>
      <c r="KT23" s="207"/>
      <c r="KU23" s="207"/>
      <c r="KV23" s="207"/>
      <c r="KW23" s="207"/>
      <c r="KX23" s="207"/>
      <c r="KY23" s="207"/>
      <c r="KZ23" s="207"/>
      <c r="LA23" s="207"/>
      <c r="LB23" s="207"/>
      <c r="LC23" s="207"/>
      <c r="LD23" s="207"/>
      <c r="LE23" s="207"/>
      <c r="LF23" s="207"/>
      <c r="LG23" s="207"/>
      <c r="LH23" s="207"/>
      <c r="LI23" s="207"/>
      <c r="LJ23" s="207"/>
      <c r="LK23" s="207"/>
      <c r="LL23" s="207"/>
      <c r="LM23" s="207"/>
      <c r="LN23" s="207"/>
      <c r="LO23" s="207"/>
      <c r="LP23" s="207"/>
      <c r="LQ23" s="207"/>
      <c r="LR23" s="207"/>
      <c r="LS23" s="207"/>
      <c r="LT23" s="207"/>
      <c r="LU23" s="207"/>
      <c r="LV23" s="207"/>
      <c r="LW23" s="207"/>
      <c r="LX23" s="207"/>
      <c r="LY23" s="207"/>
      <c r="LZ23" s="207"/>
      <c r="MA23" s="207"/>
      <c r="MB23" s="207"/>
      <c r="MC23" s="207"/>
      <c r="MD23" s="207"/>
      <c r="ME23" s="207"/>
      <c r="MF23" s="207"/>
      <c r="MG23" s="207"/>
      <c r="MH23" s="207"/>
      <c r="MI23" s="207"/>
      <c r="MJ23" s="207"/>
      <c r="MK23" s="207"/>
      <c r="ML23" s="207"/>
      <c r="MM23" s="207"/>
      <c r="MN23" s="207"/>
      <c r="MO23" s="207"/>
      <c r="MP23" s="207"/>
      <c r="MQ23" s="207"/>
      <c r="MR23" s="207"/>
      <c r="MS23" s="207"/>
      <c r="MT23" s="207"/>
      <c r="MU23" s="207"/>
      <c r="MV23" s="207"/>
      <c r="MW23" s="207"/>
      <c r="MX23" s="207"/>
      <c r="MY23" s="207"/>
      <c r="MZ23" s="207"/>
      <c r="NA23" s="207"/>
      <c r="NB23" s="207"/>
      <c r="NC23" s="207"/>
      <c r="ND23" s="207"/>
      <c r="NE23" s="207"/>
      <c r="NF23" s="207"/>
      <c r="NG23" s="207"/>
      <c r="NH23" s="207"/>
      <c r="NI23" s="207"/>
      <c r="NJ23" s="207"/>
      <c r="NK23" s="207"/>
      <c r="NL23" s="207"/>
      <c r="NM23" s="207"/>
      <c r="NN23" s="207"/>
      <c r="NO23" s="207"/>
      <c r="NP23" s="207"/>
      <c r="NQ23" s="207"/>
      <c r="NR23" s="207"/>
      <c r="NS23" s="207"/>
      <c r="NT23" s="207"/>
      <c r="NU23" s="207"/>
      <c r="NV23" s="207"/>
      <c r="NW23" s="207"/>
      <c r="NX23" s="207"/>
      <c r="NY23" s="207"/>
      <c r="NZ23" s="207"/>
      <c r="OA23" s="207"/>
      <c r="OB23" s="207"/>
      <c r="OC23" s="207"/>
      <c r="OD23" s="207"/>
      <c r="OE23" s="207"/>
      <c r="OF23" s="207"/>
      <c r="OG23" s="207"/>
      <c r="OH23" s="207"/>
      <c r="OI23" s="207"/>
      <c r="OJ23" s="207"/>
      <c r="OK23" s="207"/>
      <c r="OL23" s="207"/>
      <c r="OM23" s="207"/>
      <c r="ON23" s="207"/>
      <c r="OO23" s="207"/>
      <c r="OP23" s="207"/>
      <c r="OQ23" s="207"/>
      <c r="OR23" s="207"/>
      <c r="OS23" s="207"/>
      <c r="OT23" s="207"/>
      <c r="OU23" s="207"/>
      <c r="OV23" s="207"/>
      <c r="OW23" s="207"/>
      <c r="OX23" s="207"/>
      <c r="OY23" s="207"/>
      <c r="OZ23" s="207"/>
      <c r="PA23" s="207"/>
      <c r="PB23" s="207"/>
      <c r="PC23" s="207"/>
      <c r="PD23" s="207"/>
      <c r="PE23" s="207"/>
      <c r="PF23" s="207"/>
      <c r="PG23" s="207"/>
      <c r="PH23" s="207"/>
      <c r="PI23" s="207"/>
      <c r="PJ23" s="207"/>
      <c r="PK23" s="207"/>
      <c r="PL23" s="207"/>
      <c r="PM23" s="207"/>
      <c r="PN23" s="207"/>
      <c r="PO23" s="207"/>
      <c r="PP23" s="207"/>
      <c r="PQ23" s="207"/>
      <c r="PR23" s="207"/>
      <c r="PS23" s="207"/>
      <c r="PT23" s="207"/>
      <c r="PU23" s="207"/>
      <c r="PV23" s="207"/>
      <c r="PW23" s="207"/>
      <c r="PX23" s="207"/>
      <c r="PY23" s="207"/>
      <c r="PZ23" s="207"/>
      <c r="QA23" s="207"/>
      <c r="QB23" s="207"/>
      <c r="QC23" s="207"/>
      <c r="QD23" s="207"/>
      <c r="QE23" s="207"/>
      <c r="QF23" s="207"/>
      <c r="QG23" s="207"/>
      <c r="QH23" s="207"/>
      <c r="QI23" s="207"/>
      <c r="QJ23" s="207"/>
      <c r="QK23" s="207"/>
      <c r="QL23" s="207"/>
      <c r="QM23" s="207"/>
      <c r="QN23" s="207"/>
      <c r="QO23" s="207"/>
      <c r="QP23" s="207"/>
      <c r="QQ23" s="207"/>
      <c r="QR23" s="207"/>
      <c r="QS23" s="207"/>
      <c r="QT23" s="207"/>
      <c r="QU23" s="207"/>
      <c r="QV23" s="207"/>
      <c r="QW23" s="207"/>
      <c r="QX23" s="207"/>
      <c r="QY23" s="207"/>
      <c r="QZ23" s="207"/>
      <c r="RA23" s="207"/>
      <c r="RB23" s="207"/>
      <c r="RC23" s="207"/>
      <c r="RD23" s="207"/>
      <c r="RE23" s="207"/>
      <c r="RF23" s="207"/>
      <c r="RG23" s="207"/>
      <c r="RH23" s="207"/>
    </row>
    <row r="24" spans="1:476" ht="5.25" customHeight="1">
      <c r="A24" s="50"/>
      <c r="B24" s="210"/>
      <c r="C24" s="211"/>
      <c r="D24" s="211"/>
      <c r="E24" s="224"/>
      <c r="F24" s="224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</row>
    <row r="25" spans="1:476" ht="17.25" customHeight="1">
      <c r="A25" s="50"/>
      <c r="B25" s="50"/>
      <c r="C25" s="211"/>
      <c r="D25" s="211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</row>
    <row r="26" spans="1:476" ht="15.75" customHeight="1">
      <c r="A26" s="50"/>
      <c r="B26" s="225" t="s">
        <v>185</v>
      </c>
      <c r="C26" s="211"/>
      <c r="D26" s="226"/>
      <c r="E26" s="82">
        <f t="shared" ref="E26:E31" si="59">SUM(H26:AQ26)</f>
        <v>173666700</v>
      </c>
      <c r="F26" s="51"/>
      <c r="G26" s="51"/>
      <c r="H26" s="70">
        <f t="shared" ref="H26:H31" si="60">SUM(AS26:BD26)</f>
        <v>0</v>
      </c>
      <c r="I26" s="70">
        <f t="shared" ref="I26:I31" si="61">SUM(BE26:BP26)</f>
        <v>795420</v>
      </c>
      <c r="J26" s="70">
        <f t="shared" ref="J26:J31" si="62">SUM(BQ26:CB26)</f>
        <v>1590840</v>
      </c>
      <c r="K26" s="70">
        <f t="shared" ref="K26:K31" si="63">SUM(CC26:CN26)</f>
        <v>1590840</v>
      </c>
      <c r="L26" s="70">
        <f t="shared" ref="L26:L31" si="64">SUM(CO26:CZ26)</f>
        <v>5302800</v>
      </c>
      <c r="M26" s="70">
        <f t="shared" ref="M26:M31" si="65">SUM(DA26:DL26)</f>
        <v>5302800</v>
      </c>
      <c r="N26" s="70">
        <f t="shared" ref="N26:N31" si="66">SUM(DM26:DX26)</f>
        <v>5302800</v>
      </c>
      <c r="O26" s="70">
        <f t="shared" ref="O26:O31" si="67">SUM(DY26:EJ26)</f>
        <v>5302800</v>
      </c>
      <c r="P26" s="70">
        <f t="shared" ref="P26:P31" si="68">SUM(EK26:EV26)</f>
        <v>5302800</v>
      </c>
      <c r="Q26" s="70">
        <f t="shared" ref="Q26:Q31" si="69">SUM(EW26:FH26)</f>
        <v>5302800</v>
      </c>
      <c r="R26" s="70">
        <f t="shared" ref="R26:R31" si="70">SUM(FI26:FT26)</f>
        <v>5302800</v>
      </c>
      <c r="S26" s="70">
        <f t="shared" ref="S26:S31" si="71">SUM(FU26:GF26)</f>
        <v>5302800</v>
      </c>
      <c r="T26" s="70">
        <f t="shared" ref="T26:T31" si="72">SUM(GG26:GR26)</f>
        <v>5302800</v>
      </c>
      <c r="U26" s="70">
        <f t="shared" ref="U26:U31" si="73">SUM(GS26:HD26)</f>
        <v>5302800</v>
      </c>
      <c r="V26" s="70">
        <f t="shared" ref="V26:V31" si="74">SUM(HE26:HP26)</f>
        <v>5302800</v>
      </c>
      <c r="W26" s="70">
        <f t="shared" ref="W26:W31" si="75">SUM(HQ26:IB26)</f>
        <v>5302800</v>
      </c>
      <c r="X26" s="70">
        <f t="shared" ref="X26:X31" si="76">SUM(IC26:IN26)</f>
        <v>5302800</v>
      </c>
      <c r="Y26" s="70">
        <f t="shared" ref="Y26:Y31" si="77">SUM(IO26:IZ26)</f>
        <v>5302800</v>
      </c>
      <c r="Z26" s="70">
        <f t="shared" ref="Z26:Z31" si="78">SUM(JA26:JL26)</f>
        <v>5302800</v>
      </c>
      <c r="AA26" s="70">
        <f t="shared" ref="AA26:AA31" si="79">SUM(JM26:JX26)</f>
        <v>5302800</v>
      </c>
      <c r="AB26" s="70">
        <f t="shared" ref="AB26:AB31" si="80">SUM(JY26:KJ26)</f>
        <v>5302800</v>
      </c>
      <c r="AC26" s="70">
        <f t="shared" ref="AC26:AC31" si="81">SUM(KK26:KV26)</f>
        <v>5302800</v>
      </c>
      <c r="AD26" s="70">
        <f t="shared" ref="AD26:AD31" si="82">SUM(KW26:LH26)</f>
        <v>5302800</v>
      </c>
      <c r="AE26" s="70">
        <f t="shared" ref="AE26:AE31" si="83">SUM(LI26:LT26)</f>
        <v>5302800</v>
      </c>
      <c r="AF26" s="70">
        <f t="shared" ref="AF26:AF31" si="84">SUM(LU26:MF26)</f>
        <v>5302800</v>
      </c>
      <c r="AG26" s="70">
        <f t="shared" ref="AG26:AG31" si="85">SUM(MG26:MR26)</f>
        <v>5302800</v>
      </c>
      <c r="AH26" s="70">
        <f t="shared" ref="AH26:AH31" si="86">SUM(MS26:ND26)</f>
        <v>5302800</v>
      </c>
      <c r="AI26" s="70">
        <f t="shared" ref="AI26:AI31" si="87">SUM(NE26:NP26)</f>
        <v>5302800</v>
      </c>
      <c r="AJ26" s="70">
        <f t="shared" ref="AJ26:AJ31" si="88">SUM(NQ26:OB26)</f>
        <v>5302800</v>
      </c>
      <c r="AK26" s="70">
        <f t="shared" ref="AK26:AK31" si="89">SUM(OC26:ON26)</f>
        <v>5302800</v>
      </c>
      <c r="AL26" s="70">
        <f t="shared" ref="AL26:AL31" si="90">SUM(OO26:OZ26)</f>
        <v>5302800</v>
      </c>
      <c r="AM26" s="70">
        <f t="shared" ref="AM26:AM31" si="91">SUM(PA26:PL26)</f>
        <v>5302800</v>
      </c>
      <c r="AN26" s="70">
        <f t="shared" ref="AN26:AN31" si="92">SUM(PM26:PX26)</f>
        <v>5302800</v>
      </c>
      <c r="AO26" s="70">
        <f t="shared" ref="AO26:AO31" si="93">SUM(PY26:QJ26)</f>
        <v>5302800</v>
      </c>
      <c r="AP26" s="70">
        <f t="shared" ref="AP26:AP31" si="94">SUM(QK26:QV26)</f>
        <v>5302800</v>
      </c>
      <c r="AQ26" s="70">
        <f t="shared" ref="AQ26:AQ31" si="95">SUM(QW26:RH26)</f>
        <v>5302800</v>
      </c>
      <c r="AR26" s="70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>
        <v>66285</v>
      </c>
      <c r="BF26" s="227">
        <v>66285</v>
      </c>
      <c r="BG26" s="227">
        <v>66285</v>
      </c>
      <c r="BH26" s="227">
        <v>66285</v>
      </c>
      <c r="BI26" s="227">
        <v>66285</v>
      </c>
      <c r="BJ26" s="227">
        <v>66285</v>
      </c>
      <c r="BK26" s="227">
        <v>66285</v>
      </c>
      <c r="BL26" s="227">
        <v>66285</v>
      </c>
      <c r="BM26" s="227">
        <v>66285</v>
      </c>
      <c r="BN26" s="227">
        <v>66285</v>
      </c>
      <c r="BO26" s="227">
        <v>66285</v>
      </c>
      <c r="BP26" s="227">
        <v>66285</v>
      </c>
      <c r="BQ26" s="227">
        <v>132570</v>
      </c>
      <c r="BR26" s="227">
        <v>132570</v>
      </c>
      <c r="BS26" s="227">
        <v>132570</v>
      </c>
      <c r="BT26" s="227">
        <v>132570</v>
      </c>
      <c r="BU26" s="227">
        <v>132570</v>
      </c>
      <c r="BV26" s="227">
        <v>132570</v>
      </c>
      <c r="BW26" s="227">
        <v>132570</v>
      </c>
      <c r="BX26" s="227">
        <v>132570</v>
      </c>
      <c r="BY26" s="227">
        <v>132570</v>
      </c>
      <c r="BZ26" s="227">
        <v>132570</v>
      </c>
      <c r="CA26" s="227">
        <v>132570</v>
      </c>
      <c r="CB26" s="227">
        <v>132570</v>
      </c>
      <c r="CC26" s="227">
        <v>132570</v>
      </c>
      <c r="CD26" s="227">
        <v>132570</v>
      </c>
      <c r="CE26" s="227">
        <v>132570</v>
      </c>
      <c r="CF26" s="227">
        <v>132570</v>
      </c>
      <c r="CG26" s="227">
        <v>132570</v>
      </c>
      <c r="CH26" s="227">
        <v>132570</v>
      </c>
      <c r="CI26" s="227">
        <v>132570</v>
      </c>
      <c r="CJ26" s="227">
        <v>132570</v>
      </c>
      <c r="CK26" s="227">
        <v>132570</v>
      </c>
      <c r="CL26" s="227">
        <v>132570</v>
      </c>
      <c r="CM26" s="227">
        <v>132570</v>
      </c>
      <c r="CN26" s="227">
        <v>132570</v>
      </c>
      <c r="CO26" s="227">
        <v>441900</v>
      </c>
      <c r="CP26" s="227">
        <v>441900</v>
      </c>
      <c r="CQ26" s="227">
        <v>441900</v>
      </c>
      <c r="CR26" s="227">
        <v>441900</v>
      </c>
      <c r="CS26" s="227">
        <v>441900</v>
      </c>
      <c r="CT26" s="227">
        <v>441900</v>
      </c>
      <c r="CU26" s="227">
        <v>441900</v>
      </c>
      <c r="CV26" s="227">
        <v>441900</v>
      </c>
      <c r="CW26" s="227">
        <v>441900</v>
      </c>
      <c r="CX26" s="227">
        <v>441900</v>
      </c>
      <c r="CY26" s="227">
        <v>441900</v>
      </c>
      <c r="CZ26" s="227">
        <v>441900</v>
      </c>
      <c r="DA26" s="227">
        <v>441900</v>
      </c>
      <c r="DB26" s="227">
        <v>441900</v>
      </c>
      <c r="DC26" s="227">
        <v>441900</v>
      </c>
      <c r="DD26" s="227">
        <v>441900</v>
      </c>
      <c r="DE26" s="227">
        <v>441900</v>
      </c>
      <c r="DF26" s="227">
        <v>441900</v>
      </c>
      <c r="DG26" s="227">
        <v>441900</v>
      </c>
      <c r="DH26" s="227">
        <v>441900</v>
      </c>
      <c r="DI26" s="227">
        <v>441900</v>
      </c>
      <c r="DJ26" s="227">
        <v>441900</v>
      </c>
      <c r="DK26" s="227">
        <v>441900</v>
      </c>
      <c r="DL26" s="227">
        <v>441900</v>
      </c>
      <c r="DM26" s="227">
        <v>441900</v>
      </c>
      <c r="DN26" s="227">
        <v>441900</v>
      </c>
      <c r="DO26" s="227">
        <v>441900</v>
      </c>
      <c r="DP26" s="227">
        <v>441900</v>
      </c>
      <c r="DQ26" s="227">
        <v>441900</v>
      </c>
      <c r="DR26" s="227">
        <v>441900</v>
      </c>
      <c r="DS26" s="227">
        <v>441900</v>
      </c>
      <c r="DT26" s="227">
        <v>441900</v>
      </c>
      <c r="DU26" s="227">
        <v>441900</v>
      </c>
      <c r="DV26" s="227">
        <v>441900</v>
      </c>
      <c r="DW26" s="227">
        <v>441900</v>
      </c>
      <c r="DX26" s="227">
        <v>441900</v>
      </c>
      <c r="DY26" s="227">
        <v>441900</v>
      </c>
      <c r="DZ26" s="227">
        <f t="shared" ref="DZ26:GK26" si="96">DY26</f>
        <v>441900</v>
      </c>
      <c r="EA26" s="227">
        <f t="shared" si="96"/>
        <v>441900</v>
      </c>
      <c r="EB26" s="227">
        <f t="shared" si="96"/>
        <v>441900</v>
      </c>
      <c r="EC26" s="227">
        <f t="shared" si="96"/>
        <v>441900</v>
      </c>
      <c r="ED26" s="227">
        <f t="shared" si="96"/>
        <v>441900</v>
      </c>
      <c r="EE26" s="227">
        <f t="shared" si="96"/>
        <v>441900</v>
      </c>
      <c r="EF26" s="227">
        <f t="shared" si="96"/>
        <v>441900</v>
      </c>
      <c r="EG26" s="227">
        <f t="shared" si="96"/>
        <v>441900</v>
      </c>
      <c r="EH26" s="227">
        <f t="shared" si="96"/>
        <v>441900</v>
      </c>
      <c r="EI26" s="227">
        <f t="shared" si="96"/>
        <v>441900</v>
      </c>
      <c r="EJ26" s="227">
        <f t="shared" si="96"/>
        <v>441900</v>
      </c>
      <c r="EK26" s="227">
        <f t="shared" si="96"/>
        <v>441900</v>
      </c>
      <c r="EL26" s="227">
        <f t="shared" si="96"/>
        <v>441900</v>
      </c>
      <c r="EM26" s="227">
        <f t="shared" si="96"/>
        <v>441900</v>
      </c>
      <c r="EN26" s="227">
        <f t="shared" si="96"/>
        <v>441900</v>
      </c>
      <c r="EO26" s="227">
        <f t="shared" si="96"/>
        <v>441900</v>
      </c>
      <c r="EP26" s="227">
        <f t="shared" si="96"/>
        <v>441900</v>
      </c>
      <c r="EQ26" s="227">
        <f t="shared" si="96"/>
        <v>441900</v>
      </c>
      <c r="ER26" s="227">
        <f t="shared" si="96"/>
        <v>441900</v>
      </c>
      <c r="ES26" s="227">
        <f t="shared" si="96"/>
        <v>441900</v>
      </c>
      <c r="ET26" s="227">
        <f t="shared" si="96"/>
        <v>441900</v>
      </c>
      <c r="EU26" s="227">
        <f t="shared" si="96"/>
        <v>441900</v>
      </c>
      <c r="EV26" s="227">
        <f t="shared" si="96"/>
        <v>441900</v>
      </c>
      <c r="EW26" s="227">
        <f t="shared" si="96"/>
        <v>441900</v>
      </c>
      <c r="EX26" s="227">
        <f t="shared" si="96"/>
        <v>441900</v>
      </c>
      <c r="EY26" s="227">
        <f t="shared" si="96"/>
        <v>441900</v>
      </c>
      <c r="EZ26" s="227">
        <f t="shared" si="96"/>
        <v>441900</v>
      </c>
      <c r="FA26" s="227">
        <f t="shared" si="96"/>
        <v>441900</v>
      </c>
      <c r="FB26" s="227">
        <f t="shared" si="96"/>
        <v>441900</v>
      </c>
      <c r="FC26" s="227">
        <f t="shared" si="96"/>
        <v>441900</v>
      </c>
      <c r="FD26" s="227">
        <f t="shared" si="96"/>
        <v>441900</v>
      </c>
      <c r="FE26" s="227">
        <f t="shared" si="96"/>
        <v>441900</v>
      </c>
      <c r="FF26" s="227">
        <f t="shared" si="96"/>
        <v>441900</v>
      </c>
      <c r="FG26" s="227">
        <f t="shared" si="96"/>
        <v>441900</v>
      </c>
      <c r="FH26" s="227">
        <f t="shared" si="96"/>
        <v>441900</v>
      </c>
      <c r="FI26" s="227">
        <f t="shared" si="96"/>
        <v>441900</v>
      </c>
      <c r="FJ26" s="227">
        <f t="shared" si="96"/>
        <v>441900</v>
      </c>
      <c r="FK26" s="227">
        <f t="shared" si="96"/>
        <v>441900</v>
      </c>
      <c r="FL26" s="227">
        <f t="shared" si="96"/>
        <v>441900</v>
      </c>
      <c r="FM26" s="227">
        <f t="shared" si="96"/>
        <v>441900</v>
      </c>
      <c r="FN26" s="227">
        <f t="shared" si="96"/>
        <v>441900</v>
      </c>
      <c r="FO26" s="227">
        <f t="shared" si="96"/>
        <v>441900</v>
      </c>
      <c r="FP26" s="227">
        <f t="shared" si="96"/>
        <v>441900</v>
      </c>
      <c r="FQ26" s="227">
        <f t="shared" si="96"/>
        <v>441900</v>
      </c>
      <c r="FR26" s="227">
        <f t="shared" si="96"/>
        <v>441900</v>
      </c>
      <c r="FS26" s="227">
        <f t="shared" si="96"/>
        <v>441900</v>
      </c>
      <c r="FT26" s="227">
        <f t="shared" si="96"/>
        <v>441900</v>
      </c>
      <c r="FU26" s="227">
        <f t="shared" si="96"/>
        <v>441900</v>
      </c>
      <c r="FV26" s="227">
        <f t="shared" si="96"/>
        <v>441900</v>
      </c>
      <c r="FW26" s="227">
        <f t="shared" si="96"/>
        <v>441900</v>
      </c>
      <c r="FX26" s="227">
        <f t="shared" si="96"/>
        <v>441900</v>
      </c>
      <c r="FY26" s="227">
        <f t="shared" si="96"/>
        <v>441900</v>
      </c>
      <c r="FZ26" s="227">
        <f t="shared" si="96"/>
        <v>441900</v>
      </c>
      <c r="GA26" s="227">
        <f t="shared" si="96"/>
        <v>441900</v>
      </c>
      <c r="GB26" s="227">
        <f t="shared" si="96"/>
        <v>441900</v>
      </c>
      <c r="GC26" s="227">
        <f t="shared" si="96"/>
        <v>441900</v>
      </c>
      <c r="GD26" s="227">
        <f t="shared" si="96"/>
        <v>441900</v>
      </c>
      <c r="GE26" s="227">
        <f t="shared" si="96"/>
        <v>441900</v>
      </c>
      <c r="GF26" s="227">
        <f t="shared" si="96"/>
        <v>441900</v>
      </c>
      <c r="GG26" s="227">
        <f t="shared" si="96"/>
        <v>441900</v>
      </c>
      <c r="GH26" s="227">
        <f t="shared" si="96"/>
        <v>441900</v>
      </c>
      <c r="GI26" s="227">
        <f t="shared" si="96"/>
        <v>441900</v>
      </c>
      <c r="GJ26" s="227">
        <f t="shared" si="96"/>
        <v>441900</v>
      </c>
      <c r="GK26" s="227">
        <f t="shared" si="96"/>
        <v>441900</v>
      </c>
      <c r="GL26" s="227">
        <f t="shared" ref="GL26:IW26" si="97">GK26</f>
        <v>441900</v>
      </c>
      <c r="GM26" s="227">
        <f t="shared" si="97"/>
        <v>441900</v>
      </c>
      <c r="GN26" s="227">
        <f t="shared" si="97"/>
        <v>441900</v>
      </c>
      <c r="GO26" s="227">
        <f t="shared" si="97"/>
        <v>441900</v>
      </c>
      <c r="GP26" s="227">
        <f t="shared" si="97"/>
        <v>441900</v>
      </c>
      <c r="GQ26" s="227">
        <f t="shared" si="97"/>
        <v>441900</v>
      </c>
      <c r="GR26" s="227">
        <f t="shared" si="97"/>
        <v>441900</v>
      </c>
      <c r="GS26" s="227">
        <f t="shared" si="97"/>
        <v>441900</v>
      </c>
      <c r="GT26" s="227">
        <f t="shared" si="97"/>
        <v>441900</v>
      </c>
      <c r="GU26" s="227">
        <f t="shared" si="97"/>
        <v>441900</v>
      </c>
      <c r="GV26" s="227">
        <f t="shared" si="97"/>
        <v>441900</v>
      </c>
      <c r="GW26" s="227">
        <f t="shared" si="97"/>
        <v>441900</v>
      </c>
      <c r="GX26" s="227">
        <f t="shared" si="97"/>
        <v>441900</v>
      </c>
      <c r="GY26" s="227">
        <f t="shared" si="97"/>
        <v>441900</v>
      </c>
      <c r="GZ26" s="227">
        <f t="shared" si="97"/>
        <v>441900</v>
      </c>
      <c r="HA26" s="227">
        <f t="shared" si="97"/>
        <v>441900</v>
      </c>
      <c r="HB26" s="227">
        <f t="shared" si="97"/>
        <v>441900</v>
      </c>
      <c r="HC26" s="227">
        <f t="shared" si="97"/>
        <v>441900</v>
      </c>
      <c r="HD26" s="227">
        <f t="shared" si="97"/>
        <v>441900</v>
      </c>
      <c r="HE26" s="227">
        <f t="shared" si="97"/>
        <v>441900</v>
      </c>
      <c r="HF26" s="227">
        <f t="shared" si="97"/>
        <v>441900</v>
      </c>
      <c r="HG26" s="227">
        <f t="shared" si="97"/>
        <v>441900</v>
      </c>
      <c r="HH26" s="227">
        <f t="shared" si="97"/>
        <v>441900</v>
      </c>
      <c r="HI26" s="227">
        <f t="shared" si="97"/>
        <v>441900</v>
      </c>
      <c r="HJ26" s="227">
        <f t="shared" si="97"/>
        <v>441900</v>
      </c>
      <c r="HK26" s="227">
        <f t="shared" si="97"/>
        <v>441900</v>
      </c>
      <c r="HL26" s="227">
        <f t="shared" si="97"/>
        <v>441900</v>
      </c>
      <c r="HM26" s="227">
        <f t="shared" si="97"/>
        <v>441900</v>
      </c>
      <c r="HN26" s="227">
        <f t="shared" si="97"/>
        <v>441900</v>
      </c>
      <c r="HO26" s="227">
        <f t="shared" si="97"/>
        <v>441900</v>
      </c>
      <c r="HP26" s="227">
        <f t="shared" si="97"/>
        <v>441900</v>
      </c>
      <c r="HQ26" s="227">
        <f t="shared" si="97"/>
        <v>441900</v>
      </c>
      <c r="HR26" s="227">
        <f t="shared" si="97"/>
        <v>441900</v>
      </c>
      <c r="HS26" s="227">
        <f t="shared" si="97"/>
        <v>441900</v>
      </c>
      <c r="HT26" s="227">
        <f t="shared" si="97"/>
        <v>441900</v>
      </c>
      <c r="HU26" s="227">
        <f t="shared" si="97"/>
        <v>441900</v>
      </c>
      <c r="HV26" s="227">
        <f t="shared" si="97"/>
        <v>441900</v>
      </c>
      <c r="HW26" s="227">
        <f t="shared" si="97"/>
        <v>441900</v>
      </c>
      <c r="HX26" s="227">
        <f t="shared" si="97"/>
        <v>441900</v>
      </c>
      <c r="HY26" s="227">
        <f t="shared" si="97"/>
        <v>441900</v>
      </c>
      <c r="HZ26" s="227">
        <f t="shared" si="97"/>
        <v>441900</v>
      </c>
      <c r="IA26" s="227">
        <f t="shared" si="97"/>
        <v>441900</v>
      </c>
      <c r="IB26" s="227">
        <f t="shared" si="97"/>
        <v>441900</v>
      </c>
      <c r="IC26" s="227">
        <f t="shared" si="97"/>
        <v>441900</v>
      </c>
      <c r="ID26" s="227">
        <f t="shared" si="97"/>
        <v>441900</v>
      </c>
      <c r="IE26" s="227">
        <f t="shared" si="97"/>
        <v>441900</v>
      </c>
      <c r="IF26" s="227">
        <f t="shared" si="97"/>
        <v>441900</v>
      </c>
      <c r="IG26" s="227">
        <f t="shared" si="97"/>
        <v>441900</v>
      </c>
      <c r="IH26" s="227">
        <f t="shared" si="97"/>
        <v>441900</v>
      </c>
      <c r="II26" s="227">
        <f t="shared" si="97"/>
        <v>441900</v>
      </c>
      <c r="IJ26" s="227">
        <f t="shared" si="97"/>
        <v>441900</v>
      </c>
      <c r="IK26" s="227">
        <f t="shared" si="97"/>
        <v>441900</v>
      </c>
      <c r="IL26" s="227">
        <f t="shared" si="97"/>
        <v>441900</v>
      </c>
      <c r="IM26" s="227">
        <f t="shared" si="97"/>
        <v>441900</v>
      </c>
      <c r="IN26" s="227">
        <f t="shared" si="97"/>
        <v>441900</v>
      </c>
      <c r="IO26" s="227">
        <f t="shared" si="97"/>
        <v>441900</v>
      </c>
      <c r="IP26" s="227">
        <f t="shared" si="97"/>
        <v>441900</v>
      </c>
      <c r="IQ26" s="227">
        <f t="shared" si="97"/>
        <v>441900</v>
      </c>
      <c r="IR26" s="227">
        <f t="shared" si="97"/>
        <v>441900</v>
      </c>
      <c r="IS26" s="227">
        <f t="shared" si="97"/>
        <v>441900</v>
      </c>
      <c r="IT26" s="227">
        <f t="shared" si="97"/>
        <v>441900</v>
      </c>
      <c r="IU26" s="227">
        <f t="shared" si="97"/>
        <v>441900</v>
      </c>
      <c r="IV26" s="227">
        <f t="shared" si="97"/>
        <v>441900</v>
      </c>
      <c r="IW26" s="227">
        <f t="shared" si="97"/>
        <v>441900</v>
      </c>
      <c r="IX26" s="227">
        <f t="shared" ref="IX26:LI26" si="98">IW26</f>
        <v>441900</v>
      </c>
      <c r="IY26" s="227">
        <f t="shared" si="98"/>
        <v>441900</v>
      </c>
      <c r="IZ26" s="227">
        <f t="shared" si="98"/>
        <v>441900</v>
      </c>
      <c r="JA26" s="227">
        <f t="shared" si="98"/>
        <v>441900</v>
      </c>
      <c r="JB26" s="227">
        <f t="shared" si="98"/>
        <v>441900</v>
      </c>
      <c r="JC26" s="227">
        <f t="shared" si="98"/>
        <v>441900</v>
      </c>
      <c r="JD26" s="227">
        <f t="shared" si="98"/>
        <v>441900</v>
      </c>
      <c r="JE26" s="227">
        <f t="shared" si="98"/>
        <v>441900</v>
      </c>
      <c r="JF26" s="227">
        <f t="shared" si="98"/>
        <v>441900</v>
      </c>
      <c r="JG26" s="227">
        <f t="shared" si="98"/>
        <v>441900</v>
      </c>
      <c r="JH26" s="227">
        <f t="shared" si="98"/>
        <v>441900</v>
      </c>
      <c r="JI26" s="227">
        <f t="shared" si="98"/>
        <v>441900</v>
      </c>
      <c r="JJ26" s="227">
        <f t="shared" si="98"/>
        <v>441900</v>
      </c>
      <c r="JK26" s="227">
        <f t="shared" si="98"/>
        <v>441900</v>
      </c>
      <c r="JL26" s="227">
        <f t="shared" si="98"/>
        <v>441900</v>
      </c>
      <c r="JM26" s="227">
        <f t="shared" si="98"/>
        <v>441900</v>
      </c>
      <c r="JN26" s="227">
        <f t="shared" si="98"/>
        <v>441900</v>
      </c>
      <c r="JO26" s="227">
        <f t="shared" si="98"/>
        <v>441900</v>
      </c>
      <c r="JP26" s="227">
        <f t="shared" si="98"/>
        <v>441900</v>
      </c>
      <c r="JQ26" s="227">
        <f t="shared" si="98"/>
        <v>441900</v>
      </c>
      <c r="JR26" s="227">
        <f t="shared" si="98"/>
        <v>441900</v>
      </c>
      <c r="JS26" s="227">
        <f t="shared" si="98"/>
        <v>441900</v>
      </c>
      <c r="JT26" s="227">
        <f t="shared" si="98"/>
        <v>441900</v>
      </c>
      <c r="JU26" s="227">
        <f t="shared" si="98"/>
        <v>441900</v>
      </c>
      <c r="JV26" s="227">
        <f t="shared" si="98"/>
        <v>441900</v>
      </c>
      <c r="JW26" s="227">
        <f t="shared" si="98"/>
        <v>441900</v>
      </c>
      <c r="JX26" s="227">
        <f t="shared" si="98"/>
        <v>441900</v>
      </c>
      <c r="JY26" s="227">
        <f t="shared" si="98"/>
        <v>441900</v>
      </c>
      <c r="JZ26" s="227">
        <f t="shared" si="98"/>
        <v>441900</v>
      </c>
      <c r="KA26" s="227">
        <f t="shared" si="98"/>
        <v>441900</v>
      </c>
      <c r="KB26" s="227">
        <f t="shared" si="98"/>
        <v>441900</v>
      </c>
      <c r="KC26" s="227">
        <f t="shared" si="98"/>
        <v>441900</v>
      </c>
      <c r="KD26" s="227">
        <f t="shared" si="98"/>
        <v>441900</v>
      </c>
      <c r="KE26" s="227">
        <f t="shared" si="98"/>
        <v>441900</v>
      </c>
      <c r="KF26" s="227">
        <f t="shared" si="98"/>
        <v>441900</v>
      </c>
      <c r="KG26" s="227">
        <f t="shared" si="98"/>
        <v>441900</v>
      </c>
      <c r="KH26" s="227">
        <f t="shared" si="98"/>
        <v>441900</v>
      </c>
      <c r="KI26" s="227">
        <f t="shared" si="98"/>
        <v>441900</v>
      </c>
      <c r="KJ26" s="227">
        <f t="shared" si="98"/>
        <v>441900</v>
      </c>
      <c r="KK26" s="227">
        <f t="shared" si="98"/>
        <v>441900</v>
      </c>
      <c r="KL26" s="227">
        <f t="shared" si="98"/>
        <v>441900</v>
      </c>
      <c r="KM26" s="227">
        <f t="shared" si="98"/>
        <v>441900</v>
      </c>
      <c r="KN26" s="227">
        <f t="shared" si="98"/>
        <v>441900</v>
      </c>
      <c r="KO26" s="227">
        <f t="shared" si="98"/>
        <v>441900</v>
      </c>
      <c r="KP26" s="227">
        <f t="shared" si="98"/>
        <v>441900</v>
      </c>
      <c r="KQ26" s="227">
        <f t="shared" si="98"/>
        <v>441900</v>
      </c>
      <c r="KR26" s="227">
        <f t="shared" si="98"/>
        <v>441900</v>
      </c>
      <c r="KS26" s="227">
        <f t="shared" si="98"/>
        <v>441900</v>
      </c>
      <c r="KT26" s="227">
        <f t="shared" si="98"/>
        <v>441900</v>
      </c>
      <c r="KU26" s="227">
        <f t="shared" si="98"/>
        <v>441900</v>
      </c>
      <c r="KV26" s="227">
        <f t="shared" si="98"/>
        <v>441900</v>
      </c>
      <c r="KW26" s="227">
        <f t="shared" si="98"/>
        <v>441900</v>
      </c>
      <c r="KX26" s="227">
        <f t="shared" si="98"/>
        <v>441900</v>
      </c>
      <c r="KY26" s="227">
        <f t="shared" si="98"/>
        <v>441900</v>
      </c>
      <c r="KZ26" s="227">
        <f t="shared" si="98"/>
        <v>441900</v>
      </c>
      <c r="LA26" s="227">
        <f t="shared" si="98"/>
        <v>441900</v>
      </c>
      <c r="LB26" s="227">
        <f t="shared" si="98"/>
        <v>441900</v>
      </c>
      <c r="LC26" s="227">
        <f t="shared" si="98"/>
        <v>441900</v>
      </c>
      <c r="LD26" s="227">
        <f t="shared" si="98"/>
        <v>441900</v>
      </c>
      <c r="LE26" s="227">
        <f t="shared" si="98"/>
        <v>441900</v>
      </c>
      <c r="LF26" s="227">
        <f t="shared" si="98"/>
        <v>441900</v>
      </c>
      <c r="LG26" s="227">
        <f t="shared" si="98"/>
        <v>441900</v>
      </c>
      <c r="LH26" s="227">
        <f t="shared" si="98"/>
        <v>441900</v>
      </c>
      <c r="LI26" s="227">
        <f t="shared" si="98"/>
        <v>441900</v>
      </c>
      <c r="LJ26" s="227">
        <f t="shared" ref="LJ26:NU26" si="99">LI26</f>
        <v>441900</v>
      </c>
      <c r="LK26" s="227">
        <f t="shared" si="99"/>
        <v>441900</v>
      </c>
      <c r="LL26" s="227">
        <f t="shared" si="99"/>
        <v>441900</v>
      </c>
      <c r="LM26" s="227">
        <f t="shared" si="99"/>
        <v>441900</v>
      </c>
      <c r="LN26" s="227">
        <f t="shared" si="99"/>
        <v>441900</v>
      </c>
      <c r="LO26" s="227">
        <f t="shared" si="99"/>
        <v>441900</v>
      </c>
      <c r="LP26" s="227">
        <f t="shared" si="99"/>
        <v>441900</v>
      </c>
      <c r="LQ26" s="227">
        <f t="shared" si="99"/>
        <v>441900</v>
      </c>
      <c r="LR26" s="227">
        <f t="shared" si="99"/>
        <v>441900</v>
      </c>
      <c r="LS26" s="227">
        <f t="shared" si="99"/>
        <v>441900</v>
      </c>
      <c r="LT26" s="227">
        <f t="shared" si="99"/>
        <v>441900</v>
      </c>
      <c r="LU26" s="227">
        <f t="shared" si="99"/>
        <v>441900</v>
      </c>
      <c r="LV26" s="227">
        <f t="shared" si="99"/>
        <v>441900</v>
      </c>
      <c r="LW26" s="227">
        <f t="shared" si="99"/>
        <v>441900</v>
      </c>
      <c r="LX26" s="227">
        <f t="shared" si="99"/>
        <v>441900</v>
      </c>
      <c r="LY26" s="227">
        <f t="shared" si="99"/>
        <v>441900</v>
      </c>
      <c r="LZ26" s="227">
        <f t="shared" si="99"/>
        <v>441900</v>
      </c>
      <c r="MA26" s="227">
        <f t="shared" si="99"/>
        <v>441900</v>
      </c>
      <c r="MB26" s="227">
        <f t="shared" si="99"/>
        <v>441900</v>
      </c>
      <c r="MC26" s="227">
        <f t="shared" si="99"/>
        <v>441900</v>
      </c>
      <c r="MD26" s="227">
        <f t="shared" si="99"/>
        <v>441900</v>
      </c>
      <c r="ME26" s="227">
        <f t="shared" si="99"/>
        <v>441900</v>
      </c>
      <c r="MF26" s="227">
        <f t="shared" si="99"/>
        <v>441900</v>
      </c>
      <c r="MG26" s="227">
        <f t="shared" si="99"/>
        <v>441900</v>
      </c>
      <c r="MH26" s="227">
        <f t="shared" si="99"/>
        <v>441900</v>
      </c>
      <c r="MI26" s="227">
        <f t="shared" si="99"/>
        <v>441900</v>
      </c>
      <c r="MJ26" s="227">
        <f t="shared" si="99"/>
        <v>441900</v>
      </c>
      <c r="MK26" s="227">
        <f t="shared" si="99"/>
        <v>441900</v>
      </c>
      <c r="ML26" s="227">
        <f t="shared" si="99"/>
        <v>441900</v>
      </c>
      <c r="MM26" s="227">
        <f t="shared" si="99"/>
        <v>441900</v>
      </c>
      <c r="MN26" s="227">
        <f t="shared" si="99"/>
        <v>441900</v>
      </c>
      <c r="MO26" s="227">
        <f t="shared" si="99"/>
        <v>441900</v>
      </c>
      <c r="MP26" s="227">
        <f t="shared" si="99"/>
        <v>441900</v>
      </c>
      <c r="MQ26" s="227">
        <f t="shared" si="99"/>
        <v>441900</v>
      </c>
      <c r="MR26" s="227">
        <f t="shared" si="99"/>
        <v>441900</v>
      </c>
      <c r="MS26" s="227">
        <f t="shared" si="99"/>
        <v>441900</v>
      </c>
      <c r="MT26" s="227">
        <f t="shared" si="99"/>
        <v>441900</v>
      </c>
      <c r="MU26" s="227">
        <f t="shared" si="99"/>
        <v>441900</v>
      </c>
      <c r="MV26" s="227">
        <f t="shared" si="99"/>
        <v>441900</v>
      </c>
      <c r="MW26" s="227">
        <f t="shared" si="99"/>
        <v>441900</v>
      </c>
      <c r="MX26" s="227">
        <f t="shared" si="99"/>
        <v>441900</v>
      </c>
      <c r="MY26" s="227">
        <f t="shared" si="99"/>
        <v>441900</v>
      </c>
      <c r="MZ26" s="227">
        <f t="shared" si="99"/>
        <v>441900</v>
      </c>
      <c r="NA26" s="227">
        <f t="shared" si="99"/>
        <v>441900</v>
      </c>
      <c r="NB26" s="227">
        <f t="shared" si="99"/>
        <v>441900</v>
      </c>
      <c r="NC26" s="227">
        <f t="shared" si="99"/>
        <v>441900</v>
      </c>
      <c r="ND26" s="227">
        <f t="shared" si="99"/>
        <v>441900</v>
      </c>
      <c r="NE26" s="227">
        <f t="shared" si="99"/>
        <v>441900</v>
      </c>
      <c r="NF26" s="227">
        <f t="shared" si="99"/>
        <v>441900</v>
      </c>
      <c r="NG26" s="227">
        <f t="shared" si="99"/>
        <v>441900</v>
      </c>
      <c r="NH26" s="227">
        <f t="shared" si="99"/>
        <v>441900</v>
      </c>
      <c r="NI26" s="227">
        <f t="shared" si="99"/>
        <v>441900</v>
      </c>
      <c r="NJ26" s="227">
        <f t="shared" si="99"/>
        <v>441900</v>
      </c>
      <c r="NK26" s="227">
        <f t="shared" si="99"/>
        <v>441900</v>
      </c>
      <c r="NL26" s="227">
        <f t="shared" si="99"/>
        <v>441900</v>
      </c>
      <c r="NM26" s="227">
        <f t="shared" si="99"/>
        <v>441900</v>
      </c>
      <c r="NN26" s="227">
        <f t="shared" si="99"/>
        <v>441900</v>
      </c>
      <c r="NO26" s="227">
        <f t="shared" si="99"/>
        <v>441900</v>
      </c>
      <c r="NP26" s="227">
        <f t="shared" si="99"/>
        <v>441900</v>
      </c>
      <c r="NQ26" s="227">
        <f t="shared" si="99"/>
        <v>441900</v>
      </c>
      <c r="NR26" s="227">
        <f t="shared" si="99"/>
        <v>441900</v>
      </c>
      <c r="NS26" s="227">
        <f t="shared" si="99"/>
        <v>441900</v>
      </c>
      <c r="NT26" s="227">
        <f t="shared" si="99"/>
        <v>441900</v>
      </c>
      <c r="NU26" s="227">
        <f t="shared" si="99"/>
        <v>441900</v>
      </c>
      <c r="NV26" s="227">
        <f t="shared" ref="NV26:QG26" si="100">NU26</f>
        <v>441900</v>
      </c>
      <c r="NW26" s="227">
        <f t="shared" si="100"/>
        <v>441900</v>
      </c>
      <c r="NX26" s="227">
        <f t="shared" si="100"/>
        <v>441900</v>
      </c>
      <c r="NY26" s="227">
        <f t="shared" si="100"/>
        <v>441900</v>
      </c>
      <c r="NZ26" s="227">
        <f t="shared" si="100"/>
        <v>441900</v>
      </c>
      <c r="OA26" s="227">
        <f t="shared" si="100"/>
        <v>441900</v>
      </c>
      <c r="OB26" s="227">
        <f t="shared" si="100"/>
        <v>441900</v>
      </c>
      <c r="OC26" s="227">
        <f t="shared" si="100"/>
        <v>441900</v>
      </c>
      <c r="OD26" s="227">
        <f t="shared" si="100"/>
        <v>441900</v>
      </c>
      <c r="OE26" s="227">
        <f t="shared" si="100"/>
        <v>441900</v>
      </c>
      <c r="OF26" s="227">
        <f t="shared" si="100"/>
        <v>441900</v>
      </c>
      <c r="OG26" s="227">
        <f t="shared" si="100"/>
        <v>441900</v>
      </c>
      <c r="OH26" s="227">
        <f t="shared" si="100"/>
        <v>441900</v>
      </c>
      <c r="OI26" s="227">
        <f t="shared" si="100"/>
        <v>441900</v>
      </c>
      <c r="OJ26" s="227">
        <f t="shared" si="100"/>
        <v>441900</v>
      </c>
      <c r="OK26" s="227">
        <f t="shared" si="100"/>
        <v>441900</v>
      </c>
      <c r="OL26" s="227">
        <f t="shared" si="100"/>
        <v>441900</v>
      </c>
      <c r="OM26" s="227">
        <f t="shared" si="100"/>
        <v>441900</v>
      </c>
      <c r="ON26" s="227">
        <f t="shared" si="100"/>
        <v>441900</v>
      </c>
      <c r="OO26" s="227">
        <f t="shared" si="100"/>
        <v>441900</v>
      </c>
      <c r="OP26" s="227">
        <f t="shared" si="100"/>
        <v>441900</v>
      </c>
      <c r="OQ26" s="227">
        <f t="shared" si="100"/>
        <v>441900</v>
      </c>
      <c r="OR26" s="227">
        <f t="shared" si="100"/>
        <v>441900</v>
      </c>
      <c r="OS26" s="227">
        <f t="shared" si="100"/>
        <v>441900</v>
      </c>
      <c r="OT26" s="227">
        <f t="shared" si="100"/>
        <v>441900</v>
      </c>
      <c r="OU26" s="227">
        <f t="shared" si="100"/>
        <v>441900</v>
      </c>
      <c r="OV26" s="227">
        <f t="shared" si="100"/>
        <v>441900</v>
      </c>
      <c r="OW26" s="227">
        <f t="shared" si="100"/>
        <v>441900</v>
      </c>
      <c r="OX26" s="227">
        <f t="shared" si="100"/>
        <v>441900</v>
      </c>
      <c r="OY26" s="227">
        <f t="shared" si="100"/>
        <v>441900</v>
      </c>
      <c r="OZ26" s="227">
        <f t="shared" si="100"/>
        <v>441900</v>
      </c>
      <c r="PA26" s="227">
        <f t="shared" si="100"/>
        <v>441900</v>
      </c>
      <c r="PB26" s="227">
        <f t="shared" si="100"/>
        <v>441900</v>
      </c>
      <c r="PC26" s="227">
        <f t="shared" si="100"/>
        <v>441900</v>
      </c>
      <c r="PD26" s="227">
        <f t="shared" si="100"/>
        <v>441900</v>
      </c>
      <c r="PE26" s="227">
        <f t="shared" si="100"/>
        <v>441900</v>
      </c>
      <c r="PF26" s="227">
        <f t="shared" si="100"/>
        <v>441900</v>
      </c>
      <c r="PG26" s="227">
        <f t="shared" si="100"/>
        <v>441900</v>
      </c>
      <c r="PH26" s="227">
        <f t="shared" si="100"/>
        <v>441900</v>
      </c>
      <c r="PI26" s="227">
        <f t="shared" si="100"/>
        <v>441900</v>
      </c>
      <c r="PJ26" s="227">
        <f t="shared" si="100"/>
        <v>441900</v>
      </c>
      <c r="PK26" s="227">
        <f t="shared" si="100"/>
        <v>441900</v>
      </c>
      <c r="PL26" s="227">
        <f t="shared" si="100"/>
        <v>441900</v>
      </c>
      <c r="PM26" s="227">
        <f t="shared" si="100"/>
        <v>441900</v>
      </c>
      <c r="PN26" s="227">
        <f t="shared" si="100"/>
        <v>441900</v>
      </c>
      <c r="PO26" s="227">
        <f t="shared" si="100"/>
        <v>441900</v>
      </c>
      <c r="PP26" s="227">
        <f t="shared" si="100"/>
        <v>441900</v>
      </c>
      <c r="PQ26" s="227">
        <f t="shared" si="100"/>
        <v>441900</v>
      </c>
      <c r="PR26" s="227">
        <f t="shared" si="100"/>
        <v>441900</v>
      </c>
      <c r="PS26" s="227">
        <f t="shared" si="100"/>
        <v>441900</v>
      </c>
      <c r="PT26" s="227">
        <f t="shared" si="100"/>
        <v>441900</v>
      </c>
      <c r="PU26" s="227">
        <f t="shared" si="100"/>
        <v>441900</v>
      </c>
      <c r="PV26" s="227">
        <f t="shared" si="100"/>
        <v>441900</v>
      </c>
      <c r="PW26" s="227">
        <f t="shared" si="100"/>
        <v>441900</v>
      </c>
      <c r="PX26" s="227">
        <f t="shared" si="100"/>
        <v>441900</v>
      </c>
      <c r="PY26" s="227">
        <f t="shared" si="100"/>
        <v>441900</v>
      </c>
      <c r="PZ26" s="227">
        <f t="shared" si="100"/>
        <v>441900</v>
      </c>
      <c r="QA26" s="227">
        <f t="shared" si="100"/>
        <v>441900</v>
      </c>
      <c r="QB26" s="227">
        <f t="shared" si="100"/>
        <v>441900</v>
      </c>
      <c r="QC26" s="227">
        <f t="shared" si="100"/>
        <v>441900</v>
      </c>
      <c r="QD26" s="227">
        <f t="shared" si="100"/>
        <v>441900</v>
      </c>
      <c r="QE26" s="227">
        <f t="shared" si="100"/>
        <v>441900</v>
      </c>
      <c r="QF26" s="227">
        <f t="shared" si="100"/>
        <v>441900</v>
      </c>
      <c r="QG26" s="227">
        <f t="shared" si="100"/>
        <v>441900</v>
      </c>
      <c r="QH26" s="227">
        <f t="shared" ref="QH26:RH26" si="101">QG26</f>
        <v>441900</v>
      </c>
      <c r="QI26" s="227">
        <f t="shared" si="101"/>
        <v>441900</v>
      </c>
      <c r="QJ26" s="227">
        <f t="shared" si="101"/>
        <v>441900</v>
      </c>
      <c r="QK26" s="227">
        <f t="shared" si="101"/>
        <v>441900</v>
      </c>
      <c r="QL26" s="227">
        <f t="shared" si="101"/>
        <v>441900</v>
      </c>
      <c r="QM26" s="227">
        <f t="shared" si="101"/>
        <v>441900</v>
      </c>
      <c r="QN26" s="227">
        <f t="shared" si="101"/>
        <v>441900</v>
      </c>
      <c r="QO26" s="227">
        <f t="shared" si="101"/>
        <v>441900</v>
      </c>
      <c r="QP26" s="227">
        <f t="shared" si="101"/>
        <v>441900</v>
      </c>
      <c r="QQ26" s="227">
        <f t="shared" si="101"/>
        <v>441900</v>
      </c>
      <c r="QR26" s="227">
        <f t="shared" si="101"/>
        <v>441900</v>
      </c>
      <c r="QS26" s="227">
        <f t="shared" si="101"/>
        <v>441900</v>
      </c>
      <c r="QT26" s="227">
        <f t="shared" si="101"/>
        <v>441900</v>
      </c>
      <c r="QU26" s="227">
        <f t="shared" si="101"/>
        <v>441900</v>
      </c>
      <c r="QV26" s="227">
        <f t="shared" si="101"/>
        <v>441900</v>
      </c>
      <c r="QW26" s="227">
        <f t="shared" si="101"/>
        <v>441900</v>
      </c>
      <c r="QX26" s="227">
        <f t="shared" si="101"/>
        <v>441900</v>
      </c>
      <c r="QY26" s="227">
        <f t="shared" si="101"/>
        <v>441900</v>
      </c>
      <c r="QZ26" s="227">
        <f t="shared" si="101"/>
        <v>441900</v>
      </c>
      <c r="RA26" s="227">
        <f t="shared" si="101"/>
        <v>441900</v>
      </c>
      <c r="RB26" s="227">
        <f t="shared" si="101"/>
        <v>441900</v>
      </c>
      <c r="RC26" s="227">
        <f t="shared" si="101"/>
        <v>441900</v>
      </c>
      <c r="RD26" s="227">
        <f t="shared" si="101"/>
        <v>441900</v>
      </c>
      <c r="RE26" s="227">
        <f t="shared" si="101"/>
        <v>441900</v>
      </c>
      <c r="RF26" s="227">
        <f t="shared" si="101"/>
        <v>441900</v>
      </c>
      <c r="RG26" s="227">
        <f t="shared" si="101"/>
        <v>441900</v>
      </c>
      <c r="RH26" s="227">
        <f t="shared" si="101"/>
        <v>441900</v>
      </c>
    </row>
    <row r="27" spans="1:476" ht="15.75" customHeight="1">
      <c r="A27" s="50"/>
      <c r="B27" s="225" t="s">
        <v>186</v>
      </c>
      <c r="C27" s="211"/>
      <c r="D27" s="226"/>
      <c r="E27" s="82">
        <f t="shared" si="59"/>
        <v>269205000</v>
      </c>
      <c r="F27" s="51"/>
      <c r="G27" s="51"/>
      <c r="H27" s="70">
        <f t="shared" si="60"/>
        <v>0</v>
      </c>
      <c r="I27" s="70">
        <f t="shared" si="61"/>
        <v>1233000</v>
      </c>
      <c r="J27" s="70">
        <f t="shared" si="62"/>
        <v>2466000</v>
      </c>
      <c r="K27" s="70">
        <f t="shared" si="63"/>
        <v>2466000</v>
      </c>
      <c r="L27" s="70">
        <f t="shared" si="64"/>
        <v>8220000</v>
      </c>
      <c r="M27" s="70">
        <f t="shared" si="65"/>
        <v>8220000</v>
      </c>
      <c r="N27" s="70">
        <f t="shared" si="66"/>
        <v>8220000</v>
      </c>
      <c r="O27" s="70">
        <f t="shared" si="67"/>
        <v>8220000</v>
      </c>
      <c r="P27" s="70">
        <f t="shared" si="68"/>
        <v>8220000</v>
      </c>
      <c r="Q27" s="70">
        <f t="shared" si="69"/>
        <v>8220000</v>
      </c>
      <c r="R27" s="70">
        <f t="shared" si="70"/>
        <v>8220000</v>
      </c>
      <c r="S27" s="70">
        <f t="shared" si="71"/>
        <v>8220000</v>
      </c>
      <c r="T27" s="70">
        <f t="shared" si="72"/>
        <v>8220000</v>
      </c>
      <c r="U27" s="70">
        <f t="shared" si="73"/>
        <v>8220000</v>
      </c>
      <c r="V27" s="70">
        <f t="shared" si="74"/>
        <v>8220000</v>
      </c>
      <c r="W27" s="70">
        <f t="shared" si="75"/>
        <v>8220000</v>
      </c>
      <c r="X27" s="70">
        <f t="shared" si="76"/>
        <v>8220000</v>
      </c>
      <c r="Y27" s="70">
        <f t="shared" si="77"/>
        <v>8220000</v>
      </c>
      <c r="Z27" s="70">
        <f t="shared" si="78"/>
        <v>8220000</v>
      </c>
      <c r="AA27" s="70">
        <f t="shared" si="79"/>
        <v>8220000</v>
      </c>
      <c r="AB27" s="70">
        <f t="shared" si="80"/>
        <v>8220000</v>
      </c>
      <c r="AC27" s="70">
        <f t="shared" si="81"/>
        <v>8220000</v>
      </c>
      <c r="AD27" s="70">
        <f t="shared" si="82"/>
        <v>8220000</v>
      </c>
      <c r="AE27" s="70">
        <f t="shared" si="83"/>
        <v>8220000</v>
      </c>
      <c r="AF27" s="70">
        <f t="shared" si="84"/>
        <v>8220000</v>
      </c>
      <c r="AG27" s="70">
        <f t="shared" si="85"/>
        <v>8220000</v>
      </c>
      <c r="AH27" s="70">
        <f t="shared" si="86"/>
        <v>8220000</v>
      </c>
      <c r="AI27" s="70">
        <f t="shared" si="87"/>
        <v>8220000</v>
      </c>
      <c r="AJ27" s="70">
        <f t="shared" si="88"/>
        <v>8220000</v>
      </c>
      <c r="AK27" s="70">
        <f t="shared" si="89"/>
        <v>8220000</v>
      </c>
      <c r="AL27" s="70">
        <f t="shared" si="90"/>
        <v>8220000</v>
      </c>
      <c r="AM27" s="70">
        <f t="shared" si="91"/>
        <v>8220000</v>
      </c>
      <c r="AN27" s="70">
        <f t="shared" si="92"/>
        <v>8220000</v>
      </c>
      <c r="AO27" s="70">
        <f t="shared" si="93"/>
        <v>8220000</v>
      </c>
      <c r="AP27" s="70">
        <f t="shared" si="94"/>
        <v>8220000</v>
      </c>
      <c r="AQ27" s="70">
        <f t="shared" si="95"/>
        <v>8220000</v>
      </c>
      <c r="AR27" s="70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>
        <v>102750</v>
      </c>
      <c r="BF27" s="227">
        <v>102750</v>
      </c>
      <c r="BG27" s="227">
        <v>102750</v>
      </c>
      <c r="BH27" s="227">
        <v>102750</v>
      </c>
      <c r="BI27" s="227">
        <v>102750</v>
      </c>
      <c r="BJ27" s="227">
        <v>102750</v>
      </c>
      <c r="BK27" s="227">
        <v>102750</v>
      </c>
      <c r="BL27" s="227">
        <v>102750</v>
      </c>
      <c r="BM27" s="227">
        <v>102750</v>
      </c>
      <c r="BN27" s="227">
        <v>102750</v>
      </c>
      <c r="BO27" s="227">
        <v>102750</v>
      </c>
      <c r="BP27" s="227">
        <v>102750</v>
      </c>
      <c r="BQ27" s="227">
        <v>205500</v>
      </c>
      <c r="BR27" s="227">
        <v>205500</v>
      </c>
      <c r="BS27" s="227">
        <v>205500</v>
      </c>
      <c r="BT27" s="227">
        <v>205500</v>
      </c>
      <c r="BU27" s="227">
        <v>205500</v>
      </c>
      <c r="BV27" s="227">
        <v>205500</v>
      </c>
      <c r="BW27" s="227">
        <v>205500</v>
      </c>
      <c r="BX27" s="227">
        <v>205500</v>
      </c>
      <c r="BY27" s="227">
        <v>205500</v>
      </c>
      <c r="BZ27" s="227">
        <v>205500</v>
      </c>
      <c r="CA27" s="227">
        <v>205500</v>
      </c>
      <c r="CB27" s="227">
        <v>205500</v>
      </c>
      <c r="CC27" s="227">
        <v>205500</v>
      </c>
      <c r="CD27" s="227">
        <v>205500</v>
      </c>
      <c r="CE27" s="227">
        <v>205500</v>
      </c>
      <c r="CF27" s="227">
        <v>205500</v>
      </c>
      <c r="CG27" s="227">
        <v>205500</v>
      </c>
      <c r="CH27" s="227">
        <v>205500</v>
      </c>
      <c r="CI27" s="227">
        <v>205500</v>
      </c>
      <c r="CJ27" s="227">
        <v>205500</v>
      </c>
      <c r="CK27" s="227">
        <v>205500</v>
      </c>
      <c r="CL27" s="227">
        <v>205500</v>
      </c>
      <c r="CM27" s="227">
        <v>205500</v>
      </c>
      <c r="CN27" s="227">
        <v>205500</v>
      </c>
      <c r="CO27" s="227">
        <v>685000</v>
      </c>
      <c r="CP27" s="227">
        <v>685000</v>
      </c>
      <c r="CQ27" s="227">
        <v>685000</v>
      </c>
      <c r="CR27" s="227">
        <v>685000</v>
      </c>
      <c r="CS27" s="227">
        <v>685000</v>
      </c>
      <c r="CT27" s="227">
        <v>685000</v>
      </c>
      <c r="CU27" s="227">
        <v>685000</v>
      </c>
      <c r="CV27" s="227">
        <v>685000</v>
      </c>
      <c r="CW27" s="227">
        <v>685000</v>
      </c>
      <c r="CX27" s="227">
        <v>685000</v>
      </c>
      <c r="CY27" s="227">
        <v>685000</v>
      </c>
      <c r="CZ27" s="227">
        <v>685000</v>
      </c>
      <c r="DA27" s="227">
        <v>685000</v>
      </c>
      <c r="DB27" s="227">
        <v>685000</v>
      </c>
      <c r="DC27" s="227">
        <v>685000</v>
      </c>
      <c r="DD27" s="227">
        <v>685000</v>
      </c>
      <c r="DE27" s="227">
        <v>685000</v>
      </c>
      <c r="DF27" s="227">
        <v>685000</v>
      </c>
      <c r="DG27" s="227">
        <v>685000</v>
      </c>
      <c r="DH27" s="227">
        <v>685000</v>
      </c>
      <c r="DI27" s="227">
        <v>685000</v>
      </c>
      <c r="DJ27" s="227">
        <v>685000</v>
      </c>
      <c r="DK27" s="227">
        <v>685000</v>
      </c>
      <c r="DL27" s="227">
        <v>685000</v>
      </c>
      <c r="DM27" s="227">
        <v>685000</v>
      </c>
      <c r="DN27" s="227">
        <v>685000</v>
      </c>
      <c r="DO27" s="227">
        <v>685000</v>
      </c>
      <c r="DP27" s="227">
        <v>685000</v>
      </c>
      <c r="DQ27" s="227">
        <v>685000</v>
      </c>
      <c r="DR27" s="227">
        <v>685000</v>
      </c>
      <c r="DS27" s="227">
        <v>685000</v>
      </c>
      <c r="DT27" s="227">
        <v>685000</v>
      </c>
      <c r="DU27" s="227">
        <v>685000</v>
      </c>
      <c r="DV27" s="227">
        <v>685000</v>
      </c>
      <c r="DW27" s="227">
        <v>685000</v>
      </c>
      <c r="DX27" s="227">
        <v>685000</v>
      </c>
      <c r="DY27" s="227">
        <v>685000</v>
      </c>
      <c r="DZ27" s="227">
        <f t="shared" ref="DZ27:GK27" si="102">DY27</f>
        <v>685000</v>
      </c>
      <c r="EA27" s="227">
        <f t="shared" si="102"/>
        <v>685000</v>
      </c>
      <c r="EB27" s="227">
        <f t="shared" si="102"/>
        <v>685000</v>
      </c>
      <c r="EC27" s="227">
        <f t="shared" si="102"/>
        <v>685000</v>
      </c>
      <c r="ED27" s="227">
        <f t="shared" si="102"/>
        <v>685000</v>
      </c>
      <c r="EE27" s="227">
        <f t="shared" si="102"/>
        <v>685000</v>
      </c>
      <c r="EF27" s="227">
        <f t="shared" si="102"/>
        <v>685000</v>
      </c>
      <c r="EG27" s="227">
        <f t="shared" si="102"/>
        <v>685000</v>
      </c>
      <c r="EH27" s="227">
        <f t="shared" si="102"/>
        <v>685000</v>
      </c>
      <c r="EI27" s="227">
        <f t="shared" si="102"/>
        <v>685000</v>
      </c>
      <c r="EJ27" s="227">
        <f t="shared" si="102"/>
        <v>685000</v>
      </c>
      <c r="EK27" s="227">
        <f t="shared" si="102"/>
        <v>685000</v>
      </c>
      <c r="EL27" s="227">
        <f t="shared" si="102"/>
        <v>685000</v>
      </c>
      <c r="EM27" s="227">
        <f t="shared" si="102"/>
        <v>685000</v>
      </c>
      <c r="EN27" s="227">
        <f t="shared" si="102"/>
        <v>685000</v>
      </c>
      <c r="EO27" s="227">
        <f t="shared" si="102"/>
        <v>685000</v>
      </c>
      <c r="EP27" s="227">
        <f t="shared" si="102"/>
        <v>685000</v>
      </c>
      <c r="EQ27" s="227">
        <f t="shared" si="102"/>
        <v>685000</v>
      </c>
      <c r="ER27" s="227">
        <f t="shared" si="102"/>
        <v>685000</v>
      </c>
      <c r="ES27" s="227">
        <f t="shared" si="102"/>
        <v>685000</v>
      </c>
      <c r="ET27" s="227">
        <f t="shared" si="102"/>
        <v>685000</v>
      </c>
      <c r="EU27" s="227">
        <f t="shared" si="102"/>
        <v>685000</v>
      </c>
      <c r="EV27" s="227">
        <f t="shared" si="102"/>
        <v>685000</v>
      </c>
      <c r="EW27" s="227">
        <f t="shared" si="102"/>
        <v>685000</v>
      </c>
      <c r="EX27" s="227">
        <f t="shared" si="102"/>
        <v>685000</v>
      </c>
      <c r="EY27" s="227">
        <f t="shared" si="102"/>
        <v>685000</v>
      </c>
      <c r="EZ27" s="227">
        <f t="shared" si="102"/>
        <v>685000</v>
      </c>
      <c r="FA27" s="227">
        <f t="shared" si="102"/>
        <v>685000</v>
      </c>
      <c r="FB27" s="227">
        <f t="shared" si="102"/>
        <v>685000</v>
      </c>
      <c r="FC27" s="227">
        <f t="shared" si="102"/>
        <v>685000</v>
      </c>
      <c r="FD27" s="227">
        <f t="shared" si="102"/>
        <v>685000</v>
      </c>
      <c r="FE27" s="227">
        <f t="shared" si="102"/>
        <v>685000</v>
      </c>
      <c r="FF27" s="227">
        <f t="shared" si="102"/>
        <v>685000</v>
      </c>
      <c r="FG27" s="227">
        <f t="shared" si="102"/>
        <v>685000</v>
      </c>
      <c r="FH27" s="227">
        <f t="shared" si="102"/>
        <v>685000</v>
      </c>
      <c r="FI27" s="227">
        <f t="shared" si="102"/>
        <v>685000</v>
      </c>
      <c r="FJ27" s="227">
        <f t="shared" si="102"/>
        <v>685000</v>
      </c>
      <c r="FK27" s="227">
        <f t="shared" si="102"/>
        <v>685000</v>
      </c>
      <c r="FL27" s="227">
        <f t="shared" si="102"/>
        <v>685000</v>
      </c>
      <c r="FM27" s="227">
        <f t="shared" si="102"/>
        <v>685000</v>
      </c>
      <c r="FN27" s="227">
        <f t="shared" si="102"/>
        <v>685000</v>
      </c>
      <c r="FO27" s="227">
        <f t="shared" si="102"/>
        <v>685000</v>
      </c>
      <c r="FP27" s="227">
        <f t="shared" si="102"/>
        <v>685000</v>
      </c>
      <c r="FQ27" s="227">
        <f t="shared" si="102"/>
        <v>685000</v>
      </c>
      <c r="FR27" s="227">
        <f t="shared" si="102"/>
        <v>685000</v>
      </c>
      <c r="FS27" s="227">
        <f t="shared" si="102"/>
        <v>685000</v>
      </c>
      <c r="FT27" s="227">
        <f t="shared" si="102"/>
        <v>685000</v>
      </c>
      <c r="FU27" s="227">
        <f t="shared" si="102"/>
        <v>685000</v>
      </c>
      <c r="FV27" s="227">
        <f t="shared" si="102"/>
        <v>685000</v>
      </c>
      <c r="FW27" s="227">
        <f t="shared" si="102"/>
        <v>685000</v>
      </c>
      <c r="FX27" s="227">
        <f t="shared" si="102"/>
        <v>685000</v>
      </c>
      <c r="FY27" s="227">
        <f t="shared" si="102"/>
        <v>685000</v>
      </c>
      <c r="FZ27" s="227">
        <f t="shared" si="102"/>
        <v>685000</v>
      </c>
      <c r="GA27" s="227">
        <f t="shared" si="102"/>
        <v>685000</v>
      </c>
      <c r="GB27" s="227">
        <f t="shared" si="102"/>
        <v>685000</v>
      </c>
      <c r="GC27" s="227">
        <f t="shared" si="102"/>
        <v>685000</v>
      </c>
      <c r="GD27" s="227">
        <f t="shared" si="102"/>
        <v>685000</v>
      </c>
      <c r="GE27" s="227">
        <f t="shared" si="102"/>
        <v>685000</v>
      </c>
      <c r="GF27" s="227">
        <f t="shared" si="102"/>
        <v>685000</v>
      </c>
      <c r="GG27" s="227">
        <f t="shared" si="102"/>
        <v>685000</v>
      </c>
      <c r="GH27" s="227">
        <f t="shared" si="102"/>
        <v>685000</v>
      </c>
      <c r="GI27" s="227">
        <f t="shared" si="102"/>
        <v>685000</v>
      </c>
      <c r="GJ27" s="227">
        <f t="shared" si="102"/>
        <v>685000</v>
      </c>
      <c r="GK27" s="227">
        <f t="shared" si="102"/>
        <v>685000</v>
      </c>
      <c r="GL27" s="227">
        <f t="shared" ref="GL27:IW27" si="103">GK27</f>
        <v>685000</v>
      </c>
      <c r="GM27" s="227">
        <f t="shared" si="103"/>
        <v>685000</v>
      </c>
      <c r="GN27" s="227">
        <f t="shared" si="103"/>
        <v>685000</v>
      </c>
      <c r="GO27" s="227">
        <f t="shared" si="103"/>
        <v>685000</v>
      </c>
      <c r="GP27" s="227">
        <f t="shared" si="103"/>
        <v>685000</v>
      </c>
      <c r="GQ27" s="227">
        <f t="shared" si="103"/>
        <v>685000</v>
      </c>
      <c r="GR27" s="227">
        <f t="shared" si="103"/>
        <v>685000</v>
      </c>
      <c r="GS27" s="227">
        <f t="shared" si="103"/>
        <v>685000</v>
      </c>
      <c r="GT27" s="227">
        <f t="shared" si="103"/>
        <v>685000</v>
      </c>
      <c r="GU27" s="227">
        <f t="shared" si="103"/>
        <v>685000</v>
      </c>
      <c r="GV27" s="227">
        <f t="shared" si="103"/>
        <v>685000</v>
      </c>
      <c r="GW27" s="227">
        <f t="shared" si="103"/>
        <v>685000</v>
      </c>
      <c r="GX27" s="227">
        <f t="shared" si="103"/>
        <v>685000</v>
      </c>
      <c r="GY27" s="227">
        <f t="shared" si="103"/>
        <v>685000</v>
      </c>
      <c r="GZ27" s="227">
        <f t="shared" si="103"/>
        <v>685000</v>
      </c>
      <c r="HA27" s="227">
        <f t="shared" si="103"/>
        <v>685000</v>
      </c>
      <c r="HB27" s="227">
        <f t="shared" si="103"/>
        <v>685000</v>
      </c>
      <c r="HC27" s="227">
        <f t="shared" si="103"/>
        <v>685000</v>
      </c>
      <c r="HD27" s="227">
        <f t="shared" si="103"/>
        <v>685000</v>
      </c>
      <c r="HE27" s="227">
        <f t="shared" si="103"/>
        <v>685000</v>
      </c>
      <c r="HF27" s="227">
        <f t="shared" si="103"/>
        <v>685000</v>
      </c>
      <c r="HG27" s="227">
        <f t="shared" si="103"/>
        <v>685000</v>
      </c>
      <c r="HH27" s="227">
        <f t="shared" si="103"/>
        <v>685000</v>
      </c>
      <c r="HI27" s="227">
        <f t="shared" si="103"/>
        <v>685000</v>
      </c>
      <c r="HJ27" s="227">
        <f t="shared" si="103"/>
        <v>685000</v>
      </c>
      <c r="HK27" s="227">
        <f t="shared" si="103"/>
        <v>685000</v>
      </c>
      <c r="HL27" s="227">
        <f t="shared" si="103"/>
        <v>685000</v>
      </c>
      <c r="HM27" s="227">
        <f t="shared" si="103"/>
        <v>685000</v>
      </c>
      <c r="HN27" s="227">
        <f t="shared" si="103"/>
        <v>685000</v>
      </c>
      <c r="HO27" s="227">
        <f t="shared" si="103"/>
        <v>685000</v>
      </c>
      <c r="HP27" s="227">
        <f t="shared" si="103"/>
        <v>685000</v>
      </c>
      <c r="HQ27" s="227">
        <f t="shared" si="103"/>
        <v>685000</v>
      </c>
      <c r="HR27" s="227">
        <f t="shared" si="103"/>
        <v>685000</v>
      </c>
      <c r="HS27" s="227">
        <f t="shared" si="103"/>
        <v>685000</v>
      </c>
      <c r="HT27" s="227">
        <f t="shared" si="103"/>
        <v>685000</v>
      </c>
      <c r="HU27" s="227">
        <f t="shared" si="103"/>
        <v>685000</v>
      </c>
      <c r="HV27" s="227">
        <f t="shared" si="103"/>
        <v>685000</v>
      </c>
      <c r="HW27" s="227">
        <f t="shared" si="103"/>
        <v>685000</v>
      </c>
      <c r="HX27" s="227">
        <f t="shared" si="103"/>
        <v>685000</v>
      </c>
      <c r="HY27" s="227">
        <f t="shared" si="103"/>
        <v>685000</v>
      </c>
      <c r="HZ27" s="227">
        <f t="shared" si="103"/>
        <v>685000</v>
      </c>
      <c r="IA27" s="227">
        <f t="shared" si="103"/>
        <v>685000</v>
      </c>
      <c r="IB27" s="227">
        <f t="shared" si="103"/>
        <v>685000</v>
      </c>
      <c r="IC27" s="227">
        <f t="shared" si="103"/>
        <v>685000</v>
      </c>
      <c r="ID27" s="227">
        <f t="shared" si="103"/>
        <v>685000</v>
      </c>
      <c r="IE27" s="227">
        <f t="shared" si="103"/>
        <v>685000</v>
      </c>
      <c r="IF27" s="227">
        <f t="shared" si="103"/>
        <v>685000</v>
      </c>
      <c r="IG27" s="227">
        <f t="shared" si="103"/>
        <v>685000</v>
      </c>
      <c r="IH27" s="227">
        <f t="shared" si="103"/>
        <v>685000</v>
      </c>
      <c r="II27" s="227">
        <f t="shared" si="103"/>
        <v>685000</v>
      </c>
      <c r="IJ27" s="227">
        <f t="shared" si="103"/>
        <v>685000</v>
      </c>
      <c r="IK27" s="227">
        <f t="shared" si="103"/>
        <v>685000</v>
      </c>
      <c r="IL27" s="227">
        <f t="shared" si="103"/>
        <v>685000</v>
      </c>
      <c r="IM27" s="227">
        <f t="shared" si="103"/>
        <v>685000</v>
      </c>
      <c r="IN27" s="227">
        <f t="shared" si="103"/>
        <v>685000</v>
      </c>
      <c r="IO27" s="227">
        <f t="shared" si="103"/>
        <v>685000</v>
      </c>
      <c r="IP27" s="227">
        <f t="shared" si="103"/>
        <v>685000</v>
      </c>
      <c r="IQ27" s="227">
        <f t="shared" si="103"/>
        <v>685000</v>
      </c>
      <c r="IR27" s="227">
        <f t="shared" si="103"/>
        <v>685000</v>
      </c>
      <c r="IS27" s="227">
        <f t="shared" si="103"/>
        <v>685000</v>
      </c>
      <c r="IT27" s="227">
        <f t="shared" si="103"/>
        <v>685000</v>
      </c>
      <c r="IU27" s="227">
        <f t="shared" si="103"/>
        <v>685000</v>
      </c>
      <c r="IV27" s="227">
        <f t="shared" si="103"/>
        <v>685000</v>
      </c>
      <c r="IW27" s="227">
        <f t="shared" si="103"/>
        <v>685000</v>
      </c>
      <c r="IX27" s="227">
        <f t="shared" ref="IX27:LI27" si="104">IW27</f>
        <v>685000</v>
      </c>
      <c r="IY27" s="227">
        <f t="shared" si="104"/>
        <v>685000</v>
      </c>
      <c r="IZ27" s="227">
        <f t="shared" si="104"/>
        <v>685000</v>
      </c>
      <c r="JA27" s="227">
        <f t="shared" si="104"/>
        <v>685000</v>
      </c>
      <c r="JB27" s="227">
        <f t="shared" si="104"/>
        <v>685000</v>
      </c>
      <c r="JC27" s="227">
        <f t="shared" si="104"/>
        <v>685000</v>
      </c>
      <c r="JD27" s="227">
        <f t="shared" si="104"/>
        <v>685000</v>
      </c>
      <c r="JE27" s="227">
        <f t="shared" si="104"/>
        <v>685000</v>
      </c>
      <c r="JF27" s="227">
        <f t="shared" si="104"/>
        <v>685000</v>
      </c>
      <c r="JG27" s="227">
        <f t="shared" si="104"/>
        <v>685000</v>
      </c>
      <c r="JH27" s="227">
        <f t="shared" si="104"/>
        <v>685000</v>
      </c>
      <c r="JI27" s="227">
        <f t="shared" si="104"/>
        <v>685000</v>
      </c>
      <c r="JJ27" s="227">
        <f t="shared" si="104"/>
        <v>685000</v>
      </c>
      <c r="JK27" s="227">
        <f t="shared" si="104"/>
        <v>685000</v>
      </c>
      <c r="JL27" s="227">
        <f t="shared" si="104"/>
        <v>685000</v>
      </c>
      <c r="JM27" s="227">
        <f t="shared" si="104"/>
        <v>685000</v>
      </c>
      <c r="JN27" s="227">
        <f t="shared" si="104"/>
        <v>685000</v>
      </c>
      <c r="JO27" s="227">
        <f t="shared" si="104"/>
        <v>685000</v>
      </c>
      <c r="JP27" s="227">
        <f t="shared" si="104"/>
        <v>685000</v>
      </c>
      <c r="JQ27" s="227">
        <f t="shared" si="104"/>
        <v>685000</v>
      </c>
      <c r="JR27" s="227">
        <f t="shared" si="104"/>
        <v>685000</v>
      </c>
      <c r="JS27" s="227">
        <f t="shared" si="104"/>
        <v>685000</v>
      </c>
      <c r="JT27" s="227">
        <f t="shared" si="104"/>
        <v>685000</v>
      </c>
      <c r="JU27" s="227">
        <f t="shared" si="104"/>
        <v>685000</v>
      </c>
      <c r="JV27" s="227">
        <f t="shared" si="104"/>
        <v>685000</v>
      </c>
      <c r="JW27" s="227">
        <f t="shared" si="104"/>
        <v>685000</v>
      </c>
      <c r="JX27" s="227">
        <f t="shared" si="104"/>
        <v>685000</v>
      </c>
      <c r="JY27" s="227">
        <f t="shared" si="104"/>
        <v>685000</v>
      </c>
      <c r="JZ27" s="227">
        <f t="shared" si="104"/>
        <v>685000</v>
      </c>
      <c r="KA27" s="227">
        <f t="shared" si="104"/>
        <v>685000</v>
      </c>
      <c r="KB27" s="227">
        <f t="shared" si="104"/>
        <v>685000</v>
      </c>
      <c r="KC27" s="227">
        <f t="shared" si="104"/>
        <v>685000</v>
      </c>
      <c r="KD27" s="227">
        <f t="shared" si="104"/>
        <v>685000</v>
      </c>
      <c r="KE27" s="227">
        <f t="shared" si="104"/>
        <v>685000</v>
      </c>
      <c r="KF27" s="227">
        <f t="shared" si="104"/>
        <v>685000</v>
      </c>
      <c r="KG27" s="227">
        <f t="shared" si="104"/>
        <v>685000</v>
      </c>
      <c r="KH27" s="227">
        <f t="shared" si="104"/>
        <v>685000</v>
      </c>
      <c r="KI27" s="227">
        <f t="shared" si="104"/>
        <v>685000</v>
      </c>
      <c r="KJ27" s="227">
        <f t="shared" si="104"/>
        <v>685000</v>
      </c>
      <c r="KK27" s="227">
        <f t="shared" si="104"/>
        <v>685000</v>
      </c>
      <c r="KL27" s="227">
        <f t="shared" si="104"/>
        <v>685000</v>
      </c>
      <c r="KM27" s="227">
        <f t="shared" si="104"/>
        <v>685000</v>
      </c>
      <c r="KN27" s="227">
        <f t="shared" si="104"/>
        <v>685000</v>
      </c>
      <c r="KO27" s="227">
        <f t="shared" si="104"/>
        <v>685000</v>
      </c>
      <c r="KP27" s="227">
        <f t="shared" si="104"/>
        <v>685000</v>
      </c>
      <c r="KQ27" s="227">
        <f t="shared" si="104"/>
        <v>685000</v>
      </c>
      <c r="KR27" s="227">
        <f t="shared" si="104"/>
        <v>685000</v>
      </c>
      <c r="KS27" s="227">
        <f t="shared" si="104"/>
        <v>685000</v>
      </c>
      <c r="KT27" s="227">
        <f t="shared" si="104"/>
        <v>685000</v>
      </c>
      <c r="KU27" s="227">
        <f t="shared" si="104"/>
        <v>685000</v>
      </c>
      <c r="KV27" s="227">
        <f t="shared" si="104"/>
        <v>685000</v>
      </c>
      <c r="KW27" s="227">
        <f t="shared" si="104"/>
        <v>685000</v>
      </c>
      <c r="KX27" s="227">
        <f t="shared" si="104"/>
        <v>685000</v>
      </c>
      <c r="KY27" s="227">
        <f t="shared" si="104"/>
        <v>685000</v>
      </c>
      <c r="KZ27" s="227">
        <f t="shared" si="104"/>
        <v>685000</v>
      </c>
      <c r="LA27" s="227">
        <f t="shared" si="104"/>
        <v>685000</v>
      </c>
      <c r="LB27" s="227">
        <f t="shared" si="104"/>
        <v>685000</v>
      </c>
      <c r="LC27" s="227">
        <f t="shared" si="104"/>
        <v>685000</v>
      </c>
      <c r="LD27" s="227">
        <f t="shared" si="104"/>
        <v>685000</v>
      </c>
      <c r="LE27" s="227">
        <f t="shared" si="104"/>
        <v>685000</v>
      </c>
      <c r="LF27" s="227">
        <f t="shared" si="104"/>
        <v>685000</v>
      </c>
      <c r="LG27" s="227">
        <f t="shared" si="104"/>
        <v>685000</v>
      </c>
      <c r="LH27" s="227">
        <f t="shared" si="104"/>
        <v>685000</v>
      </c>
      <c r="LI27" s="227">
        <f t="shared" si="104"/>
        <v>685000</v>
      </c>
      <c r="LJ27" s="227">
        <f t="shared" ref="LJ27:NU27" si="105">LI27</f>
        <v>685000</v>
      </c>
      <c r="LK27" s="227">
        <f t="shared" si="105"/>
        <v>685000</v>
      </c>
      <c r="LL27" s="227">
        <f t="shared" si="105"/>
        <v>685000</v>
      </c>
      <c r="LM27" s="227">
        <f t="shared" si="105"/>
        <v>685000</v>
      </c>
      <c r="LN27" s="227">
        <f t="shared" si="105"/>
        <v>685000</v>
      </c>
      <c r="LO27" s="227">
        <f t="shared" si="105"/>
        <v>685000</v>
      </c>
      <c r="LP27" s="227">
        <f t="shared" si="105"/>
        <v>685000</v>
      </c>
      <c r="LQ27" s="227">
        <f t="shared" si="105"/>
        <v>685000</v>
      </c>
      <c r="LR27" s="227">
        <f t="shared" si="105"/>
        <v>685000</v>
      </c>
      <c r="LS27" s="227">
        <f t="shared" si="105"/>
        <v>685000</v>
      </c>
      <c r="LT27" s="227">
        <f t="shared" si="105"/>
        <v>685000</v>
      </c>
      <c r="LU27" s="227">
        <f t="shared" si="105"/>
        <v>685000</v>
      </c>
      <c r="LV27" s="227">
        <f t="shared" si="105"/>
        <v>685000</v>
      </c>
      <c r="LW27" s="227">
        <f t="shared" si="105"/>
        <v>685000</v>
      </c>
      <c r="LX27" s="227">
        <f t="shared" si="105"/>
        <v>685000</v>
      </c>
      <c r="LY27" s="227">
        <f t="shared" si="105"/>
        <v>685000</v>
      </c>
      <c r="LZ27" s="227">
        <f t="shared" si="105"/>
        <v>685000</v>
      </c>
      <c r="MA27" s="227">
        <f t="shared" si="105"/>
        <v>685000</v>
      </c>
      <c r="MB27" s="227">
        <f t="shared" si="105"/>
        <v>685000</v>
      </c>
      <c r="MC27" s="227">
        <f t="shared" si="105"/>
        <v>685000</v>
      </c>
      <c r="MD27" s="227">
        <f t="shared" si="105"/>
        <v>685000</v>
      </c>
      <c r="ME27" s="227">
        <f t="shared" si="105"/>
        <v>685000</v>
      </c>
      <c r="MF27" s="227">
        <f t="shared" si="105"/>
        <v>685000</v>
      </c>
      <c r="MG27" s="227">
        <f t="shared" si="105"/>
        <v>685000</v>
      </c>
      <c r="MH27" s="227">
        <f t="shared" si="105"/>
        <v>685000</v>
      </c>
      <c r="MI27" s="227">
        <f t="shared" si="105"/>
        <v>685000</v>
      </c>
      <c r="MJ27" s="227">
        <f t="shared" si="105"/>
        <v>685000</v>
      </c>
      <c r="MK27" s="227">
        <f t="shared" si="105"/>
        <v>685000</v>
      </c>
      <c r="ML27" s="227">
        <f t="shared" si="105"/>
        <v>685000</v>
      </c>
      <c r="MM27" s="227">
        <f t="shared" si="105"/>
        <v>685000</v>
      </c>
      <c r="MN27" s="227">
        <f t="shared" si="105"/>
        <v>685000</v>
      </c>
      <c r="MO27" s="227">
        <f t="shared" si="105"/>
        <v>685000</v>
      </c>
      <c r="MP27" s="227">
        <f t="shared" si="105"/>
        <v>685000</v>
      </c>
      <c r="MQ27" s="227">
        <f t="shared" si="105"/>
        <v>685000</v>
      </c>
      <c r="MR27" s="227">
        <f t="shared" si="105"/>
        <v>685000</v>
      </c>
      <c r="MS27" s="227">
        <f t="shared" si="105"/>
        <v>685000</v>
      </c>
      <c r="MT27" s="227">
        <f t="shared" si="105"/>
        <v>685000</v>
      </c>
      <c r="MU27" s="227">
        <f t="shared" si="105"/>
        <v>685000</v>
      </c>
      <c r="MV27" s="227">
        <f t="shared" si="105"/>
        <v>685000</v>
      </c>
      <c r="MW27" s="227">
        <f t="shared" si="105"/>
        <v>685000</v>
      </c>
      <c r="MX27" s="227">
        <f t="shared" si="105"/>
        <v>685000</v>
      </c>
      <c r="MY27" s="227">
        <f t="shared" si="105"/>
        <v>685000</v>
      </c>
      <c r="MZ27" s="227">
        <f t="shared" si="105"/>
        <v>685000</v>
      </c>
      <c r="NA27" s="227">
        <f t="shared" si="105"/>
        <v>685000</v>
      </c>
      <c r="NB27" s="227">
        <f t="shared" si="105"/>
        <v>685000</v>
      </c>
      <c r="NC27" s="227">
        <f t="shared" si="105"/>
        <v>685000</v>
      </c>
      <c r="ND27" s="227">
        <f t="shared" si="105"/>
        <v>685000</v>
      </c>
      <c r="NE27" s="227">
        <f t="shared" si="105"/>
        <v>685000</v>
      </c>
      <c r="NF27" s="227">
        <f t="shared" si="105"/>
        <v>685000</v>
      </c>
      <c r="NG27" s="227">
        <f t="shared" si="105"/>
        <v>685000</v>
      </c>
      <c r="NH27" s="227">
        <f t="shared" si="105"/>
        <v>685000</v>
      </c>
      <c r="NI27" s="227">
        <f t="shared" si="105"/>
        <v>685000</v>
      </c>
      <c r="NJ27" s="227">
        <f t="shared" si="105"/>
        <v>685000</v>
      </c>
      <c r="NK27" s="227">
        <f t="shared" si="105"/>
        <v>685000</v>
      </c>
      <c r="NL27" s="227">
        <f t="shared" si="105"/>
        <v>685000</v>
      </c>
      <c r="NM27" s="227">
        <f t="shared" si="105"/>
        <v>685000</v>
      </c>
      <c r="NN27" s="227">
        <f t="shared" si="105"/>
        <v>685000</v>
      </c>
      <c r="NO27" s="227">
        <f t="shared" si="105"/>
        <v>685000</v>
      </c>
      <c r="NP27" s="227">
        <f t="shared" si="105"/>
        <v>685000</v>
      </c>
      <c r="NQ27" s="227">
        <f t="shared" si="105"/>
        <v>685000</v>
      </c>
      <c r="NR27" s="227">
        <f t="shared" si="105"/>
        <v>685000</v>
      </c>
      <c r="NS27" s="227">
        <f t="shared" si="105"/>
        <v>685000</v>
      </c>
      <c r="NT27" s="227">
        <f t="shared" si="105"/>
        <v>685000</v>
      </c>
      <c r="NU27" s="227">
        <f t="shared" si="105"/>
        <v>685000</v>
      </c>
      <c r="NV27" s="227">
        <f t="shared" ref="NV27:QG27" si="106">NU27</f>
        <v>685000</v>
      </c>
      <c r="NW27" s="227">
        <f t="shared" si="106"/>
        <v>685000</v>
      </c>
      <c r="NX27" s="227">
        <f t="shared" si="106"/>
        <v>685000</v>
      </c>
      <c r="NY27" s="227">
        <f t="shared" si="106"/>
        <v>685000</v>
      </c>
      <c r="NZ27" s="227">
        <f t="shared" si="106"/>
        <v>685000</v>
      </c>
      <c r="OA27" s="227">
        <f t="shared" si="106"/>
        <v>685000</v>
      </c>
      <c r="OB27" s="227">
        <f t="shared" si="106"/>
        <v>685000</v>
      </c>
      <c r="OC27" s="227">
        <f t="shared" si="106"/>
        <v>685000</v>
      </c>
      <c r="OD27" s="227">
        <f t="shared" si="106"/>
        <v>685000</v>
      </c>
      <c r="OE27" s="227">
        <f t="shared" si="106"/>
        <v>685000</v>
      </c>
      <c r="OF27" s="227">
        <f t="shared" si="106"/>
        <v>685000</v>
      </c>
      <c r="OG27" s="227">
        <f t="shared" si="106"/>
        <v>685000</v>
      </c>
      <c r="OH27" s="227">
        <f t="shared" si="106"/>
        <v>685000</v>
      </c>
      <c r="OI27" s="227">
        <f t="shared" si="106"/>
        <v>685000</v>
      </c>
      <c r="OJ27" s="227">
        <f t="shared" si="106"/>
        <v>685000</v>
      </c>
      <c r="OK27" s="227">
        <f t="shared" si="106"/>
        <v>685000</v>
      </c>
      <c r="OL27" s="227">
        <f t="shared" si="106"/>
        <v>685000</v>
      </c>
      <c r="OM27" s="227">
        <f t="shared" si="106"/>
        <v>685000</v>
      </c>
      <c r="ON27" s="227">
        <f t="shared" si="106"/>
        <v>685000</v>
      </c>
      <c r="OO27" s="227">
        <f t="shared" si="106"/>
        <v>685000</v>
      </c>
      <c r="OP27" s="227">
        <f t="shared" si="106"/>
        <v>685000</v>
      </c>
      <c r="OQ27" s="227">
        <f t="shared" si="106"/>
        <v>685000</v>
      </c>
      <c r="OR27" s="227">
        <f t="shared" si="106"/>
        <v>685000</v>
      </c>
      <c r="OS27" s="227">
        <f t="shared" si="106"/>
        <v>685000</v>
      </c>
      <c r="OT27" s="227">
        <f t="shared" si="106"/>
        <v>685000</v>
      </c>
      <c r="OU27" s="227">
        <f t="shared" si="106"/>
        <v>685000</v>
      </c>
      <c r="OV27" s="227">
        <f t="shared" si="106"/>
        <v>685000</v>
      </c>
      <c r="OW27" s="227">
        <f t="shared" si="106"/>
        <v>685000</v>
      </c>
      <c r="OX27" s="227">
        <f t="shared" si="106"/>
        <v>685000</v>
      </c>
      <c r="OY27" s="227">
        <f t="shared" si="106"/>
        <v>685000</v>
      </c>
      <c r="OZ27" s="227">
        <f t="shared" si="106"/>
        <v>685000</v>
      </c>
      <c r="PA27" s="227">
        <f t="shared" si="106"/>
        <v>685000</v>
      </c>
      <c r="PB27" s="227">
        <f t="shared" si="106"/>
        <v>685000</v>
      </c>
      <c r="PC27" s="227">
        <f t="shared" si="106"/>
        <v>685000</v>
      </c>
      <c r="PD27" s="227">
        <f t="shared" si="106"/>
        <v>685000</v>
      </c>
      <c r="PE27" s="227">
        <f t="shared" si="106"/>
        <v>685000</v>
      </c>
      <c r="PF27" s="227">
        <f t="shared" si="106"/>
        <v>685000</v>
      </c>
      <c r="PG27" s="227">
        <f t="shared" si="106"/>
        <v>685000</v>
      </c>
      <c r="PH27" s="227">
        <f t="shared" si="106"/>
        <v>685000</v>
      </c>
      <c r="PI27" s="227">
        <f t="shared" si="106"/>
        <v>685000</v>
      </c>
      <c r="PJ27" s="227">
        <f t="shared" si="106"/>
        <v>685000</v>
      </c>
      <c r="PK27" s="227">
        <f t="shared" si="106"/>
        <v>685000</v>
      </c>
      <c r="PL27" s="227">
        <f t="shared" si="106"/>
        <v>685000</v>
      </c>
      <c r="PM27" s="227">
        <f t="shared" si="106"/>
        <v>685000</v>
      </c>
      <c r="PN27" s="227">
        <f t="shared" si="106"/>
        <v>685000</v>
      </c>
      <c r="PO27" s="227">
        <f t="shared" si="106"/>
        <v>685000</v>
      </c>
      <c r="PP27" s="227">
        <f t="shared" si="106"/>
        <v>685000</v>
      </c>
      <c r="PQ27" s="227">
        <f t="shared" si="106"/>
        <v>685000</v>
      </c>
      <c r="PR27" s="227">
        <f t="shared" si="106"/>
        <v>685000</v>
      </c>
      <c r="PS27" s="227">
        <f t="shared" si="106"/>
        <v>685000</v>
      </c>
      <c r="PT27" s="227">
        <f t="shared" si="106"/>
        <v>685000</v>
      </c>
      <c r="PU27" s="227">
        <f t="shared" si="106"/>
        <v>685000</v>
      </c>
      <c r="PV27" s="227">
        <f t="shared" si="106"/>
        <v>685000</v>
      </c>
      <c r="PW27" s="227">
        <f t="shared" si="106"/>
        <v>685000</v>
      </c>
      <c r="PX27" s="227">
        <f t="shared" si="106"/>
        <v>685000</v>
      </c>
      <c r="PY27" s="227">
        <f t="shared" si="106"/>
        <v>685000</v>
      </c>
      <c r="PZ27" s="227">
        <f t="shared" si="106"/>
        <v>685000</v>
      </c>
      <c r="QA27" s="227">
        <f t="shared" si="106"/>
        <v>685000</v>
      </c>
      <c r="QB27" s="227">
        <f t="shared" si="106"/>
        <v>685000</v>
      </c>
      <c r="QC27" s="227">
        <f t="shared" si="106"/>
        <v>685000</v>
      </c>
      <c r="QD27" s="227">
        <f t="shared" si="106"/>
        <v>685000</v>
      </c>
      <c r="QE27" s="227">
        <f t="shared" si="106"/>
        <v>685000</v>
      </c>
      <c r="QF27" s="227">
        <f t="shared" si="106"/>
        <v>685000</v>
      </c>
      <c r="QG27" s="227">
        <f t="shared" si="106"/>
        <v>685000</v>
      </c>
      <c r="QH27" s="227">
        <f t="shared" ref="QH27:RH27" si="107">QG27</f>
        <v>685000</v>
      </c>
      <c r="QI27" s="227">
        <f t="shared" si="107"/>
        <v>685000</v>
      </c>
      <c r="QJ27" s="227">
        <f t="shared" si="107"/>
        <v>685000</v>
      </c>
      <c r="QK27" s="227">
        <f t="shared" si="107"/>
        <v>685000</v>
      </c>
      <c r="QL27" s="227">
        <f t="shared" si="107"/>
        <v>685000</v>
      </c>
      <c r="QM27" s="227">
        <f t="shared" si="107"/>
        <v>685000</v>
      </c>
      <c r="QN27" s="227">
        <f t="shared" si="107"/>
        <v>685000</v>
      </c>
      <c r="QO27" s="227">
        <f t="shared" si="107"/>
        <v>685000</v>
      </c>
      <c r="QP27" s="227">
        <f t="shared" si="107"/>
        <v>685000</v>
      </c>
      <c r="QQ27" s="227">
        <f t="shared" si="107"/>
        <v>685000</v>
      </c>
      <c r="QR27" s="227">
        <f t="shared" si="107"/>
        <v>685000</v>
      </c>
      <c r="QS27" s="227">
        <f t="shared" si="107"/>
        <v>685000</v>
      </c>
      <c r="QT27" s="227">
        <f t="shared" si="107"/>
        <v>685000</v>
      </c>
      <c r="QU27" s="227">
        <f t="shared" si="107"/>
        <v>685000</v>
      </c>
      <c r="QV27" s="227">
        <f t="shared" si="107"/>
        <v>685000</v>
      </c>
      <c r="QW27" s="227">
        <f t="shared" si="107"/>
        <v>685000</v>
      </c>
      <c r="QX27" s="227">
        <f t="shared" si="107"/>
        <v>685000</v>
      </c>
      <c r="QY27" s="227">
        <f t="shared" si="107"/>
        <v>685000</v>
      </c>
      <c r="QZ27" s="227">
        <f t="shared" si="107"/>
        <v>685000</v>
      </c>
      <c r="RA27" s="227">
        <f t="shared" si="107"/>
        <v>685000</v>
      </c>
      <c r="RB27" s="227">
        <f t="shared" si="107"/>
        <v>685000</v>
      </c>
      <c r="RC27" s="227">
        <f t="shared" si="107"/>
        <v>685000</v>
      </c>
      <c r="RD27" s="227">
        <f t="shared" si="107"/>
        <v>685000</v>
      </c>
      <c r="RE27" s="227">
        <f t="shared" si="107"/>
        <v>685000</v>
      </c>
      <c r="RF27" s="227">
        <f t="shared" si="107"/>
        <v>685000</v>
      </c>
      <c r="RG27" s="227">
        <f t="shared" si="107"/>
        <v>685000</v>
      </c>
      <c r="RH27" s="227">
        <f t="shared" si="107"/>
        <v>685000</v>
      </c>
    </row>
    <row r="28" spans="1:476" ht="15.75" customHeight="1">
      <c r="A28" s="50"/>
      <c r="B28" s="225" t="s">
        <v>187</v>
      </c>
      <c r="C28" s="211"/>
      <c r="D28" s="226"/>
      <c r="E28" s="82">
        <f t="shared" si="59"/>
        <v>54234000</v>
      </c>
      <c r="F28" s="51"/>
      <c r="G28" s="51"/>
      <c r="H28" s="70">
        <f t="shared" si="60"/>
        <v>0</v>
      </c>
      <c r="I28" s="70">
        <f t="shared" si="61"/>
        <v>248400</v>
      </c>
      <c r="J28" s="70">
        <f t="shared" si="62"/>
        <v>496800</v>
      </c>
      <c r="K28" s="70">
        <f t="shared" si="63"/>
        <v>496800</v>
      </c>
      <c r="L28" s="70">
        <f t="shared" si="64"/>
        <v>1656000</v>
      </c>
      <c r="M28" s="70">
        <f t="shared" si="65"/>
        <v>1656000</v>
      </c>
      <c r="N28" s="70">
        <f t="shared" si="66"/>
        <v>1656000</v>
      </c>
      <c r="O28" s="70">
        <f t="shared" si="67"/>
        <v>1656000</v>
      </c>
      <c r="P28" s="70">
        <f t="shared" si="68"/>
        <v>1656000</v>
      </c>
      <c r="Q28" s="70">
        <f t="shared" si="69"/>
        <v>1656000</v>
      </c>
      <c r="R28" s="70">
        <f t="shared" si="70"/>
        <v>1656000</v>
      </c>
      <c r="S28" s="70">
        <f t="shared" si="71"/>
        <v>1656000</v>
      </c>
      <c r="T28" s="70">
        <f t="shared" si="72"/>
        <v>1656000</v>
      </c>
      <c r="U28" s="70">
        <f t="shared" si="73"/>
        <v>1656000</v>
      </c>
      <c r="V28" s="70">
        <f t="shared" si="74"/>
        <v>1656000</v>
      </c>
      <c r="W28" s="70">
        <f t="shared" si="75"/>
        <v>1656000</v>
      </c>
      <c r="X28" s="70">
        <f t="shared" si="76"/>
        <v>1656000</v>
      </c>
      <c r="Y28" s="70">
        <f t="shared" si="77"/>
        <v>1656000</v>
      </c>
      <c r="Z28" s="70">
        <f t="shared" si="78"/>
        <v>1656000</v>
      </c>
      <c r="AA28" s="70">
        <f t="shared" si="79"/>
        <v>1656000</v>
      </c>
      <c r="AB28" s="70">
        <f t="shared" si="80"/>
        <v>1656000</v>
      </c>
      <c r="AC28" s="70">
        <f t="shared" si="81"/>
        <v>1656000</v>
      </c>
      <c r="AD28" s="70">
        <f t="shared" si="82"/>
        <v>1656000</v>
      </c>
      <c r="AE28" s="70">
        <f t="shared" si="83"/>
        <v>1656000</v>
      </c>
      <c r="AF28" s="70">
        <f t="shared" si="84"/>
        <v>1656000</v>
      </c>
      <c r="AG28" s="70">
        <f t="shared" si="85"/>
        <v>1656000</v>
      </c>
      <c r="AH28" s="70">
        <f t="shared" si="86"/>
        <v>1656000</v>
      </c>
      <c r="AI28" s="70">
        <f t="shared" si="87"/>
        <v>1656000</v>
      </c>
      <c r="AJ28" s="70">
        <f t="shared" si="88"/>
        <v>1656000</v>
      </c>
      <c r="AK28" s="70">
        <f t="shared" si="89"/>
        <v>1656000</v>
      </c>
      <c r="AL28" s="70">
        <f t="shared" si="90"/>
        <v>1656000</v>
      </c>
      <c r="AM28" s="70">
        <f t="shared" si="91"/>
        <v>1656000</v>
      </c>
      <c r="AN28" s="70">
        <f t="shared" si="92"/>
        <v>1656000</v>
      </c>
      <c r="AO28" s="70">
        <f t="shared" si="93"/>
        <v>1656000</v>
      </c>
      <c r="AP28" s="70">
        <f t="shared" si="94"/>
        <v>1656000</v>
      </c>
      <c r="AQ28" s="70">
        <f t="shared" si="95"/>
        <v>1656000</v>
      </c>
      <c r="AR28" s="70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>
        <v>20700</v>
      </c>
      <c r="BF28" s="227">
        <v>20700</v>
      </c>
      <c r="BG28" s="227">
        <v>20700</v>
      </c>
      <c r="BH28" s="227">
        <v>20700</v>
      </c>
      <c r="BI28" s="227">
        <v>20700</v>
      </c>
      <c r="BJ28" s="227">
        <v>20700</v>
      </c>
      <c r="BK28" s="227">
        <v>20700</v>
      </c>
      <c r="BL28" s="227">
        <v>20700</v>
      </c>
      <c r="BM28" s="227">
        <v>20700</v>
      </c>
      <c r="BN28" s="227">
        <v>20700</v>
      </c>
      <c r="BO28" s="227">
        <v>20700</v>
      </c>
      <c r="BP28" s="227">
        <v>20700</v>
      </c>
      <c r="BQ28" s="227">
        <v>41400</v>
      </c>
      <c r="BR28" s="227">
        <v>41400</v>
      </c>
      <c r="BS28" s="227">
        <v>41400</v>
      </c>
      <c r="BT28" s="227">
        <v>41400</v>
      </c>
      <c r="BU28" s="227">
        <v>41400</v>
      </c>
      <c r="BV28" s="227">
        <v>41400</v>
      </c>
      <c r="BW28" s="227">
        <v>41400</v>
      </c>
      <c r="BX28" s="227">
        <v>41400</v>
      </c>
      <c r="BY28" s="227">
        <v>41400</v>
      </c>
      <c r="BZ28" s="227">
        <v>41400</v>
      </c>
      <c r="CA28" s="227">
        <v>41400</v>
      </c>
      <c r="CB28" s="227">
        <v>41400</v>
      </c>
      <c r="CC28" s="227">
        <v>41400</v>
      </c>
      <c r="CD28" s="227">
        <v>41400</v>
      </c>
      <c r="CE28" s="227">
        <v>41400</v>
      </c>
      <c r="CF28" s="227">
        <v>41400</v>
      </c>
      <c r="CG28" s="227">
        <v>41400</v>
      </c>
      <c r="CH28" s="227">
        <v>41400</v>
      </c>
      <c r="CI28" s="227">
        <v>41400</v>
      </c>
      <c r="CJ28" s="227">
        <v>41400</v>
      </c>
      <c r="CK28" s="227">
        <v>41400</v>
      </c>
      <c r="CL28" s="227">
        <v>41400</v>
      </c>
      <c r="CM28" s="227">
        <v>41400</v>
      </c>
      <c r="CN28" s="227">
        <v>41400</v>
      </c>
      <c r="CO28" s="227">
        <v>138000</v>
      </c>
      <c r="CP28" s="227">
        <v>138000</v>
      </c>
      <c r="CQ28" s="227">
        <v>138000</v>
      </c>
      <c r="CR28" s="227">
        <v>138000</v>
      </c>
      <c r="CS28" s="227">
        <v>138000</v>
      </c>
      <c r="CT28" s="227">
        <v>138000</v>
      </c>
      <c r="CU28" s="227">
        <v>138000</v>
      </c>
      <c r="CV28" s="227">
        <v>138000</v>
      </c>
      <c r="CW28" s="227">
        <v>138000</v>
      </c>
      <c r="CX28" s="227">
        <v>138000</v>
      </c>
      <c r="CY28" s="227">
        <v>138000</v>
      </c>
      <c r="CZ28" s="227">
        <v>138000</v>
      </c>
      <c r="DA28" s="227">
        <v>138000</v>
      </c>
      <c r="DB28" s="227">
        <v>138000</v>
      </c>
      <c r="DC28" s="227">
        <v>138000</v>
      </c>
      <c r="DD28" s="227">
        <v>138000</v>
      </c>
      <c r="DE28" s="227">
        <v>138000</v>
      </c>
      <c r="DF28" s="227">
        <v>138000</v>
      </c>
      <c r="DG28" s="227">
        <v>138000</v>
      </c>
      <c r="DH28" s="227">
        <v>138000</v>
      </c>
      <c r="DI28" s="227">
        <v>138000</v>
      </c>
      <c r="DJ28" s="227">
        <v>138000</v>
      </c>
      <c r="DK28" s="227">
        <v>138000</v>
      </c>
      <c r="DL28" s="227">
        <v>138000</v>
      </c>
      <c r="DM28" s="227">
        <v>138000</v>
      </c>
      <c r="DN28" s="227">
        <v>138000</v>
      </c>
      <c r="DO28" s="227">
        <v>138000</v>
      </c>
      <c r="DP28" s="227">
        <v>138000</v>
      </c>
      <c r="DQ28" s="227">
        <v>138000</v>
      </c>
      <c r="DR28" s="227">
        <v>138000</v>
      </c>
      <c r="DS28" s="227">
        <v>138000</v>
      </c>
      <c r="DT28" s="227">
        <v>138000</v>
      </c>
      <c r="DU28" s="227">
        <v>138000</v>
      </c>
      <c r="DV28" s="227">
        <v>138000</v>
      </c>
      <c r="DW28" s="227">
        <v>138000</v>
      </c>
      <c r="DX28" s="227">
        <v>138000</v>
      </c>
      <c r="DY28" s="227">
        <v>138000</v>
      </c>
      <c r="DZ28" s="227">
        <f t="shared" ref="DZ28:GK28" si="108">DY28</f>
        <v>138000</v>
      </c>
      <c r="EA28" s="227">
        <f t="shared" si="108"/>
        <v>138000</v>
      </c>
      <c r="EB28" s="227">
        <f t="shared" si="108"/>
        <v>138000</v>
      </c>
      <c r="EC28" s="227">
        <f t="shared" si="108"/>
        <v>138000</v>
      </c>
      <c r="ED28" s="227">
        <f t="shared" si="108"/>
        <v>138000</v>
      </c>
      <c r="EE28" s="227">
        <f t="shared" si="108"/>
        <v>138000</v>
      </c>
      <c r="EF28" s="227">
        <f t="shared" si="108"/>
        <v>138000</v>
      </c>
      <c r="EG28" s="227">
        <f t="shared" si="108"/>
        <v>138000</v>
      </c>
      <c r="EH28" s="227">
        <f t="shared" si="108"/>
        <v>138000</v>
      </c>
      <c r="EI28" s="227">
        <f t="shared" si="108"/>
        <v>138000</v>
      </c>
      <c r="EJ28" s="227">
        <f t="shared" si="108"/>
        <v>138000</v>
      </c>
      <c r="EK28" s="227">
        <f t="shared" si="108"/>
        <v>138000</v>
      </c>
      <c r="EL28" s="227">
        <f t="shared" si="108"/>
        <v>138000</v>
      </c>
      <c r="EM28" s="227">
        <f t="shared" si="108"/>
        <v>138000</v>
      </c>
      <c r="EN28" s="227">
        <f t="shared" si="108"/>
        <v>138000</v>
      </c>
      <c r="EO28" s="227">
        <f t="shared" si="108"/>
        <v>138000</v>
      </c>
      <c r="EP28" s="227">
        <f t="shared" si="108"/>
        <v>138000</v>
      </c>
      <c r="EQ28" s="227">
        <f t="shared" si="108"/>
        <v>138000</v>
      </c>
      <c r="ER28" s="227">
        <f t="shared" si="108"/>
        <v>138000</v>
      </c>
      <c r="ES28" s="227">
        <f t="shared" si="108"/>
        <v>138000</v>
      </c>
      <c r="ET28" s="227">
        <f t="shared" si="108"/>
        <v>138000</v>
      </c>
      <c r="EU28" s="227">
        <f t="shared" si="108"/>
        <v>138000</v>
      </c>
      <c r="EV28" s="227">
        <f t="shared" si="108"/>
        <v>138000</v>
      </c>
      <c r="EW28" s="227">
        <f t="shared" si="108"/>
        <v>138000</v>
      </c>
      <c r="EX28" s="227">
        <f t="shared" si="108"/>
        <v>138000</v>
      </c>
      <c r="EY28" s="227">
        <f t="shared" si="108"/>
        <v>138000</v>
      </c>
      <c r="EZ28" s="227">
        <f t="shared" si="108"/>
        <v>138000</v>
      </c>
      <c r="FA28" s="227">
        <f t="shared" si="108"/>
        <v>138000</v>
      </c>
      <c r="FB28" s="227">
        <f t="shared" si="108"/>
        <v>138000</v>
      </c>
      <c r="FC28" s="227">
        <f t="shared" si="108"/>
        <v>138000</v>
      </c>
      <c r="FD28" s="227">
        <f t="shared" si="108"/>
        <v>138000</v>
      </c>
      <c r="FE28" s="227">
        <f t="shared" si="108"/>
        <v>138000</v>
      </c>
      <c r="FF28" s="227">
        <f t="shared" si="108"/>
        <v>138000</v>
      </c>
      <c r="FG28" s="227">
        <f t="shared" si="108"/>
        <v>138000</v>
      </c>
      <c r="FH28" s="227">
        <f t="shared" si="108"/>
        <v>138000</v>
      </c>
      <c r="FI28" s="227">
        <f t="shared" si="108"/>
        <v>138000</v>
      </c>
      <c r="FJ28" s="227">
        <f t="shared" si="108"/>
        <v>138000</v>
      </c>
      <c r="FK28" s="227">
        <f t="shared" si="108"/>
        <v>138000</v>
      </c>
      <c r="FL28" s="227">
        <f t="shared" si="108"/>
        <v>138000</v>
      </c>
      <c r="FM28" s="227">
        <f t="shared" si="108"/>
        <v>138000</v>
      </c>
      <c r="FN28" s="227">
        <f t="shared" si="108"/>
        <v>138000</v>
      </c>
      <c r="FO28" s="227">
        <f t="shared" si="108"/>
        <v>138000</v>
      </c>
      <c r="FP28" s="227">
        <f t="shared" si="108"/>
        <v>138000</v>
      </c>
      <c r="FQ28" s="227">
        <f t="shared" si="108"/>
        <v>138000</v>
      </c>
      <c r="FR28" s="227">
        <f t="shared" si="108"/>
        <v>138000</v>
      </c>
      <c r="FS28" s="227">
        <f t="shared" si="108"/>
        <v>138000</v>
      </c>
      <c r="FT28" s="227">
        <f t="shared" si="108"/>
        <v>138000</v>
      </c>
      <c r="FU28" s="227">
        <f t="shared" si="108"/>
        <v>138000</v>
      </c>
      <c r="FV28" s="227">
        <f t="shared" si="108"/>
        <v>138000</v>
      </c>
      <c r="FW28" s="227">
        <f t="shared" si="108"/>
        <v>138000</v>
      </c>
      <c r="FX28" s="227">
        <f t="shared" si="108"/>
        <v>138000</v>
      </c>
      <c r="FY28" s="227">
        <f t="shared" si="108"/>
        <v>138000</v>
      </c>
      <c r="FZ28" s="227">
        <f t="shared" si="108"/>
        <v>138000</v>
      </c>
      <c r="GA28" s="227">
        <f t="shared" si="108"/>
        <v>138000</v>
      </c>
      <c r="GB28" s="227">
        <f t="shared" si="108"/>
        <v>138000</v>
      </c>
      <c r="GC28" s="227">
        <f t="shared" si="108"/>
        <v>138000</v>
      </c>
      <c r="GD28" s="227">
        <f t="shared" si="108"/>
        <v>138000</v>
      </c>
      <c r="GE28" s="227">
        <f t="shared" si="108"/>
        <v>138000</v>
      </c>
      <c r="GF28" s="227">
        <f t="shared" si="108"/>
        <v>138000</v>
      </c>
      <c r="GG28" s="227">
        <f t="shared" si="108"/>
        <v>138000</v>
      </c>
      <c r="GH28" s="227">
        <f t="shared" si="108"/>
        <v>138000</v>
      </c>
      <c r="GI28" s="227">
        <f t="shared" si="108"/>
        <v>138000</v>
      </c>
      <c r="GJ28" s="227">
        <f t="shared" si="108"/>
        <v>138000</v>
      </c>
      <c r="GK28" s="227">
        <f t="shared" si="108"/>
        <v>138000</v>
      </c>
      <c r="GL28" s="227">
        <f t="shared" ref="GL28:IW28" si="109">GK28</f>
        <v>138000</v>
      </c>
      <c r="GM28" s="227">
        <f t="shared" si="109"/>
        <v>138000</v>
      </c>
      <c r="GN28" s="227">
        <f t="shared" si="109"/>
        <v>138000</v>
      </c>
      <c r="GO28" s="227">
        <f t="shared" si="109"/>
        <v>138000</v>
      </c>
      <c r="GP28" s="227">
        <f t="shared" si="109"/>
        <v>138000</v>
      </c>
      <c r="GQ28" s="227">
        <f t="shared" si="109"/>
        <v>138000</v>
      </c>
      <c r="GR28" s="227">
        <f t="shared" si="109"/>
        <v>138000</v>
      </c>
      <c r="GS28" s="227">
        <f t="shared" si="109"/>
        <v>138000</v>
      </c>
      <c r="GT28" s="227">
        <f t="shared" si="109"/>
        <v>138000</v>
      </c>
      <c r="GU28" s="227">
        <f t="shared" si="109"/>
        <v>138000</v>
      </c>
      <c r="GV28" s="227">
        <f t="shared" si="109"/>
        <v>138000</v>
      </c>
      <c r="GW28" s="227">
        <f t="shared" si="109"/>
        <v>138000</v>
      </c>
      <c r="GX28" s="227">
        <f t="shared" si="109"/>
        <v>138000</v>
      </c>
      <c r="GY28" s="227">
        <f t="shared" si="109"/>
        <v>138000</v>
      </c>
      <c r="GZ28" s="227">
        <f t="shared" si="109"/>
        <v>138000</v>
      </c>
      <c r="HA28" s="227">
        <f t="shared" si="109"/>
        <v>138000</v>
      </c>
      <c r="HB28" s="227">
        <f t="shared" si="109"/>
        <v>138000</v>
      </c>
      <c r="HC28" s="227">
        <f t="shared" si="109"/>
        <v>138000</v>
      </c>
      <c r="HD28" s="227">
        <f t="shared" si="109"/>
        <v>138000</v>
      </c>
      <c r="HE28" s="227">
        <f t="shared" si="109"/>
        <v>138000</v>
      </c>
      <c r="HF28" s="227">
        <f t="shared" si="109"/>
        <v>138000</v>
      </c>
      <c r="HG28" s="227">
        <f t="shared" si="109"/>
        <v>138000</v>
      </c>
      <c r="HH28" s="227">
        <f t="shared" si="109"/>
        <v>138000</v>
      </c>
      <c r="HI28" s="227">
        <f t="shared" si="109"/>
        <v>138000</v>
      </c>
      <c r="HJ28" s="227">
        <f t="shared" si="109"/>
        <v>138000</v>
      </c>
      <c r="HK28" s="227">
        <f t="shared" si="109"/>
        <v>138000</v>
      </c>
      <c r="HL28" s="227">
        <f t="shared" si="109"/>
        <v>138000</v>
      </c>
      <c r="HM28" s="227">
        <f t="shared" si="109"/>
        <v>138000</v>
      </c>
      <c r="HN28" s="227">
        <f t="shared" si="109"/>
        <v>138000</v>
      </c>
      <c r="HO28" s="227">
        <f t="shared" si="109"/>
        <v>138000</v>
      </c>
      <c r="HP28" s="227">
        <f t="shared" si="109"/>
        <v>138000</v>
      </c>
      <c r="HQ28" s="227">
        <f t="shared" si="109"/>
        <v>138000</v>
      </c>
      <c r="HR28" s="227">
        <f t="shared" si="109"/>
        <v>138000</v>
      </c>
      <c r="HS28" s="227">
        <f t="shared" si="109"/>
        <v>138000</v>
      </c>
      <c r="HT28" s="227">
        <f t="shared" si="109"/>
        <v>138000</v>
      </c>
      <c r="HU28" s="227">
        <f t="shared" si="109"/>
        <v>138000</v>
      </c>
      <c r="HV28" s="227">
        <f t="shared" si="109"/>
        <v>138000</v>
      </c>
      <c r="HW28" s="227">
        <f t="shared" si="109"/>
        <v>138000</v>
      </c>
      <c r="HX28" s="227">
        <f t="shared" si="109"/>
        <v>138000</v>
      </c>
      <c r="HY28" s="227">
        <f t="shared" si="109"/>
        <v>138000</v>
      </c>
      <c r="HZ28" s="227">
        <f t="shared" si="109"/>
        <v>138000</v>
      </c>
      <c r="IA28" s="227">
        <f t="shared" si="109"/>
        <v>138000</v>
      </c>
      <c r="IB28" s="227">
        <f t="shared" si="109"/>
        <v>138000</v>
      </c>
      <c r="IC28" s="227">
        <f t="shared" si="109"/>
        <v>138000</v>
      </c>
      <c r="ID28" s="227">
        <f t="shared" si="109"/>
        <v>138000</v>
      </c>
      <c r="IE28" s="227">
        <f t="shared" si="109"/>
        <v>138000</v>
      </c>
      <c r="IF28" s="227">
        <f t="shared" si="109"/>
        <v>138000</v>
      </c>
      <c r="IG28" s="227">
        <f t="shared" si="109"/>
        <v>138000</v>
      </c>
      <c r="IH28" s="227">
        <f t="shared" si="109"/>
        <v>138000</v>
      </c>
      <c r="II28" s="227">
        <f t="shared" si="109"/>
        <v>138000</v>
      </c>
      <c r="IJ28" s="227">
        <f t="shared" si="109"/>
        <v>138000</v>
      </c>
      <c r="IK28" s="227">
        <f t="shared" si="109"/>
        <v>138000</v>
      </c>
      <c r="IL28" s="227">
        <f t="shared" si="109"/>
        <v>138000</v>
      </c>
      <c r="IM28" s="227">
        <f t="shared" si="109"/>
        <v>138000</v>
      </c>
      <c r="IN28" s="227">
        <f t="shared" si="109"/>
        <v>138000</v>
      </c>
      <c r="IO28" s="227">
        <f t="shared" si="109"/>
        <v>138000</v>
      </c>
      <c r="IP28" s="227">
        <f t="shared" si="109"/>
        <v>138000</v>
      </c>
      <c r="IQ28" s="227">
        <f t="shared" si="109"/>
        <v>138000</v>
      </c>
      <c r="IR28" s="227">
        <f t="shared" si="109"/>
        <v>138000</v>
      </c>
      <c r="IS28" s="227">
        <f t="shared" si="109"/>
        <v>138000</v>
      </c>
      <c r="IT28" s="227">
        <f t="shared" si="109"/>
        <v>138000</v>
      </c>
      <c r="IU28" s="227">
        <f t="shared" si="109"/>
        <v>138000</v>
      </c>
      <c r="IV28" s="227">
        <f t="shared" si="109"/>
        <v>138000</v>
      </c>
      <c r="IW28" s="227">
        <f t="shared" si="109"/>
        <v>138000</v>
      </c>
      <c r="IX28" s="227">
        <f t="shared" ref="IX28:LI28" si="110">IW28</f>
        <v>138000</v>
      </c>
      <c r="IY28" s="227">
        <f t="shared" si="110"/>
        <v>138000</v>
      </c>
      <c r="IZ28" s="227">
        <f t="shared" si="110"/>
        <v>138000</v>
      </c>
      <c r="JA28" s="227">
        <f t="shared" si="110"/>
        <v>138000</v>
      </c>
      <c r="JB28" s="227">
        <f t="shared" si="110"/>
        <v>138000</v>
      </c>
      <c r="JC28" s="227">
        <f t="shared" si="110"/>
        <v>138000</v>
      </c>
      <c r="JD28" s="227">
        <f t="shared" si="110"/>
        <v>138000</v>
      </c>
      <c r="JE28" s="227">
        <f t="shared" si="110"/>
        <v>138000</v>
      </c>
      <c r="JF28" s="227">
        <f t="shared" si="110"/>
        <v>138000</v>
      </c>
      <c r="JG28" s="227">
        <f t="shared" si="110"/>
        <v>138000</v>
      </c>
      <c r="JH28" s="227">
        <f t="shared" si="110"/>
        <v>138000</v>
      </c>
      <c r="JI28" s="227">
        <f t="shared" si="110"/>
        <v>138000</v>
      </c>
      <c r="JJ28" s="227">
        <f t="shared" si="110"/>
        <v>138000</v>
      </c>
      <c r="JK28" s="227">
        <f t="shared" si="110"/>
        <v>138000</v>
      </c>
      <c r="JL28" s="227">
        <f t="shared" si="110"/>
        <v>138000</v>
      </c>
      <c r="JM28" s="227">
        <f t="shared" si="110"/>
        <v>138000</v>
      </c>
      <c r="JN28" s="227">
        <f t="shared" si="110"/>
        <v>138000</v>
      </c>
      <c r="JO28" s="227">
        <f t="shared" si="110"/>
        <v>138000</v>
      </c>
      <c r="JP28" s="227">
        <f t="shared" si="110"/>
        <v>138000</v>
      </c>
      <c r="JQ28" s="227">
        <f t="shared" si="110"/>
        <v>138000</v>
      </c>
      <c r="JR28" s="227">
        <f t="shared" si="110"/>
        <v>138000</v>
      </c>
      <c r="JS28" s="227">
        <f t="shared" si="110"/>
        <v>138000</v>
      </c>
      <c r="JT28" s="227">
        <f t="shared" si="110"/>
        <v>138000</v>
      </c>
      <c r="JU28" s="227">
        <f t="shared" si="110"/>
        <v>138000</v>
      </c>
      <c r="JV28" s="227">
        <f t="shared" si="110"/>
        <v>138000</v>
      </c>
      <c r="JW28" s="227">
        <f t="shared" si="110"/>
        <v>138000</v>
      </c>
      <c r="JX28" s="227">
        <f t="shared" si="110"/>
        <v>138000</v>
      </c>
      <c r="JY28" s="227">
        <f t="shared" si="110"/>
        <v>138000</v>
      </c>
      <c r="JZ28" s="227">
        <f t="shared" si="110"/>
        <v>138000</v>
      </c>
      <c r="KA28" s="227">
        <f t="shared" si="110"/>
        <v>138000</v>
      </c>
      <c r="KB28" s="227">
        <f t="shared" si="110"/>
        <v>138000</v>
      </c>
      <c r="KC28" s="227">
        <f t="shared" si="110"/>
        <v>138000</v>
      </c>
      <c r="KD28" s="227">
        <f t="shared" si="110"/>
        <v>138000</v>
      </c>
      <c r="KE28" s="227">
        <f t="shared" si="110"/>
        <v>138000</v>
      </c>
      <c r="KF28" s="227">
        <f t="shared" si="110"/>
        <v>138000</v>
      </c>
      <c r="KG28" s="227">
        <f t="shared" si="110"/>
        <v>138000</v>
      </c>
      <c r="KH28" s="227">
        <f t="shared" si="110"/>
        <v>138000</v>
      </c>
      <c r="KI28" s="227">
        <f t="shared" si="110"/>
        <v>138000</v>
      </c>
      <c r="KJ28" s="227">
        <f t="shared" si="110"/>
        <v>138000</v>
      </c>
      <c r="KK28" s="227">
        <f t="shared" si="110"/>
        <v>138000</v>
      </c>
      <c r="KL28" s="227">
        <f t="shared" si="110"/>
        <v>138000</v>
      </c>
      <c r="KM28" s="227">
        <f t="shared" si="110"/>
        <v>138000</v>
      </c>
      <c r="KN28" s="227">
        <f t="shared" si="110"/>
        <v>138000</v>
      </c>
      <c r="KO28" s="227">
        <f t="shared" si="110"/>
        <v>138000</v>
      </c>
      <c r="KP28" s="227">
        <f t="shared" si="110"/>
        <v>138000</v>
      </c>
      <c r="KQ28" s="227">
        <f t="shared" si="110"/>
        <v>138000</v>
      </c>
      <c r="KR28" s="227">
        <f t="shared" si="110"/>
        <v>138000</v>
      </c>
      <c r="KS28" s="227">
        <f t="shared" si="110"/>
        <v>138000</v>
      </c>
      <c r="KT28" s="227">
        <f t="shared" si="110"/>
        <v>138000</v>
      </c>
      <c r="KU28" s="227">
        <f t="shared" si="110"/>
        <v>138000</v>
      </c>
      <c r="KV28" s="227">
        <f t="shared" si="110"/>
        <v>138000</v>
      </c>
      <c r="KW28" s="227">
        <f t="shared" si="110"/>
        <v>138000</v>
      </c>
      <c r="KX28" s="227">
        <f t="shared" si="110"/>
        <v>138000</v>
      </c>
      <c r="KY28" s="227">
        <f t="shared" si="110"/>
        <v>138000</v>
      </c>
      <c r="KZ28" s="227">
        <f t="shared" si="110"/>
        <v>138000</v>
      </c>
      <c r="LA28" s="227">
        <f t="shared" si="110"/>
        <v>138000</v>
      </c>
      <c r="LB28" s="227">
        <f t="shared" si="110"/>
        <v>138000</v>
      </c>
      <c r="LC28" s="227">
        <f t="shared" si="110"/>
        <v>138000</v>
      </c>
      <c r="LD28" s="227">
        <f t="shared" si="110"/>
        <v>138000</v>
      </c>
      <c r="LE28" s="227">
        <f t="shared" si="110"/>
        <v>138000</v>
      </c>
      <c r="LF28" s="227">
        <f t="shared" si="110"/>
        <v>138000</v>
      </c>
      <c r="LG28" s="227">
        <f t="shared" si="110"/>
        <v>138000</v>
      </c>
      <c r="LH28" s="227">
        <f t="shared" si="110"/>
        <v>138000</v>
      </c>
      <c r="LI28" s="227">
        <f t="shared" si="110"/>
        <v>138000</v>
      </c>
      <c r="LJ28" s="227">
        <f t="shared" ref="LJ28:NU28" si="111">LI28</f>
        <v>138000</v>
      </c>
      <c r="LK28" s="227">
        <f t="shared" si="111"/>
        <v>138000</v>
      </c>
      <c r="LL28" s="227">
        <f t="shared" si="111"/>
        <v>138000</v>
      </c>
      <c r="LM28" s="227">
        <f t="shared" si="111"/>
        <v>138000</v>
      </c>
      <c r="LN28" s="227">
        <f t="shared" si="111"/>
        <v>138000</v>
      </c>
      <c r="LO28" s="227">
        <f t="shared" si="111"/>
        <v>138000</v>
      </c>
      <c r="LP28" s="227">
        <f t="shared" si="111"/>
        <v>138000</v>
      </c>
      <c r="LQ28" s="227">
        <f t="shared" si="111"/>
        <v>138000</v>
      </c>
      <c r="LR28" s="227">
        <f t="shared" si="111"/>
        <v>138000</v>
      </c>
      <c r="LS28" s="227">
        <f t="shared" si="111"/>
        <v>138000</v>
      </c>
      <c r="LT28" s="227">
        <f t="shared" si="111"/>
        <v>138000</v>
      </c>
      <c r="LU28" s="227">
        <f t="shared" si="111"/>
        <v>138000</v>
      </c>
      <c r="LV28" s="227">
        <f t="shared" si="111"/>
        <v>138000</v>
      </c>
      <c r="LW28" s="227">
        <f t="shared" si="111"/>
        <v>138000</v>
      </c>
      <c r="LX28" s="227">
        <f t="shared" si="111"/>
        <v>138000</v>
      </c>
      <c r="LY28" s="227">
        <f t="shared" si="111"/>
        <v>138000</v>
      </c>
      <c r="LZ28" s="227">
        <f t="shared" si="111"/>
        <v>138000</v>
      </c>
      <c r="MA28" s="227">
        <f t="shared" si="111"/>
        <v>138000</v>
      </c>
      <c r="MB28" s="227">
        <f t="shared" si="111"/>
        <v>138000</v>
      </c>
      <c r="MC28" s="227">
        <f t="shared" si="111"/>
        <v>138000</v>
      </c>
      <c r="MD28" s="227">
        <f t="shared" si="111"/>
        <v>138000</v>
      </c>
      <c r="ME28" s="227">
        <f t="shared" si="111"/>
        <v>138000</v>
      </c>
      <c r="MF28" s="227">
        <f t="shared" si="111"/>
        <v>138000</v>
      </c>
      <c r="MG28" s="227">
        <f t="shared" si="111"/>
        <v>138000</v>
      </c>
      <c r="MH28" s="227">
        <f t="shared" si="111"/>
        <v>138000</v>
      </c>
      <c r="MI28" s="227">
        <f t="shared" si="111"/>
        <v>138000</v>
      </c>
      <c r="MJ28" s="227">
        <f t="shared" si="111"/>
        <v>138000</v>
      </c>
      <c r="MK28" s="227">
        <f t="shared" si="111"/>
        <v>138000</v>
      </c>
      <c r="ML28" s="227">
        <f t="shared" si="111"/>
        <v>138000</v>
      </c>
      <c r="MM28" s="227">
        <f t="shared" si="111"/>
        <v>138000</v>
      </c>
      <c r="MN28" s="227">
        <f t="shared" si="111"/>
        <v>138000</v>
      </c>
      <c r="MO28" s="227">
        <f t="shared" si="111"/>
        <v>138000</v>
      </c>
      <c r="MP28" s="227">
        <f t="shared" si="111"/>
        <v>138000</v>
      </c>
      <c r="MQ28" s="227">
        <f t="shared" si="111"/>
        <v>138000</v>
      </c>
      <c r="MR28" s="227">
        <f t="shared" si="111"/>
        <v>138000</v>
      </c>
      <c r="MS28" s="227">
        <f t="shared" si="111"/>
        <v>138000</v>
      </c>
      <c r="MT28" s="227">
        <f t="shared" si="111"/>
        <v>138000</v>
      </c>
      <c r="MU28" s="227">
        <f t="shared" si="111"/>
        <v>138000</v>
      </c>
      <c r="MV28" s="227">
        <f t="shared" si="111"/>
        <v>138000</v>
      </c>
      <c r="MW28" s="227">
        <f t="shared" si="111"/>
        <v>138000</v>
      </c>
      <c r="MX28" s="227">
        <f t="shared" si="111"/>
        <v>138000</v>
      </c>
      <c r="MY28" s="227">
        <f t="shared" si="111"/>
        <v>138000</v>
      </c>
      <c r="MZ28" s="227">
        <f t="shared" si="111"/>
        <v>138000</v>
      </c>
      <c r="NA28" s="227">
        <f t="shared" si="111"/>
        <v>138000</v>
      </c>
      <c r="NB28" s="227">
        <f t="shared" si="111"/>
        <v>138000</v>
      </c>
      <c r="NC28" s="227">
        <f t="shared" si="111"/>
        <v>138000</v>
      </c>
      <c r="ND28" s="227">
        <f t="shared" si="111"/>
        <v>138000</v>
      </c>
      <c r="NE28" s="227">
        <f t="shared" si="111"/>
        <v>138000</v>
      </c>
      <c r="NF28" s="227">
        <f t="shared" si="111"/>
        <v>138000</v>
      </c>
      <c r="NG28" s="227">
        <f t="shared" si="111"/>
        <v>138000</v>
      </c>
      <c r="NH28" s="227">
        <f t="shared" si="111"/>
        <v>138000</v>
      </c>
      <c r="NI28" s="227">
        <f t="shared" si="111"/>
        <v>138000</v>
      </c>
      <c r="NJ28" s="227">
        <f t="shared" si="111"/>
        <v>138000</v>
      </c>
      <c r="NK28" s="227">
        <f t="shared" si="111"/>
        <v>138000</v>
      </c>
      <c r="NL28" s="227">
        <f t="shared" si="111"/>
        <v>138000</v>
      </c>
      <c r="NM28" s="227">
        <f t="shared" si="111"/>
        <v>138000</v>
      </c>
      <c r="NN28" s="227">
        <f t="shared" si="111"/>
        <v>138000</v>
      </c>
      <c r="NO28" s="227">
        <f t="shared" si="111"/>
        <v>138000</v>
      </c>
      <c r="NP28" s="227">
        <f t="shared" si="111"/>
        <v>138000</v>
      </c>
      <c r="NQ28" s="227">
        <f t="shared" si="111"/>
        <v>138000</v>
      </c>
      <c r="NR28" s="227">
        <f t="shared" si="111"/>
        <v>138000</v>
      </c>
      <c r="NS28" s="227">
        <f t="shared" si="111"/>
        <v>138000</v>
      </c>
      <c r="NT28" s="227">
        <f t="shared" si="111"/>
        <v>138000</v>
      </c>
      <c r="NU28" s="227">
        <f t="shared" si="111"/>
        <v>138000</v>
      </c>
      <c r="NV28" s="227">
        <f t="shared" ref="NV28:QG28" si="112">NU28</f>
        <v>138000</v>
      </c>
      <c r="NW28" s="227">
        <f t="shared" si="112"/>
        <v>138000</v>
      </c>
      <c r="NX28" s="227">
        <f t="shared" si="112"/>
        <v>138000</v>
      </c>
      <c r="NY28" s="227">
        <f t="shared" si="112"/>
        <v>138000</v>
      </c>
      <c r="NZ28" s="227">
        <f t="shared" si="112"/>
        <v>138000</v>
      </c>
      <c r="OA28" s="227">
        <f t="shared" si="112"/>
        <v>138000</v>
      </c>
      <c r="OB28" s="227">
        <f t="shared" si="112"/>
        <v>138000</v>
      </c>
      <c r="OC28" s="227">
        <f t="shared" si="112"/>
        <v>138000</v>
      </c>
      <c r="OD28" s="227">
        <f t="shared" si="112"/>
        <v>138000</v>
      </c>
      <c r="OE28" s="227">
        <f t="shared" si="112"/>
        <v>138000</v>
      </c>
      <c r="OF28" s="227">
        <f t="shared" si="112"/>
        <v>138000</v>
      </c>
      <c r="OG28" s="227">
        <f t="shared" si="112"/>
        <v>138000</v>
      </c>
      <c r="OH28" s="227">
        <f t="shared" si="112"/>
        <v>138000</v>
      </c>
      <c r="OI28" s="227">
        <f t="shared" si="112"/>
        <v>138000</v>
      </c>
      <c r="OJ28" s="227">
        <f t="shared" si="112"/>
        <v>138000</v>
      </c>
      <c r="OK28" s="227">
        <f t="shared" si="112"/>
        <v>138000</v>
      </c>
      <c r="OL28" s="227">
        <f t="shared" si="112"/>
        <v>138000</v>
      </c>
      <c r="OM28" s="227">
        <f t="shared" si="112"/>
        <v>138000</v>
      </c>
      <c r="ON28" s="227">
        <f t="shared" si="112"/>
        <v>138000</v>
      </c>
      <c r="OO28" s="227">
        <f t="shared" si="112"/>
        <v>138000</v>
      </c>
      <c r="OP28" s="227">
        <f t="shared" si="112"/>
        <v>138000</v>
      </c>
      <c r="OQ28" s="227">
        <f t="shared" si="112"/>
        <v>138000</v>
      </c>
      <c r="OR28" s="227">
        <f t="shared" si="112"/>
        <v>138000</v>
      </c>
      <c r="OS28" s="227">
        <f t="shared" si="112"/>
        <v>138000</v>
      </c>
      <c r="OT28" s="227">
        <f t="shared" si="112"/>
        <v>138000</v>
      </c>
      <c r="OU28" s="227">
        <f t="shared" si="112"/>
        <v>138000</v>
      </c>
      <c r="OV28" s="227">
        <f t="shared" si="112"/>
        <v>138000</v>
      </c>
      <c r="OW28" s="227">
        <f t="shared" si="112"/>
        <v>138000</v>
      </c>
      <c r="OX28" s="227">
        <f t="shared" si="112"/>
        <v>138000</v>
      </c>
      <c r="OY28" s="227">
        <f t="shared" si="112"/>
        <v>138000</v>
      </c>
      <c r="OZ28" s="227">
        <f t="shared" si="112"/>
        <v>138000</v>
      </c>
      <c r="PA28" s="227">
        <f t="shared" si="112"/>
        <v>138000</v>
      </c>
      <c r="PB28" s="227">
        <f t="shared" si="112"/>
        <v>138000</v>
      </c>
      <c r="PC28" s="227">
        <f t="shared" si="112"/>
        <v>138000</v>
      </c>
      <c r="PD28" s="227">
        <f t="shared" si="112"/>
        <v>138000</v>
      </c>
      <c r="PE28" s="227">
        <f t="shared" si="112"/>
        <v>138000</v>
      </c>
      <c r="PF28" s="227">
        <f t="shared" si="112"/>
        <v>138000</v>
      </c>
      <c r="PG28" s="227">
        <f t="shared" si="112"/>
        <v>138000</v>
      </c>
      <c r="PH28" s="227">
        <f t="shared" si="112"/>
        <v>138000</v>
      </c>
      <c r="PI28" s="227">
        <f t="shared" si="112"/>
        <v>138000</v>
      </c>
      <c r="PJ28" s="227">
        <f t="shared" si="112"/>
        <v>138000</v>
      </c>
      <c r="PK28" s="227">
        <f t="shared" si="112"/>
        <v>138000</v>
      </c>
      <c r="PL28" s="227">
        <f t="shared" si="112"/>
        <v>138000</v>
      </c>
      <c r="PM28" s="227">
        <f t="shared" si="112"/>
        <v>138000</v>
      </c>
      <c r="PN28" s="227">
        <f t="shared" si="112"/>
        <v>138000</v>
      </c>
      <c r="PO28" s="227">
        <f t="shared" si="112"/>
        <v>138000</v>
      </c>
      <c r="PP28" s="227">
        <f t="shared" si="112"/>
        <v>138000</v>
      </c>
      <c r="PQ28" s="227">
        <f t="shared" si="112"/>
        <v>138000</v>
      </c>
      <c r="PR28" s="227">
        <f t="shared" si="112"/>
        <v>138000</v>
      </c>
      <c r="PS28" s="227">
        <f t="shared" si="112"/>
        <v>138000</v>
      </c>
      <c r="PT28" s="227">
        <f t="shared" si="112"/>
        <v>138000</v>
      </c>
      <c r="PU28" s="227">
        <f t="shared" si="112"/>
        <v>138000</v>
      </c>
      <c r="PV28" s="227">
        <f t="shared" si="112"/>
        <v>138000</v>
      </c>
      <c r="PW28" s="227">
        <f t="shared" si="112"/>
        <v>138000</v>
      </c>
      <c r="PX28" s="227">
        <f t="shared" si="112"/>
        <v>138000</v>
      </c>
      <c r="PY28" s="227">
        <f t="shared" si="112"/>
        <v>138000</v>
      </c>
      <c r="PZ28" s="227">
        <f t="shared" si="112"/>
        <v>138000</v>
      </c>
      <c r="QA28" s="227">
        <f t="shared" si="112"/>
        <v>138000</v>
      </c>
      <c r="QB28" s="227">
        <f t="shared" si="112"/>
        <v>138000</v>
      </c>
      <c r="QC28" s="227">
        <f t="shared" si="112"/>
        <v>138000</v>
      </c>
      <c r="QD28" s="227">
        <f t="shared" si="112"/>
        <v>138000</v>
      </c>
      <c r="QE28" s="227">
        <f t="shared" si="112"/>
        <v>138000</v>
      </c>
      <c r="QF28" s="227">
        <f t="shared" si="112"/>
        <v>138000</v>
      </c>
      <c r="QG28" s="227">
        <f t="shared" si="112"/>
        <v>138000</v>
      </c>
      <c r="QH28" s="227">
        <f t="shared" ref="QH28:RH28" si="113">QG28</f>
        <v>138000</v>
      </c>
      <c r="QI28" s="227">
        <f t="shared" si="113"/>
        <v>138000</v>
      </c>
      <c r="QJ28" s="227">
        <f t="shared" si="113"/>
        <v>138000</v>
      </c>
      <c r="QK28" s="227">
        <f t="shared" si="113"/>
        <v>138000</v>
      </c>
      <c r="QL28" s="227">
        <f t="shared" si="113"/>
        <v>138000</v>
      </c>
      <c r="QM28" s="227">
        <f t="shared" si="113"/>
        <v>138000</v>
      </c>
      <c r="QN28" s="227">
        <f t="shared" si="113"/>
        <v>138000</v>
      </c>
      <c r="QO28" s="227">
        <f t="shared" si="113"/>
        <v>138000</v>
      </c>
      <c r="QP28" s="227">
        <f t="shared" si="113"/>
        <v>138000</v>
      </c>
      <c r="QQ28" s="227">
        <f t="shared" si="113"/>
        <v>138000</v>
      </c>
      <c r="QR28" s="227">
        <f t="shared" si="113"/>
        <v>138000</v>
      </c>
      <c r="QS28" s="227">
        <f t="shared" si="113"/>
        <v>138000</v>
      </c>
      <c r="QT28" s="227">
        <f t="shared" si="113"/>
        <v>138000</v>
      </c>
      <c r="QU28" s="227">
        <f t="shared" si="113"/>
        <v>138000</v>
      </c>
      <c r="QV28" s="227">
        <f t="shared" si="113"/>
        <v>138000</v>
      </c>
      <c r="QW28" s="227">
        <f t="shared" si="113"/>
        <v>138000</v>
      </c>
      <c r="QX28" s="227">
        <f t="shared" si="113"/>
        <v>138000</v>
      </c>
      <c r="QY28" s="227">
        <f t="shared" si="113"/>
        <v>138000</v>
      </c>
      <c r="QZ28" s="227">
        <f t="shared" si="113"/>
        <v>138000</v>
      </c>
      <c r="RA28" s="227">
        <f t="shared" si="113"/>
        <v>138000</v>
      </c>
      <c r="RB28" s="227">
        <f t="shared" si="113"/>
        <v>138000</v>
      </c>
      <c r="RC28" s="227">
        <f t="shared" si="113"/>
        <v>138000</v>
      </c>
      <c r="RD28" s="227">
        <f t="shared" si="113"/>
        <v>138000</v>
      </c>
      <c r="RE28" s="227">
        <f t="shared" si="113"/>
        <v>138000</v>
      </c>
      <c r="RF28" s="227">
        <f t="shared" si="113"/>
        <v>138000</v>
      </c>
      <c r="RG28" s="227">
        <f t="shared" si="113"/>
        <v>138000</v>
      </c>
      <c r="RH28" s="227">
        <f t="shared" si="113"/>
        <v>138000</v>
      </c>
    </row>
    <row r="29" spans="1:476" ht="15.75" customHeight="1">
      <c r="A29" s="50"/>
      <c r="B29" s="225" t="s">
        <v>188</v>
      </c>
      <c r="C29" s="211"/>
      <c r="D29" s="226"/>
      <c r="E29" s="82">
        <f t="shared" si="59"/>
        <v>35370000</v>
      </c>
      <c r="F29" s="51"/>
      <c r="G29" s="51"/>
      <c r="H29" s="70">
        <f t="shared" si="60"/>
        <v>0</v>
      </c>
      <c r="I29" s="70">
        <f t="shared" si="61"/>
        <v>162000</v>
      </c>
      <c r="J29" s="70">
        <f t="shared" si="62"/>
        <v>324000</v>
      </c>
      <c r="K29" s="70">
        <f t="shared" si="63"/>
        <v>324000</v>
      </c>
      <c r="L29" s="70">
        <f t="shared" si="64"/>
        <v>1080000</v>
      </c>
      <c r="M29" s="70">
        <f t="shared" si="65"/>
        <v>1080000</v>
      </c>
      <c r="N29" s="70">
        <f t="shared" si="66"/>
        <v>1080000</v>
      </c>
      <c r="O29" s="70">
        <f t="shared" si="67"/>
        <v>1080000</v>
      </c>
      <c r="P29" s="70">
        <f t="shared" si="68"/>
        <v>1080000</v>
      </c>
      <c r="Q29" s="70">
        <f t="shared" si="69"/>
        <v>1080000</v>
      </c>
      <c r="R29" s="70">
        <f t="shared" si="70"/>
        <v>1080000</v>
      </c>
      <c r="S29" s="70">
        <f t="shared" si="71"/>
        <v>1080000</v>
      </c>
      <c r="T29" s="70">
        <f t="shared" si="72"/>
        <v>1080000</v>
      </c>
      <c r="U29" s="70">
        <f t="shared" si="73"/>
        <v>1080000</v>
      </c>
      <c r="V29" s="70">
        <f t="shared" si="74"/>
        <v>1080000</v>
      </c>
      <c r="W29" s="70">
        <f t="shared" si="75"/>
        <v>1080000</v>
      </c>
      <c r="X29" s="70">
        <f t="shared" si="76"/>
        <v>1080000</v>
      </c>
      <c r="Y29" s="70">
        <f t="shared" si="77"/>
        <v>1080000</v>
      </c>
      <c r="Z29" s="70">
        <f t="shared" si="78"/>
        <v>1080000</v>
      </c>
      <c r="AA29" s="70">
        <f t="shared" si="79"/>
        <v>1080000</v>
      </c>
      <c r="AB29" s="70">
        <f t="shared" si="80"/>
        <v>1080000</v>
      </c>
      <c r="AC29" s="70">
        <f t="shared" si="81"/>
        <v>1080000</v>
      </c>
      <c r="AD29" s="70">
        <f t="shared" si="82"/>
        <v>1080000</v>
      </c>
      <c r="AE29" s="70">
        <f t="shared" si="83"/>
        <v>1080000</v>
      </c>
      <c r="AF29" s="70">
        <f t="shared" si="84"/>
        <v>1080000</v>
      </c>
      <c r="AG29" s="70">
        <f t="shared" si="85"/>
        <v>1080000</v>
      </c>
      <c r="AH29" s="70">
        <f t="shared" si="86"/>
        <v>1080000</v>
      </c>
      <c r="AI29" s="70">
        <f t="shared" si="87"/>
        <v>1080000</v>
      </c>
      <c r="AJ29" s="70">
        <f t="shared" si="88"/>
        <v>1080000</v>
      </c>
      <c r="AK29" s="70">
        <f t="shared" si="89"/>
        <v>1080000</v>
      </c>
      <c r="AL29" s="70">
        <f t="shared" si="90"/>
        <v>1080000</v>
      </c>
      <c r="AM29" s="70">
        <f t="shared" si="91"/>
        <v>1080000</v>
      </c>
      <c r="AN29" s="70">
        <f t="shared" si="92"/>
        <v>1080000</v>
      </c>
      <c r="AO29" s="70">
        <f t="shared" si="93"/>
        <v>1080000</v>
      </c>
      <c r="AP29" s="70">
        <f t="shared" si="94"/>
        <v>1080000</v>
      </c>
      <c r="AQ29" s="70">
        <f t="shared" si="95"/>
        <v>1080000</v>
      </c>
      <c r="AR29" s="70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>
        <v>13500</v>
      </c>
      <c r="BF29" s="227">
        <v>13500</v>
      </c>
      <c r="BG29" s="227">
        <v>13500</v>
      </c>
      <c r="BH29" s="227">
        <v>13500</v>
      </c>
      <c r="BI29" s="227">
        <v>13500</v>
      </c>
      <c r="BJ29" s="227">
        <v>13500</v>
      </c>
      <c r="BK29" s="227">
        <v>13500</v>
      </c>
      <c r="BL29" s="227">
        <v>13500</v>
      </c>
      <c r="BM29" s="227">
        <v>13500</v>
      </c>
      <c r="BN29" s="227">
        <v>13500</v>
      </c>
      <c r="BO29" s="227">
        <v>13500</v>
      </c>
      <c r="BP29" s="227">
        <v>13500</v>
      </c>
      <c r="BQ29" s="227">
        <v>27000</v>
      </c>
      <c r="BR29" s="227">
        <v>27000</v>
      </c>
      <c r="BS29" s="227">
        <v>27000</v>
      </c>
      <c r="BT29" s="227">
        <v>27000</v>
      </c>
      <c r="BU29" s="227">
        <v>27000</v>
      </c>
      <c r="BV29" s="227">
        <v>27000</v>
      </c>
      <c r="BW29" s="227">
        <v>27000</v>
      </c>
      <c r="BX29" s="227">
        <v>27000</v>
      </c>
      <c r="BY29" s="227">
        <v>27000</v>
      </c>
      <c r="BZ29" s="227">
        <v>27000</v>
      </c>
      <c r="CA29" s="227">
        <v>27000</v>
      </c>
      <c r="CB29" s="227">
        <v>27000</v>
      </c>
      <c r="CC29" s="227">
        <v>27000</v>
      </c>
      <c r="CD29" s="227">
        <v>27000</v>
      </c>
      <c r="CE29" s="227">
        <v>27000</v>
      </c>
      <c r="CF29" s="227">
        <v>27000</v>
      </c>
      <c r="CG29" s="227">
        <v>27000</v>
      </c>
      <c r="CH29" s="227">
        <v>27000</v>
      </c>
      <c r="CI29" s="227">
        <v>27000</v>
      </c>
      <c r="CJ29" s="227">
        <v>27000</v>
      </c>
      <c r="CK29" s="227">
        <v>27000</v>
      </c>
      <c r="CL29" s="227">
        <v>27000</v>
      </c>
      <c r="CM29" s="227">
        <v>27000</v>
      </c>
      <c r="CN29" s="227">
        <v>27000</v>
      </c>
      <c r="CO29" s="227">
        <v>90000</v>
      </c>
      <c r="CP29" s="227">
        <v>90000</v>
      </c>
      <c r="CQ29" s="227">
        <v>90000</v>
      </c>
      <c r="CR29" s="227">
        <v>90000</v>
      </c>
      <c r="CS29" s="227">
        <v>90000</v>
      </c>
      <c r="CT29" s="227">
        <v>90000</v>
      </c>
      <c r="CU29" s="227">
        <v>90000</v>
      </c>
      <c r="CV29" s="227">
        <v>90000</v>
      </c>
      <c r="CW29" s="227">
        <v>90000</v>
      </c>
      <c r="CX29" s="227">
        <v>90000</v>
      </c>
      <c r="CY29" s="227">
        <v>90000</v>
      </c>
      <c r="CZ29" s="227">
        <v>90000</v>
      </c>
      <c r="DA29" s="227">
        <v>90000</v>
      </c>
      <c r="DB29" s="227">
        <v>90000</v>
      </c>
      <c r="DC29" s="227">
        <v>90000</v>
      </c>
      <c r="DD29" s="227">
        <v>90000</v>
      </c>
      <c r="DE29" s="227">
        <v>90000</v>
      </c>
      <c r="DF29" s="227">
        <v>90000</v>
      </c>
      <c r="DG29" s="227">
        <v>90000</v>
      </c>
      <c r="DH29" s="227">
        <v>90000</v>
      </c>
      <c r="DI29" s="227">
        <v>90000</v>
      </c>
      <c r="DJ29" s="227">
        <v>90000</v>
      </c>
      <c r="DK29" s="227">
        <v>90000</v>
      </c>
      <c r="DL29" s="227">
        <v>90000</v>
      </c>
      <c r="DM29" s="227">
        <v>90000</v>
      </c>
      <c r="DN29" s="227">
        <v>90000</v>
      </c>
      <c r="DO29" s="227">
        <v>90000</v>
      </c>
      <c r="DP29" s="227">
        <v>90000</v>
      </c>
      <c r="DQ29" s="227">
        <v>90000</v>
      </c>
      <c r="DR29" s="227">
        <v>90000</v>
      </c>
      <c r="DS29" s="227">
        <v>90000</v>
      </c>
      <c r="DT29" s="227">
        <v>90000</v>
      </c>
      <c r="DU29" s="227">
        <v>90000</v>
      </c>
      <c r="DV29" s="227">
        <v>90000</v>
      </c>
      <c r="DW29" s="227">
        <v>90000</v>
      </c>
      <c r="DX29" s="227">
        <v>90000</v>
      </c>
      <c r="DY29" s="227">
        <v>90000</v>
      </c>
      <c r="DZ29" s="227">
        <f t="shared" ref="DZ29:GK29" si="114">DY29</f>
        <v>90000</v>
      </c>
      <c r="EA29" s="227">
        <f t="shared" si="114"/>
        <v>90000</v>
      </c>
      <c r="EB29" s="227">
        <f t="shared" si="114"/>
        <v>90000</v>
      </c>
      <c r="EC29" s="227">
        <f t="shared" si="114"/>
        <v>90000</v>
      </c>
      <c r="ED29" s="227">
        <f t="shared" si="114"/>
        <v>90000</v>
      </c>
      <c r="EE29" s="227">
        <f t="shared" si="114"/>
        <v>90000</v>
      </c>
      <c r="EF29" s="227">
        <f t="shared" si="114"/>
        <v>90000</v>
      </c>
      <c r="EG29" s="227">
        <f t="shared" si="114"/>
        <v>90000</v>
      </c>
      <c r="EH29" s="227">
        <f t="shared" si="114"/>
        <v>90000</v>
      </c>
      <c r="EI29" s="227">
        <f t="shared" si="114"/>
        <v>90000</v>
      </c>
      <c r="EJ29" s="227">
        <f t="shared" si="114"/>
        <v>90000</v>
      </c>
      <c r="EK29" s="227">
        <f t="shared" si="114"/>
        <v>90000</v>
      </c>
      <c r="EL29" s="227">
        <f t="shared" si="114"/>
        <v>90000</v>
      </c>
      <c r="EM29" s="227">
        <f t="shared" si="114"/>
        <v>90000</v>
      </c>
      <c r="EN29" s="227">
        <f t="shared" si="114"/>
        <v>90000</v>
      </c>
      <c r="EO29" s="227">
        <f t="shared" si="114"/>
        <v>90000</v>
      </c>
      <c r="EP29" s="227">
        <f t="shared" si="114"/>
        <v>90000</v>
      </c>
      <c r="EQ29" s="227">
        <f t="shared" si="114"/>
        <v>90000</v>
      </c>
      <c r="ER29" s="227">
        <f t="shared" si="114"/>
        <v>90000</v>
      </c>
      <c r="ES29" s="227">
        <f t="shared" si="114"/>
        <v>90000</v>
      </c>
      <c r="ET29" s="227">
        <f t="shared" si="114"/>
        <v>90000</v>
      </c>
      <c r="EU29" s="227">
        <f t="shared" si="114"/>
        <v>90000</v>
      </c>
      <c r="EV29" s="227">
        <f t="shared" si="114"/>
        <v>90000</v>
      </c>
      <c r="EW29" s="227">
        <f t="shared" si="114"/>
        <v>90000</v>
      </c>
      <c r="EX29" s="227">
        <f t="shared" si="114"/>
        <v>90000</v>
      </c>
      <c r="EY29" s="227">
        <f t="shared" si="114"/>
        <v>90000</v>
      </c>
      <c r="EZ29" s="227">
        <f t="shared" si="114"/>
        <v>90000</v>
      </c>
      <c r="FA29" s="227">
        <f t="shared" si="114"/>
        <v>90000</v>
      </c>
      <c r="FB29" s="227">
        <f t="shared" si="114"/>
        <v>90000</v>
      </c>
      <c r="FC29" s="227">
        <f t="shared" si="114"/>
        <v>90000</v>
      </c>
      <c r="FD29" s="227">
        <f t="shared" si="114"/>
        <v>90000</v>
      </c>
      <c r="FE29" s="227">
        <f t="shared" si="114"/>
        <v>90000</v>
      </c>
      <c r="FF29" s="227">
        <f t="shared" si="114"/>
        <v>90000</v>
      </c>
      <c r="FG29" s="227">
        <f t="shared" si="114"/>
        <v>90000</v>
      </c>
      <c r="FH29" s="227">
        <f t="shared" si="114"/>
        <v>90000</v>
      </c>
      <c r="FI29" s="227">
        <f t="shared" si="114"/>
        <v>90000</v>
      </c>
      <c r="FJ29" s="227">
        <f t="shared" si="114"/>
        <v>90000</v>
      </c>
      <c r="FK29" s="227">
        <f t="shared" si="114"/>
        <v>90000</v>
      </c>
      <c r="FL29" s="227">
        <f t="shared" si="114"/>
        <v>90000</v>
      </c>
      <c r="FM29" s="227">
        <f t="shared" si="114"/>
        <v>90000</v>
      </c>
      <c r="FN29" s="227">
        <f t="shared" si="114"/>
        <v>90000</v>
      </c>
      <c r="FO29" s="227">
        <f t="shared" si="114"/>
        <v>90000</v>
      </c>
      <c r="FP29" s="227">
        <f t="shared" si="114"/>
        <v>90000</v>
      </c>
      <c r="FQ29" s="227">
        <f t="shared" si="114"/>
        <v>90000</v>
      </c>
      <c r="FR29" s="227">
        <f t="shared" si="114"/>
        <v>90000</v>
      </c>
      <c r="FS29" s="227">
        <f t="shared" si="114"/>
        <v>90000</v>
      </c>
      <c r="FT29" s="227">
        <f t="shared" si="114"/>
        <v>90000</v>
      </c>
      <c r="FU29" s="227">
        <f t="shared" si="114"/>
        <v>90000</v>
      </c>
      <c r="FV29" s="227">
        <f t="shared" si="114"/>
        <v>90000</v>
      </c>
      <c r="FW29" s="227">
        <f t="shared" si="114"/>
        <v>90000</v>
      </c>
      <c r="FX29" s="227">
        <f t="shared" si="114"/>
        <v>90000</v>
      </c>
      <c r="FY29" s="227">
        <f t="shared" si="114"/>
        <v>90000</v>
      </c>
      <c r="FZ29" s="227">
        <f t="shared" si="114"/>
        <v>90000</v>
      </c>
      <c r="GA29" s="227">
        <f t="shared" si="114"/>
        <v>90000</v>
      </c>
      <c r="GB29" s="227">
        <f t="shared" si="114"/>
        <v>90000</v>
      </c>
      <c r="GC29" s="227">
        <f t="shared" si="114"/>
        <v>90000</v>
      </c>
      <c r="GD29" s="227">
        <f t="shared" si="114"/>
        <v>90000</v>
      </c>
      <c r="GE29" s="227">
        <f t="shared" si="114"/>
        <v>90000</v>
      </c>
      <c r="GF29" s="227">
        <f t="shared" si="114"/>
        <v>90000</v>
      </c>
      <c r="GG29" s="227">
        <f t="shared" si="114"/>
        <v>90000</v>
      </c>
      <c r="GH29" s="227">
        <f t="shared" si="114"/>
        <v>90000</v>
      </c>
      <c r="GI29" s="227">
        <f t="shared" si="114"/>
        <v>90000</v>
      </c>
      <c r="GJ29" s="227">
        <f t="shared" si="114"/>
        <v>90000</v>
      </c>
      <c r="GK29" s="227">
        <f t="shared" si="114"/>
        <v>90000</v>
      </c>
      <c r="GL29" s="227">
        <f t="shared" ref="GL29:IW29" si="115">GK29</f>
        <v>90000</v>
      </c>
      <c r="GM29" s="227">
        <f t="shared" si="115"/>
        <v>90000</v>
      </c>
      <c r="GN29" s="227">
        <f t="shared" si="115"/>
        <v>90000</v>
      </c>
      <c r="GO29" s="227">
        <f t="shared" si="115"/>
        <v>90000</v>
      </c>
      <c r="GP29" s="227">
        <f t="shared" si="115"/>
        <v>90000</v>
      </c>
      <c r="GQ29" s="227">
        <f t="shared" si="115"/>
        <v>90000</v>
      </c>
      <c r="GR29" s="227">
        <f t="shared" si="115"/>
        <v>90000</v>
      </c>
      <c r="GS29" s="227">
        <f t="shared" si="115"/>
        <v>90000</v>
      </c>
      <c r="GT29" s="227">
        <f t="shared" si="115"/>
        <v>90000</v>
      </c>
      <c r="GU29" s="227">
        <f t="shared" si="115"/>
        <v>90000</v>
      </c>
      <c r="GV29" s="227">
        <f t="shared" si="115"/>
        <v>90000</v>
      </c>
      <c r="GW29" s="227">
        <f t="shared" si="115"/>
        <v>90000</v>
      </c>
      <c r="GX29" s="227">
        <f t="shared" si="115"/>
        <v>90000</v>
      </c>
      <c r="GY29" s="227">
        <f t="shared" si="115"/>
        <v>90000</v>
      </c>
      <c r="GZ29" s="227">
        <f t="shared" si="115"/>
        <v>90000</v>
      </c>
      <c r="HA29" s="227">
        <f t="shared" si="115"/>
        <v>90000</v>
      </c>
      <c r="HB29" s="227">
        <f t="shared" si="115"/>
        <v>90000</v>
      </c>
      <c r="HC29" s="227">
        <f t="shared" si="115"/>
        <v>90000</v>
      </c>
      <c r="HD29" s="227">
        <f t="shared" si="115"/>
        <v>90000</v>
      </c>
      <c r="HE29" s="227">
        <f t="shared" si="115"/>
        <v>90000</v>
      </c>
      <c r="HF29" s="227">
        <f t="shared" si="115"/>
        <v>90000</v>
      </c>
      <c r="HG29" s="227">
        <f t="shared" si="115"/>
        <v>90000</v>
      </c>
      <c r="HH29" s="227">
        <f t="shared" si="115"/>
        <v>90000</v>
      </c>
      <c r="HI29" s="227">
        <f t="shared" si="115"/>
        <v>90000</v>
      </c>
      <c r="HJ29" s="227">
        <f t="shared" si="115"/>
        <v>90000</v>
      </c>
      <c r="HK29" s="227">
        <f t="shared" si="115"/>
        <v>90000</v>
      </c>
      <c r="HL29" s="227">
        <f t="shared" si="115"/>
        <v>90000</v>
      </c>
      <c r="HM29" s="227">
        <f t="shared" si="115"/>
        <v>90000</v>
      </c>
      <c r="HN29" s="227">
        <f t="shared" si="115"/>
        <v>90000</v>
      </c>
      <c r="HO29" s="227">
        <f t="shared" si="115"/>
        <v>90000</v>
      </c>
      <c r="HP29" s="227">
        <f t="shared" si="115"/>
        <v>90000</v>
      </c>
      <c r="HQ29" s="227">
        <f t="shared" si="115"/>
        <v>90000</v>
      </c>
      <c r="HR29" s="227">
        <f t="shared" si="115"/>
        <v>90000</v>
      </c>
      <c r="HS29" s="227">
        <f t="shared" si="115"/>
        <v>90000</v>
      </c>
      <c r="HT29" s="227">
        <f t="shared" si="115"/>
        <v>90000</v>
      </c>
      <c r="HU29" s="227">
        <f t="shared" si="115"/>
        <v>90000</v>
      </c>
      <c r="HV29" s="227">
        <f t="shared" si="115"/>
        <v>90000</v>
      </c>
      <c r="HW29" s="227">
        <f t="shared" si="115"/>
        <v>90000</v>
      </c>
      <c r="HX29" s="227">
        <f t="shared" si="115"/>
        <v>90000</v>
      </c>
      <c r="HY29" s="227">
        <f t="shared" si="115"/>
        <v>90000</v>
      </c>
      <c r="HZ29" s="227">
        <f t="shared" si="115"/>
        <v>90000</v>
      </c>
      <c r="IA29" s="227">
        <f t="shared" si="115"/>
        <v>90000</v>
      </c>
      <c r="IB29" s="227">
        <f t="shared" si="115"/>
        <v>90000</v>
      </c>
      <c r="IC29" s="227">
        <f t="shared" si="115"/>
        <v>90000</v>
      </c>
      <c r="ID29" s="227">
        <f t="shared" si="115"/>
        <v>90000</v>
      </c>
      <c r="IE29" s="227">
        <f t="shared" si="115"/>
        <v>90000</v>
      </c>
      <c r="IF29" s="227">
        <f t="shared" si="115"/>
        <v>90000</v>
      </c>
      <c r="IG29" s="227">
        <f t="shared" si="115"/>
        <v>90000</v>
      </c>
      <c r="IH29" s="227">
        <f t="shared" si="115"/>
        <v>90000</v>
      </c>
      <c r="II29" s="227">
        <f t="shared" si="115"/>
        <v>90000</v>
      </c>
      <c r="IJ29" s="227">
        <f t="shared" si="115"/>
        <v>90000</v>
      </c>
      <c r="IK29" s="227">
        <f t="shared" si="115"/>
        <v>90000</v>
      </c>
      <c r="IL29" s="227">
        <f t="shared" si="115"/>
        <v>90000</v>
      </c>
      <c r="IM29" s="227">
        <f t="shared" si="115"/>
        <v>90000</v>
      </c>
      <c r="IN29" s="227">
        <f t="shared" si="115"/>
        <v>90000</v>
      </c>
      <c r="IO29" s="227">
        <f t="shared" si="115"/>
        <v>90000</v>
      </c>
      <c r="IP29" s="227">
        <f t="shared" si="115"/>
        <v>90000</v>
      </c>
      <c r="IQ29" s="227">
        <f t="shared" si="115"/>
        <v>90000</v>
      </c>
      <c r="IR29" s="227">
        <f t="shared" si="115"/>
        <v>90000</v>
      </c>
      <c r="IS29" s="227">
        <f t="shared" si="115"/>
        <v>90000</v>
      </c>
      <c r="IT29" s="227">
        <f t="shared" si="115"/>
        <v>90000</v>
      </c>
      <c r="IU29" s="227">
        <f t="shared" si="115"/>
        <v>90000</v>
      </c>
      <c r="IV29" s="227">
        <f t="shared" si="115"/>
        <v>90000</v>
      </c>
      <c r="IW29" s="227">
        <f t="shared" si="115"/>
        <v>90000</v>
      </c>
      <c r="IX29" s="227">
        <f t="shared" ref="IX29:LI29" si="116">IW29</f>
        <v>90000</v>
      </c>
      <c r="IY29" s="227">
        <f t="shared" si="116"/>
        <v>90000</v>
      </c>
      <c r="IZ29" s="227">
        <f t="shared" si="116"/>
        <v>90000</v>
      </c>
      <c r="JA29" s="227">
        <f t="shared" si="116"/>
        <v>90000</v>
      </c>
      <c r="JB29" s="227">
        <f t="shared" si="116"/>
        <v>90000</v>
      </c>
      <c r="JC29" s="227">
        <f t="shared" si="116"/>
        <v>90000</v>
      </c>
      <c r="JD29" s="227">
        <f t="shared" si="116"/>
        <v>90000</v>
      </c>
      <c r="JE29" s="227">
        <f t="shared" si="116"/>
        <v>90000</v>
      </c>
      <c r="JF29" s="227">
        <f t="shared" si="116"/>
        <v>90000</v>
      </c>
      <c r="JG29" s="227">
        <f t="shared" si="116"/>
        <v>90000</v>
      </c>
      <c r="JH29" s="227">
        <f t="shared" si="116"/>
        <v>90000</v>
      </c>
      <c r="JI29" s="227">
        <f t="shared" si="116"/>
        <v>90000</v>
      </c>
      <c r="JJ29" s="227">
        <f t="shared" si="116"/>
        <v>90000</v>
      </c>
      <c r="JK29" s="227">
        <f t="shared" si="116"/>
        <v>90000</v>
      </c>
      <c r="JL29" s="227">
        <f t="shared" si="116"/>
        <v>90000</v>
      </c>
      <c r="JM29" s="227">
        <f t="shared" si="116"/>
        <v>90000</v>
      </c>
      <c r="JN29" s="227">
        <f t="shared" si="116"/>
        <v>90000</v>
      </c>
      <c r="JO29" s="227">
        <f t="shared" si="116"/>
        <v>90000</v>
      </c>
      <c r="JP29" s="227">
        <f t="shared" si="116"/>
        <v>90000</v>
      </c>
      <c r="JQ29" s="227">
        <f t="shared" si="116"/>
        <v>90000</v>
      </c>
      <c r="JR29" s="227">
        <f t="shared" si="116"/>
        <v>90000</v>
      </c>
      <c r="JS29" s="227">
        <f t="shared" si="116"/>
        <v>90000</v>
      </c>
      <c r="JT29" s="227">
        <f t="shared" si="116"/>
        <v>90000</v>
      </c>
      <c r="JU29" s="227">
        <f t="shared" si="116"/>
        <v>90000</v>
      </c>
      <c r="JV29" s="227">
        <f t="shared" si="116"/>
        <v>90000</v>
      </c>
      <c r="JW29" s="227">
        <f t="shared" si="116"/>
        <v>90000</v>
      </c>
      <c r="JX29" s="227">
        <f t="shared" si="116"/>
        <v>90000</v>
      </c>
      <c r="JY29" s="227">
        <f t="shared" si="116"/>
        <v>90000</v>
      </c>
      <c r="JZ29" s="227">
        <f t="shared" si="116"/>
        <v>90000</v>
      </c>
      <c r="KA29" s="227">
        <f t="shared" si="116"/>
        <v>90000</v>
      </c>
      <c r="KB29" s="227">
        <f t="shared" si="116"/>
        <v>90000</v>
      </c>
      <c r="KC29" s="227">
        <f t="shared" si="116"/>
        <v>90000</v>
      </c>
      <c r="KD29" s="227">
        <f t="shared" si="116"/>
        <v>90000</v>
      </c>
      <c r="KE29" s="227">
        <f t="shared" si="116"/>
        <v>90000</v>
      </c>
      <c r="KF29" s="227">
        <f t="shared" si="116"/>
        <v>90000</v>
      </c>
      <c r="KG29" s="227">
        <f t="shared" si="116"/>
        <v>90000</v>
      </c>
      <c r="KH29" s="227">
        <f t="shared" si="116"/>
        <v>90000</v>
      </c>
      <c r="KI29" s="227">
        <f t="shared" si="116"/>
        <v>90000</v>
      </c>
      <c r="KJ29" s="227">
        <f t="shared" si="116"/>
        <v>90000</v>
      </c>
      <c r="KK29" s="227">
        <f t="shared" si="116"/>
        <v>90000</v>
      </c>
      <c r="KL29" s="227">
        <f t="shared" si="116"/>
        <v>90000</v>
      </c>
      <c r="KM29" s="227">
        <f t="shared" si="116"/>
        <v>90000</v>
      </c>
      <c r="KN29" s="227">
        <f t="shared" si="116"/>
        <v>90000</v>
      </c>
      <c r="KO29" s="227">
        <f t="shared" si="116"/>
        <v>90000</v>
      </c>
      <c r="KP29" s="227">
        <f t="shared" si="116"/>
        <v>90000</v>
      </c>
      <c r="KQ29" s="227">
        <f t="shared" si="116"/>
        <v>90000</v>
      </c>
      <c r="KR29" s="227">
        <f t="shared" si="116"/>
        <v>90000</v>
      </c>
      <c r="KS29" s="227">
        <f t="shared" si="116"/>
        <v>90000</v>
      </c>
      <c r="KT29" s="227">
        <f t="shared" si="116"/>
        <v>90000</v>
      </c>
      <c r="KU29" s="227">
        <f t="shared" si="116"/>
        <v>90000</v>
      </c>
      <c r="KV29" s="227">
        <f t="shared" si="116"/>
        <v>90000</v>
      </c>
      <c r="KW29" s="227">
        <f t="shared" si="116"/>
        <v>90000</v>
      </c>
      <c r="KX29" s="227">
        <f t="shared" si="116"/>
        <v>90000</v>
      </c>
      <c r="KY29" s="227">
        <f t="shared" si="116"/>
        <v>90000</v>
      </c>
      <c r="KZ29" s="227">
        <f t="shared" si="116"/>
        <v>90000</v>
      </c>
      <c r="LA29" s="227">
        <f t="shared" si="116"/>
        <v>90000</v>
      </c>
      <c r="LB29" s="227">
        <f t="shared" si="116"/>
        <v>90000</v>
      </c>
      <c r="LC29" s="227">
        <f t="shared" si="116"/>
        <v>90000</v>
      </c>
      <c r="LD29" s="227">
        <f t="shared" si="116"/>
        <v>90000</v>
      </c>
      <c r="LE29" s="227">
        <f t="shared" si="116"/>
        <v>90000</v>
      </c>
      <c r="LF29" s="227">
        <f t="shared" si="116"/>
        <v>90000</v>
      </c>
      <c r="LG29" s="227">
        <f t="shared" si="116"/>
        <v>90000</v>
      </c>
      <c r="LH29" s="227">
        <f t="shared" si="116"/>
        <v>90000</v>
      </c>
      <c r="LI29" s="227">
        <f t="shared" si="116"/>
        <v>90000</v>
      </c>
      <c r="LJ29" s="227">
        <f t="shared" ref="LJ29:NU29" si="117">LI29</f>
        <v>90000</v>
      </c>
      <c r="LK29" s="227">
        <f t="shared" si="117"/>
        <v>90000</v>
      </c>
      <c r="LL29" s="227">
        <f t="shared" si="117"/>
        <v>90000</v>
      </c>
      <c r="LM29" s="227">
        <f t="shared" si="117"/>
        <v>90000</v>
      </c>
      <c r="LN29" s="227">
        <f t="shared" si="117"/>
        <v>90000</v>
      </c>
      <c r="LO29" s="227">
        <f t="shared" si="117"/>
        <v>90000</v>
      </c>
      <c r="LP29" s="227">
        <f t="shared" si="117"/>
        <v>90000</v>
      </c>
      <c r="LQ29" s="227">
        <f t="shared" si="117"/>
        <v>90000</v>
      </c>
      <c r="LR29" s="227">
        <f t="shared" si="117"/>
        <v>90000</v>
      </c>
      <c r="LS29" s="227">
        <f t="shared" si="117"/>
        <v>90000</v>
      </c>
      <c r="LT29" s="227">
        <f t="shared" si="117"/>
        <v>90000</v>
      </c>
      <c r="LU29" s="227">
        <f t="shared" si="117"/>
        <v>90000</v>
      </c>
      <c r="LV29" s="227">
        <f t="shared" si="117"/>
        <v>90000</v>
      </c>
      <c r="LW29" s="227">
        <f t="shared" si="117"/>
        <v>90000</v>
      </c>
      <c r="LX29" s="227">
        <f t="shared" si="117"/>
        <v>90000</v>
      </c>
      <c r="LY29" s="227">
        <f t="shared" si="117"/>
        <v>90000</v>
      </c>
      <c r="LZ29" s="227">
        <f t="shared" si="117"/>
        <v>90000</v>
      </c>
      <c r="MA29" s="227">
        <f t="shared" si="117"/>
        <v>90000</v>
      </c>
      <c r="MB29" s="227">
        <f t="shared" si="117"/>
        <v>90000</v>
      </c>
      <c r="MC29" s="227">
        <f t="shared" si="117"/>
        <v>90000</v>
      </c>
      <c r="MD29" s="227">
        <f t="shared" si="117"/>
        <v>90000</v>
      </c>
      <c r="ME29" s="227">
        <f t="shared" si="117"/>
        <v>90000</v>
      </c>
      <c r="MF29" s="227">
        <f t="shared" si="117"/>
        <v>90000</v>
      </c>
      <c r="MG29" s="227">
        <f t="shared" si="117"/>
        <v>90000</v>
      </c>
      <c r="MH29" s="227">
        <f t="shared" si="117"/>
        <v>90000</v>
      </c>
      <c r="MI29" s="227">
        <f t="shared" si="117"/>
        <v>90000</v>
      </c>
      <c r="MJ29" s="227">
        <f t="shared" si="117"/>
        <v>90000</v>
      </c>
      <c r="MK29" s="227">
        <f t="shared" si="117"/>
        <v>90000</v>
      </c>
      <c r="ML29" s="227">
        <f t="shared" si="117"/>
        <v>90000</v>
      </c>
      <c r="MM29" s="227">
        <f t="shared" si="117"/>
        <v>90000</v>
      </c>
      <c r="MN29" s="227">
        <f t="shared" si="117"/>
        <v>90000</v>
      </c>
      <c r="MO29" s="227">
        <f t="shared" si="117"/>
        <v>90000</v>
      </c>
      <c r="MP29" s="227">
        <f t="shared" si="117"/>
        <v>90000</v>
      </c>
      <c r="MQ29" s="227">
        <f t="shared" si="117"/>
        <v>90000</v>
      </c>
      <c r="MR29" s="227">
        <f t="shared" si="117"/>
        <v>90000</v>
      </c>
      <c r="MS29" s="227">
        <f t="shared" si="117"/>
        <v>90000</v>
      </c>
      <c r="MT29" s="227">
        <f t="shared" si="117"/>
        <v>90000</v>
      </c>
      <c r="MU29" s="227">
        <f t="shared" si="117"/>
        <v>90000</v>
      </c>
      <c r="MV29" s="227">
        <f t="shared" si="117"/>
        <v>90000</v>
      </c>
      <c r="MW29" s="227">
        <f t="shared" si="117"/>
        <v>90000</v>
      </c>
      <c r="MX29" s="227">
        <f t="shared" si="117"/>
        <v>90000</v>
      </c>
      <c r="MY29" s="227">
        <f t="shared" si="117"/>
        <v>90000</v>
      </c>
      <c r="MZ29" s="227">
        <f t="shared" si="117"/>
        <v>90000</v>
      </c>
      <c r="NA29" s="227">
        <f t="shared" si="117"/>
        <v>90000</v>
      </c>
      <c r="NB29" s="227">
        <f t="shared" si="117"/>
        <v>90000</v>
      </c>
      <c r="NC29" s="227">
        <f t="shared" si="117"/>
        <v>90000</v>
      </c>
      <c r="ND29" s="227">
        <f t="shared" si="117"/>
        <v>90000</v>
      </c>
      <c r="NE29" s="227">
        <f t="shared" si="117"/>
        <v>90000</v>
      </c>
      <c r="NF29" s="227">
        <f t="shared" si="117"/>
        <v>90000</v>
      </c>
      <c r="NG29" s="227">
        <f t="shared" si="117"/>
        <v>90000</v>
      </c>
      <c r="NH29" s="227">
        <f t="shared" si="117"/>
        <v>90000</v>
      </c>
      <c r="NI29" s="227">
        <f t="shared" si="117"/>
        <v>90000</v>
      </c>
      <c r="NJ29" s="227">
        <f t="shared" si="117"/>
        <v>90000</v>
      </c>
      <c r="NK29" s="227">
        <f t="shared" si="117"/>
        <v>90000</v>
      </c>
      <c r="NL29" s="227">
        <f t="shared" si="117"/>
        <v>90000</v>
      </c>
      <c r="NM29" s="227">
        <f t="shared" si="117"/>
        <v>90000</v>
      </c>
      <c r="NN29" s="227">
        <f t="shared" si="117"/>
        <v>90000</v>
      </c>
      <c r="NO29" s="227">
        <f t="shared" si="117"/>
        <v>90000</v>
      </c>
      <c r="NP29" s="227">
        <f t="shared" si="117"/>
        <v>90000</v>
      </c>
      <c r="NQ29" s="227">
        <f t="shared" si="117"/>
        <v>90000</v>
      </c>
      <c r="NR29" s="227">
        <f t="shared" si="117"/>
        <v>90000</v>
      </c>
      <c r="NS29" s="227">
        <f t="shared" si="117"/>
        <v>90000</v>
      </c>
      <c r="NT29" s="227">
        <f t="shared" si="117"/>
        <v>90000</v>
      </c>
      <c r="NU29" s="227">
        <f t="shared" si="117"/>
        <v>90000</v>
      </c>
      <c r="NV29" s="227">
        <f t="shared" ref="NV29:QG29" si="118">NU29</f>
        <v>90000</v>
      </c>
      <c r="NW29" s="227">
        <f t="shared" si="118"/>
        <v>90000</v>
      </c>
      <c r="NX29" s="227">
        <f t="shared" si="118"/>
        <v>90000</v>
      </c>
      <c r="NY29" s="227">
        <f t="shared" si="118"/>
        <v>90000</v>
      </c>
      <c r="NZ29" s="227">
        <f t="shared" si="118"/>
        <v>90000</v>
      </c>
      <c r="OA29" s="227">
        <f t="shared" si="118"/>
        <v>90000</v>
      </c>
      <c r="OB29" s="227">
        <f t="shared" si="118"/>
        <v>90000</v>
      </c>
      <c r="OC29" s="227">
        <f t="shared" si="118"/>
        <v>90000</v>
      </c>
      <c r="OD29" s="227">
        <f t="shared" si="118"/>
        <v>90000</v>
      </c>
      <c r="OE29" s="227">
        <f t="shared" si="118"/>
        <v>90000</v>
      </c>
      <c r="OF29" s="227">
        <f t="shared" si="118"/>
        <v>90000</v>
      </c>
      <c r="OG29" s="227">
        <f t="shared" si="118"/>
        <v>90000</v>
      </c>
      <c r="OH29" s="227">
        <f t="shared" si="118"/>
        <v>90000</v>
      </c>
      <c r="OI29" s="227">
        <f t="shared" si="118"/>
        <v>90000</v>
      </c>
      <c r="OJ29" s="227">
        <f t="shared" si="118"/>
        <v>90000</v>
      </c>
      <c r="OK29" s="227">
        <f t="shared" si="118"/>
        <v>90000</v>
      </c>
      <c r="OL29" s="227">
        <f t="shared" si="118"/>
        <v>90000</v>
      </c>
      <c r="OM29" s="227">
        <f t="shared" si="118"/>
        <v>90000</v>
      </c>
      <c r="ON29" s="227">
        <f t="shared" si="118"/>
        <v>90000</v>
      </c>
      <c r="OO29" s="227">
        <f t="shared" si="118"/>
        <v>90000</v>
      </c>
      <c r="OP29" s="227">
        <f t="shared" si="118"/>
        <v>90000</v>
      </c>
      <c r="OQ29" s="227">
        <f t="shared" si="118"/>
        <v>90000</v>
      </c>
      <c r="OR29" s="227">
        <f t="shared" si="118"/>
        <v>90000</v>
      </c>
      <c r="OS29" s="227">
        <f t="shared" si="118"/>
        <v>90000</v>
      </c>
      <c r="OT29" s="227">
        <f t="shared" si="118"/>
        <v>90000</v>
      </c>
      <c r="OU29" s="227">
        <f t="shared" si="118"/>
        <v>90000</v>
      </c>
      <c r="OV29" s="227">
        <f t="shared" si="118"/>
        <v>90000</v>
      </c>
      <c r="OW29" s="227">
        <f t="shared" si="118"/>
        <v>90000</v>
      </c>
      <c r="OX29" s="227">
        <f t="shared" si="118"/>
        <v>90000</v>
      </c>
      <c r="OY29" s="227">
        <f t="shared" si="118"/>
        <v>90000</v>
      </c>
      <c r="OZ29" s="227">
        <f t="shared" si="118"/>
        <v>90000</v>
      </c>
      <c r="PA29" s="227">
        <f t="shared" si="118"/>
        <v>90000</v>
      </c>
      <c r="PB29" s="227">
        <f t="shared" si="118"/>
        <v>90000</v>
      </c>
      <c r="PC29" s="227">
        <f t="shared" si="118"/>
        <v>90000</v>
      </c>
      <c r="PD29" s="227">
        <f t="shared" si="118"/>
        <v>90000</v>
      </c>
      <c r="PE29" s="227">
        <f t="shared" si="118"/>
        <v>90000</v>
      </c>
      <c r="PF29" s="227">
        <f t="shared" si="118"/>
        <v>90000</v>
      </c>
      <c r="PG29" s="227">
        <f t="shared" si="118"/>
        <v>90000</v>
      </c>
      <c r="PH29" s="227">
        <f t="shared" si="118"/>
        <v>90000</v>
      </c>
      <c r="PI29" s="227">
        <f t="shared" si="118"/>
        <v>90000</v>
      </c>
      <c r="PJ29" s="227">
        <f t="shared" si="118"/>
        <v>90000</v>
      </c>
      <c r="PK29" s="227">
        <f t="shared" si="118"/>
        <v>90000</v>
      </c>
      <c r="PL29" s="227">
        <f t="shared" si="118"/>
        <v>90000</v>
      </c>
      <c r="PM29" s="227">
        <f t="shared" si="118"/>
        <v>90000</v>
      </c>
      <c r="PN29" s="227">
        <f t="shared" si="118"/>
        <v>90000</v>
      </c>
      <c r="PO29" s="227">
        <f t="shared" si="118"/>
        <v>90000</v>
      </c>
      <c r="PP29" s="227">
        <f t="shared" si="118"/>
        <v>90000</v>
      </c>
      <c r="PQ29" s="227">
        <f t="shared" si="118"/>
        <v>90000</v>
      </c>
      <c r="PR29" s="227">
        <f t="shared" si="118"/>
        <v>90000</v>
      </c>
      <c r="PS29" s="227">
        <f t="shared" si="118"/>
        <v>90000</v>
      </c>
      <c r="PT29" s="227">
        <f t="shared" si="118"/>
        <v>90000</v>
      </c>
      <c r="PU29" s="227">
        <f t="shared" si="118"/>
        <v>90000</v>
      </c>
      <c r="PV29" s="227">
        <f t="shared" si="118"/>
        <v>90000</v>
      </c>
      <c r="PW29" s="227">
        <f t="shared" si="118"/>
        <v>90000</v>
      </c>
      <c r="PX29" s="227">
        <f t="shared" si="118"/>
        <v>90000</v>
      </c>
      <c r="PY29" s="227">
        <f t="shared" si="118"/>
        <v>90000</v>
      </c>
      <c r="PZ29" s="227">
        <f t="shared" si="118"/>
        <v>90000</v>
      </c>
      <c r="QA29" s="227">
        <f t="shared" si="118"/>
        <v>90000</v>
      </c>
      <c r="QB29" s="227">
        <f t="shared" si="118"/>
        <v>90000</v>
      </c>
      <c r="QC29" s="227">
        <f t="shared" si="118"/>
        <v>90000</v>
      </c>
      <c r="QD29" s="227">
        <f t="shared" si="118"/>
        <v>90000</v>
      </c>
      <c r="QE29" s="227">
        <f t="shared" si="118"/>
        <v>90000</v>
      </c>
      <c r="QF29" s="227">
        <f t="shared" si="118"/>
        <v>90000</v>
      </c>
      <c r="QG29" s="227">
        <f t="shared" si="118"/>
        <v>90000</v>
      </c>
      <c r="QH29" s="227">
        <f t="shared" ref="QH29:RH29" si="119">QG29</f>
        <v>90000</v>
      </c>
      <c r="QI29" s="227">
        <f t="shared" si="119"/>
        <v>90000</v>
      </c>
      <c r="QJ29" s="227">
        <f t="shared" si="119"/>
        <v>90000</v>
      </c>
      <c r="QK29" s="227">
        <f t="shared" si="119"/>
        <v>90000</v>
      </c>
      <c r="QL29" s="227">
        <f t="shared" si="119"/>
        <v>90000</v>
      </c>
      <c r="QM29" s="227">
        <f t="shared" si="119"/>
        <v>90000</v>
      </c>
      <c r="QN29" s="227">
        <f t="shared" si="119"/>
        <v>90000</v>
      </c>
      <c r="QO29" s="227">
        <f t="shared" si="119"/>
        <v>90000</v>
      </c>
      <c r="QP29" s="227">
        <f t="shared" si="119"/>
        <v>90000</v>
      </c>
      <c r="QQ29" s="227">
        <f t="shared" si="119"/>
        <v>90000</v>
      </c>
      <c r="QR29" s="227">
        <f t="shared" si="119"/>
        <v>90000</v>
      </c>
      <c r="QS29" s="227">
        <f t="shared" si="119"/>
        <v>90000</v>
      </c>
      <c r="QT29" s="227">
        <f t="shared" si="119"/>
        <v>90000</v>
      </c>
      <c r="QU29" s="227">
        <f t="shared" si="119"/>
        <v>90000</v>
      </c>
      <c r="QV29" s="227">
        <f t="shared" si="119"/>
        <v>90000</v>
      </c>
      <c r="QW29" s="227">
        <f t="shared" si="119"/>
        <v>90000</v>
      </c>
      <c r="QX29" s="227">
        <f t="shared" si="119"/>
        <v>90000</v>
      </c>
      <c r="QY29" s="227">
        <f t="shared" si="119"/>
        <v>90000</v>
      </c>
      <c r="QZ29" s="227">
        <f t="shared" si="119"/>
        <v>90000</v>
      </c>
      <c r="RA29" s="227">
        <f t="shared" si="119"/>
        <v>90000</v>
      </c>
      <c r="RB29" s="227">
        <f t="shared" si="119"/>
        <v>90000</v>
      </c>
      <c r="RC29" s="227">
        <f t="shared" si="119"/>
        <v>90000</v>
      </c>
      <c r="RD29" s="227">
        <f t="shared" si="119"/>
        <v>90000</v>
      </c>
      <c r="RE29" s="227">
        <f t="shared" si="119"/>
        <v>90000</v>
      </c>
      <c r="RF29" s="227">
        <f t="shared" si="119"/>
        <v>90000</v>
      </c>
      <c r="RG29" s="227">
        <f t="shared" si="119"/>
        <v>90000</v>
      </c>
      <c r="RH29" s="227">
        <f t="shared" si="119"/>
        <v>90000</v>
      </c>
    </row>
    <row r="30" spans="1:476" ht="15.75" customHeight="1">
      <c r="A30" s="50"/>
      <c r="B30" s="225" t="s">
        <v>189</v>
      </c>
      <c r="C30" s="211"/>
      <c r="D30" s="226"/>
      <c r="E30" s="82">
        <f t="shared" si="59"/>
        <v>0</v>
      </c>
      <c r="F30" s="51"/>
      <c r="G30" s="51"/>
      <c r="H30" s="70">
        <f t="shared" si="60"/>
        <v>0</v>
      </c>
      <c r="I30" s="70">
        <f t="shared" si="61"/>
        <v>0</v>
      </c>
      <c r="J30" s="70">
        <f t="shared" si="62"/>
        <v>0</v>
      </c>
      <c r="K30" s="70">
        <f t="shared" si="63"/>
        <v>0</v>
      </c>
      <c r="L30" s="70">
        <f t="shared" si="64"/>
        <v>0</v>
      </c>
      <c r="M30" s="70">
        <f t="shared" si="65"/>
        <v>0</v>
      </c>
      <c r="N30" s="70">
        <f t="shared" si="66"/>
        <v>0</v>
      </c>
      <c r="O30" s="70">
        <f t="shared" si="67"/>
        <v>0</v>
      </c>
      <c r="P30" s="70">
        <f t="shared" si="68"/>
        <v>0</v>
      </c>
      <c r="Q30" s="70">
        <f t="shared" si="69"/>
        <v>0</v>
      </c>
      <c r="R30" s="70">
        <f t="shared" si="70"/>
        <v>0</v>
      </c>
      <c r="S30" s="70">
        <f t="shared" si="71"/>
        <v>0</v>
      </c>
      <c r="T30" s="70">
        <f t="shared" si="72"/>
        <v>0</v>
      </c>
      <c r="U30" s="70">
        <f t="shared" si="73"/>
        <v>0</v>
      </c>
      <c r="V30" s="70">
        <f t="shared" si="74"/>
        <v>0</v>
      </c>
      <c r="W30" s="70">
        <f t="shared" si="75"/>
        <v>0</v>
      </c>
      <c r="X30" s="70">
        <f t="shared" si="76"/>
        <v>0</v>
      </c>
      <c r="Y30" s="70">
        <f t="shared" si="77"/>
        <v>0</v>
      </c>
      <c r="Z30" s="70">
        <f t="shared" si="78"/>
        <v>0</v>
      </c>
      <c r="AA30" s="70">
        <f t="shared" si="79"/>
        <v>0</v>
      </c>
      <c r="AB30" s="70">
        <f t="shared" si="80"/>
        <v>0</v>
      </c>
      <c r="AC30" s="70">
        <f t="shared" si="81"/>
        <v>0</v>
      </c>
      <c r="AD30" s="70">
        <f t="shared" si="82"/>
        <v>0</v>
      </c>
      <c r="AE30" s="70">
        <f t="shared" si="83"/>
        <v>0</v>
      </c>
      <c r="AF30" s="70">
        <f t="shared" si="84"/>
        <v>0</v>
      </c>
      <c r="AG30" s="70">
        <f t="shared" si="85"/>
        <v>0</v>
      </c>
      <c r="AH30" s="70">
        <f t="shared" si="86"/>
        <v>0</v>
      </c>
      <c r="AI30" s="70">
        <f t="shared" si="87"/>
        <v>0</v>
      </c>
      <c r="AJ30" s="70">
        <f t="shared" si="88"/>
        <v>0</v>
      </c>
      <c r="AK30" s="70">
        <f t="shared" si="89"/>
        <v>0</v>
      </c>
      <c r="AL30" s="70">
        <f t="shared" si="90"/>
        <v>0</v>
      </c>
      <c r="AM30" s="70">
        <f t="shared" si="91"/>
        <v>0</v>
      </c>
      <c r="AN30" s="70">
        <f t="shared" si="92"/>
        <v>0</v>
      </c>
      <c r="AO30" s="70">
        <f t="shared" si="93"/>
        <v>0</v>
      </c>
      <c r="AP30" s="70">
        <f t="shared" si="94"/>
        <v>0</v>
      </c>
      <c r="AQ30" s="70">
        <f t="shared" si="95"/>
        <v>0</v>
      </c>
      <c r="AR30" s="70"/>
      <c r="AS30" s="228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>
        <f>2567141.57/12*0</f>
        <v>0</v>
      </c>
      <c r="BF30" s="227">
        <f t="shared" ref="BF30:CN30" si="120">BE30</f>
        <v>0</v>
      </c>
      <c r="BG30" s="227">
        <f t="shared" si="120"/>
        <v>0</v>
      </c>
      <c r="BH30" s="227">
        <f t="shared" si="120"/>
        <v>0</v>
      </c>
      <c r="BI30" s="227">
        <f t="shared" si="120"/>
        <v>0</v>
      </c>
      <c r="BJ30" s="227">
        <f t="shared" si="120"/>
        <v>0</v>
      </c>
      <c r="BK30" s="227">
        <f t="shared" si="120"/>
        <v>0</v>
      </c>
      <c r="BL30" s="227">
        <f t="shared" si="120"/>
        <v>0</v>
      </c>
      <c r="BM30" s="227">
        <f t="shared" si="120"/>
        <v>0</v>
      </c>
      <c r="BN30" s="227">
        <f t="shared" si="120"/>
        <v>0</v>
      </c>
      <c r="BO30" s="227">
        <f t="shared" si="120"/>
        <v>0</v>
      </c>
      <c r="BP30" s="227">
        <f t="shared" si="120"/>
        <v>0</v>
      </c>
      <c r="BQ30" s="227">
        <f t="shared" si="120"/>
        <v>0</v>
      </c>
      <c r="BR30" s="227">
        <f t="shared" si="120"/>
        <v>0</v>
      </c>
      <c r="BS30" s="227">
        <f t="shared" si="120"/>
        <v>0</v>
      </c>
      <c r="BT30" s="227">
        <f t="shared" si="120"/>
        <v>0</v>
      </c>
      <c r="BU30" s="227">
        <f t="shared" si="120"/>
        <v>0</v>
      </c>
      <c r="BV30" s="227">
        <f t="shared" si="120"/>
        <v>0</v>
      </c>
      <c r="BW30" s="227">
        <f t="shared" si="120"/>
        <v>0</v>
      </c>
      <c r="BX30" s="227">
        <f t="shared" si="120"/>
        <v>0</v>
      </c>
      <c r="BY30" s="227">
        <f t="shared" si="120"/>
        <v>0</v>
      </c>
      <c r="BZ30" s="227">
        <f t="shared" si="120"/>
        <v>0</v>
      </c>
      <c r="CA30" s="227">
        <f t="shared" si="120"/>
        <v>0</v>
      </c>
      <c r="CB30" s="227">
        <f t="shared" si="120"/>
        <v>0</v>
      </c>
      <c r="CC30" s="227">
        <f t="shared" si="120"/>
        <v>0</v>
      </c>
      <c r="CD30" s="227">
        <f t="shared" si="120"/>
        <v>0</v>
      </c>
      <c r="CE30" s="227">
        <f t="shared" si="120"/>
        <v>0</v>
      </c>
      <c r="CF30" s="227">
        <f t="shared" si="120"/>
        <v>0</v>
      </c>
      <c r="CG30" s="227">
        <f t="shared" si="120"/>
        <v>0</v>
      </c>
      <c r="CH30" s="227">
        <f t="shared" si="120"/>
        <v>0</v>
      </c>
      <c r="CI30" s="227">
        <f t="shared" si="120"/>
        <v>0</v>
      </c>
      <c r="CJ30" s="227">
        <f t="shared" si="120"/>
        <v>0</v>
      </c>
      <c r="CK30" s="227">
        <f t="shared" si="120"/>
        <v>0</v>
      </c>
      <c r="CL30" s="227">
        <f t="shared" si="120"/>
        <v>0</v>
      </c>
      <c r="CM30" s="227">
        <f t="shared" si="120"/>
        <v>0</v>
      </c>
      <c r="CN30" s="227">
        <f t="shared" si="120"/>
        <v>0</v>
      </c>
      <c r="CO30" s="227">
        <f>2567141.57/12*0</f>
        <v>0</v>
      </c>
      <c r="CP30" s="227">
        <f t="shared" ref="CP30:DY30" si="121">CO30</f>
        <v>0</v>
      </c>
      <c r="CQ30" s="227">
        <f t="shared" si="121"/>
        <v>0</v>
      </c>
      <c r="CR30" s="227">
        <f t="shared" si="121"/>
        <v>0</v>
      </c>
      <c r="CS30" s="227">
        <f t="shared" si="121"/>
        <v>0</v>
      </c>
      <c r="CT30" s="227">
        <f t="shared" si="121"/>
        <v>0</v>
      </c>
      <c r="CU30" s="227">
        <f t="shared" si="121"/>
        <v>0</v>
      </c>
      <c r="CV30" s="227">
        <f t="shared" si="121"/>
        <v>0</v>
      </c>
      <c r="CW30" s="227">
        <f t="shared" si="121"/>
        <v>0</v>
      </c>
      <c r="CX30" s="227">
        <f t="shared" si="121"/>
        <v>0</v>
      </c>
      <c r="CY30" s="227">
        <f t="shared" si="121"/>
        <v>0</v>
      </c>
      <c r="CZ30" s="227">
        <f t="shared" si="121"/>
        <v>0</v>
      </c>
      <c r="DA30" s="227">
        <f t="shared" si="121"/>
        <v>0</v>
      </c>
      <c r="DB30" s="227">
        <f t="shared" si="121"/>
        <v>0</v>
      </c>
      <c r="DC30" s="227">
        <f t="shared" si="121"/>
        <v>0</v>
      </c>
      <c r="DD30" s="227">
        <f t="shared" si="121"/>
        <v>0</v>
      </c>
      <c r="DE30" s="227">
        <f t="shared" si="121"/>
        <v>0</v>
      </c>
      <c r="DF30" s="227">
        <f t="shared" si="121"/>
        <v>0</v>
      </c>
      <c r="DG30" s="227">
        <f t="shared" si="121"/>
        <v>0</v>
      </c>
      <c r="DH30" s="227">
        <f t="shared" si="121"/>
        <v>0</v>
      </c>
      <c r="DI30" s="227">
        <f t="shared" si="121"/>
        <v>0</v>
      </c>
      <c r="DJ30" s="227">
        <f t="shared" si="121"/>
        <v>0</v>
      </c>
      <c r="DK30" s="227">
        <f t="shared" si="121"/>
        <v>0</v>
      </c>
      <c r="DL30" s="227">
        <f t="shared" si="121"/>
        <v>0</v>
      </c>
      <c r="DM30" s="227">
        <f t="shared" si="121"/>
        <v>0</v>
      </c>
      <c r="DN30" s="227">
        <f t="shared" si="121"/>
        <v>0</v>
      </c>
      <c r="DO30" s="227">
        <f t="shared" si="121"/>
        <v>0</v>
      </c>
      <c r="DP30" s="227">
        <f t="shared" si="121"/>
        <v>0</v>
      </c>
      <c r="DQ30" s="227">
        <f t="shared" si="121"/>
        <v>0</v>
      </c>
      <c r="DR30" s="227">
        <f t="shared" si="121"/>
        <v>0</v>
      </c>
      <c r="DS30" s="227">
        <f t="shared" si="121"/>
        <v>0</v>
      </c>
      <c r="DT30" s="227">
        <f t="shared" si="121"/>
        <v>0</v>
      </c>
      <c r="DU30" s="227">
        <f t="shared" si="121"/>
        <v>0</v>
      </c>
      <c r="DV30" s="227">
        <f t="shared" si="121"/>
        <v>0</v>
      </c>
      <c r="DW30" s="227">
        <f t="shared" si="121"/>
        <v>0</v>
      </c>
      <c r="DX30" s="227">
        <f t="shared" si="121"/>
        <v>0</v>
      </c>
      <c r="DY30" s="227">
        <f t="shared" si="121"/>
        <v>0</v>
      </c>
      <c r="DZ30" s="227">
        <f t="shared" ref="DZ30:GK30" si="122">DY30</f>
        <v>0</v>
      </c>
      <c r="EA30" s="227">
        <f t="shared" si="122"/>
        <v>0</v>
      </c>
      <c r="EB30" s="227">
        <f t="shared" si="122"/>
        <v>0</v>
      </c>
      <c r="EC30" s="227">
        <f t="shared" si="122"/>
        <v>0</v>
      </c>
      <c r="ED30" s="227">
        <f t="shared" si="122"/>
        <v>0</v>
      </c>
      <c r="EE30" s="227">
        <f t="shared" si="122"/>
        <v>0</v>
      </c>
      <c r="EF30" s="227">
        <f t="shared" si="122"/>
        <v>0</v>
      </c>
      <c r="EG30" s="227">
        <f t="shared" si="122"/>
        <v>0</v>
      </c>
      <c r="EH30" s="227">
        <f t="shared" si="122"/>
        <v>0</v>
      </c>
      <c r="EI30" s="227">
        <f t="shared" si="122"/>
        <v>0</v>
      </c>
      <c r="EJ30" s="227">
        <f t="shared" si="122"/>
        <v>0</v>
      </c>
      <c r="EK30" s="227">
        <f t="shared" si="122"/>
        <v>0</v>
      </c>
      <c r="EL30" s="227">
        <f t="shared" si="122"/>
        <v>0</v>
      </c>
      <c r="EM30" s="227">
        <f t="shared" si="122"/>
        <v>0</v>
      </c>
      <c r="EN30" s="227">
        <f t="shared" si="122"/>
        <v>0</v>
      </c>
      <c r="EO30" s="227">
        <f t="shared" si="122"/>
        <v>0</v>
      </c>
      <c r="EP30" s="227">
        <f t="shared" si="122"/>
        <v>0</v>
      </c>
      <c r="EQ30" s="227">
        <f t="shared" si="122"/>
        <v>0</v>
      </c>
      <c r="ER30" s="227">
        <f t="shared" si="122"/>
        <v>0</v>
      </c>
      <c r="ES30" s="227">
        <f t="shared" si="122"/>
        <v>0</v>
      </c>
      <c r="ET30" s="227">
        <f t="shared" si="122"/>
        <v>0</v>
      </c>
      <c r="EU30" s="227">
        <f t="shared" si="122"/>
        <v>0</v>
      </c>
      <c r="EV30" s="227">
        <f t="shared" si="122"/>
        <v>0</v>
      </c>
      <c r="EW30" s="227">
        <f t="shared" si="122"/>
        <v>0</v>
      </c>
      <c r="EX30" s="227">
        <f t="shared" si="122"/>
        <v>0</v>
      </c>
      <c r="EY30" s="227">
        <f t="shared" si="122"/>
        <v>0</v>
      </c>
      <c r="EZ30" s="227">
        <f t="shared" si="122"/>
        <v>0</v>
      </c>
      <c r="FA30" s="227">
        <f t="shared" si="122"/>
        <v>0</v>
      </c>
      <c r="FB30" s="227">
        <f t="shared" si="122"/>
        <v>0</v>
      </c>
      <c r="FC30" s="227">
        <f t="shared" si="122"/>
        <v>0</v>
      </c>
      <c r="FD30" s="227">
        <f t="shared" si="122"/>
        <v>0</v>
      </c>
      <c r="FE30" s="227">
        <f t="shared" si="122"/>
        <v>0</v>
      </c>
      <c r="FF30" s="227">
        <f t="shared" si="122"/>
        <v>0</v>
      </c>
      <c r="FG30" s="227">
        <f t="shared" si="122"/>
        <v>0</v>
      </c>
      <c r="FH30" s="227">
        <f t="shared" si="122"/>
        <v>0</v>
      </c>
      <c r="FI30" s="227">
        <f t="shared" si="122"/>
        <v>0</v>
      </c>
      <c r="FJ30" s="227">
        <f t="shared" si="122"/>
        <v>0</v>
      </c>
      <c r="FK30" s="227">
        <f t="shared" si="122"/>
        <v>0</v>
      </c>
      <c r="FL30" s="227">
        <f t="shared" si="122"/>
        <v>0</v>
      </c>
      <c r="FM30" s="227">
        <f t="shared" si="122"/>
        <v>0</v>
      </c>
      <c r="FN30" s="227">
        <f t="shared" si="122"/>
        <v>0</v>
      </c>
      <c r="FO30" s="227">
        <f t="shared" si="122"/>
        <v>0</v>
      </c>
      <c r="FP30" s="227">
        <f t="shared" si="122"/>
        <v>0</v>
      </c>
      <c r="FQ30" s="227">
        <f t="shared" si="122"/>
        <v>0</v>
      </c>
      <c r="FR30" s="227">
        <f t="shared" si="122"/>
        <v>0</v>
      </c>
      <c r="FS30" s="227">
        <f t="shared" si="122"/>
        <v>0</v>
      </c>
      <c r="FT30" s="227">
        <f t="shared" si="122"/>
        <v>0</v>
      </c>
      <c r="FU30" s="227">
        <f t="shared" si="122"/>
        <v>0</v>
      </c>
      <c r="FV30" s="227">
        <f t="shared" si="122"/>
        <v>0</v>
      </c>
      <c r="FW30" s="227">
        <f t="shared" si="122"/>
        <v>0</v>
      </c>
      <c r="FX30" s="227">
        <f t="shared" si="122"/>
        <v>0</v>
      </c>
      <c r="FY30" s="227">
        <f t="shared" si="122"/>
        <v>0</v>
      </c>
      <c r="FZ30" s="227">
        <f t="shared" si="122"/>
        <v>0</v>
      </c>
      <c r="GA30" s="227">
        <f t="shared" si="122"/>
        <v>0</v>
      </c>
      <c r="GB30" s="227">
        <f t="shared" si="122"/>
        <v>0</v>
      </c>
      <c r="GC30" s="227">
        <f t="shared" si="122"/>
        <v>0</v>
      </c>
      <c r="GD30" s="227">
        <f t="shared" si="122"/>
        <v>0</v>
      </c>
      <c r="GE30" s="227">
        <f t="shared" si="122"/>
        <v>0</v>
      </c>
      <c r="GF30" s="227">
        <f t="shared" si="122"/>
        <v>0</v>
      </c>
      <c r="GG30" s="227">
        <f t="shared" si="122"/>
        <v>0</v>
      </c>
      <c r="GH30" s="227">
        <f t="shared" si="122"/>
        <v>0</v>
      </c>
      <c r="GI30" s="227">
        <f t="shared" si="122"/>
        <v>0</v>
      </c>
      <c r="GJ30" s="227">
        <f t="shared" si="122"/>
        <v>0</v>
      </c>
      <c r="GK30" s="227">
        <f t="shared" si="122"/>
        <v>0</v>
      </c>
      <c r="GL30" s="227">
        <f t="shared" ref="GL30:IW30" si="123">GK30</f>
        <v>0</v>
      </c>
      <c r="GM30" s="227">
        <f t="shared" si="123"/>
        <v>0</v>
      </c>
      <c r="GN30" s="227">
        <f t="shared" si="123"/>
        <v>0</v>
      </c>
      <c r="GO30" s="227">
        <f t="shared" si="123"/>
        <v>0</v>
      </c>
      <c r="GP30" s="227">
        <f t="shared" si="123"/>
        <v>0</v>
      </c>
      <c r="GQ30" s="227">
        <f t="shared" si="123"/>
        <v>0</v>
      </c>
      <c r="GR30" s="227">
        <f t="shared" si="123"/>
        <v>0</v>
      </c>
      <c r="GS30" s="227">
        <f t="shared" si="123"/>
        <v>0</v>
      </c>
      <c r="GT30" s="227">
        <f t="shared" si="123"/>
        <v>0</v>
      </c>
      <c r="GU30" s="227">
        <f t="shared" si="123"/>
        <v>0</v>
      </c>
      <c r="GV30" s="227">
        <f t="shared" si="123"/>
        <v>0</v>
      </c>
      <c r="GW30" s="227">
        <f t="shared" si="123"/>
        <v>0</v>
      </c>
      <c r="GX30" s="227">
        <f t="shared" si="123"/>
        <v>0</v>
      </c>
      <c r="GY30" s="227">
        <f t="shared" si="123"/>
        <v>0</v>
      </c>
      <c r="GZ30" s="227">
        <f t="shared" si="123"/>
        <v>0</v>
      </c>
      <c r="HA30" s="227">
        <f t="shared" si="123"/>
        <v>0</v>
      </c>
      <c r="HB30" s="227">
        <f t="shared" si="123"/>
        <v>0</v>
      </c>
      <c r="HC30" s="227">
        <f t="shared" si="123"/>
        <v>0</v>
      </c>
      <c r="HD30" s="227">
        <f t="shared" si="123"/>
        <v>0</v>
      </c>
      <c r="HE30" s="227">
        <f t="shared" si="123"/>
        <v>0</v>
      </c>
      <c r="HF30" s="227">
        <f t="shared" si="123"/>
        <v>0</v>
      </c>
      <c r="HG30" s="227">
        <f t="shared" si="123"/>
        <v>0</v>
      </c>
      <c r="HH30" s="227">
        <f t="shared" si="123"/>
        <v>0</v>
      </c>
      <c r="HI30" s="227">
        <f t="shared" si="123"/>
        <v>0</v>
      </c>
      <c r="HJ30" s="227">
        <f t="shared" si="123"/>
        <v>0</v>
      </c>
      <c r="HK30" s="227">
        <f t="shared" si="123"/>
        <v>0</v>
      </c>
      <c r="HL30" s="227">
        <f t="shared" si="123"/>
        <v>0</v>
      </c>
      <c r="HM30" s="227">
        <f t="shared" si="123"/>
        <v>0</v>
      </c>
      <c r="HN30" s="227">
        <f t="shared" si="123"/>
        <v>0</v>
      </c>
      <c r="HO30" s="227">
        <f t="shared" si="123"/>
        <v>0</v>
      </c>
      <c r="HP30" s="227">
        <f t="shared" si="123"/>
        <v>0</v>
      </c>
      <c r="HQ30" s="227">
        <f t="shared" si="123"/>
        <v>0</v>
      </c>
      <c r="HR30" s="227">
        <f t="shared" si="123"/>
        <v>0</v>
      </c>
      <c r="HS30" s="227">
        <f t="shared" si="123"/>
        <v>0</v>
      </c>
      <c r="HT30" s="227">
        <f t="shared" si="123"/>
        <v>0</v>
      </c>
      <c r="HU30" s="227">
        <f t="shared" si="123"/>
        <v>0</v>
      </c>
      <c r="HV30" s="227">
        <f t="shared" si="123"/>
        <v>0</v>
      </c>
      <c r="HW30" s="227">
        <f t="shared" si="123"/>
        <v>0</v>
      </c>
      <c r="HX30" s="227">
        <f t="shared" si="123"/>
        <v>0</v>
      </c>
      <c r="HY30" s="227">
        <f t="shared" si="123"/>
        <v>0</v>
      </c>
      <c r="HZ30" s="227">
        <f t="shared" si="123"/>
        <v>0</v>
      </c>
      <c r="IA30" s="227">
        <f t="shared" si="123"/>
        <v>0</v>
      </c>
      <c r="IB30" s="227">
        <f t="shared" si="123"/>
        <v>0</v>
      </c>
      <c r="IC30" s="227">
        <f t="shared" si="123"/>
        <v>0</v>
      </c>
      <c r="ID30" s="227">
        <f t="shared" si="123"/>
        <v>0</v>
      </c>
      <c r="IE30" s="227">
        <f t="shared" si="123"/>
        <v>0</v>
      </c>
      <c r="IF30" s="227">
        <f t="shared" si="123"/>
        <v>0</v>
      </c>
      <c r="IG30" s="227">
        <f t="shared" si="123"/>
        <v>0</v>
      </c>
      <c r="IH30" s="227">
        <f t="shared" si="123"/>
        <v>0</v>
      </c>
      <c r="II30" s="227">
        <f t="shared" si="123"/>
        <v>0</v>
      </c>
      <c r="IJ30" s="227">
        <f t="shared" si="123"/>
        <v>0</v>
      </c>
      <c r="IK30" s="227">
        <f t="shared" si="123"/>
        <v>0</v>
      </c>
      <c r="IL30" s="227">
        <f t="shared" si="123"/>
        <v>0</v>
      </c>
      <c r="IM30" s="227">
        <f t="shared" si="123"/>
        <v>0</v>
      </c>
      <c r="IN30" s="227">
        <f t="shared" si="123"/>
        <v>0</v>
      </c>
      <c r="IO30" s="227">
        <f t="shared" si="123"/>
        <v>0</v>
      </c>
      <c r="IP30" s="227">
        <f t="shared" si="123"/>
        <v>0</v>
      </c>
      <c r="IQ30" s="227">
        <f t="shared" si="123"/>
        <v>0</v>
      </c>
      <c r="IR30" s="227">
        <f t="shared" si="123"/>
        <v>0</v>
      </c>
      <c r="IS30" s="227">
        <f t="shared" si="123"/>
        <v>0</v>
      </c>
      <c r="IT30" s="227">
        <f t="shared" si="123"/>
        <v>0</v>
      </c>
      <c r="IU30" s="227">
        <f t="shared" si="123"/>
        <v>0</v>
      </c>
      <c r="IV30" s="227">
        <f t="shared" si="123"/>
        <v>0</v>
      </c>
      <c r="IW30" s="227">
        <f t="shared" si="123"/>
        <v>0</v>
      </c>
      <c r="IX30" s="227">
        <f t="shared" ref="IX30:LI30" si="124">IW30</f>
        <v>0</v>
      </c>
      <c r="IY30" s="227">
        <f t="shared" si="124"/>
        <v>0</v>
      </c>
      <c r="IZ30" s="227">
        <f t="shared" si="124"/>
        <v>0</v>
      </c>
      <c r="JA30" s="227">
        <f t="shared" si="124"/>
        <v>0</v>
      </c>
      <c r="JB30" s="227">
        <f t="shared" si="124"/>
        <v>0</v>
      </c>
      <c r="JC30" s="227">
        <f t="shared" si="124"/>
        <v>0</v>
      </c>
      <c r="JD30" s="227">
        <f t="shared" si="124"/>
        <v>0</v>
      </c>
      <c r="JE30" s="227">
        <f t="shared" si="124"/>
        <v>0</v>
      </c>
      <c r="JF30" s="227">
        <f t="shared" si="124"/>
        <v>0</v>
      </c>
      <c r="JG30" s="227">
        <f t="shared" si="124"/>
        <v>0</v>
      </c>
      <c r="JH30" s="227">
        <f t="shared" si="124"/>
        <v>0</v>
      </c>
      <c r="JI30" s="227">
        <f t="shared" si="124"/>
        <v>0</v>
      </c>
      <c r="JJ30" s="227">
        <f t="shared" si="124"/>
        <v>0</v>
      </c>
      <c r="JK30" s="227">
        <f t="shared" si="124"/>
        <v>0</v>
      </c>
      <c r="JL30" s="227">
        <f t="shared" si="124"/>
        <v>0</v>
      </c>
      <c r="JM30" s="227">
        <f t="shared" si="124"/>
        <v>0</v>
      </c>
      <c r="JN30" s="227">
        <f t="shared" si="124"/>
        <v>0</v>
      </c>
      <c r="JO30" s="227">
        <f t="shared" si="124"/>
        <v>0</v>
      </c>
      <c r="JP30" s="227">
        <f t="shared" si="124"/>
        <v>0</v>
      </c>
      <c r="JQ30" s="227">
        <f t="shared" si="124"/>
        <v>0</v>
      </c>
      <c r="JR30" s="227">
        <f t="shared" si="124"/>
        <v>0</v>
      </c>
      <c r="JS30" s="227">
        <f t="shared" si="124"/>
        <v>0</v>
      </c>
      <c r="JT30" s="227">
        <f t="shared" si="124"/>
        <v>0</v>
      </c>
      <c r="JU30" s="227">
        <f t="shared" si="124"/>
        <v>0</v>
      </c>
      <c r="JV30" s="227">
        <f t="shared" si="124"/>
        <v>0</v>
      </c>
      <c r="JW30" s="227">
        <f t="shared" si="124"/>
        <v>0</v>
      </c>
      <c r="JX30" s="227">
        <f t="shared" si="124"/>
        <v>0</v>
      </c>
      <c r="JY30" s="227">
        <f t="shared" si="124"/>
        <v>0</v>
      </c>
      <c r="JZ30" s="227">
        <f t="shared" si="124"/>
        <v>0</v>
      </c>
      <c r="KA30" s="227">
        <f t="shared" si="124"/>
        <v>0</v>
      </c>
      <c r="KB30" s="227">
        <f t="shared" si="124"/>
        <v>0</v>
      </c>
      <c r="KC30" s="227">
        <f t="shared" si="124"/>
        <v>0</v>
      </c>
      <c r="KD30" s="227">
        <f t="shared" si="124"/>
        <v>0</v>
      </c>
      <c r="KE30" s="227">
        <f t="shared" si="124"/>
        <v>0</v>
      </c>
      <c r="KF30" s="227">
        <f t="shared" si="124"/>
        <v>0</v>
      </c>
      <c r="KG30" s="227">
        <f t="shared" si="124"/>
        <v>0</v>
      </c>
      <c r="KH30" s="227">
        <f t="shared" si="124"/>
        <v>0</v>
      </c>
      <c r="KI30" s="227">
        <f t="shared" si="124"/>
        <v>0</v>
      </c>
      <c r="KJ30" s="227">
        <f t="shared" si="124"/>
        <v>0</v>
      </c>
      <c r="KK30" s="227">
        <f t="shared" si="124"/>
        <v>0</v>
      </c>
      <c r="KL30" s="227">
        <f t="shared" si="124"/>
        <v>0</v>
      </c>
      <c r="KM30" s="227">
        <f t="shared" si="124"/>
        <v>0</v>
      </c>
      <c r="KN30" s="227">
        <f t="shared" si="124"/>
        <v>0</v>
      </c>
      <c r="KO30" s="227">
        <f t="shared" si="124"/>
        <v>0</v>
      </c>
      <c r="KP30" s="227">
        <f t="shared" si="124"/>
        <v>0</v>
      </c>
      <c r="KQ30" s="227">
        <f t="shared" si="124"/>
        <v>0</v>
      </c>
      <c r="KR30" s="227">
        <f t="shared" si="124"/>
        <v>0</v>
      </c>
      <c r="KS30" s="227">
        <f t="shared" si="124"/>
        <v>0</v>
      </c>
      <c r="KT30" s="227">
        <f t="shared" si="124"/>
        <v>0</v>
      </c>
      <c r="KU30" s="227">
        <f t="shared" si="124"/>
        <v>0</v>
      </c>
      <c r="KV30" s="227">
        <f t="shared" si="124"/>
        <v>0</v>
      </c>
      <c r="KW30" s="227">
        <f t="shared" si="124"/>
        <v>0</v>
      </c>
      <c r="KX30" s="227">
        <f t="shared" si="124"/>
        <v>0</v>
      </c>
      <c r="KY30" s="227">
        <f t="shared" si="124"/>
        <v>0</v>
      </c>
      <c r="KZ30" s="227">
        <f t="shared" si="124"/>
        <v>0</v>
      </c>
      <c r="LA30" s="227">
        <f t="shared" si="124"/>
        <v>0</v>
      </c>
      <c r="LB30" s="227">
        <f t="shared" si="124"/>
        <v>0</v>
      </c>
      <c r="LC30" s="227">
        <f t="shared" si="124"/>
        <v>0</v>
      </c>
      <c r="LD30" s="227">
        <f t="shared" si="124"/>
        <v>0</v>
      </c>
      <c r="LE30" s="227">
        <f t="shared" si="124"/>
        <v>0</v>
      </c>
      <c r="LF30" s="227">
        <f t="shared" si="124"/>
        <v>0</v>
      </c>
      <c r="LG30" s="227">
        <f t="shared" si="124"/>
        <v>0</v>
      </c>
      <c r="LH30" s="227">
        <f t="shared" si="124"/>
        <v>0</v>
      </c>
      <c r="LI30" s="227">
        <f t="shared" si="124"/>
        <v>0</v>
      </c>
      <c r="LJ30" s="227">
        <f t="shared" ref="LJ30:NU30" si="125">LI30</f>
        <v>0</v>
      </c>
      <c r="LK30" s="227">
        <f t="shared" si="125"/>
        <v>0</v>
      </c>
      <c r="LL30" s="227">
        <f t="shared" si="125"/>
        <v>0</v>
      </c>
      <c r="LM30" s="227">
        <f t="shared" si="125"/>
        <v>0</v>
      </c>
      <c r="LN30" s="227">
        <f t="shared" si="125"/>
        <v>0</v>
      </c>
      <c r="LO30" s="227">
        <f t="shared" si="125"/>
        <v>0</v>
      </c>
      <c r="LP30" s="227">
        <f t="shared" si="125"/>
        <v>0</v>
      </c>
      <c r="LQ30" s="227">
        <f t="shared" si="125"/>
        <v>0</v>
      </c>
      <c r="LR30" s="227">
        <f t="shared" si="125"/>
        <v>0</v>
      </c>
      <c r="LS30" s="227">
        <f t="shared" si="125"/>
        <v>0</v>
      </c>
      <c r="LT30" s="227">
        <f t="shared" si="125"/>
        <v>0</v>
      </c>
      <c r="LU30" s="227">
        <f t="shared" si="125"/>
        <v>0</v>
      </c>
      <c r="LV30" s="227">
        <f t="shared" si="125"/>
        <v>0</v>
      </c>
      <c r="LW30" s="227">
        <f t="shared" si="125"/>
        <v>0</v>
      </c>
      <c r="LX30" s="227">
        <f t="shared" si="125"/>
        <v>0</v>
      </c>
      <c r="LY30" s="227">
        <f t="shared" si="125"/>
        <v>0</v>
      </c>
      <c r="LZ30" s="227">
        <f t="shared" si="125"/>
        <v>0</v>
      </c>
      <c r="MA30" s="227">
        <f t="shared" si="125"/>
        <v>0</v>
      </c>
      <c r="MB30" s="227">
        <f t="shared" si="125"/>
        <v>0</v>
      </c>
      <c r="MC30" s="227">
        <f t="shared" si="125"/>
        <v>0</v>
      </c>
      <c r="MD30" s="227">
        <f t="shared" si="125"/>
        <v>0</v>
      </c>
      <c r="ME30" s="227">
        <f t="shared" si="125"/>
        <v>0</v>
      </c>
      <c r="MF30" s="227">
        <f t="shared" si="125"/>
        <v>0</v>
      </c>
      <c r="MG30" s="227">
        <f t="shared" si="125"/>
        <v>0</v>
      </c>
      <c r="MH30" s="227">
        <f t="shared" si="125"/>
        <v>0</v>
      </c>
      <c r="MI30" s="227">
        <f t="shared" si="125"/>
        <v>0</v>
      </c>
      <c r="MJ30" s="227">
        <f t="shared" si="125"/>
        <v>0</v>
      </c>
      <c r="MK30" s="227">
        <f t="shared" si="125"/>
        <v>0</v>
      </c>
      <c r="ML30" s="227">
        <f t="shared" si="125"/>
        <v>0</v>
      </c>
      <c r="MM30" s="227">
        <f t="shared" si="125"/>
        <v>0</v>
      </c>
      <c r="MN30" s="227">
        <f t="shared" si="125"/>
        <v>0</v>
      </c>
      <c r="MO30" s="227">
        <f t="shared" si="125"/>
        <v>0</v>
      </c>
      <c r="MP30" s="227">
        <f t="shared" si="125"/>
        <v>0</v>
      </c>
      <c r="MQ30" s="227">
        <f t="shared" si="125"/>
        <v>0</v>
      </c>
      <c r="MR30" s="227">
        <f t="shared" si="125"/>
        <v>0</v>
      </c>
      <c r="MS30" s="227">
        <f t="shared" si="125"/>
        <v>0</v>
      </c>
      <c r="MT30" s="227">
        <f t="shared" si="125"/>
        <v>0</v>
      </c>
      <c r="MU30" s="227">
        <f t="shared" si="125"/>
        <v>0</v>
      </c>
      <c r="MV30" s="227">
        <f t="shared" si="125"/>
        <v>0</v>
      </c>
      <c r="MW30" s="227">
        <f t="shared" si="125"/>
        <v>0</v>
      </c>
      <c r="MX30" s="227">
        <f t="shared" si="125"/>
        <v>0</v>
      </c>
      <c r="MY30" s="227">
        <f t="shared" si="125"/>
        <v>0</v>
      </c>
      <c r="MZ30" s="227">
        <f t="shared" si="125"/>
        <v>0</v>
      </c>
      <c r="NA30" s="227">
        <f t="shared" si="125"/>
        <v>0</v>
      </c>
      <c r="NB30" s="227">
        <f t="shared" si="125"/>
        <v>0</v>
      </c>
      <c r="NC30" s="227">
        <f t="shared" si="125"/>
        <v>0</v>
      </c>
      <c r="ND30" s="227">
        <f t="shared" si="125"/>
        <v>0</v>
      </c>
      <c r="NE30" s="227">
        <f t="shared" si="125"/>
        <v>0</v>
      </c>
      <c r="NF30" s="227">
        <f t="shared" si="125"/>
        <v>0</v>
      </c>
      <c r="NG30" s="227">
        <f t="shared" si="125"/>
        <v>0</v>
      </c>
      <c r="NH30" s="227">
        <f t="shared" si="125"/>
        <v>0</v>
      </c>
      <c r="NI30" s="227">
        <f t="shared" si="125"/>
        <v>0</v>
      </c>
      <c r="NJ30" s="227">
        <f t="shared" si="125"/>
        <v>0</v>
      </c>
      <c r="NK30" s="227">
        <f t="shared" si="125"/>
        <v>0</v>
      </c>
      <c r="NL30" s="227">
        <f t="shared" si="125"/>
        <v>0</v>
      </c>
      <c r="NM30" s="227">
        <f t="shared" si="125"/>
        <v>0</v>
      </c>
      <c r="NN30" s="227">
        <f t="shared" si="125"/>
        <v>0</v>
      </c>
      <c r="NO30" s="227">
        <f t="shared" si="125"/>
        <v>0</v>
      </c>
      <c r="NP30" s="227">
        <f t="shared" si="125"/>
        <v>0</v>
      </c>
      <c r="NQ30" s="227">
        <f t="shared" si="125"/>
        <v>0</v>
      </c>
      <c r="NR30" s="227">
        <f t="shared" si="125"/>
        <v>0</v>
      </c>
      <c r="NS30" s="227">
        <f t="shared" si="125"/>
        <v>0</v>
      </c>
      <c r="NT30" s="227">
        <f t="shared" si="125"/>
        <v>0</v>
      </c>
      <c r="NU30" s="227">
        <f t="shared" si="125"/>
        <v>0</v>
      </c>
      <c r="NV30" s="227">
        <f t="shared" ref="NV30:QG30" si="126">NU30</f>
        <v>0</v>
      </c>
      <c r="NW30" s="227">
        <f t="shared" si="126"/>
        <v>0</v>
      </c>
      <c r="NX30" s="227">
        <f t="shared" si="126"/>
        <v>0</v>
      </c>
      <c r="NY30" s="227">
        <f t="shared" si="126"/>
        <v>0</v>
      </c>
      <c r="NZ30" s="227">
        <f t="shared" si="126"/>
        <v>0</v>
      </c>
      <c r="OA30" s="227">
        <f t="shared" si="126"/>
        <v>0</v>
      </c>
      <c r="OB30" s="227">
        <f t="shared" si="126"/>
        <v>0</v>
      </c>
      <c r="OC30" s="227">
        <f t="shared" si="126"/>
        <v>0</v>
      </c>
      <c r="OD30" s="227">
        <f t="shared" si="126"/>
        <v>0</v>
      </c>
      <c r="OE30" s="227">
        <f t="shared" si="126"/>
        <v>0</v>
      </c>
      <c r="OF30" s="227">
        <f t="shared" si="126"/>
        <v>0</v>
      </c>
      <c r="OG30" s="227">
        <f t="shared" si="126"/>
        <v>0</v>
      </c>
      <c r="OH30" s="227">
        <f t="shared" si="126"/>
        <v>0</v>
      </c>
      <c r="OI30" s="227">
        <f t="shared" si="126"/>
        <v>0</v>
      </c>
      <c r="OJ30" s="227">
        <f t="shared" si="126"/>
        <v>0</v>
      </c>
      <c r="OK30" s="227">
        <f t="shared" si="126"/>
        <v>0</v>
      </c>
      <c r="OL30" s="227">
        <f t="shared" si="126"/>
        <v>0</v>
      </c>
      <c r="OM30" s="227">
        <f t="shared" si="126"/>
        <v>0</v>
      </c>
      <c r="ON30" s="227">
        <f t="shared" si="126"/>
        <v>0</v>
      </c>
      <c r="OO30" s="227">
        <f t="shared" si="126"/>
        <v>0</v>
      </c>
      <c r="OP30" s="227">
        <f t="shared" si="126"/>
        <v>0</v>
      </c>
      <c r="OQ30" s="227">
        <f t="shared" si="126"/>
        <v>0</v>
      </c>
      <c r="OR30" s="227">
        <f t="shared" si="126"/>
        <v>0</v>
      </c>
      <c r="OS30" s="227">
        <f t="shared" si="126"/>
        <v>0</v>
      </c>
      <c r="OT30" s="227">
        <f t="shared" si="126"/>
        <v>0</v>
      </c>
      <c r="OU30" s="227">
        <f t="shared" si="126"/>
        <v>0</v>
      </c>
      <c r="OV30" s="227">
        <f t="shared" si="126"/>
        <v>0</v>
      </c>
      <c r="OW30" s="227">
        <f t="shared" si="126"/>
        <v>0</v>
      </c>
      <c r="OX30" s="227">
        <f t="shared" si="126"/>
        <v>0</v>
      </c>
      <c r="OY30" s="227">
        <f t="shared" si="126"/>
        <v>0</v>
      </c>
      <c r="OZ30" s="227">
        <f t="shared" si="126"/>
        <v>0</v>
      </c>
      <c r="PA30" s="227">
        <f t="shared" si="126"/>
        <v>0</v>
      </c>
      <c r="PB30" s="227">
        <f t="shared" si="126"/>
        <v>0</v>
      </c>
      <c r="PC30" s="227">
        <f t="shared" si="126"/>
        <v>0</v>
      </c>
      <c r="PD30" s="227">
        <f t="shared" si="126"/>
        <v>0</v>
      </c>
      <c r="PE30" s="227">
        <f t="shared" si="126"/>
        <v>0</v>
      </c>
      <c r="PF30" s="227">
        <f t="shared" si="126"/>
        <v>0</v>
      </c>
      <c r="PG30" s="227">
        <f t="shared" si="126"/>
        <v>0</v>
      </c>
      <c r="PH30" s="227">
        <f t="shared" si="126"/>
        <v>0</v>
      </c>
      <c r="PI30" s="227">
        <f t="shared" si="126"/>
        <v>0</v>
      </c>
      <c r="PJ30" s="227">
        <f t="shared" si="126"/>
        <v>0</v>
      </c>
      <c r="PK30" s="227">
        <f t="shared" si="126"/>
        <v>0</v>
      </c>
      <c r="PL30" s="227">
        <f t="shared" si="126"/>
        <v>0</v>
      </c>
      <c r="PM30" s="227">
        <f t="shared" si="126"/>
        <v>0</v>
      </c>
      <c r="PN30" s="227">
        <f t="shared" si="126"/>
        <v>0</v>
      </c>
      <c r="PO30" s="227">
        <f t="shared" si="126"/>
        <v>0</v>
      </c>
      <c r="PP30" s="227">
        <f t="shared" si="126"/>
        <v>0</v>
      </c>
      <c r="PQ30" s="227">
        <f t="shared" si="126"/>
        <v>0</v>
      </c>
      <c r="PR30" s="227">
        <f t="shared" si="126"/>
        <v>0</v>
      </c>
      <c r="PS30" s="227">
        <f t="shared" si="126"/>
        <v>0</v>
      </c>
      <c r="PT30" s="227">
        <f t="shared" si="126"/>
        <v>0</v>
      </c>
      <c r="PU30" s="227">
        <f t="shared" si="126"/>
        <v>0</v>
      </c>
      <c r="PV30" s="227">
        <f t="shared" si="126"/>
        <v>0</v>
      </c>
      <c r="PW30" s="227">
        <f t="shared" si="126"/>
        <v>0</v>
      </c>
      <c r="PX30" s="227">
        <f t="shared" si="126"/>
        <v>0</v>
      </c>
      <c r="PY30" s="227">
        <f t="shared" si="126"/>
        <v>0</v>
      </c>
      <c r="PZ30" s="227">
        <f t="shared" si="126"/>
        <v>0</v>
      </c>
      <c r="QA30" s="227">
        <f t="shared" si="126"/>
        <v>0</v>
      </c>
      <c r="QB30" s="227">
        <f t="shared" si="126"/>
        <v>0</v>
      </c>
      <c r="QC30" s="227">
        <f t="shared" si="126"/>
        <v>0</v>
      </c>
      <c r="QD30" s="227">
        <f t="shared" si="126"/>
        <v>0</v>
      </c>
      <c r="QE30" s="227">
        <f t="shared" si="126"/>
        <v>0</v>
      </c>
      <c r="QF30" s="227">
        <f t="shared" si="126"/>
        <v>0</v>
      </c>
      <c r="QG30" s="227">
        <f t="shared" si="126"/>
        <v>0</v>
      </c>
      <c r="QH30" s="227">
        <f t="shared" ref="QH30:RH30" si="127">QG30</f>
        <v>0</v>
      </c>
      <c r="QI30" s="227">
        <f t="shared" si="127"/>
        <v>0</v>
      </c>
      <c r="QJ30" s="227">
        <f t="shared" si="127"/>
        <v>0</v>
      </c>
      <c r="QK30" s="227">
        <f t="shared" si="127"/>
        <v>0</v>
      </c>
      <c r="QL30" s="227">
        <f t="shared" si="127"/>
        <v>0</v>
      </c>
      <c r="QM30" s="227">
        <f t="shared" si="127"/>
        <v>0</v>
      </c>
      <c r="QN30" s="227">
        <f t="shared" si="127"/>
        <v>0</v>
      </c>
      <c r="QO30" s="227">
        <f t="shared" si="127"/>
        <v>0</v>
      </c>
      <c r="QP30" s="227">
        <f t="shared" si="127"/>
        <v>0</v>
      </c>
      <c r="QQ30" s="227">
        <f t="shared" si="127"/>
        <v>0</v>
      </c>
      <c r="QR30" s="227">
        <f t="shared" si="127"/>
        <v>0</v>
      </c>
      <c r="QS30" s="227">
        <f t="shared" si="127"/>
        <v>0</v>
      </c>
      <c r="QT30" s="227">
        <f t="shared" si="127"/>
        <v>0</v>
      </c>
      <c r="QU30" s="227">
        <f t="shared" si="127"/>
        <v>0</v>
      </c>
      <c r="QV30" s="227">
        <f t="shared" si="127"/>
        <v>0</v>
      </c>
      <c r="QW30" s="227">
        <f t="shared" si="127"/>
        <v>0</v>
      </c>
      <c r="QX30" s="227">
        <f t="shared" si="127"/>
        <v>0</v>
      </c>
      <c r="QY30" s="227">
        <f t="shared" si="127"/>
        <v>0</v>
      </c>
      <c r="QZ30" s="227">
        <f t="shared" si="127"/>
        <v>0</v>
      </c>
      <c r="RA30" s="227">
        <f t="shared" si="127"/>
        <v>0</v>
      </c>
      <c r="RB30" s="227">
        <f t="shared" si="127"/>
        <v>0</v>
      </c>
      <c r="RC30" s="227">
        <f t="shared" si="127"/>
        <v>0</v>
      </c>
      <c r="RD30" s="227">
        <f t="shared" si="127"/>
        <v>0</v>
      </c>
      <c r="RE30" s="227">
        <f t="shared" si="127"/>
        <v>0</v>
      </c>
      <c r="RF30" s="227">
        <f t="shared" si="127"/>
        <v>0</v>
      </c>
      <c r="RG30" s="227">
        <f t="shared" si="127"/>
        <v>0</v>
      </c>
      <c r="RH30" s="227">
        <f t="shared" si="127"/>
        <v>0</v>
      </c>
    </row>
    <row r="31" spans="1:476" ht="15.75" customHeight="1">
      <c r="A31" s="50"/>
      <c r="B31" s="225" t="s">
        <v>190</v>
      </c>
      <c r="C31" s="211"/>
      <c r="D31" s="226"/>
      <c r="E31" s="82">
        <f t="shared" si="59"/>
        <v>-82012521.28195177</v>
      </c>
      <c r="F31" s="51"/>
      <c r="G31" s="51"/>
      <c r="H31" s="70">
        <f t="shared" si="60"/>
        <v>0</v>
      </c>
      <c r="I31" s="70">
        <f t="shared" si="61"/>
        <v>-258431.08535714287</v>
      </c>
      <c r="J31" s="70">
        <f t="shared" si="62"/>
        <v>-534014.01601751347</v>
      </c>
      <c r="K31" s="70">
        <f t="shared" si="63"/>
        <v>-1102191.1850113755</v>
      </c>
      <c r="L31" s="70">
        <f t="shared" si="64"/>
        <v>-2503683.9061114294</v>
      </c>
      <c r="M31" s="70">
        <f t="shared" si="65"/>
        <v>-2503683.9061114294</v>
      </c>
      <c r="N31" s="70">
        <f t="shared" si="66"/>
        <v>-2503683.9061114294</v>
      </c>
      <c r="O31" s="70">
        <f t="shared" si="67"/>
        <v>-2503683.9061114294</v>
      </c>
      <c r="P31" s="70">
        <f t="shared" si="68"/>
        <v>-2503683.9061114294</v>
      </c>
      <c r="Q31" s="70">
        <f t="shared" si="69"/>
        <v>-2503683.9061114294</v>
      </c>
      <c r="R31" s="70">
        <f t="shared" si="70"/>
        <v>-2503683.9061114294</v>
      </c>
      <c r="S31" s="70">
        <f t="shared" si="71"/>
        <v>-2503683.9061114294</v>
      </c>
      <c r="T31" s="70">
        <f t="shared" si="72"/>
        <v>-2503683.9061114294</v>
      </c>
      <c r="U31" s="70">
        <f t="shared" si="73"/>
        <v>-2503683.9061114294</v>
      </c>
      <c r="V31" s="70">
        <f t="shared" si="74"/>
        <v>-2503683.9061114294</v>
      </c>
      <c r="W31" s="70">
        <f t="shared" si="75"/>
        <v>-2503683.9061114294</v>
      </c>
      <c r="X31" s="70">
        <f t="shared" si="76"/>
        <v>-2503683.9061114294</v>
      </c>
      <c r="Y31" s="70">
        <f t="shared" si="77"/>
        <v>-2503683.9061114294</v>
      </c>
      <c r="Z31" s="70">
        <f t="shared" si="78"/>
        <v>-2503683.9061114294</v>
      </c>
      <c r="AA31" s="70">
        <f t="shared" si="79"/>
        <v>-2503683.9061114294</v>
      </c>
      <c r="AB31" s="70">
        <f t="shared" si="80"/>
        <v>-2503683.9061114294</v>
      </c>
      <c r="AC31" s="70">
        <f t="shared" si="81"/>
        <v>-2503683.9061114294</v>
      </c>
      <c r="AD31" s="70">
        <f t="shared" si="82"/>
        <v>-2503683.9061114294</v>
      </c>
      <c r="AE31" s="70">
        <f t="shared" si="83"/>
        <v>-2503683.9061114294</v>
      </c>
      <c r="AF31" s="70">
        <f t="shared" si="84"/>
        <v>-2503683.9061114294</v>
      </c>
      <c r="AG31" s="70">
        <f t="shared" si="85"/>
        <v>-2503683.9061114294</v>
      </c>
      <c r="AH31" s="70">
        <f t="shared" si="86"/>
        <v>-2503683.9061114294</v>
      </c>
      <c r="AI31" s="70">
        <f t="shared" si="87"/>
        <v>-2503683.9061114294</v>
      </c>
      <c r="AJ31" s="70">
        <f t="shared" si="88"/>
        <v>-2503683.9061114294</v>
      </c>
      <c r="AK31" s="70">
        <f t="shared" si="89"/>
        <v>-2503683.9061114294</v>
      </c>
      <c r="AL31" s="70">
        <f t="shared" si="90"/>
        <v>-2503683.9061114294</v>
      </c>
      <c r="AM31" s="70">
        <f t="shared" si="91"/>
        <v>-2503683.9061114294</v>
      </c>
      <c r="AN31" s="70">
        <f t="shared" si="92"/>
        <v>-2503683.9061114294</v>
      </c>
      <c r="AO31" s="70">
        <f t="shared" si="93"/>
        <v>-2503683.9061114294</v>
      </c>
      <c r="AP31" s="70">
        <f t="shared" si="94"/>
        <v>-2503683.9061114294</v>
      </c>
      <c r="AQ31" s="70">
        <f t="shared" si="95"/>
        <v>-2503683.9061114294</v>
      </c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>
        <f>-(BE27 + BE28 + BE29 + BE37 + BE38 + BE39 - Depreciação!$I$14 / 12) * Impostos!$D$14 * 95%</f>
        <v>-21535.923779761903</v>
      </c>
      <c r="BF31" s="70">
        <f>-(BF27 + BF28 + BF29 + BF37 + BF38 + BF39 - Depreciação!$I$14 / 12) * Impostos!$D$14 * 95%</f>
        <v>-21535.923779761903</v>
      </c>
      <c r="BG31" s="70">
        <f>-(BG27 + BG28 + BG29 + BG37 + BG38 + BG39 - Depreciação!$I$14 / 12) * Impostos!$D$14 * 95%</f>
        <v>-21535.923779761903</v>
      </c>
      <c r="BH31" s="70">
        <f>-(BH27 + BH28 + BH29 + BH37 + BH38 + BH39 - Depreciação!$I$14 / 12) * Impostos!$D$14 * 95%</f>
        <v>-21535.923779761903</v>
      </c>
      <c r="BI31" s="70">
        <f>-(BI27 + BI28 + BI29 + BI37 + BI38 + BI39 - Depreciação!$I$14 / 12) * Impostos!$D$14 * 95%</f>
        <v>-21535.923779761903</v>
      </c>
      <c r="BJ31" s="70">
        <f>-(BJ27 + BJ28 + BJ29 + BJ37 + BJ38 + BJ39 - Depreciação!$I$14 / 12) * Impostos!$D$14 * 95%</f>
        <v>-21535.923779761903</v>
      </c>
      <c r="BK31" s="70">
        <f>-(BK27 + BK28 + BK29 + BK37 + BK38 + BK39 - Depreciação!$I$14 / 12) * Impostos!$D$14 * 95%</f>
        <v>-21535.923779761903</v>
      </c>
      <c r="BL31" s="70">
        <f>-(BL27 + BL28 + BL29 + BL37 + BL38 + BL39 - Depreciação!$I$14 / 12) * Impostos!$D$14 * 95%</f>
        <v>-21535.923779761903</v>
      </c>
      <c r="BM31" s="70">
        <f>-(BM27 + BM28 + BM29 + BM37 + BM38 + BM39 - Depreciação!$I$14 / 12) * Impostos!$D$14 * 95%</f>
        <v>-21535.923779761903</v>
      </c>
      <c r="BN31" s="70">
        <f>-(BN27 + BN28 + BN29 + BN37 + BN38 + BN39 - Depreciação!$I$14 / 12) * Impostos!$D$14 * 95%</f>
        <v>-21535.923779761903</v>
      </c>
      <c r="BO31" s="70">
        <f>-(BO27 + BO28 + BO29 + BO37 + BO38 + BO39 - Depreciação!$I$14 / 12) * Impostos!$D$14 * 95%</f>
        <v>-21535.923779761903</v>
      </c>
      <c r="BP31" s="70">
        <f>-(BP27 + BP28 + BP29 + BP37 + BP38 + BP39 - Depreciação!$I$14 / 12) * Impostos!$D$14 * 95%</f>
        <v>-21535.923779761903</v>
      </c>
      <c r="BQ31" s="70">
        <f>-(BQ27 + BQ28 + BQ29 + BQ37 + BQ38 + BQ39 - Depreciação!$J$14 / 12) * Impostos!$D$14 * 95%</f>
        <v>-44501.168001459468</v>
      </c>
      <c r="BR31" s="70">
        <f>-(BR27 + BR28 + BR29 + BR37 + BR38 + BR39 - Depreciação!$J$14 / 12) * Impostos!$D$14 * 95%</f>
        <v>-44501.168001459468</v>
      </c>
      <c r="BS31" s="70">
        <f>-(BS27 + BS28 + BS29 + BS37 + BS38 + BS39 - Depreciação!$J$14 / 12) * Impostos!$D$14 * 95%</f>
        <v>-44501.168001459468</v>
      </c>
      <c r="BT31" s="70">
        <f>-(BT27 + BT28 + BT29 + BT37 + BT38 + BT39 - Depreciação!$J$14 / 12) * Impostos!$D$14 * 95%</f>
        <v>-44501.168001459468</v>
      </c>
      <c r="BU31" s="70">
        <f>-(BU27 + BU28 + BU29 + BU37 + BU38 + BU39 - Depreciação!$J$14 / 12) * Impostos!$D$14 * 95%</f>
        <v>-44501.168001459468</v>
      </c>
      <c r="BV31" s="70">
        <f>-(BV27 + BV28 + BV29 + BV37 + BV38 + BV39 - Depreciação!$J$14 / 12) * Impostos!$D$14 * 95%</f>
        <v>-44501.168001459468</v>
      </c>
      <c r="BW31" s="70">
        <f>-(BW27 + BW28 + BW29 + BW37 + BW38 + BW39 - Depreciação!$J$14 / 12) * Impostos!$D$14 * 95%</f>
        <v>-44501.168001459468</v>
      </c>
      <c r="BX31" s="70">
        <f>-(BX27 + BX28 + BX29 + BX37 + BX38 + BX39 - Depreciação!$J$14 / 12) * Impostos!$D$14 * 95%</f>
        <v>-44501.168001459468</v>
      </c>
      <c r="BY31" s="70">
        <f>-(BY27 + BY28 + BY29 + BY37 + BY38 + BY39 - Depreciação!$J$14 / 12) * Impostos!$D$14 * 95%</f>
        <v>-44501.168001459468</v>
      </c>
      <c r="BZ31" s="70">
        <f>-(BZ27 + BZ28 + BZ29 + BZ37 + BZ38 + BZ39 - Depreciação!$J$14 / 12) * Impostos!$D$14 * 95%</f>
        <v>-44501.168001459468</v>
      </c>
      <c r="CA31" s="70">
        <f>-(CA27 + CA28 + CA29 + CA37 + CA38 + CA39 - Depreciação!$J$14 / 12) * Impostos!$D$14 * 95%</f>
        <v>-44501.168001459468</v>
      </c>
      <c r="CB31" s="70">
        <f>-(CB27 + CB28 + CB29 + CB37 + CB38 + CB39 - Depreciação!$J$14 / 12) * Impostos!$D$14 * 95%</f>
        <v>-44501.168001459468</v>
      </c>
      <c r="CC31" s="70">
        <f>-(CC27 + CC28 + CC29 + CC37 + CC38 + CC39 - Depreciação!$K$14 / 12) * Impostos!$D$14 * 95%</f>
        <v>-91849.265417614646</v>
      </c>
      <c r="CD31" s="70">
        <f>-(CD27 + CD28 + CD29 + CD37 + CD38 + CD39 - Depreciação!$K$14 / 12) * Impostos!$D$14 * 95%</f>
        <v>-91849.265417614646</v>
      </c>
      <c r="CE31" s="70">
        <f>-(CE27 + CE28 + CE29 + CE37 + CE38 + CE39 - Depreciação!$K$14 / 12) * Impostos!$D$14 * 95%</f>
        <v>-91849.265417614646</v>
      </c>
      <c r="CF31" s="70">
        <f>-(CF27 + CF28 + CF29 + CF37 + CF38 + CF39 - Depreciação!$K$14 / 12) * Impostos!$D$14 * 95%</f>
        <v>-91849.265417614646</v>
      </c>
      <c r="CG31" s="70">
        <f>-(CG27 + CG28 + CG29 + CG37 + CG38 + CG39 - Depreciação!$K$14 / 12) * Impostos!$D$14 * 95%</f>
        <v>-91849.265417614646</v>
      </c>
      <c r="CH31" s="70">
        <f>-(CH27 + CH28 + CH29 + CH37 + CH38 + CH39 - Depreciação!$K$14 / 12) * Impostos!$D$14 * 95%</f>
        <v>-91849.265417614646</v>
      </c>
      <c r="CI31" s="70">
        <f>-(CI27 + CI28 + CI29 + CI37 + CI38 + CI39 - Depreciação!$K$14 / 12) * Impostos!$D$14 * 95%</f>
        <v>-91849.265417614646</v>
      </c>
      <c r="CJ31" s="70">
        <f>-(CJ27 + CJ28 + CJ29 + CJ37 + CJ38 + CJ39 - Depreciação!$K$14 / 12) * Impostos!$D$14 * 95%</f>
        <v>-91849.265417614646</v>
      </c>
      <c r="CK31" s="70">
        <f>-(CK27 + CK28 + CK29 + CK37 + CK38 + CK39 - Depreciação!$K$14 / 12) * Impostos!$D$14 * 95%</f>
        <v>-91849.265417614646</v>
      </c>
      <c r="CL31" s="70">
        <f>-(CL27 + CL28 + CL29 + CL37 + CL38 + CL39 - Depreciação!$K$14 / 12) * Impostos!$D$14 * 95%</f>
        <v>-91849.265417614646</v>
      </c>
      <c r="CM31" s="70">
        <f>-(CM27 + CM28 + CM29 + CM37 + CM38 + CM39 - Depreciação!$K$14 / 12) * Impostos!$D$14 * 95%</f>
        <v>-91849.265417614646</v>
      </c>
      <c r="CN31" s="70">
        <f>-(CN27 + CN28 + CN29 + CN37 + CN38 + CN39 - Depreciação!$K$14 / 12) * Impostos!$D$14 * 95%</f>
        <v>-91849.265417614646</v>
      </c>
      <c r="CO31" s="70">
        <f>-(CO27 + CO28 + CO29 + CO37 + CO38 + CO39 - Depreciação!$L$14 / 12) * Impostos!$D$14 * 95%</f>
        <v>-208640.32550928579</v>
      </c>
      <c r="CP31" s="70">
        <f>-(CP27 + CP28 + CP29 + CP37 + CP38 + CP39 - Depreciação!$L$14 / 12) * Impostos!$D$14 * 95%</f>
        <v>-208640.32550928579</v>
      </c>
      <c r="CQ31" s="70">
        <f>-(CQ27 + CQ28 + CQ29 + CQ37 + CQ38 + CQ39 - Depreciação!$L$14 / 12) * Impostos!$D$14 * 95%</f>
        <v>-208640.32550928579</v>
      </c>
      <c r="CR31" s="70">
        <f>-(CR27 + CR28 + CR29 + CR37 + CR38 + CR39 - Depreciação!$L$14 / 12) * Impostos!$D$14 * 95%</f>
        <v>-208640.32550928579</v>
      </c>
      <c r="CS31" s="70">
        <f>-(CS27 + CS28 + CS29 + CS37 + CS38 + CS39 - Depreciação!$L$14 / 12) * Impostos!$D$14 * 95%</f>
        <v>-208640.32550928579</v>
      </c>
      <c r="CT31" s="70">
        <f>-(CT27 + CT28 + CT29 + CT37 + CT38 + CT39 - Depreciação!$L$14 / 12) * Impostos!$D$14 * 95%</f>
        <v>-208640.32550928579</v>
      </c>
      <c r="CU31" s="70">
        <f>-(CU27 + CU28 + CU29 + CU37 + CU38 + CU39 - Depreciação!$L$14 / 12) * Impostos!$D$14 * 95%</f>
        <v>-208640.32550928579</v>
      </c>
      <c r="CV31" s="70">
        <f>-(CV27 + CV28 + CV29 + CV37 + CV38 + CV39 - Depreciação!$L$14 / 12) * Impostos!$D$14 * 95%</f>
        <v>-208640.32550928579</v>
      </c>
      <c r="CW31" s="70">
        <f>-(CW27 + CW28 + CW29 + CW37 + CW38 + CW39 - Depreciação!$L$14 / 12) * Impostos!$D$14 * 95%</f>
        <v>-208640.32550928579</v>
      </c>
      <c r="CX31" s="70">
        <f>-(CX27 + CX28 + CX29 + CX37 + CX38 + CX39 - Depreciação!$L$14 / 12) * Impostos!$D$14 * 95%</f>
        <v>-208640.32550928579</v>
      </c>
      <c r="CY31" s="70">
        <f>-(CY27 + CY28 + CY29 + CY37 + CY38 + CY39 - Depreciação!$L$14 / 12) * Impostos!$D$14 * 95%</f>
        <v>-208640.32550928579</v>
      </c>
      <c r="CZ31" s="70">
        <f>-(CZ27 + CZ28 + CZ29 + CZ37 + CZ38 + CZ39 - Depreciação!$L$14 / 12) * Impostos!$D$14 * 95%</f>
        <v>-208640.32550928579</v>
      </c>
      <c r="DA31" s="70">
        <f>-(DA27 + DA28 + DA29 + DA37 + DA38 + DA39 - Depreciação!$M$14 / 12) * Impostos!$D$14 * 95%</f>
        <v>-208640.32550928579</v>
      </c>
      <c r="DB31" s="70">
        <f>-(DB27 + DB28 + DB29 + DB37 + DB38 + DB39 - Depreciação!$M$14 / 12) * Impostos!$D$14 * 95%</f>
        <v>-208640.32550928579</v>
      </c>
      <c r="DC31" s="70">
        <f>-(DC27 + DC28 + DC29 + DC37 + DC38 + DC39 - Depreciação!$M$14 / 12) * Impostos!$D$14 * 95%</f>
        <v>-208640.32550928579</v>
      </c>
      <c r="DD31" s="70">
        <f>-(DD27 + DD28 + DD29 + DD37 + DD38 + DD39 - Depreciação!$M$14 / 12) * Impostos!$D$14 * 95%</f>
        <v>-208640.32550928579</v>
      </c>
      <c r="DE31" s="70">
        <f>-(DE27 + DE28 + DE29 + DE37 + DE38 + DE39 - Depreciação!$M$14 / 12) * Impostos!$D$14 * 95%</f>
        <v>-208640.32550928579</v>
      </c>
      <c r="DF31" s="70">
        <f>-(DF27 + DF28 + DF29 + DF37 + DF38 + DF39 - Depreciação!$M$14 / 12) * Impostos!$D$14 * 95%</f>
        <v>-208640.32550928579</v>
      </c>
      <c r="DG31" s="70">
        <f>-(DG27 + DG28 + DG29 + DG37 + DG38 + DG39 - Depreciação!$M$14 / 12) * Impostos!$D$14 * 95%</f>
        <v>-208640.32550928579</v>
      </c>
      <c r="DH31" s="70">
        <f>-(DH27 + DH28 + DH29 + DH37 + DH38 + DH39 - Depreciação!$M$14 / 12) * Impostos!$D$14 * 95%</f>
        <v>-208640.32550928579</v>
      </c>
      <c r="DI31" s="70">
        <f>-(DI27 + DI28 + DI29 + DI37 + DI38 + DI39 - Depreciação!$M$14 / 12) * Impostos!$D$14 * 95%</f>
        <v>-208640.32550928579</v>
      </c>
      <c r="DJ31" s="70">
        <f>-(DJ27 + DJ28 + DJ29 + DJ37 + DJ38 + DJ39 - Depreciação!$M$14 / 12) * Impostos!$D$14 * 95%</f>
        <v>-208640.32550928579</v>
      </c>
      <c r="DK31" s="70">
        <f>-(DK27 + DK28 + DK29 + DK37 + DK38 + DK39 - Depreciação!$M$14 / 12) * Impostos!$D$14 * 95%</f>
        <v>-208640.32550928579</v>
      </c>
      <c r="DL31" s="70">
        <f>-(DL27 + DL28 + DL29 + DL37 + DL38 + DL39 - Depreciação!$M$14 / 12) * Impostos!$D$14 * 95%</f>
        <v>-208640.32550928579</v>
      </c>
      <c r="DM31" s="70">
        <f>-(DM27 + DM28 + DM29 + DM37 + DM38 + DM39 - Depreciação!$M$14 / 12) * Impostos!$D$14 * 95%</f>
        <v>-208640.32550928579</v>
      </c>
      <c r="DN31" s="70">
        <f>-(DN27 + DN28 + DN29 + DN37 + DN38 + DN39 - Depreciação!$M$14 / 12) * Impostos!$D$14 * 95%</f>
        <v>-208640.32550928579</v>
      </c>
      <c r="DO31" s="70">
        <f>-(DO27 + DO28 + DO29 + DO37 + DO38 + DO39 - Depreciação!$M$14 / 12) * Impostos!$D$14 * 95%</f>
        <v>-208640.32550928579</v>
      </c>
      <c r="DP31" s="70">
        <f>-(DP27 + DP28 + DP29 + DP37 + DP38 + DP39 - Depreciação!$M$14 / 12) * Impostos!$D$14 * 95%</f>
        <v>-208640.32550928579</v>
      </c>
      <c r="DQ31" s="70">
        <f>-(DQ27 + DQ28 + DQ29 + DQ37 + DQ38 + DQ39 - Depreciação!$M$14 / 12) * Impostos!$D$14 * 95%</f>
        <v>-208640.32550928579</v>
      </c>
      <c r="DR31" s="70">
        <f>-(DR27 + DR28 + DR29 + DR37 + DR38 + DR39 - Depreciação!$M$14 / 12) * Impostos!$D$14 * 95%</f>
        <v>-208640.32550928579</v>
      </c>
      <c r="DS31" s="70">
        <f>-(DS27 + DS28 + DS29 + DS37 + DS38 + DS39 - Depreciação!$M$14 / 12) * Impostos!$D$14 * 95%</f>
        <v>-208640.32550928579</v>
      </c>
      <c r="DT31" s="70">
        <f>-(DT27 + DT28 + DT29 + DT37 + DT38 + DT39 - Depreciação!$M$14 / 12) * Impostos!$D$14 * 95%</f>
        <v>-208640.32550928579</v>
      </c>
      <c r="DU31" s="70">
        <f>-(DU27 + DU28 + DU29 + DU37 + DU38 + DU39 - Depreciação!$M$14 / 12) * Impostos!$D$14 * 95%</f>
        <v>-208640.32550928579</v>
      </c>
      <c r="DV31" s="70">
        <f>-(DV27 + DV28 + DV29 + DV37 + DV38 + DV39 - Depreciação!$M$14 / 12) * Impostos!$D$14 * 95%</f>
        <v>-208640.32550928579</v>
      </c>
      <c r="DW31" s="70">
        <f>-(DW27 + DW28 + DW29 + DW37 + DW38 + DW39 - Depreciação!$M$14 / 12) * Impostos!$D$14 * 95%</f>
        <v>-208640.32550928579</v>
      </c>
      <c r="DX31" s="70">
        <f>-(DX27 + DX28 + DX29 + DX37 + DX38 + DX39 - Depreciação!$M$14 / 12) * Impostos!$D$14 * 95%</f>
        <v>-208640.32550928579</v>
      </c>
      <c r="DY31" s="70">
        <f>-(DY27 + DY28 + DY29 + DY37 + DY38 + DY39 - Depreciação!$M$14 / 12) * Impostos!$D$14 * 95%</f>
        <v>-208640.32550928579</v>
      </c>
      <c r="DZ31" s="70">
        <f>-(DZ27 + DZ28 + DZ29 + DZ37 + DZ38 + DZ39 - Depreciação!$M$14 / 12) * Impostos!$D$14 * 95%</f>
        <v>-208640.32550928579</v>
      </c>
      <c r="EA31" s="70">
        <f>-(EA27 + EA28 + EA29 + EA37 + EA38 + EA39 - Depreciação!$M$14 / 12) * Impostos!$D$14 * 95%</f>
        <v>-208640.32550928579</v>
      </c>
      <c r="EB31" s="70">
        <f>-(EB27 + EB28 + EB29 + EB37 + EB38 + EB39 - Depreciação!$M$14 / 12) * Impostos!$D$14 * 95%</f>
        <v>-208640.32550928579</v>
      </c>
      <c r="EC31" s="70">
        <f>-(EC27 + EC28 + EC29 + EC37 + EC38 + EC39 - Depreciação!$M$14 / 12) * Impostos!$D$14 * 95%</f>
        <v>-208640.32550928579</v>
      </c>
      <c r="ED31" s="70">
        <f>-(ED27 + ED28 + ED29 + ED37 + ED38 + ED39 - Depreciação!$M$14 / 12) * Impostos!$D$14 * 95%</f>
        <v>-208640.32550928579</v>
      </c>
      <c r="EE31" s="70">
        <f>-(EE27 + EE28 + EE29 + EE37 + EE38 + EE39 - Depreciação!$M$14 / 12) * Impostos!$D$14 * 95%</f>
        <v>-208640.32550928579</v>
      </c>
      <c r="EF31" s="70">
        <f>-(EF27 + EF28 + EF29 + EF37 + EF38 + EF39 - Depreciação!$M$14 / 12) * Impostos!$D$14 * 95%</f>
        <v>-208640.32550928579</v>
      </c>
      <c r="EG31" s="70">
        <f>-(EG27 + EG28 + EG29 + EG37 + EG38 + EG39 - Depreciação!$M$14 / 12) * Impostos!$D$14 * 95%</f>
        <v>-208640.32550928579</v>
      </c>
      <c r="EH31" s="70">
        <f>-(EH27 + EH28 + EH29 + EH37 + EH38 + EH39 - Depreciação!$M$14 / 12) * Impostos!$D$14 * 95%</f>
        <v>-208640.32550928579</v>
      </c>
      <c r="EI31" s="70">
        <f>-(EI27 + EI28 + EI29 + EI37 + EI38 + EI39 - Depreciação!$M$14 / 12) * Impostos!$D$14 * 95%</f>
        <v>-208640.32550928579</v>
      </c>
      <c r="EJ31" s="70">
        <f>-(EJ27 + EJ28 + EJ29 + EJ37 + EJ38 + EJ39 - Depreciação!$M$14 / 12) * Impostos!$D$14 * 95%</f>
        <v>-208640.32550928579</v>
      </c>
      <c r="EK31" s="70">
        <f>-(EK27 + EK28 + EK29 + EK37 + EK38 + EK39 - Depreciação!$M$14 / 12) * Impostos!$D$14 * 95%</f>
        <v>-208640.32550928579</v>
      </c>
      <c r="EL31" s="70">
        <f>-(EL27 + EL28 + EL29 + EL37 + EL38 + EL39 - Depreciação!$M$14 / 12) * Impostos!$D$14 * 95%</f>
        <v>-208640.32550928579</v>
      </c>
      <c r="EM31" s="70">
        <f>-(EM27 + EM28 + EM29 + EM37 + EM38 + EM39 - Depreciação!$M$14 / 12) * Impostos!$D$14 * 95%</f>
        <v>-208640.32550928579</v>
      </c>
      <c r="EN31" s="70">
        <f>-(EN27 + EN28 + EN29 + EN37 + EN38 + EN39 - Depreciação!$M$14 / 12) * Impostos!$D$14 * 95%</f>
        <v>-208640.32550928579</v>
      </c>
      <c r="EO31" s="70">
        <f>-(EO27 + EO28 + EO29 + EO37 + EO38 + EO39 - Depreciação!$M$14 / 12) * Impostos!$D$14 * 95%</f>
        <v>-208640.32550928579</v>
      </c>
      <c r="EP31" s="70">
        <f>-(EP27 + EP28 + EP29 + EP37 + EP38 + EP39 - Depreciação!$M$14 / 12) * Impostos!$D$14 * 95%</f>
        <v>-208640.32550928579</v>
      </c>
      <c r="EQ31" s="70">
        <f>-(EQ27 + EQ28 + EQ29 + EQ37 + EQ38 + EQ39 - Depreciação!$M$14 / 12) * Impostos!$D$14 * 95%</f>
        <v>-208640.32550928579</v>
      </c>
      <c r="ER31" s="70">
        <f>-(ER27 + ER28 + ER29 + ER37 + ER38 + ER39 - Depreciação!$M$14 / 12) * Impostos!$D$14 * 95%</f>
        <v>-208640.32550928579</v>
      </c>
      <c r="ES31" s="70">
        <f>-(ES27 + ES28 + ES29 + ES37 + ES38 + ES39 - Depreciação!$M$14 / 12) * Impostos!$D$14 * 95%</f>
        <v>-208640.32550928579</v>
      </c>
      <c r="ET31" s="70">
        <f>-(ET27 + ET28 + ET29 + ET37 + ET38 + ET39 - Depreciação!$M$14 / 12) * Impostos!$D$14 * 95%</f>
        <v>-208640.32550928579</v>
      </c>
      <c r="EU31" s="70">
        <f>-(EU27 + EU28 + EU29 + EU37 + EU38 + EU39 - Depreciação!$M$14 / 12) * Impostos!$D$14 * 95%</f>
        <v>-208640.32550928579</v>
      </c>
      <c r="EV31" s="70">
        <f>-(EV27 + EV28 + EV29 + EV37 + EV38 + EV39 - Depreciação!$M$14 / 12) * Impostos!$D$14 * 95%</f>
        <v>-208640.32550928579</v>
      </c>
      <c r="EW31" s="70">
        <f>-(EW27 + EW28 + EW29 + EW37 + EW38 + EW39 - Depreciação!$M$14 / 12) * Impostos!$D$14 * 95%</f>
        <v>-208640.32550928579</v>
      </c>
      <c r="EX31" s="70">
        <f>-(EX27 + EX28 + EX29 + EX37 + EX38 + EX39 - Depreciação!$M$14 / 12) * Impostos!$D$14 * 95%</f>
        <v>-208640.32550928579</v>
      </c>
      <c r="EY31" s="70">
        <f>-(EY27 + EY28 + EY29 + EY37 + EY38 + EY39 - Depreciação!$M$14 / 12) * Impostos!$D$14 * 95%</f>
        <v>-208640.32550928579</v>
      </c>
      <c r="EZ31" s="70">
        <f>-(EZ27 + EZ28 + EZ29 + EZ37 + EZ38 + EZ39 - Depreciação!$M$14 / 12) * Impostos!$D$14 * 95%</f>
        <v>-208640.32550928579</v>
      </c>
      <c r="FA31" s="70">
        <f>-(FA27 + FA28 + FA29 + FA37 + FA38 + FA39 - Depreciação!$M$14 / 12) * Impostos!$D$14 * 95%</f>
        <v>-208640.32550928579</v>
      </c>
      <c r="FB31" s="70">
        <f>-(FB27 + FB28 + FB29 + FB37 + FB38 + FB39 - Depreciação!$M$14 / 12) * Impostos!$D$14 * 95%</f>
        <v>-208640.32550928579</v>
      </c>
      <c r="FC31" s="70">
        <f>-(FC27 + FC28 + FC29 + FC37 + FC38 + FC39 - Depreciação!$M$14 / 12) * Impostos!$D$14 * 95%</f>
        <v>-208640.32550928579</v>
      </c>
      <c r="FD31" s="70">
        <f>-(FD27 + FD28 + FD29 + FD37 + FD38 + FD39 - Depreciação!$M$14 / 12) * Impostos!$D$14 * 95%</f>
        <v>-208640.32550928579</v>
      </c>
      <c r="FE31" s="70">
        <f>-(FE27 + FE28 + FE29 + FE37 + FE38 + FE39 - Depreciação!$M$14 / 12) * Impostos!$D$14 * 95%</f>
        <v>-208640.32550928579</v>
      </c>
      <c r="FF31" s="70">
        <f>-(FF27 + FF28 + FF29 + FF37 + FF38 + FF39 - Depreciação!$M$14 / 12) * Impostos!$D$14 * 95%</f>
        <v>-208640.32550928579</v>
      </c>
      <c r="FG31" s="70">
        <f>-(FG27 + FG28 + FG29 + FG37 + FG38 + FG39 - Depreciação!$M$14 / 12) * Impostos!$D$14 * 95%</f>
        <v>-208640.32550928579</v>
      </c>
      <c r="FH31" s="70">
        <f>-(FH27 + FH28 + FH29 + FH37 + FH38 + FH39 - Depreciação!$M$14 / 12) * Impostos!$D$14 * 95%</f>
        <v>-208640.32550928579</v>
      </c>
      <c r="FI31" s="70">
        <f>-(FI27 + FI28 + FI29 + FI37 + FI38 + FI39 - Depreciação!$M$14 / 12) * Impostos!$D$14 * 95%</f>
        <v>-208640.32550928579</v>
      </c>
      <c r="FJ31" s="70">
        <f>-(FJ27 + FJ28 + FJ29 + FJ37 + FJ38 + FJ39 - Depreciação!$M$14 / 12) * Impostos!$D$14 * 95%</f>
        <v>-208640.32550928579</v>
      </c>
      <c r="FK31" s="70">
        <f>-(FK27 + FK28 + FK29 + FK37 + FK38 + FK39 - Depreciação!$M$14 / 12) * Impostos!$D$14 * 95%</f>
        <v>-208640.32550928579</v>
      </c>
      <c r="FL31" s="70">
        <f>-(FL27 + FL28 + FL29 + FL37 + FL38 + FL39 - Depreciação!$M$14 / 12) * Impostos!$D$14 * 95%</f>
        <v>-208640.32550928579</v>
      </c>
      <c r="FM31" s="70">
        <f>-(FM27 + FM28 + FM29 + FM37 + FM38 + FM39 - Depreciação!$M$14 / 12) * Impostos!$D$14 * 95%</f>
        <v>-208640.32550928579</v>
      </c>
      <c r="FN31" s="70">
        <f>-(FN27 + FN28 + FN29 + FN37 + FN38 + FN39 - Depreciação!$M$14 / 12) * Impostos!$D$14 * 95%</f>
        <v>-208640.32550928579</v>
      </c>
      <c r="FO31" s="70">
        <f>-(FO27 + FO28 + FO29 + FO37 + FO38 + FO39 - Depreciação!$M$14 / 12) * Impostos!$D$14 * 95%</f>
        <v>-208640.32550928579</v>
      </c>
      <c r="FP31" s="70">
        <f>-(FP27 + FP28 + FP29 + FP37 + FP38 + FP39 - Depreciação!$M$14 / 12) * Impostos!$D$14 * 95%</f>
        <v>-208640.32550928579</v>
      </c>
      <c r="FQ31" s="70">
        <f>-(FQ27 + FQ28 + FQ29 + FQ37 + FQ38 + FQ39 - Depreciação!$M$14 / 12) * Impostos!$D$14 * 95%</f>
        <v>-208640.32550928579</v>
      </c>
      <c r="FR31" s="70">
        <f>-(FR27 + FR28 + FR29 + FR37 + FR38 + FR39 - Depreciação!$M$14 / 12) * Impostos!$D$14 * 95%</f>
        <v>-208640.32550928579</v>
      </c>
      <c r="FS31" s="70">
        <f>-(FS27 + FS28 + FS29 + FS37 + FS38 + FS39 - Depreciação!$M$14 / 12) * Impostos!$D$14 * 95%</f>
        <v>-208640.32550928579</v>
      </c>
      <c r="FT31" s="70">
        <f>-(FT27 + FT28 + FT29 + FT37 + FT38 + FT39 - Depreciação!$M$14 / 12) * Impostos!$D$14 * 95%</f>
        <v>-208640.32550928579</v>
      </c>
      <c r="FU31" s="70">
        <f>-(FU27 + FU28 + FU29 + FU37 + FU38 + FU39 - Depreciação!$M$14 / 12) * Impostos!$D$14 * 95%</f>
        <v>-208640.32550928579</v>
      </c>
      <c r="FV31" s="70">
        <f>-(FV27 + FV28 + FV29 + FV37 + FV38 + FV39 - Depreciação!$M$14 / 12) * Impostos!$D$14 * 95%</f>
        <v>-208640.32550928579</v>
      </c>
      <c r="FW31" s="70">
        <f>-(FW27 + FW28 + FW29 + FW37 + FW38 + FW39 - Depreciação!$M$14 / 12) * Impostos!$D$14 * 95%</f>
        <v>-208640.32550928579</v>
      </c>
      <c r="FX31" s="70">
        <f>-(FX27 + FX28 + FX29 + FX37 + FX38 + FX39 - Depreciação!$M$14 / 12) * Impostos!$D$14 * 95%</f>
        <v>-208640.32550928579</v>
      </c>
      <c r="FY31" s="70">
        <f>-(FY27 + FY28 + FY29 + FY37 + FY38 + FY39 - Depreciação!$M$14 / 12) * Impostos!$D$14 * 95%</f>
        <v>-208640.32550928579</v>
      </c>
      <c r="FZ31" s="70">
        <f>-(FZ27 + FZ28 + FZ29 + FZ37 + FZ38 + FZ39 - Depreciação!$M$14 / 12) * Impostos!$D$14 * 95%</f>
        <v>-208640.32550928579</v>
      </c>
      <c r="GA31" s="70">
        <f>-(GA27 + GA28 + GA29 + GA37 + GA38 + GA39 - Depreciação!$M$14 / 12) * Impostos!$D$14 * 95%</f>
        <v>-208640.32550928579</v>
      </c>
      <c r="GB31" s="70">
        <f>-(GB27 + GB28 + GB29 + GB37 + GB38 + GB39 - Depreciação!$M$14 / 12) * Impostos!$D$14 * 95%</f>
        <v>-208640.32550928579</v>
      </c>
      <c r="GC31" s="70">
        <f>-(GC27 + GC28 + GC29 + GC37 + GC38 + GC39 - Depreciação!$M$14 / 12) * Impostos!$D$14 * 95%</f>
        <v>-208640.32550928579</v>
      </c>
      <c r="GD31" s="70">
        <f>-(GD27 + GD28 + GD29 + GD37 + GD38 + GD39 - Depreciação!$M$14 / 12) * Impostos!$D$14 * 95%</f>
        <v>-208640.32550928579</v>
      </c>
      <c r="GE31" s="70">
        <f>-(GE27 + GE28 + GE29 + GE37 + GE38 + GE39 - Depreciação!$M$14 / 12) * Impostos!$D$14 * 95%</f>
        <v>-208640.32550928579</v>
      </c>
      <c r="GF31" s="70">
        <f>-(GF27 + GF28 + GF29 + GF37 + GF38 + GF39 - Depreciação!$M$14 / 12) * Impostos!$D$14 * 95%</f>
        <v>-208640.32550928579</v>
      </c>
      <c r="GG31" s="70">
        <f>-(GG27 + GG28 + GG29 + GG37 + GG38 + GG39 - Depreciação!$M$14 / 12) * Impostos!$D$14 * 95%</f>
        <v>-208640.32550928579</v>
      </c>
      <c r="GH31" s="70">
        <f>-(GH27 + GH28 + GH29 + GH37 + GH38 + GH39 - Depreciação!$M$14 / 12) * Impostos!$D$14 * 95%</f>
        <v>-208640.32550928579</v>
      </c>
      <c r="GI31" s="70">
        <f>-(GI27 + GI28 + GI29 + GI37 + GI38 + GI39 - Depreciação!$M$14 / 12) * Impostos!$D$14 * 95%</f>
        <v>-208640.32550928579</v>
      </c>
      <c r="GJ31" s="70">
        <f>-(GJ27 + GJ28 + GJ29 + GJ37 + GJ38 + GJ39 - Depreciação!$M$14 / 12) * Impostos!$D$14 * 95%</f>
        <v>-208640.32550928579</v>
      </c>
      <c r="GK31" s="70">
        <f>-(GK27 + GK28 + GK29 + GK37 + GK38 + GK39 - Depreciação!$M$14 / 12) * Impostos!$D$14 * 95%</f>
        <v>-208640.32550928579</v>
      </c>
      <c r="GL31" s="70">
        <f>-(GL27 + GL28 + GL29 + GL37 + GL38 + GL39 - Depreciação!$M$14 / 12) * Impostos!$D$14 * 95%</f>
        <v>-208640.32550928579</v>
      </c>
      <c r="GM31" s="70">
        <f>-(GM27 + GM28 + GM29 + GM37 + GM38 + GM39 - Depreciação!$M$14 / 12) * Impostos!$D$14 * 95%</f>
        <v>-208640.32550928579</v>
      </c>
      <c r="GN31" s="70">
        <f>-(GN27 + GN28 + GN29 + GN37 + GN38 + GN39 - Depreciação!$M$14 / 12) * Impostos!$D$14 * 95%</f>
        <v>-208640.32550928579</v>
      </c>
      <c r="GO31" s="70">
        <f>-(GO27 + GO28 + GO29 + GO37 + GO38 + GO39 - Depreciação!$M$14 / 12) * Impostos!$D$14 * 95%</f>
        <v>-208640.32550928579</v>
      </c>
      <c r="GP31" s="70">
        <f>-(GP27 + GP28 + GP29 + GP37 + GP38 + GP39 - Depreciação!$M$14 / 12) * Impostos!$D$14 * 95%</f>
        <v>-208640.32550928579</v>
      </c>
      <c r="GQ31" s="70">
        <f>-(GQ27 + GQ28 + GQ29 + GQ37 + GQ38 + GQ39 - Depreciação!$M$14 / 12) * Impostos!$D$14 * 95%</f>
        <v>-208640.32550928579</v>
      </c>
      <c r="GR31" s="70">
        <f>-(GR27 + GR28 + GR29 + GR37 + GR38 + GR39 - Depreciação!$M$14 / 12) * Impostos!$D$14 * 95%</f>
        <v>-208640.32550928579</v>
      </c>
      <c r="GS31" s="70">
        <f>-(GS27 + GS28 + GS29 + GS37 + GS38 + GS39 - Depreciação!$M$14 / 12) * Impostos!$D$14 * 95%</f>
        <v>-208640.32550928579</v>
      </c>
      <c r="GT31" s="70">
        <f>-(GT27 + GT28 + GT29 + GT37 + GT38 + GT39 - Depreciação!$M$14 / 12) * Impostos!$D$14 * 95%</f>
        <v>-208640.32550928579</v>
      </c>
      <c r="GU31" s="70">
        <f>-(GU27 + GU28 + GU29 + GU37 + GU38 + GU39 - Depreciação!$M$14 / 12) * Impostos!$D$14 * 95%</f>
        <v>-208640.32550928579</v>
      </c>
      <c r="GV31" s="70">
        <f>-(GV27 + GV28 + GV29 + GV37 + GV38 + GV39 - Depreciação!$M$14 / 12) * Impostos!$D$14 * 95%</f>
        <v>-208640.32550928579</v>
      </c>
      <c r="GW31" s="70">
        <f>-(GW27 + GW28 + GW29 + GW37 + GW38 + GW39 - Depreciação!$M$14 / 12) * Impostos!$D$14 * 95%</f>
        <v>-208640.32550928579</v>
      </c>
      <c r="GX31" s="70">
        <f>-(GX27 + GX28 + GX29 + GX37 + GX38 + GX39 - Depreciação!$M$14 / 12) * Impostos!$D$14 * 95%</f>
        <v>-208640.32550928579</v>
      </c>
      <c r="GY31" s="70">
        <f>-(GY27 + GY28 + GY29 + GY37 + GY38 + GY39 - Depreciação!$M$14 / 12) * Impostos!$D$14 * 95%</f>
        <v>-208640.32550928579</v>
      </c>
      <c r="GZ31" s="70">
        <f>-(GZ27 + GZ28 + GZ29 + GZ37 + GZ38 + GZ39 - Depreciação!$M$14 / 12) * Impostos!$D$14 * 95%</f>
        <v>-208640.32550928579</v>
      </c>
      <c r="HA31" s="70">
        <f>-(HA27 + HA28 + HA29 + HA37 + HA38 + HA39 - Depreciação!$M$14 / 12) * Impostos!$D$14 * 95%</f>
        <v>-208640.32550928579</v>
      </c>
      <c r="HB31" s="70">
        <f>-(HB27 + HB28 + HB29 + HB37 + HB38 + HB39 - Depreciação!$M$14 / 12) * Impostos!$D$14 * 95%</f>
        <v>-208640.32550928579</v>
      </c>
      <c r="HC31" s="70">
        <f>-(HC27 + HC28 + HC29 + HC37 + HC38 + HC39 - Depreciação!$M$14 / 12) * Impostos!$D$14 * 95%</f>
        <v>-208640.32550928579</v>
      </c>
      <c r="HD31" s="70">
        <f>-(HD27 + HD28 + HD29 + HD37 + HD38 + HD39 - Depreciação!$M$14 / 12) * Impostos!$D$14 * 95%</f>
        <v>-208640.32550928579</v>
      </c>
      <c r="HE31" s="70">
        <f>-(HE27 + HE28 + HE29 + HE37 + HE38 + HE39 - Depreciação!$M$14 / 12) * Impostos!$D$14 * 95%</f>
        <v>-208640.32550928579</v>
      </c>
      <c r="HF31" s="70">
        <f>-(HF27 + HF28 + HF29 + HF37 + HF38 + HF39 - Depreciação!$M$14 / 12) * Impostos!$D$14 * 95%</f>
        <v>-208640.32550928579</v>
      </c>
      <c r="HG31" s="70">
        <f>-(HG27 + HG28 + HG29 + HG37 + HG38 + HG39 - Depreciação!$M$14 / 12) * Impostos!$D$14 * 95%</f>
        <v>-208640.32550928579</v>
      </c>
      <c r="HH31" s="70">
        <f>-(HH27 + HH28 + HH29 + HH37 + HH38 + HH39 - Depreciação!$M$14 / 12) * Impostos!$D$14 * 95%</f>
        <v>-208640.32550928579</v>
      </c>
      <c r="HI31" s="70">
        <f>-(HI27 + HI28 + HI29 + HI37 + HI38 + HI39 - Depreciação!$M$14 / 12) * Impostos!$D$14 * 95%</f>
        <v>-208640.32550928579</v>
      </c>
      <c r="HJ31" s="70">
        <f>-(HJ27 + HJ28 + HJ29 + HJ37 + HJ38 + HJ39 - Depreciação!$M$14 / 12) * Impostos!$D$14 * 95%</f>
        <v>-208640.32550928579</v>
      </c>
      <c r="HK31" s="70">
        <f>-(HK27 + HK28 + HK29 + HK37 + HK38 + HK39 - Depreciação!$M$14 / 12) * Impostos!$D$14 * 95%</f>
        <v>-208640.32550928579</v>
      </c>
      <c r="HL31" s="70">
        <f>-(HL27 + HL28 + HL29 + HL37 + HL38 + HL39 - Depreciação!$M$14 / 12) * Impostos!$D$14 * 95%</f>
        <v>-208640.32550928579</v>
      </c>
      <c r="HM31" s="70">
        <f>-(HM27 + HM28 + HM29 + HM37 + HM38 + HM39 - Depreciação!$M$14 / 12) * Impostos!$D$14 * 95%</f>
        <v>-208640.32550928579</v>
      </c>
      <c r="HN31" s="70">
        <f>-(HN27 + HN28 + HN29 + HN37 + HN38 + HN39 - Depreciação!$M$14 / 12) * Impostos!$D$14 * 95%</f>
        <v>-208640.32550928579</v>
      </c>
      <c r="HO31" s="70">
        <f>-(HO27 + HO28 + HO29 + HO37 + HO38 + HO39 - Depreciação!$M$14 / 12) * Impostos!$D$14 * 95%</f>
        <v>-208640.32550928579</v>
      </c>
      <c r="HP31" s="70">
        <f>-(HP27 + HP28 + HP29 + HP37 + HP38 + HP39 - Depreciação!$M$14 / 12) * Impostos!$D$14 * 95%</f>
        <v>-208640.32550928579</v>
      </c>
      <c r="HQ31" s="70">
        <f>-(HQ27 + HQ28 + HQ29 + HQ37 + HQ38 + HQ39 - Depreciação!$M$14 / 12) * Impostos!$D$14 * 95%</f>
        <v>-208640.32550928579</v>
      </c>
      <c r="HR31" s="70">
        <f>-(HR27 + HR28 + HR29 + HR37 + HR38 + HR39 - Depreciação!$M$14 / 12) * Impostos!$D$14 * 95%</f>
        <v>-208640.32550928579</v>
      </c>
      <c r="HS31" s="70">
        <f>-(HS27 + HS28 + HS29 + HS37 + HS38 + HS39 - Depreciação!$M$14 / 12) * Impostos!$D$14 * 95%</f>
        <v>-208640.32550928579</v>
      </c>
      <c r="HT31" s="70">
        <f>-(HT27 + HT28 + HT29 + HT37 + HT38 + HT39 - Depreciação!$M$14 / 12) * Impostos!$D$14 * 95%</f>
        <v>-208640.32550928579</v>
      </c>
      <c r="HU31" s="70">
        <f>-(HU27 + HU28 + HU29 + HU37 + HU38 + HU39 - Depreciação!$M$14 / 12) * Impostos!$D$14 * 95%</f>
        <v>-208640.32550928579</v>
      </c>
      <c r="HV31" s="70">
        <f>-(HV27 + HV28 + HV29 + HV37 + HV38 + HV39 - Depreciação!$M$14 / 12) * Impostos!$D$14 * 95%</f>
        <v>-208640.32550928579</v>
      </c>
      <c r="HW31" s="70">
        <f>-(HW27 + HW28 + HW29 + HW37 + HW38 + HW39 - Depreciação!$M$14 / 12) * Impostos!$D$14 * 95%</f>
        <v>-208640.32550928579</v>
      </c>
      <c r="HX31" s="70">
        <f>-(HX27 + HX28 + HX29 + HX37 + HX38 + HX39 - Depreciação!$M$14 / 12) * Impostos!$D$14 * 95%</f>
        <v>-208640.32550928579</v>
      </c>
      <c r="HY31" s="70">
        <f>-(HY27 + HY28 + HY29 + HY37 + HY38 + HY39 - Depreciação!$M$14 / 12) * Impostos!$D$14 * 95%</f>
        <v>-208640.32550928579</v>
      </c>
      <c r="HZ31" s="70">
        <f>-(HZ27 + HZ28 + HZ29 + HZ37 + HZ38 + HZ39 - Depreciação!$M$14 / 12) * Impostos!$D$14 * 95%</f>
        <v>-208640.32550928579</v>
      </c>
      <c r="IA31" s="70">
        <f>-(IA27 + IA28 + IA29 + IA37 + IA38 + IA39 - Depreciação!$M$14 / 12) * Impostos!$D$14 * 95%</f>
        <v>-208640.32550928579</v>
      </c>
      <c r="IB31" s="70">
        <f>-(IB27 + IB28 + IB29 + IB37 + IB38 + IB39 - Depreciação!$M$14 / 12) * Impostos!$D$14 * 95%</f>
        <v>-208640.32550928579</v>
      </c>
      <c r="IC31" s="70">
        <f>-(IC27 + IC28 + IC29 + IC37 + IC38 + IC39 - Depreciação!$M$14 / 12) * Impostos!$D$14 * 95%</f>
        <v>-208640.32550928579</v>
      </c>
      <c r="ID31" s="70">
        <f>-(ID27 + ID28 + ID29 + ID37 + ID38 + ID39 - Depreciação!$M$14 / 12) * Impostos!$D$14 * 95%</f>
        <v>-208640.32550928579</v>
      </c>
      <c r="IE31" s="70">
        <f>-(IE27 + IE28 + IE29 + IE37 + IE38 + IE39 - Depreciação!$M$14 / 12) * Impostos!$D$14 * 95%</f>
        <v>-208640.32550928579</v>
      </c>
      <c r="IF31" s="70">
        <f>-(IF27 + IF28 + IF29 + IF37 + IF38 + IF39 - Depreciação!$M$14 / 12) * Impostos!$D$14 * 95%</f>
        <v>-208640.32550928579</v>
      </c>
      <c r="IG31" s="70">
        <f>-(IG27 + IG28 + IG29 + IG37 + IG38 + IG39 - Depreciação!$M$14 / 12) * Impostos!$D$14 * 95%</f>
        <v>-208640.32550928579</v>
      </c>
      <c r="IH31" s="70">
        <f>-(IH27 + IH28 + IH29 + IH37 + IH38 + IH39 - Depreciação!$M$14 / 12) * Impostos!$D$14 * 95%</f>
        <v>-208640.32550928579</v>
      </c>
      <c r="II31" s="70">
        <f>-(II27 + II28 + II29 + II37 + II38 + II39 - Depreciação!$M$14 / 12) * Impostos!$D$14 * 95%</f>
        <v>-208640.32550928579</v>
      </c>
      <c r="IJ31" s="70">
        <f>-(IJ27 + IJ28 + IJ29 + IJ37 + IJ38 + IJ39 - Depreciação!$M$14 / 12) * Impostos!$D$14 * 95%</f>
        <v>-208640.32550928579</v>
      </c>
      <c r="IK31" s="70">
        <f>-(IK27 + IK28 + IK29 + IK37 + IK38 + IK39 - Depreciação!$M$14 / 12) * Impostos!$D$14 * 95%</f>
        <v>-208640.32550928579</v>
      </c>
      <c r="IL31" s="70">
        <f>-(IL27 + IL28 + IL29 + IL37 + IL38 + IL39 - Depreciação!$M$14 / 12) * Impostos!$D$14 * 95%</f>
        <v>-208640.32550928579</v>
      </c>
      <c r="IM31" s="70">
        <f>-(IM27 + IM28 + IM29 + IM37 + IM38 + IM39 - Depreciação!$M$14 / 12) * Impostos!$D$14 * 95%</f>
        <v>-208640.32550928579</v>
      </c>
      <c r="IN31" s="70">
        <f>-(IN27 + IN28 + IN29 + IN37 + IN38 + IN39 - Depreciação!$M$14 / 12) * Impostos!$D$14 * 95%</f>
        <v>-208640.32550928579</v>
      </c>
      <c r="IO31" s="70">
        <f>-(IO27 + IO28 + IO29 + IO37 + IO38 + IO39 - Depreciação!$M$14 / 12) * Impostos!$D$14 * 95%</f>
        <v>-208640.32550928579</v>
      </c>
      <c r="IP31" s="70">
        <f>-(IP27 + IP28 + IP29 + IP37 + IP38 + IP39 - Depreciação!$M$14 / 12) * Impostos!$D$14 * 95%</f>
        <v>-208640.32550928579</v>
      </c>
      <c r="IQ31" s="70">
        <f>-(IQ27 + IQ28 + IQ29 + IQ37 + IQ38 + IQ39 - Depreciação!$M$14 / 12) * Impostos!$D$14 * 95%</f>
        <v>-208640.32550928579</v>
      </c>
      <c r="IR31" s="70">
        <f>-(IR27 + IR28 + IR29 + IR37 + IR38 + IR39 - Depreciação!$M$14 / 12) * Impostos!$D$14 * 95%</f>
        <v>-208640.32550928579</v>
      </c>
      <c r="IS31" s="70">
        <f>-(IS27 + IS28 + IS29 + IS37 + IS38 + IS39 - Depreciação!$M$14 / 12) * Impostos!$D$14 * 95%</f>
        <v>-208640.32550928579</v>
      </c>
      <c r="IT31" s="70">
        <f>-(IT27 + IT28 + IT29 + IT37 + IT38 + IT39 - Depreciação!$M$14 / 12) * Impostos!$D$14 * 95%</f>
        <v>-208640.32550928579</v>
      </c>
      <c r="IU31" s="70">
        <f>-(IU27 + IU28 + IU29 + IU37 + IU38 + IU39 - Depreciação!$M$14 / 12) * Impostos!$D$14 * 95%</f>
        <v>-208640.32550928579</v>
      </c>
      <c r="IV31" s="70">
        <f>-(IV27 + IV28 + IV29 + IV37 + IV38 + IV39 - Depreciação!$M$14 / 12) * Impostos!$D$14 * 95%</f>
        <v>-208640.32550928579</v>
      </c>
      <c r="IW31" s="70">
        <f>-(IW27 + IW28 + IW29 + IW37 + IW38 + IW39 - Depreciação!$M$14 / 12) * Impostos!$D$14 * 95%</f>
        <v>-208640.32550928579</v>
      </c>
      <c r="IX31" s="70">
        <f>-(IX27 + IX28 + IX29 + IX37 + IX38 + IX39 - Depreciação!$M$14 / 12) * Impostos!$D$14 * 95%</f>
        <v>-208640.32550928579</v>
      </c>
      <c r="IY31" s="70">
        <f>-(IY27 + IY28 + IY29 + IY37 + IY38 + IY39 - Depreciação!$M$14 / 12) * Impostos!$D$14 * 95%</f>
        <v>-208640.32550928579</v>
      </c>
      <c r="IZ31" s="70">
        <f>-(IZ27 + IZ28 + IZ29 + IZ37 + IZ38 + IZ39 - Depreciação!$M$14 / 12) * Impostos!$D$14 * 95%</f>
        <v>-208640.32550928579</v>
      </c>
      <c r="JA31" s="70">
        <f>-(JA27 + JA28 + JA29 + JA37 + JA38 + JA39 - Depreciação!$M$14 / 12) * Impostos!$D$14 * 95%</f>
        <v>-208640.32550928579</v>
      </c>
      <c r="JB31" s="70">
        <f>-(JB27 + JB28 + JB29 + JB37 + JB38 + JB39 - Depreciação!$M$14 / 12) * Impostos!$D$14 * 95%</f>
        <v>-208640.32550928579</v>
      </c>
      <c r="JC31" s="70">
        <f>-(JC27 + JC28 + JC29 + JC37 + JC38 + JC39 - Depreciação!$M$14 / 12) * Impostos!$D$14 * 95%</f>
        <v>-208640.32550928579</v>
      </c>
      <c r="JD31" s="70">
        <f>-(JD27 + JD28 + JD29 + JD37 + JD38 + JD39 - Depreciação!$M$14 / 12) * Impostos!$D$14 * 95%</f>
        <v>-208640.32550928579</v>
      </c>
      <c r="JE31" s="70">
        <f>-(JE27 + JE28 + JE29 + JE37 + JE38 + JE39 - Depreciação!$M$14 / 12) * Impostos!$D$14 * 95%</f>
        <v>-208640.32550928579</v>
      </c>
      <c r="JF31" s="70">
        <f>-(JF27 + JF28 + JF29 + JF37 + JF38 + JF39 - Depreciação!$M$14 / 12) * Impostos!$D$14 * 95%</f>
        <v>-208640.32550928579</v>
      </c>
      <c r="JG31" s="70">
        <f>-(JG27 + JG28 + JG29 + JG37 + JG38 + JG39 - Depreciação!$M$14 / 12) * Impostos!$D$14 * 95%</f>
        <v>-208640.32550928579</v>
      </c>
      <c r="JH31" s="70">
        <f>-(JH27 + JH28 + JH29 + JH37 + JH38 + JH39 - Depreciação!$M$14 / 12) * Impostos!$D$14 * 95%</f>
        <v>-208640.32550928579</v>
      </c>
      <c r="JI31" s="70">
        <f>-(JI27 + JI28 + JI29 + JI37 + JI38 + JI39 - Depreciação!$M$14 / 12) * Impostos!$D$14 * 95%</f>
        <v>-208640.32550928579</v>
      </c>
      <c r="JJ31" s="70">
        <f>-(JJ27 + JJ28 + JJ29 + JJ37 + JJ38 + JJ39 - Depreciação!$M$14 / 12) * Impostos!$D$14 * 95%</f>
        <v>-208640.32550928579</v>
      </c>
      <c r="JK31" s="70">
        <f>-(JK27 + JK28 + JK29 + JK37 + JK38 + JK39 - Depreciação!$M$14 / 12) * Impostos!$D$14 * 95%</f>
        <v>-208640.32550928579</v>
      </c>
      <c r="JL31" s="70">
        <f>-(JL27 + JL28 + JL29 + JL37 + JL38 + JL39 - Depreciação!$M$14 / 12) * Impostos!$D$14 * 95%</f>
        <v>-208640.32550928579</v>
      </c>
      <c r="JM31" s="70">
        <f>-(JM27 + JM28 + JM29 + JM37 + JM38 + JM39 - Depreciação!$M$14 / 12) * Impostos!$D$14 * 95%</f>
        <v>-208640.32550928579</v>
      </c>
      <c r="JN31" s="70">
        <f>-(JN27 + JN28 + JN29 + JN37 + JN38 + JN39 - Depreciação!$M$14 / 12) * Impostos!$D$14 * 95%</f>
        <v>-208640.32550928579</v>
      </c>
      <c r="JO31" s="70">
        <f>-(JO27 + JO28 + JO29 + JO37 + JO38 + JO39 - Depreciação!$M$14 / 12) * Impostos!$D$14 * 95%</f>
        <v>-208640.32550928579</v>
      </c>
      <c r="JP31" s="70">
        <f>-(JP27 + JP28 + JP29 + JP37 + JP38 + JP39 - Depreciação!$M$14 / 12) * Impostos!$D$14 * 95%</f>
        <v>-208640.32550928579</v>
      </c>
      <c r="JQ31" s="70">
        <f>-(JQ27 + JQ28 + JQ29 + JQ37 + JQ38 + JQ39 - Depreciação!$M$14 / 12) * Impostos!$D$14 * 95%</f>
        <v>-208640.32550928579</v>
      </c>
      <c r="JR31" s="70">
        <f>-(JR27 + JR28 + JR29 + JR37 + JR38 + JR39 - Depreciação!$M$14 / 12) * Impostos!$D$14 * 95%</f>
        <v>-208640.32550928579</v>
      </c>
      <c r="JS31" s="70">
        <f>-(JS27 + JS28 + JS29 + JS37 + JS38 + JS39 - Depreciação!$M$14 / 12) * Impostos!$D$14 * 95%</f>
        <v>-208640.32550928579</v>
      </c>
      <c r="JT31" s="70">
        <f>-(JT27 + JT28 + JT29 + JT37 + JT38 + JT39 - Depreciação!$M$14 / 12) * Impostos!$D$14 * 95%</f>
        <v>-208640.32550928579</v>
      </c>
      <c r="JU31" s="70">
        <f>-(JU27 + JU28 + JU29 + JU37 + JU38 + JU39 - Depreciação!$M$14 / 12) * Impostos!$D$14 * 95%</f>
        <v>-208640.32550928579</v>
      </c>
      <c r="JV31" s="70">
        <f>-(JV27 + JV28 + JV29 + JV37 + JV38 + JV39 - Depreciação!$M$14 / 12) * Impostos!$D$14 * 95%</f>
        <v>-208640.32550928579</v>
      </c>
      <c r="JW31" s="70">
        <f>-(JW27 + JW28 + JW29 + JW37 + JW38 + JW39 - Depreciação!$M$14 / 12) * Impostos!$D$14 * 95%</f>
        <v>-208640.32550928579</v>
      </c>
      <c r="JX31" s="70">
        <f>-(JX27 + JX28 + JX29 + JX37 + JX38 + JX39 - Depreciação!$M$14 / 12) * Impostos!$D$14 * 95%</f>
        <v>-208640.32550928579</v>
      </c>
      <c r="JY31" s="70">
        <f>-(JY27 + JY28 + JY29 + JY37 + JY38 + JY39 - Depreciação!$M$14 / 12) * Impostos!$D$14 * 95%</f>
        <v>-208640.32550928579</v>
      </c>
      <c r="JZ31" s="70">
        <f>-(JZ27 + JZ28 + JZ29 + JZ37 + JZ38 + JZ39 - Depreciação!$M$14 / 12) * Impostos!$D$14 * 95%</f>
        <v>-208640.32550928579</v>
      </c>
      <c r="KA31" s="70">
        <f>-(KA27 + KA28 + KA29 + KA37 + KA38 + KA39 - Depreciação!$M$14 / 12) * Impostos!$D$14 * 95%</f>
        <v>-208640.32550928579</v>
      </c>
      <c r="KB31" s="70">
        <f>-(KB27 + KB28 + KB29 + KB37 + KB38 + KB39 - Depreciação!$M$14 / 12) * Impostos!$D$14 * 95%</f>
        <v>-208640.32550928579</v>
      </c>
      <c r="KC31" s="70">
        <f>-(KC27 + KC28 + KC29 + KC37 + KC38 + KC39 - Depreciação!$M$14 / 12) * Impostos!$D$14 * 95%</f>
        <v>-208640.32550928579</v>
      </c>
      <c r="KD31" s="70">
        <f>-(KD27 + KD28 + KD29 + KD37 + KD38 + KD39 - Depreciação!$M$14 / 12) * Impostos!$D$14 * 95%</f>
        <v>-208640.32550928579</v>
      </c>
      <c r="KE31" s="70">
        <f>-(KE27 + KE28 + KE29 + KE37 + KE38 + KE39 - Depreciação!$M$14 / 12) * Impostos!$D$14 * 95%</f>
        <v>-208640.32550928579</v>
      </c>
      <c r="KF31" s="70">
        <f>-(KF27 + KF28 + KF29 + KF37 + KF38 + KF39 - Depreciação!$M$14 / 12) * Impostos!$D$14 * 95%</f>
        <v>-208640.32550928579</v>
      </c>
      <c r="KG31" s="70">
        <f>-(KG27 + KG28 + KG29 + KG37 + KG38 + KG39 - Depreciação!$M$14 / 12) * Impostos!$D$14 * 95%</f>
        <v>-208640.32550928579</v>
      </c>
      <c r="KH31" s="70">
        <f>-(KH27 + KH28 + KH29 + KH37 + KH38 + KH39 - Depreciação!$M$14 / 12) * Impostos!$D$14 * 95%</f>
        <v>-208640.32550928579</v>
      </c>
      <c r="KI31" s="70">
        <f>-(KI27 + KI28 + KI29 + KI37 + KI38 + KI39 - Depreciação!$M$14 / 12) * Impostos!$D$14 * 95%</f>
        <v>-208640.32550928579</v>
      </c>
      <c r="KJ31" s="70">
        <f>-(KJ27 + KJ28 + KJ29 + KJ37 + KJ38 + KJ39 - Depreciação!$M$14 / 12) * Impostos!$D$14 * 95%</f>
        <v>-208640.32550928579</v>
      </c>
      <c r="KK31" s="70">
        <f>-(KK27 + KK28 + KK29 + KK37 + KK38 + KK39 - Depreciação!$M$14 / 12) * Impostos!$D$14 * 95%</f>
        <v>-208640.32550928579</v>
      </c>
      <c r="KL31" s="70">
        <f>-(KL27 + KL28 + KL29 + KL37 + KL38 + KL39 - Depreciação!$M$14 / 12) * Impostos!$D$14 * 95%</f>
        <v>-208640.32550928579</v>
      </c>
      <c r="KM31" s="70">
        <f>-(KM27 + KM28 + KM29 + KM37 + KM38 + KM39 - Depreciação!$M$14 / 12) * Impostos!$D$14 * 95%</f>
        <v>-208640.32550928579</v>
      </c>
      <c r="KN31" s="70">
        <f>-(KN27 + KN28 + KN29 + KN37 + KN38 + KN39 - Depreciação!$M$14 / 12) * Impostos!$D$14 * 95%</f>
        <v>-208640.32550928579</v>
      </c>
      <c r="KO31" s="70">
        <f>-(KO27 + KO28 + KO29 + KO37 + KO38 + KO39 - Depreciação!$M$14 / 12) * Impostos!$D$14 * 95%</f>
        <v>-208640.32550928579</v>
      </c>
      <c r="KP31" s="70">
        <f>-(KP27 + KP28 + KP29 + KP37 + KP38 + KP39 - Depreciação!$M$14 / 12) * Impostos!$D$14 * 95%</f>
        <v>-208640.32550928579</v>
      </c>
      <c r="KQ31" s="70">
        <f>-(KQ27 + KQ28 + KQ29 + KQ37 + KQ38 + KQ39 - Depreciação!$M$14 / 12) * Impostos!$D$14 * 95%</f>
        <v>-208640.32550928579</v>
      </c>
      <c r="KR31" s="70">
        <f>-(KR27 + KR28 + KR29 + KR37 + KR38 + KR39 - Depreciação!$M$14 / 12) * Impostos!$D$14 * 95%</f>
        <v>-208640.32550928579</v>
      </c>
      <c r="KS31" s="70">
        <f>-(KS27 + KS28 + KS29 + KS37 + KS38 + KS39 - Depreciação!$M$14 / 12) * Impostos!$D$14 * 95%</f>
        <v>-208640.32550928579</v>
      </c>
      <c r="KT31" s="70">
        <f>-(KT27 + KT28 + KT29 + KT37 + KT38 + KT39 - Depreciação!$M$14 / 12) * Impostos!$D$14 * 95%</f>
        <v>-208640.32550928579</v>
      </c>
      <c r="KU31" s="70">
        <f>-(KU27 + KU28 + KU29 + KU37 + KU38 + KU39 - Depreciação!$M$14 / 12) * Impostos!$D$14 * 95%</f>
        <v>-208640.32550928579</v>
      </c>
      <c r="KV31" s="70">
        <f>-(KV27 + KV28 + KV29 + KV37 + KV38 + KV39 - Depreciação!$M$14 / 12) * Impostos!$D$14 * 95%</f>
        <v>-208640.32550928579</v>
      </c>
      <c r="KW31" s="70">
        <f>-(KW27 + KW28 + KW29 + KW37 + KW38 + KW39 - Depreciação!$M$14 / 12) * Impostos!$D$14 * 95%</f>
        <v>-208640.32550928579</v>
      </c>
      <c r="KX31" s="70">
        <f>-(KX27 + KX28 + KX29 + KX37 + KX38 + KX39 - Depreciação!$M$14 / 12) * Impostos!$D$14 * 95%</f>
        <v>-208640.32550928579</v>
      </c>
      <c r="KY31" s="70">
        <f>-(KY27 + KY28 + KY29 + KY37 + KY38 + KY39 - Depreciação!$M$14 / 12) * Impostos!$D$14 * 95%</f>
        <v>-208640.32550928579</v>
      </c>
      <c r="KZ31" s="70">
        <f>-(KZ27 + KZ28 + KZ29 + KZ37 + KZ38 + KZ39 - Depreciação!$M$14 / 12) * Impostos!$D$14 * 95%</f>
        <v>-208640.32550928579</v>
      </c>
      <c r="LA31" s="70">
        <f>-(LA27 + LA28 + LA29 + LA37 + LA38 + LA39 - Depreciação!$M$14 / 12) * Impostos!$D$14 * 95%</f>
        <v>-208640.32550928579</v>
      </c>
      <c r="LB31" s="70">
        <f>-(LB27 + LB28 + LB29 + LB37 + LB38 + LB39 - Depreciação!$M$14 / 12) * Impostos!$D$14 * 95%</f>
        <v>-208640.32550928579</v>
      </c>
      <c r="LC31" s="70">
        <f>-(LC27 + LC28 + LC29 + LC37 + LC38 + LC39 - Depreciação!$M$14 / 12) * Impostos!$D$14 * 95%</f>
        <v>-208640.32550928579</v>
      </c>
      <c r="LD31" s="70">
        <f>-(LD27 + LD28 + LD29 + LD37 + LD38 + LD39 - Depreciação!$M$14 / 12) * Impostos!$D$14 * 95%</f>
        <v>-208640.32550928579</v>
      </c>
      <c r="LE31" s="70">
        <f>-(LE27 + LE28 + LE29 + LE37 + LE38 + LE39 - Depreciação!$M$14 / 12) * Impostos!$D$14 * 95%</f>
        <v>-208640.32550928579</v>
      </c>
      <c r="LF31" s="70">
        <f>-(LF27 + LF28 + LF29 + LF37 + LF38 + LF39 - Depreciação!$M$14 / 12) * Impostos!$D$14 * 95%</f>
        <v>-208640.32550928579</v>
      </c>
      <c r="LG31" s="70">
        <f>-(LG27 + LG28 + LG29 + LG37 + LG38 + LG39 - Depreciação!$M$14 / 12) * Impostos!$D$14 * 95%</f>
        <v>-208640.32550928579</v>
      </c>
      <c r="LH31" s="70">
        <f>-(LH27 + LH28 + LH29 + LH37 + LH38 + LH39 - Depreciação!$M$14 / 12) * Impostos!$D$14 * 95%</f>
        <v>-208640.32550928579</v>
      </c>
      <c r="LI31" s="70">
        <f>-(LI27 + LI28 + LI29 + LI37 + LI38 + LI39 - Depreciação!$M$14 / 12) * Impostos!$D$14 * 95%</f>
        <v>-208640.32550928579</v>
      </c>
      <c r="LJ31" s="70">
        <f>-(LJ27 + LJ28 + LJ29 + LJ37 + LJ38 + LJ39 - Depreciação!$M$14 / 12) * Impostos!$D$14 * 95%</f>
        <v>-208640.32550928579</v>
      </c>
      <c r="LK31" s="70">
        <f>-(LK27 + LK28 + LK29 + LK37 + LK38 + LK39 - Depreciação!$M$14 / 12) * Impostos!$D$14 * 95%</f>
        <v>-208640.32550928579</v>
      </c>
      <c r="LL31" s="70">
        <f>-(LL27 + LL28 + LL29 + LL37 + LL38 + LL39 - Depreciação!$M$14 / 12) * Impostos!$D$14 * 95%</f>
        <v>-208640.32550928579</v>
      </c>
      <c r="LM31" s="70">
        <f>-(LM27 + LM28 + LM29 + LM37 + LM38 + LM39 - Depreciação!$M$14 / 12) * Impostos!$D$14 * 95%</f>
        <v>-208640.32550928579</v>
      </c>
      <c r="LN31" s="70">
        <f>-(LN27 + LN28 + LN29 + LN37 + LN38 + LN39 - Depreciação!$M$14 / 12) * Impostos!$D$14 * 95%</f>
        <v>-208640.32550928579</v>
      </c>
      <c r="LO31" s="70">
        <f>-(LO27 + LO28 + LO29 + LO37 + LO38 + LO39 - Depreciação!$M$14 / 12) * Impostos!$D$14 * 95%</f>
        <v>-208640.32550928579</v>
      </c>
      <c r="LP31" s="70">
        <f>-(LP27 + LP28 + LP29 + LP37 + LP38 + LP39 - Depreciação!$M$14 / 12) * Impostos!$D$14 * 95%</f>
        <v>-208640.32550928579</v>
      </c>
      <c r="LQ31" s="70">
        <f>-(LQ27 + LQ28 + LQ29 + LQ37 + LQ38 + LQ39 - Depreciação!$M$14 / 12) * Impostos!$D$14 * 95%</f>
        <v>-208640.32550928579</v>
      </c>
      <c r="LR31" s="70">
        <f>-(LR27 + LR28 + LR29 + LR37 + LR38 + LR39 - Depreciação!$M$14 / 12) * Impostos!$D$14 * 95%</f>
        <v>-208640.32550928579</v>
      </c>
      <c r="LS31" s="70">
        <f>-(LS27 + LS28 + LS29 + LS37 + LS38 + LS39 - Depreciação!$M$14 / 12) * Impostos!$D$14 * 95%</f>
        <v>-208640.32550928579</v>
      </c>
      <c r="LT31" s="70">
        <f>-(LT27 + LT28 + LT29 + LT37 + LT38 + LT39 - Depreciação!$M$14 / 12) * Impostos!$D$14 * 95%</f>
        <v>-208640.32550928579</v>
      </c>
      <c r="LU31" s="70">
        <f>-(LU27 + LU28 + LU29 + LU37 + LU38 + LU39 - Depreciação!$M$14 / 12) * Impostos!$D$14 * 95%</f>
        <v>-208640.32550928579</v>
      </c>
      <c r="LV31" s="70">
        <f>-(LV27 + LV28 + LV29 + LV37 + LV38 + LV39 - Depreciação!$M$14 / 12) * Impostos!$D$14 * 95%</f>
        <v>-208640.32550928579</v>
      </c>
      <c r="LW31" s="70">
        <f>-(LW27 + LW28 + LW29 + LW37 + LW38 + LW39 - Depreciação!$M$14 / 12) * Impostos!$D$14 * 95%</f>
        <v>-208640.32550928579</v>
      </c>
      <c r="LX31" s="70">
        <f>-(LX27 + LX28 + LX29 + LX37 + LX38 + LX39 - Depreciação!$M$14 / 12) * Impostos!$D$14 * 95%</f>
        <v>-208640.32550928579</v>
      </c>
      <c r="LY31" s="70">
        <f>-(LY27 + LY28 + LY29 + LY37 + LY38 + LY39 - Depreciação!$M$14 / 12) * Impostos!$D$14 * 95%</f>
        <v>-208640.32550928579</v>
      </c>
      <c r="LZ31" s="70">
        <f>-(LZ27 + LZ28 + LZ29 + LZ37 + LZ38 + LZ39 - Depreciação!$M$14 / 12) * Impostos!$D$14 * 95%</f>
        <v>-208640.32550928579</v>
      </c>
      <c r="MA31" s="70">
        <f>-(MA27 + MA28 + MA29 + MA37 + MA38 + MA39 - Depreciação!$M$14 / 12) * Impostos!$D$14 * 95%</f>
        <v>-208640.32550928579</v>
      </c>
      <c r="MB31" s="70">
        <f>-(MB27 + MB28 + MB29 + MB37 + MB38 + MB39 - Depreciação!$M$14 / 12) * Impostos!$D$14 * 95%</f>
        <v>-208640.32550928579</v>
      </c>
      <c r="MC31" s="70">
        <f>-(MC27 + MC28 + MC29 + MC37 + MC38 + MC39 - Depreciação!$M$14 / 12) * Impostos!$D$14 * 95%</f>
        <v>-208640.32550928579</v>
      </c>
      <c r="MD31" s="70">
        <f>-(MD27 + MD28 + MD29 + MD37 + MD38 + MD39 - Depreciação!$M$14 / 12) * Impostos!$D$14 * 95%</f>
        <v>-208640.32550928579</v>
      </c>
      <c r="ME31" s="70">
        <f>-(ME27 + ME28 + ME29 + ME37 + ME38 + ME39 - Depreciação!$M$14 / 12) * Impostos!$D$14 * 95%</f>
        <v>-208640.32550928579</v>
      </c>
      <c r="MF31" s="70">
        <f>-(MF27 + MF28 + MF29 + MF37 + MF38 + MF39 - Depreciação!$M$14 / 12) * Impostos!$D$14 * 95%</f>
        <v>-208640.32550928579</v>
      </c>
      <c r="MG31" s="70">
        <f>-(MG27 + MG28 + MG29 + MG37 + MG38 + MG39 - Depreciação!$M$14 / 12) * Impostos!$D$14 * 95%</f>
        <v>-208640.32550928579</v>
      </c>
      <c r="MH31" s="70">
        <f>-(MH27 + MH28 + MH29 + MH37 + MH38 + MH39 - Depreciação!$M$14 / 12) * Impostos!$D$14 * 95%</f>
        <v>-208640.32550928579</v>
      </c>
      <c r="MI31" s="70">
        <f>-(MI27 + MI28 + MI29 + MI37 + MI38 + MI39 - Depreciação!$M$14 / 12) * Impostos!$D$14 * 95%</f>
        <v>-208640.32550928579</v>
      </c>
      <c r="MJ31" s="70">
        <f>-(MJ27 + MJ28 + MJ29 + MJ37 + MJ38 + MJ39 - Depreciação!$M$14 / 12) * Impostos!$D$14 * 95%</f>
        <v>-208640.32550928579</v>
      </c>
      <c r="MK31" s="70">
        <f>-(MK27 + MK28 + MK29 + MK37 + MK38 + MK39 - Depreciação!$M$14 / 12) * Impostos!$D$14 * 95%</f>
        <v>-208640.32550928579</v>
      </c>
      <c r="ML31" s="70">
        <f>-(ML27 + ML28 + ML29 + ML37 + ML38 + ML39 - Depreciação!$M$14 / 12) * Impostos!$D$14 * 95%</f>
        <v>-208640.32550928579</v>
      </c>
      <c r="MM31" s="70">
        <f>-(MM27 + MM28 + MM29 + MM37 + MM38 + MM39 - Depreciação!$M$14 / 12) * Impostos!$D$14 * 95%</f>
        <v>-208640.32550928579</v>
      </c>
      <c r="MN31" s="70">
        <f>-(MN27 + MN28 + MN29 + MN37 + MN38 + MN39 - Depreciação!$M$14 / 12) * Impostos!$D$14 * 95%</f>
        <v>-208640.32550928579</v>
      </c>
      <c r="MO31" s="70">
        <f>-(MO27 + MO28 + MO29 + MO37 + MO38 + MO39 - Depreciação!$M$14 / 12) * Impostos!$D$14 * 95%</f>
        <v>-208640.32550928579</v>
      </c>
      <c r="MP31" s="70">
        <f>-(MP27 + MP28 + MP29 + MP37 + MP38 + MP39 - Depreciação!$M$14 / 12) * Impostos!$D$14 * 95%</f>
        <v>-208640.32550928579</v>
      </c>
      <c r="MQ31" s="70">
        <f>-(MQ27 + MQ28 + MQ29 + MQ37 + MQ38 + MQ39 - Depreciação!$M$14 / 12) * Impostos!$D$14 * 95%</f>
        <v>-208640.32550928579</v>
      </c>
      <c r="MR31" s="70">
        <f>-(MR27 + MR28 + MR29 + MR37 + MR38 + MR39 - Depreciação!$M$14 / 12) * Impostos!$D$14 * 95%</f>
        <v>-208640.32550928579</v>
      </c>
      <c r="MS31" s="70">
        <f>-(MS27 + MS28 + MS29 + MS37 + MS38 + MS39 - Depreciação!$M$14 / 12) * Impostos!$D$14 * 95%</f>
        <v>-208640.32550928579</v>
      </c>
      <c r="MT31" s="70">
        <f>-(MT27 + MT28 + MT29 + MT37 + MT38 + MT39 - Depreciação!$M$14 / 12) * Impostos!$D$14 * 95%</f>
        <v>-208640.32550928579</v>
      </c>
      <c r="MU31" s="70">
        <f>-(MU27 + MU28 + MU29 + MU37 + MU38 + MU39 - Depreciação!$M$14 / 12) * Impostos!$D$14 * 95%</f>
        <v>-208640.32550928579</v>
      </c>
      <c r="MV31" s="70">
        <f>-(MV27 + MV28 + MV29 + MV37 + MV38 + MV39 - Depreciação!$M$14 / 12) * Impostos!$D$14 * 95%</f>
        <v>-208640.32550928579</v>
      </c>
      <c r="MW31" s="70">
        <f>-(MW27 + MW28 + MW29 + MW37 + MW38 + MW39 - Depreciação!$M$14 / 12) * Impostos!$D$14 * 95%</f>
        <v>-208640.32550928579</v>
      </c>
      <c r="MX31" s="70">
        <f>-(MX27 + MX28 + MX29 + MX37 + MX38 + MX39 - Depreciação!$M$14 / 12) * Impostos!$D$14 * 95%</f>
        <v>-208640.32550928579</v>
      </c>
      <c r="MY31" s="70">
        <f>-(MY27 + MY28 + MY29 + MY37 + MY38 + MY39 - Depreciação!$M$14 / 12) * Impostos!$D$14 * 95%</f>
        <v>-208640.32550928579</v>
      </c>
      <c r="MZ31" s="70">
        <f>-(MZ27 + MZ28 + MZ29 + MZ37 + MZ38 + MZ39 - Depreciação!$M$14 / 12) * Impostos!$D$14 * 95%</f>
        <v>-208640.32550928579</v>
      </c>
      <c r="NA31" s="70">
        <f>-(NA27 + NA28 + NA29 + NA37 + NA38 + NA39 - Depreciação!$M$14 / 12) * Impostos!$D$14 * 95%</f>
        <v>-208640.32550928579</v>
      </c>
      <c r="NB31" s="70">
        <f>-(NB27 + NB28 + NB29 + NB37 + NB38 + NB39 - Depreciação!$M$14 / 12) * Impostos!$D$14 * 95%</f>
        <v>-208640.32550928579</v>
      </c>
      <c r="NC31" s="70">
        <f>-(NC27 + NC28 + NC29 + NC37 + NC38 + NC39 - Depreciação!$M$14 / 12) * Impostos!$D$14 * 95%</f>
        <v>-208640.32550928579</v>
      </c>
      <c r="ND31" s="70">
        <f>-(ND27 + ND28 + ND29 + ND37 + ND38 + ND39 - Depreciação!$M$14 / 12) * Impostos!$D$14 * 95%</f>
        <v>-208640.32550928579</v>
      </c>
      <c r="NE31" s="70">
        <f>-(NE27 + NE28 + NE29 + NE37 + NE38 + NE39 - Depreciação!$M$14 / 12) * Impostos!$D$14 * 95%</f>
        <v>-208640.32550928579</v>
      </c>
      <c r="NF31" s="70">
        <f>-(NF27 + NF28 + NF29 + NF37 + NF38 + NF39 - Depreciação!$M$14 / 12) * Impostos!$D$14 * 95%</f>
        <v>-208640.32550928579</v>
      </c>
      <c r="NG31" s="70">
        <f>-(NG27 + NG28 + NG29 + NG37 + NG38 + NG39 - Depreciação!$M$14 / 12) * Impostos!$D$14 * 95%</f>
        <v>-208640.32550928579</v>
      </c>
      <c r="NH31" s="70">
        <f>-(NH27 + NH28 + NH29 + NH37 + NH38 + NH39 - Depreciação!$M$14 / 12) * Impostos!$D$14 * 95%</f>
        <v>-208640.32550928579</v>
      </c>
      <c r="NI31" s="70">
        <f>-(NI27 + NI28 + NI29 + NI37 + NI38 + NI39 - Depreciação!$M$14 / 12) * Impostos!$D$14 * 95%</f>
        <v>-208640.32550928579</v>
      </c>
      <c r="NJ31" s="70">
        <f>-(NJ27 + NJ28 + NJ29 + NJ37 + NJ38 + NJ39 - Depreciação!$M$14 / 12) * Impostos!$D$14 * 95%</f>
        <v>-208640.32550928579</v>
      </c>
      <c r="NK31" s="70">
        <f>-(NK27 + NK28 + NK29 + NK37 + NK38 + NK39 - Depreciação!$M$14 / 12) * Impostos!$D$14 * 95%</f>
        <v>-208640.32550928579</v>
      </c>
      <c r="NL31" s="70">
        <f>-(NL27 + NL28 + NL29 + NL37 + NL38 + NL39 - Depreciação!$M$14 / 12) * Impostos!$D$14 * 95%</f>
        <v>-208640.32550928579</v>
      </c>
      <c r="NM31" s="70">
        <f>-(NM27 + NM28 + NM29 + NM37 + NM38 + NM39 - Depreciação!$M$14 / 12) * Impostos!$D$14 * 95%</f>
        <v>-208640.32550928579</v>
      </c>
      <c r="NN31" s="70">
        <f>-(NN27 + NN28 + NN29 + NN37 + NN38 + NN39 - Depreciação!$M$14 / 12) * Impostos!$D$14 * 95%</f>
        <v>-208640.32550928579</v>
      </c>
      <c r="NO31" s="70">
        <f>-(NO27 + NO28 + NO29 + NO37 + NO38 + NO39 - Depreciação!$M$14 / 12) * Impostos!$D$14 * 95%</f>
        <v>-208640.32550928579</v>
      </c>
      <c r="NP31" s="70">
        <f>-(NP27 + NP28 + NP29 + NP37 + NP38 + NP39 - Depreciação!$M$14 / 12) * Impostos!$D$14 * 95%</f>
        <v>-208640.32550928579</v>
      </c>
      <c r="NQ31" s="70">
        <f>-(NQ27 + NQ28 + NQ29 + NQ37 + NQ38 + NQ39 - Depreciação!$M$14 / 12) * Impostos!$D$14 * 95%</f>
        <v>-208640.32550928579</v>
      </c>
      <c r="NR31" s="70">
        <f>-(NR27 + NR28 + NR29 + NR37 + NR38 + NR39 - Depreciação!$M$14 / 12) * Impostos!$D$14 * 95%</f>
        <v>-208640.32550928579</v>
      </c>
      <c r="NS31" s="70">
        <f>-(NS27 + NS28 + NS29 + NS37 + NS38 + NS39 - Depreciação!$M$14 / 12) * Impostos!$D$14 * 95%</f>
        <v>-208640.32550928579</v>
      </c>
      <c r="NT31" s="70">
        <f>-(NT27 + NT28 + NT29 + NT37 + NT38 + NT39 - Depreciação!$M$14 / 12) * Impostos!$D$14 * 95%</f>
        <v>-208640.32550928579</v>
      </c>
      <c r="NU31" s="70">
        <f>-(NU27 + NU28 + NU29 + NU37 + NU38 + NU39 - Depreciação!$M$14 / 12) * Impostos!$D$14 * 95%</f>
        <v>-208640.32550928579</v>
      </c>
      <c r="NV31" s="70">
        <f>-(NV27 + NV28 + NV29 + NV37 + NV38 + NV39 - Depreciação!$M$14 / 12) * Impostos!$D$14 * 95%</f>
        <v>-208640.32550928579</v>
      </c>
      <c r="NW31" s="70">
        <f>-(NW27 + NW28 + NW29 + NW37 + NW38 + NW39 - Depreciação!$M$14 / 12) * Impostos!$D$14 * 95%</f>
        <v>-208640.32550928579</v>
      </c>
      <c r="NX31" s="70">
        <f>-(NX27 + NX28 + NX29 + NX37 + NX38 + NX39 - Depreciação!$M$14 / 12) * Impostos!$D$14 * 95%</f>
        <v>-208640.32550928579</v>
      </c>
      <c r="NY31" s="70">
        <f>-(NY27 + NY28 + NY29 + NY37 + NY38 + NY39 - Depreciação!$M$14 / 12) * Impostos!$D$14 * 95%</f>
        <v>-208640.32550928579</v>
      </c>
      <c r="NZ31" s="70">
        <f>-(NZ27 + NZ28 + NZ29 + NZ37 + NZ38 + NZ39 - Depreciação!$M$14 / 12) * Impostos!$D$14 * 95%</f>
        <v>-208640.32550928579</v>
      </c>
      <c r="OA31" s="70">
        <f>-(OA27 + OA28 + OA29 + OA37 + OA38 + OA39 - Depreciação!$M$14 / 12) * Impostos!$D$14 * 95%</f>
        <v>-208640.32550928579</v>
      </c>
      <c r="OB31" s="70">
        <f>-(OB27 + OB28 + OB29 + OB37 + OB38 + OB39 - Depreciação!$M$14 / 12) * Impostos!$D$14 * 95%</f>
        <v>-208640.32550928579</v>
      </c>
      <c r="OC31" s="70">
        <f>-(OC27 + OC28 + OC29 + OC37 + OC38 + OC39 - Depreciação!$M$14 / 12) * Impostos!$D$14 * 95%</f>
        <v>-208640.32550928579</v>
      </c>
      <c r="OD31" s="70">
        <f>-(OD27 + OD28 + OD29 + OD37 + OD38 + OD39 - Depreciação!$M$14 / 12) * Impostos!$D$14 * 95%</f>
        <v>-208640.32550928579</v>
      </c>
      <c r="OE31" s="70">
        <f>-(OE27 + OE28 + OE29 + OE37 + OE38 + OE39 - Depreciação!$M$14 / 12) * Impostos!$D$14 * 95%</f>
        <v>-208640.32550928579</v>
      </c>
      <c r="OF31" s="70">
        <f>-(OF27 + OF28 + OF29 + OF37 + OF38 + OF39 - Depreciação!$M$14 / 12) * Impostos!$D$14 * 95%</f>
        <v>-208640.32550928579</v>
      </c>
      <c r="OG31" s="70">
        <f>-(OG27 + OG28 + OG29 + OG37 + OG38 + OG39 - Depreciação!$M$14 / 12) * Impostos!$D$14 * 95%</f>
        <v>-208640.32550928579</v>
      </c>
      <c r="OH31" s="70">
        <f>-(OH27 + OH28 + OH29 + OH37 + OH38 + OH39 - Depreciação!$M$14 / 12) * Impostos!$D$14 * 95%</f>
        <v>-208640.32550928579</v>
      </c>
      <c r="OI31" s="70">
        <f>-(OI27 + OI28 + OI29 + OI37 + OI38 + OI39 - Depreciação!$M$14 / 12) * Impostos!$D$14 * 95%</f>
        <v>-208640.32550928579</v>
      </c>
      <c r="OJ31" s="70">
        <f>-(OJ27 + OJ28 + OJ29 + OJ37 + OJ38 + OJ39 - Depreciação!$M$14 / 12) * Impostos!$D$14 * 95%</f>
        <v>-208640.32550928579</v>
      </c>
      <c r="OK31" s="70">
        <f>-(OK27 + OK28 + OK29 + OK37 + OK38 + OK39 - Depreciação!$M$14 / 12) * Impostos!$D$14 * 95%</f>
        <v>-208640.32550928579</v>
      </c>
      <c r="OL31" s="70">
        <f>-(OL27 + OL28 + OL29 + OL37 + OL38 + OL39 - Depreciação!$M$14 / 12) * Impostos!$D$14 * 95%</f>
        <v>-208640.32550928579</v>
      </c>
      <c r="OM31" s="70">
        <f>-(OM27 + OM28 + OM29 + OM37 + OM38 + OM39 - Depreciação!$M$14 / 12) * Impostos!$D$14 * 95%</f>
        <v>-208640.32550928579</v>
      </c>
      <c r="ON31" s="70">
        <f>-(ON27 + ON28 + ON29 + ON37 + ON38 + ON39 - Depreciação!$M$14 / 12) * Impostos!$D$14 * 95%</f>
        <v>-208640.32550928579</v>
      </c>
      <c r="OO31" s="70">
        <f>-(OO27 + OO28 + OO29 + OO37 + OO38 + OO39 - Depreciação!$M$14 / 12) * Impostos!$D$14 * 95%</f>
        <v>-208640.32550928579</v>
      </c>
      <c r="OP31" s="70">
        <f>-(OP27 + OP28 + OP29 + OP37 + OP38 + OP39 - Depreciação!$M$14 / 12) * Impostos!$D$14 * 95%</f>
        <v>-208640.32550928579</v>
      </c>
      <c r="OQ31" s="70">
        <f>-(OQ27 + OQ28 + OQ29 + OQ37 + OQ38 + OQ39 - Depreciação!$M$14 / 12) * Impostos!$D$14 * 95%</f>
        <v>-208640.32550928579</v>
      </c>
      <c r="OR31" s="70">
        <f>-(OR27 + OR28 + OR29 + OR37 + OR38 + OR39 - Depreciação!$M$14 / 12) * Impostos!$D$14 * 95%</f>
        <v>-208640.32550928579</v>
      </c>
      <c r="OS31" s="70">
        <f>-(OS27 + OS28 + OS29 + OS37 + OS38 + OS39 - Depreciação!$M$14 / 12) * Impostos!$D$14 * 95%</f>
        <v>-208640.32550928579</v>
      </c>
      <c r="OT31" s="70">
        <f>-(OT27 + OT28 + OT29 + OT37 + OT38 + OT39 - Depreciação!$M$14 / 12) * Impostos!$D$14 * 95%</f>
        <v>-208640.32550928579</v>
      </c>
      <c r="OU31" s="70">
        <f>-(OU27 + OU28 + OU29 + OU37 + OU38 + OU39 - Depreciação!$M$14 / 12) * Impostos!$D$14 * 95%</f>
        <v>-208640.32550928579</v>
      </c>
      <c r="OV31" s="70">
        <f>-(OV27 + OV28 + OV29 + OV37 + OV38 + OV39 - Depreciação!$M$14 / 12) * Impostos!$D$14 * 95%</f>
        <v>-208640.32550928579</v>
      </c>
      <c r="OW31" s="70">
        <f>-(OW27 + OW28 + OW29 + OW37 + OW38 + OW39 - Depreciação!$M$14 / 12) * Impostos!$D$14 * 95%</f>
        <v>-208640.32550928579</v>
      </c>
      <c r="OX31" s="70">
        <f>-(OX27 + OX28 + OX29 + OX37 + OX38 + OX39 - Depreciação!$M$14 / 12) * Impostos!$D$14 * 95%</f>
        <v>-208640.32550928579</v>
      </c>
      <c r="OY31" s="70">
        <f>-(OY27 + OY28 + OY29 + OY37 + OY38 + OY39 - Depreciação!$M$14 / 12) * Impostos!$D$14 * 95%</f>
        <v>-208640.32550928579</v>
      </c>
      <c r="OZ31" s="70">
        <f>-(OZ27 + OZ28 + OZ29 + OZ37 + OZ38 + OZ39 - Depreciação!$M$14 / 12) * Impostos!$D$14 * 95%</f>
        <v>-208640.32550928579</v>
      </c>
      <c r="PA31" s="70">
        <f>-(PA27 + PA28 + PA29 + PA37 + PA38 + PA39 - Depreciação!$M$14 / 12) * Impostos!$D$14 * 95%</f>
        <v>-208640.32550928579</v>
      </c>
      <c r="PB31" s="70">
        <f>-(PB27 + PB28 + PB29 + PB37 + PB38 + PB39 - Depreciação!$M$14 / 12) * Impostos!$D$14 * 95%</f>
        <v>-208640.32550928579</v>
      </c>
      <c r="PC31" s="70">
        <f>-(PC27 + PC28 + PC29 + PC37 + PC38 + PC39 - Depreciação!$M$14 / 12) * Impostos!$D$14 * 95%</f>
        <v>-208640.32550928579</v>
      </c>
      <c r="PD31" s="70">
        <f>-(PD27 + PD28 + PD29 + PD37 + PD38 + PD39 - Depreciação!$M$14 / 12) * Impostos!$D$14 * 95%</f>
        <v>-208640.32550928579</v>
      </c>
      <c r="PE31" s="70">
        <f>-(PE27 + PE28 + PE29 + PE37 + PE38 + PE39 - Depreciação!$M$14 / 12) * Impostos!$D$14 * 95%</f>
        <v>-208640.32550928579</v>
      </c>
      <c r="PF31" s="70">
        <f>-(PF27 + PF28 + PF29 + PF37 + PF38 + PF39 - Depreciação!$M$14 / 12) * Impostos!$D$14 * 95%</f>
        <v>-208640.32550928579</v>
      </c>
      <c r="PG31" s="70">
        <f>-(PG27 + PG28 + PG29 + PG37 + PG38 + PG39 - Depreciação!$M$14 / 12) * Impostos!$D$14 * 95%</f>
        <v>-208640.32550928579</v>
      </c>
      <c r="PH31" s="70">
        <f>-(PH27 + PH28 + PH29 + PH37 + PH38 + PH39 - Depreciação!$M$14 / 12) * Impostos!$D$14 * 95%</f>
        <v>-208640.32550928579</v>
      </c>
      <c r="PI31" s="70">
        <f>-(PI27 + PI28 + PI29 + PI37 + PI38 + PI39 - Depreciação!$M$14 / 12) * Impostos!$D$14 * 95%</f>
        <v>-208640.32550928579</v>
      </c>
      <c r="PJ31" s="70">
        <f>-(PJ27 + PJ28 + PJ29 + PJ37 + PJ38 + PJ39 - Depreciação!$M$14 / 12) * Impostos!$D$14 * 95%</f>
        <v>-208640.32550928579</v>
      </c>
      <c r="PK31" s="70">
        <f>-(PK27 + PK28 + PK29 + PK37 + PK38 + PK39 - Depreciação!$M$14 / 12) * Impostos!$D$14 * 95%</f>
        <v>-208640.32550928579</v>
      </c>
      <c r="PL31" s="70">
        <f>-(PL27 + PL28 + PL29 + PL37 + PL38 + PL39 - Depreciação!$M$14 / 12) * Impostos!$D$14 * 95%</f>
        <v>-208640.32550928579</v>
      </c>
      <c r="PM31" s="70">
        <f>-(PM27 + PM28 + PM29 + PM37 + PM38 + PM39 - Depreciação!$M$14 / 12) * Impostos!$D$14 * 95%</f>
        <v>-208640.32550928579</v>
      </c>
      <c r="PN31" s="70">
        <f>-(PN27 + PN28 + PN29 + PN37 + PN38 + PN39 - Depreciação!$M$14 / 12) * Impostos!$D$14 * 95%</f>
        <v>-208640.32550928579</v>
      </c>
      <c r="PO31" s="70">
        <f>-(PO27 + PO28 + PO29 + PO37 + PO38 + PO39 - Depreciação!$M$14 / 12) * Impostos!$D$14 * 95%</f>
        <v>-208640.32550928579</v>
      </c>
      <c r="PP31" s="70">
        <f>-(PP27 + PP28 + PP29 + PP37 + PP38 + PP39 - Depreciação!$M$14 / 12) * Impostos!$D$14 * 95%</f>
        <v>-208640.32550928579</v>
      </c>
      <c r="PQ31" s="70">
        <f>-(PQ27 + PQ28 + PQ29 + PQ37 + PQ38 + PQ39 - Depreciação!$M$14 / 12) * Impostos!$D$14 * 95%</f>
        <v>-208640.32550928579</v>
      </c>
      <c r="PR31" s="70">
        <f>-(PR27 + PR28 + PR29 + PR37 + PR38 + PR39 - Depreciação!$M$14 / 12) * Impostos!$D$14 * 95%</f>
        <v>-208640.32550928579</v>
      </c>
      <c r="PS31" s="70">
        <f>-(PS27 + PS28 + PS29 + PS37 + PS38 + PS39 - Depreciação!$M$14 / 12) * Impostos!$D$14 * 95%</f>
        <v>-208640.32550928579</v>
      </c>
      <c r="PT31" s="70">
        <f>-(PT27 + PT28 + PT29 + PT37 + PT38 + PT39 - Depreciação!$M$14 / 12) * Impostos!$D$14 * 95%</f>
        <v>-208640.32550928579</v>
      </c>
      <c r="PU31" s="70">
        <f>-(PU27 + PU28 + PU29 + PU37 + PU38 + PU39 - Depreciação!$M$14 / 12) * Impostos!$D$14 * 95%</f>
        <v>-208640.32550928579</v>
      </c>
      <c r="PV31" s="70">
        <f>-(PV27 + PV28 + PV29 + PV37 + PV38 + PV39 - Depreciação!$M$14 / 12) * Impostos!$D$14 * 95%</f>
        <v>-208640.32550928579</v>
      </c>
      <c r="PW31" s="70">
        <f>-(PW27 + PW28 + PW29 + PW37 + PW38 + PW39 - Depreciação!$M$14 / 12) * Impostos!$D$14 * 95%</f>
        <v>-208640.32550928579</v>
      </c>
      <c r="PX31" s="70">
        <f>-(PX27 + PX28 + PX29 + PX37 + PX38 + PX39 - Depreciação!$M$14 / 12) * Impostos!$D$14 * 95%</f>
        <v>-208640.32550928579</v>
      </c>
      <c r="PY31" s="70">
        <f>-(PY27 + PY28 + PY29 + PY37 + PY38 + PY39 - Depreciação!$M$14 / 12) * Impostos!$D$14 * 95%</f>
        <v>-208640.32550928579</v>
      </c>
      <c r="PZ31" s="70">
        <f>-(PZ27 + PZ28 + PZ29 + PZ37 + PZ38 + PZ39 - Depreciação!$M$14 / 12) * Impostos!$D$14 * 95%</f>
        <v>-208640.32550928579</v>
      </c>
      <c r="QA31" s="70">
        <f>-(QA27 + QA28 + QA29 + QA37 + QA38 + QA39 - Depreciação!$M$14 / 12) * Impostos!$D$14 * 95%</f>
        <v>-208640.32550928579</v>
      </c>
      <c r="QB31" s="70">
        <f>-(QB27 + QB28 + QB29 + QB37 + QB38 + QB39 - Depreciação!$M$14 / 12) * Impostos!$D$14 * 95%</f>
        <v>-208640.32550928579</v>
      </c>
      <c r="QC31" s="70">
        <f>-(QC27 + QC28 + QC29 + QC37 + QC38 + QC39 - Depreciação!$M$14 / 12) * Impostos!$D$14 * 95%</f>
        <v>-208640.32550928579</v>
      </c>
      <c r="QD31" s="70">
        <f>-(QD27 + QD28 + QD29 + QD37 + QD38 + QD39 - Depreciação!$M$14 / 12) * Impostos!$D$14 * 95%</f>
        <v>-208640.32550928579</v>
      </c>
      <c r="QE31" s="70">
        <f>-(QE27 + QE28 + QE29 + QE37 + QE38 + QE39 - Depreciação!$M$14 / 12) * Impostos!$D$14 * 95%</f>
        <v>-208640.32550928579</v>
      </c>
      <c r="QF31" s="70">
        <f>-(QF27 + QF28 + QF29 + QF37 + QF38 + QF39 - Depreciação!$M$14 / 12) * Impostos!$D$14 * 95%</f>
        <v>-208640.32550928579</v>
      </c>
      <c r="QG31" s="70">
        <f>-(QG27 + QG28 + QG29 + QG37 + QG38 + QG39 - Depreciação!$M$14 / 12) * Impostos!$D$14 * 95%</f>
        <v>-208640.32550928579</v>
      </c>
      <c r="QH31" s="70">
        <f>-(QH27 + QH28 + QH29 + QH37 + QH38 + QH39 - Depreciação!$M$14 / 12) * Impostos!$D$14 * 95%</f>
        <v>-208640.32550928579</v>
      </c>
      <c r="QI31" s="70">
        <f>-(QI27 + QI28 + QI29 + QI37 + QI38 + QI39 - Depreciação!$M$14 / 12) * Impostos!$D$14 * 95%</f>
        <v>-208640.32550928579</v>
      </c>
      <c r="QJ31" s="70">
        <f>-(QJ27 + QJ28 + QJ29 + QJ37 + QJ38 + QJ39 - Depreciação!$M$14 / 12) * Impostos!$D$14 * 95%</f>
        <v>-208640.32550928579</v>
      </c>
      <c r="QK31" s="70">
        <f>-(QK27 + QK28 + QK29 + QK37 + QK38 + QK39 - Depreciação!$M$14 / 12) * Impostos!$D$14 * 95%</f>
        <v>-208640.32550928579</v>
      </c>
      <c r="QL31" s="70">
        <f>-(QL27 + QL28 + QL29 + QL37 + QL38 + QL39 - Depreciação!$M$14 / 12) * Impostos!$D$14 * 95%</f>
        <v>-208640.32550928579</v>
      </c>
      <c r="QM31" s="70">
        <f>-(QM27 + QM28 + QM29 + QM37 + QM38 + QM39 - Depreciação!$M$14 / 12) * Impostos!$D$14 * 95%</f>
        <v>-208640.32550928579</v>
      </c>
      <c r="QN31" s="70">
        <f>-(QN27 + QN28 + QN29 + QN37 + QN38 + QN39 - Depreciação!$M$14 / 12) * Impostos!$D$14 * 95%</f>
        <v>-208640.32550928579</v>
      </c>
      <c r="QO31" s="70">
        <f>-(QO27 + QO28 + QO29 + QO37 + QO38 + QO39 - Depreciação!$M$14 / 12) * Impostos!$D$14 * 95%</f>
        <v>-208640.32550928579</v>
      </c>
      <c r="QP31" s="70">
        <f>-(QP27 + QP28 + QP29 + QP37 + QP38 + QP39 - Depreciação!$M$14 / 12) * Impostos!$D$14 * 95%</f>
        <v>-208640.32550928579</v>
      </c>
      <c r="QQ31" s="70">
        <f>-(QQ27 + QQ28 + QQ29 + QQ37 + QQ38 + QQ39 - Depreciação!$M$14 / 12) * Impostos!$D$14 * 95%</f>
        <v>-208640.32550928579</v>
      </c>
      <c r="QR31" s="70">
        <f>-(QR27 + QR28 + QR29 + QR37 + QR38 + QR39 - Depreciação!$M$14 / 12) * Impostos!$D$14 * 95%</f>
        <v>-208640.32550928579</v>
      </c>
      <c r="QS31" s="70">
        <f>-(QS27 + QS28 + QS29 + QS37 + QS38 + QS39 - Depreciação!$M$14 / 12) * Impostos!$D$14 * 95%</f>
        <v>-208640.32550928579</v>
      </c>
      <c r="QT31" s="70">
        <f>-(QT27 + QT28 + QT29 + QT37 + QT38 + QT39 - Depreciação!$M$14 / 12) * Impostos!$D$14 * 95%</f>
        <v>-208640.32550928579</v>
      </c>
      <c r="QU31" s="70">
        <f>-(QU27 + QU28 + QU29 + QU37 + QU38 + QU39 - Depreciação!$M$14 / 12) * Impostos!$D$14 * 95%</f>
        <v>-208640.32550928579</v>
      </c>
      <c r="QV31" s="70">
        <f>-(QV27 + QV28 + QV29 + QV37 + QV38 + QV39 - Depreciação!$M$14 / 12) * Impostos!$D$14 * 95%</f>
        <v>-208640.32550928579</v>
      </c>
      <c r="QW31" s="70">
        <f>-(QW27 + QW28 + QW29 + QW37 + QW38 + QW39 - Depreciação!$M$14 / 12) * Impostos!$D$14 * 95%</f>
        <v>-208640.32550928579</v>
      </c>
      <c r="QX31" s="70">
        <f>-(QX27 + QX28 + QX29 + QX37 + QX38 + QX39 - Depreciação!$M$14 / 12) * Impostos!$D$14 * 95%</f>
        <v>-208640.32550928579</v>
      </c>
      <c r="QY31" s="70">
        <f>-(QY27 + QY28 + QY29 + QY37 + QY38 + QY39 - Depreciação!$M$14 / 12) * Impostos!$D$14 * 95%</f>
        <v>-208640.32550928579</v>
      </c>
      <c r="QZ31" s="70">
        <f>-(QZ27 + QZ28 + QZ29 + QZ37 + QZ38 + QZ39 - Depreciação!$M$14 / 12) * Impostos!$D$14 * 95%</f>
        <v>-208640.32550928579</v>
      </c>
      <c r="RA31" s="70">
        <f>-(RA27 + RA28 + RA29 + RA37 + RA38 + RA39 - Depreciação!$M$14 / 12) * Impostos!$D$14 * 95%</f>
        <v>-208640.32550928579</v>
      </c>
      <c r="RB31" s="70">
        <f>-(RB27 + RB28 + RB29 + RB37 + RB38 + RB39 - Depreciação!$M$14 / 12) * Impostos!$D$14 * 95%</f>
        <v>-208640.32550928579</v>
      </c>
      <c r="RC31" s="70">
        <f>-(RC27 + RC28 + RC29 + RC37 + RC38 + RC39 - Depreciação!$M$14 / 12) * Impostos!$D$14 * 95%</f>
        <v>-208640.32550928579</v>
      </c>
      <c r="RD31" s="70">
        <f>-(RD27 + RD28 + RD29 + RD37 + RD38 + RD39 - Depreciação!$M$14 / 12) * Impostos!$D$14 * 95%</f>
        <v>-208640.32550928579</v>
      </c>
      <c r="RE31" s="70">
        <f>-(RE27 + RE28 + RE29 + RE37 + RE38 + RE39 - Depreciação!$M$14 / 12) * Impostos!$D$14 * 95%</f>
        <v>-208640.32550928579</v>
      </c>
      <c r="RF31" s="70">
        <f>-(RF27 + RF28 + RF29 + RF37 + RF38 + RF39 - Depreciação!$M$14 / 12) * Impostos!$D$14 * 95%</f>
        <v>-208640.32550928579</v>
      </c>
      <c r="RG31" s="70">
        <f>-(RG27 + RG28 + RG29 + RG37 + RG38 + RG39 - Depreciação!$M$14 / 12) * Impostos!$D$14 * 95%</f>
        <v>-208640.32550928579</v>
      </c>
      <c r="RH31" s="70">
        <f>-(RH27 + RH28 + RH29 + RH37 + RH38 + RH39 - Depreciação!$M$14 / 12) * Impostos!$D$14 * 95%</f>
        <v>-208640.32550928579</v>
      </c>
    </row>
    <row r="32" spans="1:476" ht="15.75" customHeight="1">
      <c r="A32" s="50"/>
      <c r="B32" s="210"/>
      <c r="C32" s="211"/>
      <c r="D32" s="211"/>
      <c r="E32" s="229"/>
      <c r="F32" s="212"/>
      <c r="G32" s="212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</row>
    <row r="33" spans="1:476" ht="17.25" customHeight="1">
      <c r="A33" s="50"/>
      <c r="B33" s="231" t="s">
        <v>33</v>
      </c>
      <c r="C33" s="232"/>
      <c r="D33" s="233"/>
      <c r="E33" s="82">
        <f>SUM(H33:AQ33)</f>
        <v>450463178.71804839</v>
      </c>
      <c r="F33" s="234"/>
      <c r="G33" s="234"/>
      <c r="H33" s="235">
        <f t="shared" ref="H33:AQ33" si="128">SUM(H26:H32)</f>
        <v>0</v>
      </c>
      <c r="I33" s="235">
        <f t="shared" si="128"/>
        <v>2180388.9146428569</v>
      </c>
      <c r="J33" s="235">
        <f t="shared" si="128"/>
        <v>4343625.9839824867</v>
      </c>
      <c r="K33" s="235">
        <f t="shared" si="128"/>
        <v>3775448.8149886243</v>
      </c>
      <c r="L33" s="235">
        <f t="shared" si="128"/>
        <v>13755116.09388857</v>
      </c>
      <c r="M33" s="235">
        <f t="shared" si="128"/>
        <v>13755116.09388857</v>
      </c>
      <c r="N33" s="235">
        <f t="shared" si="128"/>
        <v>13755116.09388857</v>
      </c>
      <c r="O33" s="235">
        <f t="shared" si="128"/>
        <v>13755116.09388857</v>
      </c>
      <c r="P33" s="235">
        <f t="shared" si="128"/>
        <v>13755116.09388857</v>
      </c>
      <c r="Q33" s="235">
        <f t="shared" si="128"/>
        <v>13755116.09388857</v>
      </c>
      <c r="R33" s="235">
        <f t="shared" si="128"/>
        <v>13755116.09388857</v>
      </c>
      <c r="S33" s="235">
        <f t="shared" si="128"/>
        <v>13755116.09388857</v>
      </c>
      <c r="T33" s="235">
        <f t="shared" si="128"/>
        <v>13755116.09388857</v>
      </c>
      <c r="U33" s="235">
        <f t="shared" si="128"/>
        <v>13755116.09388857</v>
      </c>
      <c r="V33" s="235">
        <f t="shared" si="128"/>
        <v>13755116.09388857</v>
      </c>
      <c r="W33" s="235">
        <f t="shared" si="128"/>
        <v>13755116.09388857</v>
      </c>
      <c r="X33" s="235">
        <f t="shared" si="128"/>
        <v>13755116.09388857</v>
      </c>
      <c r="Y33" s="235">
        <f t="shared" si="128"/>
        <v>13755116.09388857</v>
      </c>
      <c r="Z33" s="235">
        <f t="shared" si="128"/>
        <v>13755116.09388857</v>
      </c>
      <c r="AA33" s="235">
        <f t="shared" si="128"/>
        <v>13755116.09388857</v>
      </c>
      <c r="AB33" s="235">
        <f t="shared" si="128"/>
        <v>13755116.09388857</v>
      </c>
      <c r="AC33" s="235">
        <f t="shared" si="128"/>
        <v>13755116.09388857</v>
      </c>
      <c r="AD33" s="235">
        <f t="shared" si="128"/>
        <v>13755116.09388857</v>
      </c>
      <c r="AE33" s="235">
        <f t="shared" si="128"/>
        <v>13755116.09388857</v>
      </c>
      <c r="AF33" s="235">
        <f t="shared" si="128"/>
        <v>13755116.09388857</v>
      </c>
      <c r="AG33" s="235">
        <f t="shared" si="128"/>
        <v>13755116.09388857</v>
      </c>
      <c r="AH33" s="235">
        <f t="shared" si="128"/>
        <v>13755116.09388857</v>
      </c>
      <c r="AI33" s="235">
        <f t="shared" si="128"/>
        <v>13755116.09388857</v>
      </c>
      <c r="AJ33" s="235">
        <f t="shared" si="128"/>
        <v>13755116.09388857</v>
      </c>
      <c r="AK33" s="235">
        <f t="shared" si="128"/>
        <v>13755116.09388857</v>
      </c>
      <c r="AL33" s="235">
        <f t="shared" si="128"/>
        <v>13755116.09388857</v>
      </c>
      <c r="AM33" s="235">
        <f t="shared" si="128"/>
        <v>13755116.09388857</v>
      </c>
      <c r="AN33" s="235">
        <f t="shared" si="128"/>
        <v>13755116.09388857</v>
      </c>
      <c r="AO33" s="235">
        <f t="shared" si="128"/>
        <v>13755116.09388857</v>
      </c>
      <c r="AP33" s="235">
        <f t="shared" si="128"/>
        <v>13755116.09388857</v>
      </c>
      <c r="AQ33" s="235">
        <f t="shared" si="128"/>
        <v>13755116.09388857</v>
      </c>
      <c r="AR33" s="82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>
        <f t="shared" ref="BE33:DP33" si="129">SUM(BE26:BE32)</f>
        <v>181699.07622023809</v>
      </c>
      <c r="BF33" s="235">
        <f t="shared" si="129"/>
        <v>181699.07622023809</v>
      </c>
      <c r="BG33" s="235">
        <f t="shared" si="129"/>
        <v>181699.07622023809</v>
      </c>
      <c r="BH33" s="235">
        <f t="shared" si="129"/>
        <v>181699.07622023809</v>
      </c>
      <c r="BI33" s="235">
        <f t="shared" si="129"/>
        <v>181699.07622023809</v>
      </c>
      <c r="BJ33" s="235">
        <f t="shared" si="129"/>
        <v>181699.07622023809</v>
      </c>
      <c r="BK33" s="235">
        <f t="shared" si="129"/>
        <v>181699.07622023809</v>
      </c>
      <c r="BL33" s="235">
        <f t="shared" si="129"/>
        <v>181699.07622023809</v>
      </c>
      <c r="BM33" s="235">
        <f t="shared" si="129"/>
        <v>181699.07622023809</v>
      </c>
      <c r="BN33" s="235">
        <f t="shared" si="129"/>
        <v>181699.07622023809</v>
      </c>
      <c r="BO33" s="235">
        <f t="shared" si="129"/>
        <v>181699.07622023809</v>
      </c>
      <c r="BP33" s="235">
        <f t="shared" si="129"/>
        <v>181699.07622023809</v>
      </c>
      <c r="BQ33" s="235">
        <f t="shared" si="129"/>
        <v>361968.83199854055</v>
      </c>
      <c r="BR33" s="235">
        <f t="shared" si="129"/>
        <v>361968.83199854055</v>
      </c>
      <c r="BS33" s="235">
        <f t="shared" si="129"/>
        <v>361968.83199854055</v>
      </c>
      <c r="BT33" s="235">
        <f t="shared" si="129"/>
        <v>361968.83199854055</v>
      </c>
      <c r="BU33" s="235">
        <f t="shared" si="129"/>
        <v>361968.83199854055</v>
      </c>
      <c r="BV33" s="235">
        <f t="shared" si="129"/>
        <v>361968.83199854055</v>
      </c>
      <c r="BW33" s="235">
        <f t="shared" si="129"/>
        <v>361968.83199854055</v>
      </c>
      <c r="BX33" s="235">
        <f t="shared" si="129"/>
        <v>361968.83199854055</v>
      </c>
      <c r="BY33" s="235">
        <f t="shared" si="129"/>
        <v>361968.83199854055</v>
      </c>
      <c r="BZ33" s="235">
        <f t="shared" si="129"/>
        <v>361968.83199854055</v>
      </c>
      <c r="CA33" s="235">
        <f t="shared" si="129"/>
        <v>361968.83199854055</v>
      </c>
      <c r="CB33" s="235">
        <f t="shared" si="129"/>
        <v>361968.83199854055</v>
      </c>
      <c r="CC33" s="235">
        <f t="shared" si="129"/>
        <v>314620.73458238534</v>
      </c>
      <c r="CD33" s="235">
        <f t="shared" si="129"/>
        <v>314620.73458238534</v>
      </c>
      <c r="CE33" s="235">
        <f t="shared" si="129"/>
        <v>314620.73458238534</v>
      </c>
      <c r="CF33" s="235">
        <f t="shared" si="129"/>
        <v>314620.73458238534</v>
      </c>
      <c r="CG33" s="235">
        <f t="shared" si="129"/>
        <v>314620.73458238534</v>
      </c>
      <c r="CH33" s="235">
        <f t="shared" si="129"/>
        <v>314620.73458238534</v>
      </c>
      <c r="CI33" s="235">
        <f t="shared" si="129"/>
        <v>314620.73458238534</v>
      </c>
      <c r="CJ33" s="235">
        <f t="shared" si="129"/>
        <v>314620.73458238534</v>
      </c>
      <c r="CK33" s="235">
        <f t="shared" si="129"/>
        <v>314620.73458238534</v>
      </c>
      <c r="CL33" s="235">
        <f t="shared" si="129"/>
        <v>314620.73458238534</v>
      </c>
      <c r="CM33" s="235">
        <f t="shared" si="129"/>
        <v>314620.73458238534</v>
      </c>
      <c r="CN33" s="235">
        <f t="shared" si="129"/>
        <v>314620.73458238534</v>
      </c>
      <c r="CO33" s="235">
        <f t="shared" si="129"/>
        <v>1146259.6744907142</v>
      </c>
      <c r="CP33" s="235">
        <f t="shared" si="129"/>
        <v>1146259.6744907142</v>
      </c>
      <c r="CQ33" s="235">
        <f t="shared" si="129"/>
        <v>1146259.6744907142</v>
      </c>
      <c r="CR33" s="235">
        <f t="shared" si="129"/>
        <v>1146259.6744907142</v>
      </c>
      <c r="CS33" s="235">
        <f t="shared" si="129"/>
        <v>1146259.6744907142</v>
      </c>
      <c r="CT33" s="235">
        <f t="shared" si="129"/>
        <v>1146259.6744907142</v>
      </c>
      <c r="CU33" s="235">
        <f t="shared" si="129"/>
        <v>1146259.6744907142</v>
      </c>
      <c r="CV33" s="235">
        <f t="shared" si="129"/>
        <v>1146259.6744907142</v>
      </c>
      <c r="CW33" s="235">
        <f t="shared" si="129"/>
        <v>1146259.6744907142</v>
      </c>
      <c r="CX33" s="235">
        <f t="shared" si="129"/>
        <v>1146259.6744907142</v>
      </c>
      <c r="CY33" s="235">
        <f t="shared" si="129"/>
        <v>1146259.6744907142</v>
      </c>
      <c r="CZ33" s="235">
        <f t="shared" si="129"/>
        <v>1146259.6744907142</v>
      </c>
      <c r="DA33" s="235">
        <f t="shared" si="129"/>
        <v>1146259.6744907142</v>
      </c>
      <c r="DB33" s="235">
        <f t="shared" si="129"/>
        <v>1146259.6744907142</v>
      </c>
      <c r="DC33" s="235">
        <f t="shared" si="129"/>
        <v>1146259.6744907142</v>
      </c>
      <c r="DD33" s="235">
        <f t="shared" si="129"/>
        <v>1146259.6744907142</v>
      </c>
      <c r="DE33" s="235">
        <f t="shared" si="129"/>
        <v>1146259.6744907142</v>
      </c>
      <c r="DF33" s="235">
        <f t="shared" si="129"/>
        <v>1146259.6744907142</v>
      </c>
      <c r="DG33" s="235">
        <f t="shared" si="129"/>
        <v>1146259.6744907142</v>
      </c>
      <c r="DH33" s="235">
        <f t="shared" si="129"/>
        <v>1146259.6744907142</v>
      </c>
      <c r="DI33" s="235">
        <f t="shared" si="129"/>
        <v>1146259.6744907142</v>
      </c>
      <c r="DJ33" s="235">
        <f t="shared" si="129"/>
        <v>1146259.6744907142</v>
      </c>
      <c r="DK33" s="235">
        <f t="shared" si="129"/>
        <v>1146259.6744907142</v>
      </c>
      <c r="DL33" s="235">
        <f t="shared" si="129"/>
        <v>1146259.6744907142</v>
      </c>
      <c r="DM33" s="235">
        <f t="shared" si="129"/>
        <v>1146259.6744907142</v>
      </c>
      <c r="DN33" s="235">
        <f t="shared" si="129"/>
        <v>1146259.6744907142</v>
      </c>
      <c r="DO33" s="235">
        <f t="shared" si="129"/>
        <v>1146259.6744907142</v>
      </c>
      <c r="DP33" s="235">
        <f t="shared" si="129"/>
        <v>1146259.6744907142</v>
      </c>
      <c r="DQ33" s="235">
        <f t="shared" ref="DQ33:GB33" si="130">SUM(DQ26:DQ32)</f>
        <v>1146259.6744907142</v>
      </c>
      <c r="DR33" s="235">
        <f t="shared" si="130"/>
        <v>1146259.6744907142</v>
      </c>
      <c r="DS33" s="235">
        <f t="shared" si="130"/>
        <v>1146259.6744907142</v>
      </c>
      <c r="DT33" s="235">
        <f t="shared" si="130"/>
        <v>1146259.6744907142</v>
      </c>
      <c r="DU33" s="235">
        <f t="shared" si="130"/>
        <v>1146259.6744907142</v>
      </c>
      <c r="DV33" s="235">
        <f t="shared" si="130"/>
        <v>1146259.6744907142</v>
      </c>
      <c r="DW33" s="235">
        <f t="shared" si="130"/>
        <v>1146259.6744907142</v>
      </c>
      <c r="DX33" s="235">
        <f t="shared" si="130"/>
        <v>1146259.6744907142</v>
      </c>
      <c r="DY33" s="235">
        <f t="shared" si="130"/>
        <v>1146259.6744907142</v>
      </c>
      <c r="DZ33" s="235">
        <f t="shared" si="130"/>
        <v>1146259.6744907142</v>
      </c>
      <c r="EA33" s="235">
        <f t="shared" si="130"/>
        <v>1146259.6744907142</v>
      </c>
      <c r="EB33" s="235">
        <f t="shared" si="130"/>
        <v>1146259.6744907142</v>
      </c>
      <c r="EC33" s="235">
        <f t="shared" si="130"/>
        <v>1146259.6744907142</v>
      </c>
      <c r="ED33" s="235">
        <f t="shared" si="130"/>
        <v>1146259.6744907142</v>
      </c>
      <c r="EE33" s="235">
        <f t="shared" si="130"/>
        <v>1146259.6744907142</v>
      </c>
      <c r="EF33" s="235">
        <f t="shared" si="130"/>
        <v>1146259.6744907142</v>
      </c>
      <c r="EG33" s="235">
        <f t="shared" si="130"/>
        <v>1146259.6744907142</v>
      </c>
      <c r="EH33" s="235">
        <f t="shared" si="130"/>
        <v>1146259.6744907142</v>
      </c>
      <c r="EI33" s="235">
        <f t="shared" si="130"/>
        <v>1146259.6744907142</v>
      </c>
      <c r="EJ33" s="235">
        <f t="shared" si="130"/>
        <v>1146259.6744907142</v>
      </c>
      <c r="EK33" s="235">
        <f t="shared" si="130"/>
        <v>1146259.6744907142</v>
      </c>
      <c r="EL33" s="235">
        <f t="shared" si="130"/>
        <v>1146259.6744907142</v>
      </c>
      <c r="EM33" s="235">
        <f t="shared" si="130"/>
        <v>1146259.6744907142</v>
      </c>
      <c r="EN33" s="235">
        <f t="shared" si="130"/>
        <v>1146259.6744907142</v>
      </c>
      <c r="EO33" s="235">
        <f t="shared" si="130"/>
        <v>1146259.6744907142</v>
      </c>
      <c r="EP33" s="235">
        <f t="shared" si="130"/>
        <v>1146259.6744907142</v>
      </c>
      <c r="EQ33" s="235">
        <f t="shared" si="130"/>
        <v>1146259.6744907142</v>
      </c>
      <c r="ER33" s="235">
        <f t="shared" si="130"/>
        <v>1146259.6744907142</v>
      </c>
      <c r="ES33" s="235">
        <f t="shared" si="130"/>
        <v>1146259.6744907142</v>
      </c>
      <c r="ET33" s="235">
        <f t="shared" si="130"/>
        <v>1146259.6744907142</v>
      </c>
      <c r="EU33" s="235">
        <f t="shared" si="130"/>
        <v>1146259.6744907142</v>
      </c>
      <c r="EV33" s="235">
        <f t="shared" si="130"/>
        <v>1146259.6744907142</v>
      </c>
      <c r="EW33" s="235">
        <f t="shared" si="130"/>
        <v>1146259.6744907142</v>
      </c>
      <c r="EX33" s="235">
        <f t="shared" si="130"/>
        <v>1146259.6744907142</v>
      </c>
      <c r="EY33" s="235">
        <f t="shared" si="130"/>
        <v>1146259.6744907142</v>
      </c>
      <c r="EZ33" s="235">
        <f t="shared" si="130"/>
        <v>1146259.6744907142</v>
      </c>
      <c r="FA33" s="235">
        <f t="shared" si="130"/>
        <v>1146259.6744907142</v>
      </c>
      <c r="FB33" s="235">
        <f t="shared" si="130"/>
        <v>1146259.6744907142</v>
      </c>
      <c r="FC33" s="235">
        <f t="shared" si="130"/>
        <v>1146259.6744907142</v>
      </c>
      <c r="FD33" s="235">
        <f t="shared" si="130"/>
        <v>1146259.6744907142</v>
      </c>
      <c r="FE33" s="235">
        <f t="shared" si="130"/>
        <v>1146259.6744907142</v>
      </c>
      <c r="FF33" s="235">
        <f t="shared" si="130"/>
        <v>1146259.6744907142</v>
      </c>
      <c r="FG33" s="235">
        <f t="shared" si="130"/>
        <v>1146259.6744907142</v>
      </c>
      <c r="FH33" s="235">
        <f t="shared" si="130"/>
        <v>1146259.6744907142</v>
      </c>
      <c r="FI33" s="235">
        <f t="shared" si="130"/>
        <v>1146259.6744907142</v>
      </c>
      <c r="FJ33" s="235">
        <f t="shared" si="130"/>
        <v>1146259.6744907142</v>
      </c>
      <c r="FK33" s="235">
        <f t="shared" si="130"/>
        <v>1146259.6744907142</v>
      </c>
      <c r="FL33" s="235">
        <f t="shared" si="130"/>
        <v>1146259.6744907142</v>
      </c>
      <c r="FM33" s="235">
        <f t="shared" si="130"/>
        <v>1146259.6744907142</v>
      </c>
      <c r="FN33" s="235">
        <f t="shared" si="130"/>
        <v>1146259.6744907142</v>
      </c>
      <c r="FO33" s="235">
        <f t="shared" si="130"/>
        <v>1146259.6744907142</v>
      </c>
      <c r="FP33" s="235">
        <f t="shared" si="130"/>
        <v>1146259.6744907142</v>
      </c>
      <c r="FQ33" s="235">
        <f t="shared" si="130"/>
        <v>1146259.6744907142</v>
      </c>
      <c r="FR33" s="235">
        <f t="shared" si="130"/>
        <v>1146259.6744907142</v>
      </c>
      <c r="FS33" s="235">
        <f t="shared" si="130"/>
        <v>1146259.6744907142</v>
      </c>
      <c r="FT33" s="235">
        <f t="shared" si="130"/>
        <v>1146259.6744907142</v>
      </c>
      <c r="FU33" s="235">
        <f t="shared" si="130"/>
        <v>1146259.6744907142</v>
      </c>
      <c r="FV33" s="235">
        <f t="shared" si="130"/>
        <v>1146259.6744907142</v>
      </c>
      <c r="FW33" s="235">
        <f t="shared" si="130"/>
        <v>1146259.6744907142</v>
      </c>
      <c r="FX33" s="235">
        <f t="shared" si="130"/>
        <v>1146259.6744907142</v>
      </c>
      <c r="FY33" s="235">
        <f t="shared" si="130"/>
        <v>1146259.6744907142</v>
      </c>
      <c r="FZ33" s="235">
        <f t="shared" si="130"/>
        <v>1146259.6744907142</v>
      </c>
      <c r="GA33" s="235">
        <f t="shared" si="130"/>
        <v>1146259.6744907142</v>
      </c>
      <c r="GB33" s="235">
        <f t="shared" si="130"/>
        <v>1146259.6744907142</v>
      </c>
      <c r="GC33" s="235">
        <f t="shared" ref="GC33:IN33" si="131">SUM(GC26:GC32)</f>
        <v>1146259.6744907142</v>
      </c>
      <c r="GD33" s="235">
        <f t="shared" si="131"/>
        <v>1146259.6744907142</v>
      </c>
      <c r="GE33" s="235">
        <f t="shared" si="131"/>
        <v>1146259.6744907142</v>
      </c>
      <c r="GF33" s="235">
        <f t="shared" si="131"/>
        <v>1146259.6744907142</v>
      </c>
      <c r="GG33" s="235">
        <f t="shared" si="131"/>
        <v>1146259.6744907142</v>
      </c>
      <c r="GH33" s="235">
        <f t="shared" si="131"/>
        <v>1146259.6744907142</v>
      </c>
      <c r="GI33" s="235">
        <f t="shared" si="131"/>
        <v>1146259.6744907142</v>
      </c>
      <c r="GJ33" s="235">
        <f t="shared" si="131"/>
        <v>1146259.6744907142</v>
      </c>
      <c r="GK33" s="235">
        <f t="shared" si="131"/>
        <v>1146259.6744907142</v>
      </c>
      <c r="GL33" s="235">
        <f t="shared" si="131"/>
        <v>1146259.6744907142</v>
      </c>
      <c r="GM33" s="235">
        <f t="shared" si="131"/>
        <v>1146259.6744907142</v>
      </c>
      <c r="GN33" s="235">
        <f t="shared" si="131"/>
        <v>1146259.6744907142</v>
      </c>
      <c r="GO33" s="235">
        <f t="shared" si="131"/>
        <v>1146259.6744907142</v>
      </c>
      <c r="GP33" s="235">
        <f t="shared" si="131"/>
        <v>1146259.6744907142</v>
      </c>
      <c r="GQ33" s="235">
        <f t="shared" si="131"/>
        <v>1146259.6744907142</v>
      </c>
      <c r="GR33" s="235">
        <f t="shared" si="131"/>
        <v>1146259.6744907142</v>
      </c>
      <c r="GS33" s="235">
        <f t="shared" si="131"/>
        <v>1146259.6744907142</v>
      </c>
      <c r="GT33" s="235">
        <f t="shared" si="131"/>
        <v>1146259.6744907142</v>
      </c>
      <c r="GU33" s="235">
        <f t="shared" si="131"/>
        <v>1146259.6744907142</v>
      </c>
      <c r="GV33" s="235">
        <f t="shared" si="131"/>
        <v>1146259.6744907142</v>
      </c>
      <c r="GW33" s="235">
        <f t="shared" si="131"/>
        <v>1146259.6744907142</v>
      </c>
      <c r="GX33" s="235">
        <f t="shared" si="131"/>
        <v>1146259.6744907142</v>
      </c>
      <c r="GY33" s="235">
        <f t="shared" si="131"/>
        <v>1146259.6744907142</v>
      </c>
      <c r="GZ33" s="235">
        <f t="shared" si="131"/>
        <v>1146259.6744907142</v>
      </c>
      <c r="HA33" s="235">
        <f t="shared" si="131"/>
        <v>1146259.6744907142</v>
      </c>
      <c r="HB33" s="235">
        <f t="shared" si="131"/>
        <v>1146259.6744907142</v>
      </c>
      <c r="HC33" s="235">
        <f t="shared" si="131"/>
        <v>1146259.6744907142</v>
      </c>
      <c r="HD33" s="235">
        <f t="shared" si="131"/>
        <v>1146259.6744907142</v>
      </c>
      <c r="HE33" s="235">
        <f t="shared" si="131"/>
        <v>1146259.6744907142</v>
      </c>
      <c r="HF33" s="235">
        <f t="shared" si="131"/>
        <v>1146259.6744907142</v>
      </c>
      <c r="HG33" s="235">
        <f t="shared" si="131"/>
        <v>1146259.6744907142</v>
      </c>
      <c r="HH33" s="235">
        <f t="shared" si="131"/>
        <v>1146259.6744907142</v>
      </c>
      <c r="HI33" s="235">
        <f t="shared" si="131"/>
        <v>1146259.6744907142</v>
      </c>
      <c r="HJ33" s="235">
        <f t="shared" si="131"/>
        <v>1146259.6744907142</v>
      </c>
      <c r="HK33" s="235">
        <f t="shared" si="131"/>
        <v>1146259.6744907142</v>
      </c>
      <c r="HL33" s="235">
        <f t="shared" si="131"/>
        <v>1146259.6744907142</v>
      </c>
      <c r="HM33" s="235">
        <f t="shared" si="131"/>
        <v>1146259.6744907142</v>
      </c>
      <c r="HN33" s="235">
        <f t="shared" si="131"/>
        <v>1146259.6744907142</v>
      </c>
      <c r="HO33" s="235">
        <f t="shared" si="131"/>
        <v>1146259.6744907142</v>
      </c>
      <c r="HP33" s="235">
        <f t="shared" si="131"/>
        <v>1146259.6744907142</v>
      </c>
      <c r="HQ33" s="235">
        <f t="shared" si="131"/>
        <v>1146259.6744907142</v>
      </c>
      <c r="HR33" s="235">
        <f t="shared" si="131"/>
        <v>1146259.6744907142</v>
      </c>
      <c r="HS33" s="235">
        <f t="shared" si="131"/>
        <v>1146259.6744907142</v>
      </c>
      <c r="HT33" s="235">
        <f t="shared" si="131"/>
        <v>1146259.6744907142</v>
      </c>
      <c r="HU33" s="235">
        <f t="shared" si="131"/>
        <v>1146259.6744907142</v>
      </c>
      <c r="HV33" s="235">
        <f t="shared" si="131"/>
        <v>1146259.6744907142</v>
      </c>
      <c r="HW33" s="235">
        <f t="shared" si="131"/>
        <v>1146259.6744907142</v>
      </c>
      <c r="HX33" s="235">
        <f t="shared" si="131"/>
        <v>1146259.6744907142</v>
      </c>
      <c r="HY33" s="235">
        <f t="shared" si="131"/>
        <v>1146259.6744907142</v>
      </c>
      <c r="HZ33" s="235">
        <f t="shared" si="131"/>
        <v>1146259.6744907142</v>
      </c>
      <c r="IA33" s="235">
        <f t="shared" si="131"/>
        <v>1146259.6744907142</v>
      </c>
      <c r="IB33" s="235">
        <f t="shared" si="131"/>
        <v>1146259.6744907142</v>
      </c>
      <c r="IC33" s="235">
        <f t="shared" si="131"/>
        <v>1146259.6744907142</v>
      </c>
      <c r="ID33" s="235">
        <f t="shared" si="131"/>
        <v>1146259.6744907142</v>
      </c>
      <c r="IE33" s="235">
        <f t="shared" si="131"/>
        <v>1146259.6744907142</v>
      </c>
      <c r="IF33" s="235">
        <f t="shared" si="131"/>
        <v>1146259.6744907142</v>
      </c>
      <c r="IG33" s="235">
        <f t="shared" si="131"/>
        <v>1146259.6744907142</v>
      </c>
      <c r="IH33" s="235">
        <f t="shared" si="131"/>
        <v>1146259.6744907142</v>
      </c>
      <c r="II33" s="235">
        <f t="shared" si="131"/>
        <v>1146259.6744907142</v>
      </c>
      <c r="IJ33" s="235">
        <f t="shared" si="131"/>
        <v>1146259.6744907142</v>
      </c>
      <c r="IK33" s="235">
        <f t="shared" si="131"/>
        <v>1146259.6744907142</v>
      </c>
      <c r="IL33" s="235">
        <f t="shared" si="131"/>
        <v>1146259.6744907142</v>
      </c>
      <c r="IM33" s="235">
        <f t="shared" si="131"/>
        <v>1146259.6744907142</v>
      </c>
      <c r="IN33" s="235">
        <f t="shared" si="131"/>
        <v>1146259.6744907142</v>
      </c>
      <c r="IO33" s="235">
        <f t="shared" ref="IO33:KZ33" si="132">SUM(IO26:IO32)</f>
        <v>1146259.6744907142</v>
      </c>
      <c r="IP33" s="235">
        <f t="shared" si="132"/>
        <v>1146259.6744907142</v>
      </c>
      <c r="IQ33" s="235">
        <f t="shared" si="132"/>
        <v>1146259.6744907142</v>
      </c>
      <c r="IR33" s="235">
        <f t="shared" si="132"/>
        <v>1146259.6744907142</v>
      </c>
      <c r="IS33" s="235">
        <f t="shared" si="132"/>
        <v>1146259.6744907142</v>
      </c>
      <c r="IT33" s="235">
        <f t="shared" si="132"/>
        <v>1146259.6744907142</v>
      </c>
      <c r="IU33" s="235">
        <f t="shared" si="132"/>
        <v>1146259.6744907142</v>
      </c>
      <c r="IV33" s="235">
        <f t="shared" si="132"/>
        <v>1146259.6744907142</v>
      </c>
      <c r="IW33" s="235">
        <f t="shared" si="132"/>
        <v>1146259.6744907142</v>
      </c>
      <c r="IX33" s="235">
        <f t="shared" si="132"/>
        <v>1146259.6744907142</v>
      </c>
      <c r="IY33" s="235">
        <f t="shared" si="132"/>
        <v>1146259.6744907142</v>
      </c>
      <c r="IZ33" s="235">
        <f t="shared" si="132"/>
        <v>1146259.6744907142</v>
      </c>
      <c r="JA33" s="235">
        <f t="shared" si="132"/>
        <v>1146259.6744907142</v>
      </c>
      <c r="JB33" s="235">
        <f t="shared" si="132"/>
        <v>1146259.6744907142</v>
      </c>
      <c r="JC33" s="235">
        <f t="shared" si="132"/>
        <v>1146259.6744907142</v>
      </c>
      <c r="JD33" s="235">
        <f t="shared" si="132"/>
        <v>1146259.6744907142</v>
      </c>
      <c r="JE33" s="235">
        <f t="shared" si="132"/>
        <v>1146259.6744907142</v>
      </c>
      <c r="JF33" s="235">
        <f t="shared" si="132"/>
        <v>1146259.6744907142</v>
      </c>
      <c r="JG33" s="235">
        <f t="shared" si="132"/>
        <v>1146259.6744907142</v>
      </c>
      <c r="JH33" s="235">
        <f t="shared" si="132"/>
        <v>1146259.6744907142</v>
      </c>
      <c r="JI33" s="235">
        <f t="shared" si="132"/>
        <v>1146259.6744907142</v>
      </c>
      <c r="JJ33" s="235">
        <f t="shared" si="132"/>
        <v>1146259.6744907142</v>
      </c>
      <c r="JK33" s="235">
        <f t="shared" si="132"/>
        <v>1146259.6744907142</v>
      </c>
      <c r="JL33" s="235">
        <f t="shared" si="132"/>
        <v>1146259.6744907142</v>
      </c>
      <c r="JM33" s="235">
        <f t="shared" si="132"/>
        <v>1146259.6744907142</v>
      </c>
      <c r="JN33" s="235">
        <f t="shared" si="132"/>
        <v>1146259.6744907142</v>
      </c>
      <c r="JO33" s="235">
        <f t="shared" si="132"/>
        <v>1146259.6744907142</v>
      </c>
      <c r="JP33" s="235">
        <f t="shared" si="132"/>
        <v>1146259.6744907142</v>
      </c>
      <c r="JQ33" s="235">
        <f t="shared" si="132"/>
        <v>1146259.6744907142</v>
      </c>
      <c r="JR33" s="235">
        <f t="shared" si="132"/>
        <v>1146259.6744907142</v>
      </c>
      <c r="JS33" s="235">
        <f t="shared" si="132"/>
        <v>1146259.6744907142</v>
      </c>
      <c r="JT33" s="235">
        <f t="shared" si="132"/>
        <v>1146259.6744907142</v>
      </c>
      <c r="JU33" s="235">
        <f t="shared" si="132"/>
        <v>1146259.6744907142</v>
      </c>
      <c r="JV33" s="235">
        <f t="shared" si="132"/>
        <v>1146259.6744907142</v>
      </c>
      <c r="JW33" s="235">
        <f t="shared" si="132"/>
        <v>1146259.6744907142</v>
      </c>
      <c r="JX33" s="235">
        <f t="shared" si="132"/>
        <v>1146259.6744907142</v>
      </c>
      <c r="JY33" s="235">
        <f t="shared" si="132"/>
        <v>1146259.6744907142</v>
      </c>
      <c r="JZ33" s="235">
        <f t="shared" si="132"/>
        <v>1146259.6744907142</v>
      </c>
      <c r="KA33" s="235">
        <f t="shared" si="132"/>
        <v>1146259.6744907142</v>
      </c>
      <c r="KB33" s="235">
        <f t="shared" si="132"/>
        <v>1146259.6744907142</v>
      </c>
      <c r="KC33" s="235">
        <f t="shared" si="132"/>
        <v>1146259.6744907142</v>
      </c>
      <c r="KD33" s="235">
        <f t="shared" si="132"/>
        <v>1146259.6744907142</v>
      </c>
      <c r="KE33" s="235">
        <f t="shared" si="132"/>
        <v>1146259.6744907142</v>
      </c>
      <c r="KF33" s="235">
        <f t="shared" si="132"/>
        <v>1146259.6744907142</v>
      </c>
      <c r="KG33" s="235">
        <f t="shared" si="132"/>
        <v>1146259.6744907142</v>
      </c>
      <c r="KH33" s="235">
        <f t="shared" si="132"/>
        <v>1146259.6744907142</v>
      </c>
      <c r="KI33" s="235">
        <f t="shared" si="132"/>
        <v>1146259.6744907142</v>
      </c>
      <c r="KJ33" s="235">
        <f t="shared" si="132"/>
        <v>1146259.6744907142</v>
      </c>
      <c r="KK33" s="235">
        <f t="shared" si="132"/>
        <v>1146259.6744907142</v>
      </c>
      <c r="KL33" s="235">
        <f t="shared" si="132"/>
        <v>1146259.6744907142</v>
      </c>
      <c r="KM33" s="235">
        <f t="shared" si="132"/>
        <v>1146259.6744907142</v>
      </c>
      <c r="KN33" s="235">
        <f t="shared" si="132"/>
        <v>1146259.6744907142</v>
      </c>
      <c r="KO33" s="235">
        <f t="shared" si="132"/>
        <v>1146259.6744907142</v>
      </c>
      <c r="KP33" s="235">
        <f t="shared" si="132"/>
        <v>1146259.6744907142</v>
      </c>
      <c r="KQ33" s="235">
        <f t="shared" si="132"/>
        <v>1146259.6744907142</v>
      </c>
      <c r="KR33" s="235">
        <f t="shared" si="132"/>
        <v>1146259.6744907142</v>
      </c>
      <c r="KS33" s="235">
        <f t="shared" si="132"/>
        <v>1146259.6744907142</v>
      </c>
      <c r="KT33" s="235">
        <f t="shared" si="132"/>
        <v>1146259.6744907142</v>
      </c>
      <c r="KU33" s="235">
        <f t="shared" si="132"/>
        <v>1146259.6744907142</v>
      </c>
      <c r="KV33" s="235">
        <f t="shared" si="132"/>
        <v>1146259.6744907142</v>
      </c>
      <c r="KW33" s="235">
        <f t="shared" si="132"/>
        <v>1146259.6744907142</v>
      </c>
      <c r="KX33" s="235">
        <f t="shared" si="132"/>
        <v>1146259.6744907142</v>
      </c>
      <c r="KY33" s="235">
        <f t="shared" si="132"/>
        <v>1146259.6744907142</v>
      </c>
      <c r="KZ33" s="235">
        <f t="shared" si="132"/>
        <v>1146259.6744907142</v>
      </c>
      <c r="LA33" s="235">
        <f t="shared" ref="LA33:NL33" si="133">SUM(LA26:LA32)</f>
        <v>1146259.6744907142</v>
      </c>
      <c r="LB33" s="235">
        <f t="shared" si="133"/>
        <v>1146259.6744907142</v>
      </c>
      <c r="LC33" s="235">
        <f t="shared" si="133"/>
        <v>1146259.6744907142</v>
      </c>
      <c r="LD33" s="235">
        <f t="shared" si="133"/>
        <v>1146259.6744907142</v>
      </c>
      <c r="LE33" s="235">
        <f t="shared" si="133"/>
        <v>1146259.6744907142</v>
      </c>
      <c r="LF33" s="235">
        <f t="shared" si="133"/>
        <v>1146259.6744907142</v>
      </c>
      <c r="LG33" s="235">
        <f t="shared" si="133"/>
        <v>1146259.6744907142</v>
      </c>
      <c r="LH33" s="235">
        <f t="shared" si="133"/>
        <v>1146259.6744907142</v>
      </c>
      <c r="LI33" s="235">
        <f t="shared" si="133"/>
        <v>1146259.6744907142</v>
      </c>
      <c r="LJ33" s="235">
        <f t="shared" si="133"/>
        <v>1146259.6744907142</v>
      </c>
      <c r="LK33" s="235">
        <f t="shared" si="133"/>
        <v>1146259.6744907142</v>
      </c>
      <c r="LL33" s="235">
        <f t="shared" si="133"/>
        <v>1146259.6744907142</v>
      </c>
      <c r="LM33" s="235">
        <f t="shared" si="133"/>
        <v>1146259.6744907142</v>
      </c>
      <c r="LN33" s="235">
        <f t="shared" si="133"/>
        <v>1146259.6744907142</v>
      </c>
      <c r="LO33" s="235">
        <f t="shared" si="133"/>
        <v>1146259.6744907142</v>
      </c>
      <c r="LP33" s="235">
        <f t="shared" si="133"/>
        <v>1146259.6744907142</v>
      </c>
      <c r="LQ33" s="235">
        <f t="shared" si="133"/>
        <v>1146259.6744907142</v>
      </c>
      <c r="LR33" s="235">
        <f t="shared" si="133"/>
        <v>1146259.6744907142</v>
      </c>
      <c r="LS33" s="235">
        <f t="shared" si="133"/>
        <v>1146259.6744907142</v>
      </c>
      <c r="LT33" s="235">
        <f t="shared" si="133"/>
        <v>1146259.6744907142</v>
      </c>
      <c r="LU33" s="235">
        <f t="shared" si="133"/>
        <v>1146259.6744907142</v>
      </c>
      <c r="LV33" s="235">
        <f t="shared" si="133"/>
        <v>1146259.6744907142</v>
      </c>
      <c r="LW33" s="235">
        <f t="shared" si="133"/>
        <v>1146259.6744907142</v>
      </c>
      <c r="LX33" s="235">
        <f t="shared" si="133"/>
        <v>1146259.6744907142</v>
      </c>
      <c r="LY33" s="235">
        <f t="shared" si="133"/>
        <v>1146259.6744907142</v>
      </c>
      <c r="LZ33" s="235">
        <f t="shared" si="133"/>
        <v>1146259.6744907142</v>
      </c>
      <c r="MA33" s="235">
        <f t="shared" si="133"/>
        <v>1146259.6744907142</v>
      </c>
      <c r="MB33" s="235">
        <f t="shared" si="133"/>
        <v>1146259.6744907142</v>
      </c>
      <c r="MC33" s="235">
        <f t="shared" si="133"/>
        <v>1146259.6744907142</v>
      </c>
      <c r="MD33" s="235">
        <f t="shared" si="133"/>
        <v>1146259.6744907142</v>
      </c>
      <c r="ME33" s="235">
        <f t="shared" si="133"/>
        <v>1146259.6744907142</v>
      </c>
      <c r="MF33" s="235">
        <f t="shared" si="133"/>
        <v>1146259.6744907142</v>
      </c>
      <c r="MG33" s="235">
        <f t="shared" si="133"/>
        <v>1146259.6744907142</v>
      </c>
      <c r="MH33" s="235">
        <f t="shared" si="133"/>
        <v>1146259.6744907142</v>
      </c>
      <c r="MI33" s="235">
        <f t="shared" si="133"/>
        <v>1146259.6744907142</v>
      </c>
      <c r="MJ33" s="235">
        <f t="shared" si="133"/>
        <v>1146259.6744907142</v>
      </c>
      <c r="MK33" s="235">
        <f t="shared" si="133"/>
        <v>1146259.6744907142</v>
      </c>
      <c r="ML33" s="235">
        <f t="shared" si="133"/>
        <v>1146259.6744907142</v>
      </c>
      <c r="MM33" s="235">
        <f t="shared" si="133"/>
        <v>1146259.6744907142</v>
      </c>
      <c r="MN33" s="235">
        <f t="shared" si="133"/>
        <v>1146259.6744907142</v>
      </c>
      <c r="MO33" s="235">
        <f t="shared" si="133"/>
        <v>1146259.6744907142</v>
      </c>
      <c r="MP33" s="235">
        <f t="shared" si="133"/>
        <v>1146259.6744907142</v>
      </c>
      <c r="MQ33" s="235">
        <f t="shared" si="133"/>
        <v>1146259.6744907142</v>
      </c>
      <c r="MR33" s="235">
        <f t="shared" si="133"/>
        <v>1146259.6744907142</v>
      </c>
      <c r="MS33" s="235">
        <f t="shared" si="133"/>
        <v>1146259.6744907142</v>
      </c>
      <c r="MT33" s="235">
        <f t="shared" si="133"/>
        <v>1146259.6744907142</v>
      </c>
      <c r="MU33" s="235">
        <f t="shared" si="133"/>
        <v>1146259.6744907142</v>
      </c>
      <c r="MV33" s="235">
        <f t="shared" si="133"/>
        <v>1146259.6744907142</v>
      </c>
      <c r="MW33" s="235">
        <f t="shared" si="133"/>
        <v>1146259.6744907142</v>
      </c>
      <c r="MX33" s="235">
        <f t="shared" si="133"/>
        <v>1146259.6744907142</v>
      </c>
      <c r="MY33" s="235">
        <f t="shared" si="133"/>
        <v>1146259.6744907142</v>
      </c>
      <c r="MZ33" s="235">
        <f t="shared" si="133"/>
        <v>1146259.6744907142</v>
      </c>
      <c r="NA33" s="235">
        <f t="shared" si="133"/>
        <v>1146259.6744907142</v>
      </c>
      <c r="NB33" s="235">
        <f t="shared" si="133"/>
        <v>1146259.6744907142</v>
      </c>
      <c r="NC33" s="235">
        <f t="shared" si="133"/>
        <v>1146259.6744907142</v>
      </c>
      <c r="ND33" s="235">
        <f t="shared" si="133"/>
        <v>1146259.6744907142</v>
      </c>
      <c r="NE33" s="235">
        <f t="shared" si="133"/>
        <v>1146259.6744907142</v>
      </c>
      <c r="NF33" s="235">
        <f t="shared" si="133"/>
        <v>1146259.6744907142</v>
      </c>
      <c r="NG33" s="235">
        <f t="shared" si="133"/>
        <v>1146259.6744907142</v>
      </c>
      <c r="NH33" s="235">
        <f t="shared" si="133"/>
        <v>1146259.6744907142</v>
      </c>
      <c r="NI33" s="235">
        <f t="shared" si="133"/>
        <v>1146259.6744907142</v>
      </c>
      <c r="NJ33" s="235">
        <f t="shared" si="133"/>
        <v>1146259.6744907142</v>
      </c>
      <c r="NK33" s="235">
        <f t="shared" si="133"/>
        <v>1146259.6744907142</v>
      </c>
      <c r="NL33" s="235">
        <f t="shared" si="133"/>
        <v>1146259.6744907142</v>
      </c>
      <c r="NM33" s="235">
        <f t="shared" ref="NM33:PX33" si="134">SUM(NM26:NM32)</f>
        <v>1146259.6744907142</v>
      </c>
      <c r="NN33" s="235">
        <f t="shared" si="134"/>
        <v>1146259.6744907142</v>
      </c>
      <c r="NO33" s="235">
        <f t="shared" si="134"/>
        <v>1146259.6744907142</v>
      </c>
      <c r="NP33" s="235">
        <f t="shared" si="134"/>
        <v>1146259.6744907142</v>
      </c>
      <c r="NQ33" s="235">
        <f t="shared" si="134"/>
        <v>1146259.6744907142</v>
      </c>
      <c r="NR33" s="235">
        <f t="shared" si="134"/>
        <v>1146259.6744907142</v>
      </c>
      <c r="NS33" s="235">
        <f t="shared" si="134"/>
        <v>1146259.6744907142</v>
      </c>
      <c r="NT33" s="235">
        <f t="shared" si="134"/>
        <v>1146259.6744907142</v>
      </c>
      <c r="NU33" s="235">
        <f t="shared" si="134"/>
        <v>1146259.6744907142</v>
      </c>
      <c r="NV33" s="235">
        <f t="shared" si="134"/>
        <v>1146259.6744907142</v>
      </c>
      <c r="NW33" s="235">
        <f t="shared" si="134"/>
        <v>1146259.6744907142</v>
      </c>
      <c r="NX33" s="235">
        <f t="shared" si="134"/>
        <v>1146259.6744907142</v>
      </c>
      <c r="NY33" s="235">
        <f t="shared" si="134"/>
        <v>1146259.6744907142</v>
      </c>
      <c r="NZ33" s="235">
        <f t="shared" si="134"/>
        <v>1146259.6744907142</v>
      </c>
      <c r="OA33" s="235">
        <f t="shared" si="134"/>
        <v>1146259.6744907142</v>
      </c>
      <c r="OB33" s="235">
        <f t="shared" si="134"/>
        <v>1146259.6744907142</v>
      </c>
      <c r="OC33" s="235">
        <f t="shared" si="134"/>
        <v>1146259.6744907142</v>
      </c>
      <c r="OD33" s="235">
        <f t="shared" si="134"/>
        <v>1146259.6744907142</v>
      </c>
      <c r="OE33" s="235">
        <f t="shared" si="134"/>
        <v>1146259.6744907142</v>
      </c>
      <c r="OF33" s="235">
        <f t="shared" si="134"/>
        <v>1146259.6744907142</v>
      </c>
      <c r="OG33" s="235">
        <f t="shared" si="134"/>
        <v>1146259.6744907142</v>
      </c>
      <c r="OH33" s="235">
        <f t="shared" si="134"/>
        <v>1146259.6744907142</v>
      </c>
      <c r="OI33" s="235">
        <f t="shared" si="134"/>
        <v>1146259.6744907142</v>
      </c>
      <c r="OJ33" s="235">
        <f t="shared" si="134"/>
        <v>1146259.6744907142</v>
      </c>
      <c r="OK33" s="235">
        <f t="shared" si="134"/>
        <v>1146259.6744907142</v>
      </c>
      <c r="OL33" s="235">
        <f t="shared" si="134"/>
        <v>1146259.6744907142</v>
      </c>
      <c r="OM33" s="235">
        <f t="shared" si="134"/>
        <v>1146259.6744907142</v>
      </c>
      <c r="ON33" s="235">
        <f t="shared" si="134"/>
        <v>1146259.6744907142</v>
      </c>
      <c r="OO33" s="235">
        <f t="shared" si="134"/>
        <v>1146259.6744907142</v>
      </c>
      <c r="OP33" s="235">
        <f t="shared" si="134"/>
        <v>1146259.6744907142</v>
      </c>
      <c r="OQ33" s="235">
        <f t="shared" si="134"/>
        <v>1146259.6744907142</v>
      </c>
      <c r="OR33" s="235">
        <f t="shared" si="134"/>
        <v>1146259.6744907142</v>
      </c>
      <c r="OS33" s="235">
        <f t="shared" si="134"/>
        <v>1146259.6744907142</v>
      </c>
      <c r="OT33" s="235">
        <f t="shared" si="134"/>
        <v>1146259.6744907142</v>
      </c>
      <c r="OU33" s="235">
        <f t="shared" si="134"/>
        <v>1146259.6744907142</v>
      </c>
      <c r="OV33" s="235">
        <f t="shared" si="134"/>
        <v>1146259.6744907142</v>
      </c>
      <c r="OW33" s="235">
        <f t="shared" si="134"/>
        <v>1146259.6744907142</v>
      </c>
      <c r="OX33" s="235">
        <f t="shared" si="134"/>
        <v>1146259.6744907142</v>
      </c>
      <c r="OY33" s="235">
        <f t="shared" si="134"/>
        <v>1146259.6744907142</v>
      </c>
      <c r="OZ33" s="235">
        <f t="shared" si="134"/>
        <v>1146259.6744907142</v>
      </c>
      <c r="PA33" s="235">
        <f t="shared" si="134"/>
        <v>1146259.6744907142</v>
      </c>
      <c r="PB33" s="235">
        <f t="shared" si="134"/>
        <v>1146259.6744907142</v>
      </c>
      <c r="PC33" s="235">
        <f t="shared" si="134"/>
        <v>1146259.6744907142</v>
      </c>
      <c r="PD33" s="235">
        <f t="shared" si="134"/>
        <v>1146259.6744907142</v>
      </c>
      <c r="PE33" s="235">
        <f t="shared" si="134"/>
        <v>1146259.6744907142</v>
      </c>
      <c r="PF33" s="235">
        <f t="shared" si="134"/>
        <v>1146259.6744907142</v>
      </c>
      <c r="PG33" s="235">
        <f t="shared" si="134"/>
        <v>1146259.6744907142</v>
      </c>
      <c r="PH33" s="235">
        <f t="shared" si="134"/>
        <v>1146259.6744907142</v>
      </c>
      <c r="PI33" s="235">
        <f t="shared" si="134"/>
        <v>1146259.6744907142</v>
      </c>
      <c r="PJ33" s="235">
        <f t="shared" si="134"/>
        <v>1146259.6744907142</v>
      </c>
      <c r="PK33" s="235">
        <f t="shared" si="134"/>
        <v>1146259.6744907142</v>
      </c>
      <c r="PL33" s="235">
        <f t="shared" si="134"/>
        <v>1146259.6744907142</v>
      </c>
      <c r="PM33" s="235">
        <f t="shared" si="134"/>
        <v>1146259.6744907142</v>
      </c>
      <c r="PN33" s="235">
        <f t="shared" si="134"/>
        <v>1146259.6744907142</v>
      </c>
      <c r="PO33" s="235">
        <f t="shared" si="134"/>
        <v>1146259.6744907142</v>
      </c>
      <c r="PP33" s="235">
        <f t="shared" si="134"/>
        <v>1146259.6744907142</v>
      </c>
      <c r="PQ33" s="235">
        <f t="shared" si="134"/>
        <v>1146259.6744907142</v>
      </c>
      <c r="PR33" s="235">
        <f t="shared" si="134"/>
        <v>1146259.6744907142</v>
      </c>
      <c r="PS33" s="235">
        <f t="shared" si="134"/>
        <v>1146259.6744907142</v>
      </c>
      <c r="PT33" s="235">
        <f t="shared" si="134"/>
        <v>1146259.6744907142</v>
      </c>
      <c r="PU33" s="235">
        <f t="shared" si="134"/>
        <v>1146259.6744907142</v>
      </c>
      <c r="PV33" s="235">
        <f t="shared" si="134"/>
        <v>1146259.6744907142</v>
      </c>
      <c r="PW33" s="235">
        <f t="shared" si="134"/>
        <v>1146259.6744907142</v>
      </c>
      <c r="PX33" s="235">
        <f t="shared" si="134"/>
        <v>1146259.6744907142</v>
      </c>
      <c r="PY33" s="235">
        <f t="shared" ref="PY33:SJ33" si="135">SUM(PY26:PY32)</f>
        <v>1146259.6744907142</v>
      </c>
      <c r="PZ33" s="235">
        <f t="shared" si="135"/>
        <v>1146259.6744907142</v>
      </c>
      <c r="QA33" s="235">
        <f t="shared" si="135"/>
        <v>1146259.6744907142</v>
      </c>
      <c r="QB33" s="235">
        <f t="shared" si="135"/>
        <v>1146259.6744907142</v>
      </c>
      <c r="QC33" s="235">
        <f t="shared" si="135"/>
        <v>1146259.6744907142</v>
      </c>
      <c r="QD33" s="235">
        <f t="shared" si="135"/>
        <v>1146259.6744907142</v>
      </c>
      <c r="QE33" s="235">
        <f t="shared" si="135"/>
        <v>1146259.6744907142</v>
      </c>
      <c r="QF33" s="235">
        <f t="shared" si="135"/>
        <v>1146259.6744907142</v>
      </c>
      <c r="QG33" s="235">
        <f t="shared" si="135"/>
        <v>1146259.6744907142</v>
      </c>
      <c r="QH33" s="235">
        <f t="shared" si="135"/>
        <v>1146259.6744907142</v>
      </c>
      <c r="QI33" s="235">
        <f t="shared" si="135"/>
        <v>1146259.6744907142</v>
      </c>
      <c r="QJ33" s="235">
        <f t="shared" si="135"/>
        <v>1146259.6744907142</v>
      </c>
      <c r="QK33" s="235">
        <f t="shared" si="135"/>
        <v>1146259.6744907142</v>
      </c>
      <c r="QL33" s="235">
        <f t="shared" si="135"/>
        <v>1146259.6744907142</v>
      </c>
      <c r="QM33" s="235">
        <f t="shared" si="135"/>
        <v>1146259.6744907142</v>
      </c>
      <c r="QN33" s="235">
        <f t="shared" si="135"/>
        <v>1146259.6744907142</v>
      </c>
      <c r="QO33" s="235">
        <f t="shared" si="135"/>
        <v>1146259.6744907142</v>
      </c>
      <c r="QP33" s="235">
        <f t="shared" si="135"/>
        <v>1146259.6744907142</v>
      </c>
      <c r="QQ33" s="235">
        <f t="shared" si="135"/>
        <v>1146259.6744907142</v>
      </c>
      <c r="QR33" s="235">
        <f t="shared" si="135"/>
        <v>1146259.6744907142</v>
      </c>
      <c r="QS33" s="235">
        <f t="shared" si="135"/>
        <v>1146259.6744907142</v>
      </c>
      <c r="QT33" s="235">
        <f t="shared" si="135"/>
        <v>1146259.6744907142</v>
      </c>
      <c r="QU33" s="235">
        <f t="shared" si="135"/>
        <v>1146259.6744907142</v>
      </c>
      <c r="QV33" s="235">
        <f t="shared" si="135"/>
        <v>1146259.6744907142</v>
      </c>
      <c r="QW33" s="235">
        <f t="shared" si="135"/>
        <v>1146259.6744907142</v>
      </c>
      <c r="QX33" s="235">
        <f t="shared" si="135"/>
        <v>1146259.6744907142</v>
      </c>
      <c r="QY33" s="235">
        <f t="shared" si="135"/>
        <v>1146259.6744907142</v>
      </c>
      <c r="QZ33" s="235">
        <f t="shared" si="135"/>
        <v>1146259.6744907142</v>
      </c>
      <c r="RA33" s="235">
        <f t="shared" si="135"/>
        <v>1146259.6744907142</v>
      </c>
      <c r="RB33" s="235">
        <f t="shared" si="135"/>
        <v>1146259.6744907142</v>
      </c>
      <c r="RC33" s="235">
        <f t="shared" si="135"/>
        <v>1146259.6744907142</v>
      </c>
      <c r="RD33" s="235">
        <f t="shared" si="135"/>
        <v>1146259.6744907142</v>
      </c>
      <c r="RE33" s="235">
        <f t="shared" si="135"/>
        <v>1146259.6744907142</v>
      </c>
      <c r="RF33" s="235">
        <f t="shared" si="135"/>
        <v>1146259.6744907142</v>
      </c>
      <c r="RG33" s="235">
        <f t="shared" si="135"/>
        <v>1146259.6744907142</v>
      </c>
      <c r="RH33" s="235">
        <f t="shared" si="135"/>
        <v>1146259.6744907142</v>
      </c>
    </row>
    <row r="34" spans="1:476" ht="12.75" customHeight="1"/>
    <row r="35" spans="1:476" ht="15.75" customHeight="1">
      <c r="A35" s="50"/>
      <c r="B35" s="205" t="s">
        <v>175</v>
      </c>
      <c r="C35" s="205"/>
      <c r="D35" s="205"/>
      <c r="E35" s="205"/>
      <c r="F35" s="206"/>
      <c r="G35" s="204"/>
      <c r="H35" s="236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8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7"/>
      <c r="EH35" s="207"/>
      <c r="EI35" s="207"/>
      <c r="EJ35" s="207"/>
      <c r="EK35" s="207"/>
      <c r="EL35" s="207"/>
      <c r="EM35" s="207"/>
      <c r="EN35" s="207"/>
      <c r="EO35" s="207"/>
      <c r="EP35" s="207"/>
      <c r="EQ35" s="207"/>
      <c r="ER35" s="207"/>
      <c r="ES35" s="207"/>
      <c r="ET35" s="207"/>
      <c r="EU35" s="207"/>
      <c r="EV35" s="207"/>
      <c r="EW35" s="207"/>
      <c r="EX35" s="207"/>
      <c r="EY35" s="207"/>
      <c r="EZ35" s="207"/>
      <c r="FA35" s="207"/>
      <c r="FB35" s="207"/>
      <c r="FC35" s="207"/>
      <c r="FD35" s="207"/>
      <c r="FE35" s="207"/>
      <c r="FF35" s="207"/>
      <c r="FG35" s="207"/>
      <c r="FH35" s="207"/>
      <c r="FI35" s="207"/>
      <c r="FJ35" s="207"/>
      <c r="FK35" s="207"/>
      <c r="FL35" s="207"/>
      <c r="FM35" s="207"/>
      <c r="FN35" s="207"/>
      <c r="FO35" s="207"/>
      <c r="FP35" s="207"/>
      <c r="FQ35" s="207"/>
      <c r="FR35" s="207"/>
      <c r="FS35" s="207"/>
      <c r="FT35" s="207"/>
      <c r="FU35" s="207"/>
      <c r="FV35" s="207"/>
      <c r="FW35" s="207"/>
      <c r="FX35" s="207"/>
      <c r="FY35" s="207"/>
      <c r="FZ35" s="207"/>
      <c r="GA35" s="207"/>
      <c r="GB35" s="207"/>
      <c r="GC35" s="207"/>
      <c r="GD35" s="207"/>
      <c r="GE35" s="207"/>
      <c r="GF35" s="207"/>
      <c r="GG35" s="207"/>
      <c r="GH35" s="207"/>
      <c r="GI35" s="207"/>
      <c r="GJ35" s="207"/>
      <c r="GK35" s="207"/>
      <c r="GL35" s="207"/>
      <c r="GM35" s="207"/>
      <c r="GN35" s="207"/>
      <c r="GO35" s="207"/>
      <c r="GP35" s="207"/>
      <c r="GQ35" s="207"/>
      <c r="GR35" s="207"/>
      <c r="GS35" s="207"/>
      <c r="GT35" s="207"/>
      <c r="GU35" s="207"/>
      <c r="GV35" s="207"/>
      <c r="GW35" s="207"/>
      <c r="GX35" s="207"/>
      <c r="GY35" s="207"/>
      <c r="GZ35" s="207"/>
      <c r="HA35" s="207"/>
      <c r="HB35" s="207"/>
      <c r="HC35" s="207"/>
      <c r="HD35" s="207"/>
      <c r="HE35" s="207"/>
      <c r="HF35" s="207"/>
      <c r="HG35" s="207"/>
      <c r="HH35" s="207"/>
      <c r="HI35" s="207"/>
      <c r="HJ35" s="207"/>
      <c r="HK35" s="207"/>
      <c r="HL35" s="207"/>
      <c r="HM35" s="207"/>
      <c r="HN35" s="207"/>
      <c r="HO35" s="207"/>
      <c r="HP35" s="207"/>
      <c r="HQ35" s="207"/>
      <c r="HR35" s="207"/>
      <c r="HS35" s="207"/>
      <c r="HT35" s="207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07"/>
      <c r="IH35" s="207"/>
      <c r="II35" s="207"/>
      <c r="IJ35" s="207"/>
      <c r="IK35" s="207"/>
      <c r="IL35" s="207"/>
      <c r="IM35" s="207"/>
      <c r="IN35" s="207"/>
      <c r="IO35" s="207"/>
      <c r="IP35" s="207"/>
      <c r="IQ35" s="207"/>
      <c r="IR35" s="207"/>
      <c r="IS35" s="207"/>
      <c r="IT35" s="207"/>
      <c r="IU35" s="207"/>
      <c r="IV35" s="207"/>
      <c r="IW35" s="207"/>
      <c r="IX35" s="207"/>
      <c r="IY35" s="207"/>
      <c r="IZ35" s="207"/>
      <c r="JA35" s="207"/>
      <c r="JB35" s="207"/>
      <c r="JC35" s="207"/>
      <c r="JD35" s="207"/>
      <c r="JE35" s="207"/>
      <c r="JF35" s="207"/>
      <c r="JG35" s="207"/>
      <c r="JH35" s="207"/>
      <c r="JI35" s="207"/>
      <c r="JJ35" s="207"/>
      <c r="JK35" s="207"/>
      <c r="JL35" s="207"/>
      <c r="JM35" s="207"/>
      <c r="JN35" s="207"/>
      <c r="JO35" s="207"/>
      <c r="JP35" s="207"/>
      <c r="JQ35" s="207"/>
      <c r="JR35" s="207"/>
      <c r="JS35" s="207"/>
      <c r="JT35" s="207"/>
      <c r="JU35" s="207"/>
      <c r="JV35" s="207"/>
      <c r="JW35" s="207"/>
      <c r="JX35" s="207"/>
      <c r="JY35" s="207"/>
      <c r="JZ35" s="207"/>
      <c r="KA35" s="207"/>
      <c r="KB35" s="207"/>
      <c r="KC35" s="207"/>
      <c r="KD35" s="207"/>
      <c r="KE35" s="207"/>
      <c r="KF35" s="207"/>
      <c r="KG35" s="207"/>
      <c r="KH35" s="207"/>
      <c r="KI35" s="207"/>
      <c r="KJ35" s="207"/>
      <c r="KK35" s="207"/>
      <c r="KL35" s="207"/>
      <c r="KM35" s="207"/>
      <c r="KN35" s="207"/>
      <c r="KO35" s="207"/>
      <c r="KP35" s="207"/>
      <c r="KQ35" s="207"/>
      <c r="KR35" s="207"/>
      <c r="KS35" s="207"/>
      <c r="KT35" s="207"/>
      <c r="KU35" s="207"/>
      <c r="KV35" s="207"/>
      <c r="KW35" s="207"/>
      <c r="KX35" s="207"/>
      <c r="KY35" s="207"/>
      <c r="KZ35" s="207"/>
      <c r="LA35" s="207"/>
      <c r="LB35" s="207"/>
      <c r="LC35" s="207"/>
      <c r="LD35" s="207"/>
      <c r="LE35" s="207"/>
      <c r="LF35" s="207"/>
      <c r="LG35" s="207"/>
      <c r="LH35" s="207"/>
      <c r="LI35" s="207"/>
      <c r="LJ35" s="207"/>
      <c r="LK35" s="207"/>
      <c r="LL35" s="207"/>
      <c r="LM35" s="207"/>
      <c r="LN35" s="207"/>
      <c r="LO35" s="207"/>
      <c r="LP35" s="207"/>
      <c r="LQ35" s="207"/>
      <c r="LR35" s="207"/>
      <c r="LS35" s="207"/>
      <c r="LT35" s="207"/>
      <c r="LU35" s="207"/>
      <c r="LV35" s="207"/>
      <c r="LW35" s="207"/>
      <c r="LX35" s="207"/>
      <c r="LY35" s="207"/>
      <c r="LZ35" s="207"/>
      <c r="MA35" s="207"/>
      <c r="MB35" s="207"/>
      <c r="MC35" s="207"/>
      <c r="MD35" s="207"/>
      <c r="ME35" s="207"/>
      <c r="MF35" s="207"/>
      <c r="MG35" s="207"/>
      <c r="MH35" s="207"/>
      <c r="MI35" s="207"/>
      <c r="MJ35" s="207"/>
      <c r="MK35" s="207"/>
      <c r="ML35" s="207"/>
      <c r="MM35" s="207"/>
      <c r="MN35" s="207"/>
      <c r="MO35" s="207"/>
      <c r="MP35" s="207"/>
      <c r="MQ35" s="207"/>
      <c r="MR35" s="207"/>
      <c r="MS35" s="207"/>
      <c r="MT35" s="207"/>
      <c r="MU35" s="207"/>
      <c r="MV35" s="207"/>
      <c r="MW35" s="207"/>
      <c r="MX35" s="207"/>
      <c r="MY35" s="207"/>
      <c r="MZ35" s="207"/>
      <c r="NA35" s="207"/>
      <c r="NB35" s="207"/>
      <c r="NC35" s="207"/>
      <c r="ND35" s="207"/>
      <c r="NE35" s="207"/>
      <c r="NF35" s="207"/>
      <c r="NG35" s="207"/>
      <c r="NH35" s="207"/>
      <c r="NI35" s="207"/>
      <c r="NJ35" s="207"/>
      <c r="NK35" s="207"/>
      <c r="NL35" s="207"/>
      <c r="NM35" s="207"/>
      <c r="NN35" s="207"/>
      <c r="NO35" s="207"/>
      <c r="NP35" s="207"/>
      <c r="NQ35" s="207"/>
      <c r="NR35" s="207"/>
      <c r="NS35" s="207"/>
      <c r="NT35" s="207"/>
      <c r="NU35" s="207"/>
      <c r="NV35" s="207"/>
      <c r="NW35" s="207"/>
      <c r="NX35" s="207"/>
      <c r="NY35" s="207"/>
      <c r="NZ35" s="207"/>
      <c r="OA35" s="207"/>
      <c r="OB35" s="207"/>
      <c r="OC35" s="207"/>
      <c r="OD35" s="207"/>
      <c r="OE35" s="207"/>
      <c r="OF35" s="207"/>
      <c r="OG35" s="207"/>
      <c r="OH35" s="207"/>
      <c r="OI35" s="207"/>
      <c r="OJ35" s="207"/>
      <c r="OK35" s="207"/>
      <c r="OL35" s="207"/>
      <c r="OM35" s="207"/>
      <c r="ON35" s="207"/>
      <c r="OO35" s="207"/>
      <c r="OP35" s="207"/>
      <c r="OQ35" s="207"/>
      <c r="OR35" s="207"/>
      <c r="OS35" s="207"/>
      <c r="OT35" s="207"/>
      <c r="OU35" s="207"/>
      <c r="OV35" s="207"/>
      <c r="OW35" s="207"/>
      <c r="OX35" s="207"/>
      <c r="OY35" s="207"/>
      <c r="OZ35" s="207"/>
      <c r="PA35" s="207"/>
      <c r="PB35" s="207"/>
      <c r="PC35" s="207"/>
      <c r="PD35" s="207"/>
      <c r="PE35" s="207"/>
      <c r="PF35" s="207"/>
      <c r="PG35" s="207"/>
      <c r="PH35" s="207"/>
      <c r="PI35" s="207"/>
      <c r="PJ35" s="207"/>
      <c r="PK35" s="207"/>
      <c r="PL35" s="207"/>
      <c r="PM35" s="207"/>
      <c r="PN35" s="207"/>
      <c r="PO35" s="207"/>
      <c r="PP35" s="207"/>
      <c r="PQ35" s="207"/>
      <c r="PR35" s="207"/>
      <c r="PS35" s="207"/>
      <c r="PT35" s="207"/>
      <c r="PU35" s="207"/>
      <c r="PV35" s="207"/>
      <c r="PW35" s="207"/>
      <c r="PX35" s="207"/>
      <c r="PY35" s="207"/>
      <c r="PZ35" s="207"/>
      <c r="QA35" s="207"/>
      <c r="QB35" s="207"/>
      <c r="QC35" s="207"/>
      <c r="QD35" s="207"/>
      <c r="QE35" s="207"/>
      <c r="QF35" s="207"/>
      <c r="QG35" s="207"/>
      <c r="QH35" s="207"/>
      <c r="QI35" s="207"/>
      <c r="QJ35" s="207"/>
      <c r="QK35" s="207"/>
      <c r="QL35" s="207"/>
      <c r="QM35" s="207"/>
      <c r="QN35" s="207"/>
      <c r="QO35" s="207"/>
      <c r="QP35" s="207"/>
      <c r="QQ35" s="207"/>
      <c r="QR35" s="207"/>
      <c r="QS35" s="207"/>
      <c r="QT35" s="207"/>
      <c r="QU35" s="207"/>
      <c r="QV35" s="207"/>
      <c r="QW35" s="207"/>
      <c r="QX35" s="207"/>
      <c r="QY35" s="207"/>
      <c r="QZ35" s="207"/>
      <c r="RA35" s="207"/>
      <c r="RB35" s="207"/>
      <c r="RC35" s="207"/>
      <c r="RD35" s="207"/>
      <c r="RE35" s="207"/>
      <c r="RF35" s="207"/>
      <c r="RG35" s="207"/>
      <c r="RH35" s="207"/>
    </row>
    <row r="36" spans="1:476" ht="12.75" customHeight="1"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108">
        <f>SUM(CC37:CN37)</f>
        <v>1137600</v>
      </c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108">
        <f>SUM(DY37:EJ37)</f>
        <v>3792000</v>
      </c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  <c r="NX36" s="50"/>
      <c r="NY36" s="50"/>
      <c r="NZ36" s="50"/>
      <c r="OA36" s="50"/>
      <c r="OB36" s="50"/>
      <c r="OC36" s="50"/>
      <c r="OD36" s="50"/>
      <c r="OE36" s="50"/>
      <c r="OF36" s="50"/>
      <c r="OG36" s="50"/>
      <c r="OH36" s="50"/>
      <c r="OI36" s="50"/>
      <c r="OJ36" s="50"/>
      <c r="OK36" s="50"/>
      <c r="OL36" s="50"/>
      <c r="OM36" s="50"/>
      <c r="ON36" s="50"/>
      <c r="OO36" s="50"/>
      <c r="OP36" s="50"/>
      <c r="OQ36" s="50"/>
      <c r="OR36" s="50"/>
      <c r="OS36" s="50"/>
      <c r="OT36" s="50"/>
      <c r="OU36" s="50"/>
      <c r="OV36" s="50"/>
      <c r="OW36" s="50"/>
      <c r="OX36" s="50"/>
      <c r="OY36" s="50"/>
      <c r="OZ36" s="50"/>
      <c r="PA36" s="50"/>
      <c r="PB36" s="50"/>
      <c r="PC36" s="50"/>
      <c r="PD36" s="50"/>
      <c r="PE36" s="50"/>
      <c r="PF36" s="50"/>
      <c r="PG36" s="50"/>
      <c r="PH36" s="50"/>
      <c r="PI36" s="50"/>
      <c r="PJ36" s="50"/>
      <c r="PK36" s="50"/>
      <c r="PL36" s="50"/>
      <c r="PM36" s="50"/>
      <c r="PN36" s="50"/>
      <c r="PO36" s="50"/>
      <c r="PP36" s="50"/>
      <c r="PQ36" s="50"/>
      <c r="PR36" s="50"/>
      <c r="PS36" s="50"/>
      <c r="PT36" s="50"/>
      <c r="PU36" s="50"/>
      <c r="PV36" s="50"/>
      <c r="PW36" s="50"/>
      <c r="PX36" s="50"/>
      <c r="PY36" s="50"/>
      <c r="PZ36" s="50"/>
      <c r="QA36" s="50"/>
      <c r="QB36" s="50"/>
      <c r="QC36" s="50"/>
      <c r="QD36" s="50"/>
      <c r="QE36" s="50"/>
      <c r="QF36" s="50"/>
      <c r="QG36" s="50"/>
      <c r="QH36" s="50"/>
      <c r="QI36" s="50"/>
      <c r="QJ36" s="50"/>
      <c r="QK36" s="50"/>
      <c r="QL36" s="50"/>
      <c r="QM36" s="50"/>
      <c r="QN36" s="50"/>
      <c r="QO36" s="50"/>
      <c r="QP36" s="50"/>
      <c r="QQ36" s="50"/>
      <c r="QR36" s="50"/>
      <c r="QS36" s="50"/>
      <c r="QT36" s="50"/>
      <c r="QU36" s="50"/>
      <c r="QV36" s="50"/>
      <c r="QW36" s="50"/>
      <c r="QX36" s="50"/>
      <c r="QY36" s="50"/>
      <c r="QZ36" s="50"/>
      <c r="RA36" s="50"/>
      <c r="RB36" s="50"/>
      <c r="RC36" s="50"/>
      <c r="RD36" s="50"/>
      <c r="RE36" s="50"/>
      <c r="RF36" s="50"/>
      <c r="RG36" s="50"/>
      <c r="RH36" s="50"/>
    </row>
    <row r="37" spans="1:476" ht="15.75" customHeight="1">
      <c r="B37" s="225" t="s">
        <v>191</v>
      </c>
      <c r="E37" s="82">
        <f>SUM(H37:AQ37)</f>
        <v>124188000</v>
      </c>
      <c r="H37" s="70">
        <f>SUM(AS37:BD37)</f>
        <v>0</v>
      </c>
      <c r="I37" s="70">
        <f>SUM(BE37:BP37)</f>
        <v>568800</v>
      </c>
      <c r="J37" s="70">
        <f>SUM(BQ37:CB37)</f>
        <v>1137600</v>
      </c>
      <c r="K37" s="70">
        <f>SUM(CC37:CN37)</f>
        <v>1137600</v>
      </c>
      <c r="L37" s="70">
        <f>SUM(CO37:CZ37)</f>
        <v>3792000</v>
      </c>
      <c r="M37" s="70">
        <f>SUM(DA37:DL37)</f>
        <v>3792000</v>
      </c>
      <c r="N37" s="70">
        <f>SUM(DM37:DX37)</f>
        <v>3792000</v>
      </c>
      <c r="O37" s="70">
        <f>SUM(DY37:EJ37)</f>
        <v>3792000</v>
      </c>
      <c r="P37" s="70">
        <f>SUM(EK37:EV37)</f>
        <v>3792000</v>
      </c>
      <c r="Q37" s="70">
        <f>SUM(EW37:FH37)</f>
        <v>3792000</v>
      </c>
      <c r="R37" s="70">
        <f>SUM(FI37:FT37)</f>
        <v>3792000</v>
      </c>
      <c r="S37" s="70">
        <f>SUM(FU37:GF37)</f>
        <v>3792000</v>
      </c>
      <c r="T37" s="70">
        <f>SUM(GG37:GR37)</f>
        <v>3792000</v>
      </c>
      <c r="U37" s="70">
        <f>SUM(GS37:HD37)</f>
        <v>3792000</v>
      </c>
      <c r="V37" s="70">
        <f>SUM(HE37:HP37)</f>
        <v>3792000</v>
      </c>
      <c r="W37" s="70">
        <f>SUM(HQ37:IB37)</f>
        <v>3792000</v>
      </c>
      <c r="X37" s="70">
        <f>SUM(IC37:IN37)</f>
        <v>3792000</v>
      </c>
      <c r="Y37" s="70">
        <f>SUM(IO37:IZ37)</f>
        <v>3792000</v>
      </c>
      <c r="Z37" s="70">
        <f>SUM(JA37:JL37)</f>
        <v>3792000</v>
      </c>
      <c r="AA37" s="70">
        <f>SUM(JM37:JX37)</f>
        <v>3792000</v>
      </c>
      <c r="AB37" s="70">
        <f>SUM(JY37:KJ37)</f>
        <v>3792000</v>
      </c>
      <c r="AC37" s="70">
        <f>SUM(KK37:KV37)</f>
        <v>3792000</v>
      </c>
      <c r="AD37" s="70">
        <f>SUM(KW37:LH37)</f>
        <v>3792000</v>
      </c>
      <c r="AE37" s="70">
        <f>SUM(LI37:LT37)</f>
        <v>3792000</v>
      </c>
      <c r="AF37" s="70">
        <f>SUM(LU37:MF37)</f>
        <v>3792000</v>
      </c>
      <c r="AG37" s="70">
        <f>SUM(MG37:MR37)</f>
        <v>3792000</v>
      </c>
      <c r="AH37" s="70">
        <f>SUM(MS37:ND37)</f>
        <v>3792000</v>
      </c>
      <c r="AI37" s="70">
        <f>SUM(NE37:NP37)</f>
        <v>3792000</v>
      </c>
      <c r="AJ37" s="70">
        <f>SUM(NQ37:OB37)</f>
        <v>3792000</v>
      </c>
      <c r="AK37" s="70">
        <f>SUM(OC37:ON37)</f>
        <v>3792000</v>
      </c>
      <c r="AL37" s="70">
        <f>SUM(OO37:OZ37)</f>
        <v>3792000</v>
      </c>
      <c r="AM37" s="70">
        <f>SUM(PA37:PL37)</f>
        <v>3792000</v>
      </c>
      <c r="AN37" s="70">
        <f>SUM(PM37:PX37)</f>
        <v>3792000</v>
      </c>
      <c r="AO37" s="70">
        <f>SUM(PY37:QJ37)</f>
        <v>3792000</v>
      </c>
      <c r="AP37" s="70">
        <f>SUM(QK37:QV37)</f>
        <v>3792000</v>
      </c>
      <c r="AQ37" s="70">
        <f>SUM(QW37:RH37)</f>
        <v>3792000</v>
      </c>
      <c r="AR37" s="70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>
        <v>47400</v>
      </c>
      <c r="BF37" s="227">
        <v>47400</v>
      </c>
      <c r="BG37" s="227">
        <v>47400</v>
      </c>
      <c r="BH37" s="227">
        <v>47400</v>
      </c>
      <c r="BI37" s="227">
        <v>47400</v>
      </c>
      <c r="BJ37" s="227">
        <v>47400</v>
      </c>
      <c r="BK37" s="227">
        <v>47400</v>
      </c>
      <c r="BL37" s="227">
        <v>47400</v>
      </c>
      <c r="BM37" s="227">
        <v>47400</v>
      </c>
      <c r="BN37" s="227">
        <v>47400</v>
      </c>
      <c r="BO37" s="227">
        <v>47400</v>
      </c>
      <c r="BP37" s="227">
        <v>47400</v>
      </c>
      <c r="BQ37" s="227">
        <v>94800</v>
      </c>
      <c r="BR37" s="227">
        <v>94800</v>
      </c>
      <c r="BS37" s="227">
        <v>94800</v>
      </c>
      <c r="BT37" s="227">
        <v>94800</v>
      </c>
      <c r="BU37" s="227">
        <v>94800</v>
      </c>
      <c r="BV37" s="227">
        <v>94800</v>
      </c>
      <c r="BW37" s="227">
        <v>94800</v>
      </c>
      <c r="BX37" s="227">
        <v>94800</v>
      </c>
      <c r="BY37" s="227">
        <v>94800</v>
      </c>
      <c r="BZ37" s="227">
        <v>94800</v>
      </c>
      <c r="CA37" s="227">
        <v>94800</v>
      </c>
      <c r="CB37" s="227">
        <v>94800</v>
      </c>
      <c r="CC37" s="227">
        <v>94800</v>
      </c>
      <c r="CD37" s="227">
        <v>94800</v>
      </c>
      <c r="CE37" s="227">
        <v>94800</v>
      </c>
      <c r="CF37" s="227">
        <v>94800</v>
      </c>
      <c r="CG37" s="227">
        <v>94800</v>
      </c>
      <c r="CH37" s="227">
        <v>94800</v>
      </c>
      <c r="CI37" s="227">
        <v>94800</v>
      </c>
      <c r="CJ37" s="227">
        <v>94800</v>
      </c>
      <c r="CK37" s="227">
        <v>94800</v>
      </c>
      <c r="CL37" s="227">
        <v>94800</v>
      </c>
      <c r="CM37" s="227">
        <v>94800</v>
      </c>
      <c r="CN37" s="227">
        <v>94800</v>
      </c>
      <c r="CO37" s="227">
        <v>316000</v>
      </c>
      <c r="CP37" s="227">
        <v>316000</v>
      </c>
      <c r="CQ37" s="227">
        <v>316000</v>
      </c>
      <c r="CR37" s="227">
        <v>316000</v>
      </c>
      <c r="CS37" s="227">
        <v>316000</v>
      </c>
      <c r="CT37" s="227">
        <v>316000</v>
      </c>
      <c r="CU37" s="227">
        <v>316000</v>
      </c>
      <c r="CV37" s="227">
        <v>316000</v>
      </c>
      <c r="CW37" s="227">
        <v>316000</v>
      </c>
      <c r="CX37" s="227">
        <v>316000</v>
      </c>
      <c r="CY37" s="227">
        <v>316000</v>
      </c>
      <c r="CZ37" s="227">
        <v>316000</v>
      </c>
      <c r="DA37" s="227">
        <v>316000</v>
      </c>
      <c r="DB37" s="227">
        <v>316000</v>
      </c>
      <c r="DC37" s="227">
        <v>316000</v>
      </c>
      <c r="DD37" s="227">
        <v>316000</v>
      </c>
      <c r="DE37" s="227">
        <v>316000</v>
      </c>
      <c r="DF37" s="227">
        <v>316000</v>
      </c>
      <c r="DG37" s="227">
        <v>316000</v>
      </c>
      <c r="DH37" s="227">
        <v>316000</v>
      </c>
      <c r="DI37" s="227">
        <v>316000</v>
      </c>
      <c r="DJ37" s="227">
        <v>316000</v>
      </c>
      <c r="DK37" s="227">
        <v>316000</v>
      </c>
      <c r="DL37" s="227">
        <v>316000</v>
      </c>
      <c r="DM37" s="227">
        <v>316000</v>
      </c>
      <c r="DN37" s="227">
        <v>316000</v>
      </c>
      <c r="DO37" s="227">
        <v>316000</v>
      </c>
      <c r="DP37" s="227">
        <v>316000</v>
      </c>
      <c r="DQ37" s="227">
        <v>316000</v>
      </c>
      <c r="DR37" s="227">
        <v>316000</v>
      </c>
      <c r="DS37" s="227">
        <v>316000</v>
      </c>
      <c r="DT37" s="227">
        <v>316000</v>
      </c>
      <c r="DU37" s="227">
        <v>316000</v>
      </c>
      <c r="DV37" s="227">
        <v>316000</v>
      </c>
      <c r="DW37" s="227">
        <v>316000</v>
      </c>
      <c r="DX37" s="227">
        <v>316000</v>
      </c>
      <c r="DY37" s="227">
        <v>316000</v>
      </c>
      <c r="DZ37" s="227">
        <f t="shared" ref="DZ37:GK37" si="136">DY37</f>
        <v>316000</v>
      </c>
      <c r="EA37" s="227">
        <f t="shared" si="136"/>
        <v>316000</v>
      </c>
      <c r="EB37" s="227">
        <f t="shared" si="136"/>
        <v>316000</v>
      </c>
      <c r="EC37" s="227">
        <f t="shared" si="136"/>
        <v>316000</v>
      </c>
      <c r="ED37" s="227">
        <f t="shared" si="136"/>
        <v>316000</v>
      </c>
      <c r="EE37" s="227">
        <f t="shared" si="136"/>
        <v>316000</v>
      </c>
      <c r="EF37" s="227">
        <f t="shared" si="136"/>
        <v>316000</v>
      </c>
      <c r="EG37" s="227">
        <f t="shared" si="136"/>
        <v>316000</v>
      </c>
      <c r="EH37" s="227">
        <f t="shared" si="136"/>
        <v>316000</v>
      </c>
      <c r="EI37" s="227">
        <f t="shared" si="136"/>
        <v>316000</v>
      </c>
      <c r="EJ37" s="227">
        <f t="shared" si="136"/>
        <v>316000</v>
      </c>
      <c r="EK37" s="227">
        <f t="shared" si="136"/>
        <v>316000</v>
      </c>
      <c r="EL37" s="227">
        <f t="shared" si="136"/>
        <v>316000</v>
      </c>
      <c r="EM37" s="227">
        <f t="shared" si="136"/>
        <v>316000</v>
      </c>
      <c r="EN37" s="227">
        <f t="shared" si="136"/>
        <v>316000</v>
      </c>
      <c r="EO37" s="227">
        <f t="shared" si="136"/>
        <v>316000</v>
      </c>
      <c r="EP37" s="227">
        <f t="shared" si="136"/>
        <v>316000</v>
      </c>
      <c r="EQ37" s="227">
        <f t="shared" si="136"/>
        <v>316000</v>
      </c>
      <c r="ER37" s="227">
        <f t="shared" si="136"/>
        <v>316000</v>
      </c>
      <c r="ES37" s="227">
        <f t="shared" si="136"/>
        <v>316000</v>
      </c>
      <c r="ET37" s="227">
        <f t="shared" si="136"/>
        <v>316000</v>
      </c>
      <c r="EU37" s="227">
        <f t="shared" si="136"/>
        <v>316000</v>
      </c>
      <c r="EV37" s="227">
        <f t="shared" si="136"/>
        <v>316000</v>
      </c>
      <c r="EW37" s="227">
        <f t="shared" si="136"/>
        <v>316000</v>
      </c>
      <c r="EX37" s="227">
        <f t="shared" si="136"/>
        <v>316000</v>
      </c>
      <c r="EY37" s="227">
        <f t="shared" si="136"/>
        <v>316000</v>
      </c>
      <c r="EZ37" s="227">
        <f t="shared" si="136"/>
        <v>316000</v>
      </c>
      <c r="FA37" s="227">
        <f t="shared" si="136"/>
        <v>316000</v>
      </c>
      <c r="FB37" s="227">
        <f t="shared" si="136"/>
        <v>316000</v>
      </c>
      <c r="FC37" s="227">
        <f t="shared" si="136"/>
        <v>316000</v>
      </c>
      <c r="FD37" s="227">
        <f t="shared" si="136"/>
        <v>316000</v>
      </c>
      <c r="FE37" s="227">
        <f t="shared" si="136"/>
        <v>316000</v>
      </c>
      <c r="FF37" s="227">
        <f t="shared" si="136"/>
        <v>316000</v>
      </c>
      <c r="FG37" s="227">
        <f t="shared" si="136"/>
        <v>316000</v>
      </c>
      <c r="FH37" s="227">
        <f t="shared" si="136"/>
        <v>316000</v>
      </c>
      <c r="FI37" s="227">
        <f t="shared" si="136"/>
        <v>316000</v>
      </c>
      <c r="FJ37" s="227">
        <f t="shared" si="136"/>
        <v>316000</v>
      </c>
      <c r="FK37" s="227">
        <f t="shared" si="136"/>
        <v>316000</v>
      </c>
      <c r="FL37" s="227">
        <f t="shared" si="136"/>
        <v>316000</v>
      </c>
      <c r="FM37" s="227">
        <f t="shared" si="136"/>
        <v>316000</v>
      </c>
      <c r="FN37" s="227">
        <f t="shared" si="136"/>
        <v>316000</v>
      </c>
      <c r="FO37" s="227">
        <f t="shared" si="136"/>
        <v>316000</v>
      </c>
      <c r="FP37" s="227">
        <f t="shared" si="136"/>
        <v>316000</v>
      </c>
      <c r="FQ37" s="227">
        <f t="shared" si="136"/>
        <v>316000</v>
      </c>
      <c r="FR37" s="227">
        <f t="shared" si="136"/>
        <v>316000</v>
      </c>
      <c r="FS37" s="227">
        <f t="shared" si="136"/>
        <v>316000</v>
      </c>
      <c r="FT37" s="227">
        <f t="shared" si="136"/>
        <v>316000</v>
      </c>
      <c r="FU37" s="227">
        <f t="shared" si="136"/>
        <v>316000</v>
      </c>
      <c r="FV37" s="227">
        <f t="shared" si="136"/>
        <v>316000</v>
      </c>
      <c r="FW37" s="227">
        <f t="shared" si="136"/>
        <v>316000</v>
      </c>
      <c r="FX37" s="227">
        <f t="shared" si="136"/>
        <v>316000</v>
      </c>
      <c r="FY37" s="227">
        <f t="shared" si="136"/>
        <v>316000</v>
      </c>
      <c r="FZ37" s="227">
        <f t="shared" si="136"/>
        <v>316000</v>
      </c>
      <c r="GA37" s="227">
        <f t="shared" si="136"/>
        <v>316000</v>
      </c>
      <c r="GB37" s="227">
        <f t="shared" si="136"/>
        <v>316000</v>
      </c>
      <c r="GC37" s="227">
        <f t="shared" si="136"/>
        <v>316000</v>
      </c>
      <c r="GD37" s="227">
        <f t="shared" si="136"/>
        <v>316000</v>
      </c>
      <c r="GE37" s="227">
        <f t="shared" si="136"/>
        <v>316000</v>
      </c>
      <c r="GF37" s="227">
        <f t="shared" si="136"/>
        <v>316000</v>
      </c>
      <c r="GG37" s="227">
        <f t="shared" si="136"/>
        <v>316000</v>
      </c>
      <c r="GH37" s="227">
        <f t="shared" si="136"/>
        <v>316000</v>
      </c>
      <c r="GI37" s="227">
        <f t="shared" si="136"/>
        <v>316000</v>
      </c>
      <c r="GJ37" s="227">
        <f t="shared" si="136"/>
        <v>316000</v>
      </c>
      <c r="GK37" s="227">
        <f t="shared" si="136"/>
        <v>316000</v>
      </c>
      <c r="GL37" s="227">
        <f t="shared" ref="GL37:IW37" si="137">GK37</f>
        <v>316000</v>
      </c>
      <c r="GM37" s="227">
        <f t="shared" si="137"/>
        <v>316000</v>
      </c>
      <c r="GN37" s="227">
        <f t="shared" si="137"/>
        <v>316000</v>
      </c>
      <c r="GO37" s="227">
        <f t="shared" si="137"/>
        <v>316000</v>
      </c>
      <c r="GP37" s="227">
        <f t="shared" si="137"/>
        <v>316000</v>
      </c>
      <c r="GQ37" s="227">
        <f t="shared" si="137"/>
        <v>316000</v>
      </c>
      <c r="GR37" s="227">
        <f t="shared" si="137"/>
        <v>316000</v>
      </c>
      <c r="GS37" s="227">
        <f t="shared" si="137"/>
        <v>316000</v>
      </c>
      <c r="GT37" s="227">
        <f t="shared" si="137"/>
        <v>316000</v>
      </c>
      <c r="GU37" s="227">
        <f t="shared" si="137"/>
        <v>316000</v>
      </c>
      <c r="GV37" s="227">
        <f t="shared" si="137"/>
        <v>316000</v>
      </c>
      <c r="GW37" s="227">
        <f t="shared" si="137"/>
        <v>316000</v>
      </c>
      <c r="GX37" s="227">
        <f t="shared" si="137"/>
        <v>316000</v>
      </c>
      <c r="GY37" s="227">
        <f t="shared" si="137"/>
        <v>316000</v>
      </c>
      <c r="GZ37" s="227">
        <f t="shared" si="137"/>
        <v>316000</v>
      </c>
      <c r="HA37" s="227">
        <f t="shared" si="137"/>
        <v>316000</v>
      </c>
      <c r="HB37" s="227">
        <f t="shared" si="137"/>
        <v>316000</v>
      </c>
      <c r="HC37" s="227">
        <f t="shared" si="137"/>
        <v>316000</v>
      </c>
      <c r="HD37" s="227">
        <f t="shared" si="137"/>
        <v>316000</v>
      </c>
      <c r="HE37" s="227">
        <f t="shared" si="137"/>
        <v>316000</v>
      </c>
      <c r="HF37" s="227">
        <f t="shared" si="137"/>
        <v>316000</v>
      </c>
      <c r="HG37" s="227">
        <f t="shared" si="137"/>
        <v>316000</v>
      </c>
      <c r="HH37" s="227">
        <f t="shared" si="137"/>
        <v>316000</v>
      </c>
      <c r="HI37" s="227">
        <f t="shared" si="137"/>
        <v>316000</v>
      </c>
      <c r="HJ37" s="227">
        <f t="shared" si="137"/>
        <v>316000</v>
      </c>
      <c r="HK37" s="227">
        <f t="shared" si="137"/>
        <v>316000</v>
      </c>
      <c r="HL37" s="227">
        <f t="shared" si="137"/>
        <v>316000</v>
      </c>
      <c r="HM37" s="227">
        <f t="shared" si="137"/>
        <v>316000</v>
      </c>
      <c r="HN37" s="227">
        <f t="shared" si="137"/>
        <v>316000</v>
      </c>
      <c r="HO37" s="227">
        <f t="shared" si="137"/>
        <v>316000</v>
      </c>
      <c r="HP37" s="227">
        <f t="shared" si="137"/>
        <v>316000</v>
      </c>
      <c r="HQ37" s="227">
        <f t="shared" si="137"/>
        <v>316000</v>
      </c>
      <c r="HR37" s="227">
        <f t="shared" si="137"/>
        <v>316000</v>
      </c>
      <c r="HS37" s="227">
        <f t="shared" si="137"/>
        <v>316000</v>
      </c>
      <c r="HT37" s="227">
        <f t="shared" si="137"/>
        <v>316000</v>
      </c>
      <c r="HU37" s="227">
        <f t="shared" si="137"/>
        <v>316000</v>
      </c>
      <c r="HV37" s="227">
        <f t="shared" si="137"/>
        <v>316000</v>
      </c>
      <c r="HW37" s="227">
        <f t="shared" si="137"/>
        <v>316000</v>
      </c>
      <c r="HX37" s="227">
        <f t="shared" si="137"/>
        <v>316000</v>
      </c>
      <c r="HY37" s="227">
        <f t="shared" si="137"/>
        <v>316000</v>
      </c>
      <c r="HZ37" s="227">
        <f t="shared" si="137"/>
        <v>316000</v>
      </c>
      <c r="IA37" s="227">
        <f t="shared" si="137"/>
        <v>316000</v>
      </c>
      <c r="IB37" s="227">
        <f t="shared" si="137"/>
        <v>316000</v>
      </c>
      <c r="IC37" s="227">
        <f t="shared" si="137"/>
        <v>316000</v>
      </c>
      <c r="ID37" s="227">
        <f t="shared" si="137"/>
        <v>316000</v>
      </c>
      <c r="IE37" s="227">
        <f t="shared" si="137"/>
        <v>316000</v>
      </c>
      <c r="IF37" s="227">
        <f t="shared" si="137"/>
        <v>316000</v>
      </c>
      <c r="IG37" s="227">
        <f t="shared" si="137"/>
        <v>316000</v>
      </c>
      <c r="IH37" s="227">
        <f t="shared" si="137"/>
        <v>316000</v>
      </c>
      <c r="II37" s="227">
        <f t="shared" si="137"/>
        <v>316000</v>
      </c>
      <c r="IJ37" s="227">
        <f t="shared" si="137"/>
        <v>316000</v>
      </c>
      <c r="IK37" s="227">
        <f t="shared" si="137"/>
        <v>316000</v>
      </c>
      <c r="IL37" s="227">
        <f t="shared" si="137"/>
        <v>316000</v>
      </c>
      <c r="IM37" s="227">
        <f t="shared" si="137"/>
        <v>316000</v>
      </c>
      <c r="IN37" s="227">
        <f t="shared" si="137"/>
        <v>316000</v>
      </c>
      <c r="IO37" s="227">
        <f t="shared" si="137"/>
        <v>316000</v>
      </c>
      <c r="IP37" s="227">
        <f t="shared" si="137"/>
        <v>316000</v>
      </c>
      <c r="IQ37" s="227">
        <f t="shared" si="137"/>
        <v>316000</v>
      </c>
      <c r="IR37" s="227">
        <f t="shared" si="137"/>
        <v>316000</v>
      </c>
      <c r="IS37" s="227">
        <f t="shared" si="137"/>
        <v>316000</v>
      </c>
      <c r="IT37" s="227">
        <f t="shared" si="137"/>
        <v>316000</v>
      </c>
      <c r="IU37" s="227">
        <f t="shared" si="137"/>
        <v>316000</v>
      </c>
      <c r="IV37" s="227">
        <f t="shared" si="137"/>
        <v>316000</v>
      </c>
      <c r="IW37" s="227">
        <f t="shared" si="137"/>
        <v>316000</v>
      </c>
      <c r="IX37" s="227">
        <f t="shared" ref="IX37:LI37" si="138">IW37</f>
        <v>316000</v>
      </c>
      <c r="IY37" s="227">
        <f t="shared" si="138"/>
        <v>316000</v>
      </c>
      <c r="IZ37" s="227">
        <f t="shared" si="138"/>
        <v>316000</v>
      </c>
      <c r="JA37" s="227">
        <f t="shared" si="138"/>
        <v>316000</v>
      </c>
      <c r="JB37" s="227">
        <f t="shared" si="138"/>
        <v>316000</v>
      </c>
      <c r="JC37" s="227">
        <f t="shared" si="138"/>
        <v>316000</v>
      </c>
      <c r="JD37" s="227">
        <f t="shared" si="138"/>
        <v>316000</v>
      </c>
      <c r="JE37" s="227">
        <f t="shared" si="138"/>
        <v>316000</v>
      </c>
      <c r="JF37" s="227">
        <f t="shared" si="138"/>
        <v>316000</v>
      </c>
      <c r="JG37" s="227">
        <f t="shared" si="138"/>
        <v>316000</v>
      </c>
      <c r="JH37" s="227">
        <f t="shared" si="138"/>
        <v>316000</v>
      </c>
      <c r="JI37" s="227">
        <f t="shared" si="138"/>
        <v>316000</v>
      </c>
      <c r="JJ37" s="227">
        <f t="shared" si="138"/>
        <v>316000</v>
      </c>
      <c r="JK37" s="227">
        <f t="shared" si="138"/>
        <v>316000</v>
      </c>
      <c r="JL37" s="227">
        <f t="shared" si="138"/>
        <v>316000</v>
      </c>
      <c r="JM37" s="227">
        <f t="shared" si="138"/>
        <v>316000</v>
      </c>
      <c r="JN37" s="227">
        <f t="shared" si="138"/>
        <v>316000</v>
      </c>
      <c r="JO37" s="227">
        <f t="shared" si="138"/>
        <v>316000</v>
      </c>
      <c r="JP37" s="227">
        <f t="shared" si="138"/>
        <v>316000</v>
      </c>
      <c r="JQ37" s="227">
        <f t="shared" si="138"/>
        <v>316000</v>
      </c>
      <c r="JR37" s="227">
        <f t="shared" si="138"/>
        <v>316000</v>
      </c>
      <c r="JS37" s="227">
        <f t="shared" si="138"/>
        <v>316000</v>
      </c>
      <c r="JT37" s="227">
        <f t="shared" si="138"/>
        <v>316000</v>
      </c>
      <c r="JU37" s="227">
        <f t="shared" si="138"/>
        <v>316000</v>
      </c>
      <c r="JV37" s="227">
        <f t="shared" si="138"/>
        <v>316000</v>
      </c>
      <c r="JW37" s="227">
        <f t="shared" si="138"/>
        <v>316000</v>
      </c>
      <c r="JX37" s="227">
        <f t="shared" si="138"/>
        <v>316000</v>
      </c>
      <c r="JY37" s="227">
        <f t="shared" si="138"/>
        <v>316000</v>
      </c>
      <c r="JZ37" s="227">
        <f t="shared" si="138"/>
        <v>316000</v>
      </c>
      <c r="KA37" s="227">
        <f t="shared" si="138"/>
        <v>316000</v>
      </c>
      <c r="KB37" s="227">
        <f t="shared" si="138"/>
        <v>316000</v>
      </c>
      <c r="KC37" s="227">
        <f t="shared" si="138"/>
        <v>316000</v>
      </c>
      <c r="KD37" s="227">
        <f t="shared" si="138"/>
        <v>316000</v>
      </c>
      <c r="KE37" s="227">
        <f t="shared" si="138"/>
        <v>316000</v>
      </c>
      <c r="KF37" s="227">
        <f t="shared" si="138"/>
        <v>316000</v>
      </c>
      <c r="KG37" s="227">
        <f t="shared" si="138"/>
        <v>316000</v>
      </c>
      <c r="KH37" s="227">
        <f t="shared" si="138"/>
        <v>316000</v>
      </c>
      <c r="KI37" s="227">
        <f t="shared" si="138"/>
        <v>316000</v>
      </c>
      <c r="KJ37" s="227">
        <f t="shared" si="138"/>
        <v>316000</v>
      </c>
      <c r="KK37" s="227">
        <f t="shared" si="138"/>
        <v>316000</v>
      </c>
      <c r="KL37" s="227">
        <f t="shared" si="138"/>
        <v>316000</v>
      </c>
      <c r="KM37" s="227">
        <f t="shared" si="138"/>
        <v>316000</v>
      </c>
      <c r="KN37" s="227">
        <f t="shared" si="138"/>
        <v>316000</v>
      </c>
      <c r="KO37" s="227">
        <f t="shared" si="138"/>
        <v>316000</v>
      </c>
      <c r="KP37" s="227">
        <f t="shared" si="138"/>
        <v>316000</v>
      </c>
      <c r="KQ37" s="227">
        <f t="shared" si="138"/>
        <v>316000</v>
      </c>
      <c r="KR37" s="227">
        <f t="shared" si="138"/>
        <v>316000</v>
      </c>
      <c r="KS37" s="227">
        <f t="shared" si="138"/>
        <v>316000</v>
      </c>
      <c r="KT37" s="227">
        <f t="shared" si="138"/>
        <v>316000</v>
      </c>
      <c r="KU37" s="227">
        <f t="shared" si="138"/>
        <v>316000</v>
      </c>
      <c r="KV37" s="227">
        <f t="shared" si="138"/>
        <v>316000</v>
      </c>
      <c r="KW37" s="227">
        <f t="shared" si="138"/>
        <v>316000</v>
      </c>
      <c r="KX37" s="227">
        <f t="shared" si="138"/>
        <v>316000</v>
      </c>
      <c r="KY37" s="227">
        <f t="shared" si="138"/>
        <v>316000</v>
      </c>
      <c r="KZ37" s="227">
        <f t="shared" si="138"/>
        <v>316000</v>
      </c>
      <c r="LA37" s="227">
        <f t="shared" si="138"/>
        <v>316000</v>
      </c>
      <c r="LB37" s="227">
        <f t="shared" si="138"/>
        <v>316000</v>
      </c>
      <c r="LC37" s="227">
        <f t="shared" si="138"/>
        <v>316000</v>
      </c>
      <c r="LD37" s="227">
        <f t="shared" si="138"/>
        <v>316000</v>
      </c>
      <c r="LE37" s="227">
        <f t="shared" si="138"/>
        <v>316000</v>
      </c>
      <c r="LF37" s="227">
        <f t="shared" si="138"/>
        <v>316000</v>
      </c>
      <c r="LG37" s="227">
        <f t="shared" si="138"/>
        <v>316000</v>
      </c>
      <c r="LH37" s="227">
        <f t="shared" si="138"/>
        <v>316000</v>
      </c>
      <c r="LI37" s="227">
        <f t="shared" si="138"/>
        <v>316000</v>
      </c>
      <c r="LJ37" s="227">
        <f t="shared" ref="LJ37:NU37" si="139">LI37</f>
        <v>316000</v>
      </c>
      <c r="LK37" s="227">
        <f t="shared" si="139"/>
        <v>316000</v>
      </c>
      <c r="LL37" s="227">
        <f t="shared" si="139"/>
        <v>316000</v>
      </c>
      <c r="LM37" s="227">
        <f t="shared" si="139"/>
        <v>316000</v>
      </c>
      <c r="LN37" s="227">
        <f t="shared" si="139"/>
        <v>316000</v>
      </c>
      <c r="LO37" s="227">
        <f t="shared" si="139"/>
        <v>316000</v>
      </c>
      <c r="LP37" s="227">
        <f t="shared" si="139"/>
        <v>316000</v>
      </c>
      <c r="LQ37" s="227">
        <f t="shared" si="139"/>
        <v>316000</v>
      </c>
      <c r="LR37" s="227">
        <f t="shared" si="139"/>
        <v>316000</v>
      </c>
      <c r="LS37" s="227">
        <f t="shared" si="139"/>
        <v>316000</v>
      </c>
      <c r="LT37" s="227">
        <f t="shared" si="139"/>
        <v>316000</v>
      </c>
      <c r="LU37" s="227">
        <f t="shared" si="139"/>
        <v>316000</v>
      </c>
      <c r="LV37" s="227">
        <f t="shared" si="139"/>
        <v>316000</v>
      </c>
      <c r="LW37" s="227">
        <f t="shared" si="139"/>
        <v>316000</v>
      </c>
      <c r="LX37" s="227">
        <f t="shared" si="139"/>
        <v>316000</v>
      </c>
      <c r="LY37" s="227">
        <f t="shared" si="139"/>
        <v>316000</v>
      </c>
      <c r="LZ37" s="227">
        <f t="shared" si="139"/>
        <v>316000</v>
      </c>
      <c r="MA37" s="227">
        <f t="shared" si="139"/>
        <v>316000</v>
      </c>
      <c r="MB37" s="227">
        <f t="shared" si="139"/>
        <v>316000</v>
      </c>
      <c r="MC37" s="227">
        <f t="shared" si="139"/>
        <v>316000</v>
      </c>
      <c r="MD37" s="227">
        <f t="shared" si="139"/>
        <v>316000</v>
      </c>
      <c r="ME37" s="227">
        <f t="shared" si="139"/>
        <v>316000</v>
      </c>
      <c r="MF37" s="227">
        <f t="shared" si="139"/>
        <v>316000</v>
      </c>
      <c r="MG37" s="227">
        <f t="shared" si="139"/>
        <v>316000</v>
      </c>
      <c r="MH37" s="227">
        <f t="shared" si="139"/>
        <v>316000</v>
      </c>
      <c r="MI37" s="227">
        <f t="shared" si="139"/>
        <v>316000</v>
      </c>
      <c r="MJ37" s="227">
        <f t="shared" si="139"/>
        <v>316000</v>
      </c>
      <c r="MK37" s="227">
        <f t="shared" si="139"/>
        <v>316000</v>
      </c>
      <c r="ML37" s="227">
        <f t="shared" si="139"/>
        <v>316000</v>
      </c>
      <c r="MM37" s="227">
        <f t="shared" si="139"/>
        <v>316000</v>
      </c>
      <c r="MN37" s="227">
        <f t="shared" si="139"/>
        <v>316000</v>
      </c>
      <c r="MO37" s="227">
        <f t="shared" si="139"/>
        <v>316000</v>
      </c>
      <c r="MP37" s="227">
        <f t="shared" si="139"/>
        <v>316000</v>
      </c>
      <c r="MQ37" s="227">
        <f t="shared" si="139"/>
        <v>316000</v>
      </c>
      <c r="MR37" s="227">
        <f t="shared" si="139"/>
        <v>316000</v>
      </c>
      <c r="MS37" s="227">
        <f t="shared" si="139"/>
        <v>316000</v>
      </c>
      <c r="MT37" s="227">
        <f t="shared" si="139"/>
        <v>316000</v>
      </c>
      <c r="MU37" s="227">
        <f t="shared" si="139"/>
        <v>316000</v>
      </c>
      <c r="MV37" s="227">
        <f t="shared" si="139"/>
        <v>316000</v>
      </c>
      <c r="MW37" s="227">
        <f t="shared" si="139"/>
        <v>316000</v>
      </c>
      <c r="MX37" s="227">
        <f t="shared" si="139"/>
        <v>316000</v>
      </c>
      <c r="MY37" s="227">
        <f t="shared" si="139"/>
        <v>316000</v>
      </c>
      <c r="MZ37" s="227">
        <f t="shared" si="139"/>
        <v>316000</v>
      </c>
      <c r="NA37" s="227">
        <f t="shared" si="139"/>
        <v>316000</v>
      </c>
      <c r="NB37" s="227">
        <f t="shared" si="139"/>
        <v>316000</v>
      </c>
      <c r="NC37" s="227">
        <f t="shared" si="139"/>
        <v>316000</v>
      </c>
      <c r="ND37" s="227">
        <f t="shared" si="139"/>
        <v>316000</v>
      </c>
      <c r="NE37" s="227">
        <f t="shared" si="139"/>
        <v>316000</v>
      </c>
      <c r="NF37" s="227">
        <f t="shared" si="139"/>
        <v>316000</v>
      </c>
      <c r="NG37" s="227">
        <f t="shared" si="139"/>
        <v>316000</v>
      </c>
      <c r="NH37" s="227">
        <f t="shared" si="139"/>
        <v>316000</v>
      </c>
      <c r="NI37" s="227">
        <f t="shared" si="139"/>
        <v>316000</v>
      </c>
      <c r="NJ37" s="227">
        <f t="shared" si="139"/>
        <v>316000</v>
      </c>
      <c r="NK37" s="227">
        <f t="shared" si="139"/>
        <v>316000</v>
      </c>
      <c r="NL37" s="227">
        <f t="shared" si="139"/>
        <v>316000</v>
      </c>
      <c r="NM37" s="227">
        <f t="shared" si="139"/>
        <v>316000</v>
      </c>
      <c r="NN37" s="227">
        <f t="shared" si="139"/>
        <v>316000</v>
      </c>
      <c r="NO37" s="227">
        <f t="shared" si="139"/>
        <v>316000</v>
      </c>
      <c r="NP37" s="227">
        <f t="shared" si="139"/>
        <v>316000</v>
      </c>
      <c r="NQ37" s="227">
        <f t="shared" si="139"/>
        <v>316000</v>
      </c>
      <c r="NR37" s="227">
        <f t="shared" si="139"/>
        <v>316000</v>
      </c>
      <c r="NS37" s="227">
        <f t="shared" si="139"/>
        <v>316000</v>
      </c>
      <c r="NT37" s="227">
        <f t="shared" si="139"/>
        <v>316000</v>
      </c>
      <c r="NU37" s="227">
        <f t="shared" si="139"/>
        <v>316000</v>
      </c>
      <c r="NV37" s="227">
        <f t="shared" ref="NV37:QG37" si="140">NU37</f>
        <v>316000</v>
      </c>
      <c r="NW37" s="227">
        <f t="shared" si="140"/>
        <v>316000</v>
      </c>
      <c r="NX37" s="227">
        <f t="shared" si="140"/>
        <v>316000</v>
      </c>
      <c r="NY37" s="227">
        <f t="shared" si="140"/>
        <v>316000</v>
      </c>
      <c r="NZ37" s="227">
        <f t="shared" si="140"/>
        <v>316000</v>
      </c>
      <c r="OA37" s="227">
        <f t="shared" si="140"/>
        <v>316000</v>
      </c>
      <c r="OB37" s="227">
        <f t="shared" si="140"/>
        <v>316000</v>
      </c>
      <c r="OC37" s="227">
        <f t="shared" si="140"/>
        <v>316000</v>
      </c>
      <c r="OD37" s="227">
        <f t="shared" si="140"/>
        <v>316000</v>
      </c>
      <c r="OE37" s="227">
        <f t="shared" si="140"/>
        <v>316000</v>
      </c>
      <c r="OF37" s="227">
        <f t="shared" si="140"/>
        <v>316000</v>
      </c>
      <c r="OG37" s="227">
        <f t="shared" si="140"/>
        <v>316000</v>
      </c>
      <c r="OH37" s="227">
        <f t="shared" si="140"/>
        <v>316000</v>
      </c>
      <c r="OI37" s="227">
        <f t="shared" si="140"/>
        <v>316000</v>
      </c>
      <c r="OJ37" s="227">
        <f t="shared" si="140"/>
        <v>316000</v>
      </c>
      <c r="OK37" s="227">
        <f t="shared" si="140"/>
        <v>316000</v>
      </c>
      <c r="OL37" s="227">
        <f t="shared" si="140"/>
        <v>316000</v>
      </c>
      <c r="OM37" s="227">
        <f t="shared" si="140"/>
        <v>316000</v>
      </c>
      <c r="ON37" s="227">
        <f t="shared" si="140"/>
        <v>316000</v>
      </c>
      <c r="OO37" s="227">
        <f t="shared" si="140"/>
        <v>316000</v>
      </c>
      <c r="OP37" s="227">
        <f t="shared" si="140"/>
        <v>316000</v>
      </c>
      <c r="OQ37" s="227">
        <f t="shared" si="140"/>
        <v>316000</v>
      </c>
      <c r="OR37" s="227">
        <f t="shared" si="140"/>
        <v>316000</v>
      </c>
      <c r="OS37" s="227">
        <f t="shared" si="140"/>
        <v>316000</v>
      </c>
      <c r="OT37" s="227">
        <f t="shared" si="140"/>
        <v>316000</v>
      </c>
      <c r="OU37" s="227">
        <f t="shared" si="140"/>
        <v>316000</v>
      </c>
      <c r="OV37" s="227">
        <f t="shared" si="140"/>
        <v>316000</v>
      </c>
      <c r="OW37" s="227">
        <f t="shared" si="140"/>
        <v>316000</v>
      </c>
      <c r="OX37" s="227">
        <f t="shared" si="140"/>
        <v>316000</v>
      </c>
      <c r="OY37" s="227">
        <f t="shared" si="140"/>
        <v>316000</v>
      </c>
      <c r="OZ37" s="227">
        <f t="shared" si="140"/>
        <v>316000</v>
      </c>
      <c r="PA37" s="227">
        <f t="shared" si="140"/>
        <v>316000</v>
      </c>
      <c r="PB37" s="227">
        <f t="shared" si="140"/>
        <v>316000</v>
      </c>
      <c r="PC37" s="227">
        <f t="shared" si="140"/>
        <v>316000</v>
      </c>
      <c r="PD37" s="227">
        <f t="shared" si="140"/>
        <v>316000</v>
      </c>
      <c r="PE37" s="227">
        <f t="shared" si="140"/>
        <v>316000</v>
      </c>
      <c r="PF37" s="227">
        <f t="shared" si="140"/>
        <v>316000</v>
      </c>
      <c r="PG37" s="227">
        <f t="shared" si="140"/>
        <v>316000</v>
      </c>
      <c r="PH37" s="227">
        <f t="shared" si="140"/>
        <v>316000</v>
      </c>
      <c r="PI37" s="227">
        <f t="shared" si="140"/>
        <v>316000</v>
      </c>
      <c r="PJ37" s="227">
        <f t="shared" si="140"/>
        <v>316000</v>
      </c>
      <c r="PK37" s="227">
        <f t="shared" si="140"/>
        <v>316000</v>
      </c>
      <c r="PL37" s="227">
        <f t="shared" si="140"/>
        <v>316000</v>
      </c>
      <c r="PM37" s="227">
        <f t="shared" si="140"/>
        <v>316000</v>
      </c>
      <c r="PN37" s="227">
        <f t="shared" si="140"/>
        <v>316000</v>
      </c>
      <c r="PO37" s="227">
        <f t="shared" si="140"/>
        <v>316000</v>
      </c>
      <c r="PP37" s="227">
        <f t="shared" si="140"/>
        <v>316000</v>
      </c>
      <c r="PQ37" s="227">
        <f t="shared" si="140"/>
        <v>316000</v>
      </c>
      <c r="PR37" s="227">
        <f t="shared" si="140"/>
        <v>316000</v>
      </c>
      <c r="PS37" s="227">
        <f t="shared" si="140"/>
        <v>316000</v>
      </c>
      <c r="PT37" s="227">
        <f t="shared" si="140"/>
        <v>316000</v>
      </c>
      <c r="PU37" s="227">
        <f t="shared" si="140"/>
        <v>316000</v>
      </c>
      <c r="PV37" s="227">
        <f t="shared" si="140"/>
        <v>316000</v>
      </c>
      <c r="PW37" s="227">
        <f t="shared" si="140"/>
        <v>316000</v>
      </c>
      <c r="PX37" s="227">
        <f t="shared" si="140"/>
        <v>316000</v>
      </c>
      <c r="PY37" s="227">
        <f t="shared" si="140"/>
        <v>316000</v>
      </c>
      <c r="PZ37" s="227">
        <f t="shared" si="140"/>
        <v>316000</v>
      </c>
      <c r="QA37" s="227">
        <f t="shared" si="140"/>
        <v>316000</v>
      </c>
      <c r="QB37" s="227">
        <f t="shared" si="140"/>
        <v>316000</v>
      </c>
      <c r="QC37" s="227">
        <f t="shared" si="140"/>
        <v>316000</v>
      </c>
      <c r="QD37" s="227">
        <f t="shared" si="140"/>
        <v>316000</v>
      </c>
      <c r="QE37" s="227">
        <f t="shared" si="140"/>
        <v>316000</v>
      </c>
      <c r="QF37" s="227">
        <f t="shared" si="140"/>
        <v>316000</v>
      </c>
      <c r="QG37" s="227">
        <f t="shared" si="140"/>
        <v>316000</v>
      </c>
      <c r="QH37" s="227">
        <f t="shared" ref="QH37:RH37" si="141">QG37</f>
        <v>316000</v>
      </c>
      <c r="QI37" s="227">
        <f t="shared" si="141"/>
        <v>316000</v>
      </c>
      <c r="QJ37" s="227">
        <f t="shared" si="141"/>
        <v>316000</v>
      </c>
      <c r="QK37" s="227">
        <f t="shared" si="141"/>
        <v>316000</v>
      </c>
      <c r="QL37" s="227">
        <f t="shared" si="141"/>
        <v>316000</v>
      </c>
      <c r="QM37" s="227">
        <f t="shared" si="141"/>
        <v>316000</v>
      </c>
      <c r="QN37" s="227">
        <f t="shared" si="141"/>
        <v>316000</v>
      </c>
      <c r="QO37" s="227">
        <f t="shared" si="141"/>
        <v>316000</v>
      </c>
      <c r="QP37" s="227">
        <f t="shared" si="141"/>
        <v>316000</v>
      </c>
      <c r="QQ37" s="227">
        <f t="shared" si="141"/>
        <v>316000</v>
      </c>
      <c r="QR37" s="227">
        <f t="shared" si="141"/>
        <v>316000</v>
      </c>
      <c r="QS37" s="227">
        <f t="shared" si="141"/>
        <v>316000</v>
      </c>
      <c r="QT37" s="227">
        <f t="shared" si="141"/>
        <v>316000</v>
      </c>
      <c r="QU37" s="227">
        <f t="shared" si="141"/>
        <v>316000</v>
      </c>
      <c r="QV37" s="227">
        <f t="shared" si="141"/>
        <v>316000</v>
      </c>
      <c r="QW37" s="227">
        <f t="shared" si="141"/>
        <v>316000</v>
      </c>
      <c r="QX37" s="227">
        <f t="shared" si="141"/>
        <v>316000</v>
      </c>
      <c r="QY37" s="227">
        <f t="shared" si="141"/>
        <v>316000</v>
      </c>
      <c r="QZ37" s="227">
        <f t="shared" si="141"/>
        <v>316000</v>
      </c>
      <c r="RA37" s="227">
        <f t="shared" si="141"/>
        <v>316000</v>
      </c>
      <c r="RB37" s="227">
        <f t="shared" si="141"/>
        <v>316000</v>
      </c>
      <c r="RC37" s="227">
        <f t="shared" si="141"/>
        <v>316000</v>
      </c>
      <c r="RD37" s="227">
        <f t="shared" si="141"/>
        <v>316000</v>
      </c>
      <c r="RE37" s="227">
        <f t="shared" si="141"/>
        <v>316000</v>
      </c>
      <c r="RF37" s="227">
        <f t="shared" si="141"/>
        <v>316000</v>
      </c>
      <c r="RG37" s="227">
        <f t="shared" si="141"/>
        <v>316000</v>
      </c>
      <c r="RH37" s="227">
        <f t="shared" si="141"/>
        <v>316000</v>
      </c>
    </row>
    <row r="38" spans="1:476" ht="15.75" customHeight="1">
      <c r="B38" s="225" t="s">
        <v>192</v>
      </c>
      <c r="E38" s="82">
        <f>SUM(H38:AQ38)</f>
        <v>92394300</v>
      </c>
      <c r="H38" s="70">
        <f>SUM(AS38:BD38)</f>
        <v>0</v>
      </c>
      <c r="I38" s="70">
        <f>SUM(BE38:BP38)</f>
        <v>423180</v>
      </c>
      <c r="J38" s="70">
        <f>SUM(BQ38:CB38)</f>
        <v>846360</v>
      </c>
      <c r="K38" s="70">
        <f>SUM(CC38:CN38)</f>
        <v>846360</v>
      </c>
      <c r="L38" s="70">
        <f>SUM(CO38:CZ38)</f>
        <v>2821200</v>
      </c>
      <c r="M38" s="70">
        <f>SUM(DA38:DL38)</f>
        <v>2821200</v>
      </c>
      <c r="N38" s="70">
        <f>SUM(DM38:DX38)</f>
        <v>2821200</v>
      </c>
      <c r="O38" s="70">
        <f>SUM(DY38:EJ38)</f>
        <v>2821200</v>
      </c>
      <c r="P38" s="70">
        <f>SUM(EK38:EV38)</f>
        <v>2821200</v>
      </c>
      <c r="Q38" s="70">
        <f>SUM(EW38:FH38)</f>
        <v>2821200</v>
      </c>
      <c r="R38" s="70">
        <f>SUM(FI38:FT38)</f>
        <v>2821200</v>
      </c>
      <c r="S38" s="70">
        <f>SUM(FU38:GF38)</f>
        <v>2821200</v>
      </c>
      <c r="T38" s="70">
        <f>SUM(GG38:GR38)</f>
        <v>2821200</v>
      </c>
      <c r="U38" s="70">
        <f>SUM(GS38:HD38)</f>
        <v>2821200</v>
      </c>
      <c r="V38" s="70">
        <f>SUM(HE38:HP38)</f>
        <v>2821200</v>
      </c>
      <c r="W38" s="70">
        <f>SUM(HQ38:IB38)</f>
        <v>2821200</v>
      </c>
      <c r="X38" s="70">
        <f>SUM(IC38:IN38)</f>
        <v>2821200</v>
      </c>
      <c r="Y38" s="70">
        <f>SUM(IO38:IZ38)</f>
        <v>2821200</v>
      </c>
      <c r="Z38" s="70">
        <f>SUM(JA38:JL38)</f>
        <v>2821200</v>
      </c>
      <c r="AA38" s="70">
        <f>SUM(JM38:JX38)</f>
        <v>2821200</v>
      </c>
      <c r="AB38" s="70">
        <f>SUM(JY38:KJ38)</f>
        <v>2821200</v>
      </c>
      <c r="AC38" s="70">
        <f>SUM(KK38:KV38)</f>
        <v>2821200</v>
      </c>
      <c r="AD38" s="70">
        <f>SUM(KW38:LH38)</f>
        <v>2821200</v>
      </c>
      <c r="AE38" s="70">
        <f>SUM(LI38:LT38)</f>
        <v>2821200</v>
      </c>
      <c r="AF38" s="70">
        <f>SUM(LU38:MF38)</f>
        <v>2821200</v>
      </c>
      <c r="AG38" s="70">
        <f>SUM(MG38:MR38)</f>
        <v>2821200</v>
      </c>
      <c r="AH38" s="70">
        <f>SUM(MS38:ND38)</f>
        <v>2821200</v>
      </c>
      <c r="AI38" s="70">
        <f>SUM(NE38:NP38)</f>
        <v>2821200</v>
      </c>
      <c r="AJ38" s="70">
        <f>SUM(NQ38:OB38)</f>
        <v>2821200</v>
      </c>
      <c r="AK38" s="70">
        <f>SUM(OC38:ON38)</f>
        <v>2821200</v>
      </c>
      <c r="AL38" s="70">
        <f>SUM(OO38:OZ38)</f>
        <v>2821200</v>
      </c>
      <c r="AM38" s="70">
        <f>SUM(PA38:PL38)</f>
        <v>2821200</v>
      </c>
      <c r="AN38" s="70">
        <f>SUM(PM38:PX38)</f>
        <v>2821200</v>
      </c>
      <c r="AO38" s="70">
        <f>SUM(PY38:QJ38)</f>
        <v>2821200</v>
      </c>
      <c r="AP38" s="70">
        <f>SUM(QK38:QV38)</f>
        <v>2821200</v>
      </c>
      <c r="AQ38" s="70">
        <f>SUM(QW38:RH38)</f>
        <v>2821200</v>
      </c>
      <c r="AR38" s="70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>
        <v>35265</v>
      </c>
      <c r="BF38" s="227">
        <v>35265</v>
      </c>
      <c r="BG38" s="227">
        <v>35265</v>
      </c>
      <c r="BH38" s="227">
        <v>35265</v>
      </c>
      <c r="BI38" s="227">
        <v>35265</v>
      </c>
      <c r="BJ38" s="227">
        <v>35265</v>
      </c>
      <c r="BK38" s="227">
        <v>35265</v>
      </c>
      <c r="BL38" s="227">
        <v>35265</v>
      </c>
      <c r="BM38" s="227">
        <v>35265</v>
      </c>
      <c r="BN38" s="227">
        <v>35265</v>
      </c>
      <c r="BO38" s="227">
        <v>35265</v>
      </c>
      <c r="BP38" s="227">
        <v>35265</v>
      </c>
      <c r="BQ38" s="227">
        <v>70530</v>
      </c>
      <c r="BR38" s="227">
        <v>70530</v>
      </c>
      <c r="BS38" s="227">
        <v>70530</v>
      </c>
      <c r="BT38" s="227">
        <v>70530</v>
      </c>
      <c r="BU38" s="227">
        <v>70530</v>
      </c>
      <c r="BV38" s="227">
        <v>70530</v>
      </c>
      <c r="BW38" s="227">
        <v>70530</v>
      </c>
      <c r="BX38" s="227">
        <v>70530</v>
      </c>
      <c r="BY38" s="227">
        <v>70530</v>
      </c>
      <c r="BZ38" s="227">
        <v>70530</v>
      </c>
      <c r="CA38" s="227">
        <v>70530</v>
      </c>
      <c r="CB38" s="227">
        <v>70530</v>
      </c>
      <c r="CC38" s="227">
        <v>70530</v>
      </c>
      <c r="CD38" s="227">
        <v>70530</v>
      </c>
      <c r="CE38" s="227">
        <v>70530</v>
      </c>
      <c r="CF38" s="227">
        <v>70530</v>
      </c>
      <c r="CG38" s="227">
        <v>70530</v>
      </c>
      <c r="CH38" s="227">
        <v>70530</v>
      </c>
      <c r="CI38" s="227">
        <v>70530</v>
      </c>
      <c r="CJ38" s="227">
        <v>70530</v>
      </c>
      <c r="CK38" s="227">
        <v>70530</v>
      </c>
      <c r="CL38" s="227">
        <v>70530</v>
      </c>
      <c r="CM38" s="227">
        <v>70530</v>
      </c>
      <c r="CN38" s="227">
        <v>70530</v>
      </c>
      <c r="CO38" s="227">
        <v>235100</v>
      </c>
      <c r="CP38" s="227">
        <v>235100</v>
      </c>
      <c r="CQ38" s="227">
        <v>235100</v>
      </c>
      <c r="CR38" s="227">
        <v>235100</v>
      </c>
      <c r="CS38" s="227">
        <v>235100</v>
      </c>
      <c r="CT38" s="227">
        <v>235100</v>
      </c>
      <c r="CU38" s="227">
        <v>235100</v>
      </c>
      <c r="CV38" s="227">
        <v>235100</v>
      </c>
      <c r="CW38" s="227">
        <v>235100</v>
      </c>
      <c r="CX38" s="227">
        <v>235100</v>
      </c>
      <c r="CY38" s="227">
        <v>235100</v>
      </c>
      <c r="CZ38" s="227">
        <v>235100</v>
      </c>
      <c r="DA38" s="227">
        <v>235100</v>
      </c>
      <c r="DB38" s="227">
        <v>235100</v>
      </c>
      <c r="DC38" s="227">
        <v>235100</v>
      </c>
      <c r="DD38" s="227">
        <v>235100</v>
      </c>
      <c r="DE38" s="227">
        <v>235100</v>
      </c>
      <c r="DF38" s="227">
        <v>235100</v>
      </c>
      <c r="DG38" s="227">
        <v>235100</v>
      </c>
      <c r="DH38" s="227">
        <v>235100</v>
      </c>
      <c r="DI38" s="227">
        <v>235100</v>
      </c>
      <c r="DJ38" s="227">
        <v>235100</v>
      </c>
      <c r="DK38" s="227">
        <v>235100</v>
      </c>
      <c r="DL38" s="227">
        <v>235100</v>
      </c>
      <c r="DM38" s="227">
        <v>235100</v>
      </c>
      <c r="DN38" s="227">
        <v>235100</v>
      </c>
      <c r="DO38" s="227">
        <v>235100</v>
      </c>
      <c r="DP38" s="227">
        <v>235100</v>
      </c>
      <c r="DQ38" s="227">
        <v>235100</v>
      </c>
      <c r="DR38" s="227">
        <v>235100</v>
      </c>
      <c r="DS38" s="227">
        <v>235100</v>
      </c>
      <c r="DT38" s="227">
        <v>235100</v>
      </c>
      <c r="DU38" s="227">
        <v>235100</v>
      </c>
      <c r="DV38" s="227">
        <v>235100</v>
      </c>
      <c r="DW38" s="227">
        <v>235100</v>
      </c>
      <c r="DX38" s="227">
        <v>235100</v>
      </c>
      <c r="DY38" s="227">
        <v>235100</v>
      </c>
      <c r="DZ38" s="227">
        <f t="shared" ref="DZ38:GK38" si="142">DY38</f>
        <v>235100</v>
      </c>
      <c r="EA38" s="227">
        <f t="shared" si="142"/>
        <v>235100</v>
      </c>
      <c r="EB38" s="227">
        <f t="shared" si="142"/>
        <v>235100</v>
      </c>
      <c r="EC38" s="227">
        <f t="shared" si="142"/>
        <v>235100</v>
      </c>
      <c r="ED38" s="227">
        <f t="shared" si="142"/>
        <v>235100</v>
      </c>
      <c r="EE38" s="227">
        <f t="shared" si="142"/>
        <v>235100</v>
      </c>
      <c r="EF38" s="227">
        <f t="shared" si="142"/>
        <v>235100</v>
      </c>
      <c r="EG38" s="227">
        <f t="shared" si="142"/>
        <v>235100</v>
      </c>
      <c r="EH38" s="227">
        <f t="shared" si="142"/>
        <v>235100</v>
      </c>
      <c r="EI38" s="227">
        <f t="shared" si="142"/>
        <v>235100</v>
      </c>
      <c r="EJ38" s="227">
        <f t="shared" si="142"/>
        <v>235100</v>
      </c>
      <c r="EK38" s="227">
        <f t="shared" si="142"/>
        <v>235100</v>
      </c>
      <c r="EL38" s="227">
        <f t="shared" si="142"/>
        <v>235100</v>
      </c>
      <c r="EM38" s="227">
        <f t="shared" si="142"/>
        <v>235100</v>
      </c>
      <c r="EN38" s="227">
        <f t="shared" si="142"/>
        <v>235100</v>
      </c>
      <c r="EO38" s="227">
        <f t="shared" si="142"/>
        <v>235100</v>
      </c>
      <c r="EP38" s="227">
        <f t="shared" si="142"/>
        <v>235100</v>
      </c>
      <c r="EQ38" s="227">
        <f t="shared" si="142"/>
        <v>235100</v>
      </c>
      <c r="ER38" s="227">
        <f t="shared" si="142"/>
        <v>235100</v>
      </c>
      <c r="ES38" s="227">
        <f t="shared" si="142"/>
        <v>235100</v>
      </c>
      <c r="ET38" s="227">
        <f t="shared" si="142"/>
        <v>235100</v>
      </c>
      <c r="EU38" s="227">
        <f t="shared" si="142"/>
        <v>235100</v>
      </c>
      <c r="EV38" s="227">
        <f t="shared" si="142"/>
        <v>235100</v>
      </c>
      <c r="EW38" s="227">
        <f t="shared" si="142"/>
        <v>235100</v>
      </c>
      <c r="EX38" s="227">
        <f t="shared" si="142"/>
        <v>235100</v>
      </c>
      <c r="EY38" s="227">
        <f t="shared" si="142"/>
        <v>235100</v>
      </c>
      <c r="EZ38" s="227">
        <f t="shared" si="142"/>
        <v>235100</v>
      </c>
      <c r="FA38" s="227">
        <f t="shared" si="142"/>
        <v>235100</v>
      </c>
      <c r="FB38" s="227">
        <f t="shared" si="142"/>
        <v>235100</v>
      </c>
      <c r="FC38" s="227">
        <f t="shared" si="142"/>
        <v>235100</v>
      </c>
      <c r="FD38" s="227">
        <f t="shared" si="142"/>
        <v>235100</v>
      </c>
      <c r="FE38" s="227">
        <f t="shared" si="142"/>
        <v>235100</v>
      </c>
      <c r="FF38" s="227">
        <f t="shared" si="142"/>
        <v>235100</v>
      </c>
      <c r="FG38" s="227">
        <f t="shared" si="142"/>
        <v>235100</v>
      </c>
      <c r="FH38" s="227">
        <f t="shared" si="142"/>
        <v>235100</v>
      </c>
      <c r="FI38" s="227">
        <f t="shared" si="142"/>
        <v>235100</v>
      </c>
      <c r="FJ38" s="227">
        <f t="shared" si="142"/>
        <v>235100</v>
      </c>
      <c r="FK38" s="227">
        <f t="shared" si="142"/>
        <v>235100</v>
      </c>
      <c r="FL38" s="227">
        <f t="shared" si="142"/>
        <v>235100</v>
      </c>
      <c r="FM38" s="227">
        <f t="shared" si="142"/>
        <v>235100</v>
      </c>
      <c r="FN38" s="227">
        <f t="shared" si="142"/>
        <v>235100</v>
      </c>
      <c r="FO38" s="227">
        <f t="shared" si="142"/>
        <v>235100</v>
      </c>
      <c r="FP38" s="227">
        <f t="shared" si="142"/>
        <v>235100</v>
      </c>
      <c r="FQ38" s="227">
        <f t="shared" si="142"/>
        <v>235100</v>
      </c>
      <c r="FR38" s="227">
        <f t="shared" si="142"/>
        <v>235100</v>
      </c>
      <c r="FS38" s="227">
        <f t="shared" si="142"/>
        <v>235100</v>
      </c>
      <c r="FT38" s="227">
        <f t="shared" si="142"/>
        <v>235100</v>
      </c>
      <c r="FU38" s="227">
        <f t="shared" si="142"/>
        <v>235100</v>
      </c>
      <c r="FV38" s="227">
        <f t="shared" si="142"/>
        <v>235100</v>
      </c>
      <c r="FW38" s="227">
        <f t="shared" si="142"/>
        <v>235100</v>
      </c>
      <c r="FX38" s="227">
        <f t="shared" si="142"/>
        <v>235100</v>
      </c>
      <c r="FY38" s="227">
        <f t="shared" si="142"/>
        <v>235100</v>
      </c>
      <c r="FZ38" s="227">
        <f t="shared" si="142"/>
        <v>235100</v>
      </c>
      <c r="GA38" s="227">
        <f t="shared" si="142"/>
        <v>235100</v>
      </c>
      <c r="GB38" s="227">
        <f t="shared" si="142"/>
        <v>235100</v>
      </c>
      <c r="GC38" s="227">
        <f t="shared" si="142"/>
        <v>235100</v>
      </c>
      <c r="GD38" s="227">
        <f t="shared" si="142"/>
        <v>235100</v>
      </c>
      <c r="GE38" s="227">
        <f t="shared" si="142"/>
        <v>235100</v>
      </c>
      <c r="GF38" s="227">
        <f t="shared" si="142"/>
        <v>235100</v>
      </c>
      <c r="GG38" s="227">
        <f t="shared" si="142"/>
        <v>235100</v>
      </c>
      <c r="GH38" s="227">
        <f t="shared" si="142"/>
        <v>235100</v>
      </c>
      <c r="GI38" s="227">
        <f t="shared" si="142"/>
        <v>235100</v>
      </c>
      <c r="GJ38" s="227">
        <f t="shared" si="142"/>
        <v>235100</v>
      </c>
      <c r="GK38" s="227">
        <f t="shared" si="142"/>
        <v>235100</v>
      </c>
      <c r="GL38" s="227">
        <f t="shared" ref="GL38:IW38" si="143">GK38</f>
        <v>235100</v>
      </c>
      <c r="GM38" s="227">
        <f t="shared" si="143"/>
        <v>235100</v>
      </c>
      <c r="GN38" s="227">
        <f t="shared" si="143"/>
        <v>235100</v>
      </c>
      <c r="GO38" s="227">
        <f t="shared" si="143"/>
        <v>235100</v>
      </c>
      <c r="GP38" s="227">
        <f t="shared" si="143"/>
        <v>235100</v>
      </c>
      <c r="GQ38" s="227">
        <f t="shared" si="143"/>
        <v>235100</v>
      </c>
      <c r="GR38" s="227">
        <f t="shared" si="143"/>
        <v>235100</v>
      </c>
      <c r="GS38" s="227">
        <f t="shared" si="143"/>
        <v>235100</v>
      </c>
      <c r="GT38" s="227">
        <f t="shared" si="143"/>
        <v>235100</v>
      </c>
      <c r="GU38" s="227">
        <f t="shared" si="143"/>
        <v>235100</v>
      </c>
      <c r="GV38" s="227">
        <f t="shared" si="143"/>
        <v>235100</v>
      </c>
      <c r="GW38" s="227">
        <f t="shared" si="143"/>
        <v>235100</v>
      </c>
      <c r="GX38" s="227">
        <f t="shared" si="143"/>
        <v>235100</v>
      </c>
      <c r="GY38" s="227">
        <f t="shared" si="143"/>
        <v>235100</v>
      </c>
      <c r="GZ38" s="227">
        <f t="shared" si="143"/>
        <v>235100</v>
      </c>
      <c r="HA38" s="227">
        <f t="shared" si="143"/>
        <v>235100</v>
      </c>
      <c r="HB38" s="227">
        <f t="shared" si="143"/>
        <v>235100</v>
      </c>
      <c r="HC38" s="227">
        <f t="shared" si="143"/>
        <v>235100</v>
      </c>
      <c r="HD38" s="227">
        <f t="shared" si="143"/>
        <v>235100</v>
      </c>
      <c r="HE38" s="227">
        <f t="shared" si="143"/>
        <v>235100</v>
      </c>
      <c r="HF38" s="227">
        <f t="shared" si="143"/>
        <v>235100</v>
      </c>
      <c r="HG38" s="227">
        <f t="shared" si="143"/>
        <v>235100</v>
      </c>
      <c r="HH38" s="227">
        <f t="shared" si="143"/>
        <v>235100</v>
      </c>
      <c r="HI38" s="227">
        <f t="shared" si="143"/>
        <v>235100</v>
      </c>
      <c r="HJ38" s="227">
        <f t="shared" si="143"/>
        <v>235100</v>
      </c>
      <c r="HK38" s="227">
        <f t="shared" si="143"/>
        <v>235100</v>
      </c>
      <c r="HL38" s="227">
        <f t="shared" si="143"/>
        <v>235100</v>
      </c>
      <c r="HM38" s="227">
        <f t="shared" si="143"/>
        <v>235100</v>
      </c>
      <c r="HN38" s="227">
        <f t="shared" si="143"/>
        <v>235100</v>
      </c>
      <c r="HO38" s="227">
        <f t="shared" si="143"/>
        <v>235100</v>
      </c>
      <c r="HP38" s="227">
        <f t="shared" si="143"/>
        <v>235100</v>
      </c>
      <c r="HQ38" s="227">
        <f t="shared" si="143"/>
        <v>235100</v>
      </c>
      <c r="HR38" s="227">
        <f t="shared" si="143"/>
        <v>235100</v>
      </c>
      <c r="HS38" s="227">
        <f t="shared" si="143"/>
        <v>235100</v>
      </c>
      <c r="HT38" s="227">
        <f t="shared" si="143"/>
        <v>235100</v>
      </c>
      <c r="HU38" s="227">
        <f t="shared" si="143"/>
        <v>235100</v>
      </c>
      <c r="HV38" s="227">
        <f t="shared" si="143"/>
        <v>235100</v>
      </c>
      <c r="HW38" s="227">
        <f t="shared" si="143"/>
        <v>235100</v>
      </c>
      <c r="HX38" s="227">
        <f t="shared" si="143"/>
        <v>235100</v>
      </c>
      <c r="HY38" s="227">
        <f t="shared" si="143"/>
        <v>235100</v>
      </c>
      <c r="HZ38" s="227">
        <f t="shared" si="143"/>
        <v>235100</v>
      </c>
      <c r="IA38" s="227">
        <f t="shared" si="143"/>
        <v>235100</v>
      </c>
      <c r="IB38" s="227">
        <f t="shared" si="143"/>
        <v>235100</v>
      </c>
      <c r="IC38" s="227">
        <f t="shared" si="143"/>
        <v>235100</v>
      </c>
      <c r="ID38" s="227">
        <f t="shared" si="143"/>
        <v>235100</v>
      </c>
      <c r="IE38" s="227">
        <f t="shared" si="143"/>
        <v>235100</v>
      </c>
      <c r="IF38" s="227">
        <f t="shared" si="143"/>
        <v>235100</v>
      </c>
      <c r="IG38" s="227">
        <f t="shared" si="143"/>
        <v>235100</v>
      </c>
      <c r="IH38" s="227">
        <f t="shared" si="143"/>
        <v>235100</v>
      </c>
      <c r="II38" s="227">
        <f t="shared" si="143"/>
        <v>235100</v>
      </c>
      <c r="IJ38" s="227">
        <f t="shared" si="143"/>
        <v>235100</v>
      </c>
      <c r="IK38" s="227">
        <f t="shared" si="143"/>
        <v>235100</v>
      </c>
      <c r="IL38" s="227">
        <f t="shared" si="143"/>
        <v>235100</v>
      </c>
      <c r="IM38" s="227">
        <f t="shared" si="143"/>
        <v>235100</v>
      </c>
      <c r="IN38" s="227">
        <f t="shared" si="143"/>
        <v>235100</v>
      </c>
      <c r="IO38" s="227">
        <f t="shared" si="143"/>
        <v>235100</v>
      </c>
      <c r="IP38" s="227">
        <f t="shared" si="143"/>
        <v>235100</v>
      </c>
      <c r="IQ38" s="227">
        <f t="shared" si="143"/>
        <v>235100</v>
      </c>
      <c r="IR38" s="227">
        <f t="shared" si="143"/>
        <v>235100</v>
      </c>
      <c r="IS38" s="227">
        <f t="shared" si="143"/>
        <v>235100</v>
      </c>
      <c r="IT38" s="227">
        <f t="shared" si="143"/>
        <v>235100</v>
      </c>
      <c r="IU38" s="227">
        <f t="shared" si="143"/>
        <v>235100</v>
      </c>
      <c r="IV38" s="227">
        <f t="shared" si="143"/>
        <v>235100</v>
      </c>
      <c r="IW38" s="227">
        <f t="shared" si="143"/>
        <v>235100</v>
      </c>
      <c r="IX38" s="227">
        <f t="shared" ref="IX38:LI38" si="144">IW38</f>
        <v>235100</v>
      </c>
      <c r="IY38" s="227">
        <f t="shared" si="144"/>
        <v>235100</v>
      </c>
      <c r="IZ38" s="227">
        <f t="shared" si="144"/>
        <v>235100</v>
      </c>
      <c r="JA38" s="227">
        <f t="shared" si="144"/>
        <v>235100</v>
      </c>
      <c r="JB38" s="227">
        <f t="shared" si="144"/>
        <v>235100</v>
      </c>
      <c r="JC38" s="227">
        <f t="shared" si="144"/>
        <v>235100</v>
      </c>
      <c r="JD38" s="227">
        <f t="shared" si="144"/>
        <v>235100</v>
      </c>
      <c r="JE38" s="227">
        <f t="shared" si="144"/>
        <v>235100</v>
      </c>
      <c r="JF38" s="227">
        <f t="shared" si="144"/>
        <v>235100</v>
      </c>
      <c r="JG38" s="227">
        <f t="shared" si="144"/>
        <v>235100</v>
      </c>
      <c r="JH38" s="227">
        <f t="shared" si="144"/>
        <v>235100</v>
      </c>
      <c r="JI38" s="227">
        <f t="shared" si="144"/>
        <v>235100</v>
      </c>
      <c r="JJ38" s="227">
        <f t="shared" si="144"/>
        <v>235100</v>
      </c>
      <c r="JK38" s="227">
        <f t="shared" si="144"/>
        <v>235100</v>
      </c>
      <c r="JL38" s="227">
        <f t="shared" si="144"/>
        <v>235100</v>
      </c>
      <c r="JM38" s="227">
        <f t="shared" si="144"/>
        <v>235100</v>
      </c>
      <c r="JN38" s="227">
        <f t="shared" si="144"/>
        <v>235100</v>
      </c>
      <c r="JO38" s="227">
        <f t="shared" si="144"/>
        <v>235100</v>
      </c>
      <c r="JP38" s="227">
        <f t="shared" si="144"/>
        <v>235100</v>
      </c>
      <c r="JQ38" s="227">
        <f t="shared" si="144"/>
        <v>235100</v>
      </c>
      <c r="JR38" s="227">
        <f t="shared" si="144"/>
        <v>235100</v>
      </c>
      <c r="JS38" s="227">
        <f t="shared" si="144"/>
        <v>235100</v>
      </c>
      <c r="JT38" s="227">
        <f t="shared" si="144"/>
        <v>235100</v>
      </c>
      <c r="JU38" s="227">
        <f t="shared" si="144"/>
        <v>235100</v>
      </c>
      <c r="JV38" s="227">
        <f t="shared" si="144"/>
        <v>235100</v>
      </c>
      <c r="JW38" s="227">
        <f t="shared" si="144"/>
        <v>235100</v>
      </c>
      <c r="JX38" s="227">
        <f t="shared" si="144"/>
        <v>235100</v>
      </c>
      <c r="JY38" s="227">
        <f t="shared" si="144"/>
        <v>235100</v>
      </c>
      <c r="JZ38" s="227">
        <f t="shared" si="144"/>
        <v>235100</v>
      </c>
      <c r="KA38" s="227">
        <f t="shared" si="144"/>
        <v>235100</v>
      </c>
      <c r="KB38" s="227">
        <f t="shared" si="144"/>
        <v>235100</v>
      </c>
      <c r="KC38" s="227">
        <f t="shared" si="144"/>
        <v>235100</v>
      </c>
      <c r="KD38" s="227">
        <f t="shared" si="144"/>
        <v>235100</v>
      </c>
      <c r="KE38" s="227">
        <f t="shared" si="144"/>
        <v>235100</v>
      </c>
      <c r="KF38" s="227">
        <f t="shared" si="144"/>
        <v>235100</v>
      </c>
      <c r="KG38" s="227">
        <f t="shared" si="144"/>
        <v>235100</v>
      </c>
      <c r="KH38" s="227">
        <f t="shared" si="144"/>
        <v>235100</v>
      </c>
      <c r="KI38" s="227">
        <f t="shared" si="144"/>
        <v>235100</v>
      </c>
      <c r="KJ38" s="227">
        <f t="shared" si="144"/>
        <v>235100</v>
      </c>
      <c r="KK38" s="227">
        <f t="shared" si="144"/>
        <v>235100</v>
      </c>
      <c r="KL38" s="227">
        <f t="shared" si="144"/>
        <v>235100</v>
      </c>
      <c r="KM38" s="227">
        <f t="shared" si="144"/>
        <v>235100</v>
      </c>
      <c r="KN38" s="227">
        <f t="shared" si="144"/>
        <v>235100</v>
      </c>
      <c r="KO38" s="227">
        <f t="shared" si="144"/>
        <v>235100</v>
      </c>
      <c r="KP38" s="227">
        <f t="shared" si="144"/>
        <v>235100</v>
      </c>
      <c r="KQ38" s="227">
        <f t="shared" si="144"/>
        <v>235100</v>
      </c>
      <c r="KR38" s="227">
        <f t="shared" si="144"/>
        <v>235100</v>
      </c>
      <c r="KS38" s="227">
        <f t="shared" si="144"/>
        <v>235100</v>
      </c>
      <c r="KT38" s="227">
        <f t="shared" si="144"/>
        <v>235100</v>
      </c>
      <c r="KU38" s="227">
        <f t="shared" si="144"/>
        <v>235100</v>
      </c>
      <c r="KV38" s="227">
        <f t="shared" si="144"/>
        <v>235100</v>
      </c>
      <c r="KW38" s="227">
        <f t="shared" si="144"/>
        <v>235100</v>
      </c>
      <c r="KX38" s="227">
        <f t="shared" si="144"/>
        <v>235100</v>
      </c>
      <c r="KY38" s="227">
        <f t="shared" si="144"/>
        <v>235100</v>
      </c>
      <c r="KZ38" s="227">
        <f t="shared" si="144"/>
        <v>235100</v>
      </c>
      <c r="LA38" s="227">
        <f t="shared" si="144"/>
        <v>235100</v>
      </c>
      <c r="LB38" s="227">
        <f t="shared" si="144"/>
        <v>235100</v>
      </c>
      <c r="LC38" s="227">
        <f t="shared" si="144"/>
        <v>235100</v>
      </c>
      <c r="LD38" s="227">
        <f t="shared" si="144"/>
        <v>235100</v>
      </c>
      <c r="LE38" s="227">
        <f t="shared" si="144"/>
        <v>235100</v>
      </c>
      <c r="LF38" s="227">
        <f t="shared" si="144"/>
        <v>235100</v>
      </c>
      <c r="LG38" s="227">
        <f t="shared" si="144"/>
        <v>235100</v>
      </c>
      <c r="LH38" s="227">
        <f t="shared" si="144"/>
        <v>235100</v>
      </c>
      <c r="LI38" s="227">
        <f t="shared" si="144"/>
        <v>235100</v>
      </c>
      <c r="LJ38" s="227">
        <f t="shared" ref="LJ38:NU38" si="145">LI38</f>
        <v>235100</v>
      </c>
      <c r="LK38" s="227">
        <f t="shared" si="145"/>
        <v>235100</v>
      </c>
      <c r="LL38" s="227">
        <f t="shared" si="145"/>
        <v>235100</v>
      </c>
      <c r="LM38" s="227">
        <f t="shared" si="145"/>
        <v>235100</v>
      </c>
      <c r="LN38" s="227">
        <f t="shared" si="145"/>
        <v>235100</v>
      </c>
      <c r="LO38" s="227">
        <f t="shared" si="145"/>
        <v>235100</v>
      </c>
      <c r="LP38" s="227">
        <f t="shared" si="145"/>
        <v>235100</v>
      </c>
      <c r="LQ38" s="227">
        <f t="shared" si="145"/>
        <v>235100</v>
      </c>
      <c r="LR38" s="227">
        <f t="shared" si="145"/>
        <v>235100</v>
      </c>
      <c r="LS38" s="227">
        <f t="shared" si="145"/>
        <v>235100</v>
      </c>
      <c r="LT38" s="227">
        <f t="shared" si="145"/>
        <v>235100</v>
      </c>
      <c r="LU38" s="227">
        <f t="shared" si="145"/>
        <v>235100</v>
      </c>
      <c r="LV38" s="227">
        <f t="shared" si="145"/>
        <v>235100</v>
      </c>
      <c r="LW38" s="227">
        <f t="shared" si="145"/>
        <v>235100</v>
      </c>
      <c r="LX38" s="227">
        <f t="shared" si="145"/>
        <v>235100</v>
      </c>
      <c r="LY38" s="227">
        <f t="shared" si="145"/>
        <v>235100</v>
      </c>
      <c r="LZ38" s="227">
        <f t="shared" si="145"/>
        <v>235100</v>
      </c>
      <c r="MA38" s="227">
        <f t="shared" si="145"/>
        <v>235100</v>
      </c>
      <c r="MB38" s="227">
        <f t="shared" si="145"/>
        <v>235100</v>
      </c>
      <c r="MC38" s="227">
        <f t="shared" si="145"/>
        <v>235100</v>
      </c>
      <c r="MD38" s="227">
        <f t="shared" si="145"/>
        <v>235100</v>
      </c>
      <c r="ME38" s="227">
        <f t="shared" si="145"/>
        <v>235100</v>
      </c>
      <c r="MF38" s="227">
        <f t="shared" si="145"/>
        <v>235100</v>
      </c>
      <c r="MG38" s="227">
        <f t="shared" si="145"/>
        <v>235100</v>
      </c>
      <c r="MH38" s="227">
        <f t="shared" si="145"/>
        <v>235100</v>
      </c>
      <c r="MI38" s="227">
        <f t="shared" si="145"/>
        <v>235100</v>
      </c>
      <c r="MJ38" s="227">
        <f t="shared" si="145"/>
        <v>235100</v>
      </c>
      <c r="MK38" s="227">
        <f t="shared" si="145"/>
        <v>235100</v>
      </c>
      <c r="ML38" s="227">
        <f t="shared" si="145"/>
        <v>235100</v>
      </c>
      <c r="MM38" s="227">
        <f t="shared" si="145"/>
        <v>235100</v>
      </c>
      <c r="MN38" s="227">
        <f t="shared" si="145"/>
        <v>235100</v>
      </c>
      <c r="MO38" s="227">
        <f t="shared" si="145"/>
        <v>235100</v>
      </c>
      <c r="MP38" s="227">
        <f t="shared" si="145"/>
        <v>235100</v>
      </c>
      <c r="MQ38" s="227">
        <f t="shared" si="145"/>
        <v>235100</v>
      </c>
      <c r="MR38" s="227">
        <f t="shared" si="145"/>
        <v>235100</v>
      </c>
      <c r="MS38" s="227">
        <f t="shared" si="145"/>
        <v>235100</v>
      </c>
      <c r="MT38" s="227">
        <f t="shared" si="145"/>
        <v>235100</v>
      </c>
      <c r="MU38" s="227">
        <f t="shared" si="145"/>
        <v>235100</v>
      </c>
      <c r="MV38" s="227">
        <f t="shared" si="145"/>
        <v>235100</v>
      </c>
      <c r="MW38" s="227">
        <f t="shared" si="145"/>
        <v>235100</v>
      </c>
      <c r="MX38" s="227">
        <f t="shared" si="145"/>
        <v>235100</v>
      </c>
      <c r="MY38" s="227">
        <f t="shared" si="145"/>
        <v>235100</v>
      </c>
      <c r="MZ38" s="227">
        <f t="shared" si="145"/>
        <v>235100</v>
      </c>
      <c r="NA38" s="227">
        <f t="shared" si="145"/>
        <v>235100</v>
      </c>
      <c r="NB38" s="227">
        <f t="shared" si="145"/>
        <v>235100</v>
      </c>
      <c r="NC38" s="227">
        <f t="shared" si="145"/>
        <v>235100</v>
      </c>
      <c r="ND38" s="227">
        <f t="shared" si="145"/>
        <v>235100</v>
      </c>
      <c r="NE38" s="227">
        <f t="shared" si="145"/>
        <v>235100</v>
      </c>
      <c r="NF38" s="227">
        <f t="shared" si="145"/>
        <v>235100</v>
      </c>
      <c r="NG38" s="227">
        <f t="shared" si="145"/>
        <v>235100</v>
      </c>
      <c r="NH38" s="227">
        <f t="shared" si="145"/>
        <v>235100</v>
      </c>
      <c r="NI38" s="227">
        <f t="shared" si="145"/>
        <v>235100</v>
      </c>
      <c r="NJ38" s="227">
        <f t="shared" si="145"/>
        <v>235100</v>
      </c>
      <c r="NK38" s="227">
        <f t="shared" si="145"/>
        <v>235100</v>
      </c>
      <c r="NL38" s="227">
        <f t="shared" si="145"/>
        <v>235100</v>
      </c>
      <c r="NM38" s="227">
        <f t="shared" si="145"/>
        <v>235100</v>
      </c>
      <c r="NN38" s="227">
        <f t="shared" si="145"/>
        <v>235100</v>
      </c>
      <c r="NO38" s="227">
        <f t="shared" si="145"/>
        <v>235100</v>
      </c>
      <c r="NP38" s="227">
        <f t="shared" si="145"/>
        <v>235100</v>
      </c>
      <c r="NQ38" s="227">
        <f t="shared" si="145"/>
        <v>235100</v>
      </c>
      <c r="NR38" s="227">
        <f t="shared" si="145"/>
        <v>235100</v>
      </c>
      <c r="NS38" s="227">
        <f t="shared" si="145"/>
        <v>235100</v>
      </c>
      <c r="NT38" s="227">
        <f t="shared" si="145"/>
        <v>235100</v>
      </c>
      <c r="NU38" s="227">
        <f t="shared" si="145"/>
        <v>235100</v>
      </c>
      <c r="NV38" s="227">
        <f t="shared" ref="NV38:QG38" si="146">NU38</f>
        <v>235100</v>
      </c>
      <c r="NW38" s="227">
        <f t="shared" si="146"/>
        <v>235100</v>
      </c>
      <c r="NX38" s="227">
        <f t="shared" si="146"/>
        <v>235100</v>
      </c>
      <c r="NY38" s="227">
        <f t="shared" si="146"/>
        <v>235100</v>
      </c>
      <c r="NZ38" s="227">
        <f t="shared" si="146"/>
        <v>235100</v>
      </c>
      <c r="OA38" s="227">
        <f t="shared" si="146"/>
        <v>235100</v>
      </c>
      <c r="OB38" s="227">
        <f t="shared" si="146"/>
        <v>235100</v>
      </c>
      <c r="OC38" s="227">
        <f t="shared" si="146"/>
        <v>235100</v>
      </c>
      <c r="OD38" s="227">
        <f t="shared" si="146"/>
        <v>235100</v>
      </c>
      <c r="OE38" s="227">
        <f t="shared" si="146"/>
        <v>235100</v>
      </c>
      <c r="OF38" s="227">
        <f t="shared" si="146"/>
        <v>235100</v>
      </c>
      <c r="OG38" s="227">
        <f t="shared" si="146"/>
        <v>235100</v>
      </c>
      <c r="OH38" s="227">
        <f t="shared" si="146"/>
        <v>235100</v>
      </c>
      <c r="OI38" s="227">
        <f t="shared" si="146"/>
        <v>235100</v>
      </c>
      <c r="OJ38" s="227">
        <f t="shared" si="146"/>
        <v>235100</v>
      </c>
      <c r="OK38" s="227">
        <f t="shared" si="146"/>
        <v>235100</v>
      </c>
      <c r="OL38" s="227">
        <f t="shared" si="146"/>
        <v>235100</v>
      </c>
      <c r="OM38" s="227">
        <f t="shared" si="146"/>
        <v>235100</v>
      </c>
      <c r="ON38" s="227">
        <f t="shared" si="146"/>
        <v>235100</v>
      </c>
      <c r="OO38" s="227">
        <f t="shared" si="146"/>
        <v>235100</v>
      </c>
      <c r="OP38" s="227">
        <f t="shared" si="146"/>
        <v>235100</v>
      </c>
      <c r="OQ38" s="227">
        <f t="shared" si="146"/>
        <v>235100</v>
      </c>
      <c r="OR38" s="227">
        <f t="shared" si="146"/>
        <v>235100</v>
      </c>
      <c r="OS38" s="227">
        <f t="shared" si="146"/>
        <v>235100</v>
      </c>
      <c r="OT38" s="227">
        <f t="shared" si="146"/>
        <v>235100</v>
      </c>
      <c r="OU38" s="227">
        <f t="shared" si="146"/>
        <v>235100</v>
      </c>
      <c r="OV38" s="227">
        <f t="shared" si="146"/>
        <v>235100</v>
      </c>
      <c r="OW38" s="227">
        <f t="shared" si="146"/>
        <v>235100</v>
      </c>
      <c r="OX38" s="227">
        <f t="shared" si="146"/>
        <v>235100</v>
      </c>
      <c r="OY38" s="227">
        <f t="shared" si="146"/>
        <v>235100</v>
      </c>
      <c r="OZ38" s="227">
        <f t="shared" si="146"/>
        <v>235100</v>
      </c>
      <c r="PA38" s="227">
        <f t="shared" si="146"/>
        <v>235100</v>
      </c>
      <c r="PB38" s="227">
        <f t="shared" si="146"/>
        <v>235100</v>
      </c>
      <c r="PC38" s="227">
        <f t="shared" si="146"/>
        <v>235100</v>
      </c>
      <c r="PD38" s="227">
        <f t="shared" si="146"/>
        <v>235100</v>
      </c>
      <c r="PE38" s="227">
        <f t="shared" si="146"/>
        <v>235100</v>
      </c>
      <c r="PF38" s="227">
        <f t="shared" si="146"/>
        <v>235100</v>
      </c>
      <c r="PG38" s="227">
        <f t="shared" si="146"/>
        <v>235100</v>
      </c>
      <c r="PH38" s="227">
        <f t="shared" si="146"/>
        <v>235100</v>
      </c>
      <c r="PI38" s="227">
        <f t="shared" si="146"/>
        <v>235100</v>
      </c>
      <c r="PJ38" s="227">
        <f t="shared" si="146"/>
        <v>235100</v>
      </c>
      <c r="PK38" s="227">
        <f t="shared" si="146"/>
        <v>235100</v>
      </c>
      <c r="PL38" s="227">
        <f t="shared" si="146"/>
        <v>235100</v>
      </c>
      <c r="PM38" s="227">
        <f t="shared" si="146"/>
        <v>235100</v>
      </c>
      <c r="PN38" s="227">
        <f t="shared" si="146"/>
        <v>235100</v>
      </c>
      <c r="PO38" s="227">
        <f t="shared" si="146"/>
        <v>235100</v>
      </c>
      <c r="PP38" s="227">
        <f t="shared" si="146"/>
        <v>235100</v>
      </c>
      <c r="PQ38" s="227">
        <f t="shared" si="146"/>
        <v>235100</v>
      </c>
      <c r="PR38" s="227">
        <f t="shared" si="146"/>
        <v>235100</v>
      </c>
      <c r="PS38" s="227">
        <f t="shared" si="146"/>
        <v>235100</v>
      </c>
      <c r="PT38" s="227">
        <f t="shared" si="146"/>
        <v>235100</v>
      </c>
      <c r="PU38" s="227">
        <f t="shared" si="146"/>
        <v>235100</v>
      </c>
      <c r="PV38" s="227">
        <f t="shared" si="146"/>
        <v>235100</v>
      </c>
      <c r="PW38" s="227">
        <f t="shared" si="146"/>
        <v>235100</v>
      </c>
      <c r="PX38" s="227">
        <f t="shared" si="146"/>
        <v>235100</v>
      </c>
      <c r="PY38" s="227">
        <f t="shared" si="146"/>
        <v>235100</v>
      </c>
      <c r="PZ38" s="227">
        <f t="shared" si="146"/>
        <v>235100</v>
      </c>
      <c r="QA38" s="227">
        <f t="shared" si="146"/>
        <v>235100</v>
      </c>
      <c r="QB38" s="227">
        <f t="shared" si="146"/>
        <v>235100</v>
      </c>
      <c r="QC38" s="227">
        <f t="shared" si="146"/>
        <v>235100</v>
      </c>
      <c r="QD38" s="227">
        <f t="shared" si="146"/>
        <v>235100</v>
      </c>
      <c r="QE38" s="227">
        <f t="shared" si="146"/>
        <v>235100</v>
      </c>
      <c r="QF38" s="227">
        <f t="shared" si="146"/>
        <v>235100</v>
      </c>
      <c r="QG38" s="227">
        <f t="shared" si="146"/>
        <v>235100</v>
      </c>
      <c r="QH38" s="227">
        <f t="shared" ref="QH38:RH38" si="147">QG38</f>
        <v>235100</v>
      </c>
      <c r="QI38" s="227">
        <f t="shared" si="147"/>
        <v>235100</v>
      </c>
      <c r="QJ38" s="227">
        <f t="shared" si="147"/>
        <v>235100</v>
      </c>
      <c r="QK38" s="227">
        <f t="shared" si="147"/>
        <v>235100</v>
      </c>
      <c r="QL38" s="227">
        <f t="shared" si="147"/>
        <v>235100</v>
      </c>
      <c r="QM38" s="227">
        <f t="shared" si="147"/>
        <v>235100</v>
      </c>
      <c r="QN38" s="227">
        <f t="shared" si="147"/>
        <v>235100</v>
      </c>
      <c r="QO38" s="227">
        <f t="shared" si="147"/>
        <v>235100</v>
      </c>
      <c r="QP38" s="227">
        <f t="shared" si="147"/>
        <v>235100</v>
      </c>
      <c r="QQ38" s="227">
        <f t="shared" si="147"/>
        <v>235100</v>
      </c>
      <c r="QR38" s="227">
        <f t="shared" si="147"/>
        <v>235100</v>
      </c>
      <c r="QS38" s="227">
        <f t="shared" si="147"/>
        <v>235100</v>
      </c>
      <c r="QT38" s="227">
        <f t="shared" si="147"/>
        <v>235100</v>
      </c>
      <c r="QU38" s="227">
        <f t="shared" si="147"/>
        <v>235100</v>
      </c>
      <c r="QV38" s="227">
        <f t="shared" si="147"/>
        <v>235100</v>
      </c>
      <c r="QW38" s="227">
        <f t="shared" si="147"/>
        <v>235100</v>
      </c>
      <c r="QX38" s="227">
        <f t="shared" si="147"/>
        <v>235100</v>
      </c>
      <c r="QY38" s="227">
        <f t="shared" si="147"/>
        <v>235100</v>
      </c>
      <c r="QZ38" s="227">
        <f t="shared" si="147"/>
        <v>235100</v>
      </c>
      <c r="RA38" s="227">
        <f t="shared" si="147"/>
        <v>235100</v>
      </c>
      <c r="RB38" s="227">
        <f t="shared" si="147"/>
        <v>235100</v>
      </c>
      <c r="RC38" s="227">
        <f t="shared" si="147"/>
        <v>235100</v>
      </c>
      <c r="RD38" s="227">
        <f t="shared" si="147"/>
        <v>235100</v>
      </c>
      <c r="RE38" s="227">
        <f t="shared" si="147"/>
        <v>235100</v>
      </c>
      <c r="RF38" s="227">
        <f t="shared" si="147"/>
        <v>235100</v>
      </c>
      <c r="RG38" s="227">
        <f t="shared" si="147"/>
        <v>235100</v>
      </c>
      <c r="RH38" s="227">
        <f t="shared" si="147"/>
        <v>235100</v>
      </c>
    </row>
    <row r="39" spans="1:476" ht="15.75" customHeight="1">
      <c r="B39" s="225" t="s">
        <v>193</v>
      </c>
      <c r="E39" s="82">
        <f>SUM(H39:AQ39)</f>
        <v>4866891.32</v>
      </c>
      <c r="H39" s="70">
        <f>SUM(AS39:BD39)</f>
        <v>543891.31999999995</v>
      </c>
      <c r="I39" s="70">
        <f>SUM(BE39:BP39)</f>
        <v>19800</v>
      </c>
      <c r="J39" s="70">
        <f>SUM(BQ39:CB39)</f>
        <v>39600</v>
      </c>
      <c r="K39" s="70">
        <f>SUM(CC39:CN39)</f>
        <v>39600</v>
      </c>
      <c r="L39" s="70">
        <f>SUM(CO39:CZ39)</f>
        <v>132000</v>
      </c>
      <c r="M39" s="70">
        <f>SUM(DA39:DL39)</f>
        <v>132000</v>
      </c>
      <c r="N39" s="70">
        <f>SUM(DM39:DX39)</f>
        <v>132000</v>
      </c>
      <c r="O39" s="70">
        <f>SUM(DY39:EJ39)</f>
        <v>132000</v>
      </c>
      <c r="P39" s="70">
        <f>SUM(EK39:EV39)</f>
        <v>132000</v>
      </c>
      <c r="Q39" s="70">
        <f>SUM(EW39:FH39)</f>
        <v>132000</v>
      </c>
      <c r="R39" s="70">
        <f>SUM(FI39:FT39)</f>
        <v>132000</v>
      </c>
      <c r="S39" s="70">
        <f>SUM(FU39:GF39)</f>
        <v>132000</v>
      </c>
      <c r="T39" s="70">
        <f>SUM(GG39:GR39)</f>
        <v>132000</v>
      </c>
      <c r="U39" s="70">
        <f>SUM(GS39:HD39)</f>
        <v>132000</v>
      </c>
      <c r="V39" s="70">
        <f>SUM(HE39:HP39)</f>
        <v>132000</v>
      </c>
      <c r="W39" s="70">
        <f>SUM(HQ39:IB39)</f>
        <v>132000</v>
      </c>
      <c r="X39" s="70">
        <f>SUM(IC39:IN39)</f>
        <v>132000</v>
      </c>
      <c r="Y39" s="70">
        <f>SUM(IO39:IZ39)</f>
        <v>132000</v>
      </c>
      <c r="Z39" s="70">
        <f>SUM(JA39:JL39)</f>
        <v>132000</v>
      </c>
      <c r="AA39" s="70">
        <f>SUM(JM39:JX39)</f>
        <v>132000</v>
      </c>
      <c r="AB39" s="70">
        <f>SUM(JY39:KJ39)</f>
        <v>132000</v>
      </c>
      <c r="AC39" s="70">
        <f>SUM(KK39:KV39)</f>
        <v>132000</v>
      </c>
      <c r="AD39" s="70">
        <f>SUM(KW39:LH39)</f>
        <v>132000</v>
      </c>
      <c r="AE39" s="70">
        <f>SUM(LI39:LT39)</f>
        <v>132000</v>
      </c>
      <c r="AF39" s="70">
        <f>SUM(LU39:MF39)</f>
        <v>132000</v>
      </c>
      <c r="AG39" s="70">
        <f>SUM(MG39:MR39)</f>
        <v>132000</v>
      </c>
      <c r="AH39" s="70">
        <f>SUM(MS39:ND39)</f>
        <v>132000</v>
      </c>
      <c r="AI39" s="70">
        <f>SUM(NE39:NP39)</f>
        <v>132000</v>
      </c>
      <c r="AJ39" s="70">
        <f>SUM(NQ39:OB39)</f>
        <v>132000</v>
      </c>
      <c r="AK39" s="70">
        <f>SUM(OC39:ON39)</f>
        <v>132000</v>
      </c>
      <c r="AL39" s="70">
        <f>SUM(OO39:OZ39)</f>
        <v>132000</v>
      </c>
      <c r="AM39" s="70">
        <f>SUM(PA39:PL39)</f>
        <v>132000</v>
      </c>
      <c r="AN39" s="70">
        <f>SUM(PM39:PX39)</f>
        <v>132000</v>
      </c>
      <c r="AO39" s="70">
        <f>SUM(PY39:QJ39)</f>
        <v>132000</v>
      </c>
      <c r="AP39" s="70">
        <f>SUM(QK39:QV39)</f>
        <v>132000</v>
      </c>
      <c r="AQ39" s="70">
        <f>SUM(QW39:RH39)</f>
        <v>132000</v>
      </c>
      <c r="AR39" s="70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>
        <v>543891.31999999995</v>
      </c>
      <c r="BE39" s="227">
        <v>1650</v>
      </c>
      <c r="BF39" s="227">
        <v>1650</v>
      </c>
      <c r="BG39" s="227">
        <v>1650</v>
      </c>
      <c r="BH39" s="227">
        <v>1650</v>
      </c>
      <c r="BI39" s="227">
        <v>1650</v>
      </c>
      <c r="BJ39" s="227">
        <v>1650</v>
      </c>
      <c r="BK39" s="227">
        <v>1650</v>
      </c>
      <c r="BL39" s="227">
        <v>1650</v>
      </c>
      <c r="BM39" s="227">
        <v>1650</v>
      </c>
      <c r="BN39" s="227">
        <v>1650</v>
      </c>
      <c r="BO39" s="227">
        <v>1650</v>
      </c>
      <c r="BP39" s="227">
        <v>1650</v>
      </c>
      <c r="BQ39" s="227">
        <v>3300</v>
      </c>
      <c r="BR39" s="227">
        <v>3300</v>
      </c>
      <c r="BS39" s="227">
        <v>3300</v>
      </c>
      <c r="BT39" s="227">
        <v>3300</v>
      </c>
      <c r="BU39" s="227">
        <v>3300</v>
      </c>
      <c r="BV39" s="227">
        <v>3300</v>
      </c>
      <c r="BW39" s="227">
        <v>3300</v>
      </c>
      <c r="BX39" s="227">
        <v>3300</v>
      </c>
      <c r="BY39" s="227">
        <v>3300</v>
      </c>
      <c r="BZ39" s="227">
        <v>3300</v>
      </c>
      <c r="CA39" s="227">
        <v>3300</v>
      </c>
      <c r="CB39" s="227">
        <v>3300</v>
      </c>
      <c r="CC39" s="227">
        <v>3300</v>
      </c>
      <c r="CD39" s="227">
        <v>3300</v>
      </c>
      <c r="CE39" s="227">
        <v>3300</v>
      </c>
      <c r="CF39" s="227">
        <v>3300</v>
      </c>
      <c r="CG39" s="227">
        <v>3300</v>
      </c>
      <c r="CH39" s="227">
        <v>3300</v>
      </c>
      <c r="CI39" s="227">
        <v>3300</v>
      </c>
      <c r="CJ39" s="227">
        <v>3300</v>
      </c>
      <c r="CK39" s="227">
        <v>3300</v>
      </c>
      <c r="CL39" s="227">
        <v>3300</v>
      </c>
      <c r="CM39" s="227">
        <v>3300</v>
      </c>
      <c r="CN39" s="227">
        <v>3300</v>
      </c>
      <c r="CO39" s="227">
        <v>11000</v>
      </c>
      <c r="CP39" s="227">
        <v>11000</v>
      </c>
      <c r="CQ39" s="227">
        <v>11000</v>
      </c>
      <c r="CR39" s="227">
        <v>11000</v>
      </c>
      <c r="CS39" s="227">
        <v>11000</v>
      </c>
      <c r="CT39" s="227">
        <v>11000</v>
      </c>
      <c r="CU39" s="227">
        <v>11000</v>
      </c>
      <c r="CV39" s="227">
        <v>11000</v>
      </c>
      <c r="CW39" s="227">
        <v>11000</v>
      </c>
      <c r="CX39" s="227">
        <v>11000</v>
      </c>
      <c r="CY39" s="227">
        <v>11000</v>
      </c>
      <c r="CZ39" s="227">
        <v>11000</v>
      </c>
      <c r="DA39" s="227">
        <v>11000</v>
      </c>
      <c r="DB39" s="227">
        <v>11000</v>
      </c>
      <c r="DC39" s="227">
        <v>11000</v>
      </c>
      <c r="DD39" s="227">
        <v>11000</v>
      </c>
      <c r="DE39" s="227">
        <v>11000</v>
      </c>
      <c r="DF39" s="227">
        <v>11000</v>
      </c>
      <c r="DG39" s="227">
        <v>11000</v>
      </c>
      <c r="DH39" s="227">
        <v>11000</v>
      </c>
      <c r="DI39" s="227">
        <v>11000</v>
      </c>
      <c r="DJ39" s="227">
        <v>11000</v>
      </c>
      <c r="DK39" s="227">
        <v>11000</v>
      </c>
      <c r="DL39" s="227">
        <v>11000</v>
      </c>
      <c r="DM39" s="227">
        <v>11000</v>
      </c>
      <c r="DN39" s="227">
        <v>11000</v>
      </c>
      <c r="DO39" s="227">
        <v>11000</v>
      </c>
      <c r="DP39" s="227">
        <v>11000</v>
      </c>
      <c r="DQ39" s="227">
        <v>11000</v>
      </c>
      <c r="DR39" s="227">
        <v>11000</v>
      </c>
      <c r="DS39" s="227">
        <v>11000</v>
      </c>
      <c r="DT39" s="227">
        <v>11000</v>
      </c>
      <c r="DU39" s="227">
        <v>11000</v>
      </c>
      <c r="DV39" s="227">
        <v>11000</v>
      </c>
      <c r="DW39" s="227">
        <v>11000</v>
      </c>
      <c r="DX39" s="227">
        <v>11000</v>
      </c>
      <c r="DY39" s="227">
        <v>11000</v>
      </c>
      <c r="DZ39" s="227">
        <f t="shared" ref="DZ39:GK39" si="148">DY39</f>
        <v>11000</v>
      </c>
      <c r="EA39" s="227">
        <f t="shared" si="148"/>
        <v>11000</v>
      </c>
      <c r="EB39" s="227">
        <f t="shared" si="148"/>
        <v>11000</v>
      </c>
      <c r="EC39" s="227">
        <f t="shared" si="148"/>
        <v>11000</v>
      </c>
      <c r="ED39" s="227">
        <f t="shared" si="148"/>
        <v>11000</v>
      </c>
      <c r="EE39" s="227">
        <f t="shared" si="148"/>
        <v>11000</v>
      </c>
      <c r="EF39" s="227">
        <f t="shared" si="148"/>
        <v>11000</v>
      </c>
      <c r="EG39" s="227">
        <f t="shared" si="148"/>
        <v>11000</v>
      </c>
      <c r="EH39" s="227">
        <f t="shared" si="148"/>
        <v>11000</v>
      </c>
      <c r="EI39" s="227">
        <f t="shared" si="148"/>
        <v>11000</v>
      </c>
      <c r="EJ39" s="227">
        <f t="shared" si="148"/>
        <v>11000</v>
      </c>
      <c r="EK39" s="227">
        <f t="shared" si="148"/>
        <v>11000</v>
      </c>
      <c r="EL39" s="227">
        <f t="shared" si="148"/>
        <v>11000</v>
      </c>
      <c r="EM39" s="227">
        <f t="shared" si="148"/>
        <v>11000</v>
      </c>
      <c r="EN39" s="227">
        <f t="shared" si="148"/>
        <v>11000</v>
      </c>
      <c r="EO39" s="227">
        <f t="shared" si="148"/>
        <v>11000</v>
      </c>
      <c r="EP39" s="227">
        <f t="shared" si="148"/>
        <v>11000</v>
      </c>
      <c r="EQ39" s="227">
        <f t="shared" si="148"/>
        <v>11000</v>
      </c>
      <c r="ER39" s="227">
        <f t="shared" si="148"/>
        <v>11000</v>
      </c>
      <c r="ES39" s="227">
        <f t="shared" si="148"/>
        <v>11000</v>
      </c>
      <c r="ET39" s="227">
        <f t="shared" si="148"/>
        <v>11000</v>
      </c>
      <c r="EU39" s="227">
        <f t="shared" si="148"/>
        <v>11000</v>
      </c>
      <c r="EV39" s="227">
        <f t="shared" si="148"/>
        <v>11000</v>
      </c>
      <c r="EW39" s="227">
        <f t="shared" si="148"/>
        <v>11000</v>
      </c>
      <c r="EX39" s="227">
        <f t="shared" si="148"/>
        <v>11000</v>
      </c>
      <c r="EY39" s="227">
        <f t="shared" si="148"/>
        <v>11000</v>
      </c>
      <c r="EZ39" s="227">
        <f t="shared" si="148"/>
        <v>11000</v>
      </c>
      <c r="FA39" s="227">
        <f t="shared" si="148"/>
        <v>11000</v>
      </c>
      <c r="FB39" s="227">
        <f t="shared" si="148"/>
        <v>11000</v>
      </c>
      <c r="FC39" s="227">
        <f t="shared" si="148"/>
        <v>11000</v>
      </c>
      <c r="FD39" s="227">
        <f t="shared" si="148"/>
        <v>11000</v>
      </c>
      <c r="FE39" s="227">
        <f t="shared" si="148"/>
        <v>11000</v>
      </c>
      <c r="FF39" s="227">
        <f t="shared" si="148"/>
        <v>11000</v>
      </c>
      <c r="FG39" s="227">
        <f t="shared" si="148"/>
        <v>11000</v>
      </c>
      <c r="FH39" s="227">
        <f t="shared" si="148"/>
        <v>11000</v>
      </c>
      <c r="FI39" s="227">
        <f t="shared" si="148"/>
        <v>11000</v>
      </c>
      <c r="FJ39" s="227">
        <f t="shared" si="148"/>
        <v>11000</v>
      </c>
      <c r="FK39" s="227">
        <f t="shared" si="148"/>
        <v>11000</v>
      </c>
      <c r="FL39" s="227">
        <f t="shared" si="148"/>
        <v>11000</v>
      </c>
      <c r="FM39" s="227">
        <f t="shared" si="148"/>
        <v>11000</v>
      </c>
      <c r="FN39" s="227">
        <f t="shared" si="148"/>
        <v>11000</v>
      </c>
      <c r="FO39" s="227">
        <f t="shared" si="148"/>
        <v>11000</v>
      </c>
      <c r="FP39" s="227">
        <f t="shared" si="148"/>
        <v>11000</v>
      </c>
      <c r="FQ39" s="227">
        <f t="shared" si="148"/>
        <v>11000</v>
      </c>
      <c r="FR39" s="227">
        <f t="shared" si="148"/>
        <v>11000</v>
      </c>
      <c r="FS39" s="227">
        <f t="shared" si="148"/>
        <v>11000</v>
      </c>
      <c r="FT39" s="227">
        <f t="shared" si="148"/>
        <v>11000</v>
      </c>
      <c r="FU39" s="227">
        <f t="shared" si="148"/>
        <v>11000</v>
      </c>
      <c r="FV39" s="227">
        <f t="shared" si="148"/>
        <v>11000</v>
      </c>
      <c r="FW39" s="227">
        <f t="shared" si="148"/>
        <v>11000</v>
      </c>
      <c r="FX39" s="227">
        <f t="shared" si="148"/>
        <v>11000</v>
      </c>
      <c r="FY39" s="227">
        <f t="shared" si="148"/>
        <v>11000</v>
      </c>
      <c r="FZ39" s="227">
        <f t="shared" si="148"/>
        <v>11000</v>
      </c>
      <c r="GA39" s="227">
        <f t="shared" si="148"/>
        <v>11000</v>
      </c>
      <c r="GB39" s="227">
        <f t="shared" si="148"/>
        <v>11000</v>
      </c>
      <c r="GC39" s="227">
        <f t="shared" si="148"/>
        <v>11000</v>
      </c>
      <c r="GD39" s="227">
        <f t="shared" si="148"/>
        <v>11000</v>
      </c>
      <c r="GE39" s="227">
        <f t="shared" si="148"/>
        <v>11000</v>
      </c>
      <c r="GF39" s="227">
        <f t="shared" si="148"/>
        <v>11000</v>
      </c>
      <c r="GG39" s="227">
        <f t="shared" si="148"/>
        <v>11000</v>
      </c>
      <c r="GH39" s="227">
        <f t="shared" si="148"/>
        <v>11000</v>
      </c>
      <c r="GI39" s="227">
        <f t="shared" si="148"/>
        <v>11000</v>
      </c>
      <c r="GJ39" s="227">
        <f t="shared" si="148"/>
        <v>11000</v>
      </c>
      <c r="GK39" s="227">
        <f t="shared" si="148"/>
        <v>11000</v>
      </c>
      <c r="GL39" s="227">
        <f t="shared" ref="GL39:IW39" si="149">GK39</f>
        <v>11000</v>
      </c>
      <c r="GM39" s="227">
        <f t="shared" si="149"/>
        <v>11000</v>
      </c>
      <c r="GN39" s="227">
        <f t="shared" si="149"/>
        <v>11000</v>
      </c>
      <c r="GO39" s="227">
        <f t="shared" si="149"/>
        <v>11000</v>
      </c>
      <c r="GP39" s="227">
        <f t="shared" si="149"/>
        <v>11000</v>
      </c>
      <c r="GQ39" s="227">
        <f t="shared" si="149"/>
        <v>11000</v>
      </c>
      <c r="GR39" s="227">
        <f t="shared" si="149"/>
        <v>11000</v>
      </c>
      <c r="GS39" s="227">
        <f t="shared" si="149"/>
        <v>11000</v>
      </c>
      <c r="GT39" s="227">
        <f t="shared" si="149"/>
        <v>11000</v>
      </c>
      <c r="GU39" s="227">
        <f t="shared" si="149"/>
        <v>11000</v>
      </c>
      <c r="GV39" s="227">
        <f t="shared" si="149"/>
        <v>11000</v>
      </c>
      <c r="GW39" s="227">
        <f t="shared" si="149"/>
        <v>11000</v>
      </c>
      <c r="GX39" s="227">
        <f t="shared" si="149"/>
        <v>11000</v>
      </c>
      <c r="GY39" s="227">
        <f t="shared" si="149"/>
        <v>11000</v>
      </c>
      <c r="GZ39" s="227">
        <f t="shared" si="149"/>
        <v>11000</v>
      </c>
      <c r="HA39" s="227">
        <f t="shared" si="149"/>
        <v>11000</v>
      </c>
      <c r="HB39" s="227">
        <f t="shared" si="149"/>
        <v>11000</v>
      </c>
      <c r="HC39" s="227">
        <f t="shared" si="149"/>
        <v>11000</v>
      </c>
      <c r="HD39" s="227">
        <f t="shared" si="149"/>
        <v>11000</v>
      </c>
      <c r="HE39" s="227">
        <f t="shared" si="149"/>
        <v>11000</v>
      </c>
      <c r="HF39" s="227">
        <f t="shared" si="149"/>
        <v>11000</v>
      </c>
      <c r="HG39" s="227">
        <f t="shared" si="149"/>
        <v>11000</v>
      </c>
      <c r="HH39" s="227">
        <f t="shared" si="149"/>
        <v>11000</v>
      </c>
      <c r="HI39" s="227">
        <f t="shared" si="149"/>
        <v>11000</v>
      </c>
      <c r="HJ39" s="227">
        <f t="shared" si="149"/>
        <v>11000</v>
      </c>
      <c r="HK39" s="227">
        <f t="shared" si="149"/>
        <v>11000</v>
      </c>
      <c r="HL39" s="227">
        <f t="shared" si="149"/>
        <v>11000</v>
      </c>
      <c r="HM39" s="227">
        <f t="shared" si="149"/>
        <v>11000</v>
      </c>
      <c r="HN39" s="227">
        <f t="shared" si="149"/>
        <v>11000</v>
      </c>
      <c r="HO39" s="227">
        <f t="shared" si="149"/>
        <v>11000</v>
      </c>
      <c r="HP39" s="227">
        <f t="shared" si="149"/>
        <v>11000</v>
      </c>
      <c r="HQ39" s="227">
        <f t="shared" si="149"/>
        <v>11000</v>
      </c>
      <c r="HR39" s="227">
        <f t="shared" si="149"/>
        <v>11000</v>
      </c>
      <c r="HS39" s="227">
        <f t="shared" si="149"/>
        <v>11000</v>
      </c>
      <c r="HT39" s="227">
        <f t="shared" si="149"/>
        <v>11000</v>
      </c>
      <c r="HU39" s="227">
        <f t="shared" si="149"/>
        <v>11000</v>
      </c>
      <c r="HV39" s="227">
        <f t="shared" si="149"/>
        <v>11000</v>
      </c>
      <c r="HW39" s="227">
        <f t="shared" si="149"/>
        <v>11000</v>
      </c>
      <c r="HX39" s="227">
        <f t="shared" si="149"/>
        <v>11000</v>
      </c>
      <c r="HY39" s="227">
        <f t="shared" si="149"/>
        <v>11000</v>
      </c>
      <c r="HZ39" s="227">
        <f t="shared" si="149"/>
        <v>11000</v>
      </c>
      <c r="IA39" s="227">
        <f t="shared" si="149"/>
        <v>11000</v>
      </c>
      <c r="IB39" s="227">
        <f t="shared" si="149"/>
        <v>11000</v>
      </c>
      <c r="IC39" s="227">
        <f t="shared" si="149"/>
        <v>11000</v>
      </c>
      <c r="ID39" s="227">
        <f t="shared" si="149"/>
        <v>11000</v>
      </c>
      <c r="IE39" s="227">
        <f t="shared" si="149"/>
        <v>11000</v>
      </c>
      <c r="IF39" s="227">
        <f t="shared" si="149"/>
        <v>11000</v>
      </c>
      <c r="IG39" s="227">
        <f t="shared" si="149"/>
        <v>11000</v>
      </c>
      <c r="IH39" s="227">
        <f t="shared" si="149"/>
        <v>11000</v>
      </c>
      <c r="II39" s="227">
        <f t="shared" si="149"/>
        <v>11000</v>
      </c>
      <c r="IJ39" s="227">
        <f t="shared" si="149"/>
        <v>11000</v>
      </c>
      <c r="IK39" s="227">
        <f t="shared" si="149"/>
        <v>11000</v>
      </c>
      <c r="IL39" s="227">
        <f t="shared" si="149"/>
        <v>11000</v>
      </c>
      <c r="IM39" s="227">
        <f t="shared" si="149"/>
        <v>11000</v>
      </c>
      <c r="IN39" s="227">
        <f t="shared" si="149"/>
        <v>11000</v>
      </c>
      <c r="IO39" s="227">
        <f t="shared" si="149"/>
        <v>11000</v>
      </c>
      <c r="IP39" s="227">
        <f t="shared" si="149"/>
        <v>11000</v>
      </c>
      <c r="IQ39" s="227">
        <f t="shared" si="149"/>
        <v>11000</v>
      </c>
      <c r="IR39" s="227">
        <f t="shared" si="149"/>
        <v>11000</v>
      </c>
      <c r="IS39" s="227">
        <f t="shared" si="149"/>
        <v>11000</v>
      </c>
      <c r="IT39" s="227">
        <f t="shared" si="149"/>
        <v>11000</v>
      </c>
      <c r="IU39" s="227">
        <f t="shared" si="149"/>
        <v>11000</v>
      </c>
      <c r="IV39" s="227">
        <f t="shared" si="149"/>
        <v>11000</v>
      </c>
      <c r="IW39" s="227">
        <f t="shared" si="149"/>
        <v>11000</v>
      </c>
      <c r="IX39" s="227">
        <f t="shared" ref="IX39:LI39" si="150">IW39</f>
        <v>11000</v>
      </c>
      <c r="IY39" s="227">
        <f t="shared" si="150"/>
        <v>11000</v>
      </c>
      <c r="IZ39" s="227">
        <f t="shared" si="150"/>
        <v>11000</v>
      </c>
      <c r="JA39" s="227">
        <f t="shared" si="150"/>
        <v>11000</v>
      </c>
      <c r="JB39" s="227">
        <f t="shared" si="150"/>
        <v>11000</v>
      </c>
      <c r="JC39" s="227">
        <f t="shared" si="150"/>
        <v>11000</v>
      </c>
      <c r="JD39" s="227">
        <f t="shared" si="150"/>
        <v>11000</v>
      </c>
      <c r="JE39" s="227">
        <f t="shared" si="150"/>
        <v>11000</v>
      </c>
      <c r="JF39" s="227">
        <f t="shared" si="150"/>
        <v>11000</v>
      </c>
      <c r="JG39" s="227">
        <f t="shared" si="150"/>
        <v>11000</v>
      </c>
      <c r="JH39" s="227">
        <f t="shared" si="150"/>
        <v>11000</v>
      </c>
      <c r="JI39" s="227">
        <f t="shared" si="150"/>
        <v>11000</v>
      </c>
      <c r="JJ39" s="227">
        <f t="shared" si="150"/>
        <v>11000</v>
      </c>
      <c r="JK39" s="227">
        <f t="shared" si="150"/>
        <v>11000</v>
      </c>
      <c r="JL39" s="227">
        <f t="shared" si="150"/>
        <v>11000</v>
      </c>
      <c r="JM39" s="227">
        <f t="shared" si="150"/>
        <v>11000</v>
      </c>
      <c r="JN39" s="227">
        <f t="shared" si="150"/>
        <v>11000</v>
      </c>
      <c r="JO39" s="227">
        <f t="shared" si="150"/>
        <v>11000</v>
      </c>
      <c r="JP39" s="227">
        <f t="shared" si="150"/>
        <v>11000</v>
      </c>
      <c r="JQ39" s="227">
        <f t="shared" si="150"/>
        <v>11000</v>
      </c>
      <c r="JR39" s="227">
        <f t="shared" si="150"/>
        <v>11000</v>
      </c>
      <c r="JS39" s="227">
        <f t="shared" si="150"/>
        <v>11000</v>
      </c>
      <c r="JT39" s="227">
        <f t="shared" si="150"/>
        <v>11000</v>
      </c>
      <c r="JU39" s="227">
        <f t="shared" si="150"/>
        <v>11000</v>
      </c>
      <c r="JV39" s="227">
        <f t="shared" si="150"/>
        <v>11000</v>
      </c>
      <c r="JW39" s="227">
        <f t="shared" si="150"/>
        <v>11000</v>
      </c>
      <c r="JX39" s="227">
        <f t="shared" si="150"/>
        <v>11000</v>
      </c>
      <c r="JY39" s="227">
        <f t="shared" si="150"/>
        <v>11000</v>
      </c>
      <c r="JZ39" s="227">
        <f t="shared" si="150"/>
        <v>11000</v>
      </c>
      <c r="KA39" s="227">
        <f t="shared" si="150"/>
        <v>11000</v>
      </c>
      <c r="KB39" s="227">
        <f t="shared" si="150"/>
        <v>11000</v>
      </c>
      <c r="KC39" s="227">
        <f t="shared" si="150"/>
        <v>11000</v>
      </c>
      <c r="KD39" s="227">
        <f t="shared" si="150"/>
        <v>11000</v>
      </c>
      <c r="KE39" s="227">
        <f t="shared" si="150"/>
        <v>11000</v>
      </c>
      <c r="KF39" s="227">
        <f t="shared" si="150"/>
        <v>11000</v>
      </c>
      <c r="KG39" s="227">
        <f t="shared" si="150"/>
        <v>11000</v>
      </c>
      <c r="KH39" s="227">
        <f t="shared" si="150"/>
        <v>11000</v>
      </c>
      <c r="KI39" s="227">
        <f t="shared" si="150"/>
        <v>11000</v>
      </c>
      <c r="KJ39" s="227">
        <f t="shared" si="150"/>
        <v>11000</v>
      </c>
      <c r="KK39" s="227">
        <f t="shared" si="150"/>
        <v>11000</v>
      </c>
      <c r="KL39" s="227">
        <f t="shared" si="150"/>
        <v>11000</v>
      </c>
      <c r="KM39" s="227">
        <f t="shared" si="150"/>
        <v>11000</v>
      </c>
      <c r="KN39" s="227">
        <f t="shared" si="150"/>
        <v>11000</v>
      </c>
      <c r="KO39" s="227">
        <f t="shared" si="150"/>
        <v>11000</v>
      </c>
      <c r="KP39" s="227">
        <f t="shared" si="150"/>
        <v>11000</v>
      </c>
      <c r="KQ39" s="227">
        <f t="shared" si="150"/>
        <v>11000</v>
      </c>
      <c r="KR39" s="227">
        <f t="shared" si="150"/>
        <v>11000</v>
      </c>
      <c r="KS39" s="227">
        <f t="shared" si="150"/>
        <v>11000</v>
      </c>
      <c r="KT39" s="227">
        <f t="shared" si="150"/>
        <v>11000</v>
      </c>
      <c r="KU39" s="227">
        <f t="shared" si="150"/>
        <v>11000</v>
      </c>
      <c r="KV39" s="227">
        <f t="shared" si="150"/>
        <v>11000</v>
      </c>
      <c r="KW39" s="227">
        <f t="shared" si="150"/>
        <v>11000</v>
      </c>
      <c r="KX39" s="227">
        <f t="shared" si="150"/>
        <v>11000</v>
      </c>
      <c r="KY39" s="227">
        <f t="shared" si="150"/>
        <v>11000</v>
      </c>
      <c r="KZ39" s="227">
        <f t="shared" si="150"/>
        <v>11000</v>
      </c>
      <c r="LA39" s="227">
        <f t="shared" si="150"/>
        <v>11000</v>
      </c>
      <c r="LB39" s="227">
        <f t="shared" si="150"/>
        <v>11000</v>
      </c>
      <c r="LC39" s="227">
        <f t="shared" si="150"/>
        <v>11000</v>
      </c>
      <c r="LD39" s="227">
        <f t="shared" si="150"/>
        <v>11000</v>
      </c>
      <c r="LE39" s="227">
        <f t="shared" si="150"/>
        <v>11000</v>
      </c>
      <c r="LF39" s="227">
        <f t="shared" si="150"/>
        <v>11000</v>
      </c>
      <c r="LG39" s="227">
        <f t="shared" si="150"/>
        <v>11000</v>
      </c>
      <c r="LH39" s="227">
        <f t="shared" si="150"/>
        <v>11000</v>
      </c>
      <c r="LI39" s="227">
        <f t="shared" si="150"/>
        <v>11000</v>
      </c>
      <c r="LJ39" s="227">
        <f t="shared" ref="LJ39:NU39" si="151">LI39</f>
        <v>11000</v>
      </c>
      <c r="LK39" s="227">
        <f t="shared" si="151"/>
        <v>11000</v>
      </c>
      <c r="LL39" s="227">
        <f t="shared" si="151"/>
        <v>11000</v>
      </c>
      <c r="LM39" s="227">
        <f t="shared" si="151"/>
        <v>11000</v>
      </c>
      <c r="LN39" s="227">
        <f t="shared" si="151"/>
        <v>11000</v>
      </c>
      <c r="LO39" s="227">
        <f t="shared" si="151"/>
        <v>11000</v>
      </c>
      <c r="LP39" s="227">
        <f t="shared" si="151"/>
        <v>11000</v>
      </c>
      <c r="LQ39" s="227">
        <f t="shared" si="151"/>
        <v>11000</v>
      </c>
      <c r="LR39" s="227">
        <f t="shared" si="151"/>
        <v>11000</v>
      </c>
      <c r="LS39" s="227">
        <f t="shared" si="151"/>
        <v>11000</v>
      </c>
      <c r="LT39" s="227">
        <f t="shared" si="151"/>
        <v>11000</v>
      </c>
      <c r="LU39" s="227">
        <f t="shared" si="151"/>
        <v>11000</v>
      </c>
      <c r="LV39" s="227">
        <f t="shared" si="151"/>
        <v>11000</v>
      </c>
      <c r="LW39" s="227">
        <f t="shared" si="151"/>
        <v>11000</v>
      </c>
      <c r="LX39" s="227">
        <f t="shared" si="151"/>
        <v>11000</v>
      </c>
      <c r="LY39" s="227">
        <f t="shared" si="151"/>
        <v>11000</v>
      </c>
      <c r="LZ39" s="227">
        <f t="shared" si="151"/>
        <v>11000</v>
      </c>
      <c r="MA39" s="227">
        <f t="shared" si="151"/>
        <v>11000</v>
      </c>
      <c r="MB39" s="227">
        <f t="shared" si="151"/>
        <v>11000</v>
      </c>
      <c r="MC39" s="227">
        <f t="shared" si="151"/>
        <v>11000</v>
      </c>
      <c r="MD39" s="227">
        <f t="shared" si="151"/>
        <v>11000</v>
      </c>
      <c r="ME39" s="227">
        <f t="shared" si="151"/>
        <v>11000</v>
      </c>
      <c r="MF39" s="227">
        <f t="shared" si="151"/>
        <v>11000</v>
      </c>
      <c r="MG39" s="227">
        <f t="shared" si="151"/>
        <v>11000</v>
      </c>
      <c r="MH39" s="227">
        <f t="shared" si="151"/>
        <v>11000</v>
      </c>
      <c r="MI39" s="227">
        <f t="shared" si="151"/>
        <v>11000</v>
      </c>
      <c r="MJ39" s="227">
        <f t="shared" si="151"/>
        <v>11000</v>
      </c>
      <c r="MK39" s="227">
        <f t="shared" si="151"/>
        <v>11000</v>
      </c>
      <c r="ML39" s="227">
        <f t="shared" si="151"/>
        <v>11000</v>
      </c>
      <c r="MM39" s="227">
        <f t="shared" si="151"/>
        <v>11000</v>
      </c>
      <c r="MN39" s="227">
        <f t="shared" si="151"/>
        <v>11000</v>
      </c>
      <c r="MO39" s="227">
        <f t="shared" si="151"/>
        <v>11000</v>
      </c>
      <c r="MP39" s="227">
        <f t="shared" si="151"/>
        <v>11000</v>
      </c>
      <c r="MQ39" s="227">
        <f t="shared" si="151"/>
        <v>11000</v>
      </c>
      <c r="MR39" s="227">
        <f t="shared" si="151"/>
        <v>11000</v>
      </c>
      <c r="MS39" s="227">
        <f t="shared" si="151"/>
        <v>11000</v>
      </c>
      <c r="MT39" s="227">
        <f t="shared" si="151"/>
        <v>11000</v>
      </c>
      <c r="MU39" s="227">
        <f t="shared" si="151"/>
        <v>11000</v>
      </c>
      <c r="MV39" s="227">
        <f t="shared" si="151"/>
        <v>11000</v>
      </c>
      <c r="MW39" s="227">
        <f t="shared" si="151"/>
        <v>11000</v>
      </c>
      <c r="MX39" s="227">
        <f t="shared" si="151"/>
        <v>11000</v>
      </c>
      <c r="MY39" s="227">
        <f t="shared" si="151"/>
        <v>11000</v>
      </c>
      <c r="MZ39" s="227">
        <f t="shared" si="151"/>
        <v>11000</v>
      </c>
      <c r="NA39" s="227">
        <f t="shared" si="151"/>
        <v>11000</v>
      </c>
      <c r="NB39" s="227">
        <f t="shared" si="151"/>
        <v>11000</v>
      </c>
      <c r="NC39" s="227">
        <f t="shared" si="151"/>
        <v>11000</v>
      </c>
      <c r="ND39" s="227">
        <f t="shared" si="151"/>
        <v>11000</v>
      </c>
      <c r="NE39" s="227">
        <f t="shared" si="151"/>
        <v>11000</v>
      </c>
      <c r="NF39" s="227">
        <f t="shared" si="151"/>
        <v>11000</v>
      </c>
      <c r="NG39" s="227">
        <f t="shared" si="151"/>
        <v>11000</v>
      </c>
      <c r="NH39" s="227">
        <f t="shared" si="151"/>
        <v>11000</v>
      </c>
      <c r="NI39" s="227">
        <f t="shared" si="151"/>
        <v>11000</v>
      </c>
      <c r="NJ39" s="227">
        <f t="shared" si="151"/>
        <v>11000</v>
      </c>
      <c r="NK39" s="227">
        <f t="shared" si="151"/>
        <v>11000</v>
      </c>
      <c r="NL39" s="227">
        <f t="shared" si="151"/>
        <v>11000</v>
      </c>
      <c r="NM39" s="227">
        <f t="shared" si="151"/>
        <v>11000</v>
      </c>
      <c r="NN39" s="227">
        <f t="shared" si="151"/>
        <v>11000</v>
      </c>
      <c r="NO39" s="227">
        <f t="shared" si="151"/>
        <v>11000</v>
      </c>
      <c r="NP39" s="227">
        <f t="shared" si="151"/>
        <v>11000</v>
      </c>
      <c r="NQ39" s="227">
        <f t="shared" si="151"/>
        <v>11000</v>
      </c>
      <c r="NR39" s="227">
        <f t="shared" si="151"/>
        <v>11000</v>
      </c>
      <c r="NS39" s="227">
        <f t="shared" si="151"/>
        <v>11000</v>
      </c>
      <c r="NT39" s="227">
        <f t="shared" si="151"/>
        <v>11000</v>
      </c>
      <c r="NU39" s="227">
        <f t="shared" si="151"/>
        <v>11000</v>
      </c>
      <c r="NV39" s="227">
        <f t="shared" ref="NV39:QG39" si="152">NU39</f>
        <v>11000</v>
      </c>
      <c r="NW39" s="227">
        <f t="shared" si="152"/>
        <v>11000</v>
      </c>
      <c r="NX39" s="227">
        <f t="shared" si="152"/>
        <v>11000</v>
      </c>
      <c r="NY39" s="227">
        <f t="shared" si="152"/>
        <v>11000</v>
      </c>
      <c r="NZ39" s="227">
        <f t="shared" si="152"/>
        <v>11000</v>
      </c>
      <c r="OA39" s="227">
        <f t="shared" si="152"/>
        <v>11000</v>
      </c>
      <c r="OB39" s="227">
        <f t="shared" si="152"/>
        <v>11000</v>
      </c>
      <c r="OC39" s="227">
        <f t="shared" si="152"/>
        <v>11000</v>
      </c>
      <c r="OD39" s="227">
        <f t="shared" si="152"/>
        <v>11000</v>
      </c>
      <c r="OE39" s="227">
        <f t="shared" si="152"/>
        <v>11000</v>
      </c>
      <c r="OF39" s="227">
        <f t="shared" si="152"/>
        <v>11000</v>
      </c>
      <c r="OG39" s="227">
        <f t="shared" si="152"/>
        <v>11000</v>
      </c>
      <c r="OH39" s="227">
        <f t="shared" si="152"/>
        <v>11000</v>
      </c>
      <c r="OI39" s="227">
        <f t="shared" si="152"/>
        <v>11000</v>
      </c>
      <c r="OJ39" s="227">
        <f t="shared" si="152"/>
        <v>11000</v>
      </c>
      <c r="OK39" s="227">
        <f t="shared" si="152"/>
        <v>11000</v>
      </c>
      <c r="OL39" s="227">
        <f t="shared" si="152"/>
        <v>11000</v>
      </c>
      <c r="OM39" s="227">
        <f t="shared" si="152"/>
        <v>11000</v>
      </c>
      <c r="ON39" s="227">
        <f t="shared" si="152"/>
        <v>11000</v>
      </c>
      <c r="OO39" s="227">
        <f t="shared" si="152"/>
        <v>11000</v>
      </c>
      <c r="OP39" s="227">
        <f t="shared" si="152"/>
        <v>11000</v>
      </c>
      <c r="OQ39" s="227">
        <f t="shared" si="152"/>
        <v>11000</v>
      </c>
      <c r="OR39" s="227">
        <f t="shared" si="152"/>
        <v>11000</v>
      </c>
      <c r="OS39" s="227">
        <f t="shared" si="152"/>
        <v>11000</v>
      </c>
      <c r="OT39" s="227">
        <f t="shared" si="152"/>
        <v>11000</v>
      </c>
      <c r="OU39" s="227">
        <f t="shared" si="152"/>
        <v>11000</v>
      </c>
      <c r="OV39" s="227">
        <f t="shared" si="152"/>
        <v>11000</v>
      </c>
      <c r="OW39" s="227">
        <f t="shared" si="152"/>
        <v>11000</v>
      </c>
      <c r="OX39" s="227">
        <f t="shared" si="152"/>
        <v>11000</v>
      </c>
      <c r="OY39" s="227">
        <f t="shared" si="152"/>
        <v>11000</v>
      </c>
      <c r="OZ39" s="227">
        <f t="shared" si="152"/>
        <v>11000</v>
      </c>
      <c r="PA39" s="227">
        <f t="shared" si="152"/>
        <v>11000</v>
      </c>
      <c r="PB39" s="227">
        <f t="shared" si="152"/>
        <v>11000</v>
      </c>
      <c r="PC39" s="227">
        <f t="shared" si="152"/>
        <v>11000</v>
      </c>
      <c r="PD39" s="227">
        <f t="shared" si="152"/>
        <v>11000</v>
      </c>
      <c r="PE39" s="227">
        <f t="shared" si="152"/>
        <v>11000</v>
      </c>
      <c r="PF39" s="227">
        <f t="shared" si="152"/>
        <v>11000</v>
      </c>
      <c r="PG39" s="227">
        <f t="shared" si="152"/>
        <v>11000</v>
      </c>
      <c r="PH39" s="227">
        <f t="shared" si="152"/>
        <v>11000</v>
      </c>
      <c r="PI39" s="227">
        <f t="shared" si="152"/>
        <v>11000</v>
      </c>
      <c r="PJ39" s="227">
        <f t="shared" si="152"/>
        <v>11000</v>
      </c>
      <c r="PK39" s="227">
        <f t="shared" si="152"/>
        <v>11000</v>
      </c>
      <c r="PL39" s="227">
        <f t="shared" si="152"/>
        <v>11000</v>
      </c>
      <c r="PM39" s="227">
        <f t="shared" si="152"/>
        <v>11000</v>
      </c>
      <c r="PN39" s="227">
        <f t="shared" si="152"/>
        <v>11000</v>
      </c>
      <c r="PO39" s="227">
        <f t="shared" si="152"/>
        <v>11000</v>
      </c>
      <c r="PP39" s="227">
        <f t="shared" si="152"/>
        <v>11000</v>
      </c>
      <c r="PQ39" s="227">
        <f t="shared" si="152"/>
        <v>11000</v>
      </c>
      <c r="PR39" s="227">
        <f t="shared" si="152"/>
        <v>11000</v>
      </c>
      <c r="PS39" s="227">
        <f t="shared" si="152"/>
        <v>11000</v>
      </c>
      <c r="PT39" s="227">
        <f t="shared" si="152"/>
        <v>11000</v>
      </c>
      <c r="PU39" s="227">
        <f t="shared" si="152"/>
        <v>11000</v>
      </c>
      <c r="PV39" s="227">
        <f t="shared" si="152"/>
        <v>11000</v>
      </c>
      <c r="PW39" s="227">
        <f t="shared" si="152"/>
        <v>11000</v>
      </c>
      <c r="PX39" s="227">
        <f t="shared" si="152"/>
        <v>11000</v>
      </c>
      <c r="PY39" s="227">
        <f t="shared" si="152"/>
        <v>11000</v>
      </c>
      <c r="PZ39" s="227">
        <f t="shared" si="152"/>
        <v>11000</v>
      </c>
      <c r="QA39" s="227">
        <f t="shared" si="152"/>
        <v>11000</v>
      </c>
      <c r="QB39" s="227">
        <f t="shared" si="152"/>
        <v>11000</v>
      </c>
      <c r="QC39" s="227">
        <f t="shared" si="152"/>
        <v>11000</v>
      </c>
      <c r="QD39" s="227">
        <f t="shared" si="152"/>
        <v>11000</v>
      </c>
      <c r="QE39" s="227">
        <f t="shared" si="152"/>
        <v>11000</v>
      </c>
      <c r="QF39" s="227">
        <f t="shared" si="152"/>
        <v>11000</v>
      </c>
      <c r="QG39" s="227">
        <f t="shared" si="152"/>
        <v>11000</v>
      </c>
      <c r="QH39" s="227">
        <f t="shared" ref="QH39:RH39" si="153">QG39</f>
        <v>11000</v>
      </c>
      <c r="QI39" s="227">
        <f t="shared" si="153"/>
        <v>11000</v>
      </c>
      <c r="QJ39" s="227">
        <f t="shared" si="153"/>
        <v>11000</v>
      </c>
      <c r="QK39" s="227">
        <f t="shared" si="153"/>
        <v>11000</v>
      </c>
      <c r="QL39" s="227">
        <f t="shared" si="153"/>
        <v>11000</v>
      </c>
      <c r="QM39" s="227">
        <f t="shared" si="153"/>
        <v>11000</v>
      </c>
      <c r="QN39" s="227">
        <f t="shared" si="153"/>
        <v>11000</v>
      </c>
      <c r="QO39" s="227">
        <f t="shared" si="153"/>
        <v>11000</v>
      </c>
      <c r="QP39" s="227">
        <f t="shared" si="153"/>
        <v>11000</v>
      </c>
      <c r="QQ39" s="227">
        <f t="shared" si="153"/>
        <v>11000</v>
      </c>
      <c r="QR39" s="227">
        <f t="shared" si="153"/>
        <v>11000</v>
      </c>
      <c r="QS39" s="227">
        <f t="shared" si="153"/>
        <v>11000</v>
      </c>
      <c r="QT39" s="227">
        <f t="shared" si="153"/>
        <v>11000</v>
      </c>
      <c r="QU39" s="227">
        <f t="shared" si="153"/>
        <v>11000</v>
      </c>
      <c r="QV39" s="227">
        <f t="shared" si="153"/>
        <v>11000</v>
      </c>
      <c r="QW39" s="227">
        <f t="shared" si="153"/>
        <v>11000</v>
      </c>
      <c r="QX39" s="227">
        <f t="shared" si="153"/>
        <v>11000</v>
      </c>
      <c r="QY39" s="227">
        <f t="shared" si="153"/>
        <v>11000</v>
      </c>
      <c r="QZ39" s="227">
        <f t="shared" si="153"/>
        <v>11000</v>
      </c>
      <c r="RA39" s="227">
        <f t="shared" si="153"/>
        <v>11000</v>
      </c>
      <c r="RB39" s="227">
        <f t="shared" si="153"/>
        <v>11000</v>
      </c>
      <c r="RC39" s="227">
        <f t="shared" si="153"/>
        <v>11000</v>
      </c>
      <c r="RD39" s="227">
        <f t="shared" si="153"/>
        <v>11000</v>
      </c>
      <c r="RE39" s="227">
        <f t="shared" si="153"/>
        <v>11000</v>
      </c>
      <c r="RF39" s="227">
        <f t="shared" si="153"/>
        <v>11000</v>
      </c>
      <c r="RG39" s="227">
        <f t="shared" si="153"/>
        <v>11000</v>
      </c>
      <c r="RH39" s="227">
        <f t="shared" si="153"/>
        <v>11000</v>
      </c>
    </row>
    <row r="40" spans="1:476" ht="15.75" customHeight="1">
      <c r="B40" s="225" t="s">
        <v>194</v>
      </c>
      <c r="E40" s="82">
        <f>SUM(H40:AQ40)</f>
        <v>2823342.8</v>
      </c>
      <c r="H40" s="70">
        <f>SUM(AS40:BD40)</f>
        <v>2823342.8</v>
      </c>
      <c r="I40" s="70">
        <f>SUM(BE40:BP40)</f>
        <v>0</v>
      </c>
      <c r="J40" s="70">
        <f>SUM(BQ40:CB40)</f>
        <v>0</v>
      </c>
      <c r="K40" s="70">
        <f>SUM(CC40:CN40)</f>
        <v>0</v>
      </c>
      <c r="L40" s="70">
        <f>SUM(CO40:CZ40)</f>
        <v>0</v>
      </c>
      <c r="M40" s="70">
        <f>SUM(DA40:DL40)</f>
        <v>0</v>
      </c>
      <c r="N40" s="70">
        <f>SUM(DM40:DX40)</f>
        <v>0</v>
      </c>
      <c r="O40" s="70">
        <f>SUM(DY40:EJ40)</f>
        <v>0</v>
      </c>
      <c r="P40" s="70">
        <f>SUM(EK40:EV40)</f>
        <v>0</v>
      </c>
      <c r="Q40" s="70">
        <f>SUM(EW40:FH40)</f>
        <v>0</v>
      </c>
      <c r="R40" s="70">
        <f>SUM(FI40:FT40)</f>
        <v>0</v>
      </c>
      <c r="S40" s="70">
        <f>SUM(FU40:GF40)</f>
        <v>0</v>
      </c>
      <c r="T40" s="70">
        <f>SUM(GG40:GR40)</f>
        <v>0</v>
      </c>
      <c r="U40" s="70">
        <f>SUM(GS40:HD40)</f>
        <v>0</v>
      </c>
      <c r="V40" s="70">
        <f>SUM(HE40:HP40)</f>
        <v>0</v>
      </c>
      <c r="W40" s="70">
        <f>SUM(HQ40:IB40)</f>
        <v>0</v>
      </c>
      <c r="X40" s="70">
        <f>SUM(IC40:IN40)</f>
        <v>0</v>
      </c>
      <c r="Y40" s="70">
        <f>SUM(IO40:IZ40)</f>
        <v>0</v>
      </c>
      <c r="Z40" s="70">
        <f>SUM(JA40:JL40)</f>
        <v>0</v>
      </c>
      <c r="AA40" s="70">
        <f>SUM(JM40:JX40)</f>
        <v>0</v>
      </c>
      <c r="AB40" s="70">
        <f>SUM(JY40:KJ40)</f>
        <v>0</v>
      </c>
      <c r="AC40" s="70">
        <f>SUM(KK40:KV40)</f>
        <v>0</v>
      </c>
      <c r="AD40" s="70">
        <f>SUM(KW40:LH40)</f>
        <v>0</v>
      </c>
      <c r="AE40" s="70">
        <f>SUM(LI40:LT40)</f>
        <v>0</v>
      </c>
      <c r="AF40" s="70">
        <f>SUM(LU40:MF40)</f>
        <v>0</v>
      </c>
      <c r="AG40" s="70">
        <f>SUM(MG40:MR40)</f>
        <v>0</v>
      </c>
      <c r="AH40" s="70">
        <f>SUM(MS40:ND40)</f>
        <v>0</v>
      </c>
      <c r="AI40" s="70">
        <f>SUM(NE40:NP40)</f>
        <v>0</v>
      </c>
      <c r="AJ40" s="70">
        <f>SUM(NQ40:OB40)</f>
        <v>0</v>
      </c>
      <c r="AK40" s="70">
        <f>SUM(OC40:ON40)</f>
        <v>0</v>
      </c>
      <c r="AL40" s="70">
        <f>SUM(OO40:OZ40)</f>
        <v>0</v>
      </c>
      <c r="AM40" s="70">
        <f>SUM(PA40:PL40)</f>
        <v>0</v>
      </c>
      <c r="AN40" s="70">
        <f>SUM(PM40:PX40)</f>
        <v>0</v>
      </c>
      <c r="AO40" s="70">
        <f>SUM(PY40:QJ40)</f>
        <v>0</v>
      </c>
      <c r="AP40" s="70">
        <f>SUM(QK40:QV40)</f>
        <v>0</v>
      </c>
      <c r="AQ40" s="70">
        <f>SUM(QW40:RH40)</f>
        <v>0</v>
      </c>
      <c r="AR40" s="70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>
        <v>2823342.8</v>
      </c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27"/>
      <c r="FC40" s="227"/>
      <c r="FD40" s="227"/>
      <c r="FE40" s="227"/>
      <c r="FF40" s="227"/>
      <c r="FG40" s="227"/>
      <c r="FH40" s="227"/>
      <c r="FI40" s="227"/>
      <c r="FJ40" s="227"/>
      <c r="FK40" s="227"/>
      <c r="FL40" s="227"/>
      <c r="FM40" s="227"/>
      <c r="FN40" s="227"/>
      <c r="FO40" s="227"/>
      <c r="FP40" s="227"/>
      <c r="FQ40" s="227"/>
      <c r="FR40" s="227"/>
      <c r="FS40" s="227"/>
      <c r="FT40" s="227"/>
      <c r="FU40" s="227"/>
      <c r="FV40" s="227"/>
      <c r="FW40" s="227"/>
      <c r="FX40" s="227"/>
      <c r="FY40" s="227"/>
      <c r="FZ40" s="227"/>
      <c r="GA40" s="227"/>
      <c r="GB40" s="227"/>
      <c r="GC40" s="227"/>
      <c r="GD40" s="227"/>
      <c r="GE40" s="227"/>
      <c r="GF40" s="227"/>
      <c r="GG40" s="227"/>
      <c r="GH40" s="227"/>
      <c r="GI40" s="227"/>
      <c r="GJ40" s="227"/>
      <c r="GK40" s="227"/>
      <c r="GL40" s="227"/>
      <c r="GM40" s="227"/>
      <c r="GN40" s="227"/>
      <c r="GO40" s="227"/>
      <c r="GP40" s="227"/>
      <c r="GQ40" s="227"/>
      <c r="GR40" s="227"/>
      <c r="GS40" s="227"/>
      <c r="GT40" s="227"/>
      <c r="GU40" s="227"/>
      <c r="GV40" s="227"/>
      <c r="GW40" s="227"/>
      <c r="GX40" s="227"/>
      <c r="GY40" s="227"/>
      <c r="GZ40" s="227"/>
      <c r="HA40" s="227"/>
      <c r="HB40" s="227"/>
      <c r="HC40" s="227"/>
      <c r="HD40" s="227"/>
      <c r="HE40" s="227"/>
      <c r="HF40" s="227"/>
      <c r="HG40" s="227"/>
      <c r="HH40" s="227"/>
      <c r="HI40" s="227"/>
      <c r="HJ40" s="227"/>
      <c r="HK40" s="227"/>
      <c r="HL40" s="227"/>
      <c r="HM40" s="227"/>
      <c r="HN40" s="227"/>
      <c r="HO40" s="227"/>
      <c r="HP40" s="227"/>
      <c r="HQ40" s="227"/>
      <c r="HR40" s="227"/>
      <c r="HS40" s="227"/>
      <c r="HT40" s="227"/>
      <c r="HU40" s="227"/>
      <c r="HV40" s="227"/>
      <c r="HW40" s="227"/>
      <c r="HX40" s="227"/>
      <c r="HY40" s="227"/>
      <c r="HZ40" s="227"/>
      <c r="IA40" s="227"/>
      <c r="IB40" s="227"/>
      <c r="IC40" s="227"/>
      <c r="ID40" s="227"/>
      <c r="IE40" s="227"/>
      <c r="IF40" s="227"/>
      <c r="IG40" s="227"/>
      <c r="IH40" s="227"/>
      <c r="II40" s="227"/>
      <c r="IJ40" s="227"/>
      <c r="IK40" s="227"/>
      <c r="IL40" s="227"/>
      <c r="IM40" s="227"/>
      <c r="IN40" s="227"/>
      <c r="IO40" s="227"/>
      <c r="IP40" s="227"/>
      <c r="IQ40" s="227"/>
      <c r="IR40" s="227"/>
      <c r="IS40" s="227"/>
      <c r="IT40" s="227"/>
      <c r="IU40" s="227"/>
      <c r="IV40" s="227"/>
      <c r="IW40" s="227"/>
      <c r="IX40" s="227"/>
      <c r="IY40" s="227"/>
      <c r="IZ40" s="227"/>
      <c r="JA40" s="227"/>
      <c r="JB40" s="227"/>
      <c r="JC40" s="227"/>
      <c r="JD40" s="227"/>
      <c r="JE40" s="227"/>
      <c r="JF40" s="227"/>
      <c r="JG40" s="227"/>
      <c r="JH40" s="227"/>
      <c r="JI40" s="227"/>
      <c r="JJ40" s="227"/>
      <c r="JK40" s="227"/>
      <c r="JL40" s="227"/>
      <c r="JM40" s="227"/>
      <c r="JN40" s="227"/>
      <c r="JO40" s="227"/>
      <c r="JP40" s="227"/>
      <c r="JQ40" s="227"/>
      <c r="JR40" s="227"/>
      <c r="JS40" s="227"/>
      <c r="JT40" s="227"/>
      <c r="JU40" s="227"/>
      <c r="JV40" s="227"/>
      <c r="JW40" s="227"/>
      <c r="JX40" s="227"/>
      <c r="JY40" s="227"/>
      <c r="JZ40" s="227"/>
      <c r="KA40" s="227"/>
      <c r="KB40" s="227"/>
      <c r="KC40" s="227"/>
      <c r="KD40" s="227"/>
      <c r="KE40" s="227"/>
      <c r="KF40" s="227"/>
      <c r="KG40" s="227"/>
      <c r="KH40" s="227"/>
      <c r="KI40" s="227"/>
      <c r="KJ40" s="227"/>
      <c r="KK40" s="227"/>
      <c r="KL40" s="227"/>
      <c r="KM40" s="227"/>
      <c r="KN40" s="227"/>
      <c r="KO40" s="227"/>
      <c r="KP40" s="227"/>
      <c r="KQ40" s="227"/>
      <c r="KR40" s="227"/>
      <c r="KS40" s="227"/>
      <c r="KT40" s="227"/>
      <c r="KU40" s="227"/>
      <c r="KV40" s="227"/>
      <c r="KW40" s="227"/>
      <c r="KX40" s="227"/>
      <c r="KY40" s="227"/>
      <c r="KZ40" s="227"/>
      <c r="LA40" s="227"/>
      <c r="LB40" s="227"/>
      <c r="LC40" s="227"/>
      <c r="LD40" s="227"/>
      <c r="LE40" s="227"/>
      <c r="LF40" s="227"/>
      <c r="LG40" s="227"/>
      <c r="LH40" s="227"/>
      <c r="LI40" s="227"/>
      <c r="LJ40" s="227"/>
      <c r="LK40" s="227"/>
      <c r="LL40" s="227"/>
      <c r="LM40" s="227"/>
      <c r="LN40" s="227"/>
      <c r="LO40" s="227"/>
      <c r="LP40" s="227"/>
      <c r="LQ40" s="227"/>
      <c r="LR40" s="227"/>
      <c r="LS40" s="227"/>
      <c r="LT40" s="227"/>
      <c r="LU40" s="227"/>
      <c r="LV40" s="227"/>
      <c r="LW40" s="227"/>
      <c r="LX40" s="227"/>
      <c r="LY40" s="227"/>
      <c r="LZ40" s="227"/>
      <c r="MA40" s="227"/>
      <c r="MB40" s="227"/>
      <c r="MC40" s="227"/>
      <c r="MD40" s="227"/>
      <c r="ME40" s="227"/>
      <c r="MF40" s="227"/>
      <c r="MG40" s="227"/>
      <c r="MH40" s="227"/>
      <c r="MI40" s="227"/>
      <c r="MJ40" s="227"/>
      <c r="MK40" s="227"/>
      <c r="ML40" s="227"/>
      <c r="MM40" s="227"/>
      <c r="MN40" s="227"/>
      <c r="MO40" s="227"/>
      <c r="MP40" s="227"/>
      <c r="MQ40" s="227"/>
      <c r="MR40" s="227"/>
      <c r="MS40" s="227"/>
      <c r="MT40" s="227"/>
      <c r="MU40" s="227"/>
      <c r="MV40" s="227"/>
      <c r="MW40" s="227"/>
      <c r="MX40" s="227"/>
      <c r="MY40" s="227"/>
      <c r="MZ40" s="227"/>
      <c r="NA40" s="227"/>
      <c r="NB40" s="227"/>
      <c r="NC40" s="227"/>
      <c r="ND40" s="227"/>
      <c r="NE40" s="227"/>
      <c r="NF40" s="227"/>
      <c r="NG40" s="227"/>
      <c r="NH40" s="227"/>
      <c r="NI40" s="227"/>
      <c r="NJ40" s="227"/>
      <c r="NK40" s="227"/>
      <c r="NL40" s="227"/>
      <c r="NM40" s="227"/>
      <c r="NN40" s="227"/>
      <c r="NO40" s="227"/>
      <c r="NP40" s="227"/>
      <c r="NQ40" s="227"/>
      <c r="NR40" s="227"/>
      <c r="NS40" s="227"/>
      <c r="NT40" s="227"/>
      <c r="NU40" s="227"/>
      <c r="NV40" s="227"/>
      <c r="NW40" s="227"/>
      <c r="NX40" s="227"/>
      <c r="NY40" s="227"/>
      <c r="NZ40" s="227"/>
      <c r="OA40" s="227"/>
      <c r="OB40" s="227"/>
      <c r="OC40" s="227"/>
      <c r="OD40" s="227"/>
      <c r="OE40" s="227"/>
      <c r="OF40" s="227"/>
      <c r="OG40" s="227"/>
      <c r="OH40" s="227"/>
      <c r="OI40" s="227"/>
      <c r="OJ40" s="227"/>
      <c r="OK40" s="227"/>
      <c r="OL40" s="227"/>
      <c r="OM40" s="227"/>
      <c r="ON40" s="227"/>
      <c r="OO40" s="227"/>
      <c r="OP40" s="227"/>
      <c r="OQ40" s="227"/>
      <c r="OR40" s="227"/>
      <c r="OS40" s="227"/>
      <c r="OT40" s="227"/>
      <c r="OU40" s="227"/>
      <c r="OV40" s="227"/>
      <c r="OW40" s="227"/>
      <c r="OX40" s="227"/>
      <c r="OY40" s="227"/>
      <c r="OZ40" s="227"/>
      <c r="PA40" s="227"/>
      <c r="PB40" s="227"/>
      <c r="PC40" s="227"/>
      <c r="PD40" s="227"/>
      <c r="PE40" s="227"/>
      <c r="PF40" s="227"/>
      <c r="PG40" s="227"/>
      <c r="PH40" s="227"/>
      <c r="PI40" s="227"/>
      <c r="PJ40" s="227"/>
      <c r="PK40" s="227"/>
      <c r="PL40" s="227"/>
      <c r="PM40" s="227"/>
      <c r="PN40" s="227"/>
      <c r="PO40" s="227"/>
      <c r="PP40" s="227"/>
      <c r="PQ40" s="227"/>
      <c r="PR40" s="227"/>
      <c r="PS40" s="227"/>
      <c r="PT40" s="227"/>
      <c r="PU40" s="227"/>
      <c r="PV40" s="227"/>
      <c r="PW40" s="227"/>
      <c r="PX40" s="227"/>
      <c r="PY40" s="227"/>
      <c r="PZ40" s="227"/>
      <c r="QA40" s="227"/>
      <c r="QB40" s="227"/>
      <c r="QC40" s="227"/>
      <c r="QD40" s="227"/>
      <c r="QE40" s="227"/>
      <c r="QF40" s="227"/>
      <c r="QG40" s="227"/>
      <c r="QH40" s="227"/>
      <c r="QI40" s="227"/>
      <c r="QJ40" s="227"/>
      <c r="QK40" s="227"/>
      <c r="QL40" s="227"/>
      <c r="QM40" s="227"/>
      <c r="QN40" s="227"/>
      <c r="QO40" s="227"/>
      <c r="QP40" s="227"/>
      <c r="QQ40" s="227"/>
      <c r="QR40" s="227"/>
      <c r="QS40" s="227"/>
      <c r="QT40" s="227"/>
      <c r="QU40" s="227"/>
      <c r="QV40" s="227"/>
      <c r="QW40" s="227"/>
      <c r="QX40" s="227"/>
      <c r="QY40" s="227"/>
      <c r="QZ40" s="227"/>
      <c r="RA40" s="227"/>
      <c r="RB40" s="227"/>
      <c r="RC40" s="227"/>
      <c r="RD40" s="227"/>
      <c r="RE40" s="227"/>
      <c r="RF40" s="227"/>
      <c r="RG40" s="227"/>
      <c r="RH40" s="227"/>
    </row>
    <row r="41" spans="1:476" ht="15.75" customHeight="1">
      <c r="B41" s="225" t="s">
        <v>195</v>
      </c>
      <c r="C41" s="239">
        <v>5.0000000000000001E-3</v>
      </c>
      <c r="E41" s="82">
        <f>SUM(H41:AQ41)</f>
        <v>12342177.232400002</v>
      </c>
      <c r="H41" s="70">
        <f>SUM(AS41:BD41)</f>
        <v>0</v>
      </c>
      <c r="I41" s="70">
        <f>SUM(BE41:BP41)</f>
        <v>0</v>
      </c>
      <c r="J41" s="70">
        <f>SUM(BQ41:CB41)</f>
        <v>86145.355400000015</v>
      </c>
      <c r="K41" s="70">
        <f>SUM(CC41:CN41)</f>
        <v>0</v>
      </c>
      <c r="L41" s="70">
        <f>SUM(CO41:CZ41)</f>
        <v>0</v>
      </c>
      <c r="M41" s="70">
        <f>SUM(DA41:DL41)</f>
        <v>395355.86700000003</v>
      </c>
      <c r="N41" s="70">
        <f>SUM(DM41:DX41)</f>
        <v>395355.86700000003</v>
      </c>
      <c r="O41" s="70">
        <f>SUM(DY41:EJ41)</f>
        <v>395355.86700000003</v>
      </c>
      <c r="P41" s="70">
        <f>SUM(EK41:EV41)</f>
        <v>395355.86700000003</v>
      </c>
      <c r="Q41" s="70">
        <f>SUM(EW41:FH41)</f>
        <v>395355.86700000003</v>
      </c>
      <c r="R41" s="70">
        <f>SUM(FI41:FT41)</f>
        <v>395355.86700000003</v>
      </c>
      <c r="S41" s="70">
        <f>SUM(FU41:GF41)</f>
        <v>395355.86700000003</v>
      </c>
      <c r="T41" s="70">
        <f>SUM(GG41:GR41)</f>
        <v>395355.86700000003</v>
      </c>
      <c r="U41" s="70">
        <f>SUM(GS41:HD41)</f>
        <v>395355.86700000003</v>
      </c>
      <c r="V41" s="70">
        <f>SUM(HE41:HP41)</f>
        <v>395355.86700000003</v>
      </c>
      <c r="W41" s="70">
        <f>SUM(HQ41:IB41)</f>
        <v>395355.86700000003</v>
      </c>
      <c r="X41" s="70">
        <f>SUM(IC41:IN41)</f>
        <v>395355.86700000003</v>
      </c>
      <c r="Y41" s="70">
        <f>SUM(IO41:IZ41)</f>
        <v>395355.86700000003</v>
      </c>
      <c r="Z41" s="70">
        <f>SUM(JA41:JL41)</f>
        <v>395355.86700000003</v>
      </c>
      <c r="AA41" s="70">
        <f>SUM(JM41:JX41)</f>
        <v>395355.86700000003</v>
      </c>
      <c r="AB41" s="70">
        <f>SUM(JY41:KJ41)</f>
        <v>395355.86700000003</v>
      </c>
      <c r="AC41" s="70">
        <f>SUM(KK41:KV41)</f>
        <v>395355.86700000003</v>
      </c>
      <c r="AD41" s="70">
        <f>SUM(KW41:LH41)</f>
        <v>395355.86700000003</v>
      </c>
      <c r="AE41" s="70">
        <f>SUM(LI41:LT41)</f>
        <v>395355.86700000003</v>
      </c>
      <c r="AF41" s="70">
        <f>SUM(LU41:MF41)</f>
        <v>395355.86700000003</v>
      </c>
      <c r="AG41" s="70">
        <f>SUM(MG41:MR41)</f>
        <v>395355.86700000003</v>
      </c>
      <c r="AH41" s="70">
        <f>SUM(MS41:ND41)</f>
        <v>395355.86700000003</v>
      </c>
      <c r="AI41" s="70">
        <f>SUM(NE41:NP41)</f>
        <v>395355.86700000003</v>
      </c>
      <c r="AJ41" s="70">
        <f>SUM(NQ41:OB41)</f>
        <v>395355.86700000003</v>
      </c>
      <c r="AK41" s="70">
        <f>SUM(OC41:ON41)</f>
        <v>395355.86700000003</v>
      </c>
      <c r="AL41" s="70">
        <f>SUM(OO41:OZ41)</f>
        <v>395355.86700000003</v>
      </c>
      <c r="AM41" s="70">
        <f>SUM(PA41:PL41)</f>
        <v>395355.86700000003</v>
      </c>
      <c r="AN41" s="70">
        <f>SUM(PM41:PX41)</f>
        <v>395355.86700000003</v>
      </c>
      <c r="AO41" s="70">
        <f>SUM(PY41:QJ41)</f>
        <v>395355.86700000003</v>
      </c>
      <c r="AP41" s="70">
        <f>SUM(QK41:QV41)</f>
        <v>395355.86700000003</v>
      </c>
      <c r="AQ41" s="70">
        <f>SUM(QW41:RH41)</f>
        <v>395355.86700000003</v>
      </c>
      <c r="AR41" s="70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>
        <f>('Premissas Receita'!H8 + 'Premissas Receita'!H9) * $C$41</f>
        <v>0</v>
      </c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>
        <f>('Premissas Receita'!I8 + 'Premissas Receita'!I9) * $C$41</f>
        <v>86145.355400000015</v>
      </c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>
        <f>('Premissas Receita'!J8 + 'Premissas Receita'!J9) * $C$41</f>
        <v>0</v>
      </c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>
        <f>('Premissas Receita'!K8 + 'Premissas Receita'!K9) * $C$41</f>
        <v>0</v>
      </c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>
        <f>('Premissas Receita'!L8 + 'Premissas Receita'!L9) * $C$41</f>
        <v>395355.86700000003</v>
      </c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>
        <f>('Premissas Receita'!M8 + 'Premissas Receita'!M9) * $C$41</f>
        <v>395355.86700000003</v>
      </c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>
        <f>('Premissas Receita'!N8 + 'Premissas Receita'!N9) * $C$41</f>
        <v>395355.86700000003</v>
      </c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>
        <f>('Premissas Receita'!O8 + 'Premissas Receita'!O9) * $C$41</f>
        <v>395355.86700000003</v>
      </c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>
        <f>('Premissas Receita'!P8 + 'Premissas Receita'!P9) * $C$41</f>
        <v>395355.86700000003</v>
      </c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>
        <f>('Premissas Receita'!Q8 + 'Premissas Receita'!Q9) * $C$41</f>
        <v>395355.86700000003</v>
      </c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>
        <f>('Premissas Receita'!R8 + 'Premissas Receita'!R9) * $C$41</f>
        <v>395355.86700000003</v>
      </c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>
        <f>('Premissas Receita'!S8 + 'Premissas Receita'!S9) * $C$41</f>
        <v>395355.86700000003</v>
      </c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>
        <f>('Premissas Receita'!T8 + 'Premissas Receita'!T9) * $C$41</f>
        <v>395355.86700000003</v>
      </c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>
        <f>('Premissas Receita'!U8 + 'Premissas Receita'!U9) * $C$41</f>
        <v>395355.86700000003</v>
      </c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>
        <f>('Premissas Receita'!V8 + 'Premissas Receita'!V9) * $C$41</f>
        <v>395355.86700000003</v>
      </c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>
        <f>('Premissas Receita'!W8 + 'Premissas Receita'!W9) * $C$41</f>
        <v>395355.86700000003</v>
      </c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>
        <f>('Premissas Receita'!X8 + 'Premissas Receita'!X9) * $C$41</f>
        <v>395355.86700000003</v>
      </c>
      <c r="IP41" s="221"/>
      <c r="IQ41" s="221"/>
      <c r="IR41" s="221"/>
      <c r="IS41" s="221"/>
      <c r="IT41" s="221"/>
      <c r="IU41" s="221"/>
      <c r="IV41" s="221"/>
      <c r="IW41" s="221"/>
      <c r="IX41" s="221"/>
      <c r="IY41" s="221"/>
      <c r="IZ41" s="221"/>
      <c r="JA41" s="221">
        <f>('Premissas Receita'!Y8 + 'Premissas Receita'!Y9) * $C$41</f>
        <v>395355.86700000003</v>
      </c>
      <c r="JB41" s="221"/>
      <c r="JC41" s="221"/>
      <c r="JD41" s="221"/>
      <c r="JE41" s="221"/>
      <c r="JF41" s="221"/>
      <c r="JG41" s="221"/>
      <c r="JH41" s="221"/>
      <c r="JI41" s="221"/>
      <c r="JJ41" s="221"/>
      <c r="JK41" s="221"/>
      <c r="JL41" s="221"/>
      <c r="JM41" s="221">
        <f>('Premissas Receita'!Z8 + 'Premissas Receita'!Z9) * $C$41</f>
        <v>395355.86700000003</v>
      </c>
      <c r="JN41" s="221"/>
      <c r="JO41" s="221"/>
      <c r="JP41" s="221"/>
      <c r="JQ41" s="221"/>
      <c r="JR41" s="221"/>
      <c r="JS41" s="221"/>
      <c r="JT41" s="221"/>
      <c r="JU41" s="221"/>
      <c r="JV41" s="221"/>
      <c r="JW41" s="221"/>
      <c r="JX41" s="221"/>
      <c r="JY41" s="221">
        <f>('Premissas Receita'!AA8 + 'Premissas Receita'!AA9) * $C$41</f>
        <v>395355.86700000003</v>
      </c>
      <c r="JZ41" s="221"/>
      <c r="KA41" s="221"/>
      <c r="KB41" s="221"/>
      <c r="KC41" s="221"/>
      <c r="KD41" s="221"/>
      <c r="KE41" s="221"/>
      <c r="KF41" s="221"/>
      <c r="KG41" s="221"/>
      <c r="KH41" s="221"/>
      <c r="KI41" s="221"/>
      <c r="KJ41" s="221"/>
      <c r="KK41" s="221">
        <f>('Premissas Receita'!AB8 + 'Premissas Receita'!AB9) * $C$41</f>
        <v>395355.86700000003</v>
      </c>
      <c r="KL41" s="221"/>
      <c r="KM41" s="221"/>
      <c r="KN41" s="221"/>
      <c r="KO41" s="221"/>
      <c r="KP41" s="221"/>
      <c r="KQ41" s="221"/>
      <c r="KR41" s="221"/>
      <c r="KS41" s="221"/>
      <c r="KT41" s="221"/>
      <c r="KU41" s="221"/>
      <c r="KV41" s="221"/>
      <c r="KW41" s="221">
        <f>('Premissas Receita'!AC8 + 'Premissas Receita'!AC9) * $C$41</f>
        <v>395355.86700000003</v>
      </c>
      <c r="KX41" s="221"/>
      <c r="KY41" s="221"/>
      <c r="KZ41" s="221"/>
      <c r="LA41" s="221"/>
      <c r="LB41" s="221"/>
      <c r="LC41" s="221"/>
      <c r="LD41" s="221"/>
      <c r="LE41" s="221"/>
      <c r="LF41" s="221"/>
      <c r="LG41" s="221"/>
      <c r="LH41" s="221"/>
      <c r="LI41" s="221">
        <f>('Premissas Receita'!AD8 + 'Premissas Receita'!AD9) * $C$41</f>
        <v>395355.86700000003</v>
      </c>
      <c r="LJ41" s="221"/>
      <c r="LK41" s="221"/>
      <c r="LL41" s="221"/>
      <c r="LM41" s="221"/>
      <c r="LN41" s="221"/>
      <c r="LO41" s="221"/>
      <c r="LP41" s="221"/>
      <c r="LQ41" s="221"/>
      <c r="LR41" s="221"/>
      <c r="LS41" s="221"/>
      <c r="LT41" s="221"/>
      <c r="LU41" s="221">
        <f>('Premissas Receita'!AE8 + 'Premissas Receita'!AE9) * $C$41</f>
        <v>395355.86700000003</v>
      </c>
      <c r="LV41" s="221"/>
      <c r="LW41" s="221"/>
      <c r="LX41" s="221"/>
      <c r="LY41" s="221"/>
      <c r="LZ41" s="221"/>
      <c r="MA41" s="221"/>
      <c r="MB41" s="221"/>
      <c r="MC41" s="221"/>
      <c r="MD41" s="221"/>
      <c r="ME41" s="221"/>
      <c r="MF41" s="221"/>
      <c r="MG41" s="221">
        <f>('Premissas Receita'!AF8 + 'Premissas Receita'!AF9) * $C$41</f>
        <v>395355.86700000003</v>
      </c>
      <c r="MH41" s="221"/>
      <c r="MI41" s="221"/>
      <c r="MJ41" s="221"/>
      <c r="MK41" s="221"/>
      <c r="ML41" s="221"/>
      <c r="MM41" s="221"/>
      <c r="MN41" s="221"/>
      <c r="MO41" s="221"/>
      <c r="MP41" s="221"/>
      <c r="MQ41" s="221"/>
      <c r="MR41" s="221"/>
      <c r="MS41" s="221">
        <f>('Premissas Receita'!AG8 + 'Premissas Receita'!AG9) * $C$41</f>
        <v>395355.86700000003</v>
      </c>
      <c r="MT41" s="221"/>
      <c r="MU41" s="221"/>
      <c r="MV41" s="221"/>
      <c r="MW41" s="221"/>
      <c r="MX41" s="221"/>
      <c r="MY41" s="221"/>
      <c r="MZ41" s="221"/>
      <c r="NA41" s="221"/>
      <c r="NB41" s="221"/>
      <c r="NC41" s="221"/>
      <c r="ND41" s="221"/>
      <c r="NE41" s="221">
        <f>('Premissas Receita'!AH8 + 'Premissas Receita'!AH9) * $C$41</f>
        <v>395355.86700000003</v>
      </c>
      <c r="NF41" s="221"/>
      <c r="NG41" s="221"/>
      <c r="NH41" s="221"/>
      <c r="NI41" s="221"/>
      <c r="NJ41" s="221"/>
      <c r="NK41" s="221"/>
      <c r="NL41" s="221"/>
      <c r="NM41" s="221"/>
      <c r="NN41" s="221"/>
      <c r="NO41" s="221"/>
      <c r="NP41" s="221"/>
      <c r="NQ41" s="221">
        <f>('Premissas Receita'!AI8 + 'Premissas Receita'!AI9) * $C$41</f>
        <v>395355.86700000003</v>
      </c>
      <c r="NR41" s="221"/>
      <c r="NS41" s="221"/>
      <c r="NT41" s="221"/>
      <c r="NU41" s="221"/>
      <c r="NV41" s="221"/>
      <c r="NW41" s="221"/>
      <c r="NX41" s="221"/>
      <c r="NY41" s="221"/>
      <c r="NZ41" s="221"/>
      <c r="OA41" s="221"/>
      <c r="OB41" s="221"/>
      <c r="OC41" s="221">
        <f>('Premissas Receita'!AJ8 + 'Premissas Receita'!AJ9) * $C$41</f>
        <v>395355.86700000003</v>
      </c>
      <c r="OD41" s="221"/>
      <c r="OE41" s="221"/>
      <c r="OF41" s="221"/>
      <c r="OG41" s="221"/>
      <c r="OH41" s="221"/>
      <c r="OI41" s="221"/>
      <c r="OJ41" s="221"/>
      <c r="OK41" s="221"/>
      <c r="OL41" s="221"/>
      <c r="OM41" s="221"/>
      <c r="ON41" s="221"/>
      <c r="OO41" s="221">
        <f>('Premissas Receita'!AK8 + 'Premissas Receita'!AK9) * $C$41</f>
        <v>395355.86700000003</v>
      </c>
      <c r="OP41" s="221"/>
      <c r="OQ41" s="221"/>
      <c r="OR41" s="221"/>
      <c r="OS41" s="221"/>
      <c r="OT41" s="221"/>
      <c r="OU41" s="221"/>
      <c r="OV41" s="221"/>
      <c r="OW41" s="221"/>
      <c r="OX41" s="221"/>
      <c r="OY41" s="221"/>
      <c r="OZ41" s="221"/>
      <c r="PA41" s="221">
        <f>('Premissas Receita'!AL8 + 'Premissas Receita'!AL9) * $C$41</f>
        <v>395355.86700000003</v>
      </c>
      <c r="PB41" s="221"/>
      <c r="PC41" s="221"/>
      <c r="PD41" s="221"/>
      <c r="PE41" s="221"/>
      <c r="PF41" s="221"/>
      <c r="PG41" s="221"/>
      <c r="PH41" s="221"/>
      <c r="PI41" s="221"/>
      <c r="PJ41" s="221"/>
      <c r="PK41" s="221"/>
      <c r="PL41" s="221"/>
      <c r="PM41" s="221">
        <f>('Premissas Receita'!AM8 + 'Premissas Receita'!AM9) * $C$41</f>
        <v>395355.86700000003</v>
      </c>
      <c r="PN41" s="221"/>
      <c r="PO41" s="221"/>
      <c r="PP41" s="221"/>
      <c r="PQ41" s="221"/>
      <c r="PR41" s="221"/>
      <c r="PS41" s="221"/>
      <c r="PT41" s="221"/>
      <c r="PU41" s="221"/>
      <c r="PV41" s="221"/>
      <c r="PW41" s="221"/>
      <c r="PX41" s="221"/>
      <c r="PY41" s="221">
        <f>('Premissas Receita'!AN8 + 'Premissas Receita'!AN9) * $C$41</f>
        <v>395355.86700000003</v>
      </c>
      <c r="PZ41" s="221"/>
      <c r="QA41" s="221"/>
      <c r="QB41" s="221"/>
      <c r="QC41" s="221"/>
      <c r="QD41" s="221"/>
      <c r="QE41" s="221"/>
      <c r="QF41" s="221"/>
      <c r="QG41" s="221"/>
      <c r="QH41" s="221"/>
      <c r="QI41" s="221"/>
      <c r="QJ41" s="221"/>
      <c r="QK41" s="221">
        <f>('Premissas Receita'!AO8 + 'Premissas Receita'!AO9) * $C$41</f>
        <v>395355.86700000003</v>
      </c>
      <c r="QL41" s="221"/>
      <c r="QM41" s="221"/>
      <c r="QN41" s="221"/>
      <c r="QO41" s="221"/>
      <c r="QP41" s="221"/>
      <c r="QQ41" s="221"/>
      <c r="QR41" s="221"/>
      <c r="QS41" s="221"/>
      <c r="QT41" s="221"/>
      <c r="QU41" s="221"/>
      <c r="QV41" s="221"/>
      <c r="QW41" s="221">
        <f>('Premissas Receita'!AP8 + 'Premissas Receita'!AP9) * $C$41</f>
        <v>395355.86700000003</v>
      </c>
      <c r="QX41" s="221"/>
      <c r="QY41" s="221"/>
      <c r="QZ41" s="221"/>
      <c r="RA41" s="221"/>
      <c r="RB41" s="221"/>
      <c r="RC41" s="221"/>
      <c r="RD41" s="221"/>
      <c r="RE41" s="221"/>
      <c r="RF41" s="221"/>
      <c r="RG41" s="221"/>
      <c r="RH41" s="221"/>
    </row>
    <row r="42" spans="1:476" ht="12.75" customHeight="1">
      <c r="B42" s="95"/>
      <c r="E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</row>
    <row r="43" spans="1:476" ht="12.75" customHeight="1">
      <c r="B43" s="231" t="s">
        <v>33</v>
      </c>
      <c r="C43" s="232"/>
      <c r="D43" s="233"/>
      <c r="E43" s="235">
        <f>SUM(H43:AQ43)</f>
        <v>236614711.35240018</v>
      </c>
      <c r="F43" s="234"/>
      <c r="G43" s="234"/>
      <c r="H43" s="235">
        <f>SUM(H37:H42)</f>
        <v>3367234.1199999996</v>
      </c>
      <c r="I43" s="235">
        <f>SUM(I37:I42)</f>
        <v>1011780</v>
      </c>
      <c r="J43" s="235">
        <f t="shared" ref="J43:AQ43" si="154">SUM(J37:J41)</f>
        <v>2109705.3554000002</v>
      </c>
      <c r="K43" s="235">
        <f t="shared" si="154"/>
        <v>2023560</v>
      </c>
      <c r="L43" s="235">
        <f t="shared" si="154"/>
        <v>6745200</v>
      </c>
      <c r="M43" s="235">
        <f t="shared" si="154"/>
        <v>7140555.8669999996</v>
      </c>
      <c r="N43" s="235">
        <f t="shared" si="154"/>
        <v>7140555.8669999996</v>
      </c>
      <c r="O43" s="235">
        <f t="shared" si="154"/>
        <v>7140555.8669999996</v>
      </c>
      <c r="P43" s="235">
        <f t="shared" si="154"/>
        <v>7140555.8669999996</v>
      </c>
      <c r="Q43" s="235">
        <f t="shared" si="154"/>
        <v>7140555.8669999996</v>
      </c>
      <c r="R43" s="235">
        <f t="shared" si="154"/>
        <v>7140555.8669999996</v>
      </c>
      <c r="S43" s="235">
        <f t="shared" si="154"/>
        <v>7140555.8669999996</v>
      </c>
      <c r="T43" s="235">
        <f t="shared" si="154"/>
        <v>7140555.8669999996</v>
      </c>
      <c r="U43" s="235">
        <f t="shared" si="154"/>
        <v>7140555.8669999996</v>
      </c>
      <c r="V43" s="235">
        <f t="shared" si="154"/>
        <v>7140555.8669999996</v>
      </c>
      <c r="W43" s="235">
        <f t="shared" si="154"/>
        <v>7140555.8669999996</v>
      </c>
      <c r="X43" s="235">
        <f t="shared" si="154"/>
        <v>7140555.8669999996</v>
      </c>
      <c r="Y43" s="235">
        <f t="shared" si="154"/>
        <v>7140555.8669999996</v>
      </c>
      <c r="Z43" s="235">
        <f t="shared" si="154"/>
        <v>7140555.8669999996</v>
      </c>
      <c r="AA43" s="235">
        <f t="shared" si="154"/>
        <v>7140555.8669999996</v>
      </c>
      <c r="AB43" s="235">
        <f t="shared" si="154"/>
        <v>7140555.8669999996</v>
      </c>
      <c r="AC43" s="235">
        <f t="shared" si="154"/>
        <v>7140555.8669999996</v>
      </c>
      <c r="AD43" s="235">
        <f t="shared" si="154"/>
        <v>7140555.8669999996</v>
      </c>
      <c r="AE43" s="235">
        <f t="shared" si="154"/>
        <v>7140555.8669999996</v>
      </c>
      <c r="AF43" s="235">
        <f t="shared" si="154"/>
        <v>7140555.8669999996</v>
      </c>
      <c r="AG43" s="235">
        <f t="shared" si="154"/>
        <v>7140555.8669999996</v>
      </c>
      <c r="AH43" s="235">
        <f t="shared" si="154"/>
        <v>7140555.8669999996</v>
      </c>
      <c r="AI43" s="235">
        <f t="shared" si="154"/>
        <v>7140555.8669999996</v>
      </c>
      <c r="AJ43" s="235">
        <f t="shared" si="154"/>
        <v>7140555.8669999996</v>
      </c>
      <c r="AK43" s="235">
        <f t="shared" si="154"/>
        <v>7140555.8669999996</v>
      </c>
      <c r="AL43" s="235">
        <f t="shared" si="154"/>
        <v>7140555.8669999996</v>
      </c>
      <c r="AM43" s="235">
        <f t="shared" si="154"/>
        <v>7140555.8669999996</v>
      </c>
      <c r="AN43" s="235">
        <f t="shared" si="154"/>
        <v>7140555.8669999996</v>
      </c>
      <c r="AO43" s="235">
        <f t="shared" si="154"/>
        <v>7140555.8669999996</v>
      </c>
      <c r="AP43" s="235">
        <f t="shared" si="154"/>
        <v>7140555.8669999996</v>
      </c>
      <c r="AQ43" s="235">
        <f t="shared" si="154"/>
        <v>7140555.8669999996</v>
      </c>
      <c r="AS43" s="235">
        <f t="shared" ref="AS43:DD43" si="155">SUM(AS37:AS41)</f>
        <v>0</v>
      </c>
      <c r="AT43" s="235">
        <f t="shared" si="155"/>
        <v>0</v>
      </c>
      <c r="AU43" s="235">
        <f t="shared" si="155"/>
        <v>0</v>
      </c>
      <c r="AV43" s="235">
        <f t="shared" si="155"/>
        <v>0</v>
      </c>
      <c r="AW43" s="235">
        <f t="shared" si="155"/>
        <v>0</v>
      </c>
      <c r="AX43" s="235">
        <f t="shared" si="155"/>
        <v>0</v>
      </c>
      <c r="AY43" s="235">
        <f t="shared" si="155"/>
        <v>0</v>
      </c>
      <c r="AZ43" s="235">
        <f t="shared" si="155"/>
        <v>0</v>
      </c>
      <c r="BA43" s="235">
        <f t="shared" si="155"/>
        <v>0</v>
      </c>
      <c r="BB43" s="235">
        <f t="shared" si="155"/>
        <v>0</v>
      </c>
      <c r="BC43" s="235">
        <f t="shared" si="155"/>
        <v>0</v>
      </c>
      <c r="BD43" s="235">
        <f t="shared" si="155"/>
        <v>3367234.1199999996</v>
      </c>
      <c r="BE43" s="235">
        <f t="shared" si="155"/>
        <v>84315</v>
      </c>
      <c r="BF43" s="235">
        <f t="shared" si="155"/>
        <v>84315</v>
      </c>
      <c r="BG43" s="235">
        <f t="shared" si="155"/>
        <v>84315</v>
      </c>
      <c r="BH43" s="235">
        <f t="shared" si="155"/>
        <v>84315</v>
      </c>
      <c r="BI43" s="235">
        <f t="shared" si="155"/>
        <v>84315</v>
      </c>
      <c r="BJ43" s="235">
        <f t="shared" si="155"/>
        <v>84315</v>
      </c>
      <c r="BK43" s="235">
        <f t="shared" si="155"/>
        <v>84315</v>
      </c>
      <c r="BL43" s="235">
        <f t="shared" si="155"/>
        <v>84315</v>
      </c>
      <c r="BM43" s="235">
        <f t="shared" si="155"/>
        <v>84315</v>
      </c>
      <c r="BN43" s="235">
        <f t="shared" si="155"/>
        <v>84315</v>
      </c>
      <c r="BO43" s="235">
        <f t="shared" si="155"/>
        <v>84315</v>
      </c>
      <c r="BP43" s="235">
        <f t="shared" si="155"/>
        <v>84315</v>
      </c>
      <c r="BQ43" s="235">
        <f t="shared" si="155"/>
        <v>254775.3554</v>
      </c>
      <c r="BR43" s="235">
        <f t="shared" si="155"/>
        <v>168630</v>
      </c>
      <c r="BS43" s="235">
        <f t="shared" si="155"/>
        <v>168630</v>
      </c>
      <c r="BT43" s="235">
        <f t="shared" si="155"/>
        <v>168630</v>
      </c>
      <c r="BU43" s="235">
        <f t="shared" si="155"/>
        <v>168630</v>
      </c>
      <c r="BV43" s="235">
        <f t="shared" si="155"/>
        <v>168630</v>
      </c>
      <c r="BW43" s="235">
        <f t="shared" si="155"/>
        <v>168630</v>
      </c>
      <c r="BX43" s="235">
        <f t="shared" si="155"/>
        <v>168630</v>
      </c>
      <c r="BY43" s="235">
        <f t="shared" si="155"/>
        <v>168630</v>
      </c>
      <c r="BZ43" s="235">
        <f t="shared" si="155"/>
        <v>168630</v>
      </c>
      <c r="CA43" s="235">
        <f t="shared" si="155"/>
        <v>168630</v>
      </c>
      <c r="CB43" s="235">
        <f t="shared" si="155"/>
        <v>168630</v>
      </c>
      <c r="CC43" s="235">
        <f t="shared" si="155"/>
        <v>168630</v>
      </c>
      <c r="CD43" s="235">
        <f t="shared" si="155"/>
        <v>168630</v>
      </c>
      <c r="CE43" s="235">
        <f t="shared" si="155"/>
        <v>168630</v>
      </c>
      <c r="CF43" s="235">
        <f t="shared" si="155"/>
        <v>168630</v>
      </c>
      <c r="CG43" s="235">
        <f t="shared" si="155"/>
        <v>168630</v>
      </c>
      <c r="CH43" s="235">
        <f t="shared" si="155"/>
        <v>168630</v>
      </c>
      <c r="CI43" s="235">
        <f t="shared" si="155"/>
        <v>168630</v>
      </c>
      <c r="CJ43" s="235">
        <f t="shared" si="155"/>
        <v>168630</v>
      </c>
      <c r="CK43" s="235">
        <f t="shared" si="155"/>
        <v>168630</v>
      </c>
      <c r="CL43" s="235">
        <f t="shared" si="155"/>
        <v>168630</v>
      </c>
      <c r="CM43" s="235">
        <f t="shared" si="155"/>
        <v>168630</v>
      </c>
      <c r="CN43" s="235">
        <f t="shared" si="155"/>
        <v>168630</v>
      </c>
      <c r="CO43" s="235">
        <f t="shared" si="155"/>
        <v>562100</v>
      </c>
      <c r="CP43" s="235">
        <f t="shared" si="155"/>
        <v>562100</v>
      </c>
      <c r="CQ43" s="235">
        <f t="shared" si="155"/>
        <v>562100</v>
      </c>
      <c r="CR43" s="235">
        <f t="shared" si="155"/>
        <v>562100</v>
      </c>
      <c r="CS43" s="235">
        <f t="shared" si="155"/>
        <v>562100</v>
      </c>
      <c r="CT43" s="235">
        <f t="shared" si="155"/>
        <v>562100</v>
      </c>
      <c r="CU43" s="235">
        <f t="shared" si="155"/>
        <v>562100</v>
      </c>
      <c r="CV43" s="235">
        <f t="shared" si="155"/>
        <v>562100</v>
      </c>
      <c r="CW43" s="235">
        <f t="shared" si="155"/>
        <v>562100</v>
      </c>
      <c r="CX43" s="235">
        <f t="shared" si="155"/>
        <v>562100</v>
      </c>
      <c r="CY43" s="235">
        <f t="shared" si="155"/>
        <v>562100</v>
      </c>
      <c r="CZ43" s="235">
        <f t="shared" si="155"/>
        <v>562100</v>
      </c>
      <c r="DA43" s="235">
        <f t="shared" si="155"/>
        <v>957455.86700000009</v>
      </c>
      <c r="DB43" s="235">
        <f t="shared" si="155"/>
        <v>562100</v>
      </c>
      <c r="DC43" s="235">
        <f t="shared" si="155"/>
        <v>562100</v>
      </c>
      <c r="DD43" s="235">
        <f t="shared" si="155"/>
        <v>562100</v>
      </c>
      <c r="DE43" s="235">
        <f t="shared" ref="DE43:FP43" si="156">SUM(DE37:DE41)</f>
        <v>562100</v>
      </c>
      <c r="DF43" s="235">
        <f t="shared" si="156"/>
        <v>562100</v>
      </c>
      <c r="DG43" s="235">
        <f t="shared" si="156"/>
        <v>562100</v>
      </c>
      <c r="DH43" s="235">
        <f t="shared" si="156"/>
        <v>562100</v>
      </c>
      <c r="DI43" s="235">
        <f t="shared" si="156"/>
        <v>562100</v>
      </c>
      <c r="DJ43" s="235">
        <f t="shared" si="156"/>
        <v>562100</v>
      </c>
      <c r="DK43" s="235">
        <f t="shared" si="156"/>
        <v>562100</v>
      </c>
      <c r="DL43" s="235">
        <f t="shared" si="156"/>
        <v>562100</v>
      </c>
      <c r="DM43" s="235">
        <f t="shared" si="156"/>
        <v>957455.86700000009</v>
      </c>
      <c r="DN43" s="235">
        <f t="shared" si="156"/>
        <v>562100</v>
      </c>
      <c r="DO43" s="235">
        <f t="shared" si="156"/>
        <v>562100</v>
      </c>
      <c r="DP43" s="235">
        <f t="shared" si="156"/>
        <v>562100</v>
      </c>
      <c r="DQ43" s="235">
        <f t="shared" si="156"/>
        <v>562100</v>
      </c>
      <c r="DR43" s="235">
        <f t="shared" si="156"/>
        <v>562100</v>
      </c>
      <c r="DS43" s="235">
        <f t="shared" si="156"/>
        <v>562100</v>
      </c>
      <c r="DT43" s="235">
        <f t="shared" si="156"/>
        <v>562100</v>
      </c>
      <c r="DU43" s="235">
        <f t="shared" si="156"/>
        <v>562100</v>
      </c>
      <c r="DV43" s="235">
        <f t="shared" si="156"/>
        <v>562100</v>
      </c>
      <c r="DW43" s="235">
        <f t="shared" si="156"/>
        <v>562100</v>
      </c>
      <c r="DX43" s="235">
        <f t="shared" si="156"/>
        <v>562100</v>
      </c>
      <c r="DY43" s="235">
        <f t="shared" si="156"/>
        <v>957455.86700000009</v>
      </c>
      <c r="DZ43" s="235">
        <f t="shared" si="156"/>
        <v>562100</v>
      </c>
      <c r="EA43" s="235">
        <f t="shared" si="156"/>
        <v>562100</v>
      </c>
      <c r="EB43" s="235">
        <f t="shared" si="156"/>
        <v>562100</v>
      </c>
      <c r="EC43" s="235">
        <f t="shared" si="156"/>
        <v>562100</v>
      </c>
      <c r="ED43" s="235">
        <f t="shared" si="156"/>
        <v>562100</v>
      </c>
      <c r="EE43" s="235">
        <f t="shared" si="156"/>
        <v>562100</v>
      </c>
      <c r="EF43" s="235">
        <f t="shared" si="156"/>
        <v>562100</v>
      </c>
      <c r="EG43" s="235">
        <f t="shared" si="156"/>
        <v>562100</v>
      </c>
      <c r="EH43" s="235">
        <f t="shared" si="156"/>
        <v>562100</v>
      </c>
      <c r="EI43" s="235">
        <f t="shared" si="156"/>
        <v>562100</v>
      </c>
      <c r="EJ43" s="235">
        <f t="shared" si="156"/>
        <v>562100</v>
      </c>
      <c r="EK43" s="235">
        <f t="shared" si="156"/>
        <v>957455.86700000009</v>
      </c>
      <c r="EL43" s="235">
        <f t="shared" si="156"/>
        <v>562100</v>
      </c>
      <c r="EM43" s="235">
        <f t="shared" si="156"/>
        <v>562100</v>
      </c>
      <c r="EN43" s="235">
        <f t="shared" si="156"/>
        <v>562100</v>
      </c>
      <c r="EO43" s="235">
        <f t="shared" si="156"/>
        <v>562100</v>
      </c>
      <c r="EP43" s="235">
        <f t="shared" si="156"/>
        <v>562100</v>
      </c>
      <c r="EQ43" s="235">
        <f t="shared" si="156"/>
        <v>562100</v>
      </c>
      <c r="ER43" s="235">
        <f t="shared" si="156"/>
        <v>562100</v>
      </c>
      <c r="ES43" s="235">
        <f t="shared" si="156"/>
        <v>562100</v>
      </c>
      <c r="ET43" s="235">
        <f t="shared" si="156"/>
        <v>562100</v>
      </c>
      <c r="EU43" s="235">
        <f t="shared" si="156"/>
        <v>562100</v>
      </c>
      <c r="EV43" s="235">
        <f t="shared" si="156"/>
        <v>562100</v>
      </c>
      <c r="EW43" s="235">
        <f t="shared" si="156"/>
        <v>957455.86700000009</v>
      </c>
      <c r="EX43" s="235">
        <f t="shared" si="156"/>
        <v>562100</v>
      </c>
      <c r="EY43" s="235">
        <f t="shared" si="156"/>
        <v>562100</v>
      </c>
      <c r="EZ43" s="235">
        <f t="shared" si="156"/>
        <v>562100</v>
      </c>
      <c r="FA43" s="235">
        <f t="shared" si="156"/>
        <v>562100</v>
      </c>
      <c r="FB43" s="235">
        <f t="shared" si="156"/>
        <v>562100</v>
      </c>
      <c r="FC43" s="235">
        <f t="shared" si="156"/>
        <v>562100</v>
      </c>
      <c r="FD43" s="235">
        <f t="shared" si="156"/>
        <v>562100</v>
      </c>
      <c r="FE43" s="235">
        <f t="shared" si="156"/>
        <v>562100</v>
      </c>
      <c r="FF43" s="235">
        <f t="shared" si="156"/>
        <v>562100</v>
      </c>
      <c r="FG43" s="235">
        <f t="shared" si="156"/>
        <v>562100</v>
      </c>
      <c r="FH43" s="235">
        <f t="shared" si="156"/>
        <v>562100</v>
      </c>
      <c r="FI43" s="235">
        <f t="shared" si="156"/>
        <v>957455.86700000009</v>
      </c>
      <c r="FJ43" s="235">
        <f t="shared" si="156"/>
        <v>562100</v>
      </c>
      <c r="FK43" s="235">
        <f t="shared" si="156"/>
        <v>562100</v>
      </c>
      <c r="FL43" s="235">
        <f t="shared" si="156"/>
        <v>562100</v>
      </c>
      <c r="FM43" s="235">
        <f t="shared" si="156"/>
        <v>562100</v>
      </c>
      <c r="FN43" s="235">
        <f t="shared" si="156"/>
        <v>562100</v>
      </c>
      <c r="FO43" s="235">
        <f t="shared" si="156"/>
        <v>562100</v>
      </c>
      <c r="FP43" s="235">
        <f t="shared" si="156"/>
        <v>562100</v>
      </c>
      <c r="FQ43" s="235">
        <f t="shared" ref="FQ43:IB43" si="157">SUM(FQ37:FQ41)</f>
        <v>562100</v>
      </c>
      <c r="FR43" s="235">
        <f t="shared" si="157"/>
        <v>562100</v>
      </c>
      <c r="FS43" s="235">
        <f t="shared" si="157"/>
        <v>562100</v>
      </c>
      <c r="FT43" s="235">
        <f t="shared" si="157"/>
        <v>562100</v>
      </c>
      <c r="FU43" s="235">
        <f t="shared" si="157"/>
        <v>957455.86700000009</v>
      </c>
      <c r="FV43" s="235">
        <f t="shared" si="157"/>
        <v>562100</v>
      </c>
      <c r="FW43" s="235">
        <f t="shared" si="157"/>
        <v>562100</v>
      </c>
      <c r="FX43" s="235">
        <f t="shared" si="157"/>
        <v>562100</v>
      </c>
      <c r="FY43" s="235">
        <f t="shared" si="157"/>
        <v>562100</v>
      </c>
      <c r="FZ43" s="235">
        <f t="shared" si="157"/>
        <v>562100</v>
      </c>
      <c r="GA43" s="235">
        <f t="shared" si="157"/>
        <v>562100</v>
      </c>
      <c r="GB43" s="235">
        <f t="shared" si="157"/>
        <v>562100</v>
      </c>
      <c r="GC43" s="235">
        <f t="shared" si="157"/>
        <v>562100</v>
      </c>
      <c r="GD43" s="235">
        <f t="shared" si="157"/>
        <v>562100</v>
      </c>
      <c r="GE43" s="235">
        <f t="shared" si="157"/>
        <v>562100</v>
      </c>
      <c r="GF43" s="235">
        <f t="shared" si="157"/>
        <v>562100</v>
      </c>
      <c r="GG43" s="235">
        <f t="shared" si="157"/>
        <v>957455.86700000009</v>
      </c>
      <c r="GH43" s="235">
        <f t="shared" si="157"/>
        <v>562100</v>
      </c>
      <c r="GI43" s="235">
        <f t="shared" si="157"/>
        <v>562100</v>
      </c>
      <c r="GJ43" s="235">
        <f t="shared" si="157"/>
        <v>562100</v>
      </c>
      <c r="GK43" s="235">
        <f t="shared" si="157"/>
        <v>562100</v>
      </c>
      <c r="GL43" s="235">
        <f t="shared" si="157"/>
        <v>562100</v>
      </c>
      <c r="GM43" s="235">
        <f t="shared" si="157"/>
        <v>562100</v>
      </c>
      <c r="GN43" s="235">
        <f t="shared" si="157"/>
        <v>562100</v>
      </c>
      <c r="GO43" s="235">
        <f t="shared" si="157"/>
        <v>562100</v>
      </c>
      <c r="GP43" s="235">
        <f t="shared" si="157"/>
        <v>562100</v>
      </c>
      <c r="GQ43" s="235">
        <f t="shared" si="157"/>
        <v>562100</v>
      </c>
      <c r="GR43" s="235">
        <f t="shared" si="157"/>
        <v>562100</v>
      </c>
      <c r="GS43" s="235">
        <f t="shared" si="157"/>
        <v>957455.86700000009</v>
      </c>
      <c r="GT43" s="235">
        <f t="shared" si="157"/>
        <v>562100</v>
      </c>
      <c r="GU43" s="235">
        <f t="shared" si="157"/>
        <v>562100</v>
      </c>
      <c r="GV43" s="235">
        <f t="shared" si="157"/>
        <v>562100</v>
      </c>
      <c r="GW43" s="235">
        <f t="shared" si="157"/>
        <v>562100</v>
      </c>
      <c r="GX43" s="235">
        <f t="shared" si="157"/>
        <v>562100</v>
      </c>
      <c r="GY43" s="235">
        <f t="shared" si="157"/>
        <v>562100</v>
      </c>
      <c r="GZ43" s="235">
        <f t="shared" si="157"/>
        <v>562100</v>
      </c>
      <c r="HA43" s="235">
        <f t="shared" si="157"/>
        <v>562100</v>
      </c>
      <c r="HB43" s="235">
        <f t="shared" si="157"/>
        <v>562100</v>
      </c>
      <c r="HC43" s="235">
        <f t="shared" si="157"/>
        <v>562100</v>
      </c>
      <c r="HD43" s="235">
        <f t="shared" si="157"/>
        <v>562100</v>
      </c>
      <c r="HE43" s="235">
        <f t="shared" si="157"/>
        <v>957455.86700000009</v>
      </c>
      <c r="HF43" s="235">
        <f t="shared" si="157"/>
        <v>562100</v>
      </c>
      <c r="HG43" s="235">
        <f t="shared" si="157"/>
        <v>562100</v>
      </c>
      <c r="HH43" s="235">
        <f t="shared" si="157"/>
        <v>562100</v>
      </c>
      <c r="HI43" s="235">
        <f t="shared" si="157"/>
        <v>562100</v>
      </c>
      <c r="HJ43" s="235">
        <f t="shared" si="157"/>
        <v>562100</v>
      </c>
      <c r="HK43" s="235">
        <f t="shared" si="157"/>
        <v>562100</v>
      </c>
      <c r="HL43" s="235">
        <f t="shared" si="157"/>
        <v>562100</v>
      </c>
      <c r="HM43" s="235">
        <f t="shared" si="157"/>
        <v>562100</v>
      </c>
      <c r="HN43" s="235">
        <f t="shared" si="157"/>
        <v>562100</v>
      </c>
      <c r="HO43" s="235">
        <f t="shared" si="157"/>
        <v>562100</v>
      </c>
      <c r="HP43" s="235">
        <f t="shared" si="157"/>
        <v>562100</v>
      </c>
      <c r="HQ43" s="235">
        <f t="shared" si="157"/>
        <v>957455.86700000009</v>
      </c>
      <c r="HR43" s="235">
        <f t="shared" si="157"/>
        <v>562100</v>
      </c>
      <c r="HS43" s="235">
        <f t="shared" si="157"/>
        <v>562100</v>
      </c>
      <c r="HT43" s="235">
        <f t="shared" si="157"/>
        <v>562100</v>
      </c>
      <c r="HU43" s="235">
        <f t="shared" si="157"/>
        <v>562100</v>
      </c>
      <c r="HV43" s="235">
        <f t="shared" si="157"/>
        <v>562100</v>
      </c>
      <c r="HW43" s="235">
        <f t="shared" si="157"/>
        <v>562100</v>
      </c>
      <c r="HX43" s="235">
        <f t="shared" si="157"/>
        <v>562100</v>
      </c>
      <c r="HY43" s="235">
        <f t="shared" si="157"/>
        <v>562100</v>
      </c>
      <c r="HZ43" s="235">
        <f t="shared" si="157"/>
        <v>562100</v>
      </c>
      <c r="IA43" s="235">
        <f t="shared" si="157"/>
        <v>562100</v>
      </c>
      <c r="IB43" s="235">
        <f t="shared" si="157"/>
        <v>562100</v>
      </c>
      <c r="IC43" s="235">
        <f t="shared" ref="IC43:KN43" si="158">SUM(IC37:IC41)</f>
        <v>957455.86700000009</v>
      </c>
      <c r="ID43" s="235">
        <f t="shared" si="158"/>
        <v>562100</v>
      </c>
      <c r="IE43" s="235">
        <f t="shared" si="158"/>
        <v>562100</v>
      </c>
      <c r="IF43" s="235">
        <f t="shared" si="158"/>
        <v>562100</v>
      </c>
      <c r="IG43" s="235">
        <f t="shared" si="158"/>
        <v>562100</v>
      </c>
      <c r="IH43" s="235">
        <f t="shared" si="158"/>
        <v>562100</v>
      </c>
      <c r="II43" s="235">
        <f t="shared" si="158"/>
        <v>562100</v>
      </c>
      <c r="IJ43" s="235">
        <f t="shared" si="158"/>
        <v>562100</v>
      </c>
      <c r="IK43" s="235">
        <f t="shared" si="158"/>
        <v>562100</v>
      </c>
      <c r="IL43" s="235">
        <f t="shared" si="158"/>
        <v>562100</v>
      </c>
      <c r="IM43" s="235">
        <f t="shared" si="158"/>
        <v>562100</v>
      </c>
      <c r="IN43" s="235">
        <f t="shared" si="158"/>
        <v>562100</v>
      </c>
      <c r="IO43" s="235">
        <f t="shared" si="158"/>
        <v>957455.86700000009</v>
      </c>
      <c r="IP43" s="235">
        <f t="shared" si="158"/>
        <v>562100</v>
      </c>
      <c r="IQ43" s="235">
        <f t="shared" si="158"/>
        <v>562100</v>
      </c>
      <c r="IR43" s="235">
        <f t="shared" si="158"/>
        <v>562100</v>
      </c>
      <c r="IS43" s="235">
        <f t="shared" si="158"/>
        <v>562100</v>
      </c>
      <c r="IT43" s="235">
        <f t="shared" si="158"/>
        <v>562100</v>
      </c>
      <c r="IU43" s="235">
        <f t="shared" si="158"/>
        <v>562100</v>
      </c>
      <c r="IV43" s="235">
        <f t="shared" si="158"/>
        <v>562100</v>
      </c>
      <c r="IW43" s="235">
        <f t="shared" si="158"/>
        <v>562100</v>
      </c>
      <c r="IX43" s="235">
        <f t="shared" si="158"/>
        <v>562100</v>
      </c>
      <c r="IY43" s="235">
        <f t="shared" si="158"/>
        <v>562100</v>
      </c>
      <c r="IZ43" s="235">
        <f t="shared" si="158"/>
        <v>562100</v>
      </c>
      <c r="JA43" s="235">
        <f t="shared" si="158"/>
        <v>957455.86700000009</v>
      </c>
      <c r="JB43" s="235">
        <f t="shared" si="158"/>
        <v>562100</v>
      </c>
      <c r="JC43" s="235">
        <f t="shared" si="158"/>
        <v>562100</v>
      </c>
      <c r="JD43" s="235">
        <f t="shared" si="158"/>
        <v>562100</v>
      </c>
      <c r="JE43" s="235">
        <f t="shared" si="158"/>
        <v>562100</v>
      </c>
      <c r="JF43" s="235">
        <f t="shared" si="158"/>
        <v>562100</v>
      </c>
      <c r="JG43" s="235">
        <f t="shared" si="158"/>
        <v>562100</v>
      </c>
      <c r="JH43" s="235">
        <f t="shared" si="158"/>
        <v>562100</v>
      </c>
      <c r="JI43" s="235">
        <f t="shared" si="158"/>
        <v>562100</v>
      </c>
      <c r="JJ43" s="235">
        <f t="shared" si="158"/>
        <v>562100</v>
      </c>
      <c r="JK43" s="235">
        <f t="shared" si="158"/>
        <v>562100</v>
      </c>
      <c r="JL43" s="235">
        <f t="shared" si="158"/>
        <v>562100</v>
      </c>
      <c r="JM43" s="235">
        <f t="shared" si="158"/>
        <v>957455.86700000009</v>
      </c>
      <c r="JN43" s="235">
        <f t="shared" si="158"/>
        <v>562100</v>
      </c>
      <c r="JO43" s="235">
        <f t="shared" si="158"/>
        <v>562100</v>
      </c>
      <c r="JP43" s="235">
        <f t="shared" si="158"/>
        <v>562100</v>
      </c>
      <c r="JQ43" s="235">
        <f t="shared" si="158"/>
        <v>562100</v>
      </c>
      <c r="JR43" s="235">
        <f t="shared" si="158"/>
        <v>562100</v>
      </c>
      <c r="JS43" s="235">
        <f t="shared" si="158"/>
        <v>562100</v>
      </c>
      <c r="JT43" s="235">
        <f t="shared" si="158"/>
        <v>562100</v>
      </c>
      <c r="JU43" s="235">
        <f t="shared" si="158"/>
        <v>562100</v>
      </c>
      <c r="JV43" s="235">
        <f t="shared" si="158"/>
        <v>562100</v>
      </c>
      <c r="JW43" s="235">
        <f t="shared" si="158"/>
        <v>562100</v>
      </c>
      <c r="JX43" s="235">
        <f t="shared" si="158"/>
        <v>562100</v>
      </c>
      <c r="JY43" s="235">
        <f t="shared" si="158"/>
        <v>957455.86700000009</v>
      </c>
      <c r="JZ43" s="235">
        <f t="shared" si="158"/>
        <v>562100</v>
      </c>
      <c r="KA43" s="235">
        <f t="shared" si="158"/>
        <v>562100</v>
      </c>
      <c r="KB43" s="235">
        <f t="shared" si="158"/>
        <v>562100</v>
      </c>
      <c r="KC43" s="235">
        <f t="shared" si="158"/>
        <v>562100</v>
      </c>
      <c r="KD43" s="235">
        <f t="shared" si="158"/>
        <v>562100</v>
      </c>
      <c r="KE43" s="235">
        <f t="shared" si="158"/>
        <v>562100</v>
      </c>
      <c r="KF43" s="235">
        <f t="shared" si="158"/>
        <v>562100</v>
      </c>
      <c r="KG43" s="235">
        <f t="shared" si="158"/>
        <v>562100</v>
      </c>
      <c r="KH43" s="235">
        <f t="shared" si="158"/>
        <v>562100</v>
      </c>
      <c r="KI43" s="235">
        <f t="shared" si="158"/>
        <v>562100</v>
      </c>
      <c r="KJ43" s="235">
        <f t="shared" si="158"/>
        <v>562100</v>
      </c>
      <c r="KK43" s="235">
        <f t="shared" si="158"/>
        <v>957455.86700000009</v>
      </c>
      <c r="KL43" s="235">
        <f t="shared" si="158"/>
        <v>562100</v>
      </c>
      <c r="KM43" s="235">
        <f t="shared" si="158"/>
        <v>562100</v>
      </c>
      <c r="KN43" s="235">
        <f t="shared" si="158"/>
        <v>562100</v>
      </c>
      <c r="KO43" s="235">
        <f t="shared" ref="KO43:MZ43" si="159">SUM(KO37:KO41)</f>
        <v>562100</v>
      </c>
      <c r="KP43" s="235">
        <f t="shared" si="159"/>
        <v>562100</v>
      </c>
      <c r="KQ43" s="235">
        <f t="shared" si="159"/>
        <v>562100</v>
      </c>
      <c r="KR43" s="235">
        <f t="shared" si="159"/>
        <v>562100</v>
      </c>
      <c r="KS43" s="235">
        <f t="shared" si="159"/>
        <v>562100</v>
      </c>
      <c r="KT43" s="235">
        <f t="shared" si="159"/>
        <v>562100</v>
      </c>
      <c r="KU43" s="235">
        <f t="shared" si="159"/>
        <v>562100</v>
      </c>
      <c r="KV43" s="235">
        <f t="shared" si="159"/>
        <v>562100</v>
      </c>
      <c r="KW43" s="235">
        <f t="shared" si="159"/>
        <v>957455.86700000009</v>
      </c>
      <c r="KX43" s="235">
        <f t="shared" si="159"/>
        <v>562100</v>
      </c>
      <c r="KY43" s="235">
        <f t="shared" si="159"/>
        <v>562100</v>
      </c>
      <c r="KZ43" s="235">
        <f t="shared" si="159"/>
        <v>562100</v>
      </c>
      <c r="LA43" s="235">
        <f t="shared" si="159"/>
        <v>562100</v>
      </c>
      <c r="LB43" s="235">
        <f t="shared" si="159"/>
        <v>562100</v>
      </c>
      <c r="LC43" s="235">
        <f t="shared" si="159"/>
        <v>562100</v>
      </c>
      <c r="LD43" s="235">
        <f t="shared" si="159"/>
        <v>562100</v>
      </c>
      <c r="LE43" s="235">
        <f t="shared" si="159"/>
        <v>562100</v>
      </c>
      <c r="LF43" s="235">
        <f t="shared" si="159"/>
        <v>562100</v>
      </c>
      <c r="LG43" s="235">
        <f t="shared" si="159"/>
        <v>562100</v>
      </c>
      <c r="LH43" s="235">
        <f t="shared" si="159"/>
        <v>562100</v>
      </c>
      <c r="LI43" s="235">
        <f t="shared" si="159"/>
        <v>957455.86700000009</v>
      </c>
      <c r="LJ43" s="235">
        <f t="shared" si="159"/>
        <v>562100</v>
      </c>
      <c r="LK43" s="235">
        <f t="shared" si="159"/>
        <v>562100</v>
      </c>
      <c r="LL43" s="235">
        <f t="shared" si="159"/>
        <v>562100</v>
      </c>
      <c r="LM43" s="235">
        <f t="shared" si="159"/>
        <v>562100</v>
      </c>
      <c r="LN43" s="235">
        <f t="shared" si="159"/>
        <v>562100</v>
      </c>
      <c r="LO43" s="235">
        <f t="shared" si="159"/>
        <v>562100</v>
      </c>
      <c r="LP43" s="235">
        <f t="shared" si="159"/>
        <v>562100</v>
      </c>
      <c r="LQ43" s="235">
        <f t="shared" si="159"/>
        <v>562100</v>
      </c>
      <c r="LR43" s="235">
        <f t="shared" si="159"/>
        <v>562100</v>
      </c>
      <c r="LS43" s="235">
        <f t="shared" si="159"/>
        <v>562100</v>
      </c>
      <c r="LT43" s="235">
        <f t="shared" si="159"/>
        <v>562100</v>
      </c>
      <c r="LU43" s="235">
        <f t="shared" si="159"/>
        <v>957455.86700000009</v>
      </c>
      <c r="LV43" s="235">
        <f t="shared" si="159"/>
        <v>562100</v>
      </c>
      <c r="LW43" s="235">
        <f t="shared" si="159"/>
        <v>562100</v>
      </c>
      <c r="LX43" s="235">
        <f t="shared" si="159"/>
        <v>562100</v>
      </c>
      <c r="LY43" s="235">
        <f t="shared" si="159"/>
        <v>562100</v>
      </c>
      <c r="LZ43" s="235">
        <f t="shared" si="159"/>
        <v>562100</v>
      </c>
      <c r="MA43" s="235">
        <f t="shared" si="159"/>
        <v>562100</v>
      </c>
      <c r="MB43" s="235">
        <f t="shared" si="159"/>
        <v>562100</v>
      </c>
      <c r="MC43" s="235">
        <f t="shared" si="159"/>
        <v>562100</v>
      </c>
      <c r="MD43" s="235">
        <f t="shared" si="159"/>
        <v>562100</v>
      </c>
      <c r="ME43" s="235">
        <f t="shared" si="159"/>
        <v>562100</v>
      </c>
      <c r="MF43" s="235">
        <f t="shared" si="159"/>
        <v>562100</v>
      </c>
      <c r="MG43" s="235">
        <f t="shared" si="159"/>
        <v>957455.86700000009</v>
      </c>
      <c r="MH43" s="235">
        <f t="shared" si="159"/>
        <v>562100</v>
      </c>
      <c r="MI43" s="235">
        <f t="shared" si="159"/>
        <v>562100</v>
      </c>
      <c r="MJ43" s="235">
        <f t="shared" si="159"/>
        <v>562100</v>
      </c>
      <c r="MK43" s="235">
        <f t="shared" si="159"/>
        <v>562100</v>
      </c>
      <c r="ML43" s="235">
        <f t="shared" si="159"/>
        <v>562100</v>
      </c>
      <c r="MM43" s="235">
        <f t="shared" si="159"/>
        <v>562100</v>
      </c>
      <c r="MN43" s="235">
        <f t="shared" si="159"/>
        <v>562100</v>
      </c>
      <c r="MO43" s="235">
        <f t="shared" si="159"/>
        <v>562100</v>
      </c>
      <c r="MP43" s="235">
        <f t="shared" si="159"/>
        <v>562100</v>
      </c>
      <c r="MQ43" s="235">
        <f t="shared" si="159"/>
        <v>562100</v>
      </c>
      <c r="MR43" s="235">
        <f t="shared" si="159"/>
        <v>562100</v>
      </c>
      <c r="MS43" s="235">
        <f t="shared" si="159"/>
        <v>957455.86700000009</v>
      </c>
      <c r="MT43" s="235">
        <f t="shared" si="159"/>
        <v>562100</v>
      </c>
      <c r="MU43" s="235">
        <f t="shared" si="159"/>
        <v>562100</v>
      </c>
      <c r="MV43" s="235">
        <f t="shared" si="159"/>
        <v>562100</v>
      </c>
      <c r="MW43" s="235">
        <f t="shared" si="159"/>
        <v>562100</v>
      </c>
      <c r="MX43" s="235">
        <f t="shared" si="159"/>
        <v>562100</v>
      </c>
      <c r="MY43" s="235">
        <f t="shared" si="159"/>
        <v>562100</v>
      </c>
      <c r="MZ43" s="235">
        <f t="shared" si="159"/>
        <v>562100</v>
      </c>
      <c r="NA43" s="235">
        <f t="shared" ref="NA43:PL43" si="160">SUM(NA37:NA41)</f>
        <v>562100</v>
      </c>
      <c r="NB43" s="235">
        <f t="shared" si="160"/>
        <v>562100</v>
      </c>
      <c r="NC43" s="235">
        <f t="shared" si="160"/>
        <v>562100</v>
      </c>
      <c r="ND43" s="235">
        <f t="shared" si="160"/>
        <v>562100</v>
      </c>
      <c r="NE43" s="235">
        <f t="shared" si="160"/>
        <v>957455.86700000009</v>
      </c>
      <c r="NF43" s="235">
        <f t="shared" si="160"/>
        <v>562100</v>
      </c>
      <c r="NG43" s="235">
        <f t="shared" si="160"/>
        <v>562100</v>
      </c>
      <c r="NH43" s="235">
        <f t="shared" si="160"/>
        <v>562100</v>
      </c>
      <c r="NI43" s="235">
        <f t="shared" si="160"/>
        <v>562100</v>
      </c>
      <c r="NJ43" s="235">
        <f t="shared" si="160"/>
        <v>562100</v>
      </c>
      <c r="NK43" s="235">
        <f t="shared" si="160"/>
        <v>562100</v>
      </c>
      <c r="NL43" s="235">
        <f t="shared" si="160"/>
        <v>562100</v>
      </c>
      <c r="NM43" s="235">
        <f t="shared" si="160"/>
        <v>562100</v>
      </c>
      <c r="NN43" s="235">
        <f t="shared" si="160"/>
        <v>562100</v>
      </c>
      <c r="NO43" s="235">
        <f t="shared" si="160"/>
        <v>562100</v>
      </c>
      <c r="NP43" s="235">
        <f t="shared" si="160"/>
        <v>562100</v>
      </c>
      <c r="NQ43" s="235">
        <f t="shared" si="160"/>
        <v>957455.86700000009</v>
      </c>
      <c r="NR43" s="235">
        <f t="shared" si="160"/>
        <v>562100</v>
      </c>
      <c r="NS43" s="235">
        <f t="shared" si="160"/>
        <v>562100</v>
      </c>
      <c r="NT43" s="235">
        <f t="shared" si="160"/>
        <v>562100</v>
      </c>
      <c r="NU43" s="235">
        <f t="shared" si="160"/>
        <v>562100</v>
      </c>
      <c r="NV43" s="235">
        <f t="shared" si="160"/>
        <v>562100</v>
      </c>
      <c r="NW43" s="235">
        <f t="shared" si="160"/>
        <v>562100</v>
      </c>
      <c r="NX43" s="235">
        <f t="shared" si="160"/>
        <v>562100</v>
      </c>
      <c r="NY43" s="235">
        <f t="shared" si="160"/>
        <v>562100</v>
      </c>
      <c r="NZ43" s="235">
        <f t="shared" si="160"/>
        <v>562100</v>
      </c>
      <c r="OA43" s="235">
        <f t="shared" si="160"/>
        <v>562100</v>
      </c>
      <c r="OB43" s="235">
        <f t="shared" si="160"/>
        <v>562100</v>
      </c>
      <c r="OC43" s="235">
        <f t="shared" si="160"/>
        <v>957455.86700000009</v>
      </c>
      <c r="OD43" s="235">
        <f t="shared" si="160"/>
        <v>562100</v>
      </c>
      <c r="OE43" s="235">
        <f t="shared" si="160"/>
        <v>562100</v>
      </c>
      <c r="OF43" s="235">
        <f t="shared" si="160"/>
        <v>562100</v>
      </c>
      <c r="OG43" s="235">
        <f t="shared" si="160"/>
        <v>562100</v>
      </c>
      <c r="OH43" s="235">
        <f t="shared" si="160"/>
        <v>562100</v>
      </c>
      <c r="OI43" s="235">
        <f t="shared" si="160"/>
        <v>562100</v>
      </c>
      <c r="OJ43" s="235">
        <f t="shared" si="160"/>
        <v>562100</v>
      </c>
      <c r="OK43" s="235">
        <f t="shared" si="160"/>
        <v>562100</v>
      </c>
      <c r="OL43" s="235">
        <f t="shared" si="160"/>
        <v>562100</v>
      </c>
      <c r="OM43" s="235">
        <f t="shared" si="160"/>
        <v>562100</v>
      </c>
      <c r="ON43" s="235">
        <f t="shared" si="160"/>
        <v>562100</v>
      </c>
      <c r="OO43" s="235">
        <f t="shared" si="160"/>
        <v>957455.86700000009</v>
      </c>
      <c r="OP43" s="235">
        <f t="shared" si="160"/>
        <v>562100</v>
      </c>
      <c r="OQ43" s="235">
        <f t="shared" si="160"/>
        <v>562100</v>
      </c>
      <c r="OR43" s="235">
        <f t="shared" si="160"/>
        <v>562100</v>
      </c>
      <c r="OS43" s="235">
        <f t="shared" si="160"/>
        <v>562100</v>
      </c>
      <c r="OT43" s="235">
        <f t="shared" si="160"/>
        <v>562100</v>
      </c>
      <c r="OU43" s="235">
        <f t="shared" si="160"/>
        <v>562100</v>
      </c>
      <c r="OV43" s="235">
        <f t="shared" si="160"/>
        <v>562100</v>
      </c>
      <c r="OW43" s="235">
        <f t="shared" si="160"/>
        <v>562100</v>
      </c>
      <c r="OX43" s="235">
        <f t="shared" si="160"/>
        <v>562100</v>
      </c>
      <c r="OY43" s="235">
        <f t="shared" si="160"/>
        <v>562100</v>
      </c>
      <c r="OZ43" s="235">
        <f t="shared" si="160"/>
        <v>562100</v>
      </c>
      <c r="PA43" s="235">
        <f t="shared" si="160"/>
        <v>957455.86700000009</v>
      </c>
      <c r="PB43" s="235">
        <f t="shared" si="160"/>
        <v>562100</v>
      </c>
      <c r="PC43" s="235">
        <f t="shared" si="160"/>
        <v>562100</v>
      </c>
      <c r="PD43" s="235">
        <f t="shared" si="160"/>
        <v>562100</v>
      </c>
      <c r="PE43" s="235">
        <f t="shared" si="160"/>
        <v>562100</v>
      </c>
      <c r="PF43" s="235">
        <f t="shared" si="160"/>
        <v>562100</v>
      </c>
      <c r="PG43" s="235">
        <f t="shared" si="160"/>
        <v>562100</v>
      </c>
      <c r="PH43" s="235">
        <f t="shared" si="160"/>
        <v>562100</v>
      </c>
      <c r="PI43" s="235">
        <f t="shared" si="160"/>
        <v>562100</v>
      </c>
      <c r="PJ43" s="235">
        <f t="shared" si="160"/>
        <v>562100</v>
      </c>
      <c r="PK43" s="235">
        <f t="shared" si="160"/>
        <v>562100</v>
      </c>
      <c r="PL43" s="235">
        <f t="shared" si="160"/>
        <v>562100</v>
      </c>
      <c r="PM43" s="235">
        <f t="shared" ref="PM43:RH43" si="161">SUM(PM37:PM41)</f>
        <v>957455.86700000009</v>
      </c>
      <c r="PN43" s="235">
        <f t="shared" si="161"/>
        <v>562100</v>
      </c>
      <c r="PO43" s="235">
        <f t="shared" si="161"/>
        <v>562100</v>
      </c>
      <c r="PP43" s="235">
        <f t="shared" si="161"/>
        <v>562100</v>
      </c>
      <c r="PQ43" s="235">
        <f t="shared" si="161"/>
        <v>562100</v>
      </c>
      <c r="PR43" s="235">
        <f t="shared" si="161"/>
        <v>562100</v>
      </c>
      <c r="PS43" s="235">
        <f t="shared" si="161"/>
        <v>562100</v>
      </c>
      <c r="PT43" s="235">
        <f t="shared" si="161"/>
        <v>562100</v>
      </c>
      <c r="PU43" s="235">
        <f t="shared" si="161"/>
        <v>562100</v>
      </c>
      <c r="PV43" s="235">
        <f t="shared" si="161"/>
        <v>562100</v>
      </c>
      <c r="PW43" s="235">
        <f t="shared" si="161"/>
        <v>562100</v>
      </c>
      <c r="PX43" s="235">
        <f t="shared" si="161"/>
        <v>562100</v>
      </c>
      <c r="PY43" s="235">
        <f t="shared" si="161"/>
        <v>957455.86700000009</v>
      </c>
      <c r="PZ43" s="235">
        <f t="shared" si="161"/>
        <v>562100</v>
      </c>
      <c r="QA43" s="235">
        <f t="shared" si="161"/>
        <v>562100</v>
      </c>
      <c r="QB43" s="235">
        <f t="shared" si="161"/>
        <v>562100</v>
      </c>
      <c r="QC43" s="235">
        <f t="shared" si="161"/>
        <v>562100</v>
      </c>
      <c r="QD43" s="235">
        <f t="shared" si="161"/>
        <v>562100</v>
      </c>
      <c r="QE43" s="235">
        <f t="shared" si="161"/>
        <v>562100</v>
      </c>
      <c r="QF43" s="235">
        <f t="shared" si="161"/>
        <v>562100</v>
      </c>
      <c r="QG43" s="235">
        <f t="shared" si="161"/>
        <v>562100</v>
      </c>
      <c r="QH43" s="235">
        <f t="shared" si="161"/>
        <v>562100</v>
      </c>
      <c r="QI43" s="235">
        <f t="shared" si="161"/>
        <v>562100</v>
      </c>
      <c r="QJ43" s="235">
        <f t="shared" si="161"/>
        <v>562100</v>
      </c>
      <c r="QK43" s="235">
        <f t="shared" si="161"/>
        <v>957455.86700000009</v>
      </c>
      <c r="QL43" s="235">
        <f t="shared" si="161"/>
        <v>562100</v>
      </c>
      <c r="QM43" s="235">
        <f t="shared" si="161"/>
        <v>562100</v>
      </c>
      <c r="QN43" s="235">
        <f t="shared" si="161"/>
        <v>562100</v>
      </c>
      <c r="QO43" s="235">
        <f t="shared" si="161"/>
        <v>562100</v>
      </c>
      <c r="QP43" s="235">
        <f t="shared" si="161"/>
        <v>562100</v>
      </c>
      <c r="QQ43" s="235">
        <f t="shared" si="161"/>
        <v>562100</v>
      </c>
      <c r="QR43" s="235">
        <f t="shared" si="161"/>
        <v>562100</v>
      </c>
      <c r="QS43" s="235">
        <f t="shared" si="161"/>
        <v>562100</v>
      </c>
      <c r="QT43" s="235">
        <f t="shared" si="161"/>
        <v>562100</v>
      </c>
      <c r="QU43" s="235">
        <f t="shared" si="161"/>
        <v>562100</v>
      </c>
      <c r="QV43" s="235">
        <f t="shared" si="161"/>
        <v>562100</v>
      </c>
      <c r="QW43" s="235">
        <f t="shared" si="161"/>
        <v>957455.86700000009</v>
      </c>
      <c r="QX43" s="235">
        <f t="shared" si="161"/>
        <v>562100</v>
      </c>
      <c r="QY43" s="235">
        <f t="shared" si="161"/>
        <v>562100</v>
      </c>
      <c r="QZ43" s="235">
        <f t="shared" si="161"/>
        <v>562100</v>
      </c>
      <c r="RA43" s="235">
        <f t="shared" si="161"/>
        <v>562100</v>
      </c>
      <c r="RB43" s="235">
        <f t="shared" si="161"/>
        <v>562100</v>
      </c>
      <c r="RC43" s="235">
        <f t="shared" si="161"/>
        <v>562100</v>
      </c>
      <c r="RD43" s="235">
        <f t="shared" si="161"/>
        <v>562100</v>
      </c>
      <c r="RE43" s="235">
        <f t="shared" si="161"/>
        <v>562100</v>
      </c>
      <c r="RF43" s="235">
        <f t="shared" si="161"/>
        <v>562100</v>
      </c>
      <c r="RG43" s="235">
        <f t="shared" si="161"/>
        <v>562100</v>
      </c>
      <c r="RH43" s="235">
        <f t="shared" si="161"/>
        <v>562100</v>
      </c>
    </row>
    <row r="44" spans="1:476" ht="12.75" customHeight="1">
      <c r="N44" s="240"/>
    </row>
    <row r="45" spans="1:476" ht="12.75" customHeight="1"/>
    <row r="46" spans="1:476" ht="15" customHeight="1">
      <c r="B46" s="205" t="s">
        <v>196</v>
      </c>
      <c r="C46" s="205"/>
      <c r="D46" s="205"/>
      <c r="E46" s="205"/>
      <c r="F46" s="206"/>
      <c r="G46" s="204"/>
      <c r="H46" s="236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8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7"/>
      <c r="EH46" s="207"/>
      <c r="EI46" s="207"/>
      <c r="EJ46" s="207"/>
      <c r="EK46" s="207"/>
      <c r="EL46" s="207"/>
      <c r="EM46" s="207"/>
      <c r="EN46" s="207"/>
      <c r="EO46" s="207"/>
      <c r="EP46" s="207"/>
      <c r="EQ46" s="207"/>
      <c r="ER46" s="207"/>
      <c r="ES46" s="207"/>
      <c r="ET46" s="207"/>
      <c r="EU46" s="207"/>
      <c r="EV46" s="207"/>
      <c r="EW46" s="207"/>
      <c r="EX46" s="207"/>
      <c r="EY46" s="207"/>
      <c r="EZ46" s="207"/>
      <c r="FA46" s="207"/>
      <c r="FB46" s="207"/>
      <c r="FC46" s="207"/>
      <c r="FD46" s="207"/>
      <c r="FE46" s="207"/>
      <c r="FF46" s="207"/>
      <c r="FG46" s="207"/>
      <c r="FH46" s="207"/>
      <c r="FI46" s="207"/>
      <c r="FJ46" s="207"/>
      <c r="FK46" s="207"/>
      <c r="FL46" s="207"/>
      <c r="FM46" s="207"/>
      <c r="FN46" s="207"/>
      <c r="FO46" s="207"/>
      <c r="FP46" s="207"/>
      <c r="FQ46" s="207"/>
      <c r="FR46" s="207"/>
      <c r="FS46" s="207"/>
      <c r="FT46" s="207"/>
      <c r="FU46" s="207"/>
      <c r="FV46" s="207"/>
      <c r="FW46" s="207"/>
      <c r="FX46" s="207"/>
      <c r="FY46" s="207"/>
      <c r="FZ46" s="207"/>
      <c r="GA46" s="207"/>
      <c r="GB46" s="207"/>
      <c r="GC46" s="207"/>
      <c r="GD46" s="207"/>
      <c r="GE46" s="207"/>
      <c r="GF46" s="207"/>
      <c r="GG46" s="207"/>
      <c r="GH46" s="207"/>
      <c r="GI46" s="207"/>
      <c r="GJ46" s="207"/>
      <c r="GK46" s="207"/>
      <c r="GL46" s="207"/>
      <c r="GM46" s="207"/>
      <c r="GN46" s="207"/>
      <c r="GO46" s="207"/>
      <c r="GP46" s="207"/>
      <c r="GQ46" s="207"/>
      <c r="GR46" s="207"/>
      <c r="GS46" s="207"/>
      <c r="GT46" s="207"/>
      <c r="GU46" s="207"/>
      <c r="GV46" s="207"/>
      <c r="GW46" s="207"/>
      <c r="GX46" s="207"/>
      <c r="GY46" s="207"/>
      <c r="GZ46" s="207"/>
      <c r="HA46" s="207"/>
      <c r="HB46" s="207"/>
      <c r="HC46" s="207"/>
      <c r="HD46" s="207"/>
      <c r="HE46" s="207"/>
      <c r="HF46" s="207"/>
      <c r="HG46" s="207"/>
      <c r="HH46" s="207"/>
      <c r="HI46" s="207"/>
      <c r="HJ46" s="207"/>
      <c r="HK46" s="207"/>
      <c r="HL46" s="207"/>
      <c r="HM46" s="207"/>
      <c r="HN46" s="207"/>
      <c r="HO46" s="207"/>
      <c r="HP46" s="207"/>
      <c r="HQ46" s="207"/>
      <c r="HR46" s="207"/>
      <c r="HS46" s="207"/>
      <c r="HT46" s="207"/>
      <c r="HU46" s="207"/>
      <c r="HV46" s="207"/>
      <c r="HW46" s="207"/>
      <c r="HX46" s="207"/>
      <c r="HY46" s="207"/>
      <c r="HZ46" s="207"/>
      <c r="IA46" s="207"/>
      <c r="IB46" s="207"/>
      <c r="IC46" s="207"/>
      <c r="ID46" s="207"/>
      <c r="IE46" s="207"/>
      <c r="IF46" s="207"/>
      <c r="IG46" s="207"/>
      <c r="IH46" s="207"/>
      <c r="II46" s="207"/>
      <c r="IJ46" s="207"/>
      <c r="IK46" s="207"/>
      <c r="IL46" s="207"/>
      <c r="IM46" s="207"/>
      <c r="IN46" s="207"/>
      <c r="IO46" s="207"/>
      <c r="IP46" s="207"/>
      <c r="IQ46" s="207"/>
      <c r="IR46" s="207"/>
      <c r="IS46" s="207"/>
      <c r="IT46" s="207"/>
      <c r="IU46" s="207"/>
      <c r="IV46" s="207"/>
      <c r="IW46" s="207"/>
      <c r="IX46" s="207"/>
      <c r="IY46" s="207"/>
      <c r="IZ46" s="207"/>
      <c r="JA46" s="207"/>
      <c r="JB46" s="207"/>
      <c r="JC46" s="207"/>
      <c r="JD46" s="207"/>
      <c r="JE46" s="207"/>
      <c r="JF46" s="207"/>
      <c r="JG46" s="207"/>
      <c r="JH46" s="207"/>
      <c r="JI46" s="207"/>
      <c r="JJ46" s="207"/>
      <c r="JK46" s="207"/>
      <c r="JL46" s="207"/>
      <c r="JM46" s="207"/>
      <c r="JN46" s="207"/>
      <c r="JO46" s="207"/>
      <c r="JP46" s="207"/>
      <c r="JQ46" s="207"/>
      <c r="JR46" s="207"/>
      <c r="JS46" s="207"/>
      <c r="JT46" s="207"/>
      <c r="JU46" s="207"/>
      <c r="JV46" s="207"/>
      <c r="JW46" s="207"/>
      <c r="JX46" s="207"/>
      <c r="JY46" s="207"/>
      <c r="JZ46" s="207"/>
      <c r="KA46" s="207"/>
      <c r="KB46" s="207"/>
      <c r="KC46" s="207"/>
      <c r="KD46" s="207"/>
      <c r="KE46" s="207"/>
      <c r="KF46" s="207"/>
      <c r="KG46" s="207"/>
      <c r="KH46" s="207"/>
      <c r="KI46" s="207"/>
      <c r="KJ46" s="207"/>
      <c r="KK46" s="207"/>
      <c r="KL46" s="207"/>
      <c r="KM46" s="207"/>
      <c r="KN46" s="207"/>
      <c r="KO46" s="207"/>
      <c r="KP46" s="207"/>
      <c r="KQ46" s="207"/>
      <c r="KR46" s="207"/>
      <c r="KS46" s="207"/>
      <c r="KT46" s="207"/>
      <c r="KU46" s="207"/>
      <c r="KV46" s="207"/>
      <c r="KW46" s="207"/>
      <c r="KX46" s="207"/>
      <c r="KY46" s="207"/>
      <c r="KZ46" s="207"/>
      <c r="LA46" s="207"/>
      <c r="LB46" s="207"/>
      <c r="LC46" s="207"/>
      <c r="LD46" s="207"/>
      <c r="LE46" s="207"/>
      <c r="LF46" s="207"/>
      <c r="LG46" s="207"/>
      <c r="LH46" s="207"/>
      <c r="LI46" s="207"/>
      <c r="LJ46" s="207"/>
      <c r="LK46" s="207"/>
      <c r="LL46" s="207"/>
      <c r="LM46" s="207"/>
      <c r="LN46" s="207"/>
      <c r="LO46" s="207"/>
      <c r="LP46" s="207"/>
      <c r="LQ46" s="207"/>
      <c r="LR46" s="207"/>
      <c r="LS46" s="207"/>
      <c r="LT46" s="207"/>
      <c r="LU46" s="207"/>
      <c r="LV46" s="207"/>
      <c r="LW46" s="207"/>
      <c r="LX46" s="207"/>
      <c r="LY46" s="207"/>
      <c r="LZ46" s="207"/>
      <c r="MA46" s="207"/>
      <c r="MB46" s="207"/>
      <c r="MC46" s="207"/>
      <c r="MD46" s="207"/>
      <c r="ME46" s="207"/>
      <c r="MF46" s="207"/>
      <c r="MG46" s="207"/>
      <c r="MH46" s="207"/>
      <c r="MI46" s="207"/>
      <c r="MJ46" s="207"/>
      <c r="MK46" s="207"/>
      <c r="ML46" s="207"/>
      <c r="MM46" s="207"/>
      <c r="MN46" s="207"/>
      <c r="MO46" s="207"/>
      <c r="MP46" s="207"/>
      <c r="MQ46" s="207"/>
      <c r="MR46" s="207"/>
      <c r="MS46" s="207"/>
      <c r="MT46" s="207"/>
      <c r="MU46" s="207"/>
      <c r="MV46" s="207"/>
      <c r="MW46" s="207"/>
      <c r="MX46" s="207"/>
      <c r="MY46" s="207"/>
      <c r="MZ46" s="207"/>
      <c r="NA46" s="207"/>
      <c r="NB46" s="207"/>
      <c r="NC46" s="207"/>
      <c r="ND46" s="207"/>
      <c r="NE46" s="207"/>
      <c r="NF46" s="207"/>
      <c r="NG46" s="207"/>
      <c r="NH46" s="207"/>
      <c r="NI46" s="207"/>
      <c r="NJ46" s="207"/>
      <c r="NK46" s="207"/>
      <c r="NL46" s="207"/>
      <c r="NM46" s="207"/>
      <c r="NN46" s="207"/>
      <c r="NO46" s="207"/>
      <c r="NP46" s="207"/>
      <c r="NQ46" s="207"/>
      <c r="NR46" s="207"/>
      <c r="NS46" s="207"/>
      <c r="NT46" s="207"/>
      <c r="NU46" s="207"/>
      <c r="NV46" s="207"/>
      <c r="NW46" s="207"/>
      <c r="NX46" s="207"/>
      <c r="NY46" s="207"/>
      <c r="NZ46" s="207"/>
      <c r="OA46" s="207"/>
      <c r="OB46" s="207"/>
      <c r="OC46" s="207"/>
      <c r="OD46" s="207"/>
      <c r="OE46" s="207"/>
      <c r="OF46" s="207"/>
      <c r="OG46" s="207"/>
      <c r="OH46" s="207"/>
      <c r="OI46" s="207"/>
      <c r="OJ46" s="207"/>
      <c r="OK46" s="207"/>
      <c r="OL46" s="207"/>
      <c r="OM46" s="207"/>
      <c r="ON46" s="207"/>
      <c r="OO46" s="207"/>
      <c r="OP46" s="207"/>
      <c r="OQ46" s="207"/>
      <c r="OR46" s="207"/>
      <c r="OS46" s="207"/>
      <c r="OT46" s="207"/>
      <c r="OU46" s="207"/>
      <c r="OV46" s="207"/>
      <c r="OW46" s="207"/>
      <c r="OX46" s="207"/>
      <c r="OY46" s="207"/>
      <c r="OZ46" s="207"/>
      <c r="PA46" s="207"/>
      <c r="PB46" s="207"/>
      <c r="PC46" s="207"/>
      <c r="PD46" s="207"/>
      <c r="PE46" s="207"/>
      <c r="PF46" s="207"/>
      <c r="PG46" s="207"/>
      <c r="PH46" s="207"/>
      <c r="PI46" s="207"/>
      <c r="PJ46" s="207"/>
      <c r="PK46" s="207"/>
      <c r="PL46" s="207"/>
      <c r="PM46" s="207"/>
      <c r="PN46" s="207"/>
      <c r="PO46" s="207"/>
      <c r="PP46" s="207"/>
      <c r="PQ46" s="207"/>
      <c r="PR46" s="207"/>
      <c r="PS46" s="207"/>
      <c r="PT46" s="207"/>
      <c r="PU46" s="207"/>
      <c r="PV46" s="207"/>
      <c r="PW46" s="207"/>
      <c r="PX46" s="207"/>
      <c r="PY46" s="207"/>
      <c r="PZ46" s="207"/>
      <c r="QA46" s="207"/>
      <c r="QB46" s="207"/>
      <c r="QC46" s="207"/>
      <c r="QD46" s="207"/>
      <c r="QE46" s="207"/>
      <c r="QF46" s="207"/>
      <c r="QG46" s="207"/>
      <c r="QH46" s="207"/>
      <c r="QI46" s="207"/>
      <c r="QJ46" s="207"/>
      <c r="QK46" s="207"/>
      <c r="QL46" s="207"/>
      <c r="QM46" s="207"/>
      <c r="QN46" s="207"/>
      <c r="QO46" s="207"/>
      <c r="QP46" s="207"/>
      <c r="QQ46" s="207"/>
      <c r="QR46" s="207"/>
      <c r="QS46" s="207"/>
      <c r="QT46" s="207"/>
      <c r="QU46" s="207"/>
      <c r="QV46" s="207"/>
      <c r="QW46" s="207"/>
      <c r="QX46" s="207"/>
      <c r="QY46" s="207"/>
      <c r="QZ46" s="207"/>
      <c r="RA46" s="207"/>
      <c r="RB46" s="207"/>
      <c r="RC46" s="207"/>
      <c r="RD46" s="207"/>
      <c r="RE46" s="207"/>
      <c r="RF46" s="207"/>
      <c r="RG46" s="207"/>
      <c r="RH46" s="207"/>
    </row>
    <row r="47" spans="1:476" ht="12.75" customHeight="1"/>
    <row r="48" spans="1:476" ht="15.75" customHeight="1">
      <c r="B48" s="62" t="s">
        <v>197</v>
      </c>
      <c r="E48" s="82">
        <f>SUM(H48:AV48)</f>
        <v>0</v>
      </c>
      <c r="H48" s="70">
        <f>SUM(AS48:BD48)</f>
        <v>0</v>
      </c>
      <c r="I48" s="70">
        <f>SUM(BE48:BP48)</f>
        <v>0</v>
      </c>
      <c r="J48" s="70">
        <f>SUM(BQ48:CB48)</f>
        <v>0</v>
      </c>
      <c r="K48" s="70">
        <f>SUM(CC48:CN48)</f>
        <v>0</v>
      </c>
      <c r="L48" s="70">
        <f>SUM(CO48:CZ48)</f>
        <v>0</v>
      </c>
      <c r="M48" s="70">
        <f>SUM(DA48:DL48)</f>
        <v>0</v>
      </c>
      <c r="N48" s="70">
        <f>SUM(DM48:DX48)</f>
        <v>0</v>
      </c>
      <c r="O48" s="70">
        <f>SUM(DY48:EJ48)</f>
        <v>0</v>
      </c>
      <c r="P48" s="70">
        <f>SUM(EK48:EV48)</f>
        <v>0</v>
      </c>
      <c r="Q48" s="70">
        <f>SUM(EW48:FH48)</f>
        <v>0</v>
      </c>
      <c r="R48" s="70">
        <f>SUM(FI48:FT48)</f>
        <v>0</v>
      </c>
      <c r="S48" s="70">
        <f>SUM(FU48:GF48)</f>
        <v>0</v>
      </c>
      <c r="T48" s="70">
        <f>SUM(GG48:GR48)</f>
        <v>0</v>
      </c>
      <c r="U48" s="70">
        <f>SUM(GS48:HD48)</f>
        <v>0</v>
      </c>
      <c r="V48" s="70">
        <f>SUM(HE48:HP48)</f>
        <v>0</v>
      </c>
      <c r="W48" s="70">
        <f>SUM(HQ48:IB48)</f>
        <v>0</v>
      </c>
      <c r="X48" s="70">
        <f>SUM(IC48:IN48)</f>
        <v>0</v>
      </c>
      <c r="Y48" s="70">
        <f>SUM(IO48:IZ48)</f>
        <v>0</v>
      </c>
      <c r="Z48" s="70">
        <f>SUM(JA48:JL48)</f>
        <v>0</v>
      </c>
      <c r="AA48" s="70">
        <f>SUM(JM48:JX48)</f>
        <v>0</v>
      </c>
      <c r="AB48" s="70">
        <f>SUM(JY48:KJ48)</f>
        <v>0</v>
      </c>
      <c r="AC48" s="70">
        <f>SUM(KK48:KV48)</f>
        <v>0</v>
      </c>
      <c r="AD48" s="70">
        <f>SUM(KW48:LH48)</f>
        <v>0</v>
      </c>
      <c r="AE48" s="70">
        <f>SUM(LI48:LT48)</f>
        <v>0</v>
      </c>
      <c r="AF48" s="70">
        <f>SUM(LU48:MF48)</f>
        <v>0</v>
      </c>
      <c r="AG48" s="70">
        <f>SUM(MG48:MR48)</f>
        <v>0</v>
      </c>
      <c r="AH48" s="70">
        <f>SUM(MS48:ND48)</f>
        <v>0</v>
      </c>
      <c r="AI48" s="70">
        <f>SUM(NE48:NP48)</f>
        <v>0</v>
      </c>
      <c r="AJ48" s="70">
        <f>SUM(NQ48:OB48)</f>
        <v>0</v>
      </c>
      <c r="AK48" s="70">
        <f>SUM(OC48:ON48)</f>
        <v>0</v>
      </c>
      <c r="AL48" s="70">
        <f>SUM(OO48:OZ48)</f>
        <v>0</v>
      </c>
      <c r="AM48" s="70">
        <f>SUM(PA48:PL48)</f>
        <v>0</v>
      </c>
      <c r="AN48" s="70">
        <f>SUM(PM48:PX48)</f>
        <v>0</v>
      </c>
      <c r="AO48" s="70">
        <f>SUM(PY48:QJ48)</f>
        <v>0</v>
      </c>
      <c r="AP48" s="70">
        <f>SUM(QK48:QV48)</f>
        <v>0</v>
      </c>
      <c r="AQ48" s="70">
        <f>SUM(QW48:RH48)</f>
        <v>0</v>
      </c>
      <c r="AR48" s="125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  <c r="RG48" s="241"/>
      <c r="RH48" s="241"/>
    </row>
    <row r="49" spans="2:44" ht="15.75" customHeight="1">
      <c r="B49" s="62" t="s">
        <v>198</v>
      </c>
      <c r="E49" s="82">
        <f>SUM(H49:AV49)</f>
        <v>0</v>
      </c>
      <c r="H49" s="70">
        <f>SUM(AS49:BD49)</f>
        <v>0</v>
      </c>
      <c r="I49" s="70">
        <f>SUM(BE49:BP49)</f>
        <v>0</v>
      </c>
      <c r="J49" s="70">
        <f>SUM(BQ49:CB49)</f>
        <v>0</v>
      </c>
      <c r="K49" s="70">
        <f>SUM(CC49:CN49)</f>
        <v>0</v>
      </c>
      <c r="L49" s="70">
        <f>SUM(CO49:CZ49)</f>
        <v>0</v>
      </c>
      <c r="M49" s="70">
        <f>SUM(DA49:DL49)</f>
        <v>0</v>
      </c>
      <c r="N49" s="70">
        <f>SUM(DM49:DX49)</f>
        <v>0</v>
      </c>
      <c r="O49" s="70">
        <f>SUM(DY49:EJ49)</f>
        <v>0</v>
      </c>
      <c r="P49" s="70">
        <f>SUM(EK49:EV49)</f>
        <v>0</v>
      </c>
      <c r="Q49" s="70">
        <f>SUM(EW49:FH49)</f>
        <v>0</v>
      </c>
      <c r="R49" s="70">
        <f>SUM(FI49:FT49)</f>
        <v>0</v>
      </c>
      <c r="S49" s="70">
        <f>SUM(FU49:GF49)</f>
        <v>0</v>
      </c>
      <c r="T49" s="70">
        <f>SUM(GG49:GR49)</f>
        <v>0</v>
      </c>
      <c r="U49" s="70">
        <f>SUM(GS49:HD49)</f>
        <v>0</v>
      </c>
      <c r="V49" s="70">
        <f>SUM(HE49:HP49)</f>
        <v>0</v>
      </c>
      <c r="W49" s="70">
        <f>SUM(HQ49:IB49)</f>
        <v>0</v>
      </c>
      <c r="X49" s="70">
        <f>SUM(IC49:IN49)</f>
        <v>0</v>
      </c>
      <c r="Y49" s="70">
        <f>SUM(IO49:IZ49)</f>
        <v>0</v>
      </c>
      <c r="Z49" s="70">
        <f>SUM(JA49:JL49)</f>
        <v>0</v>
      </c>
      <c r="AA49" s="70">
        <f>SUM(JM49:JX49)</f>
        <v>0</v>
      </c>
      <c r="AB49" s="70">
        <f>SUM(JY49:KJ49)</f>
        <v>0</v>
      </c>
      <c r="AC49" s="70">
        <f>SUM(KK49:KV49)</f>
        <v>0</v>
      </c>
      <c r="AD49" s="70">
        <f>SUM(KW49:LH49)</f>
        <v>0</v>
      </c>
      <c r="AE49" s="70">
        <f>SUM(LI49:LT49)</f>
        <v>0</v>
      </c>
      <c r="AF49" s="70">
        <f>SUM(LU49:MF49)</f>
        <v>0</v>
      </c>
      <c r="AG49" s="70">
        <f>SUM(MG49:MR49)</f>
        <v>0</v>
      </c>
      <c r="AH49" s="70">
        <f>SUM(MS49:ND49)</f>
        <v>0</v>
      </c>
      <c r="AI49" s="70">
        <f>SUM(NE49:NP49)</f>
        <v>0</v>
      </c>
      <c r="AJ49" s="70">
        <f>SUM(NQ49:OB49)</f>
        <v>0</v>
      </c>
      <c r="AK49" s="70">
        <f>SUM(OC49:ON49)</f>
        <v>0</v>
      </c>
      <c r="AL49" s="70">
        <f>SUM(OO49:OZ49)</f>
        <v>0</v>
      </c>
      <c r="AM49" s="70">
        <f>SUM(PA49:PL49)</f>
        <v>0</v>
      </c>
      <c r="AN49" s="70">
        <f>SUM(PM49:PX49)</f>
        <v>0</v>
      </c>
      <c r="AO49" s="70">
        <f>SUM(PY49:QJ49)</f>
        <v>0</v>
      </c>
      <c r="AP49" s="70">
        <f>SUM(QK49:QV49)</f>
        <v>0</v>
      </c>
      <c r="AQ49" s="70">
        <f>SUM(QW49:RH49)</f>
        <v>0</v>
      </c>
      <c r="AR49" s="70"/>
    </row>
    <row r="50" spans="2:44" ht="15.75" customHeight="1">
      <c r="B50" s="62" t="s">
        <v>199</v>
      </c>
      <c r="E50" s="82">
        <f>SUM(H50:AV50)</f>
        <v>0</v>
      </c>
      <c r="H50" s="70">
        <f>SUM(AS50:BD50)</f>
        <v>0</v>
      </c>
      <c r="I50" s="70">
        <f>SUM(BE50:BP50)</f>
        <v>0</v>
      </c>
      <c r="J50" s="70">
        <f>SUM(BQ50:CB50)</f>
        <v>0</v>
      </c>
      <c r="K50" s="70">
        <f>SUM(CC50:CN50)</f>
        <v>0</v>
      </c>
      <c r="L50" s="70">
        <f>SUM(CO50:CZ50)</f>
        <v>0</v>
      </c>
      <c r="M50" s="70">
        <f>SUM(DA50:DL50)</f>
        <v>0</v>
      </c>
      <c r="N50" s="70">
        <f>SUM(DM50:DX50)</f>
        <v>0</v>
      </c>
      <c r="O50" s="70">
        <f>SUM(DY50:EJ50)</f>
        <v>0</v>
      </c>
      <c r="P50" s="70">
        <f>SUM(EK50:EV50)</f>
        <v>0</v>
      </c>
      <c r="Q50" s="70">
        <f>SUM(EW50:FH50)</f>
        <v>0</v>
      </c>
      <c r="R50" s="70">
        <f>SUM(FI50:FT50)</f>
        <v>0</v>
      </c>
      <c r="S50" s="70">
        <f>SUM(FU50:GF50)</f>
        <v>0</v>
      </c>
      <c r="T50" s="70">
        <f>SUM(GG50:GR50)</f>
        <v>0</v>
      </c>
      <c r="U50" s="70">
        <f>SUM(GS50:HD50)</f>
        <v>0</v>
      </c>
      <c r="V50" s="70">
        <f>SUM(HE50:HP50)</f>
        <v>0</v>
      </c>
      <c r="W50" s="70">
        <f>SUM(HQ50:IB50)</f>
        <v>0</v>
      </c>
      <c r="X50" s="70">
        <f>SUM(IC50:IN50)</f>
        <v>0</v>
      </c>
      <c r="Y50" s="70">
        <f>SUM(IO50:IZ50)</f>
        <v>0</v>
      </c>
      <c r="Z50" s="70">
        <f>SUM(JA50:JL50)</f>
        <v>0</v>
      </c>
      <c r="AA50" s="70">
        <f>SUM(JM50:JX50)</f>
        <v>0</v>
      </c>
      <c r="AB50" s="70">
        <f>SUM(JY50:KJ50)</f>
        <v>0</v>
      </c>
      <c r="AC50" s="70">
        <f>SUM(KK50:KV50)</f>
        <v>0</v>
      </c>
      <c r="AD50" s="70">
        <f>SUM(KW50:LH50)</f>
        <v>0</v>
      </c>
      <c r="AE50" s="70">
        <f>SUM(LI50:LT50)</f>
        <v>0</v>
      </c>
      <c r="AF50" s="70">
        <f>SUM(LU50:MF50)</f>
        <v>0</v>
      </c>
      <c r="AG50" s="70">
        <f>SUM(MG50:MR50)</f>
        <v>0</v>
      </c>
      <c r="AH50" s="70">
        <f>SUM(MS50:ND50)</f>
        <v>0</v>
      </c>
      <c r="AI50" s="70">
        <f>SUM(NE50:NP50)</f>
        <v>0</v>
      </c>
      <c r="AJ50" s="70">
        <f>SUM(NQ50:OB50)</f>
        <v>0</v>
      </c>
      <c r="AK50" s="70">
        <f>SUM(OC50:ON50)</f>
        <v>0</v>
      </c>
      <c r="AL50" s="70">
        <f>SUM(OO50:OZ50)</f>
        <v>0</v>
      </c>
      <c r="AM50" s="70">
        <f>SUM(PA50:PL50)</f>
        <v>0</v>
      </c>
      <c r="AN50" s="70">
        <f>SUM(PM50:PX50)</f>
        <v>0</v>
      </c>
      <c r="AO50" s="70">
        <f>SUM(PY50:QJ50)</f>
        <v>0</v>
      </c>
      <c r="AP50" s="70">
        <f>SUM(QK50:QV50)</f>
        <v>0</v>
      </c>
      <c r="AQ50" s="70">
        <f>SUM(QW50:RH50)</f>
        <v>0</v>
      </c>
      <c r="AR50" s="70"/>
    </row>
    <row r="51" spans="2:44" ht="15.75" customHeight="1">
      <c r="B51" s="62" t="s">
        <v>200</v>
      </c>
      <c r="E51" s="82">
        <f>SUM(H51:AV51)</f>
        <v>0</v>
      </c>
      <c r="H51" s="70">
        <f>SUM(AS51:BD51)</f>
        <v>0</v>
      </c>
      <c r="I51" s="70">
        <f>SUM(BE51:BP51)</f>
        <v>0</v>
      </c>
      <c r="J51" s="70">
        <f>SUM(BQ51:CB51)</f>
        <v>0</v>
      </c>
      <c r="K51" s="70">
        <f>SUM(CC51:CN51)</f>
        <v>0</v>
      </c>
      <c r="L51" s="70">
        <f>SUM(CO51:CZ51)</f>
        <v>0</v>
      </c>
      <c r="M51" s="70">
        <f>SUM(DA51:DL51)</f>
        <v>0</v>
      </c>
      <c r="N51" s="70">
        <f>SUM(DM51:DX51)</f>
        <v>0</v>
      </c>
      <c r="O51" s="70">
        <f>SUM(DY51:EJ51)</f>
        <v>0</v>
      </c>
      <c r="P51" s="70">
        <f>SUM(EK51:EV51)</f>
        <v>0</v>
      </c>
      <c r="Q51" s="70">
        <f>SUM(EW51:FH51)</f>
        <v>0</v>
      </c>
      <c r="R51" s="70">
        <f>SUM(FI51:FT51)</f>
        <v>0</v>
      </c>
      <c r="S51" s="70">
        <f>SUM(FU51:GF51)</f>
        <v>0</v>
      </c>
      <c r="T51" s="70">
        <f>SUM(GG51:GR51)</f>
        <v>0</v>
      </c>
      <c r="U51" s="70">
        <f>SUM(GS51:HD51)</f>
        <v>0</v>
      </c>
      <c r="V51" s="70">
        <f>SUM(HE51:HP51)</f>
        <v>0</v>
      </c>
      <c r="W51" s="70">
        <f>SUM(HQ51:IB51)</f>
        <v>0</v>
      </c>
      <c r="X51" s="70">
        <f>SUM(IC51:IN51)</f>
        <v>0</v>
      </c>
      <c r="Y51" s="70">
        <f>SUM(IO51:IZ51)</f>
        <v>0</v>
      </c>
      <c r="Z51" s="70">
        <f>SUM(JA51:JL51)</f>
        <v>0</v>
      </c>
      <c r="AA51" s="70">
        <f>SUM(JM51:JX51)</f>
        <v>0</v>
      </c>
      <c r="AB51" s="70">
        <f>SUM(JY51:KJ51)</f>
        <v>0</v>
      </c>
      <c r="AC51" s="70">
        <f>SUM(KK51:KV51)</f>
        <v>0</v>
      </c>
      <c r="AD51" s="70">
        <f>SUM(KW51:LH51)</f>
        <v>0</v>
      </c>
      <c r="AE51" s="70">
        <f>SUM(LI51:LT51)</f>
        <v>0</v>
      </c>
      <c r="AF51" s="70">
        <f>SUM(LU51:MF51)</f>
        <v>0</v>
      </c>
      <c r="AG51" s="70">
        <f>SUM(MG51:MR51)</f>
        <v>0</v>
      </c>
      <c r="AH51" s="70">
        <f>SUM(MS51:ND51)</f>
        <v>0</v>
      </c>
      <c r="AI51" s="70">
        <f>SUM(NE51:NP51)</f>
        <v>0</v>
      </c>
      <c r="AJ51" s="70">
        <f>SUM(NQ51:OB51)</f>
        <v>0</v>
      </c>
      <c r="AK51" s="70">
        <f>SUM(OC51:ON51)</f>
        <v>0</v>
      </c>
      <c r="AL51" s="70">
        <f>SUM(OO51:OZ51)</f>
        <v>0</v>
      </c>
      <c r="AM51" s="70">
        <f>SUM(PA51:PL51)</f>
        <v>0</v>
      </c>
      <c r="AN51" s="70">
        <f>SUM(PM51:PX51)</f>
        <v>0</v>
      </c>
      <c r="AO51" s="70">
        <f>SUM(PY51:QJ51)</f>
        <v>0</v>
      </c>
      <c r="AP51" s="70">
        <f>SUM(QK51:QV51)</f>
        <v>0</v>
      </c>
      <c r="AQ51" s="70">
        <f>SUM(QW51:RH51)</f>
        <v>0</v>
      </c>
      <c r="AR51" s="70"/>
    </row>
    <row r="52" spans="2:44" ht="12.75" customHeight="1"/>
    <row r="53" spans="2:44" ht="12.75" customHeight="1"/>
    <row r="54" spans="2:44" ht="12.75" customHeight="1"/>
    <row r="55" spans="2:44" ht="12.75" customHeight="1"/>
    <row r="56" spans="2:44" ht="12.75" customHeight="1"/>
    <row r="57" spans="2:44" ht="12.75" customHeight="1"/>
    <row r="58" spans="2:44" ht="12.75" customHeight="1"/>
    <row r="59" spans="2:44" ht="12.75" customHeight="1"/>
    <row r="60" spans="2:44" ht="12.75" customHeight="1"/>
    <row r="61" spans="2:44" ht="12.75" customHeight="1"/>
    <row r="62" spans="2:44" ht="12.75" customHeight="1"/>
    <row r="63" spans="2:44" ht="12.75" customHeight="1"/>
    <row r="64" spans="2:4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RG74"/>
  <sheetViews>
    <sheetView zoomScaleNormal="100" zoomScalePageLayoutView="60" workbookViewId="0"/>
  </sheetViews>
  <sheetFormatPr defaultColWidth="12.5703125" defaultRowHeight="12.75"/>
  <cols>
    <col min="1" max="1" width="1.42578125" customWidth="1"/>
    <col min="2" max="3" width="9.140625" customWidth="1"/>
    <col min="4" max="4" width="9.85546875" customWidth="1"/>
    <col min="5" max="5" width="10.28515625" customWidth="1"/>
    <col min="6" max="10" width="9.140625" customWidth="1"/>
    <col min="11" max="11" width="13.42578125" customWidth="1"/>
    <col min="12" max="16" width="9.140625" customWidth="1"/>
    <col min="17" max="17" width="14.140625" customWidth="1"/>
    <col min="18" max="30" width="9.140625" customWidth="1"/>
    <col min="31" max="31" width="9.42578125" customWidth="1"/>
    <col min="32" max="40" width="9.140625" customWidth="1"/>
    <col min="41" max="41" width="9.42578125" customWidth="1"/>
    <col min="42" max="475" width="9.140625" customWidth="1"/>
  </cols>
  <sheetData>
    <row r="1" spans="1:475" ht="6" customHeight="1"/>
    <row r="2" spans="1:475" ht="12" customHeight="1">
      <c r="A2" s="203"/>
      <c r="B2" s="204"/>
      <c r="C2" s="204"/>
      <c r="D2" s="204"/>
      <c r="E2" s="204"/>
      <c r="F2" s="204"/>
      <c r="G2" s="204"/>
      <c r="H2" s="204">
        <f>'Premissas Financeiras'!H12</f>
        <v>2024</v>
      </c>
      <c r="I2" s="204">
        <f>'Premissas Financeiras'!I12</f>
        <v>2025</v>
      </c>
      <c r="J2" s="204">
        <f>'Premissas Financeiras'!J12</f>
        <v>2026</v>
      </c>
      <c r="K2" s="204">
        <f>'Premissas Financeiras'!K12</f>
        <v>2027</v>
      </c>
      <c r="L2" s="204">
        <f>'Premissas Financeiras'!L12</f>
        <v>2028</v>
      </c>
      <c r="M2" s="204">
        <f>'Premissas Financeiras'!M12</f>
        <v>2029</v>
      </c>
      <c r="N2" s="204">
        <f>'Premissas Financeiras'!N12</f>
        <v>2030</v>
      </c>
      <c r="O2" s="204">
        <f>'Premissas Financeiras'!O12</f>
        <v>2031</v>
      </c>
      <c r="P2" s="204">
        <f>'Premissas Financeiras'!P12</f>
        <v>2032</v>
      </c>
      <c r="Q2" s="204">
        <f>'Premissas Financeiras'!Q12</f>
        <v>2033</v>
      </c>
      <c r="R2" s="204">
        <f>'Premissas Financeiras'!R12</f>
        <v>2034</v>
      </c>
      <c r="S2" s="204">
        <f>'Premissas Financeiras'!S12</f>
        <v>2035</v>
      </c>
      <c r="T2" s="204">
        <f>'Premissas Financeiras'!T12</f>
        <v>2036</v>
      </c>
      <c r="U2" s="204">
        <f>'Premissas Financeiras'!U12</f>
        <v>2037</v>
      </c>
      <c r="V2" s="204">
        <f>'Premissas Financeiras'!V12</f>
        <v>2038</v>
      </c>
      <c r="W2" s="204">
        <f>'Premissas Financeiras'!W12</f>
        <v>2039</v>
      </c>
      <c r="X2" s="204">
        <f>'Premissas Financeiras'!X12</f>
        <v>2040</v>
      </c>
      <c r="Y2" s="204">
        <f>'Premissas Financeiras'!Y12</f>
        <v>2041</v>
      </c>
      <c r="Z2" s="204">
        <f>'Premissas Financeiras'!Z12</f>
        <v>2042</v>
      </c>
      <c r="AA2" s="204">
        <f>'Premissas Financeiras'!AA12</f>
        <v>2043</v>
      </c>
      <c r="AB2" s="204">
        <f>'Premissas Financeiras'!AB12</f>
        <v>2044</v>
      </c>
      <c r="AC2" s="204">
        <f>'Premissas Financeiras'!AC12</f>
        <v>2045</v>
      </c>
      <c r="AD2" s="204">
        <f>'Premissas Financeiras'!AD12</f>
        <v>2046</v>
      </c>
      <c r="AE2" s="204">
        <f>'Premissas Financeiras'!AE12</f>
        <v>2047</v>
      </c>
      <c r="AF2" s="204">
        <f>'Premissas Financeiras'!AF12</f>
        <v>2048</v>
      </c>
      <c r="AG2" s="204">
        <f>'Premissas Financeiras'!AG12</f>
        <v>2049</v>
      </c>
      <c r="AH2" s="204">
        <f>'Premissas Financeiras'!AH12</f>
        <v>2050</v>
      </c>
      <c r="AI2" s="204">
        <f>'Premissas Financeiras'!AI12</f>
        <v>2051</v>
      </c>
      <c r="AJ2" s="204">
        <f>'Premissas Financeiras'!AJ12</f>
        <v>2052</v>
      </c>
      <c r="AK2" s="204">
        <f>'Premissas Financeiras'!AK12</f>
        <v>2053</v>
      </c>
      <c r="AL2" s="204">
        <f>'Premissas Financeiras'!AL12</f>
        <v>2054</v>
      </c>
      <c r="AM2" s="204">
        <f>'Premissas Financeiras'!AM12</f>
        <v>2055</v>
      </c>
      <c r="AN2" s="204">
        <f>'Premissas Financeiras'!AN12</f>
        <v>2056</v>
      </c>
      <c r="AO2" s="204">
        <f>'Premissas Financeiras'!AO12</f>
        <v>2057</v>
      </c>
      <c r="AP2" s="204">
        <f>'Premissas Financeiras'!AP12</f>
        <v>2058</v>
      </c>
      <c r="AQ2" s="204">
        <f>'Premissas Financeiras'!AQ12</f>
        <v>2059</v>
      </c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03"/>
      <c r="HW2" s="203"/>
      <c r="HX2" s="203"/>
      <c r="HY2" s="203"/>
      <c r="HZ2" s="203"/>
      <c r="IA2" s="203"/>
      <c r="IB2" s="203"/>
      <c r="IC2" s="203"/>
      <c r="ID2" s="203"/>
      <c r="IE2" s="203"/>
      <c r="IF2" s="203"/>
      <c r="IG2" s="203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  <c r="IT2" s="203"/>
      <c r="IU2" s="203"/>
      <c r="IV2" s="203"/>
      <c r="IW2" s="203"/>
      <c r="IX2" s="203"/>
      <c r="IY2" s="203"/>
      <c r="IZ2" s="203"/>
      <c r="JA2" s="203"/>
      <c r="JB2" s="203"/>
      <c r="JC2" s="203"/>
      <c r="JD2" s="203"/>
      <c r="JE2" s="203"/>
      <c r="JF2" s="203"/>
      <c r="JG2" s="203"/>
      <c r="JH2" s="203"/>
      <c r="JI2" s="203"/>
      <c r="JJ2" s="203"/>
      <c r="JK2" s="203"/>
      <c r="JL2" s="203"/>
      <c r="JM2" s="203"/>
      <c r="JN2" s="203"/>
      <c r="JO2" s="203"/>
      <c r="JP2" s="203"/>
      <c r="JQ2" s="203"/>
      <c r="JR2" s="203"/>
      <c r="JS2" s="203"/>
      <c r="JT2" s="203"/>
      <c r="JU2" s="203"/>
      <c r="JV2" s="203"/>
      <c r="JW2" s="203"/>
      <c r="JX2" s="203"/>
      <c r="JY2" s="203"/>
      <c r="JZ2" s="203"/>
      <c r="KA2" s="203"/>
      <c r="KB2" s="203"/>
      <c r="KC2" s="203"/>
      <c r="KD2" s="203"/>
      <c r="KE2" s="203"/>
      <c r="KF2" s="203"/>
      <c r="KG2" s="203"/>
      <c r="KH2" s="203"/>
      <c r="KI2" s="203"/>
      <c r="KJ2" s="203"/>
      <c r="KK2" s="203"/>
      <c r="KL2" s="203"/>
      <c r="KM2" s="203"/>
      <c r="KN2" s="203"/>
      <c r="KO2" s="203"/>
      <c r="KP2" s="203"/>
      <c r="KQ2" s="203"/>
      <c r="KR2" s="203"/>
      <c r="KS2" s="203"/>
      <c r="KT2" s="203"/>
      <c r="KU2" s="203"/>
      <c r="KV2" s="203"/>
      <c r="KW2" s="203"/>
      <c r="KX2" s="203"/>
      <c r="KY2" s="203"/>
      <c r="KZ2" s="203"/>
      <c r="LA2" s="203"/>
      <c r="LB2" s="203"/>
      <c r="LC2" s="203"/>
      <c r="LD2" s="203"/>
      <c r="LE2" s="203"/>
      <c r="LF2" s="203"/>
      <c r="LG2" s="203"/>
      <c r="LH2" s="203"/>
      <c r="LI2" s="203"/>
      <c r="LJ2" s="203"/>
      <c r="LK2" s="203"/>
      <c r="LL2" s="203"/>
      <c r="LM2" s="203"/>
      <c r="LN2" s="203"/>
      <c r="LO2" s="203"/>
      <c r="LP2" s="203"/>
      <c r="LQ2" s="203"/>
      <c r="LR2" s="203"/>
      <c r="LS2" s="203"/>
      <c r="LT2" s="203"/>
      <c r="LU2" s="203"/>
      <c r="LV2" s="203"/>
      <c r="LW2" s="203"/>
      <c r="LX2" s="203"/>
      <c r="LY2" s="203"/>
      <c r="LZ2" s="203"/>
      <c r="MA2" s="203"/>
      <c r="MB2" s="203"/>
      <c r="MC2" s="203"/>
      <c r="MD2" s="203"/>
      <c r="ME2" s="203"/>
      <c r="MF2" s="203"/>
      <c r="MG2" s="203"/>
      <c r="MH2" s="203"/>
      <c r="MI2" s="203"/>
      <c r="MJ2" s="203"/>
      <c r="MK2" s="203"/>
      <c r="ML2" s="203"/>
      <c r="MM2" s="203"/>
      <c r="MN2" s="203"/>
      <c r="MO2" s="203"/>
      <c r="MP2" s="203"/>
      <c r="MQ2" s="203"/>
      <c r="MR2" s="203"/>
      <c r="MS2" s="203"/>
      <c r="MT2" s="203"/>
      <c r="MU2" s="203"/>
      <c r="MV2" s="203"/>
      <c r="MW2" s="203"/>
      <c r="MX2" s="203"/>
      <c r="MY2" s="203"/>
      <c r="MZ2" s="203"/>
      <c r="NA2" s="203"/>
      <c r="NB2" s="203"/>
      <c r="NC2" s="203"/>
      <c r="ND2" s="203"/>
      <c r="NE2" s="203"/>
      <c r="NF2" s="203"/>
      <c r="NG2" s="203"/>
      <c r="NH2" s="203"/>
      <c r="NI2" s="203"/>
      <c r="NJ2" s="203"/>
      <c r="NK2" s="203"/>
      <c r="NL2" s="203"/>
      <c r="NM2" s="203"/>
      <c r="NN2" s="203"/>
      <c r="NO2" s="203"/>
      <c r="NP2" s="203"/>
      <c r="NQ2" s="203"/>
      <c r="NR2" s="203"/>
      <c r="NS2" s="203"/>
      <c r="NT2" s="203"/>
      <c r="NU2" s="203"/>
      <c r="NV2" s="203"/>
      <c r="NW2" s="203"/>
      <c r="NX2" s="203"/>
      <c r="NY2" s="203"/>
      <c r="NZ2" s="203"/>
      <c r="OA2" s="203"/>
      <c r="OB2" s="203"/>
      <c r="OC2" s="203"/>
      <c r="OD2" s="203"/>
      <c r="OE2" s="203"/>
      <c r="OF2" s="203"/>
      <c r="OG2" s="203"/>
      <c r="OH2" s="203"/>
      <c r="OI2" s="203"/>
      <c r="OJ2" s="203"/>
      <c r="OK2" s="203"/>
      <c r="OL2" s="203"/>
      <c r="OM2" s="203"/>
      <c r="ON2" s="203"/>
      <c r="OO2" s="203"/>
      <c r="OP2" s="203"/>
      <c r="OQ2" s="203"/>
      <c r="OR2" s="203"/>
      <c r="OS2" s="203"/>
      <c r="OT2" s="203"/>
      <c r="OU2" s="203"/>
      <c r="OV2" s="203"/>
      <c r="OW2" s="203"/>
      <c r="OX2" s="203"/>
      <c r="OY2" s="203"/>
      <c r="OZ2" s="203"/>
      <c r="PA2" s="203"/>
      <c r="PB2" s="203"/>
      <c r="PC2" s="203"/>
      <c r="PD2" s="203"/>
      <c r="PE2" s="203"/>
      <c r="PF2" s="203"/>
      <c r="PG2" s="203"/>
      <c r="PH2" s="203"/>
      <c r="PI2" s="203"/>
      <c r="PJ2" s="203"/>
      <c r="PK2" s="203"/>
      <c r="PL2" s="203"/>
      <c r="PM2" s="203"/>
      <c r="PN2" s="203"/>
      <c r="PO2" s="203"/>
      <c r="PP2" s="203"/>
      <c r="PQ2" s="203"/>
      <c r="PR2" s="203"/>
      <c r="PS2" s="203"/>
      <c r="PT2" s="203"/>
      <c r="PU2" s="203"/>
      <c r="PV2" s="203"/>
      <c r="PW2" s="203"/>
      <c r="PX2" s="203"/>
      <c r="PY2" s="203"/>
      <c r="PZ2" s="203"/>
      <c r="QA2" s="203"/>
      <c r="QB2" s="203"/>
      <c r="QC2" s="203"/>
      <c r="QD2" s="203"/>
      <c r="QE2" s="203"/>
      <c r="QF2" s="203"/>
      <c r="QG2" s="203"/>
      <c r="QH2" s="203"/>
      <c r="QI2" s="203"/>
      <c r="QJ2" s="203"/>
      <c r="QK2" s="203"/>
      <c r="QL2" s="203"/>
      <c r="QM2" s="203"/>
      <c r="QN2" s="203"/>
      <c r="QO2" s="203"/>
      <c r="QP2" s="203"/>
      <c r="QQ2" s="203"/>
      <c r="QR2" s="203"/>
      <c r="QS2" s="203"/>
      <c r="QT2" s="203"/>
      <c r="QU2" s="203"/>
      <c r="QV2" s="203"/>
      <c r="QW2" s="203"/>
      <c r="QX2" s="203"/>
      <c r="QY2" s="203"/>
      <c r="QZ2" s="203"/>
      <c r="RA2" s="203"/>
      <c r="RB2" s="203"/>
      <c r="RC2" s="203"/>
      <c r="RD2" s="203"/>
      <c r="RE2" s="203"/>
      <c r="RF2" s="203"/>
      <c r="RG2" s="203"/>
    </row>
    <row r="3" spans="1:475" ht="15.75" customHeight="1">
      <c r="A3" s="50"/>
      <c r="B3" s="205" t="s">
        <v>201</v>
      </c>
      <c r="C3" s="205"/>
      <c r="D3" s="205"/>
      <c r="E3" s="205"/>
      <c r="F3" s="206"/>
      <c r="G3" s="204"/>
      <c r="H3" s="207">
        <f>'Premissas Financeiras'!H13</f>
        <v>0</v>
      </c>
      <c r="I3" s="207">
        <f>'Premissas Financeiras'!I13</f>
        <v>1</v>
      </c>
      <c r="J3" s="207">
        <f>'Premissas Financeiras'!J13</f>
        <v>2</v>
      </c>
      <c r="K3" s="207">
        <f>'Premissas Financeiras'!K13</f>
        <v>3</v>
      </c>
      <c r="L3" s="207">
        <f>'Premissas Financeiras'!L13</f>
        <v>4</v>
      </c>
      <c r="M3" s="207">
        <f>'Premissas Financeiras'!M13</f>
        <v>5</v>
      </c>
      <c r="N3" s="207">
        <f>'Premissas Financeiras'!N13</f>
        <v>6</v>
      </c>
      <c r="O3" s="207">
        <f>'Premissas Financeiras'!O13</f>
        <v>7</v>
      </c>
      <c r="P3" s="207">
        <f>'Premissas Financeiras'!P13</f>
        <v>8</v>
      </c>
      <c r="Q3" s="207">
        <f>'Premissas Financeiras'!Q13</f>
        <v>9</v>
      </c>
      <c r="R3" s="207">
        <f>'Premissas Financeiras'!R13</f>
        <v>10</v>
      </c>
      <c r="S3" s="207">
        <f>'Premissas Financeiras'!S13</f>
        <v>11</v>
      </c>
      <c r="T3" s="207">
        <f>'Premissas Financeiras'!T13</f>
        <v>12</v>
      </c>
      <c r="U3" s="207">
        <f>'Premissas Financeiras'!U13</f>
        <v>13</v>
      </c>
      <c r="V3" s="207">
        <f>'Premissas Financeiras'!V13</f>
        <v>14</v>
      </c>
      <c r="W3" s="207">
        <f>'Premissas Financeiras'!W13</f>
        <v>15</v>
      </c>
      <c r="X3" s="207">
        <f>'Premissas Financeiras'!X13</f>
        <v>16</v>
      </c>
      <c r="Y3" s="207">
        <f>'Premissas Financeiras'!Y13</f>
        <v>17</v>
      </c>
      <c r="Z3" s="207">
        <f>'Premissas Financeiras'!Z13</f>
        <v>18</v>
      </c>
      <c r="AA3" s="207">
        <f>'Premissas Financeiras'!AA13</f>
        <v>19</v>
      </c>
      <c r="AB3" s="207">
        <f>'Premissas Financeiras'!AB13</f>
        <v>20</v>
      </c>
      <c r="AC3" s="207">
        <f>'Premissas Financeiras'!AC13</f>
        <v>21</v>
      </c>
      <c r="AD3" s="207">
        <f>'Premissas Financeiras'!AD13</f>
        <v>22</v>
      </c>
      <c r="AE3" s="207">
        <f>'Premissas Financeiras'!AE13</f>
        <v>23</v>
      </c>
      <c r="AF3" s="207">
        <f>'Premissas Financeiras'!AF13</f>
        <v>24</v>
      </c>
      <c r="AG3" s="207">
        <f>'Premissas Financeiras'!AG13</f>
        <v>25</v>
      </c>
      <c r="AH3" s="207">
        <f>'Premissas Financeiras'!AH13</f>
        <v>26</v>
      </c>
      <c r="AI3" s="207">
        <f>'Premissas Financeiras'!AI13</f>
        <v>27</v>
      </c>
      <c r="AJ3" s="207">
        <f>'Premissas Financeiras'!AJ13</f>
        <v>28</v>
      </c>
      <c r="AK3" s="207">
        <f>'Premissas Financeiras'!AK13</f>
        <v>29</v>
      </c>
      <c r="AL3" s="207">
        <f>'Premissas Financeiras'!AL13</f>
        <v>30</v>
      </c>
      <c r="AM3" s="207">
        <f>'Premissas Financeiras'!AM13</f>
        <v>31</v>
      </c>
      <c r="AN3" s="207">
        <f>'Premissas Financeiras'!AN13</f>
        <v>32</v>
      </c>
      <c r="AO3" s="207">
        <f>'Premissas Financeiras'!AO13</f>
        <v>33</v>
      </c>
      <c r="AP3" s="207">
        <f>'Premissas Financeiras'!AP13</f>
        <v>34</v>
      </c>
      <c r="AQ3" s="207">
        <f>'Premissas Financeiras'!AQ13</f>
        <v>35</v>
      </c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</row>
    <row r="4" spans="1:475" ht="12.75" customHeight="1">
      <c r="A4" s="5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</row>
    <row r="5" spans="1:475" ht="15.75" customHeight="1">
      <c r="A5" s="50"/>
      <c r="B5" s="242" t="s">
        <v>202</v>
      </c>
      <c r="C5" s="242"/>
      <c r="D5" s="242"/>
      <c r="E5" s="243"/>
      <c r="F5" s="243"/>
      <c r="G5" s="244">
        <v>1</v>
      </c>
      <c r="H5" s="244">
        <f>IF('Painel  de Controle'!$E$28="REAL",1,(G5+'Premissas Financeiras'!G19))</f>
        <v>1</v>
      </c>
      <c r="I5" s="245">
        <f>IF('Painel  de Controle'!$E$28="REAL",1,(H5*(1+'Premissas Financeiras'!H19)))</f>
        <v>1</v>
      </c>
      <c r="J5" s="245">
        <f>IF('Painel  de Controle'!$E$28="REAL",1,(I5*(1+'Premissas Financeiras'!I19)))</f>
        <v>1</v>
      </c>
      <c r="K5" s="245">
        <f>IF('Painel  de Controle'!$E$28="REAL",1,(J5*(1+'Premissas Financeiras'!J19)))</f>
        <v>1</v>
      </c>
      <c r="L5" s="245">
        <f>IF('Painel  de Controle'!$E$28="REAL",1,(K5*(1+'Premissas Financeiras'!K19)))</f>
        <v>1</v>
      </c>
      <c r="M5" s="245">
        <f>IF('Painel  de Controle'!$E$28="REAL",1,(L5*(1+'Premissas Financeiras'!L19)))</f>
        <v>1</v>
      </c>
      <c r="N5" s="245">
        <f>IF('Painel  de Controle'!$E$28="REAL",1,(M5*(1+'Premissas Financeiras'!M19)))</f>
        <v>1</v>
      </c>
      <c r="O5" s="245">
        <f>IF('Painel  de Controle'!$E$28="REAL",1,(N5*(1+'Premissas Financeiras'!N19)))</f>
        <v>1</v>
      </c>
      <c r="P5" s="245">
        <f>IF('Painel  de Controle'!$E$28="REAL",1,(O5*(1+'Premissas Financeiras'!O19)))</f>
        <v>1</v>
      </c>
      <c r="Q5" s="245">
        <f>IF('Painel  de Controle'!$E$28="REAL",1,(P5*(1+'Premissas Financeiras'!P19)))</f>
        <v>1</v>
      </c>
      <c r="R5" s="245">
        <f>IF('Painel  de Controle'!$E$28="REAL",1,(Q5*(1+'Premissas Financeiras'!Q19)))</f>
        <v>1</v>
      </c>
      <c r="S5" s="245">
        <f>IF('Painel  de Controle'!$E$28="REAL",1,(R5*(1+'Premissas Financeiras'!R19)))</f>
        <v>1</v>
      </c>
      <c r="T5" s="245">
        <f>IF('Painel  de Controle'!$E$28="REAL",1,(S5*(1+'Premissas Financeiras'!S19)))</f>
        <v>1</v>
      </c>
      <c r="U5" s="245">
        <f>IF('Painel  de Controle'!$E$28="REAL",1,(T5*(1+'Premissas Financeiras'!T19)))</f>
        <v>1</v>
      </c>
      <c r="V5" s="245">
        <f>IF('Painel  de Controle'!$E$28="REAL",1,(U5*(1+'Premissas Financeiras'!U19)))</f>
        <v>1</v>
      </c>
      <c r="W5" s="245">
        <f>IF('Painel  de Controle'!$E$28="REAL",1,(V5*(1+'Premissas Financeiras'!V19)))</f>
        <v>1</v>
      </c>
      <c r="X5" s="245">
        <f>IF('Painel  de Controle'!$E$28="REAL",1,(W5*(1+'Premissas Financeiras'!W19)))</f>
        <v>1</v>
      </c>
      <c r="Y5" s="245">
        <f>IF('Painel  de Controle'!$E$28="REAL",1,(X5*(1+'Premissas Financeiras'!X19)))</f>
        <v>1</v>
      </c>
      <c r="Z5" s="245">
        <f>IF('Painel  de Controle'!$E$28="REAL",1,(Y5*(1+'Premissas Financeiras'!Y19)))</f>
        <v>1</v>
      </c>
      <c r="AA5" s="245">
        <f>IF('Painel  de Controle'!$E$28="REAL",1,(Z5*(1+'Premissas Financeiras'!Z19)))</f>
        <v>1</v>
      </c>
      <c r="AB5" s="245">
        <f>IF('Painel  de Controle'!$E$28="REAL",1,(AA5*(1+'Premissas Financeiras'!AA19)))</f>
        <v>1</v>
      </c>
      <c r="AC5" s="245">
        <f>IF('Painel  de Controle'!$E$28="REAL",1,(AB5*(1+'Premissas Financeiras'!AB19)))</f>
        <v>1</v>
      </c>
      <c r="AD5" s="245">
        <f>IF('Painel  de Controle'!$E$28="REAL",1,(AC5*(1+'Premissas Financeiras'!AC19)))</f>
        <v>1</v>
      </c>
      <c r="AE5" s="245">
        <f>IF('Painel  de Controle'!$E$28="REAL",1,(AD5*(1+'Premissas Financeiras'!AD19)))</f>
        <v>1</v>
      </c>
      <c r="AF5" s="245">
        <f>IF('Painel  de Controle'!$E$28="REAL",1,(AE5*(1+'Premissas Financeiras'!AE19)))</f>
        <v>1</v>
      </c>
      <c r="AG5" s="245">
        <f>IF('Painel  de Controle'!$E$28="REAL",1,(AF5*(1+'Premissas Financeiras'!AF19)))</f>
        <v>1</v>
      </c>
      <c r="AH5" s="245">
        <f>IF('Painel  de Controle'!$E$28="REAL",1,(AG5*(1+'Premissas Financeiras'!AG19)))</f>
        <v>1</v>
      </c>
      <c r="AI5" s="245">
        <f>IF('Painel  de Controle'!$E$28="REAL",1,(AH5*(1+'Premissas Financeiras'!AH19)))</f>
        <v>1</v>
      </c>
      <c r="AJ5" s="245">
        <f>IF('Painel  de Controle'!$E$28="REAL",1,(AI5*(1+'Premissas Financeiras'!AI19)))</f>
        <v>1</v>
      </c>
      <c r="AK5" s="245">
        <f>IF('Painel  de Controle'!$E$28="REAL",1,(AJ5*(1+'Premissas Financeiras'!AJ19)))</f>
        <v>1</v>
      </c>
      <c r="AL5" s="245">
        <f>IF('Painel  de Controle'!$E$28="REAL",1,(AK5*(1+'Premissas Financeiras'!AK19)))</f>
        <v>1</v>
      </c>
      <c r="AM5" s="245">
        <f>IF('Painel  de Controle'!$E$28="REAL",1,(AL5*(1+'Premissas Financeiras'!AL19)))</f>
        <v>1</v>
      </c>
      <c r="AN5" s="245">
        <f>IF('Painel  de Controle'!$E$28="REAL",1,(AM5*(1+'Premissas Financeiras'!AM19)))</f>
        <v>1</v>
      </c>
      <c r="AO5" s="245">
        <f>IF('Painel  de Controle'!$E$28="REAL",1,(AN5*(1+'Premissas Financeiras'!AN19)))</f>
        <v>1</v>
      </c>
      <c r="AP5" s="245">
        <f>IF('Painel  de Controle'!$E$28="REAL",1,(AO5*(1+'Premissas Financeiras'!AO19)))</f>
        <v>1</v>
      </c>
      <c r="AQ5" s="245">
        <f>IF('Painel  de Controle'!$E$28="REAL",1,(AP5*(1+'Premissas Financeiras'!AP19)))</f>
        <v>1</v>
      </c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</row>
    <row r="6" spans="1:475" ht="15.75" customHeight="1">
      <c r="A6" s="50"/>
      <c r="B6" s="50" t="s">
        <v>203</v>
      </c>
      <c r="C6" s="50"/>
      <c r="D6" s="50"/>
      <c r="E6" s="51"/>
      <c r="F6" s="51">
        <v>12</v>
      </c>
      <c r="G6" s="247">
        <v>1</v>
      </c>
      <c r="H6" s="248">
        <f>IF('Painel  de Controle'!$E$28="Real",1, (((1+G$19)^(1/12))^($F$6)*((1+H$19)^(1/12))^(12-$F$6))*(G6))</f>
        <v>1</v>
      </c>
      <c r="I6" s="248">
        <f>IF('Painel  de Controle'!$E$28="Real",1, (((1+H$19)^(1/12))^($F$6)*((1+I$19)^(1/12))^(12-$F$6))*(H6))</f>
        <v>1</v>
      </c>
      <c r="J6" s="248">
        <f>IF('Painel  de Controle'!$E$28="Real",1, (((1+I$19)^(1/12))^($F$6)*((1+J$19)^(1/12))^(12-$F$6))*(I6))</f>
        <v>1</v>
      </c>
      <c r="K6" s="248">
        <f>IF('Painel  de Controle'!$E$28="Real",1, (((1+J$19)^(1/12))^($F$6)*((1+K$19)^(1/12))^(12-$F$6))*(J6))</f>
        <v>1</v>
      </c>
      <c r="L6" s="248">
        <f>IF('Painel  de Controle'!$E$28="Real",1, (((1+K$19)^(1/12))^($F$6)*((1+L$19)^(1/12))^(12-$F$6))*(K6))</f>
        <v>1</v>
      </c>
      <c r="M6" s="248">
        <f>IF('Painel  de Controle'!$E$28="Real",1, (((1+L$19)^(1/12))^($F$6)*((1+M$19)^(1/12))^(12-$F$6))*(L6))</f>
        <v>1</v>
      </c>
      <c r="N6" s="248">
        <f>IF('Painel  de Controle'!$E$28="Real",1, (((1+M$19)^(1/12))^($F$6)*((1+N$19)^(1/12))^(12-$F$6))*(M6))</f>
        <v>1</v>
      </c>
      <c r="O6" s="248">
        <f>IF('Painel  de Controle'!$E$28="Real",1, (((1+N$19)^(1/12))^($F$6)*((1+O$19)^(1/12))^(12-$F$6))*(N6))</f>
        <v>1</v>
      </c>
      <c r="P6" s="248">
        <f>IF('Painel  de Controle'!$E$28="Real",1, (((1+O$19)^(1/12))^($F$6)*((1+P$19)^(1/12))^(12-$F$6))*(O6))</f>
        <v>1</v>
      </c>
      <c r="Q6" s="248">
        <f>IF('Painel  de Controle'!$E$28="Real",1, (((1+P$19)^(1/12))^($F$6)*((1+Q$19)^(1/12))^(12-$F$6))*(P6))</f>
        <v>1</v>
      </c>
      <c r="R6" s="248">
        <f>IF('Painel  de Controle'!$E$28="Real",1, (((1+Q$19)^(1/12))^($F$6)*((1+R$19)^(1/12))^(12-$F$6))*(Q6))</f>
        <v>1</v>
      </c>
      <c r="S6" s="248">
        <f>IF('Painel  de Controle'!$E$28="Real",1, (((1+R$19)^(1/12))^($F$6)*((1+S$19)^(1/12))^(12-$F$6))*(R6))</f>
        <v>1</v>
      </c>
      <c r="T6" s="248">
        <f>IF('Painel  de Controle'!$E$28="Real",1, (((1+S$19)^(1/12))^($F$6)*((1+T$19)^(1/12))^(12-$F$6))*(S6))</f>
        <v>1</v>
      </c>
      <c r="U6" s="248">
        <f>IF('Painel  de Controle'!$E$28="Real",1, (((1+T$19)^(1/12))^($F$6)*((1+U$19)^(1/12))^(12-$F$6))*(T6))</f>
        <v>1</v>
      </c>
      <c r="V6" s="248">
        <f>IF('Painel  de Controle'!$E$28="Real",1, (((1+U$19)^(1/12))^($F$6)*((1+V$19)^(1/12))^(12-$F$6))*(U6))</f>
        <v>1</v>
      </c>
      <c r="W6" s="248">
        <f>IF('Painel  de Controle'!$E$28="Real",1, (((1+V$19)^(1/12))^($F$6)*((1+W$19)^(1/12))^(12-$F$6))*(V6))</f>
        <v>1</v>
      </c>
      <c r="X6" s="248">
        <f>IF('Painel  de Controle'!$E$28="Real",1, (((1+W$19)^(1/12))^($F$6)*((1+X$19)^(1/12))^(12-$F$6))*(W6))</f>
        <v>1</v>
      </c>
      <c r="Y6" s="248">
        <f>IF('Painel  de Controle'!$E$28="Real",1, (((1+X$19)^(1/12))^($F$6)*((1+Y$19)^(1/12))^(12-$F$6))*(X6))</f>
        <v>1</v>
      </c>
      <c r="Z6" s="248">
        <f>IF('Painel  de Controle'!$E$28="Real",1, (((1+Y$19)^(1/12))^($F$6)*((1+Z$19)^(1/12))^(12-$F$6))*(Y6))</f>
        <v>1</v>
      </c>
      <c r="AA6" s="248">
        <f>IF('Painel  de Controle'!$E$28="Real",1, (((1+Z$19)^(1/12))^($F$6)*((1+AA$19)^(1/12))^(12-$F$6))*(Z6))</f>
        <v>1</v>
      </c>
      <c r="AB6" s="248">
        <f>IF('Painel  de Controle'!$E$28="Real",1, (((1+AA$19)^(1/12))^($F$6)*((1+AB$19)^(1/12))^(12-$F$6))*(AA6))</f>
        <v>1</v>
      </c>
      <c r="AC6" s="248">
        <f>IF('Painel  de Controle'!$E$28="Real",1, (((1+AB$19)^(1/12))^($F$6)*((1+AC$19)^(1/12))^(12-$F$6))*(AB6))</f>
        <v>1</v>
      </c>
      <c r="AD6" s="248">
        <f>IF('Painel  de Controle'!$E$28="Real",1, (((1+AC$19)^(1/12))^($F$6)*((1+AD$19)^(1/12))^(12-$F$6))*(AC6))</f>
        <v>1</v>
      </c>
      <c r="AE6" s="248">
        <f>IF('Painel  de Controle'!$E$28="Real",1, (((1+AD$19)^(1/12))^($F$6)*((1+AE$19)^(1/12))^(12-$F$6))*(AD6))</f>
        <v>1</v>
      </c>
      <c r="AF6" s="248">
        <f>IF('Painel  de Controle'!$E$28="Real",1, (((1+AE$19)^(1/12))^($F$6)*((1+AF$19)^(1/12))^(12-$F$6))*(AE6))</f>
        <v>1</v>
      </c>
      <c r="AG6" s="248">
        <f>IF('Painel  de Controle'!$E$28="Real",1, (((1+AF$19)^(1/12))^($F$6)*((1+AG$19)^(1/12))^(12-$F$6))*(AF6))</f>
        <v>1</v>
      </c>
      <c r="AH6" s="248">
        <f>IF('Painel  de Controle'!$E$28="Real",1, (((1+AG$19)^(1/12))^($F$6)*((1+AH$19)^(1/12))^(12-$F$6))*(AG6))</f>
        <v>1</v>
      </c>
      <c r="AI6" s="248">
        <f>IF('Painel  de Controle'!$E$28="Real",1, (((1+AH$19)^(1/12))^($F$6)*((1+AI$19)^(1/12))^(12-$F$6))*(AH6))</f>
        <v>1</v>
      </c>
      <c r="AJ6" s="248">
        <f>IF('Painel  de Controle'!$E$28="Real",1, (((1+AI$19)^(1/12))^($F$6)*((1+AJ$19)^(1/12))^(12-$F$6))*(AI6))</f>
        <v>1</v>
      </c>
      <c r="AK6" s="248">
        <f>IF('Painel  de Controle'!$E$28="Real",1, (((1+AJ$19)^(1/12))^($F$6)*((1+AK$19)^(1/12))^(12-$F$6))*(AJ6))</f>
        <v>1</v>
      </c>
      <c r="AL6" s="248">
        <f>IF('Painel  de Controle'!$E$28="Real",1, (((1+AK$19)^(1/12))^($F$6)*((1+AL$19)^(1/12))^(12-$F$6))*(AK6))</f>
        <v>1</v>
      </c>
      <c r="AM6" s="248">
        <f>IF('Painel  de Controle'!$E$28="Real",1, (((1+AL$19)^(1/12))^($F$6)*((1+AM$19)^(1/12))^(12-$F$6))*(AL6))</f>
        <v>1</v>
      </c>
      <c r="AN6" s="248">
        <f>IF('Painel  de Controle'!$E$28="Real",1, (((1+AM$19)^(1/12))^($F$6)*((1+AN$19)^(1/12))^(12-$F$6))*(AM6))</f>
        <v>1</v>
      </c>
      <c r="AO6" s="248">
        <f>IF('Painel  de Controle'!$E$28="Real",1, (((1+AN$19)^(1/12))^($F$6)*((1+AO$19)^(1/12))^(12-$F$6))*(AN6))</f>
        <v>1</v>
      </c>
      <c r="AP6" s="248">
        <f>IF('Painel  de Controle'!$E$28="Real",1, (((1+AO$19)^(1/12))^($F$6)*((1+AP$19)^(1/12))^(12-$F$6))*(AO6))</f>
        <v>1</v>
      </c>
      <c r="AQ6" s="248">
        <f>IF('Painel  de Controle'!$E$28="Real",1, (((1+AP$19)^(1/12))^($F$6)*((1+AQ$19)^(1/12))^(12-$F$6))*(AP6))</f>
        <v>1</v>
      </c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</row>
    <row r="7" spans="1:475" ht="15.75" customHeight="1">
      <c r="A7" s="50"/>
      <c r="B7" s="50" t="s">
        <v>204</v>
      </c>
      <c r="C7" s="50"/>
      <c r="D7" s="50"/>
      <c r="E7" s="51"/>
      <c r="F7" s="51">
        <v>12</v>
      </c>
      <c r="G7" s="247">
        <v>1</v>
      </c>
      <c r="H7" s="247">
        <f>IF('Painel  de Controle'!$E$28="Real",1, (((1+G$19)^(1/12))^($F$7)*((1+H$19)^(1/12))^(12-$F$7))*(G7))</f>
        <v>1</v>
      </c>
      <c r="I7" s="247">
        <f>IF('Painel  de Controle'!$E$28="Real",1, (((1+H$19)^(1/12))^($F$7)*((1+I$19)^(1/12))^(12-$F$7))*(H7))</f>
        <v>1</v>
      </c>
      <c r="J7" s="247">
        <f>IF('Painel  de Controle'!$E$28="Real",1, (((1+I$19)^(1/12))^($F$7)*((1+J$19)^(1/12))^(12-$F$7))*(I7))</f>
        <v>1</v>
      </c>
      <c r="K7" s="247">
        <f>IF('Painel  de Controle'!$E$28="Real",1, (((1+J$19)^(1/12))^($F$7)*((1+K$19)^(1/12))^(12-$F$7))*(J7))</f>
        <v>1</v>
      </c>
      <c r="L7" s="247">
        <f>IF('Painel  de Controle'!$E$28="Real",1, (((1+K$19)^(1/12))^($F$7)*((1+L$19)^(1/12))^(12-$F$7))*(K7))</f>
        <v>1</v>
      </c>
      <c r="M7" s="247">
        <f>IF('Painel  de Controle'!$E$28="Real",1, (((1+L$19)^(1/12))^($F$7)*((1+M$19)^(1/12))^(12-$F$7))*(L7))</f>
        <v>1</v>
      </c>
      <c r="N7" s="247">
        <f>IF('Painel  de Controle'!$E$28="Real",1, (((1+M$19)^(1/12))^($F$7)*((1+N$19)^(1/12))^(12-$F$7))*(M7))</f>
        <v>1</v>
      </c>
      <c r="O7" s="247">
        <f>IF('Painel  de Controle'!$E$28="Real",1, (((1+N$19)^(1/12))^($F$7)*((1+O$19)^(1/12))^(12-$F$7))*(N7))</f>
        <v>1</v>
      </c>
      <c r="P7" s="247">
        <f>IF('Painel  de Controle'!$E$28="Real",1, (((1+O$19)^(1/12))^($F$7)*((1+P$19)^(1/12))^(12-$F$7))*(O7))</f>
        <v>1</v>
      </c>
      <c r="Q7" s="247">
        <f>IF('Painel  de Controle'!$E$28="Real",1, (((1+P$19)^(1/12))^($F$7)*((1+Q$19)^(1/12))^(12-$F$7))*(P7))</f>
        <v>1</v>
      </c>
      <c r="R7" s="247">
        <f>IF('Painel  de Controle'!$E$28="Real",1, (((1+Q$19)^(1/12))^($F$7)*((1+R$19)^(1/12))^(12-$F$7))*(Q7))</f>
        <v>1</v>
      </c>
      <c r="S7" s="247">
        <f>IF('Painel  de Controle'!$E$28="Real",1, (((1+R$19)^(1/12))^($F$7)*((1+S$19)^(1/12))^(12-$F$7))*(R7))</f>
        <v>1</v>
      </c>
      <c r="T7" s="247">
        <f>IF('Painel  de Controle'!$E$28="Real",1, (((1+S$19)^(1/12))^($F$7)*((1+T$19)^(1/12))^(12-$F$7))*(S7))</f>
        <v>1</v>
      </c>
      <c r="U7" s="247">
        <f>IF('Painel  de Controle'!$E$28="Real",1, (((1+T$19)^(1/12))^($F$7)*((1+U$19)^(1/12))^(12-$F$7))*(T7))</f>
        <v>1</v>
      </c>
      <c r="V7" s="247">
        <f>IF('Painel  de Controle'!$E$28="Real",1, (((1+U$19)^(1/12))^($F$7)*((1+V$19)^(1/12))^(12-$F$7))*(U7))</f>
        <v>1</v>
      </c>
      <c r="W7" s="247">
        <f>IF('Painel  de Controle'!$E$28="Real",1, (((1+V$19)^(1/12))^($F$7)*((1+W$19)^(1/12))^(12-$F$7))*(V7))</f>
        <v>1</v>
      </c>
      <c r="X7" s="247">
        <f>IF('Painel  de Controle'!$E$28="Real",1, (((1+W$19)^(1/12))^($F$7)*((1+X$19)^(1/12))^(12-$F$7))*(W7))</f>
        <v>1</v>
      </c>
      <c r="Y7" s="247">
        <f>IF('Painel  de Controle'!$E$28="Real",1, (((1+X$19)^(1/12))^($F$7)*((1+Y$19)^(1/12))^(12-$F$7))*(X7))</f>
        <v>1</v>
      </c>
      <c r="Z7" s="247">
        <f>IF('Painel  de Controle'!$E$28="Real",1, (((1+Y$19)^(1/12))^($F$7)*((1+Z$19)^(1/12))^(12-$F$7))*(Y7))</f>
        <v>1</v>
      </c>
      <c r="AA7" s="247">
        <f>IF('Painel  de Controle'!$E$28="Real",1, (((1+Z$19)^(1/12))^($F$7)*((1+AA$19)^(1/12))^(12-$F$7))*(Z7))</f>
        <v>1</v>
      </c>
      <c r="AB7" s="247">
        <f>IF('Painel  de Controle'!$E$28="Real",1, (((1+AA$19)^(1/12))^($F$7)*((1+AB$19)^(1/12))^(12-$F$7))*(AA7))</f>
        <v>1</v>
      </c>
      <c r="AC7" s="247">
        <f>IF('Painel  de Controle'!$E$28="Real",1, (((1+AB$19)^(1/12))^($F$7)*((1+AC$19)^(1/12))^(12-$F$7))*(AB7))</f>
        <v>1</v>
      </c>
      <c r="AD7" s="247">
        <f>IF('Painel  de Controle'!$E$28="Real",1, (((1+AC$19)^(1/12))^($F$7)*((1+AD$19)^(1/12))^(12-$F$7))*(AC7))</f>
        <v>1</v>
      </c>
      <c r="AE7" s="247">
        <f>IF('Painel  de Controle'!$E$28="Real",1, (((1+AD$19)^(1/12))^($F$7)*((1+AE$19)^(1/12))^(12-$F$7))*(AD7))</f>
        <v>1</v>
      </c>
      <c r="AF7" s="247">
        <f>IF('Painel  de Controle'!$E$28="Real",1, (((1+AE$19)^(1/12))^($F$7)*((1+AF$19)^(1/12))^(12-$F$7))*(AE7))</f>
        <v>1</v>
      </c>
      <c r="AG7" s="247">
        <f>IF('Painel  de Controle'!$E$28="Real",1, (((1+AF$19)^(1/12))^($F$7)*((1+AG$19)^(1/12))^(12-$F$7))*(AF7))</f>
        <v>1</v>
      </c>
      <c r="AH7" s="247">
        <f>IF('Painel  de Controle'!$E$28="Real",1, (((1+AG$19)^(1/12))^($F$7)*((1+AH$19)^(1/12))^(12-$F$7))*(AG7))</f>
        <v>1</v>
      </c>
      <c r="AI7" s="247">
        <f>IF('Painel  de Controle'!$E$28="Real",1, (((1+AH$19)^(1/12))^($F$7)*((1+AI$19)^(1/12))^(12-$F$7))*(AH7))</f>
        <v>1</v>
      </c>
      <c r="AJ7" s="247">
        <f>IF('Painel  de Controle'!$E$28="Real",1, (((1+AI$19)^(1/12))^($F$7)*((1+AJ$19)^(1/12))^(12-$F$7))*(AI7))</f>
        <v>1</v>
      </c>
      <c r="AK7" s="247">
        <f>IF('Painel  de Controle'!$E$28="Real",1, (((1+AJ$19)^(1/12))^($F$7)*((1+AK$19)^(1/12))^(12-$F$7))*(AJ7))</f>
        <v>1</v>
      </c>
      <c r="AL7" s="247">
        <f>IF('Painel  de Controle'!$E$28="Real",1, (((1+AK$19)^(1/12))^($F$7)*((1+AL$19)^(1/12))^(12-$F$7))*(AK7))</f>
        <v>1</v>
      </c>
      <c r="AM7" s="247">
        <f>IF('Painel  de Controle'!$E$28="Real",1, (((1+AL$19)^(1/12))^($F$7)*((1+AM$19)^(1/12))^(12-$F$7))*(AL7))</f>
        <v>1</v>
      </c>
      <c r="AN7" s="247">
        <f>IF('Painel  de Controle'!$E$28="Real",1, (((1+AM$19)^(1/12))^($F$7)*((1+AN$19)^(1/12))^(12-$F$7))*(AM7))</f>
        <v>1</v>
      </c>
      <c r="AO7" s="247">
        <f>IF('Painel  de Controle'!$E$28="Real",1, (((1+AN$19)^(1/12))^($F$7)*((1+AO$19)^(1/12))^(12-$F$7))*(AN7))</f>
        <v>1</v>
      </c>
      <c r="AP7" s="247">
        <f>IF('Painel  de Controle'!$E$28="Real",1, (((1+AO$19)^(1/12))^($F$7)*((1+AP$19)^(1/12))^(12-$F$7))*(AO7))</f>
        <v>1</v>
      </c>
      <c r="AQ7" s="247">
        <f>IF('Painel  de Controle'!$E$28="Real",1, (((1+AP$19)^(1/12))^($F$7)*((1+AQ$19)^(1/12))^(12-$F$7))*(AP7))</f>
        <v>1</v>
      </c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</row>
    <row r="8" spans="1:475" ht="15.75" customHeight="1">
      <c r="A8" s="50"/>
      <c r="B8" s="50" t="s">
        <v>205</v>
      </c>
      <c r="C8" s="50"/>
      <c r="D8" s="50"/>
      <c r="E8" s="51"/>
      <c r="F8" s="51">
        <v>12</v>
      </c>
      <c r="G8" s="247">
        <v>1</v>
      </c>
      <c r="H8" s="247">
        <f>IF('Painel  de Controle'!$E$28="Real",1, (((1+G$19)^(1/12))^($F8)*((1+H$19)^(1/12))^(12-$F$8))*(G8))</f>
        <v>1</v>
      </c>
      <c r="I8" s="247">
        <f>IF('Painel  de Controle'!$E$28="Real",1, (((1+H$19)^(1/12))^($F8)*((1+I$19)^(1/12))^(12-$F$8))*(H8))</f>
        <v>1</v>
      </c>
      <c r="J8" s="247">
        <f>IF('Painel  de Controle'!$E$28="Real",1, (((1+I$19)^(1/12))^($F8)*((1+J$19)^(1/12))^(12-$F$8))*(I8))</f>
        <v>1</v>
      </c>
      <c r="K8" s="247">
        <f>IF('Painel  de Controle'!$E$28="Real",1, (((1+J$19)^(1/12))^($F8)*((1+K$19)^(1/12))^(12-$F$8))*(J8))</f>
        <v>1</v>
      </c>
      <c r="L8" s="247">
        <f>IF('Painel  de Controle'!$E$28="Real",1, (((1+K$19)^(1/12))^($F8)*((1+L$19)^(1/12))^(12-$F$8))*(K8))</f>
        <v>1</v>
      </c>
      <c r="M8" s="247">
        <f>IF('Painel  de Controle'!$E$28="Real",1, (((1+L$19)^(1/12))^($F8)*((1+M$19)^(1/12))^(12-$F$8))*(L8))</f>
        <v>1</v>
      </c>
      <c r="N8" s="247">
        <f>IF('Painel  de Controle'!$E$28="Real",1, (((1+M$19)^(1/12))^($F8)*((1+N$19)^(1/12))^(12-$F$8))*(M8))</f>
        <v>1</v>
      </c>
      <c r="O8" s="247">
        <f>IF('Painel  de Controle'!$E$28="Real",1, (((1+N$19)^(1/12))^($F8)*((1+O$19)^(1/12))^(12-$F$8))*(N8))</f>
        <v>1</v>
      </c>
      <c r="P8" s="247">
        <f>IF('Painel  de Controle'!$E$28="Real",1, (((1+O$19)^(1/12))^($F8)*((1+P$19)^(1/12))^(12-$F$8))*(O8))</f>
        <v>1</v>
      </c>
      <c r="Q8" s="247">
        <f>IF('Painel  de Controle'!$E$28="Real",1, (((1+P$19)^(1/12))^($F8)*((1+Q$19)^(1/12))^(12-$F$8))*(P8))</f>
        <v>1</v>
      </c>
      <c r="R8" s="247">
        <f>IF('Painel  de Controle'!$E$28="Real",1, (((1+Q$19)^(1/12))^($F8)*((1+R$19)^(1/12))^(12-$F$8))*(Q8))</f>
        <v>1</v>
      </c>
      <c r="S8" s="247">
        <f>IF('Painel  de Controle'!$E$28="Real",1, (((1+R$19)^(1/12))^($F8)*((1+S$19)^(1/12))^(12-$F$8))*(R8))</f>
        <v>1</v>
      </c>
      <c r="T8" s="247">
        <f>IF('Painel  de Controle'!$E$28="Real",1, (((1+S$19)^(1/12))^($F8)*((1+T$19)^(1/12))^(12-$F$8))*(S8))</f>
        <v>1</v>
      </c>
      <c r="U8" s="247">
        <f>IF('Painel  de Controle'!$E$28="Real",1, (((1+T$19)^(1/12))^($F8)*((1+U$19)^(1/12))^(12-$F$8))*(T8))</f>
        <v>1</v>
      </c>
      <c r="V8" s="247">
        <f>IF('Painel  de Controle'!$E$28="Real",1, (((1+U$19)^(1/12))^($F8)*((1+V$19)^(1/12))^(12-$F$8))*(U8))</f>
        <v>1</v>
      </c>
      <c r="W8" s="247">
        <f>IF('Painel  de Controle'!$E$28="Real",1, (((1+V$19)^(1/12))^($F8)*((1+W$19)^(1/12))^(12-$F$8))*(V8))</f>
        <v>1</v>
      </c>
      <c r="X8" s="247">
        <f>IF('Painel  de Controle'!$E$28="Real",1, (((1+W$19)^(1/12))^($F8)*((1+X$19)^(1/12))^(12-$F$8))*(W8))</f>
        <v>1</v>
      </c>
      <c r="Y8" s="247">
        <f>IF('Painel  de Controle'!$E$28="Real",1, (((1+X$19)^(1/12))^($F8)*((1+Y$19)^(1/12))^(12-$F$8))*(X8))</f>
        <v>1</v>
      </c>
      <c r="Z8" s="247">
        <f>IF('Painel  de Controle'!$E$28="Real",1, (((1+Y$19)^(1/12))^($F8)*((1+Z$19)^(1/12))^(12-$F$8))*(Y8))</f>
        <v>1</v>
      </c>
      <c r="AA8" s="247">
        <f>IF('Painel  de Controle'!$E$28="Real",1, (((1+Z$19)^(1/12))^($F8)*((1+AA$19)^(1/12))^(12-$F$8))*(Z8))</f>
        <v>1</v>
      </c>
      <c r="AB8" s="247">
        <f>IF('Painel  de Controle'!$E$28="Real",1, (((1+AA$19)^(1/12))^($F8)*((1+AB$19)^(1/12))^(12-$F$8))*(AA8))</f>
        <v>1</v>
      </c>
      <c r="AC8" s="247">
        <f>IF('Painel  de Controle'!$E$28="Real",1, (((1+AB$19)^(1/12))^($F8)*((1+AC$19)^(1/12))^(12-$F$8))*(AB8))</f>
        <v>1</v>
      </c>
      <c r="AD8" s="247">
        <f>IF('Painel  de Controle'!$E$28="Real",1, (((1+AC$19)^(1/12))^($F8)*((1+AD$19)^(1/12))^(12-$F$8))*(AC8))</f>
        <v>1</v>
      </c>
      <c r="AE8" s="247">
        <f>IF('Painel  de Controle'!$E$28="Real",1, (((1+AD$19)^(1/12))^($F8)*((1+AE$19)^(1/12))^(12-$F$8))*(AD8))</f>
        <v>1</v>
      </c>
      <c r="AF8" s="247">
        <f>IF('Painel  de Controle'!$E$28="Real",1, (((1+AE$19)^(1/12))^($F8)*((1+AF$19)^(1/12))^(12-$F$8))*(AE8))</f>
        <v>1</v>
      </c>
      <c r="AG8" s="247">
        <f>IF('Painel  de Controle'!$E$28="Real",1, (((1+AF$19)^(1/12))^($F8)*((1+AG$19)^(1/12))^(12-$F$8))*(AF8))</f>
        <v>1</v>
      </c>
      <c r="AH8" s="247">
        <f>IF('Painel  de Controle'!$E$28="Real",1, (((1+AG$19)^(1/12))^($F8)*((1+AH$19)^(1/12))^(12-$F$8))*(AG8))</f>
        <v>1</v>
      </c>
      <c r="AI8" s="247">
        <f>IF('Painel  de Controle'!$E$28="Real",1, (((1+AH$19)^(1/12))^($F8)*((1+AI$19)^(1/12))^(12-$F$8))*(AH8))</f>
        <v>1</v>
      </c>
      <c r="AJ8" s="247">
        <f>IF('Painel  de Controle'!$E$28="Real",1, (((1+AI$19)^(1/12))^($F8)*((1+AJ$19)^(1/12))^(12-$F$8))*(AI8))</f>
        <v>1</v>
      </c>
      <c r="AK8" s="247">
        <f>IF('Painel  de Controle'!$E$28="Real",1, (((1+AJ$19)^(1/12))^($F8)*((1+AK$19)^(1/12))^(12-$F$8))*(AJ8))</f>
        <v>1</v>
      </c>
      <c r="AL8" s="247">
        <f>IF('Painel  de Controle'!$E$28="Real",1, (((1+AK$19)^(1/12))^($F8)*((1+AL$19)^(1/12))^(12-$F$8))*(AK8))</f>
        <v>1</v>
      </c>
      <c r="AM8" s="247">
        <f>IF('Painel  de Controle'!$E$28="Real",1, (((1+AL$19)^(1/12))^($F8)*((1+AM$19)^(1/12))^(12-$F$8))*(AL8))</f>
        <v>1</v>
      </c>
      <c r="AN8" s="247">
        <f>IF('Painel  de Controle'!$E$28="Real",1, (((1+AM$19)^(1/12))^($F8)*((1+AN$19)^(1/12))^(12-$F$8))*(AM8))</f>
        <v>1</v>
      </c>
      <c r="AO8" s="247">
        <f>IF('Painel  de Controle'!$E$28="Real",1, (((1+AN$19)^(1/12))^($F8)*((1+AO$19)^(1/12))^(12-$F$8))*(AN8))</f>
        <v>1</v>
      </c>
      <c r="AP8" s="247">
        <f>IF('Painel  de Controle'!$E$28="Real",1, (((1+AO$19)^(1/12))^($F8)*((1+AP$19)^(1/12))^(12-$F$8))*(AO8))</f>
        <v>1</v>
      </c>
      <c r="AQ8" s="247">
        <f>IF('Painel  de Controle'!$E$28="Real",1, (((1+AP$19)^(1/12))^($F8)*((1+AQ$19)^(1/12))^(12-$F$8))*(AP8))</f>
        <v>1</v>
      </c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</row>
    <row r="9" spans="1:475" ht="12.75" customHeight="1"/>
    <row r="10" spans="1:475" ht="15.75" customHeight="1">
      <c r="B10" s="91" t="s">
        <v>206</v>
      </c>
      <c r="C10" s="92"/>
      <c r="D10" s="92"/>
      <c r="E10" s="249"/>
      <c r="F10" s="249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</row>
    <row r="11" spans="1:475" ht="12.75" customHeight="1"/>
    <row r="12" spans="1:475" ht="16.5" customHeight="1">
      <c r="A12" s="50"/>
      <c r="B12" s="205" t="s">
        <v>207</v>
      </c>
      <c r="C12" s="206"/>
      <c r="D12" s="206"/>
      <c r="E12" s="204"/>
      <c r="F12" s="204"/>
      <c r="G12" s="204"/>
      <c r="H12" s="204">
        <f>'Painel  de Controle'!E25</f>
        <v>2024</v>
      </c>
      <c r="I12" s="204">
        <f t="shared" ref="I12:AQ12" si="0">H12+1</f>
        <v>2025</v>
      </c>
      <c r="J12" s="204">
        <f t="shared" si="0"/>
        <v>2026</v>
      </c>
      <c r="K12" s="204">
        <f t="shared" si="0"/>
        <v>2027</v>
      </c>
      <c r="L12" s="204">
        <f t="shared" si="0"/>
        <v>2028</v>
      </c>
      <c r="M12" s="204">
        <f t="shared" si="0"/>
        <v>2029</v>
      </c>
      <c r="N12" s="204">
        <f t="shared" si="0"/>
        <v>2030</v>
      </c>
      <c r="O12" s="204">
        <f t="shared" si="0"/>
        <v>2031</v>
      </c>
      <c r="P12" s="204">
        <f t="shared" si="0"/>
        <v>2032</v>
      </c>
      <c r="Q12" s="204">
        <f t="shared" si="0"/>
        <v>2033</v>
      </c>
      <c r="R12" s="204">
        <f t="shared" si="0"/>
        <v>2034</v>
      </c>
      <c r="S12" s="204">
        <f t="shared" si="0"/>
        <v>2035</v>
      </c>
      <c r="T12" s="204">
        <f t="shared" si="0"/>
        <v>2036</v>
      </c>
      <c r="U12" s="204">
        <f t="shared" si="0"/>
        <v>2037</v>
      </c>
      <c r="V12" s="204">
        <f t="shared" si="0"/>
        <v>2038</v>
      </c>
      <c r="W12" s="204">
        <f t="shared" si="0"/>
        <v>2039</v>
      </c>
      <c r="X12" s="204">
        <f t="shared" si="0"/>
        <v>2040</v>
      </c>
      <c r="Y12" s="204">
        <f t="shared" si="0"/>
        <v>2041</v>
      </c>
      <c r="Z12" s="204">
        <f t="shared" si="0"/>
        <v>2042</v>
      </c>
      <c r="AA12" s="204">
        <f t="shared" si="0"/>
        <v>2043</v>
      </c>
      <c r="AB12" s="204">
        <f t="shared" si="0"/>
        <v>2044</v>
      </c>
      <c r="AC12" s="204">
        <f t="shared" si="0"/>
        <v>2045</v>
      </c>
      <c r="AD12" s="204">
        <f t="shared" si="0"/>
        <v>2046</v>
      </c>
      <c r="AE12" s="204">
        <f t="shared" si="0"/>
        <v>2047</v>
      </c>
      <c r="AF12" s="204">
        <f t="shared" si="0"/>
        <v>2048</v>
      </c>
      <c r="AG12" s="204">
        <f t="shared" si="0"/>
        <v>2049</v>
      </c>
      <c r="AH12" s="204">
        <f t="shared" si="0"/>
        <v>2050</v>
      </c>
      <c r="AI12" s="204">
        <f t="shared" si="0"/>
        <v>2051</v>
      </c>
      <c r="AJ12" s="204">
        <f t="shared" si="0"/>
        <v>2052</v>
      </c>
      <c r="AK12" s="204">
        <f t="shared" si="0"/>
        <v>2053</v>
      </c>
      <c r="AL12" s="204">
        <f t="shared" si="0"/>
        <v>2054</v>
      </c>
      <c r="AM12" s="204">
        <f t="shared" si="0"/>
        <v>2055</v>
      </c>
      <c r="AN12" s="204">
        <f t="shared" si="0"/>
        <v>2056</v>
      </c>
      <c r="AO12" s="204">
        <f t="shared" si="0"/>
        <v>2057</v>
      </c>
      <c r="AP12" s="204">
        <f t="shared" si="0"/>
        <v>2058</v>
      </c>
      <c r="AQ12" s="204">
        <f t="shared" si="0"/>
        <v>2059</v>
      </c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</row>
    <row r="13" spans="1:475" ht="15.75" customHeight="1">
      <c r="A13" s="50"/>
      <c r="B13" s="205" t="s">
        <v>208</v>
      </c>
      <c r="C13" s="205"/>
      <c r="D13" s="206"/>
      <c r="E13" s="204"/>
      <c r="F13" s="204"/>
      <c r="G13" s="207"/>
      <c r="H13" s="207">
        <v>0</v>
      </c>
      <c r="I13" s="207">
        <f t="shared" ref="I13:AQ13" si="1">H13+1</f>
        <v>1</v>
      </c>
      <c r="J13" s="207">
        <f t="shared" si="1"/>
        <v>2</v>
      </c>
      <c r="K13" s="207">
        <f t="shared" si="1"/>
        <v>3</v>
      </c>
      <c r="L13" s="207">
        <f t="shared" si="1"/>
        <v>4</v>
      </c>
      <c r="M13" s="207">
        <f t="shared" si="1"/>
        <v>5</v>
      </c>
      <c r="N13" s="207">
        <f t="shared" si="1"/>
        <v>6</v>
      </c>
      <c r="O13" s="207">
        <f t="shared" si="1"/>
        <v>7</v>
      </c>
      <c r="P13" s="207">
        <f t="shared" si="1"/>
        <v>8</v>
      </c>
      <c r="Q13" s="207">
        <f t="shared" si="1"/>
        <v>9</v>
      </c>
      <c r="R13" s="207">
        <f t="shared" si="1"/>
        <v>10</v>
      </c>
      <c r="S13" s="207">
        <f t="shared" si="1"/>
        <v>11</v>
      </c>
      <c r="T13" s="207">
        <f t="shared" si="1"/>
        <v>12</v>
      </c>
      <c r="U13" s="207">
        <f t="shared" si="1"/>
        <v>13</v>
      </c>
      <c r="V13" s="207">
        <f t="shared" si="1"/>
        <v>14</v>
      </c>
      <c r="W13" s="207">
        <f t="shared" si="1"/>
        <v>15</v>
      </c>
      <c r="X13" s="207">
        <f t="shared" si="1"/>
        <v>16</v>
      </c>
      <c r="Y13" s="207">
        <f t="shared" si="1"/>
        <v>17</v>
      </c>
      <c r="Z13" s="207">
        <f t="shared" si="1"/>
        <v>18</v>
      </c>
      <c r="AA13" s="207">
        <f t="shared" si="1"/>
        <v>19</v>
      </c>
      <c r="AB13" s="207">
        <f t="shared" si="1"/>
        <v>20</v>
      </c>
      <c r="AC13" s="207">
        <f t="shared" si="1"/>
        <v>21</v>
      </c>
      <c r="AD13" s="207">
        <f t="shared" si="1"/>
        <v>22</v>
      </c>
      <c r="AE13" s="207">
        <f t="shared" si="1"/>
        <v>23</v>
      </c>
      <c r="AF13" s="207">
        <f t="shared" si="1"/>
        <v>24</v>
      </c>
      <c r="AG13" s="207">
        <f t="shared" si="1"/>
        <v>25</v>
      </c>
      <c r="AH13" s="207">
        <f t="shared" si="1"/>
        <v>26</v>
      </c>
      <c r="AI13" s="207">
        <f t="shared" si="1"/>
        <v>27</v>
      </c>
      <c r="AJ13" s="207">
        <f t="shared" si="1"/>
        <v>28</v>
      </c>
      <c r="AK13" s="207">
        <f t="shared" si="1"/>
        <v>29</v>
      </c>
      <c r="AL13" s="207">
        <f t="shared" si="1"/>
        <v>30</v>
      </c>
      <c r="AM13" s="207">
        <f t="shared" si="1"/>
        <v>31</v>
      </c>
      <c r="AN13" s="207">
        <f t="shared" si="1"/>
        <v>32</v>
      </c>
      <c r="AO13" s="207">
        <f t="shared" si="1"/>
        <v>33</v>
      </c>
      <c r="AP13" s="207">
        <f t="shared" si="1"/>
        <v>34</v>
      </c>
      <c r="AQ13" s="207">
        <f t="shared" si="1"/>
        <v>35</v>
      </c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</row>
    <row r="14" spans="1:475" ht="8.25" customHeight="1">
      <c r="A14" s="50"/>
      <c r="B14" s="210"/>
      <c r="C14" s="210"/>
      <c r="D14" s="211"/>
      <c r="E14" s="212"/>
      <c r="F14" s="212"/>
      <c r="G14" s="50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</row>
    <row r="15" spans="1:475" ht="16.5" customHeight="1">
      <c r="A15" s="50"/>
      <c r="B15" s="50" t="s">
        <v>209</v>
      </c>
      <c r="C15" s="50"/>
      <c r="D15" s="50"/>
      <c r="E15" s="51"/>
      <c r="F15" s="51"/>
      <c r="G15" s="50"/>
      <c r="H15" s="250">
        <v>0.1125</v>
      </c>
      <c r="I15" s="142">
        <v>0.10249999999999999</v>
      </c>
      <c r="J15" s="142">
        <v>9.5000000000000001E-2</v>
      </c>
      <c r="K15" s="142">
        <v>0.09</v>
      </c>
      <c r="L15" s="142">
        <f t="shared" ref="L15:AQ15" si="2">K15</f>
        <v>0.09</v>
      </c>
      <c r="M15" s="142">
        <f t="shared" si="2"/>
        <v>0.09</v>
      </c>
      <c r="N15" s="142">
        <f t="shared" si="2"/>
        <v>0.09</v>
      </c>
      <c r="O15" s="142">
        <f t="shared" si="2"/>
        <v>0.09</v>
      </c>
      <c r="P15" s="142">
        <f t="shared" si="2"/>
        <v>0.09</v>
      </c>
      <c r="Q15" s="142">
        <f t="shared" si="2"/>
        <v>0.09</v>
      </c>
      <c r="R15" s="142">
        <f t="shared" si="2"/>
        <v>0.09</v>
      </c>
      <c r="S15" s="142">
        <f t="shared" si="2"/>
        <v>0.09</v>
      </c>
      <c r="T15" s="142">
        <f t="shared" si="2"/>
        <v>0.09</v>
      </c>
      <c r="U15" s="142">
        <f t="shared" si="2"/>
        <v>0.09</v>
      </c>
      <c r="V15" s="142">
        <f t="shared" si="2"/>
        <v>0.09</v>
      </c>
      <c r="W15" s="142">
        <f t="shared" si="2"/>
        <v>0.09</v>
      </c>
      <c r="X15" s="142">
        <f t="shared" si="2"/>
        <v>0.09</v>
      </c>
      <c r="Y15" s="142">
        <f t="shared" si="2"/>
        <v>0.09</v>
      </c>
      <c r="Z15" s="142">
        <f t="shared" si="2"/>
        <v>0.09</v>
      </c>
      <c r="AA15" s="142">
        <f t="shared" si="2"/>
        <v>0.09</v>
      </c>
      <c r="AB15" s="142">
        <f t="shared" si="2"/>
        <v>0.09</v>
      </c>
      <c r="AC15" s="142">
        <f t="shared" si="2"/>
        <v>0.09</v>
      </c>
      <c r="AD15" s="142">
        <f t="shared" si="2"/>
        <v>0.09</v>
      </c>
      <c r="AE15" s="142">
        <f t="shared" si="2"/>
        <v>0.09</v>
      </c>
      <c r="AF15" s="142">
        <f t="shared" si="2"/>
        <v>0.09</v>
      </c>
      <c r="AG15" s="142">
        <f t="shared" si="2"/>
        <v>0.09</v>
      </c>
      <c r="AH15" s="142">
        <f t="shared" si="2"/>
        <v>0.09</v>
      </c>
      <c r="AI15" s="142">
        <f t="shared" si="2"/>
        <v>0.09</v>
      </c>
      <c r="AJ15" s="142">
        <f t="shared" si="2"/>
        <v>0.09</v>
      </c>
      <c r="AK15" s="142">
        <f t="shared" si="2"/>
        <v>0.09</v>
      </c>
      <c r="AL15" s="142">
        <f t="shared" si="2"/>
        <v>0.09</v>
      </c>
      <c r="AM15" s="142">
        <f t="shared" si="2"/>
        <v>0.09</v>
      </c>
      <c r="AN15" s="142">
        <f t="shared" si="2"/>
        <v>0.09</v>
      </c>
      <c r="AO15" s="142">
        <f t="shared" si="2"/>
        <v>0.09</v>
      </c>
      <c r="AP15" s="142">
        <f t="shared" si="2"/>
        <v>0.09</v>
      </c>
      <c r="AQ15" s="142">
        <f t="shared" si="2"/>
        <v>0.09</v>
      </c>
      <c r="AR15" s="251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</row>
    <row r="16" spans="1:475" ht="16.5" customHeight="1">
      <c r="A16" s="50"/>
      <c r="B16" s="50" t="s">
        <v>210</v>
      </c>
      <c r="C16" s="50"/>
      <c r="D16" s="50"/>
      <c r="E16" s="51"/>
      <c r="F16" s="51"/>
      <c r="G16" s="50"/>
      <c r="H16" s="65"/>
      <c r="I16" s="65">
        <f t="shared" ref="I16:AQ16" si="3">(1+I15)/(1+I19)-1</f>
        <v>6.0912240184757716E-2</v>
      </c>
      <c r="J16" s="65">
        <f t="shared" si="3"/>
        <v>5.6949806949806892E-2</v>
      </c>
      <c r="K16" s="65">
        <f t="shared" si="3"/>
        <v>5.3140096618357724E-2</v>
      </c>
      <c r="L16" s="65">
        <f t="shared" si="3"/>
        <v>5.3140096618357724E-2</v>
      </c>
      <c r="M16" s="65">
        <f t="shared" si="3"/>
        <v>5.3140096618357724E-2</v>
      </c>
      <c r="N16" s="65">
        <f t="shared" si="3"/>
        <v>5.3140096618357724E-2</v>
      </c>
      <c r="O16" s="65">
        <f t="shared" si="3"/>
        <v>5.3140096618357724E-2</v>
      </c>
      <c r="P16" s="65">
        <f t="shared" si="3"/>
        <v>5.3140096618357724E-2</v>
      </c>
      <c r="Q16" s="65">
        <f t="shared" si="3"/>
        <v>5.3140096618357724E-2</v>
      </c>
      <c r="R16" s="65">
        <f t="shared" si="3"/>
        <v>5.3140096618357724E-2</v>
      </c>
      <c r="S16" s="65">
        <f t="shared" si="3"/>
        <v>5.3140096618357724E-2</v>
      </c>
      <c r="T16" s="65">
        <f t="shared" si="3"/>
        <v>5.3140096618357724E-2</v>
      </c>
      <c r="U16" s="65">
        <f t="shared" si="3"/>
        <v>5.3140096618357724E-2</v>
      </c>
      <c r="V16" s="65">
        <f t="shared" si="3"/>
        <v>5.3140096618357724E-2</v>
      </c>
      <c r="W16" s="65">
        <f t="shared" si="3"/>
        <v>5.3140096618357724E-2</v>
      </c>
      <c r="X16" s="65">
        <f t="shared" si="3"/>
        <v>5.3140096618357724E-2</v>
      </c>
      <c r="Y16" s="65">
        <f t="shared" si="3"/>
        <v>5.3140096618357724E-2</v>
      </c>
      <c r="Z16" s="65">
        <f t="shared" si="3"/>
        <v>5.3140096618357724E-2</v>
      </c>
      <c r="AA16" s="65">
        <f t="shared" si="3"/>
        <v>5.3140096618357724E-2</v>
      </c>
      <c r="AB16" s="65">
        <f t="shared" si="3"/>
        <v>5.3140096618357724E-2</v>
      </c>
      <c r="AC16" s="65">
        <f t="shared" si="3"/>
        <v>5.3140096618357724E-2</v>
      </c>
      <c r="AD16" s="65">
        <f t="shared" si="3"/>
        <v>5.3140096618357724E-2</v>
      </c>
      <c r="AE16" s="65">
        <f t="shared" si="3"/>
        <v>5.3140096618357724E-2</v>
      </c>
      <c r="AF16" s="65">
        <f t="shared" si="3"/>
        <v>5.3140096618357724E-2</v>
      </c>
      <c r="AG16" s="65">
        <f t="shared" si="3"/>
        <v>5.3140096618357724E-2</v>
      </c>
      <c r="AH16" s="65">
        <f t="shared" si="3"/>
        <v>5.3140096618357724E-2</v>
      </c>
      <c r="AI16" s="65">
        <f t="shared" si="3"/>
        <v>5.3140096618357724E-2</v>
      </c>
      <c r="AJ16" s="65">
        <f t="shared" si="3"/>
        <v>5.3140096618357724E-2</v>
      </c>
      <c r="AK16" s="65">
        <f t="shared" si="3"/>
        <v>5.3140096618357724E-2</v>
      </c>
      <c r="AL16" s="65">
        <f t="shared" si="3"/>
        <v>5.3140096618357724E-2</v>
      </c>
      <c r="AM16" s="65">
        <f t="shared" si="3"/>
        <v>5.3140096618357724E-2</v>
      </c>
      <c r="AN16" s="65">
        <f t="shared" si="3"/>
        <v>5.3140096618357724E-2</v>
      </c>
      <c r="AO16" s="65">
        <f t="shared" si="3"/>
        <v>5.3140096618357724E-2</v>
      </c>
      <c r="AP16" s="65">
        <f t="shared" si="3"/>
        <v>5.3140096618357724E-2</v>
      </c>
      <c r="AQ16" s="65">
        <f t="shared" si="3"/>
        <v>5.3140096618357724E-2</v>
      </c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</row>
    <row r="17" spans="1:475" ht="16.5" customHeight="1">
      <c r="A17" s="50"/>
      <c r="B17" s="50" t="s">
        <v>211</v>
      </c>
      <c r="C17" s="50"/>
      <c r="D17" s="50"/>
      <c r="E17" s="51"/>
      <c r="F17" s="51"/>
      <c r="G17" s="50"/>
      <c r="H17" s="252"/>
      <c r="I17" s="252">
        <f t="shared" ref="I17:AQ17" si="4">1/(1+I16)^1</f>
        <v>0.94258503401360527</v>
      </c>
      <c r="J17" s="252">
        <f t="shared" si="4"/>
        <v>0.94611872146118725</v>
      </c>
      <c r="K17" s="252">
        <f t="shared" si="4"/>
        <v>0.94954128440366947</v>
      </c>
      <c r="L17" s="252">
        <f t="shared" si="4"/>
        <v>0.94954128440366947</v>
      </c>
      <c r="M17" s="252">
        <f t="shared" si="4"/>
        <v>0.94954128440366947</v>
      </c>
      <c r="N17" s="252">
        <f t="shared" si="4"/>
        <v>0.94954128440366947</v>
      </c>
      <c r="O17" s="252">
        <f t="shared" si="4"/>
        <v>0.94954128440366947</v>
      </c>
      <c r="P17" s="252">
        <f t="shared" si="4"/>
        <v>0.94954128440366947</v>
      </c>
      <c r="Q17" s="252">
        <f t="shared" si="4"/>
        <v>0.94954128440366947</v>
      </c>
      <c r="R17" s="252">
        <f t="shared" si="4"/>
        <v>0.94954128440366947</v>
      </c>
      <c r="S17" s="252">
        <f t="shared" si="4"/>
        <v>0.94954128440366947</v>
      </c>
      <c r="T17" s="252">
        <f t="shared" si="4"/>
        <v>0.94954128440366947</v>
      </c>
      <c r="U17" s="252">
        <f t="shared" si="4"/>
        <v>0.94954128440366947</v>
      </c>
      <c r="V17" s="252">
        <f t="shared" si="4"/>
        <v>0.94954128440366947</v>
      </c>
      <c r="W17" s="252">
        <f t="shared" si="4"/>
        <v>0.94954128440366947</v>
      </c>
      <c r="X17" s="252">
        <f t="shared" si="4"/>
        <v>0.94954128440366947</v>
      </c>
      <c r="Y17" s="252">
        <f t="shared" si="4"/>
        <v>0.94954128440366947</v>
      </c>
      <c r="Z17" s="252">
        <f t="shared" si="4"/>
        <v>0.94954128440366947</v>
      </c>
      <c r="AA17" s="252">
        <f t="shared" si="4"/>
        <v>0.94954128440366947</v>
      </c>
      <c r="AB17" s="252">
        <f t="shared" si="4"/>
        <v>0.94954128440366947</v>
      </c>
      <c r="AC17" s="252">
        <f t="shared" si="4"/>
        <v>0.94954128440366947</v>
      </c>
      <c r="AD17" s="252">
        <f t="shared" si="4"/>
        <v>0.94954128440366947</v>
      </c>
      <c r="AE17" s="252">
        <f t="shared" si="4"/>
        <v>0.94954128440366947</v>
      </c>
      <c r="AF17" s="252">
        <f t="shared" si="4"/>
        <v>0.94954128440366947</v>
      </c>
      <c r="AG17" s="252">
        <f t="shared" si="4"/>
        <v>0.94954128440366947</v>
      </c>
      <c r="AH17" s="252">
        <f t="shared" si="4"/>
        <v>0.94954128440366947</v>
      </c>
      <c r="AI17" s="252">
        <f t="shared" si="4"/>
        <v>0.94954128440366947</v>
      </c>
      <c r="AJ17" s="252">
        <f t="shared" si="4"/>
        <v>0.94954128440366947</v>
      </c>
      <c r="AK17" s="252">
        <f t="shared" si="4"/>
        <v>0.94954128440366947</v>
      </c>
      <c r="AL17" s="252">
        <f t="shared" si="4"/>
        <v>0.94954128440366947</v>
      </c>
      <c r="AM17" s="252">
        <f t="shared" si="4"/>
        <v>0.94954128440366947</v>
      </c>
      <c r="AN17" s="252">
        <f t="shared" si="4"/>
        <v>0.94954128440366947</v>
      </c>
      <c r="AO17" s="252">
        <f t="shared" si="4"/>
        <v>0.94954128440366947</v>
      </c>
      <c r="AP17" s="252">
        <f t="shared" si="4"/>
        <v>0.94954128440366947</v>
      </c>
      <c r="AQ17" s="252">
        <f t="shared" si="4"/>
        <v>0.94954128440366947</v>
      </c>
      <c r="AR17" s="253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</row>
    <row r="18" spans="1:475" ht="16.5" customHeight="1">
      <c r="A18" s="50"/>
      <c r="B18" s="50" t="s">
        <v>212</v>
      </c>
      <c r="C18" s="50"/>
      <c r="D18" s="50"/>
      <c r="E18" s="51"/>
      <c r="F18" s="51"/>
      <c r="G18" s="50"/>
      <c r="H18" s="250">
        <f t="shared" ref="H18:AQ18" si="5">5.56% + H19</f>
        <v>9.8599999999999993E-2</v>
      </c>
      <c r="I18" s="142">
        <f t="shared" si="5"/>
        <v>9.4799999999999995E-2</v>
      </c>
      <c r="J18" s="142">
        <f t="shared" si="5"/>
        <v>9.1599999999999987E-2</v>
      </c>
      <c r="K18" s="142">
        <f t="shared" si="5"/>
        <v>9.06E-2</v>
      </c>
      <c r="L18" s="142">
        <f t="shared" si="5"/>
        <v>9.06E-2</v>
      </c>
      <c r="M18" s="142">
        <f t="shared" si="5"/>
        <v>9.06E-2</v>
      </c>
      <c r="N18" s="142">
        <f t="shared" si="5"/>
        <v>9.06E-2</v>
      </c>
      <c r="O18" s="142">
        <f t="shared" si="5"/>
        <v>9.06E-2</v>
      </c>
      <c r="P18" s="142">
        <f t="shared" si="5"/>
        <v>9.06E-2</v>
      </c>
      <c r="Q18" s="142">
        <f t="shared" si="5"/>
        <v>9.06E-2</v>
      </c>
      <c r="R18" s="142">
        <f t="shared" si="5"/>
        <v>9.06E-2</v>
      </c>
      <c r="S18" s="142">
        <f t="shared" si="5"/>
        <v>9.06E-2</v>
      </c>
      <c r="T18" s="142">
        <f t="shared" si="5"/>
        <v>9.06E-2</v>
      </c>
      <c r="U18" s="142">
        <f t="shared" si="5"/>
        <v>9.06E-2</v>
      </c>
      <c r="V18" s="142">
        <f t="shared" si="5"/>
        <v>9.06E-2</v>
      </c>
      <c r="W18" s="142">
        <f t="shared" si="5"/>
        <v>9.06E-2</v>
      </c>
      <c r="X18" s="142">
        <f t="shared" si="5"/>
        <v>9.06E-2</v>
      </c>
      <c r="Y18" s="142">
        <f t="shared" si="5"/>
        <v>9.06E-2</v>
      </c>
      <c r="Z18" s="142">
        <f t="shared" si="5"/>
        <v>9.06E-2</v>
      </c>
      <c r="AA18" s="142">
        <f t="shared" si="5"/>
        <v>9.06E-2</v>
      </c>
      <c r="AB18" s="142">
        <f t="shared" si="5"/>
        <v>9.06E-2</v>
      </c>
      <c r="AC18" s="142">
        <f t="shared" si="5"/>
        <v>9.06E-2</v>
      </c>
      <c r="AD18" s="142">
        <f t="shared" si="5"/>
        <v>9.06E-2</v>
      </c>
      <c r="AE18" s="142">
        <f t="shared" si="5"/>
        <v>9.06E-2</v>
      </c>
      <c r="AF18" s="142">
        <f t="shared" si="5"/>
        <v>9.06E-2</v>
      </c>
      <c r="AG18" s="142">
        <f t="shared" si="5"/>
        <v>9.06E-2</v>
      </c>
      <c r="AH18" s="142">
        <f t="shared" si="5"/>
        <v>9.06E-2</v>
      </c>
      <c r="AI18" s="142">
        <f t="shared" si="5"/>
        <v>9.06E-2</v>
      </c>
      <c r="AJ18" s="142">
        <f t="shared" si="5"/>
        <v>9.06E-2</v>
      </c>
      <c r="AK18" s="142">
        <f t="shared" si="5"/>
        <v>9.06E-2</v>
      </c>
      <c r="AL18" s="142">
        <f t="shared" si="5"/>
        <v>9.06E-2</v>
      </c>
      <c r="AM18" s="142">
        <f t="shared" si="5"/>
        <v>9.06E-2</v>
      </c>
      <c r="AN18" s="142">
        <f t="shared" si="5"/>
        <v>9.06E-2</v>
      </c>
      <c r="AO18" s="142">
        <f t="shared" si="5"/>
        <v>9.06E-2</v>
      </c>
      <c r="AP18" s="142">
        <f t="shared" si="5"/>
        <v>9.06E-2</v>
      </c>
      <c r="AQ18" s="142">
        <f t="shared" si="5"/>
        <v>9.06E-2</v>
      </c>
      <c r="AR18" s="25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</row>
    <row r="19" spans="1:475" ht="16.5" customHeight="1">
      <c r="A19" s="50"/>
      <c r="B19" s="50" t="s">
        <v>213</v>
      </c>
      <c r="C19" s="50"/>
      <c r="D19" s="50"/>
      <c r="E19" s="51"/>
      <c r="F19" s="51"/>
      <c r="G19" s="50"/>
      <c r="H19" s="250">
        <v>4.2999999999999997E-2</v>
      </c>
      <c r="I19" s="142">
        <v>3.9199999999999999E-2</v>
      </c>
      <c r="J19" s="142">
        <v>3.5999999999999997E-2</v>
      </c>
      <c r="K19" s="142">
        <v>3.5000000000000003E-2</v>
      </c>
      <c r="L19" s="142">
        <f t="shared" ref="L19:AQ19" si="6">K19</f>
        <v>3.5000000000000003E-2</v>
      </c>
      <c r="M19" s="142">
        <f t="shared" si="6"/>
        <v>3.5000000000000003E-2</v>
      </c>
      <c r="N19" s="142">
        <f t="shared" si="6"/>
        <v>3.5000000000000003E-2</v>
      </c>
      <c r="O19" s="142">
        <f t="shared" si="6"/>
        <v>3.5000000000000003E-2</v>
      </c>
      <c r="P19" s="142">
        <f t="shared" si="6"/>
        <v>3.5000000000000003E-2</v>
      </c>
      <c r="Q19" s="142">
        <f t="shared" si="6"/>
        <v>3.5000000000000003E-2</v>
      </c>
      <c r="R19" s="142">
        <f t="shared" si="6"/>
        <v>3.5000000000000003E-2</v>
      </c>
      <c r="S19" s="142">
        <f t="shared" si="6"/>
        <v>3.5000000000000003E-2</v>
      </c>
      <c r="T19" s="142">
        <f t="shared" si="6"/>
        <v>3.5000000000000003E-2</v>
      </c>
      <c r="U19" s="142">
        <f t="shared" si="6"/>
        <v>3.5000000000000003E-2</v>
      </c>
      <c r="V19" s="142">
        <f t="shared" si="6"/>
        <v>3.5000000000000003E-2</v>
      </c>
      <c r="W19" s="142">
        <f t="shared" si="6"/>
        <v>3.5000000000000003E-2</v>
      </c>
      <c r="X19" s="142">
        <f t="shared" si="6"/>
        <v>3.5000000000000003E-2</v>
      </c>
      <c r="Y19" s="142">
        <f t="shared" si="6"/>
        <v>3.5000000000000003E-2</v>
      </c>
      <c r="Z19" s="142">
        <f t="shared" si="6"/>
        <v>3.5000000000000003E-2</v>
      </c>
      <c r="AA19" s="142">
        <f t="shared" si="6"/>
        <v>3.5000000000000003E-2</v>
      </c>
      <c r="AB19" s="142">
        <f t="shared" si="6"/>
        <v>3.5000000000000003E-2</v>
      </c>
      <c r="AC19" s="142">
        <f t="shared" si="6"/>
        <v>3.5000000000000003E-2</v>
      </c>
      <c r="AD19" s="142">
        <f t="shared" si="6"/>
        <v>3.5000000000000003E-2</v>
      </c>
      <c r="AE19" s="142">
        <f t="shared" si="6"/>
        <v>3.5000000000000003E-2</v>
      </c>
      <c r="AF19" s="142">
        <f t="shared" si="6"/>
        <v>3.5000000000000003E-2</v>
      </c>
      <c r="AG19" s="142">
        <f t="shared" si="6"/>
        <v>3.5000000000000003E-2</v>
      </c>
      <c r="AH19" s="142">
        <f t="shared" si="6"/>
        <v>3.5000000000000003E-2</v>
      </c>
      <c r="AI19" s="142">
        <f t="shared" si="6"/>
        <v>3.5000000000000003E-2</v>
      </c>
      <c r="AJ19" s="142">
        <f t="shared" si="6"/>
        <v>3.5000000000000003E-2</v>
      </c>
      <c r="AK19" s="142">
        <f t="shared" si="6"/>
        <v>3.5000000000000003E-2</v>
      </c>
      <c r="AL19" s="142">
        <f t="shared" si="6"/>
        <v>3.5000000000000003E-2</v>
      </c>
      <c r="AM19" s="142">
        <f t="shared" si="6"/>
        <v>3.5000000000000003E-2</v>
      </c>
      <c r="AN19" s="142">
        <f t="shared" si="6"/>
        <v>3.5000000000000003E-2</v>
      </c>
      <c r="AO19" s="142">
        <f t="shared" si="6"/>
        <v>3.5000000000000003E-2</v>
      </c>
      <c r="AP19" s="142">
        <f t="shared" si="6"/>
        <v>3.5000000000000003E-2</v>
      </c>
      <c r="AQ19" s="142">
        <f t="shared" si="6"/>
        <v>3.5000000000000003E-2</v>
      </c>
      <c r="AR19" s="25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</row>
    <row r="20" spans="1:475" ht="16.5" customHeight="1">
      <c r="A20" s="50"/>
      <c r="B20" s="50" t="s">
        <v>214</v>
      </c>
      <c r="C20" s="50"/>
      <c r="D20" s="50"/>
      <c r="E20" s="51"/>
      <c r="F20" s="51"/>
      <c r="G20" s="50"/>
      <c r="H20" s="250">
        <v>2.6800000000000001E-2</v>
      </c>
      <c r="I20" s="142">
        <v>1.9E-2</v>
      </c>
      <c r="J20" s="142">
        <v>0.02</v>
      </c>
      <c r="K20" s="142">
        <v>0.02</v>
      </c>
      <c r="L20" s="142">
        <f t="shared" ref="L20:AQ20" si="7">K20</f>
        <v>0.02</v>
      </c>
      <c r="M20" s="142">
        <f t="shared" si="7"/>
        <v>0.02</v>
      </c>
      <c r="N20" s="142">
        <f t="shared" si="7"/>
        <v>0.02</v>
      </c>
      <c r="O20" s="142">
        <f t="shared" si="7"/>
        <v>0.02</v>
      </c>
      <c r="P20" s="142">
        <f t="shared" si="7"/>
        <v>0.02</v>
      </c>
      <c r="Q20" s="142">
        <f t="shared" si="7"/>
        <v>0.02</v>
      </c>
      <c r="R20" s="142">
        <f t="shared" si="7"/>
        <v>0.02</v>
      </c>
      <c r="S20" s="142">
        <f t="shared" si="7"/>
        <v>0.02</v>
      </c>
      <c r="T20" s="142">
        <f t="shared" si="7"/>
        <v>0.02</v>
      </c>
      <c r="U20" s="142">
        <f t="shared" si="7"/>
        <v>0.02</v>
      </c>
      <c r="V20" s="142">
        <f t="shared" si="7"/>
        <v>0.02</v>
      </c>
      <c r="W20" s="142">
        <f t="shared" si="7"/>
        <v>0.02</v>
      </c>
      <c r="X20" s="142">
        <f t="shared" si="7"/>
        <v>0.02</v>
      </c>
      <c r="Y20" s="142">
        <f t="shared" si="7"/>
        <v>0.02</v>
      </c>
      <c r="Z20" s="142">
        <f t="shared" si="7"/>
        <v>0.02</v>
      </c>
      <c r="AA20" s="142">
        <f t="shared" si="7"/>
        <v>0.02</v>
      </c>
      <c r="AB20" s="142">
        <f t="shared" si="7"/>
        <v>0.02</v>
      </c>
      <c r="AC20" s="142">
        <f t="shared" si="7"/>
        <v>0.02</v>
      </c>
      <c r="AD20" s="142">
        <f t="shared" si="7"/>
        <v>0.02</v>
      </c>
      <c r="AE20" s="142">
        <f t="shared" si="7"/>
        <v>0.02</v>
      </c>
      <c r="AF20" s="142">
        <f t="shared" si="7"/>
        <v>0.02</v>
      </c>
      <c r="AG20" s="142">
        <f t="shared" si="7"/>
        <v>0.02</v>
      </c>
      <c r="AH20" s="142">
        <f t="shared" si="7"/>
        <v>0.02</v>
      </c>
      <c r="AI20" s="142">
        <f t="shared" si="7"/>
        <v>0.02</v>
      </c>
      <c r="AJ20" s="142">
        <f t="shared" si="7"/>
        <v>0.02</v>
      </c>
      <c r="AK20" s="142">
        <f t="shared" si="7"/>
        <v>0.02</v>
      </c>
      <c r="AL20" s="142">
        <f t="shared" si="7"/>
        <v>0.02</v>
      </c>
      <c r="AM20" s="142">
        <f t="shared" si="7"/>
        <v>0.02</v>
      </c>
      <c r="AN20" s="142">
        <f t="shared" si="7"/>
        <v>0.02</v>
      </c>
      <c r="AO20" s="142">
        <f t="shared" si="7"/>
        <v>0.02</v>
      </c>
      <c r="AP20" s="142">
        <f t="shared" si="7"/>
        <v>0.02</v>
      </c>
      <c r="AQ20" s="142">
        <f t="shared" si="7"/>
        <v>0.02</v>
      </c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</row>
    <row r="21" spans="1:475" ht="16.5" customHeight="1">
      <c r="A21" s="50"/>
      <c r="B21" s="256" t="s">
        <v>215</v>
      </c>
      <c r="C21" s="242"/>
      <c r="D21" s="257"/>
      <c r="E21" s="258"/>
      <c r="F21" s="258"/>
      <c r="G21" s="50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</row>
    <row r="22" spans="1:475" ht="12.75" customHeight="1">
      <c r="B22" s="50" t="s">
        <v>216</v>
      </c>
    </row>
    <row r="23" spans="1:475" ht="12.75" customHeight="1">
      <c r="B23" s="50" t="s">
        <v>217</v>
      </c>
    </row>
    <row r="24" spans="1:475" ht="15.75" customHeight="1">
      <c r="B24" s="91" t="s">
        <v>218</v>
      </c>
      <c r="C24" s="92"/>
      <c r="D24" s="92"/>
      <c r="E24" s="249"/>
      <c r="F24" s="249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</row>
    <row r="25" spans="1:475" ht="12.75" customHeight="1"/>
    <row r="26" spans="1:475" ht="17.25" customHeight="1">
      <c r="B26" s="205" t="s">
        <v>219</v>
      </c>
      <c r="C26" s="205"/>
      <c r="D26" s="205"/>
      <c r="E26" s="205"/>
      <c r="G26" s="205" t="s">
        <v>220</v>
      </c>
      <c r="H26" s="205"/>
      <c r="I26" s="205"/>
      <c r="J26" s="205"/>
      <c r="L26" s="205" t="s">
        <v>220</v>
      </c>
      <c r="M26" s="205"/>
      <c r="N26" s="205"/>
      <c r="O26" s="205"/>
      <c r="Q26" s="205" t="s">
        <v>221</v>
      </c>
      <c r="R26" s="205"/>
      <c r="S26" s="205"/>
      <c r="T26" s="205"/>
    </row>
    <row r="27" spans="1:475" ht="12.75" customHeight="1">
      <c r="B27" s="210"/>
      <c r="C27" s="210"/>
      <c r="D27" s="210"/>
      <c r="E27" s="210"/>
      <c r="G27" s="205" t="s">
        <v>222</v>
      </c>
      <c r="H27" s="205"/>
      <c r="I27" s="205"/>
      <c r="J27" s="205"/>
      <c r="L27" s="205" t="s">
        <v>223</v>
      </c>
      <c r="M27" s="205"/>
      <c r="N27" s="205"/>
      <c r="O27" s="205"/>
      <c r="Q27" s="95" t="s">
        <v>224</v>
      </c>
      <c r="R27" s="202"/>
      <c r="S27" s="202"/>
      <c r="T27" s="141">
        <f>T28+T29</f>
        <v>0.1148</v>
      </c>
    </row>
    <row r="28" spans="1:475" ht="18" customHeight="1">
      <c r="B28" s="50" t="s">
        <v>225</v>
      </c>
      <c r="C28" s="50"/>
      <c r="D28" s="50"/>
      <c r="E28" s="260" t="s">
        <v>226</v>
      </c>
      <c r="G28" s="50" t="s">
        <v>225</v>
      </c>
      <c r="H28" s="50"/>
      <c r="I28" s="50"/>
      <c r="J28" s="260" t="s">
        <v>227</v>
      </c>
      <c r="L28" s="50" t="s">
        <v>225</v>
      </c>
      <c r="M28" s="50"/>
      <c r="N28" s="50"/>
      <c r="O28" s="260" t="s">
        <v>227</v>
      </c>
      <c r="Q28" s="95" t="s">
        <v>228</v>
      </c>
      <c r="T28" s="261">
        <f>$I$18</f>
        <v>9.4799999999999995E-2</v>
      </c>
    </row>
    <row r="29" spans="1:475" ht="18" customHeight="1">
      <c r="B29" s="50" t="s">
        <v>229</v>
      </c>
      <c r="C29" s="50"/>
      <c r="D29" s="50"/>
      <c r="E29" s="260" t="s">
        <v>230</v>
      </c>
      <c r="F29" s="262" t="s">
        <v>230</v>
      </c>
      <c r="G29" s="50" t="s">
        <v>229</v>
      </c>
      <c r="H29" s="50"/>
      <c r="I29" s="50"/>
      <c r="J29" s="260" t="s">
        <v>230</v>
      </c>
      <c r="L29" s="50" t="s">
        <v>229</v>
      </c>
      <c r="M29" s="50"/>
      <c r="N29" s="50"/>
      <c r="O29" s="260" t="s">
        <v>230</v>
      </c>
      <c r="Q29" s="95" t="s">
        <v>231</v>
      </c>
      <c r="T29" s="263">
        <v>0.02</v>
      </c>
    </row>
    <row r="30" spans="1:475" ht="18" customHeight="1">
      <c r="B30" s="50" t="s">
        <v>232</v>
      </c>
      <c r="C30" s="50"/>
      <c r="D30" s="50"/>
      <c r="E30" s="142">
        <v>0.6</v>
      </c>
      <c r="F30" s="262" t="s">
        <v>233</v>
      </c>
      <c r="L30" s="50"/>
      <c r="M30" s="50"/>
      <c r="N30" s="50"/>
      <c r="O30" s="264"/>
      <c r="Q30" s="50" t="s">
        <v>234</v>
      </c>
      <c r="R30" s="202"/>
      <c r="S30" s="20"/>
      <c r="T30" s="142">
        <v>5.0000000000000001E-4</v>
      </c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</row>
    <row r="31" spans="1:475" ht="18" customHeight="1">
      <c r="B31" s="50" t="s">
        <v>235</v>
      </c>
      <c r="C31" s="50"/>
      <c r="D31" s="50"/>
      <c r="E31" s="266">
        <f>E32+E33+E34</f>
        <v>0.12479999999999999</v>
      </c>
      <c r="G31" s="50" t="s">
        <v>235</v>
      </c>
      <c r="H31" s="50"/>
      <c r="I31" s="50"/>
      <c r="J31" s="266">
        <f>J32+J33</f>
        <v>0.15252711305920341</v>
      </c>
      <c r="K31" s="265"/>
      <c r="L31" s="50" t="s">
        <v>235</v>
      </c>
      <c r="M31" s="50"/>
      <c r="N31" s="50"/>
      <c r="O31" s="266">
        <f>O32+O33</f>
        <v>0.15252711305920341</v>
      </c>
      <c r="Q31" s="95" t="s">
        <v>236</v>
      </c>
      <c r="T31" s="267">
        <f>E36</f>
        <v>46204</v>
      </c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</row>
    <row r="32" spans="1:475" ht="18" customHeight="1">
      <c r="B32" s="95" t="s">
        <v>228</v>
      </c>
      <c r="E32" s="263">
        <f>I18</f>
        <v>9.4799999999999995E-2</v>
      </c>
      <c r="G32" s="95" t="s">
        <v>237</v>
      </c>
      <c r="J32" s="261"/>
      <c r="K32" s="70"/>
      <c r="L32" s="95" t="s">
        <v>237</v>
      </c>
      <c r="O32" s="261"/>
    </row>
    <row r="33" spans="2:20" ht="18" customHeight="1">
      <c r="B33" s="95" t="s">
        <v>238</v>
      </c>
      <c r="E33" s="263">
        <v>1.2999999999999999E-2</v>
      </c>
      <c r="G33" s="95" t="s">
        <v>231</v>
      </c>
      <c r="J33" s="263">
        <f>((1 + 1.19%) ^12) - 1</f>
        <v>0.15252711305920341</v>
      </c>
      <c r="K33" s="70"/>
      <c r="L33" s="95" t="s">
        <v>231</v>
      </c>
      <c r="O33" s="263">
        <f>J33</f>
        <v>0.15252711305920341</v>
      </c>
    </row>
    <row r="34" spans="2:20" ht="18" customHeight="1">
      <c r="B34" s="95" t="s">
        <v>239</v>
      </c>
      <c r="E34" s="263">
        <v>1.7000000000000001E-2</v>
      </c>
      <c r="G34" s="50"/>
      <c r="L34" s="50"/>
    </row>
    <row r="35" spans="2:20" ht="18" customHeight="1">
      <c r="B35" s="50" t="s">
        <v>240</v>
      </c>
      <c r="E35" s="268"/>
      <c r="F35" s="265"/>
      <c r="G35" s="50" t="s">
        <v>240</v>
      </c>
      <c r="J35" s="269"/>
      <c r="K35" s="259"/>
      <c r="L35" s="50" t="s">
        <v>240</v>
      </c>
      <c r="O35" s="269"/>
      <c r="Q35" s="205" t="s">
        <v>58</v>
      </c>
      <c r="R35" s="205"/>
      <c r="S35" s="205"/>
      <c r="T35" s="205"/>
    </row>
    <row r="36" spans="2:20" ht="18" customHeight="1">
      <c r="B36" s="95" t="s">
        <v>241</v>
      </c>
      <c r="E36" s="270">
        <v>46204</v>
      </c>
      <c r="G36" s="95" t="s">
        <v>242</v>
      </c>
      <c r="K36" s="265"/>
      <c r="L36" s="95" t="s">
        <v>242</v>
      </c>
      <c r="Q36" s="95" t="s">
        <v>243</v>
      </c>
      <c r="R36" s="202"/>
      <c r="S36" s="271"/>
      <c r="T36" s="141">
        <f>T37*J15</f>
        <v>9.5000000000000001E-2</v>
      </c>
    </row>
    <row r="37" spans="2:20" ht="18" customHeight="1">
      <c r="B37" s="95" t="s">
        <v>244</v>
      </c>
      <c r="E37" s="270">
        <v>47119</v>
      </c>
      <c r="F37" s="265"/>
      <c r="K37" s="70"/>
      <c r="Q37" s="95" t="s">
        <v>245</v>
      </c>
      <c r="R37" s="202"/>
      <c r="T37" s="142">
        <v>1</v>
      </c>
    </row>
    <row r="38" spans="2:20" ht="18" customHeight="1">
      <c r="B38" s="50" t="s">
        <v>246</v>
      </c>
      <c r="C38" s="50"/>
      <c r="D38" s="50"/>
      <c r="E38" s="272">
        <v>3</v>
      </c>
      <c r="F38" s="70"/>
      <c r="G38" s="50" t="s">
        <v>246</v>
      </c>
      <c r="K38" s="70"/>
      <c r="L38" s="50" t="s">
        <v>246</v>
      </c>
    </row>
    <row r="39" spans="2:20" ht="18" customHeight="1">
      <c r="B39" s="95" t="s">
        <v>247</v>
      </c>
      <c r="E39" s="267">
        <f>E36</f>
        <v>46204</v>
      </c>
      <c r="F39" s="70"/>
      <c r="G39" s="95" t="s">
        <v>248</v>
      </c>
      <c r="J39" s="270">
        <v>46204</v>
      </c>
      <c r="K39" s="273"/>
      <c r="L39" s="95" t="s">
        <v>248</v>
      </c>
      <c r="O39" s="270">
        <v>46569</v>
      </c>
      <c r="Q39" s="274" t="s">
        <v>249</v>
      </c>
      <c r="R39" s="275"/>
      <c r="S39" s="275"/>
      <c r="T39" s="276"/>
    </row>
    <row r="40" spans="2:20" ht="18" customHeight="1">
      <c r="B40" s="95" t="s">
        <v>250</v>
      </c>
      <c r="E40" s="267">
        <v>47270</v>
      </c>
      <c r="F40" s="70"/>
      <c r="G40" s="95" t="s">
        <v>251</v>
      </c>
      <c r="J40" s="270">
        <v>46388</v>
      </c>
      <c r="L40" s="95" t="s">
        <v>251</v>
      </c>
      <c r="O40" s="270">
        <v>46753</v>
      </c>
      <c r="Q40" s="50" t="s">
        <v>252</v>
      </c>
      <c r="T40" s="277">
        <v>30</v>
      </c>
    </row>
    <row r="41" spans="2:20" ht="18" customHeight="1">
      <c r="B41" s="50" t="s">
        <v>253</v>
      </c>
      <c r="C41" s="50"/>
      <c r="D41" s="50"/>
      <c r="E41" s="272">
        <v>12</v>
      </c>
      <c r="F41" s="278"/>
      <c r="G41" s="50" t="s">
        <v>253</v>
      </c>
      <c r="H41" s="50"/>
      <c r="I41" s="50"/>
      <c r="J41" s="272">
        <v>8</v>
      </c>
      <c r="L41" s="50" t="s">
        <v>253</v>
      </c>
      <c r="M41" s="50"/>
      <c r="N41" s="50"/>
      <c r="O41" s="272">
        <v>8</v>
      </c>
      <c r="Q41" s="50" t="s">
        <v>254</v>
      </c>
      <c r="T41" s="126">
        <v>30</v>
      </c>
    </row>
    <row r="42" spans="2:20" ht="18" customHeight="1">
      <c r="B42" s="95" t="s">
        <v>255</v>
      </c>
      <c r="E42" s="270">
        <f>E40</f>
        <v>47270</v>
      </c>
      <c r="G42" s="95" t="s">
        <v>255</v>
      </c>
      <c r="J42" s="270">
        <v>47300</v>
      </c>
      <c r="L42" s="95" t="s">
        <v>255</v>
      </c>
      <c r="O42" s="270">
        <v>47665</v>
      </c>
      <c r="Q42" s="95" t="s">
        <v>256</v>
      </c>
      <c r="T42" s="126">
        <v>30</v>
      </c>
    </row>
    <row r="43" spans="2:20" ht="18" customHeight="1">
      <c r="B43" s="95" t="s">
        <v>257</v>
      </c>
      <c r="E43" s="270">
        <v>50557</v>
      </c>
      <c r="G43" s="95" t="s">
        <v>257</v>
      </c>
      <c r="J43" s="270">
        <v>49491</v>
      </c>
      <c r="L43" s="95" t="s">
        <v>257</v>
      </c>
      <c r="O43" s="270">
        <v>49857</v>
      </c>
    </row>
    <row r="44" spans="2:20" ht="18" customHeight="1">
      <c r="B44" s="50" t="s">
        <v>234</v>
      </c>
      <c r="E44" s="141">
        <f>SUM(E45,E46,E47)</f>
        <v>0</v>
      </c>
      <c r="F44" s="279"/>
      <c r="G44" s="50" t="s">
        <v>234</v>
      </c>
      <c r="H44" s="20"/>
      <c r="I44" s="20"/>
      <c r="J44" s="141">
        <f>SUM(J45,J46)</f>
        <v>0</v>
      </c>
      <c r="L44" s="50" t="s">
        <v>234</v>
      </c>
      <c r="M44" s="20"/>
      <c r="N44" s="20"/>
      <c r="O44" s="141">
        <f>SUM(O45,O46)</f>
        <v>0</v>
      </c>
    </row>
    <row r="45" spans="2:20" ht="18" customHeight="1">
      <c r="B45" s="95" t="s">
        <v>258</v>
      </c>
      <c r="E45" s="142">
        <v>0</v>
      </c>
      <c r="G45" s="95" t="s">
        <v>259</v>
      </c>
      <c r="J45" s="142"/>
      <c r="L45" s="95" t="s">
        <v>259</v>
      </c>
      <c r="O45" s="142"/>
    </row>
    <row r="46" spans="2:20" ht="18" customHeight="1">
      <c r="B46" s="95" t="s">
        <v>259</v>
      </c>
      <c r="E46" s="142">
        <v>0</v>
      </c>
      <c r="G46" s="95" t="s">
        <v>260</v>
      </c>
      <c r="J46" s="142"/>
      <c r="L46" s="95" t="s">
        <v>260</v>
      </c>
      <c r="O46" s="142"/>
    </row>
    <row r="47" spans="2:20" ht="18" customHeight="1">
      <c r="B47" s="95" t="s">
        <v>260</v>
      </c>
      <c r="E47" s="142">
        <v>0</v>
      </c>
    </row>
    <row r="48" spans="2:20" ht="18" customHeight="1">
      <c r="B48" s="280" t="s">
        <v>261</v>
      </c>
    </row>
    <row r="49" spans="1:475" ht="18" customHeight="1"/>
    <row r="50" spans="1:475" ht="18" customHeight="1">
      <c r="B50" s="281" t="s">
        <v>262</v>
      </c>
      <c r="C50" s="282"/>
      <c r="D50" s="282"/>
      <c r="E50" s="282"/>
      <c r="F50" s="282"/>
      <c r="G50" s="282"/>
      <c r="H50" s="6" t="s">
        <v>147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 t="s">
        <v>124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 t="s">
        <v>125</v>
      </c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 t="s">
        <v>126</v>
      </c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 t="s">
        <v>127</v>
      </c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 t="s">
        <v>128</v>
      </c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 t="s">
        <v>129</v>
      </c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 t="s">
        <v>130</v>
      </c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 t="s">
        <v>131</v>
      </c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 t="s">
        <v>132</v>
      </c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 t="s">
        <v>133</v>
      </c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 t="s">
        <v>148</v>
      </c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 t="s">
        <v>149</v>
      </c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 t="s">
        <v>150</v>
      </c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 t="s">
        <v>151</v>
      </c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 t="s">
        <v>152</v>
      </c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 t="s">
        <v>153</v>
      </c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 t="s">
        <v>154</v>
      </c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 t="s">
        <v>155</v>
      </c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 t="s">
        <v>156</v>
      </c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 t="s">
        <v>157</v>
      </c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 t="s">
        <v>158</v>
      </c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 t="s">
        <v>159</v>
      </c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 t="s">
        <v>160</v>
      </c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 t="s">
        <v>161</v>
      </c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 t="s">
        <v>162</v>
      </c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 t="s">
        <v>163</v>
      </c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 t="s">
        <v>164</v>
      </c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 t="s">
        <v>165</v>
      </c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 t="s">
        <v>166</v>
      </c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 t="s">
        <v>167</v>
      </c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 t="s">
        <v>168</v>
      </c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 t="s">
        <v>169</v>
      </c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 t="s">
        <v>170</v>
      </c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 t="s">
        <v>171</v>
      </c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 t="s">
        <v>172</v>
      </c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</row>
    <row r="51" spans="1:475" ht="18" customHeight="1">
      <c r="B51" s="283" t="s">
        <v>263</v>
      </c>
      <c r="C51" s="205"/>
      <c r="D51" s="206"/>
      <c r="E51" s="206"/>
      <c r="F51" s="206"/>
      <c r="G51" s="206"/>
      <c r="H51" s="284">
        <v>45292</v>
      </c>
      <c r="I51" s="284">
        <f t="shared" ref="I51:S51" si="8">DATE(YEAR(H51),MONTH(H51)+1,1)</f>
        <v>45323</v>
      </c>
      <c r="J51" s="284">
        <f t="shared" si="8"/>
        <v>45352</v>
      </c>
      <c r="K51" s="284">
        <f t="shared" si="8"/>
        <v>45383</v>
      </c>
      <c r="L51" s="284">
        <f t="shared" si="8"/>
        <v>45413</v>
      </c>
      <c r="M51" s="284">
        <f t="shared" si="8"/>
        <v>45444</v>
      </c>
      <c r="N51" s="284">
        <f t="shared" si="8"/>
        <v>45474</v>
      </c>
      <c r="O51" s="284">
        <f t="shared" si="8"/>
        <v>45505</v>
      </c>
      <c r="P51" s="284">
        <f t="shared" si="8"/>
        <v>45536</v>
      </c>
      <c r="Q51" s="284">
        <f t="shared" si="8"/>
        <v>45566</v>
      </c>
      <c r="R51" s="284">
        <f t="shared" si="8"/>
        <v>45597</v>
      </c>
      <c r="S51" s="284">
        <f t="shared" si="8"/>
        <v>45627</v>
      </c>
      <c r="T51" s="204">
        <f>YEAR(S51)</f>
        <v>2024</v>
      </c>
      <c r="U51" s="284">
        <f>DATE(YEAR(S51),MONTH(S51)+1,1)</f>
        <v>45658</v>
      </c>
      <c r="V51" s="284">
        <f t="shared" ref="V51:AF51" si="9">DATE(YEAR(U51),MONTH(U51)+1,1)</f>
        <v>45689</v>
      </c>
      <c r="W51" s="284">
        <f t="shared" si="9"/>
        <v>45717</v>
      </c>
      <c r="X51" s="284">
        <f t="shared" si="9"/>
        <v>45748</v>
      </c>
      <c r="Y51" s="284">
        <f t="shared" si="9"/>
        <v>45778</v>
      </c>
      <c r="Z51" s="284">
        <f t="shared" si="9"/>
        <v>45809</v>
      </c>
      <c r="AA51" s="284">
        <f t="shared" si="9"/>
        <v>45839</v>
      </c>
      <c r="AB51" s="284">
        <f t="shared" si="9"/>
        <v>45870</v>
      </c>
      <c r="AC51" s="284">
        <f t="shared" si="9"/>
        <v>45901</v>
      </c>
      <c r="AD51" s="284">
        <f t="shared" si="9"/>
        <v>45931</v>
      </c>
      <c r="AE51" s="284">
        <f t="shared" si="9"/>
        <v>45962</v>
      </c>
      <c r="AF51" s="284">
        <f t="shared" si="9"/>
        <v>45992</v>
      </c>
      <c r="AG51" s="204">
        <f>T51+1</f>
        <v>2025</v>
      </c>
      <c r="AH51" s="284">
        <f>DATE(YEAR(AF51),MONTH(AF51)+1,1)</f>
        <v>46023</v>
      </c>
      <c r="AI51" s="284">
        <f t="shared" ref="AI51:AS51" si="10">DATE(YEAR(AH51),MONTH(AH51)+1,1)</f>
        <v>46054</v>
      </c>
      <c r="AJ51" s="284">
        <f t="shared" si="10"/>
        <v>46082</v>
      </c>
      <c r="AK51" s="284">
        <f t="shared" si="10"/>
        <v>46113</v>
      </c>
      <c r="AL51" s="284">
        <f t="shared" si="10"/>
        <v>46143</v>
      </c>
      <c r="AM51" s="284">
        <f t="shared" si="10"/>
        <v>46174</v>
      </c>
      <c r="AN51" s="284">
        <f t="shared" si="10"/>
        <v>46204</v>
      </c>
      <c r="AO51" s="284">
        <f t="shared" si="10"/>
        <v>46235</v>
      </c>
      <c r="AP51" s="284">
        <f t="shared" si="10"/>
        <v>46266</v>
      </c>
      <c r="AQ51" s="284">
        <f t="shared" si="10"/>
        <v>46296</v>
      </c>
      <c r="AR51" s="284">
        <f t="shared" si="10"/>
        <v>46327</v>
      </c>
      <c r="AS51" s="284">
        <f t="shared" si="10"/>
        <v>46357</v>
      </c>
      <c r="AT51" s="204">
        <f>AG51+1</f>
        <v>2026</v>
      </c>
      <c r="AU51" s="284">
        <f>DATE(YEAR(AS51),MONTH(AS51)+1,1)</f>
        <v>46388</v>
      </c>
      <c r="AV51" s="284">
        <f t="shared" ref="AV51:BF51" si="11">DATE(YEAR(AU51),MONTH(AU51)+1,1)</f>
        <v>46419</v>
      </c>
      <c r="AW51" s="284">
        <f t="shared" si="11"/>
        <v>46447</v>
      </c>
      <c r="AX51" s="284">
        <f t="shared" si="11"/>
        <v>46478</v>
      </c>
      <c r="AY51" s="284">
        <f t="shared" si="11"/>
        <v>46508</v>
      </c>
      <c r="AZ51" s="284">
        <f t="shared" si="11"/>
        <v>46539</v>
      </c>
      <c r="BA51" s="284">
        <f t="shared" si="11"/>
        <v>46569</v>
      </c>
      <c r="BB51" s="284">
        <f t="shared" si="11"/>
        <v>46600</v>
      </c>
      <c r="BC51" s="284">
        <f t="shared" si="11"/>
        <v>46631</v>
      </c>
      <c r="BD51" s="284">
        <f t="shared" si="11"/>
        <v>46661</v>
      </c>
      <c r="BE51" s="284">
        <f t="shared" si="11"/>
        <v>46692</v>
      </c>
      <c r="BF51" s="284">
        <f t="shared" si="11"/>
        <v>46722</v>
      </c>
      <c r="BG51" s="204">
        <f>AT51+1</f>
        <v>2027</v>
      </c>
      <c r="BH51" s="284">
        <f>DATE(YEAR(BF51),MONTH(BF51)+1,1)</f>
        <v>46753</v>
      </c>
      <c r="BI51" s="284">
        <f t="shared" ref="BI51:BS51" si="12">DATE(YEAR(BH51),MONTH(BH51)+1,1)</f>
        <v>46784</v>
      </c>
      <c r="BJ51" s="284">
        <f t="shared" si="12"/>
        <v>46813</v>
      </c>
      <c r="BK51" s="284">
        <f t="shared" si="12"/>
        <v>46844</v>
      </c>
      <c r="BL51" s="284">
        <f t="shared" si="12"/>
        <v>46874</v>
      </c>
      <c r="BM51" s="284">
        <f t="shared" si="12"/>
        <v>46905</v>
      </c>
      <c r="BN51" s="284">
        <f t="shared" si="12"/>
        <v>46935</v>
      </c>
      <c r="BO51" s="284">
        <f t="shared" si="12"/>
        <v>46966</v>
      </c>
      <c r="BP51" s="284">
        <f t="shared" si="12"/>
        <v>46997</v>
      </c>
      <c r="BQ51" s="284">
        <f t="shared" si="12"/>
        <v>47027</v>
      </c>
      <c r="BR51" s="284">
        <f t="shared" si="12"/>
        <v>47058</v>
      </c>
      <c r="BS51" s="284">
        <f t="shared" si="12"/>
        <v>47088</v>
      </c>
      <c r="BT51" s="204">
        <f>BG51+1</f>
        <v>2028</v>
      </c>
      <c r="BU51" s="284">
        <f>DATE(YEAR(BS51),MONTH(BS51)+1,1)</f>
        <v>47119</v>
      </c>
      <c r="BV51" s="284">
        <f t="shared" ref="BV51:CF51" si="13">DATE(YEAR(BU51),MONTH(BU51)+1,1)</f>
        <v>47150</v>
      </c>
      <c r="BW51" s="284">
        <f t="shared" si="13"/>
        <v>47178</v>
      </c>
      <c r="BX51" s="284">
        <f t="shared" si="13"/>
        <v>47209</v>
      </c>
      <c r="BY51" s="284">
        <f t="shared" si="13"/>
        <v>47239</v>
      </c>
      <c r="BZ51" s="284">
        <f t="shared" si="13"/>
        <v>47270</v>
      </c>
      <c r="CA51" s="284">
        <f t="shared" si="13"/>
        <v>47300</v>
      </c>
      <c r="CB51" s="284">
        <f t="shared" si="13"/>
        <v>47331</v>
      </c>
      <c r="CC51" s="284">
        <f t="shared" si="13"/>
        <v>47362</v>
      </c>
      <c r="CD51" s="284">
        <f t="shared" si="13"/>
        <v>47392</v>
      </c>
      <c r="CE51" s="284">
        <f t="shared" si="13"/>
        <v>47423</v>
      </c>
      <c r="CF51" s="284">
        <f t="shared" si="13"/>
        <v>47453</v>
      </c>
      <c r="CG51" s="204">
        <f>BT51+1</f>
        <v>2029</v>
      </c>
      <c r="CH51" s="284">
        <f>DATE(YEAR(CF51),MONTH(CF51)+1,1)</f>
        <v>47484</v>
      </c>
      <c r="CI51" s="284">
        <f t="shared" ref="CI51:CS51" si="14">DATE(YEAR(CH51),MONTH(CH51)+1,1)</f>
        <v>47515</v>
      </c>
      <c r="CJ51" s="284">
        <f t="shared" si="14"/>
        <v>47543</v>
      </c>
      <c r="CK51" s="284">
        <f t="shared" si="14"/>
        <v>47574</v>
      </c>
      <c r="CL51" s="284">
        <f t="shared" si="14"/>
        <v>47604</v>
      </c>
      <c r="CM51" s="284">
        <f t="shared" si="14"/>
        <v>47635</v>
      </c>
      <c r="CN51" s="284">
        <f t="shared" si="14"/>
        <v>47665</v>
      </c>
      <c r="CO51" s="284">
        <f t="shared" si="14"/>
        <v>47696</v>
      </c>
      <c r="CP51" s="284">
        <f t="shared" si="14"/>
        <v>47727</v>
      </c>
      <c r="CQ51" s="284">
        <f t="shared" si="14"/>
        <v>47757</v>
      </c>
      <c r="CR51" s="284">
        <f t="shared" si="14"/>
        <v>47788</v>
      </c>
      <c r="CS51" s="284">
        <f t="shared" si="14"/>
        <v>47818</v>
      </c>
      <c r="CT51" s="204">
        <f>CG51+1</f>
        <v>2030</v>
      </c>
      <c r="CU51" s="284">
        <f>DATE(YEAR(CS51),MONTH(CS51)+1,1)</f>
        <v>47849</v>
      </c>
      <c r="CV51" s="284">
        <f t="shared" ref="CV51:DF51" si="15">DATE(YEAR(CU51),MONTH(CU51)+1,1)</f>
        <v>47880</v>
      </c>
      <c r="CW51" s="284">
        <f t="shared" si="15"/>
        <v>47908</v>
      </c>
      <c r="CX51" s="284">
        <f t="shared" si="15"/>
        <v>47939</v>
      </c>
      <c r="CY51" s="284">
        <f t="shared" si="15"/>
        <v>47969</v>
      </c>
      <c r="CZ51" s="284">
        <f t="shared" si="15"/>
        <v>48000</v>
      </c>
      <c r="DA51" s="284">
        <f t="shared" si="15"/>
        <v>48030</v>
      </c>
      <c r="DB51" s="284">
        <f t="shared" si="15"/>
        <v>48061</v>
      </c>
      <c r="DC51" s="284">
        <f t="shared" si="15"/>
        <v>48092</v>
      </c>
      <c r="DD51" s="284">
        <f t="shared" si="15"/>
        <v>48122</v>
      </c>
      <c r="DE51" s="284">
        <f t="shared" si="15"/>
        <v>48153</v>
      </c>
      <c r="DF51" s="284">
        <f t="shared" si="15"/>
        <v>48183</v>
      </c>
      <c r="DG51" s="204">
        <f>CT51+1</f>
        <v>2031</v>
      </c>
      <c r="DH51" s="284">
        <f>DATE(YEAR(DF51),MONTH(DF51)+1,1)</f>
        <v>48214</v>
      </c>
      <c r="DI51" s="284">
        <f t="shared" ref="DI51:DS51" si="16">DATE(YEAR(DH51),MONTH(DH51)+1,1)</f>
        <v>48245</v>
      </c>
      <c r="DJ51" s="284">
        <f t="shared" si="16"/>
        <v>48274</v>
      </c>
      <c r="DK51" s="284">
        <f t="shared" si="16"/>
        <v>48305</v>
      </c>
      <c r="DL51" s="284">
        <f t="shared" si="16"/>
        <v>48335</v>
      </c>
      <c r="DM51" s="284">
        <f t="shared" si="16"/>
        <v>48366</v>
      </c>
      <c r="DN51" s="284">
        <f t="shared" si="16"/>
        <v>48396</v>
      </c>
      <c r="DO51" s="284">
        <f t="shared" si="16"/>
        <v>48427</v>
      </c>
      <c r="DP51" s="284">
        <f t="shared" si="16"/>
        <v>48458</v>
      </c>
      <c r="DQ51" s="284">
        <f t="shared" si="16"/>
        <v>48488</v>
      </c>
      <c r="DR51" s="284">
        <f t="shared" si="16"/>
        <v>48519</v>
      </c>
      <c r="DS51" s="284">
        <f t="shared" si="16"/>
        <v>48549</v>
      </c>
      <c r="DT51" s="204">
        <f>DG51+1</f>
        <v>2032</v>
      </c>
      <c r="DU51" s="284">
        <f>DATE(YEAR(DS51),MONTH(DS51)+1,1)</f>
        <v>48580</v>
      </c>
      <c r="DV51" s="284">
        <f t="shared" ref="DV51:EF51" si="17">DATE(YEAR(DU51),MONTH(DU51)+1,1)</f>
        <v>48611</v>
      </c>
      <c r="DW51" s="284">
        <f t="shared" si="17"/>
        <v>48639</v>
      </c>
      <c r="DX51" s="284">
        <f t="shared" si="17"/>
        <v>48670</v>
      </c>
      <c r="DY51" s="284">
        <f t="shared" si="17"/>
        <v>48700</v>
      </c>
      <c r="DZ51" s="284">
        <f t="shared" si="17"/>
        <v>48731</v>
      </c>
      <c r="EA51" s="284">
        <f t="shared" si="17"/>
        <v>48761</v>
      </c>
      <c r="EB51" s="284">
        <f t="shared" si="17"/>
        <v>48792</v>
      </c>
      <c r="EC51" s="284">
        <f t="shared" si="17"/>
        <v>48823</v>
      </c>
      <c r="ED51" s="284">
        <f t="shared" si="17"/>
        <v>48853</v>
      </c>
      <c r="EE51" s="284">
        <f t="shared" si="17"/>
        <v>48884</v>
      </c>
      <c r="EF51" s="284">
        <f t="shared" si="17"/>
        <v>48914</v>
      </c>
      <c r="EG51" s="204">
        <f>DT51+1</f>
        <v>2033</v>
      </c>
      <c r="EH51" s="284">
        <f>DATE(YEAR(EF51),MONTH(EF51)+1,1)</f>
        <v>48945</v>
      </c>
      <c r="EI51" s="284">
        <f t="shared" ref="EI51:ES51" si="18">DATE(YEAR(EH51),MONTH(EH51)+1,1)</f>
        <v>48976</v>
      </c>
      <c r="EJ51" s="284">
        <f t="shared" si="18"/>
        <v>49004</v>
      </c>
      <c r="EK51" s="284">
        <f t="shared" si="18"/>
        <v>49035</v>
      </c>
      <c r="EL51" s="284">
        <f t="shared" si="18"/>
        <v>49065</v>
      </c>
      <c r="EM51" s="284">
        <f t="shared" si="18"/>
        <v>49096</v>
      </c>
      <c r="EN51" s="284">
        <f t="shared" si="18"/>
        <v>49126</v>
      </c>
      <c r="EO51" s="284">
        <f t="shared" si="18"/>
        <v>49157</v>
      </c>
      <c r="EP51" s="284">
        <f t="shared" si="18"/>
        <v>49188</v>
      </c>
      <c r="EQ51" s="284">
        <f t="shared" si="18"/>
        <v>49218</v>
      </c>
      <c r="ER51" s="284">
        <f t="shared" si="18"/>
        <v>49249</v>
      </c>
      <c r="ES51" s="284">
        <f t="shared" si="18"/>
        <v>49279</v>
      </c>
      <c r="ET51" s="204">
        <f>EG51+1</f>
        <v>2034</v>
      </c>
      <c r="EU51" s="284">
        <f>DATE(YEAR(ES51),MONTH(ES51)+1,1)</f>
        <v>49310</v>
      </c>
      <c r="EV51" s="284">
        <f t="shared" ref="EV51:FF51" si="19">DATE(YEAR(EU51),MONTH(EU51)+1,1)</f>
        <v>49341</v>
      </c>
      <c r="EW51" s="284">
        <f t="shared" si="19"/>
        <v>49369</v>
      </c>
      <c r="EX51" s="284">
        <f t="shared" si="19"/>
        <v>49400</v>
      </c>
      <c r="EY51" s="284">
        <f t="shared" si="19"/>
        <v>49430</v>
      </c>
      <c r="EZ51" s="284">
        <f t="shared" si="19"/>
        <v>49461</v>
      </c>
      <c r="FA51" s="284">
        <f t="shared" si="19"/>
        <v>49491</v>
      </c>
      <c r="FB51" s="284">
        <f t="shared" si="19"/>
        <v>49522</v>
      </c>
      <c r="FC51" s="284">
        <f t="shared" si="19"/>
        <v>49553</v>
      </c>
      <c r="FD51" s="284">
        <f t="shared" si="19"/>
        <v>49583</v>
      </c>
      <c r="FE51" s="284">
        <f t="shared" si="19"/>
        <v>49614</v>
      </c>
      <c r="FF51" s="284">
        <f t="shared" si="19"/>
        <v>49644</v>
      </c>
      <c r="FG51" s="204">
        <f>ET51+1</f>
        <v>2035</v>
      </c>
      <c r="FH51" s="284">
        <f>DATE(YEAR(FF51),MONTH(FF51)+1,1)</f>
        <v>49675</v>
      </c>
      <c r="FI51" s="284">
        <f t="shared" ref="FI51:FS51" si="20">DATE(YEAR(FH51),MONTH(FH51)+1,1)</f>
        <v>49706</v>
      </c>
      <c r="FJ51" s="284">
        <f t="shared" si="20"/>
        <v>49735</v>
      </c>
      <c r="FK51" s="284">
        <f t="shared" si="20"/>
        <v>49766</v>
      </c>
      <c r="FL51" s="284">
        <f t="shared" si="20"/>
        <v>49796</v>
      </c>
      <c r="FM51" s="284">
        <f t="shared" si="20"/>
        <v>49827</v>
      </c>
      <c r="FN51" s="284">
        <f t="shared" si="20"/>
        <v>49857</v>
      </c>
      <c r="FO51" s="284">
        <f t="shared" si="20"/>
        <v>49888</v>
      </c>
      <c r="FP51" s="284">
        <f t="shared" si="20"/>
        <v>49919</v>
      </c>
      <c r="FQ51" s="284">
        <f t="shared" si="20"/>
        <v>49949</v>
      </c>
      <c r="FR51" s="284">
        <f t="shared" si="20"/>
        <v>49980</v>
      </c>
      <c r="FS51" s="284">
        <f t="shared" si="20"/>
        <v>50010</v>
      </c>
      <c r="FT51" s="204">
        <f>FG51+1</f>
        <v>2036</v>
      </c>
      <c r="FU51" s="284">
        <f>DATE(YEAR(FS51),MONTH(FS51)+1,1)</f>
        <v>50041</v>
      </c>
      <c r="FV51" s="284">
        <f t="shared" ref="FV51:GF51" si="21">DATE(YEAR(FU51),MONTH(FU51)+1,1)</f>
        <v>50072</v>
      </c>
      <c r="FW51" s="284">
        <f t="shared" si="21"/>
        <v>50100</v>
      </c>
      <c r="FX51" s="284">
        <f t="shared" si="21"/>
        <v>50131</v>
      </c>
      <c r="FY51" s="284">
        <f t="shared" si="21"/>
        <v>50161</v>
      </c>
      <c r="FZ51" s="284">
        <f t="shared" si="21"/>
        <v>50192</v>
      </c>
      <c r="GA51" s="284">
        <f t="shared" si="21"/>
        <v>50222</v>
      </c>
      <c r="GB51" s="284">
        <f t="shared" si="21"/>
        <v>50253</v>
      </c>
      <c r="GC51" s="284">
        <f t="shared" si="21"/>
        <v>50284</v>
      </c>
      <c r="GD51" s="284">
        <f t="shared" si="21"/>
        <v>50314</v>
      </c>
      <c r="GE51" s="284">
        <f t="shared" si="21"/>
        <v>50345</v>
      </c>
      <c r="GF51" s="284">
        <f t="shared" si="21"/>
        <v>50375</v>
      </c>
      <c r="GG51" s="204">
        <f>FT51+1</f>
        <v>2037</v>
      </c>
      <c r="GH51" s="284">
        <f>DATE(YEAR(GF51),MONTH(GF51)+1,1)</f>
        <v>50406</v>
      </c>
      <c r="GI51" s="284">
        <f t="shared" ref="GI51:GS51" si="22">DATE(YEAR(GH51),MONTH(GH51)+1,1)</f>
        <v>50437</v>
      </c>
      <c r="GJ51" s="284">
        <f t="shared" si="22"/>
        <v>50465</v>
      </c>
      <c r="GK51" s="284">
        <f t="shared" si="22"/>
        <v>50496</v>
      </c>
      <c r="GL51" s="284">
        <f t="shared" si="22"/>
        <v>50526</v>
      </c>
      <c r="GM51" s="284">
        <f t="shared" si="22"/>
        <v>50557</v>
      </c>
      <c r="GN51" s="284">
        <f t="shared" si="22"/>
        <v>50587</v>
      </c>
      <c r="GO51" s="284">
        <f t="shared" si="22"/>
        <v>50618</v>
      </c>
      <c r="GP51" s="284">
        <f t="shared" si="22"/>
        <v>50649</v>
      </c>
      <c r="GQ51" s="284">
        <f t="shared" si="22"/>
        <v>50679</v>
      </c>
      <c r="GR51" s="284">
        <f t="shared" si="22"/>
        <v>50710</v>
      </c>
      <c r="GS51" s="284">
        <f t="shared" si="22"/>
        <v>50740</v>
      </c>
      <c r="GT51" s="204">
        <f>GG51+1</f>
        <v>2038</v>
      </c>
      <c r="GU51" s="284">
        <f>DATE(YEAR(GS51),MONTH(GS51)+1,1)</f>
        <v>50771</v>
      </c>
      <c r="GV51" s="284">
        <f t="shared" ref="GV51:HF51" si="23">DATE(YEAR(GU51),MONTH(GU51)+1,1)</f>
        <v>50802</v>
      </c>
      <c r="GW51" s="284">
        <f t="shared" si="23"/>
        <v>50830</v>
      </c>
      <c r="GX51" s="284">
        <f t="shared" si="23"/>
        <v>50861</v>
      </c>
      <c r="GY51" s="284">
        <f t="shared" si="23"/>
        <v>50891</v>
      </c>
      <c r="GZ51" s="284">
        <f t="shared" si="23"/>
        <v>50922</v>
      </c>
      <c r="HA51" s="284">
        <f t="shared" si="23"/>
        <v>50952</v>
      </c>
      <c r="HB51" s="284">
        <f t="shared" si="23"/>
        <v>50983</v>
      </c>
      <c r="HC51" s="284">
        <f t="shared" si="23"/>
        <v>51014</v>
      </c>
      <c r="HD51" s="284">
        <f t="shared" si="23"/>
        <v>51044</v>
      </c>
      <c r="HE51" s="284">
        <f t="shared" si="23"/>
        <v>51075</v>
      </c>
      <c r="HF51" s="284">
        <f t="shared" si="23"/>
        <v>51105</v>
      </c>
      <c r="HG51" s="204">
        <f>GT51+1</f>
        <v>2039</v>
      </c>
      <c r="HH51" s="284">
        <f>DATE(YEAR(HF51),MONTH(HF51)+1,1)</f>
        <v>51136</v>
      </c>
      <c r="HI51" s="284">
        <f t="shared" ref="HI51:HS51" si="24">DATE(YEAR(HH51),MONTH(HH51)+1,1)</f>
        <v>51167</v>
      </c>
      <c r="HJ51" s="284">
        <f t="shared" si="24"/>
        <v>51196</v>
      </c>
      <c r="HK51" s="284">
        <f t="shared" si="24"/>
        <v>51227</v>
      </c>
      <c r="HL51" s="284">
        <f t="shared" si="24"/>
        <v>51257</v>
      </c>
      <c r="HM51" s="284">
        <f t="shared" si="24"/>
        <v>51288</v>
      </c>
      <c r="HN51" s="284">
        <f t="shared" si="24"/>
        <v>51318</v>
      </c>
      <c r="HO51" s="284">
        <f t="shared" si="24"/>
        <v>51349</v>
      </c>
      <c r="HP51" s="284">
        <f t="shared" si="24"/>
        <v>51380</v>
      </c>
      <c r="HQ51" s="284">
        <f t="shared" si="24"/>
        <v>51410</v>
      </c>
      <c r="HR51" s="284">
        <f t="shared" si="24"/>
        <v>51441</v>
      </c>
      <c r="HS51" s="284">
        <f t="shared" si="24"/>
        <v>51471</v>
      </c>
      <c r="HT51" s="204">
        <f>HG51+1</f>
        <v>2040</v>
      </c>
      <c r="HU51" s="284">
        <f>DATE(YEAR(HS51),MONTH(HS51)+1,1)</f>
        <v>51502</v>
      </c>
      <c r="HV51" s="284">
        <f t="shared" ref="HV51:IF51" si="25">DATE(YEAR(HU51),MONTH(HU51)+1,1)</f>
        <v>51533</v>
      </c>
      <c r="HW51" s="284">
        <f t="shared" si="25"/>
        <v>51561</v>
      </c>
      <c r="HX51" s="284">
        <f t="shared" si="25"/>
        <v>51592</v>
      </c>
      <c r="HY51" s="284">
        <f t="shared" si="25"/>
        <v>51622</v>
      </c>
      <c r="HZ51" s="284">
        <f t="shared" si="25"/>
        <v>51653</v>
      </c>
      <c r="IA51" s="284">
        <f t="shared" si="25"/>
        <v>51683</v>
      </c>
      <c r="IB51" s="284">
        <f t="shared" si="25"/>
        <v>51714</v>
      </c>
      <c r="IC51" s="284">
        <f t="shared" si="25"/>
        <v>51745</v>
      </c>
      <c r="ID51" s="284">
        <f t="shared" si="25"/>
        <v>51775</v>
      </c>
      <c r="IE51" s="284">
        <f t="shared" si="25"/>
        <v>51806</v>
      </c>
      <c r="IF51" s="284">
        <f t="shared" si="25"/>
        <v>51836</v>
      </c>
      <c r="IG51" s="204">
        <f>HT51+1</f>
        <v>2041</v>
      </c>
      <c r="IH51" s="284">
        <f>DATE(YEAR(IF51),MONTH(IF51)+1,1)</f>
        <v>51867</v>
      </c>
      <c r="II51" s="284">
        <f t="shared" ref="II51:IS51" si="26">DATE(YEAR(IH51),MONTH(IH51)+1,1)</f>
        <v>51898</v>
      </c>
      <c r="IJ51" s="284">
        <f t="shared" si="26"/>
        <v>51926</v>
      </c>
      <c r="IK51" s="284">
        <f t="shared" si="26"/>
        <v>51957</v>
      </c>
      <c r="IL51" s="284">
        <f t="shared" si="26"/>
        <v>51987</v>
      </c>
      <c r="IM51" s="284">
        <f t="shared" si="26"/>
        <v>52018</v>
      </c>
      <c r="IN51" s="284">
        <f t="shared" si="26"/>
        <v>52048</v>
      </c>
      <c r="IO51" s="284">
        <f t="shared" si="26"/>
        <v>52079</v>
      </c>
      <c r="IP51" s="284">
        <f t="shared" si="26"/>
        <v>52110</v>
      </c>
      <c r="IQ51" s="284">
        <f t="shared" si="26"/>
        <v>52140</v>
      </c>
      <c r="IR51" s="284">
        <f t="shared" si="26"/>
        <v>52171</v>
      </c>
      <c r="IS51" s="284">
        <f t="shared" si="26"/>
        <v>52201</v>
      </c>
      <c r="IT51" s="204">
        <f>IG51+1</f>
        <v>2042</v>
      </c>
      <c r="IU51" s="284">
        <f>DATE(YEAR(IS51),MONTH(IS51)+1,1)</f>
        <v>52232</v>
      </c>
      <c r="IV51" s="284">
        <f t="shared" ref="IV51:JF51" si="27">DATE(YEAR(IU51),MONTH(IU51)+1,1)</f>
        <v>52263</v>
      </c>
      <c r="IW51" s="284">
        <f t="shared" si="27"/>
        <v>52291</v>
      </c>
      <c r="IX51" s="284">
        <f t="shared" si="27"/>
        <v>52322</v>
      </c>
      <c r="IY51" s="284">
        <f t="shared" si="27"/>
        <v>52352</v>
      </c>
      <c r="IZ51" s="284">
        <f t="shared" si="27"/>
        <v>52383</v>
      </c>
      <c r="JA51" s="284">
        <f t="shared" si="27"/>
        <v>52413</v>
      </c>
      <c r="JB51" s="284">
        <f t="shared" si="27"/>
        <v>52444</v>
      </c>
      <c r="JC51" s="284">
        <f t="shared" si="27"/>
        <v>52475</v>
      </c>
      <c r="JD51" s="284">
        <f t="shared" si="27"/>
        <v>52505</v>
      </c>
      <c r="JE51" s="284">
        <f t="shared" si="27"/>
        <v>52536</v>
      </c>
      <c r="JF51" s="284">
        <f t="shared" si="27"/>
        <v>52566</v>
      </c>
      <c r="JG51" s="204">
        <f>IT51+1</f>
        <v>2043</v>
      </c>
      <c r="JH51" s="284">
        <f>DATE(YEAR(JF51),MONTH(JF51)+1,1)</f>
        <v>52597</v>
      </c>
      <c r="JI51" s="284">
        <f t="shared" ref="JI51:JS51" si="28">DATE(YEAR(JH51),MONTH(JH51)+1,1)</f>
        <v>52628</v>
      </c>
      <c r="JJ51" s="284">
        <f t="shared" si="28"/>
        <v>52657</v>
      </c>
      <c r="JK51" s="284">
        <f t="shared" si="28"/>
        <v>52688</v>
      </c>
      <c r="JL51" s="284">
        <f t="shared" si="28"/>
        <v>52718</v>
      </c>
      <c r="JM51" s="284">
        <f t="shared" si="28"/>
        <v>52749</v>
      </c>
      <c r="JN51" s="284">
        <f t="shared" si="28"/>
        <v>52779</v>
      </c>
      <c r="JO51" s="284">
        <f t="shared" si="28"/>
        <v>52810</v>
      </c>
      <c r="JP51" s="284">
        <f t="shared" si="28"/>
        <v>52841</v>
      </c>
      <c r="JQ51" s="284">
        <f t="shared" si="28"/>
        <v>52871</v>
      </c>
      <c r="JR51" s="284">
        <f t="shared" si="28"/>
        <v>52902</v>
      </c>
      <c r="JS51" s="284">
        <f t="shared" si="28"/>
        <v>52932</v>
      </c>
      <c r="JT51" s="204">
        <f>JG51+1</f>
        <v>2044</v>
      </c>
      <c r="JU51" s="284">
        <f>DATE(YEAR(JS51),MONTH(JS51)+1,1)</f>
        <v>52963</v>
      </c>
      <c r="JV51" s="284">
        <f t="shared" ref="JV51:KF51" si="29">DATE(YEAR(JU51),MONTH(JU51)+1,1)</f>
        <v>52994</v>
      </c>
      <c r="JW51" s="284">
        <f t="shared" si="29"/>
        <v>53022</v>
      </c>
      <c r="JX51" s="284">
        <f t="shared" si="29"/>
        <v>53053</v>
      </c>
      <c r="JY51" s="284">
        <f t="shared" si="29"/>
        <v>53083</v>
      </c>
      <c r="JZ51" s="284">
        <f t="shared" si="29"/>
        <v>53114</v>
      </c>
      <c r="KA51" s="284">
        <f t="shared" si="29"/>
        <v>53144</v>
      </c>
      <c r="KB51" s="284">
        <f t="shared" si="29"/>
        <v>53175</v>
      </c>
      <c r="KC51" s="284">
        <f t="shared" si="29"/>
        <v>53206</v>
      </c>
      <c r="KD51" s="284">
        <f t="shared" si="29"/>
        <v>53236</v>
      </c>
      <c r="KE51" s="284">
        <f t="shared" si="29"/>
        <v>53267</v>
      </c>
      <c r="KF51" s="284">
        <f t="shared" si="29"/>
        <v>53297</v>
      </c>
      <c r="KG51" s="204">
        <f>JT51+1</f>
        <v>2045</v>
      </c>
      <c r="KH51" s="284">
        <f>DATE(YEAR(KF51),MONTH(KF51)+1,1)</f>
        <v>53328</v>
      </c>
      <c r="KI51" s="284">
        <f t="shared" ref="KI51:KS51" si="30">DATE(YEAR(KH51),MONTH(KH51)+1,1)</f>
        <v>53359</v>
      </c>
      <c r="KJ51" s="284">
        <f t="shared" si="30"/>
        <v>53387</v>
      </c>
      <c r="KK51" s="284">
        <f t="shared" si="30"/>
        <v>53418</v>
      </c>
      <c r="KL51" s="284">
        <f t="shared" si="30"/>
        <v>53448</v>
      </c>
      <c r="KM51" s="284">
        <f t="shared" si="30"/>
        <v>53479</v>
      </c>
      <c r="KN51" s="284">
        <f t="shared" si="30"/>
        <v>53509</v>
      </c>
      <c r="KO51" s="284">
        <f t="shared" si="30"/>
        <v>53540</v>
      </c>
      <c r="KP51" s="284">
        <f t="shared" si="30"/>
        <v>53571</v>
      </c>
      <c r="KQ51" s="284">
        <f t="shared" si="30"/>
        <v>53601</v>
      </c>
      <c r="KR51" s="284">
        <f t="shared" si="30"/>
        <v>53632</v>
      </c>
      <c r="KS51" s="284">
        <f t="shared" si="30"/>
        <v>53662</v>
      </c>
      <c r="KT51" s="204">
        <f>KG51+1</f>
        <v>2046</v>
      </c>
      <c r="KU51" s="284">
        <f>DATE(YEAR(KS51),MONTH(KS51)+1,1)</f>
        <v>53693</v>
      </c>
      <c r="KV51" s="284">
        <f t="shared" ref="KV51:LF51" si="31">DATE(YEAR(KU51),MONTH(KU51)+1,1)</f>
        <v>53724</v>
      </c>
      <c r="KW51" s="284">
        <f t="shared" si="31"/>
        <v>53752</v>
      </c>
      <c r="KX51" s="284">
        <f t="shared" si="31"/>
        <v>53783</v>
      </c>
      <c r="KY51" s="284">
        <f t="shared" si="31"/>
        <v>53813</v>
      </c>
      <c r="KZ51" s="284">
        <f t="shared" si="31"/>
        <v>53844</v>
      </c>
      <c r="LA51" s="284">
        <f t="shared" si="31"/>
        <v>53874</v>
      </c>
      <c r="LB51" s="284">
        <f t="shared" si="31"/>
        <v>53905</v>
      </c>
      <c r="LC51" s="284">
        <f t="shared" si="31"/>
        <v>53936</v>
      </c>
      <c r="LD51" s="284">
        <f t="shared" si="31"/>
        <v>53966</v>
      </c>
      <c r="LE51" s="284">
        <f t="shared" si="31"/>
        <v>53997</v>
      </c>
      <c r="LF51" s="284">
        <f t="shared" si="31"/>
        <v>54027</v>
      </c>
      <c r="LG51" s="204">
        <f>KT51+1</f>
        <v>2047</v>
      </c>
      <c r="LH51" s="284">
        <f>DATE(YEAR(LF51),MONTH(LF51)+1,1)</f>
        <v>54058</v>
      </c>
      <c r="LI51" s="284">
        <f t="shared" ref="LI51:LS51" si="32">DATE(YEAR(LH51),MONTH(LH51)+1,1)</f>
        <v>54089</v>
      </c>
      <c r="LJ51" s="284">
        <f t="shared" si="32"/>
        <v>54118</v>
      </c>
      <c r="LK51" s="284">
        <f t="shared" si="32"/>
        <v>54149</v>
      </c>
      <c r="LL51" s="284">
        <f t="shared" si="32"/>
        <v>54179</v>
      </c>
      <c r="LM51" s="284">
        <f t="shared" si="32"/>
        <v>54210</v>
      </c>
      <c r="LN51" s="284">
        <f t="shared" si="32"/>
        <v>54240</v>
      </c>
      <c r="LO51" s="284">
        <f t="shared" si="32"/>
        <v>54271</v>
      </c>
      <c r="LP51" s="284">
        <f t="shared" si="32"/>
        <v>54302</v>
      </c>
      <c r="LQ51" s="284">
        <f t="shared" si="32"/>
        <v>54332</v>
      </c>
      <c r="LR51" s="284">
        <f t="shared" si="32"/>
        <v>54363</v>
      </c>
      <c r="LS51" s="284">
        <f t="shared" si="32"/>
        <v>54393</v>
      </c>
      <c r="LT51" s="204">
        <f>LG51+1</f>
        <v>2048</v>
      </c>
      <c r="LU51" s="284">
        <f>DATE(YEAR(LS51),MONTH(LS51)+1,1)</f>
        <v>54424</v>
      </c>
      <c r="LV51" s="284">
        <f t="shared" ref="LV51:MF51" si="33">DATE(YEAR(LU51),MONTH(LU51)+1,1)</f>
        <v>54455</v>
      </c>
      <c r="LW51" s="284">
        <f t="shared" si="33"/>
        <v>54483</v>
      </c>
      <c r="LX51" s="284">
        <f t="shared" si="33"/>
        <v>54514</v>
      </c>
      <c r="LY51" s="284">
        <f t="shared" si="33"/>
        <v>54544</v>
      </c>
      <c r="LZ51" s="284">
        <f t="shared" si="33"/>
        <v>54575</v>
      </c>
      <c r="MA51" s="284">
        <f t="shared" si="33"/>
        <v>54605</v>
      </c>
      <c r="MB51" s="284">
        <f t="shared" si="33"/>
        <v>54636</v>
      </c>
      <c r="MC51" s="284">
        <f t="shared" si="33"/>
        <v>54667</v>
      </c>
      <c r="MD51" s="284">
        <f t="shared" si="33"/>
        <v>54697</v>
      </c>
      <c r="ME51" s="284">
        <f t="shared" si="33"/>
        <v>54728</v>
      </c>
      <c r="MF51" s="284">
        <f t="shared" si="33"/>
        <v>54758</v>
      </c>
      <c r="MG51" s="204">
        <f>LT51+1</f>
        <v>2049</v>
      </c>
      <c r="MH51" s="284">
        <f>DATE(YEAR(MF51),MONTH(MF51)+1,1)</f>
        <v>54789</v>
      </c>
      <c r="MI51" s="284">
        <f t="shared" ref="MI51:MS51" si="34">DATE(YEAR(MH51),MONTH(MH51)+1,1)</f>
        <v>54820</v>
      </c>
      <c r="MJ51" s="284">
        <f t="shared" si="34"/>
        <v>54848</v>
      </c>
      <c r="MK51" s="284">
        <f t="shared" si="34"/>
        <v>54879</v>
      </c>
      <c r="ML51" s="284">
        <f t="shared" si="34"/>
        <v>54909</v>
      </c>
      <c r="MM51" s="284">
        <f t="shared" si="34"/>
        <v>54940</v>
      </c>
      <c r="MN51" s="284">
        <f t="shared" si="34"/>
        <v>54970</v>
      </c>
      <c r="MO51" s="284">
        <f t="shared" si="34"/>
        <v>55001</v>
      </c>
      <c r="MP51" s="284">
        <f t="shared" si="34"/>
        <v>55032</v>
      </c>
      <c r="MQ51" s="284">
        <f t="shared" si="34"/>
        <v>55062</v>
      </c>
      <c r="MR51" s="284">
        <f t="shared" si="34"/>
        <v>55093</v>
      </c>
      <c r="MS51" s="284">
        <f t="shared" si="34"/>
        <v>55123</v>
      </c>
      <c r="MT51" s="204">
        <f>MG51+1</f>
        <v>2050</v>
      </c>
      <c r="MU51" s="284">
        <f>DATE(YEAR(MS51),MONTH(MS51)+1,1)</f>
        <v>55154</v>
      </c>
      <c r="MV51" s="284">
        <f t="shared" ref="MV51:NF51" si="35">DATE(YEAR(MU51),MONTH(MU51)+1,1)</f>
        <v>55185</v>
      </c>
      <c r="MW51" s="284">
        <f t="shared" si="35"/>
        <v>55213</v>
      </c>
      <c r="MX51" s="284">
        <f t="shared" si="35"/>
        <v>55244</v>
      </c>
      <c r="MY51" s="284">
        <f t="shared" si="35"/>
        <v>55274</v>
      </c>
      <c r="MZ51" s="284">
        <f t="shared" si="35"/>
        <v>55305</v>
      </c>
      <c r="NA51" s="284">
        <f t="shared" si="35"/>
        <v>55335</v>
      </c>
      <c r="NB51" s="284">
        <f t="shared" si="35"/>
        <v>55366</v>
      </c>
      <c r="NC51" s="284">
        <f t="shared" si="35"/>
        <v>55397</v>
      </c>
      <c r="ND51" s="284">
        <f t="shared" si="35"/>
        <v>55427</v>
      </c>
      <c r="NE51" s="284">
        <f t="shared" si="35"/>
        <v>55458</v>
      </c>
      <c r="NF51" s="284">
        <f t="shared" si="35"/>
        <v>55488</v>
      </c>
      <c r="NG51" s="204">
        <f>MT51+1</f>
        <v>2051</v>
      </c>
      <c r="NH51" s="284">
        <f>DATE(YEAR(NF51),MONTH(NF51)+1,1)</f>
        <v>55519</v>
      </c>
      <c r="NI51" s="284">
        <f t="shared" ref="NI51:NS51" si="36">DATE(YEAR(NH51),MONTH(NH51)+1,1)</f>
        <v>55550</v>
      </c>
      <c r="NJ51" s="284">
        <f t="shared" si="36"/>
        <v>55579</v>
      </c>
      <c r="NK51" s="284">
        <f t="shared" si="36"/>
        <v>55610</v>
      </c>
      <c r="NL51" s="284">
        <f t="shared" si="36"/>
        <v>55640</v>
      </c>
      <c r="NM51" s="284">
        <f t="shared" si="36"/>
        <v>55671</v>
      </c>
      <c r="NN51" s="284">
        <f t="shared" si="36"/>
        <v>55701</v>
      </c>
      <c r="NO51" s="284">
        <f t="shared" si="36"/>
        <v>55732</v>
      </c>
      <c r="NP51" s="284">
        <f t="shared" si="36"/>
        <v>55763</v>
      </c>
      <c r="NQ51" s="284">
        <f t="shared" si="36"/>
        <v>55793</v>
      </c>
      <c r="NR51" s="284">
        <f t="shared" si="36"/>
        <v>55824</v>
      </c>
      <c r="NS51" s="284">
        <f t="shared" si="36"/>
        <v>55854</v>
      </c>
      <c r="NT51" s="204">
        <f>NG51+1</f>
        <v>2052</v>
      </c>
      <c r="NU51" s="284">
        <f>DATE(YEAR(NS51),MONTH(NS51)+1,1)</f>
        <v>55885</v>
      </c>
      <c r="NV51" s="284">
        <f t="shared" ref="NV51:OF51" si="37">DATE(YEAR(NU51),MONTH(NU51)+1,1)</f>
        <v>55916</v>
      </c>
      <c r="NW51" s="284">
        <f t="shared" si="37"/>
        <v>55944</v>
      </c>
      <c r="NX51" s="284">
        <f t="shared" si="37"/>
        <v>55975</v>
      </c>
      <c r="NY51" s="284">
        <f t="shared" si="37"/>
        <v>56005</v>
      </c>
      <c r="NZ51" s="284">
        <f t="shared" si="37"/>
        <v>56036</v>
      </c>
      <c r="OA51" s="284">
        <f t="shared" si="37"/>
        <v>56066</v>
      </c>
      <c r="OB51" s="284">
        <f t="shared" si="37"/>
        <v>56097</v>
      </c>
      <c r="OC51" s="284">
        <f t="shared" si="37"/>
        <v>56128</v>
      </c>
      <c r="OD51" s="284">
        <f t="shared" si="37"/>
        <v>56158</v>
      </c>
      <c r="OE51" s="284">
        <f t="shared" si="37"/>
        <v>56189</v>
      </c>
      <c r="OF51" s="284">
        <f t="shared" si="37"/>
        <v>56219</v>
      </c>
      <c r="OG51" s="204">
        <f>NT51+1</f>
        <v>2053</v>
      </c>
      <c r="OH51" s="284">
        <f>DATE(YEAR(OF51),MONTH(OF51)+1,1)</f>
        <v>56250</v>
      </c>
      <c r="OI51" s="284">
        <f t="shared" ref="OI51:OS51" si="38">DATE(YEAR(OH51),MONTH(OH51)+1,1)</f>
        <v>56281</v>
      </c>
      <c r="OJ51" s="284">
        <f t="shared" si="38"/>
        <v>56309</v>
      </c>
      <c r="OK51" s="284">
        <f t="shared" si="38"/>
        <v>56340</v>
      </c>
      <c r="OL51" s="284">
        <f t="shared" si="38"/>
        <v>56370</v>
      </c>
      <c r="OM51" s="284">
        <f t="shared" si="38"/>
        <v>56401</v>
      </c>
      <c r="ON51" s="284">
        <f t="shared" si="38"/>
        <v>56431</v>
      </c>
      <c r="OO51" s="284">
        <f t="shared" si="38"/>
        <v>56462</v>
      </c>
      <c r="OP51" s="284">
        <f t="shared" si="38"/>
        <v>56493</v>
      </c>
      <c r="OQ51" s="284">
        <f t="shared" si="38"/>
        <v>56523</v>
      </c>
      <c r="OR51" s="284">
        <f t="shared" si="38"/>
        <v>56554</v>
      </c>
      <c r="OS51" s="284">
        <f t="shared" si="38"/>
        <v>56584</v>
      </c>
      <c r="OT51" s="204">
        <f>OG51+1</f>
        <v>2054</v>
      </c>
      <c r="OU51" s="284">
        <f>DATE(YEAR(OS51),MONTH(OS51)+1,1)</f>
        <v>56615</v>
      </c>
      <c r="OV51" s="284">
        <f t="shared" ref="OV51:PF51" si="39">DATE(YEAR(OU51),MONTH(OU51)+1,1)</f>
        <v>56646</v>
      </c>
      <c r="OW51" s="284">
        <f t="shared" si="39"/>
        <v>56674</v>
      </c>
      <c r="OX51" s="284">
        <f t="shared" si="39"/>
        <v>56705</v>
      </c>
      <c r="OY51" s="284">
        <f t="shared" si="39"/>
        <v>56735</v>
      </c>
      <c r="OZ51" s="284">
        <f t="shared" si="39"/>
        <v>56766</v>
      </c>
      <c r="PA51" s="284">
        <f t="shared" si="39"/>
        <v>56796</v>
      </c>
      <c r="PB51" s="284">
        <f t="shared" si="39"/>
        <v>56827</v>
      </c>
      <c r="PC51" s="284">
        <f t="shared" si="39"/>
        <v>56858</v>
      </c>
      <c r="PD51" s="284">
        <f t="shared" si="39"/>
        <v>56888</v>
      </c>
      <c r="PE51" s="284">
        <f t="shared" si="39"/>
        <v>56919</v>
      </c>
      <c r="PF51" s="284">
        <f t="shared" si="39"/>
        <v>56949</v>
      </c>
      <c r="PG51" s="204">
        <f>OT51+1</f>
        <v>2055</v>
      </c>
      <c r="PH51" s="284">
        <f>DATE(YEAR(PF51),MONTH(PF51)+1,1)</f>
        <v>56980</v>
      </c>
      <c r="PI51" s="284">
        <f t="shared" ref="PI51:PS51" si="40">DATE(YEAR(PH51),MONTH(PH51)+1,1)</f>
        <v>57011</v>
      </c>
      <c r="PJ51" s="284">
        <f t="shared" si="40"/>
        <v>57040</v>
      </c>
      <c r="PK51" s="284">
        <f t="shared" si="40"/>
        <v>57071</v>
      </c>
      <c r="PL51" s="284">
        <f t="shared" si="40"/>
        <v>57101</v>
      </c>
      <c r="PM51" s="284">
        <f t="shared" si="40"/>
        <v>57132</v>
      </c>
      <c r="PN51" s="284">
        <f t="shared" si="40"/>
        <v>57162</v>
      </c>
      <c r="PO51" s="284">
        <f t="shared" si="40"/>
        <v>57193</v>
      </c>
      <c r="PP51" s="284">
        <f t="shared" si="40"/>
        <v>57224</v>
      </c>
      <c r="PQ51" s="284">
        <f t="shared" si="40"/>
        <v>57254</v>
      </c>
      <c r="PR51" s="284">
        <f t="shared" si="40"/>
        <v>57285</v>
      </c>
      <c r="PS51" s="284">
        <f t="shared" si="40"/>
        <v>57315</v>
      </c>
      <c r="PT51" s="204">
        <f>PG51+1</f>
        <v>2056</v>
      </c>
      <c r="PU51" s="284">
        <f>DATE(YEAR(PS51),MONTH(PS51)+1,1)</f>
        <v>57346</v>
      </c>
      <c r="PV51" s="284">
        <f t="shared" ref="PV51:QF51" si="41">DATE(YEAR(PU51),MONTH(PU51)+1,1)</f>
        <v>57377</v>
      </c>
      <c r="PW51" s="284">
        <f t="shared" si="41"/>
        <v>57405</v>
      </c>
      <c r="PX51" s="284">
        <f t="shared" si="41"/>
        <v>57436</v>
      </c>
      <c r="PY51" s="284">
        <f t="shared" si="41"/>
        <v>57466</v>
      </c>
      <c r="PZ51" s="284">
        <f t="shared" si="41"/>
        <v>57497</v>
      </c>
      <c r="QA51" s="284">
        <f t="shared" si="41"/>
        <v>57527</v>
      </c>
      <c r="QB51" s="284">
        <f t="shared" si="41"/>
        <v>57558</v>
      </c>
      <c r="QC51" s="284">
        <f t="shared" si="41"/>
        <v>57589</v>
      </c>
      <c r="QD51" s="284">
        <f t="shared" si="41"/>
        <v>57619</v>
      </c>
      <c r="QE51" s="284">
        <f t="shared" si="41"/>
        <v>57650</v>
      </c>
      <c r="QF51" s="284">
        <f t="shared" si="41"/>
        <v>57680</v>
      </c>
      <c r="QG51" s="204">
        <f>PT51+1</f>
        <v>2057</v>
      </c>
      <c r="QH51" s="284">
        <f>DATE(YEAR(QF51),MONTH(QF51)+1,1)</f>
        <v>57711</v>
      </c>
      <c r="QI51" s="284">
        <f t="shared" ref="QI51:QS51" si="42">DATE(YEAR(QH51),MONTH(QH51)+1,1)</f>
        <v>57742</v>
      </c>
      <c r="QJ51" s="284">
        <f t="shared" si="42"/>
        <v>57770</v>
      </c>
      <c r="QK51" s="284">
        <f t="shared" si="42"/>
        <v>57801</v>
      </c>
      <c r="QL51" s="284">
        <f t="shared" si="42"/>
        <v>57831</v>
      </c>
      <c r="QM51" s="284">
        <f t="shared" si="42"/>
        <v>57862</v>
      </c>
      <c r="QN51" s="284">
        <f t="shared" si="42"/>
        <v>57892</v>
      </c>
      <c r="QO51" s="284">
        <f t="shared" si="42"/>
        <v>57923</v>
      </c>
      <c r="QP51" s="284">
        <f t="shared" si="42"/>
        <v>57954</v>
      </c>
      <c r="QQ51" s="284">
        <f t="shared" si="42"/>
        <v>57984</v>
      </c>
      <c r="QR51" s="284">
        <f t="shared" si="42"/>
        <v>58015</v>
      </c>
      <c r="QS51" s="284">
        <f t="shared" si="42"/>
        <v>58045</v>
      </c>
      <c r="QT51" s="204">
        <f>QG51+1</f>
        <v>2058</v>
      </c>
      <c r="QU51" s="284">
        <f>DATE(YEAR(QS51),MONTH(QS51)+1,1)</f>
        <v>58076</v>
      </c>
      <c r="QV51" s="284">
        <f t="shared" ref="QV51:RF51" si="43">DATE(YEAR(QU51),MONTH(QU51)+1,1)</f>
        <v>58107</v>
      </c>
      <c r="QW51" s="284">
        <f t="shared" si="43"/>
        <v>58135</v>
      </c>
      <c r="QX51" s="284">
        <f t="shared" si="43"/>
        <v>58166</v>
      </c>
      <c r="QY51" s="284">
        <f t="shared" si="43"/>
        <v>58196</v>
      </c>
      <c r="QZ51" s="284">
        <f t="shared" si="43"/>
        <v>58227</v>
      </c>
      <c r="RA51" s="284">
        <f t="shared" si="43"/>
        <v>58257</v>
      </c>
      <c r="RB51" s="284">
        <f t="shared" si="43"/>
        <v>58288</v>
      </c>
      <c r="RC51" s="284">
        <f t="shared" si="43"/>
        <v>58319</v>
      </c>
      <c r="RD51" s="284">
        <f t="shared" si="43"/>
        <v>58349</v>
      </c>
      <c r="RE51" s="284">
        <f t="shared" si="43"/>
        <v>58380</v>
      </c>
      <c r="RF51" s="284">
        <f t="shared" si="43"/>
        <v>58410</v>
      </c>
      <c r="RG51" s="204">
        <f>QT51+1</f>
        <v>2059</v>
      </c>
    </row>
    <row r="52" spans="1:475" ht="18" customHeight="1">
      <c r="B52" s="50" t="s">
        <v>264</v>
      </c>
      <c r="C52" s="20"/>
      <c r="E52" s="285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7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7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7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7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7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7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7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7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7"/>
      <c r="EH52" s="286"/>
      <c r="EI52" s="286"/>
      <c r="EJ52" s="286"/>
      <c r="EK52" s="286"/>
      <c r="EL52" s="286"/>
      <c r="EM52" s="286"/>
      <c r="EN52" s="286"/>
      <c r="EO52" s="286"/>
      <c r="EP52" s="286"/>
      <c r="EQ52" s="286"/>
      <c r="ER52" s="286"/>
      <c r="ES52" s="286"/>
      <c r="ET52" s="287"/>
      <c r="EU52" s="286"/>
      <c r="EV52" s="286"/>
      <c r="EW52" s="286"/>
      <c r="EX52" s="286"/>
      <c r="EY52" s="286"/>
      <c r="EZ52" s="286"/>
      <c r="FA52" s="286"/>
      <c r="FB52" s="286"/>
      <c r="FC52" s="286"/>
      <c r="FD52" s="286"/>
      <c r="FE52" s="286"/>
      <c r="FF52" s="286"/>
      <c r="FG52" s="287"/>
      <c r="FH52" s="286"/>
      <c r="FI52" s="286"/>
      <c r="FJ52" s="286"/>
      <c r="FK52" s="286"/>
      <c r="FL52" s="286"/>
      <c r="FM52" s="286"/>
      <c r="FN52" s="286"/>
      <c r="FO52" s="286"/>
      <c r="FP52" s="286"/>
      <c r="FQ52" s="286"/>
      <c r="FR52" s="286"/>
      <c r="FS52" s="286"/>
      <c r="FT52" s="287"/>
      <c r="FU52" s="286"/>
      <c r="FV52" s="286"/>
      <c r="FW52" s="286"/>
      <c r="FX52" s="286"/>
      <c r="FY52" s="286"/>
      <c r="FZ52" s="286"/>
      <c r="GA52" s="286"/>
      <c r="GB52" s="286"/>
      <c r="GC52" s="286"/>
      <c r="GD52" s="286"/>
      <c r="GE52" s="286"/>
      <c r="GF52" s="286"/>
      <c r="GG52" s="287"/>
      <c r="GH52" s="286"/>
      <c r="GI52" s="286"/>
      <c r="GJ52" s="286"/>
      <c r="GK52" s="286"/>
      <c r="GL52" s="286"/>
      <c r="GM52" s="286"/>
      <c r="GN52" s="286"/>
      <c r="GO52" s="286"/>
      <c r="GP52" s="286"/>
      <c r="GQ52" s="286"/>
      <c r="GR52" s="286"/>
      <c r="GS52" s="286"/>
      <c r="GT52" s="287"/>
      <c r="GU52" s="286"/>
      <c r="GV52" s="286"/>
      <c r="GW52" s="286"/>
      <c r="GX52" s="286"/>
      <c r="GY52" s="286"/>
      <c r="GZ52" s="286"/>
      <c r="HA52" s="286"/>
      <c r="HB52" s="286"/>
      <c r="HC52" s="286"/>
      <c r="HD52" s="286"/>
      <c r="HE52" s="286"/>
      <c r="HF52" s="286"/>
      <c r="HG52" s="287"/>
      <c r="HH52" s="286"/>
      <c r="HI52" s="286"/>
      <c r="HJ52" s="286"/>
      <c r="HK52" s="286"/>
      <c r="HL52" s="286"/>
      <c r="HM52" s="286"/>
      <c r="HN52" s="286"/>
      <c r="HO52" s="286"/>
      <c r="HP52" s="286"/>
      <c r="HQ52" s="286"/>
      <c r="HR52" s="286"/>
      <c r="HS52" s="286"/>
      <c r="HT52" s="287"/>
      <c r="HU52" s="286"/>
      <c r="HV52" s="286"/>
      <c r="HW52" s="286"/>
      <c r="HX52" s="286"/>
      <c r="HY52" s="286"/>
      <c r="HZ52" s="286"/>
      <c r="IA52" s="286"/>
      <c r="IB52" s="286"/>
      <c r="IC52" s="286"/>
      <c r="ID52" s="286"/>
      <c r="IE52" s="286"/>
      <c r="IF52" s="286"/>
      <c r="IG52" s="287"/>
      <c r="IH52" s="286"/>
      <c r="II52" s="286"/>
      <c r="IJ52" s="286"/>
      <c r="IK52" s="286"/>
      <c r="IL52" s="286"/>
      <c r="IM52" s="286"/>
      <c r="IN52" s="286"/>
      <c r="IO52" s="286"/>
      <c r="IP52" s="286"/>
      <c r="IQ52" s="286"/>
      <c r="IR52" s="286"/>
      <c r="IS52" s="286"/>
      <c r="IT52" s="287"/>
      <c r="IU52" s="286"/>
      <c r="IV52" s="286"/>
      <c r="IW52" s="286"/>
      <c r="IX52" s="286"/>
      <c r="IY52" s="286"/>
      <c r="IZ52" s="286"/>
      <c r="JA52" s="286"/>
      <c r="JB52" s="286"/>
      <c r="JC52" s="286"/>
      <c r="JD52" s="286"/>
      <c r="JE52" s="286"/>
      <c r="JF52" s="286"/>
      <c r="JG52" s="287"/>
      <c r="JH52" s="286"/>
      <c r="JI52" s="286"/>
      <c r="JJ52" s="286"/>
      <c r="JK52" s="286"/>
      <c r="JL52" s="286"/>
      <c r="JM52" s="286"/>
      <c r="JN52" s="286"/>
      <c r="JO52" s="286"/>
      <c r="JP52" s="286"/>
      <c r="JQ52" s="286"/>
      <c r="JR52" s="286"/>
      <c r="JS52" s="286"/>
      <c r="JT52" s="287"/>
      <c r="JU52" s="286"/>
      <c r="JV52" s="286"/>
      <c r="JW52" s="286"/>
      <c r="JX52" s="286"/>
      <c r="JY52" s="286"/>
      <c r="JZ52" s="286"/>
      <c r="KA52" s="286"/>
      <c r="KB52" s="286"/>
      <c r="KC52" s="286"/>
      <c r="KD52" s="286"/>
      <c r="KE52" s="286"/>
      <c r="KF52" s="286"/>
      <c r="KG52" s="287"/>
      <c r="KH52" s="286"/>
      <c r="KI52" s="286"/>
      <c r="KJ52" s="286"/>
      <c r="KK52" s="286"/>
      <c r="KL52" s="286"/>
      <c r="KM52" s="286"/>
      <c r="KN52" s="286"/>
      <c r="KO52" s="286"/>
      <c r="KP52" s="286"/>
      <c r="KQ52" s="286"/>
      <c r="KR52" s="286"/>
      <c r="KS52" s="286"/>
      <c r="KT52" s="287"/>
      <c r="KU52" s="286"/>
      <c r="KV52" s="286"/>
      <c r="KW52" s="286"/>
      <c r="KX52" s="286"/>
      <c r="KY52" s="286"/>
      <c r="KZ52" s="286"/>
      <c r="LA52" s="286"/>
      <c r="LB52" s="286"/>
      <c r="LC52" s="286"/>
      <c r="LD52" s="286"/>
      <c r="LE52" s="286"/>
      <c r="LF52" s="286"/>
      <c r="LG52" s="287"/>
      <c r="LH52" s="286"/>
      <c r="LI52" s="286"/>
      <c r="LJ52" s="286"/>
      <c r="LK52" s="286"/>
      <c r="LL52" s="286"/>
      <c r="LM52" s="286"/>
      <c r="LN52" s="286"/>
      <c r="LO52" s="286"/>
      <c r="LP52" s="286"/>
      <c r="LQ52" s="286"/>
      <c r="LR52" s="286"/>
      <c r="LS52" s="286"/>
      <c r="LT52" s="287"/>
      <c r="LU52" s="286"/>
      <c r="LV52" s="286"/>
      <c r="LW52" s="286"/>
      <c r="LX52" s="286"/>
      <c r="LY52" s="286"/>
      <c r="LZ52" s="286"/>
      <c r="MA52" s="286"/>
      <c r="MB52" s="286"/>
      <c r="MC52" s="286"/>
      <c r="MD52" s="286"/>
      <c r="ME52" s="286"/>
      <c r="MF52" s="286"/>
      <c r="MG52" s="287"/>
      <c r="MH52" s="286"/>
      <c r="MI52" s="286"/>
      <c r="MJ52" s="286"/>
      <c r="MK52" s="286"/>
      <c r="ML52" s="286"/>
      <c r="MM52" s="286"/>
      <c r="MN52" s="286"/>
      <c r="MO52" s="286"/>
      <c r="MP52" s="286"/>
      <c r="MQ52" s="286"/>
      <c r="MR52" s="286"/>
      <c r="MS52" s="286"/>
      <c r="MT52" s="287"/>
      <c r="MU52" s="286"/>
      <c r="MV52" s="286"/>
      <c r="MW52" s="286"/>
      <c r="MX52" s="286"/>
      <c r="MY52" s="286"/>
      <c r="MZ52" s="286"/>
      <c r="NA52" s="286"/>
      <c r="NB52" s="286"/>
      <c r="NC52" s="286"/>
      <c r="ND52" s="286"/>
      <c r="NE52" s="286"/>
      <c r="NF52" s="286"/>
      <c r="NG52" s="287"/>
      <c r="NH52" s="286"/>
      <c r="NI52" s="286"/>
      <c r="NJ52" s="286"/>
      <c r="NK52" s="286"/>
      <c r="NL52" s="286"/>
      <c r="NM52" s="286"/>
      <c r="NN52" s="286"/>
      <c r="NO52" s="286"/>
      <c r="NP52" s="286"/>
      <c r="NQ52" s="286"/>
      <c r="NR52" s="286"/>
      <c r="NS52" s="286"/>
      <c r="NT52" s="287"/>
      <c r="NU52" s="286"/>
      <c r="NV52" s="286"/>
      <c r="NW52" s="286"/>
      <c r="NX52" s="286"/>
      <c r="NY52" s="286"/>
      <c r="NZ52" s="286"/>
      <c r="OA52" s="286"/>
      <c r="OB52" s="286"/>
      <c r="OC52" s="286"/>
      <c r="OD52" s="286"/>
      <c r="OE52" s="286"/>
      <c r="OF52" s="286"/>
      <c r="OG52" s="287"/>
      <c r="OH52" s="286"/>
      <c r="OI52" s="286"/>
      <c r="OJ52" s="286"/>
      <c r="OK52" s="286"/>
      <c r="OL52" s="286"/>
      <c r="OM52" s="286"/>
      <c r="ON52" s="286"/>
      <c r="OO52" s="286"/>
      <c r="OP52" s="286"/>
      <c r="OQ52" s="286"/>
      <c r="OR52" s="286"/>
      <c r="OS52" s="286"/>
      <c r="OT52" s="287"/>
      <c r="OU52" s="286"/>
      <c r="OV52" s="286"/>
      <c r="OW52" s="286"/>
      <c r="OX52" s="286"/>
      <c r="OY52" s="286"/>
      <c r="OZ52" s="286"/>
      <c r="PA52" s="286"/>
      <c r="PB52" s="286"/>
      <c r="PC52" s="286"/>
      <c r="PD52" s="286"/>
      <c r="PE52" s="286"/>
      <c r="PF52" s="286"/>
      <c r="PG52" s="287"/>
      <c r="PH52" s="286"/>
      <c r="PI52" s="286"/>
      <c r="PJ52" s="286"/>
      <c r="PK52" s="286"/>
      <c r="PL52" s="286"/>
      <c r="PM52" s="286"/>
      <c r="PN52" s="286"/>
      <c r="PO52" s="286"/>
      <c r="PP52" s="286"/>
      <c r="PQ52" s="286"/>
      <c r="PR52" s="286"/>
      <c r="PS52" s="286"/>
      <c r="PT52" s="287"/>
      <c r="PU52" s="286"/>
      <c r="PV52" s="286"/>
      <c r="PW52" s="286"/>
      <c r="PX52" s="286"/>
      <c r="PY52" s="286"/>
      <c r="PZ52" s="286"/>
      <c r="QA52" s="286"/>
      <c r="QB52" s="286"/>
      <c r="QC52" s="286"/>
      <c r="QD52" s="286"/>
      <c r="QE52" s="286"/>
      <c r="QF52" s="286"/>
      <c r="QG52" s="287"/>
      <c r="QH52" s="286"/>
      <c r="QI52" s="286"/>
      <c r="QJ52" s="286"/>
      <c r="QK52" s="286"/>
      <c r="QL52" s="286"/>
      <c r="QM52" s="286"/>
      <c r="QN52" s="286"/>
      <c r="QO52" s="286"/>
      <c r="QP52" s="286"/>
      <c r="QQ52" s="286"/>
      <c r="QR52" s="286"/>
      <c r="QS52" s="286"/>
      <c r="QT52" s="287"/>
      <c r="QU52" s="286"/>
      <c r="QV52" s="286"/>
      <c r="QW52" s="286"/>
      <c r="QX52" s="286"/>
      <c r="QY52" s="286"/>
      <c r="QZ52" s="286"/>
      <c r="RA52" s="286"/>
      <c r="RB52" s="286"/>
      <c r="RC52" s="286"/>
      <c r="RD52" s="286"/>
      <c r="RE52" s="286"/>
      <c r="RF52" s="286"/>
    </row>
    <row r="53" spans="1:475" ht="18" customHeight="1">
      <c r="B53" s="50" t="s">
        <v>265</v>
      </c>
      <c r="C53" s="20"/>
      <c r="E53" s="285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7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7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7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7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7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7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7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7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7"/>
      <c r="EH53" s="286"/>
      <c r="EI53" s="286"/>
      <c r="EJ53" s="286"/>
      <c r="EK53" s="286"/>
      <c r="EL53" s="286"/>
      <c r="EM53" s="286"/>
      <c r="EN53" s="286"/>
      <c r="EO53" s="286"/>
      <c r="EP53" s="286"/>
      <c r="EQ53" s="286"/>
      <c r="ER53" s="286"/>
      <c r="ES53" s="286"/>
      <c r="ET53" s="287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7"/>
      <c r="FH53" s="286"/>
      <c r="FI53" s="286"/>
      <c r="FJ53" s="286"/>
      <c r="FK53" s="286"/>
      <c r="FL53" s="286"/>
      <c r="FM53" s="286"/>
      <c r="FN53" s="286"/>
      <c r="FO53" s="286"/>
      <c r="FP53" s="286"/>
      <c r="FQ53" s="286"/>
      <c r="FR53" s="286"/>
      <c r="FS53" s="286"/>
      <c r="FT53" s="287"/>
      <c r="FU53" s="286"/>
      <c r="FV53" s="286"/>
      <c r="FW53" s="286"/>
      <c r="FX53" s="286"/>
      <c r="FY53" s="286"/>
      <c r="FZ53" s="286"/>
      <c r="GA53" s="286"/>
      <c r="GB53" s="286"/>
      <c r="GC53" s="286"/>
      <c r="GD53" s="286"/>
      <c r="GE53" s="286"/>
      <c r="GF53" s="286"/>
      <c r="GG53" s="287"/>
      <c r="GH53" s="286"/>
      <c r="GI53" s="286"/>
      <c r="GJ53" s="286"/>
      <c r="GK53" s="286"/>
      <c r="GL53" s="286"/>
      <c r="GM53" s="286"/>
      <c r="GN53" s="286"/>
      <c r="GO53" s="286"/>
      <c r="GP53" s="286"/>
      <c r="GQ53" s="286"/>
      <c r="GR53" s="286"/>
      <c r="GS53" s="286"/>
      <c r="GT53" s="287"/>
      <c r="GU53" s="286"/>
      <c r="GV53" s="286"/>
      <c r="GW53" s="286"/>
      <c r="GX53" s="286"/>
      <c r="GY53" s="286"/>
      <c r="GZ53" s="286"/>
      <c r="HA53" s="286"/>
      <c r="HB53" s="286"/>
      <c r="HC53" s="286"/>
      <c r="HD53" s="286"/>
      <c r="HE53" s="286"/>
      <c r="HF53" s="286"/>
      <c r="HG53" s="287"/>
      <c r="HH53" s="286"/>
      <c r="HI53" s="286"/>
      <c r="HJ53" s="286"/>
      <c r="HK53" s="286"/>
      <c r="HL53" s="286"/>
      <c r="HM53" s="286"/>
      <c r="HN53" s="286"/>
      <c r="HO53" s="286"/>
      <c r="HP53" s="286"/>
      <c r="HQ53" s="286"/>
      <c r="HR53" s="286"/>
      <c r="HS53" s="286"/>
      <c r="HT53" s="287"/>
      <c r="HU53" s="286"/>
      <c r="HV53" s="286"/>
      <c r="HW53" s="286"/>
      <c r="HX53" s="286"/>
      <c r="HY53" s="286"/>
      <c r="HZ53" s="286"/>
      <c r="IA53" s="286"/>
      <c r="IB53" s="286"/>
      <c r="IC53" s="286"/>
      <c r="ID53" s="286"/>
      <c r="IE53" s="286"/>
      <c r="IF53" s="286"/>
      <c r="IG53" s="287"/>
      <c r="IH53" s="286"/>
      <c r="II53" s="286"/>
      <c r="IJ53" s="286"/>
      <c r="IK53" s="286"/>
      <c r="IL53" s="286"/>
      <c r="IM53" s="286"/>
      <c r="IN53" s="286"/>
      <c r="IO53" s="286"/>
      <c r="IP53" s="286"/>
      <c r="IQ53" s="286"/>
      <c r="IR53" s="286"/>
      <c r="IS53" s="286"/>
      <c r="IT53" s="287"/>
      <c r="IU53" s="286"/>
      <c r="IV53" s="286"/>
      <c r="IW53" s="286"/>
      <c r="IX53" s="286"/>
      <c r="IY53" s="286"/>
      <c r="IZ53" s="286"/>
      <c r="JA53" s="286"/>
      <c r="JB53" s="286"/>
      <c r="JC53" s="286"/>
      <c r="JD53" s="286"/>
      <c r="JE53" s="286"/>
      <c r="JF53" s="286"/>
      <c r="JG53" s="287"/>
      <c r="JH53" s="286"/>
      <c r="JI53" s="286"/>
      <c r="JJ53" s="286"/>
      <c r="JK53" s="286"/>
      <c r="JL53" s="286"/>
      <c r="JM53" s="286"/>
      <c r="JN53" s="286"/>
      <c r="JO53" s="286"/>
      <c r="JP53" s="286"/>
      <c r="JQ53" s="286"/>
      <c r="JR53" s="286"/>
      <c r="JS53" s="286"/>
      <c r="JT53" s="287"/>
      <c r="JU53" s="286"/>
      <c r="JV53" s="286"/>
      <c r="JW53" s="286"/>
      <c r="JX53" s="286"/>
      <c r="JY53" s="286"/>
      <c r="JZ53" s="286"/>
      <c r="KA53" s="286"/>
      <c r="KB53" s="286"/>
      <c r="KC53" s="286"/>
      <c r="KD53" s="286"/>
      <c r="KE53" s="286"/>
      <c r="KF53" s="286"/>
      <c r="KG53" s="287"/>
      <c r="KH53" s="286"/>
      <c r="KI53" s="286"/>
      <c r="KJ53" s="286"/>
      <c r="KK53" s="286"/>
      <c r="KL53" s="286"/>
      <c r="KM53" s="286"/>
      <c r="KN53" s="286"/>
      <c r="KO53" s="286"/>
      <c r="KP53" s="286"/>
      <c r="KQ53" s="286"/>
      <c r="KR53" s="286"/>
      <c r="KS53" s="286"/>
      <c r="KT53" s="287"/>
      <c r="KU53" s="286"/>
      <c r="KV53" s="286"/>
      <c r="KW53" s="286"/>
      <c r="KX53" s="286"/>
      <c r="KY53" s="286"/>
      <c r="KZ53" s="286"/>
      <c r="LA53" s="286"/>
      <c r="LB53" s="286"/>
      <c r="LC53" s="286"/>
      <c r="LD53" s="286"/>
      <c r="LE53" s="286"/>
      <c r="LF53" s="286"/>
      <c r="LG53" s="287"/>
      <c r="LH53" s="286"/>
      <c r="LI53" s="286"/>
      <c r="LJ53" s="286"/>
      <c r="LK53" s="286"/>
      <c r="LL53" s="286"/>
      <c r="LM53" s="286"/>
      <c r="LN53" s="286"/>
      <c r="LO53" s="286"/>
      <c r="LP53" s="286"/>
      <c r="LQ53" s="286"/>
      <c r="LR53" s="286"/>
      <c r="LS53" s="286"/>
      <c r="LT53" s="287"/>
      <c r="LU53" s="286"/>
      <c r="LV53" s="286"/>
      <c r="LW53" s="286"/>
      <c r="LX53" s="286"/>
      <c r="LY53" s="286"/>
      <c r="LZ53" s="286"/>
      <c r="MA53" s="286"/>
      <c r="MB53" s="286"/>
      <c r="MC53" s="286"/>
      <c r="MD53" s="286"/>
      <c r="ME53" s="286"/>
      <c r="MF53" s="286"/>
      <c r="MG53" s="287"/>
      <c r="MH53" s="286"/>
      <c r="MI53" s="286"/>
      <c r="MJ53" s="286"/>
      <c r="MK53" s="286"/>
      <c r="ML53" s="286"/>
      <c r="MM53" s="286"/>
      <c r="MN53" s="286"/>
      <c r="MO53" s="286"/>
      <c r="MP53" s="286"/>
      <c r="MQ53" s="286"/>
      <c r="MR53" s="286"/>
      <c r="MS53" s="286"/>
      <c r="MT53" s="287"/>
      <c r="MU53" s="286"/>
      <c r="MV53" s="286"/>
      <c r="MW53" s="286"/>
      <c r="MX53" s="286"/>
      <c r="MY53" s="286"/>
      <c r="MZ53" s="286"/>
      <c r="NA53" s="286"/>
      <c r="NB53" s="286"/>
      <c r="NC53" s="286"/>
      <c r="ND53" s="286"/>
      <c r="NE53" s="286"/>
      <c r="NF53" s="286"/>
      <c r="NG53" s="287"/>
      <c r="NH53" s="286"/>
      <c r="NI53" s="286"/>
      <c r="NJ53" s="286"/>
      <c r="NK53" s="286"/>
      <c r="NL53" s="286"/>
      <c r="NM53" s="286"/>
      <c r="NN53" s="286"/>
      <c r="NO53" s="286"/>
      <c r="NP53" s="286"/>
      <c r="NQ53" s="286"/>
      <c r="NR53" s="286"/>
      <c r="NS53" s="286"/>
      <c r="NT53" s="287"/>
      <c r="NU53" s="286"/>
      <c r="NV53" s="286"/>
      <c r="NW53" s="286"/>
      <c r="NX53" s="286"/>
      <c r="NY53" s="286"/>
      <c r="NZ53" s="286"/>
      <c r="OA53" s="286"/>
      <c r="OB53" s="286"/>
      <c r="OC53" s="286"/>
      <c r="OD53" s="286"/>
      <c r="OE53" s="286"/>
      <c r="OF53" s="286"/>
      <c r="OG53" s="287"/>
      <c r="OH53" s="286"/>
      <c r="OI53" s="286"/>
      <c r="OJ53" s="286"/>
      <c r="OK53" s="286"/>
      <c r="OL53" s="286"/>
      <c r="OM53" s="286"/>
      <c r="ON53" s="286"/>
      <c r="OO53" s="286"/>
      <c r="OP53" s="286"/>
      <c r="OQ53" s="286"/>
      <c r="OR53" s="286"/>
      <c r="OS53" s="286"/>
      <c r="OT53" s="287"/>
      <c r="OU53" s="286"/>
      <c r="OV53" s="286"/>
      <c r="OW53" s="286"/>
      <c r="OX53" s="286"/>
      <c r="OY53" s="286"/>
      <c r="OZ53" s="286"/>
      <c r="PA53" s="286"/>
      <c r="PB53" s="286"/>
      <c r="PC53" s="286"/>
      <c r="PD53" s="286"/>
      <c r="PE53" s="286"/>
      <c r="PF53" s="286"/>
      <c r="PG53" s="287"/>
      <c r="PH53" s="286"/>
      <c r="PI53" s="286"/>
      <c r="PJ53" s="286"/>
      <c r="PK53" s="286"/>
      <c r="PL53" s="286"/>
      <c r="PM53" s="286"/>
      <c r="PN53" s="286"/>
      <c r="PO53" s="286"/>
      <c r="PP53" s="286"/>
      <c r="PQ53" s="286"/>
      <c r="PR53" s="286"/>
      <c r="PS53" s="286"/>
      <c r="PT53" s="287"/>
      <c r="PU53" s="286"/>
      <c r="PV53" s="286"/>
      <c r="PW53" s="286"/>
      <c r="PX53" s="286"/>
      <c r="PY53" s="286"/>
      <c r="PZ53" s="286"/>
      <c r="QA53" s="286"/>
      <c r="QB53" s="286"/>
      <c r="QC53" s="286"/>
      <c r="QD53" s="286"/>
      <c r="QE53" s="286"/>
      <c r="QF53" s="286"/>
      <c r="QG53" s="287"/>
      <c r="QH53" s="286"/>
      <c r="QI53" s="286"/>
      <c r="QJ53" s="286"/>
      <c r="QK53" s="286"/>
      <c r="QL53" s="286"/>
      <c r="QM53" s="286"/>
      <c r="QN53" s="286"/>
      <c r="QO53" s="286"/>
      <c r="QP53" s="286"/>
      <c r="QQ53" s="286"/>
      <c r="QR53" s="286"/>
      <c r="QS53" s="286"/>
      <c r="QT53" s="287"/>
      <c r="QU53" s="286"/>
      <c r="QV53" s="286"/>
      <c r="QW53" s="286"/>
      <c r="QX53" s="286"/>
      <c r="QY53" s="286"/>
      <c r="QZ53" s="286"/>
      <c r="RA53" s="286"/>
      <c r="RB53" s="286"/>
      <c r="RC53" s="286"/>
      <c r="RD53" s="286"/>
      <c r="RE53" s="286"/>
      <c r="RF53" s="286"/>
    </row>
    <row r="54" spans="1:475" ht="18" customHeight="1">
      <c r="B54" s="50" t="s">
        <v>64</v>
      </c>
      <c r="C54" s="20"/>
      <c r="E54" s="285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7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7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7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7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7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7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7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7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7"/>
      <c r="EH54" s="286"/>
      <c r="EI54" s="286"/>
      <c r="EJ54" s="286"/>
      <c r="EK54" s="286"/>
      <c r="EL54" s="286"/>
      <c r="EM54" s="286"/>
      <c r="EN54" s="286"/>
      <c r="EO54" s="286"/>
      <c r="EP54" s="286"/>
      <c r="EQ54" s="286"/>
      <c r="ER54" s="286"/>
      <c r="ES54" s="286"/>
      <c r="ET54" s="287"/>
      <c r="EU54" s="286"/>
      <c r="EV54" s="286"/>
      <c r="EW54" s="286"/>
      <c r="EX54" s="286"/>
      <c r="EY54" s="286"/>
      <c r="EZ54" s="286"/>
      <c r="FA54" s="286"/>
      <c r="FB54" s="286"/>
      <c r="FC54" s="286"/>
      <c r="FD54" s="286"/>
      <c r="FE54" s="286"/>
      <c r="FF54" s="286"/>
      <c r="FG54" s="287"/>
      <c r="FH54" s="286"/>
      <c r="FI54" s="286"/>
      <c r="FJ54" s="286"/>
      <c r="FK54" s="286"/>
      <c r="FL54" s="286"/>
      <c r="FM54" s="286"/>
      <c r="FN54" s="286"/>
      <c r="FO54" s="286"/>
      <c r="FP54" s="286"/>
      <c r="FQ54" s="286"/>
      <c r="FR54" s="286"/>
      <c r="FS54" s="286"/>
      <c r="FT54" s="287"/>
      <c r="FU54" s="286"/>
      <c r="FV54" s="286"/>
      <c r="FW54" s="286"/>
      <c r="FX54" s="286"/>
      <c r="FY54" s="286"/>
      <c r="FZ54" s="286"/>
      <c r="GA54" s="286"/>
      <c r="GB54" s="286"/>
      <c r="GC54" s="286"/>
      <c r="GD54" s="286"/>
      <c r="GE54" s="286"/>
      <c r="GF54" s="286"/>
      <c r="GG54" s="287"/>
      <c r="GH54" s="286"/>
      <c r="GI54" s="286"/>
      <c r="GJ54" s="286"/>
      <c r="GK54" s="286"/>
      <c r="GL54" s="286"/>
      <c r="GM54" s="286"/>
      <c r="GN54" s="286"/>
      <c r="GO54" s="286"/>
      <c r="GP54" s="286"/>
      <c r="GQ54" s="286"/>
      <c r="GR54" s="286"/>
      <c r="GS54" s="286"/>
      <c r="GT54" s="287"/>
      <c r="GU54" s="286"/>
      <c r="GV54" s="286"/>
      <c r="GW54" s="286"/>
      <c r="GX54" s="286"/>
      <c r="GY54" s="286"/>
      <c r="GZ54" s="286"/>
      <c r="HA54" s="286"/>
      <c r="HB54" s="286"/>
      <c r="HC54" s="286"/>
      <c r="HD54" s="286"/>
      <c r="HE54" s="286"/>
      <c r="HF54" s="286"/>
      <c r="HG54" s="287"/>
      <c r="HH54" s="286"/>
      <c r="HI54" s="286"/>
      <c r="HJ54" s="286"/>
      <c r="HK54" s="286"/>
      <c r="HL54" s="286"/>
      <c r="HM54" s="286"/>
      <c r="HN54" s="286"/>
      <c r="HO54" s="286"/>
      <c r="HP54" s="286"/>
      <c r="HQ54" s="286"/>
      <c r="HR54" s="286"/>
      <c r="HS54" s="286"/>
      <c r="HT54" s="287"/>
      <c r="HU54" s="286"/>
      <c r="HV54" s="286"/>
      <c r="HW54" s="286"/>
      <c r="HX54" s="286"/>
      <c r="HY54" s="286"/>
      <c r="HZ54" s="286"/>
      <c r="IA54" s="286"/>
      <c r="IB54" s="286"/>
      <c r="IC54" s="286"/>
      <c r="ID54" s="286"/>
      <c r="IE54" s="286"/>
      <c r="IF54" s="286"/>
      <c r="IG54" s="287"/>
      <c r="IH54" s="286"/>
      <c r="II54" s="286"/>
      <c r="IJ54" s="286"/>
      <c r="IK54" s="286"/>
      <c r="IL54" s="286"/>
      <c r="IM54" s="286"/>
      <c r="IN54" s="286"/>
      <c r="IO54" s="286"/>
      <c r="IP54" s="286"/>
      <c r="IQ54" s="286"/>
      <c r="IR54" s="286"/>
      <c r="IS54" s="286"/>
      <c r="IT54" s="287"/>
      <c r="IU54" s="286"/>
      <c r="IV54" s="286"/>
      <c r="IW54" s="286"/>
      <c r="IX54" s="286"/>
      <c r="IY54" s="286"/>
      <c r="IZ54" s="286"/>
      <c r="JA54" s="286"/>
      <c r="JB54" s="286"/>
      <c r="JC54" s="286"/>
      <c r="JD54" s="286"/>
      <c r="JE54" s="286"/>
      <c r="JF54" s="286"/>
      <c r="JG54" s="287"/>
      <c r="JH54" s="286"/>
      <c r="JI54" s="286"/>
      <c r="JJ54" s="286"/>
      <c r="JK54" s="286"/>
      <c r="JL54" s="286"/>
      <c r="JM54" s="286"/>
      <c r="JN54" s="286"/>
      <c r="JO54" s="286"/>
      <c r="JP54" s="286"/>
      <c r="JQ54" s="286"/>
      <c r="JR54" s="286"/>
      <c r="JS54" s="286"/>
      <c r="JT54" s="287"/>
      <c r="JU54" s="286"/>
      <c r="JV54" s="286"/>
      <c r="JW54" s="286"/>
      <c r="JX54" s="286"/>
      <c r="JY54" s="286"/>
      <c r="JZ54" s="286"/>
      <c r="KA54" s="286"/>
      <c r="KB54" s="286"/>
      <c r="KC54" s="286"/>
      <c r="KD54" s="286"/>
      <c r="KE54" s="286"/>
      <c r="KF54" s="286"/>
      <c r="KG54" s="287"/>
      <c r="KH54" s="286"/>
      <c r="KI54" s="286"/>
      <c r="KJ54" s="286"/>
      <c r="KK54" s="286"/>
      <c r="KL54" s="286"/>
      <c r="KM54" s="286"/>
      <c r="KN54" s="286"/>
      <c r="KO54" s="286"/>
      <c r="KP54" s="286"/>
      <c r="KQ54" s="286"/>
      <c r="KR54" s="286"/>
      <c r="KS54" s="286"/>
      <c r="KT54" s="287"/>
      <c r="KU54" s="286"/>
      <c r="KV54" s="286"/>
      <c r="KW54" s="286"/>
      <c r="KX54" s="286"/>
      <c r="KY54" s="286"/>
      <c r="KZ54" s="286"/>
      <c r="LA54" s="286"/>
      <c r="LB54" s="286"/>
      <c r="LC54" s="286"/>
      <c r="LD54" s="286"/>
      <c r="LE54" s="286"/>
      <c r="LF54" s="286"/>
      <c r="LG54" s="287"/>
      <c r="LH54" s="286"/>
      <c r="LI54" s="286"/>
      <c r="LJ54" s="286"/>
      <c r="LK54" s="286"/>
      <c r="LL54" s="286"/>
      <c r="LM54" s="286"/>
      <c r="LN54" s="286"/>
      <c r="LO54" s="286"/>
      <c r="LP54" s="286"/>
      <c r="LQ54" s="286"/>
      <c r="LR54" s="286"/>
      <c r="LS54" s="286"/>
      <c r="LT54" s="287"/>
      <c r="LU54" s="286"/>
      <c r="LV54" s="286"/>
      <c r="LW54" s="286"/>
      <c r="LX54" s="286"/>
      <c r="LY54" s="286"/>
      <c r="LZ54" s="286"/>
      <c r="MA54" s="286"/>
      <c r="MB54" s="286"/>
      <c r="MC54" s="286"/>
      <c r="MD54" s="286"/>
      <c r="ME54" s="286"/>
      <c r="MF54" s="286"/>
      <c r="MG54" s="287"/>
      <c r="MH54" s="286"/>
      <c r="MI54" s="286"/>
      <c r="MJ54" s="286"/>
      <c r="MK54" s="286"/>
      <c r="ML54" s="286"/>
      <c r="MM54" s="286"/>
      <c r="MN54" s="286"/>
      <c r="MO54" s="286"/>
      <c r="MP54" s="286"/>
      <c r="MQ54" s="286"/>
      <c r="MR54" s="286"/>
      <c r="MS54" s="286"/>
      <c r="MT54" s="287"/>
      <c r="MU54" s="286"/>
      <c r="MV54" s="286"/>
      <c r="MW54" s="286"/>
      <c r="MX54" s="286"/>
      <c r="MY54" s="286"/>
      <c r="MZ54" s="286"/>
      <c r="NA54" s="286"/>
      <c r="NB54" s="286"/>
      <c r="NC54" s="286"/>
      <c r="ND54" s="286"/>
      <c r="NE54" s="286"/>
      <c r="NF54" s="286"/>
      <c r="NG54" s="287"/>
      <c r="NH54" s="286"/>
      <c r="NI54" s="286"/>
      <c r="NJ54" s="286"/>
      <c r="NK54" s="286"/>
      <c r="NL54" s="286"/>
      <c r="NM54" s="286"/>
      <c r="NN54" s="286"/>
      <c r="NO54" s="286"/>
      <c r="NP54" s="286"/>
      <c r="NQ54" s="286"/>
      <c r="NR54" s="286"/>
      <c r="NS54" s="286"/>
      <c r="NT54" s="287"/>
      <c r="NU54" s="286"/>
      <c r="NV54" s="286"/>
      <c r="NW54" s="286"/>
      <c r="NX54" s="286"/>
      <c r="NY54" s="286"/>
      <c r="NZ54" s="286"/>
      <c r="OA54" s="286"/>
      <c r="OB54" s="286"/>
      <c r="OC54" s="286"/>
      <c r="OD54" s="286"/>
      <c r="OE54" s="286"/>
      <c r="OF54" s="286"/>
      <c r="OG54" s="287"/>
      <c r="OH54" s="286"/>
      <c r="OI54" s="286"/>
      <c r="OJ54" s="286"/>
      <c r="OK54" s="286"/>
      <c r="OL54" s="286"/>
      <c r="OM54" s="286"/>
      <c r="ON54" s="286"/>
      <c r="OO54" s="286"/>
      <c r="OP54" s="286"/>
      <c r="OQ54" s="286"/>
      <c r="OR54" s="286"/>
      <c r="OS54" s="286"/>
      <c r="OT54" s="287"/>
      <c r="OU54" s="286"/>
      <c r="OV54" s="286"/>
      <c r="OW54" s="286"/>
      <c r="OX54" s="286"/>
      <c r="OY54" s="286"/>
      <c r="OZ54" s="286"/>
      <c r="PA54" s="286"/>
      <c r="PB54" s="286"/>
      <c r="PC54" s="286"/>
      <c r="PD54" s="286"/>
      <c r="PE54" s="286"/>
      <c r="PF54" s="286"/>
      <c r="PG54" s="287"/>
      <c r="PH54" s="286"/>
      <c r="PI54" s="286"/>
      <c r="PJ54" s="286"/>
      <c r="PK54" s="286"/>
      <c r="PL54" s="286"/>
      <c r="PM54" s="286"/>
      <c r="PN54" s="286"/>
      <c r="PO54" s="286"/>
      <c r="PP54" s="286"/>
      <c r="PQ54" s="286"/>
      <c r="PR54" s="286"/>
      <c r="PS54" s="286"/>
      <c r="PT54" s="287"/>
      <c r="PU54" s="286"/>
      <c r="PV54" s="286"/>
      <c r="PW54" s="286"/>
      <c r="PX54" s="286"/>
      <c r="PY54" s="286"/>
      <c r="PZ54" s="286"/>
      <c r="QA54" s="286"/>
      <c r="QB54" s="286"/>
      <c r="QC54" s="286"/>
      <c r="QD54" s="286"/>
      <c r="QE54" s="286"/>
      <c r="QF54" s="286"/>
      <c r="QG54" s="287"/>
      <c r="QH54" s="286"/>
      <c r="QI54" s="286"/>
      <c r="QJ54" s="286"/>
      <c r="QK54" s="286"/>
      <c r="QL54" s="286"/>
      <c r="QM54" s="286"/>
      <c r="QN54" s="286"/>
      <c r="QO54" s="286"/>
      <c r="QP54" s="286"/>
      <c r="QQ54" s="286"/>
      <c r="QR54" s="286"/>
      <c r="QS54" s="286"/>
      <c r="QT54" s="287"/>
      <c r="QU54" s="286"/>
      <c r="QV54" s="286"/>
      <c r="QW54" s="286"/>
      <c r="QX54" s="286"/>
      <c r="QY54" s="286"/>
      <c r="QZ54" s="286"/>
      <c r="RA54" s="286"/>
      <c r="RB54" s="286"/>
      <c r="RC54" s="286"/>
      <c r="RD54" s="286"/>
      <c r="RE54" s="286"/>
      <c r="RF54" s="286"/>
    </row>
    <row r="55" spans="1:475" ht="18" customHeight="1">
      <c r="B55" s="50"/>
      <c r="C55" s="20"/>
      <c r="E55" s="285"/>
    </row>
    <row r="56" spans="1:475" ht="18" customHeight="1">
      <c r="A56" s="50"/>
      <c r="B56" s="205" t="s">
        <v>266</v>
      </c>
      <c r="C56" s="206"/>
      <c r="D56" s="206"/>
      <c r="E56" s="204"/>
      <c r="F56" s="204"/>
      <c r="G56" s="204"/>
      <c r="H56" s="204"/>
      <c r="I56" s="204">
        <f t="shared" ref="I56:AR56" si="44">H56+1</f>
        <v>1</v>
      </c>
      <c r="J56" s="204">
        <f t="shared" si="44"/>
        <v>2</v>
      </c>
      <c r="K56" s="204">
        <f t="shared" si="44"/>
        <v>3</v>
      </c>
      <c r="L56" s="204">
        <f t="shared" si="44"/>
        <v>4</v>
      </c>
      <c r="M56" s="204">
        <f t="shared" si="44"/>
        <v>5</v>
      </c>
      <c r="N56" s="204">
        <f t="shared" si="44"/>
        <v>6</v>
      </c>
      <c r="O56" s="204">
        <f t="shared" si="44"/>
        <v>7</v>
      </c>
      <c r="P56" s="204">
        <f t="shared" si="44"/>
        <v>8</v>
      </c>
      <c r="Q56" s="204">
        <f t="shared" si="44"/>
        <v>9</v>
      </c>
      <c r="R56" s="204">
        <f t="shared" si="44"/>
        <v>10</v>
      </c>
      <c r="S56" s="204">
        <f t="shared" si="44"/>
        <v>11</v>
      </c>
      <c r="T56" s="204">
        <f t="shared" si="44"/>
        <v>12</v>
      </c>
      <c r="U56" s="204">
        <f t="shared" si="44"/>
        <v>13</v>
      </c>
      <c r="V56" s="204">
        <f t="shared" si="44"/>
        <v>14</v>
      </c>
      <c r="W56" s="204">
        <f t="shared" si="44"/>
        <v>15</v>
      </c>
      <c r="X56" s="204">
        <f t="shared" si="44"/>
        <v>16</v>
      </c>
      <c r="Y56" s="204">
        <f t="shared" si="44"/>
        <v>17</v>
      </c>
      <c r="Z56" s="204">
        <f t="shared" si="44"/>
        <v>18</v>
      </c>
      <c r="AA56" s="204">
        <f t="shared" si="44"/>
        <v>19</v>
      </c>
      <c r="AB56" s="204">
        <f t="shared" si="44"/>
        <v>20</v>
      </c>
      <c r="AC56" s="204">
        <f t="shared" si="44"/>
        <v>21</v>
      </c>
      <c r="AD56" s="204">
        <f t="shared" si="44"/>
        <v>22</v>
      </c>
      <c r="AE56" s="204">
        <f t="shared" si="44"/>
        <v>23</v>
      </c>
      <c r="AF56" s="204">
        <f t="shared" si="44"/>
        <v>24</v>
      </c>
      <c r="AG56" s="204">
        <f t="shared" si="44"/>
        <v>25</v>
      </c>
      <c r="AH56" s="204">
        <f t="shared" si="44"/>
        <v>26</v>
      </c>
      <c r="AI56" s="204">
        <f t="shared" si="44"/>
        <v>27</v>
      </c>
      <c r="AJ56" s="204">
        <f t="shared" si="44"/>
        <v>28</v>
      </c>
      <c r="AK56" s="204">
        <f t="shared" si="44"/>
        <v>29</v>
      </c>
      <c r="AL56" s="204">
        <f t="shared" si="44"/>
        <v>30</v>
      </c>
      <c r="AM56" s="204">
        <f t="shared" si="44"/>
        <v>31</v>
      </c>
      <c r="AN56" s="204">
        <f t="shared" si="44"/>
        <v>32</v>
      </c>
      <c r="AO56" s="204">
        <f t="shared" si="44"/>
        <v>33</v>
      </c>
      <c r="AP56" s="204">
        <f t="shared" si="44"/>
        <v>34</v>
      </c>
      <c r="AQ56" s="204">
        <f t="shared" si="44"/>
        <v>35</v>
      </c>
      <c r="AR56" s="204">
        <f t="shared" si="44"/>
        <v>36</v>
      </c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</row>
    <row r="57" spans="1:475" ht="15.75" customHeight="1">
      <c r="A57" s="50"/>
      <c r="B57" s="205" t="s">
        <v>208</v>
      </c>
      <c r="C57" s="205"/>
      <c r="D57" s="206"/>
      <c r="E57" s="204"/>
      <c r="F57" s="204"/>
      <c r="G57" s="204"/>
      <c r="H57" s="207"/>
      <c r="I57" s="207">
        <v>0</v>
      </c>
      <c r="J57" s="207">
        <f t="shared" ref="J57:AR57" si="45">I57+1</f>
        <v>1</v>
      </c>
      <c r="K57" s="207">
        <f t="shared" si="45"/>
        <v>2</v>
      </c>
      <c r="L57" s="207">
        <f t="shared" si="45"/>
        <v>3</v>
      </c>
      <c r="M57" s="207">
        <f t="shared" si="45"/>
        <v>4</v>
      </c>
      <c r="N57" s="207">
        <f t="shared" si="45"/>
        <v>5</v>
      </c>
      <c r="O57" s="207">
        <f t="shared" si="45"/>
        <v>6</v>
      </c>
      <c r="P57" s="207">
        <f t="shared" si="45"/>
        <v>7</v>
      </c>
      <c r="Q57" s="207">
        <f t="shared" si="45"/>
        <v>8</v>
      </c>
      <c r="R57" s="207">
        <f t="shared" si="45"/>
        <v>9</v>
      </c>
      <c r="S57" s="207">
        <f t="shared" si="45"/>
        <v>10</v>
      </c>
      <c r="T57" s="207">
        <f t="shared" si="45"/>
        <v>11</v>
      </c>
      <c r="U57" s="207">
        <f t="shared" si="45"/>
        <v>12</v>
      </c>
      <c r="V57" s="207">
        <f t="shared" si="45"/>
        <v>13</v>
      </c>
      <c r="W57" s="207">
        <f t="shared" si="45"/>
        <v>14</v>
      </c>
      <c r="X57" s="207">
        <f t="shared" si="45"/>
        <v>15</v>
      </c>
      <c r="Y57" s="207">
        <f t="shared" si="45"/>
        <v>16</v>
      </c>
      <c r="Z57" s="207">
        <f t="shared" si="45"/>
        <v>17</v>
      </c>
      <c r="AA57" s="207">
        <f t="shared" si="45"/>
        <v>18</v>
      </c>
      <c r="AB57" s="207">
        <f t="shared" si="45"/>
        <v>19</v>
      </c>
      <c r="AC57" s="207">
        <f t="shared" si="45"/>
        <v>20</v>
      </c>
      <c r="AD57" s="207">
        <f t="shared" si="45"/>
        <v>21</v>
      </c>
      <c r="AE57" s="207">
        <f t="shared" si="45"/>
        <v>22</v>
      </c>
      <c r="AF57" s="207">
        <f t="shared" si="45"/>
        <v>23</v>
      </c>
      <c r="AG57" s="207">
        <f t="shared" si="45"/>
        <v>24</v>
      </c>
      <c r="AH57" s="207">
        <f t="shared" si="45"/>
        <v>25</v>
      </c>
      <c r="AI57" s="207">
        <f t="shared" si="45"/>
        <v>26</v>
      </c>
      <c r="AJ57" s="207">
        <f t="shared" si="45"/>
        <v>27</v>
      </c>
      <c r="AK57" s="207">
        <f t="shared" si="45"/>
        <v>28</v>
      </c>
      <c r="AL57" s="207">
        <f t="shared" si="45"/>
        <v>29</v>
      </c>
      <c r="AM57" s="207">
        <f t="shared" si="45"/>
        <v>30</v>
      </c>
      <c r="AN57" s="207">
        <f t="shared" si="45"/>
        <v>31</v>
      </c>
      <c r="AO57" s="207">
        <f t="shared" si="45"/>
        <v>32</v>
      </c>
      <c r="AP57" s="207">
        <f t="shared" si="45"/>
        <v>33</v>
      </c>
      <c r="AQ57" s="207">
        <f t="shared" si="45"/>
        <v>34</v>
      </c>
      <c r="AR57" s="207">
        <f t="shared" si="45"/>
        <v>35</v>
      </c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</row>
    <row r="58" spans="1:475" ht="12.75" customHeight="1">
      <c r="E58" s="20"/>
      <c r="F58" s="20"/>
      <c r="H58" s="288"/>
      <c r="I58" s="20"/>
      <c r="J58" s="20"/>
    </row>
    <row r="59" spans="1:475" ht="17.25" customHeight="1">
      <c r="A59" s="289"/>
      <c r="B59" s="290" t="str">
        <f>E28</f>
        <v>BNDES</v>
      </c>
      <c r="C59" s="289"/>
      <c r="D59" s="291"/>
      <c r="E59" s="289"/>
      <c r="F59" s="292"/>
      <c r="G59" s="289"/>
      <c r="H59" s="292">
        <f>IF('Painel  de Controle'!$E$28="Real",(1+H18)/(1+H19)-1+$E$33+$E$34,H18+$E$33+$E$34)</f>
        <v>8.3307766059444094E-2</v>
      </c>
      <c r="I59" s="292">
        <f>IF('Painel  de Controle'!$E$28="Real",(1+I18)/(1+I19)-1+$E$33+$E$34,I18+$E$33+$E$34)</f>
        <v>8.3502694380292536E-2</v>
      </c>
      <c r="J59" s="292">
        <f>IF('Painel  de Controle'!$E$28="Real",(1+J18)/(1+J19)-1+$E$33+$E$34,J18+$E$33+$E$34)</f>
        <v>8.3667953667953626E-2</v>
      </c>
      <c r="K59" s="292">
        <f>IF('Painel  de Controle'!$E$28="Real",(1+K18)/(1+K19)-1+$E$33+$E$34,K18+$E$33+$E$34)</f>
        <v>8.3719806763285137E-2</v>
      </c>
      <c r="L59" s="292">
        <f>IF('Painel  de Controle'!$E$28="Real",(1+L18)/(1+L19)-1+$E$33+$E$34,L18+$E$33+$E$34)</f>
        <v>8.3719806763285137E-2</v>
      </c>
      <c r="M59" s="292">
        <f>IF('Painel  de Controle'!$E$28="Real",(1+M18)/(1+M19)-1+$E$33+$E$34,M18+$E$33+$E$34)</f>
        <v>8.3719806763285137E-2</v>
      </c>
      <c r="N59" s="292">
        <f>IF('Painel  de Controle'!$E$28="Real",(1+N18)/(1+N19)-1+$E$33+$E$34,N18+$E$33+$E$34)</f>
        <v>8.3719806763285137E-2</v>
      </c>
      <c r="O59" s="292">
        <f>IF('Painel  de Controle'!$E$28="Real",(1+O18)/(1+O19)-1+$E$33+$E$34,O18+$E$33+$E$34)</f>
        <v>8.3719806763285137E-2</v>
      </c>
      <c r="P59" s="292">
        <f>IF('Painel  de Controle'!$E$28="Real",(1+P18)/(1+P19)-1+$E$33+$E$34,P18+$E$33+$E$34)</f>
        <v>8.3719806763285137E-2</v>
      </c>
      <c r="Q59" s="292">
        <f>IF('Painel  de Controle'!$E$28="Real",(1+Q18)/(1+Q19)-1+$E$33+$E$34,Q18+$E$33+$E$34)</f>
        <v>8.3719806763285137E-2</v>
      </c>
      <c r="R59" s="292">
        <f>IF('Painel  de Controle'!$E$28="Real",(1+R18)/(1+R19)-1+$E$33+$E$34,R18+$E$33+$E$34)</f>
        <v>8.3719806763285137E-2</v>
      </c>
      <c r="S59" s="292">
        <f>IF('Painel  de Controle'!$E$28="Real",(1+S18)/(1+S19)-1+$E$33+$E$34,S18+$E$33+$E$34)</f>
        <v>8.3719806763285137E-2</v>
      </c>
      <c r="T59" s="292">
        <f>IF('Painel  de Controle'!$E$28="Real",(1+T18)/(1+T19)-1+$E$33+$E$34,T18+$E$33+$E$34)</f>
        <v>8.3719806763285137E-2</v>
      </c>
      <c r="U59" s="292">
        <f>IF('Painel  de Controle'!$E$28="Real",(1+U18)/(1+U19)-1+$E$33+$E$34,U18+$E$33+$E$34)</f>
        <v>8.3719806763285137E-2</v>
      </c>
      <c r="V59" s="292">
        <f>IF('Painel  de Controle'!$E$28="Real",(1+V18)/(1+V19)-1+$E$33+$E$34,V18+$E$33+$E$34)</f>
        <v>8.3719806763285137E-2</v>
      </c>
      <c r="W59" s="292">
        <f>IF('Painel  de Controle'!$E$28="Real",(1+W18)/(1+W19)-1+$E$33+$E$34,W18+$E$33+$E$34)</f>
        <v>8.3719806763285137E-2</v>
      </c>
      <c r="X59" s="292">
        <f>IF('Painel  de Controle'!$E$28="Real",(1+X18)/(1+X19)-1+$E$33+$E$34,X18+$E$33+$E$34)</f>
        <v>8.3719806763285137E-2</v>
      </c>
      <c r="Y59" s="292">
        <f>IF('Painel  de Controle'!$E$28="Real",(1+Y18)/(1+Y19)-1+$E$33+$E$34,Y18+$E$33+$E$34)</f>
        <v>8.3719806763285137E-2</v>
      </c>
      <c r="Z59" s="292">
        <f>IF('Painel  de Controle'!$E$28="Real",(1+Z18)/(1+Z19)-1+$E$33+$E$34,Z18+$E$33+$E$34)</f>
        <v>8.3719806763285137E-2</v>
      </c>
      <c r="AA59" s="292">
        <f>IF('Painel  de Controle'!$E$28="Real",(1+AA18)/(1+AA19)-1+$E$33+$E$34,AA18+$E$33+$E$34)</f>
        <v>8.3719806763285137E-2</v>
      </c>
      <c r="AB59" s="292">
        <f>IF('Painel  de Controle'!$E$28="Real",(1+AB18)/(1+AB19)-1+$E$33+$E$34,AB18+$E$33+$E$34)</f>
        <v>8.3719806763285137E-2</v>
      </c>
      <c r="AC59" s="292">
        <f>IF('Painel  de Controle'!$E$28="Real",(1+AC18)/(1+AC19)-1+$E$33+$E$34,AC18+$E$33+$E$34)</f>
        <v>8.3719806763285137E-2</v>
      </c>
      <c r="AD59" s="292">
        <f>IF('Painel  de Controle'!$E$28="Real",(1+AD18)/(1+AD19)-1+$E$33+$E$34,AD18+$E$33+$E$34)</f>
        <v>8.3719806763285137E-2</v>
      </c>
      <c r="AE59" s="292">
        <f>IF('Painel  de Controle'!$E$28="Real",(1+AE18)/(1+AE19)-1+$E$33+$E$34,AE18+$E$33+$E$34)</f>
        <v>8.3719806763285137E-2</v>
      </c>
      <c r="AF59" s="292">
        <f>IF('Painel  de Controle'!$E$28="Real",(1+AF18)/(1+AF19)-1+$E$33+$E$34,AF18+$E$33+$E$34)</f>
        <v>8.3719806763285137E-2</v>
      </c>
      <c r="AG59" s="292">
        <f>IF('Painel  de Controle'!$E$28="Real",(1+AG18)/(1+AG19)-1+$E$33+$E$34,AG18+$E$33+$E$34)</f>
        <v>8.3719806763285137E-2</v>
      </c>
      <c r="AH59" s="292">
        <f>IF('Painel  de Controle'!$E$28="Real",(1+AH18)/(1+AH19)-1+$E$33+$E$34,AH18+$E$33+$E$34)</f>
        <v>8.3719806763285137E-2</v>
      </c>
      <c r="AI59" s="292">
        <f>IF('Painel  de Controle'!$E$28="Real",(1+AI18)/(1+AI19)-1+$E$33+$E$34,AI18+$E$33+$E$34)</f>
        <v>8.3719806763285137E-2</v>
      </c>
      <c r="AJ59" s="292">
        <f>IF('Painel  de Controle'!$E$28="Real",(1+AJ18)/(1+AJ19)-1+$E$33+$E$34,AJ18+$E$33+$E$34)</f>
        <v>8.3719806763285137E-2</v>
      </c>
      <c r="AK59" s="292">
        <f>IF('Painel  de Controle'!$E$28="Real",(1+AK18)/(1+AK19)-1+$E$33+$E$34,AK18+$E$33+$E$34)</f>
        <v>8.3719806763285137E-2</v>
      </c>
      <c r="AL59" s="292">
        <f>IF('Painel  de Controle'!$E$28="Real",(1+AL18)/(1+AL19)-1+$E$33+$E$34,AL18+$E$33+$E$34)</f>
        <v>8.3719806763285137E-2</v>
      </c>
      <c r="AM59" s="292">
        <f>IF('Painel  de Controle'!$E$28="Real",(1+AM18)/(1+AM19)-1+$E$33+$E$34,AM18+$E$33+$E$34)</f>
        <v>8.3719806763285137E-2</v>
      </c>
      <c r="AN59" s="292">
        <f>IF('Painel  de Controle'!$E$28="Real",(1+AN18)/(1+AN19)-1+$E$33+$E$34,AN18+$E$33+$E$34)</f>
        <v>8.3719806763285137E-2</v>
      </c>
      <c r="AO59" s="292">
        <f>IF('Painel  de Controle'!$E$28="Real",(1+AO18)/(1+AO19)-1+$E$33+$E$34,AO18+$E$33+$E$34)</f>
        <v>8.3719806763285137E-2</v>
      </c>
      <c r="AP59" s="292">
        <f>IF('Painel  de Controle'!$E$28="Real",(1+AP18)/(1+AP19)-1+$E$33+$E$34,AP18+$E$33+$E$34)</f>
        <v>8.3719806763285137E-2</v>
      </c>
      <c r="AQ59" s="292">
        <f>IF('Painel  de Controle'!$E$28="Real",(1+AQ18)/(1+AQ19)-1+$E$33+$E$34,AQ18+$E$33+$E$34)</f>
        <v>8.3719806763285137E-2</v>
      </c>
      <c r="AR59" s="292">
        <f>IF('Painel  de Controle'!$E$28="Real",(1+AR18)/(1+AR19)-1+$E$33+$E$34,AR18+$E$33+$E$34)</f>
        <v>0.03</v>
      </c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289"/>
      <c r="CW59" s="289"/>
      <c r="CX59" s="289"/>
      <c r="CY59" s="289"/>
      <c r="CZ59" s="289"/>
      <c r="DA59" s="289"/>
      <c r="DB59" s="289"/>
      <c r="DC59" s="289"/>
      <c r="DD59" s="289"/>
      <c r="DE59" s="289"/>
      <c r="DF59" s="289"/>
      <c r="DG59" s="289"/>
      <c r="DH59" s="289"/>
      <c r="DI59" s="289"/>
      <c r="DJ59" s="289"/>
      <c r="DK59" s="289"/>
      <c r="DL59" s="289"/>
      <c r="DM59" s="289"/>
      <c r="DN59" s="289"/>
      <c r="DO59" s="289"/>
      <c r="DP59" s="289"/>
      <c r="DQ59" s="289"/>
      <c r="DR59" s="289"/>
      <c r="DS59" s="289"/>
      <c r="DT59" s="289"/>
      <c r="DU59" s="289"/>
      <c r="DV59" s="289"/>
      <c r="DW59" s="289"/>
      <c r="DX59" s="289"/>
      <c r="DY59" s="289"/>
      <c r="DZ59" s="289"/>
      <c r="EA59" s="289"/>
      <c r="EB59" s="289"/>
      <c r="EC59" s="289"/>
      <c r="ED59" s="289"/>
      <c r="EE59" s="289"/>
      <c r="EF59" s="289"/>
      <c r="EG59" s="289"/>
      <c r="EH59" s="289"/>
      <c r="EI59" s="289"/>
      <c r="EJ59" s="289"/>
      <c r="EK59" s="289"/>
      <c r="EL59" s="289"/>
      <c r="EM59" s="289"/>
      <c r="EN59" s="289"/>
      <c r="EO59" s="289"/>
      <c r="EP59" s="289"/>
      <c r="EQ59" s="289"/>
      <c r="ER59" s="289"/>
      <c r="ES59" s="289"/>
      <c r="ET59" s="289"/>
      <c r="EU59" s="289"/>
      <c r="EV59" s="289"/>
      <c r="EW59" s="289"/>
      <c r="EX59" s="289"/>
      <c r="EY59" s="289"/>
      <c r="EZ59" s="289"/>
      <c r="FA59" s="289"/>
      <c r="FB59" s="289"/>
      <c r="FC59" s="289"/>
      <c r="FD59" s="289"/>
      <c r="FE59" s="289"/>
      <c r="FF59" s="289"/>
      <c r="FG59" s="289"/>
      <c r="FH59" s="289"/>
      <c r="FI59" s="289"/>
      <c r="FJ59" s="289"/>
      <c r="FK59" s="289"/>
      <c r="FL59" s="289"/>
      <c r="FM59" s="289"/>
      <c r="FN59" s="289"/>
      <c r="FO59" s="289"/>
      <c r="FP59" s="289"/>
      <c r="FQ59" s="289"/>
      <c r="FR59" s="289"/>
      <c r="FS59" s="289"/>
      <c r="FT59" s="289"/>
      <c r="FU59" s="289"/>
      <c r="FV59" s="289"/>
      <c r="FW59" s="289"/>
      <c r="FX59" s="289"/>
      <c r="FY59" s="289"/>
      <c r="FZ59" s="289"/>
      <c r="GA59" s="289"/>
      <c r="GB59" s="289"/>
      <c r="GC59" s="289"/>
      <c r="GD59" s="289"/>
      <c r="GE59" s="289"/>
      <c r="GF59" s="289"/>
      <c r="GG59" s="289"/>
      <c r="GH59" s="289"/>
      <c r="GI59" s="289"/>
      <c r="GJ59" s="289"/>
      <c r="GK59" s="289"/>
      <c r="GL59" s="289"/>
      <c r="GM59" s="289"/>
      <c r="GN59" s="289"/>
      <c r="GO59" s="289"/>
      <c r="GP59" s="289"/>
      <c r="GQ59" s="289"/>
      <c r="GR59" s="289"/>
      <c r="GS59" s="289"/>
      <c r="GT59" s="289"/>
      <c r="GU59" s="289"/>
      <c r="GV59" s="289"/>
      <c r="GW59" s="289"/>
      <c r="GX59" s="289"/>
      <c r="GY59" s="289"/>
      <c r="GZ59" s="289"/>
      <c r="HA59" s="289"/>
      <c r="HB59" s="289"/>
      <c r="HC59" s="289"/>
      <c r="HD59" s="289"/>
      <c r="HE59" s="289"/>
      <c r="HF59" s="289"/>
      <c r="HG59" s="289"/>
      <c r="HH59" s="289"/>
      <c r="HI59" s="289"/>
      <c r="HJ59" s="289"/>
      <c r="HK59" s="289"/>
      <c r="HL59" s="289"/>
      <c r="HM59" s="289"/>
      <c r="HN59" s="289"/>
      <c r="HO59" s="289"/>
      <c r="HP59" s="289"/>
      <c r="HQ59" s="289"/>
      <c r="HR59" s="289"/>
      <c r="HS59" s="289"/>
      <c r="HT59" s="289"/>
      <c r="HU59" s="289"/>
      <c r="HV59" s="289"/>
      <c r="HW59" s="289"/>
      <c r="HX59" s="289"/>
      <c r="HY59" s="289"/>
      <c r="HZ59" s="289"/>
      <c r="IA59" s="289"/>
      <c r="IB59" s="289"/>
      <c r="IC59" s="289"/>
      <c r="ID59" s="289"/>
      <c r="IE59" s="289"/>
      <c r="IF59" s="289"/>
      <c r="IG59" s="289"/>
      <c r="IH59" s="289"/>
      <c r="II59" s="289"/>
      <c r="IJ59" s="289"/>
      <c r="IK59" s="289"/>
      <c r="IL59" s="289"/>
      <c r="IM59" s="289"/>
      <c r="IN59" s="289"/>
      <c r="IO59" s="289"/>
      <c r="IP59" s="289"/>
      <c r="IQ59" s="289"/>
      <c r="IR59" s="289"/>
      <c r="IS59" s="289"/>
      <c r="IT59" s="289"/>
      <c r="IU59" s="289"/>
      <c r="IV59" s="289"/>
      <c r="IW59" s="289"/>
      <c r="IX59" s="289"/>
      <c r="IY59" s="289"/>
      <c r="IZ59" s="289"/>
      <c r="JA59" s="289"/>
      <c r="JB59" s="289"/>
      <c r="JC59" s="289"/>
      <c r="JD59" s="289"/>
      <c r="JE59" s="289"/>
      <c r="JF59" s="289"/>
      <c r="JG59" s="289"/>
      <c r="JH59" s="289"/>
      <c r="JI59" s="289"/>
      <c r="JJ59" s="289"/>
      <c r="JK59" s="289"/>
      <c r="JL59" s="289"/>
      <c r="JM59" s="289"/>
      <c r="JN59" s="289"/>
      <c r="JO59" s="289"/>
      <c r="JP59" s="289"/>
      <c r="JQ59" s="289"/>
      <c r="JR59" s="289"/>
      <c r="JS59" s="289"/>
      <c r="JT59" s="289"/>
      <c r="JU59" s="289"/>
      <c r="JV59" s="289"/>
      <c r="JW59" s="289"/>
      <c r="JX59" s="289"/>
      <c r="JY59" s="289"/>
      <c r="JZ59" s="289"/>
      <c r="KA59" s="289"/>
      <c r="KB59" s="289"/>
      <c r="KC59" s="289"/>
      <c r="KD59" s="289"/>
      <c r="KE59" s="289"/>
      <c r="KF59" s="289"/>
      <c r="KG59" s="289"/>
      <c r="KH59" s="289"/>
      <c r="KI59" s="289"/>
      <c r="KJ59" s="289"/>
      <c r="KK59" s="289"/>
      <c r="KL59" s="289"/>
      <c r="KM59" s="289"/>
      <c r="KN59" s="289"/>
      <c r="KO59" s="289"/>
      <c r="KP59" s="289"/>
      <c r="KQ59" s="289"/>
      <c r="KR59" s="289"/>
      <c r="KS59" s="289"/>
      <c r="KT59" s="289"/>
      <c r="KU59" s="289"/>
      <c r="KV59" s="289"/>
      <c r="KW59" s="289"/>
      <c r="KX59" s="289"/>
      <c r="KY59" s="289"/>
      <c r="KZ59" s="289"/>
      <c r="LA59" s="289"/>
      <c r="LB59" s="289"/>
      <c r="LC59" s="289"/>
      <c r="LD59" s="289"/>
      <c r="LE59" s="289"/>
      <c r="LF59" s="289"/>
      <c r="LG59" s="289"/>
      <c r="LH59" s="289"/>
      <c r="LI59" s="289"/>
      <c r="LJ59" s="289"/>
      <c r="LK59" s="289"/>
      <c r="LL59" s="289"/>
      <c r="LM59" s="289"/>
      <c r="LN59" s="289"/>
      <c r="LO59" s="289"/>
      <c r="LP59" s="289"/>
      <c r="LQ59" s="289"/>
      <c r="LR59" s="289"/>
      <c r="LS59" s="289"/>
      <c r="LT59" s="289"/>
      <c r="LU59" s="289"/>
      <c r="LV59" s="289"/>
      <c r="LW59" s="289"/>
      <c r="LX59" s="289"/>
      <c r="LY59" s="289"/>
      <c r="LZ59" s="289"/>
      <c r="MA59" s="289"/>
      <c r="MB59" s="289"/>
      <c r="MC59" s="289"/>
      <c r="MD59" s="289"/>
      <c r="ME59" s="289"/>
      <c r="MF59" s="289"/>
      <c r="MG59" s="289"/>
      <c r="MH59" s="289"/>
      <c r="MI59" s="289"/>
      <c r="MJ59" s="289"/>
      <c r="MK59" s="289"/>
      <c r="ML59" s="289"/>
      <c r="MM59" s="289"/>
      <c r="MN59" s="289"/>
      <c r="MO59" s="289"/>
      <c r="MP59" s="289"/>
      <c r="MQ59" s="289"/>
      <c r="MR59" s="289"/>
      <c r="MS59" s="289"/>
      <c r="MT59" s="289"/>
      <c r="MU59" s="289"/>
      <c r="MV59" s="289"/>
      <c r="MW59" s="289"/>
      <c r="MX59" s="289"/>
      <c r="MY59" s="289"/>
      <c r="MZ59" s="289"/>
      <c r="NA59" s="289"/>
      <c r="NB59" s="289"/>
      <c r="NC59" s="289"/>
      <c r="ND59" s="289"/>
      <c r="NE59" s="289"/>
      <c r="NF59" s="289"/>
      <c r="NG59" s="289"/>
      <c r="NH59" s="289"/>
      <c r="NI59" s="289"/>
      <c r="NJ59" s="289"/>
      <c r="NK59" s="289"/>
      <c r="NL59" s="289"/>
      <c r="NM59" s="289"/>
      <c r="NN59" s="289"/>
      <c r="NO59" s="289"/>
      <c r="NP59" s="289"/>
      <c r="NQ59" s="289"/>
      <c r="NR59" s="289"/>
      <c r="NS59" s="289"/>
      <c r="NT59" s="289"/>
      <c r="NU59" s="289"/>
      <c r="NV59" s="289"/>
      <c r="NW59" s="289"/>
      <c r="NX59" s="289"/>
      <c r="NY59" s="289"/>
      <c r="NZ59" s="289"/>
      <c r="OA59" s="289"/>
      <c r="OB59" s="289"/>
      <c r="OC59" s="289"/>
      <c r="OD59" s="289"/>
      <c r="OE59" s="289"/>
      <c r="OF59" s="289"/>
      <c r="OG59" s="289"/>
      <c r="OH59" s="289"/>
      <c r="OI59" s="289"/>
      <c r="OJ59" s="289"/>
      <c r="OK59" s="289"/>
      <c r="OL59" s="289"/>
      <c r="OM59" s="289"/>
      <c r="ON59" s="289"/>
      <c r="OO59" s="289"/>
      <c r="OP59" s="289"/>
      <c r="OQ59" s="289"/>
      <c r="OR59" s="289"/>
      <c r="OS59" s="289"/>
      <c r="OT59" s="289"/>
      <c r="OU59" s="289"/>
      <c r="OV59" s="289"/>
      <c r="OW59" s="289"/>
      <c r="OX59" s="289"/>
      <c r="OY59" s="289"/>
      <c r="OZ59" s="289"/>
      <c r="PA59" s="289"/>
      <c r="PB59" s="289"/>
      <c r="PC59" s="289"/>
      <c r="PD59" s="289"/>
      <c r="PE59" s="289"/>
      <c r="PF59" s="289"/>
      <c r="PG59" s="289"/>
      <c r="PH59" s="289"/>
      <c r="PI59" s="289"/>
      <c r="PJ59" s="289"/>
      <c r="PK59" s="289"/>
      <c r="PL59" s="289"/>
      <c r="PM59" s="289"/>
      <c r="PN59" s="289"/>
      <c r="PO59" s="289"/>
      <c r="PP59" s="289"/>
      <c r="PQ59" s="289"/>
      <c r="PR59" s="289"/>
      <c r="PS59" s="289"/>
      <c r="PT59" s="289"/>
      <c r="PU59" s="289"/>
      <c r="PV59" s="289"/>
      <c r="PW59" s="289"/>
      <c r="PX59" s="289"/>
      <c r="PY59" s="289"/>
      <c r="PZ59" s="289"/>
      <c r="QA59" s="289"/>
      <c r="QB59" s="289"/>
      <c r="QC59" s="289"/>
      <c r="QD59" s="289"/>
      <c r="QE59" s="289"/>
      <c r="QF59" s="289"/>
      <c r="QG59" s="289"/>
      <c r="QH59" s="289"/>
      <c r="QI59" s="289"/>
      <c r="QJ59" s="289"/>
      <c r="QK59" s="289"/>
      <c r="QL59" s="289"/>
      <c r="QM59" s="289"/>
      <c r="QN59" s="289"/>
      <c r="QO59" s="289"/>
      <c r="QP59" s="289"/>
      <c r="QQ59" s="289"/>
      <c r="QR59" s="289"/>
      <c r="QS59" s="289"/>
      <c r="QT59" s="289"/>
      <c r="QU59" s="289"/>
      <c r="QV59" s="289"/>
      <c r="QW59" s="289"/>
      <c r="QX59" s="289"/>
      <c r="QY59" s="289"/>
      <c r="QZ59" s="289"/>
      <c r="RA59" s="289"/>
      <c r="RB59" s="289"/>
      <c r="RC59" s="289"/>
      <c r="RD59" s="289"/>
      <c r="RE59" s="289"/>
      <c r="RF59" s="289"/>
      <c r="RG59" s="289"/>
    </row>
    <row r="60" spans="1:475" ht="17.25" customHeight="1">
      <c r="A60" s="289"/>
      <c r="B60" s="290" t="str">
        <f>J28</f>
        <v>Comercial</v>
      </c>
      <c r="C60" s="289"/>
      <c r="D60" s="291"/>
      <c r="E60" s="289"/>
      <c r="F60" s="292"/>
      <c r="G60" s="289"/>
      <c r="H60" s="292"/>
      <c r="I60" s="292">
        <f>IF('Painel  de Controle'!$E$28="Real",((1+I19)/(1+I19))-1+$J$33,I19+$J$33)</f>
        <v>0.15252711305920341</v>
      </c>
      <c r="J60" s="292">
        <f>IF('Painel  de Controle'!$E$28="Real",((1+J19)/(1+J19))-1+$J$33,J19+$J$33)</f>
        <v>0.15252711305920341</v>
      </c>
      <c r="K60" s="292">
        <f>IF('Painel  de Controle'!$E$28="Real",((1+K19)/(1+K19))-1+$J$33,K19+$J$33)</f>
        <v>0.15252711305920341</v>
      </c>
      <c r="L60" s="292">
        <f>IF('Painel  de Controle'!$E$28="Real",((1+L19)/(1+L19))-1+$J$33,L19+$J$33)</f>
        <v>0.15252711305920341</v>
      </c>
      <c r="M60" s="292">
        <f>IF('Painel  de Controle'!$E$28="Real",((1+M19)/(1+M19))-1+$J$33,M19+$J$33)</f>
        <v>0.15252711305920341</v>
      </c>
      <c r="N60" s="292">
        <f>IF('Painel  de Controle'!$E$28="Real",((1+N19)/(1+N19))-1+$J$33,N19+$J$33)</f>
        <v>0.15252711305920341</v>
      </c>
      <c r="O60" s="292">
        <f>IF('Painel  de Controle'!$E$28="Real",((1+O19)/(1+O19))-1+$J$33,O19+$J$33)</f>
        <v>0.15252711305920341</v>
      </c>
      <c r="P60" s="292">
        <f>IF('Painel  de Controle'!$E$28="Real",((1+P19)/(1+P19))-1+$J$33,P19+$J$33)</f>
        <v>0.15252711305920341</v>
      </c>
      <c r="Q60" s="292">
        <f>IF('Painel  de Controle'!$E$28="Real",((1+Q19)/(1+Q19))-1+$J$33,Q19+$J$33)</f>
        <v>0.15252711305920341</v>
      </c>
      <c r="R60" s="292">
        <f>IF('Painel  de Controle'!$E$28="Real",((1+R19)/(1+R19))-1+$J$33,R19+$J$33)</f>
        <v>0.15252711305920341</v>
      </c>
      <c r="S60" s="292">
        <f>IF('Painel  de Controle'!$E$28="Real",((1+S19)/(1+S19))-1+$J$33,S19+$J$33)</f>
        <v>0.15252711305920341</v>
      </c>
      <c r="T60" s="292">
        <f>IF('Painel  de Controle'!$E$28="Real",((1+T19)/(1+T19))-1+$J$33,T19+$J$33)</f>
        <v>0.15252711305920341</v>
      </c>
      <c r="U60" s="292">
        <f>IF('Painel  de Controle'!$E$28="Real",((1+U19)/(1+U19))-1+$J$33,U19+$J$33)</f>
        <v>0.15252711305920341</v>
      </c>
      <c r="V60" s="292">
        <f>IF('Painel  de Controle'!$E$28="Real",((1+V19)/(1+V19))-1+$J$33,V19+$J$33)</f>
        <v>0.15252711305920341</v>
      </c>
      <c r="W60" s="292">
        <f>IF('Painel  de Controle'!$E$28="Real",((1+W19)/(1+W19))-1+$J$33,W19+$J$33)</f>
        <v>0.15252711305920341</v>
      </c>
      <c r="X60" s="292">
        <f>IF('Painel  de Controle'!$E$28="Real",((1+X19)/(1+X19))-1+$J$33,X19+$J$33)</f>
        <v>0.15252711305920341</v>
      </c>
      <c r="Y60" s="292">
        <f>IF('Painel  de Controle'!$E$28="Real",((1+Y19)/(1+Y19))-1+$J$33,Y19+$J$33)</f>
        <v>0.15252711305920341</v>
      </c>
      <c r="Z60" s="292">
        <f>IF('Painel  de Controle'!$E$28="Real",((1+Z19)/(1+Z19))-1+$J$33,Z19+$J$33)</f>
        <v>0.15252711305920341</v>
      </c>
      <c r="AA60" s="292">
        <f>IF('Painel  de Controle'!$E$28="Real",((1+AA19)/(1+AA19))-1+$J$33,AA19+$J$33)</f>
        <v>0.15252711305920341</v>
      </c>
      <c r="AB60" s="292">
        <f>IF('Painel  de Controle'!$E$28="Real",((1+AB19)/(1+AB19))-1+$J$33,AB19+$J$33)</f>
        <v>0.15252711305920341</v>
      </c>
      <c r="AC60" s="292">
        <f>IF('Painel  de Controle'!$E$28="Real",((1+AC19)/(1+AC19))-1+$J$33,AC19+$J$33)</f>
        <v>0.15252711305920341</v>
      </c>
      <c r="AD60" s="292">
        <f>IF('Painel  de Controle'!$E$28="Real",((1+AD19)/(1+AD19))-1+$J$33,AD19+$J$33)</f>
        <v>0.15252711305920341</v>
      </c>
      <c r="AE60" s="292">
        <f>IF('Painel  de Controle'!$E$28="Real",((1+AE19)/(1+AE19))-1+$J$33,AE19+$J$33)</f>
        <v>0.15252711305920341</v>
      </c>
      <c r="AF60" s="292">
        <f>IF('Painel  de Controle'!$E$28="Real",((1+AF19)/(1+AF19))-1+$J$33,AF19+$J$33)</f>
        <v>0.15252711305920341</v>
      </c>
      <c r="AG60" s="292">
        <f>IF('Painel  de Controle'!$E$28="Real",((1+AG19)/(1+AG19))-1+$J$33,AG19+$J$33)</f>
        <v>0.15252711305920341</v>
      </c>
      <c r="AH60" s="292">
        <f>IF('Painel  de Controle'!$E$28="Real",((1+AH19)/(1+AH19))-1+$J$33,AH19+$J$33)</f>
        <v>0.15252711305920341</v>
      </c>
      <c r="AI60" s="292">
        <f>IF('Painel  de Controle'!$E$28="Real",((1+AI19)/(1+AI19))-1+$J$33,AI19+$J$33)</f>
        <v>0.15252711305920341</v>
      </c>
      <c r="AJ60" s="292">
        <f>IF('Painel  de Controle'!$E$28="Real",((1+AJ19)/(1+AJ19))-1+$J$33,AJ19+$J$33)</f>
        <v>0.15252711305920341</v>
      </c>
      <c r="AK60" s="292">
        <f>IF('Painel  de Controle'!$E$28="Real",((1+AK19)/(1+AK19))-1+$J$33,AK19+$J$33)</f>
        <v>0.15252711305920341</v>
      </c>
      <c r="AL60" s="292">
        <f>IF('Painel  de Controle'!$E$28="Real",((1+AL19)/(1+AL19))-1+$J$33,AL19+$J$33)</f>
        <v>0.15252711305920341</v>
      </c>
      <c r="AM60" s="292">
        <f>IF('Painel  de Controle'!$E$28="Real",((1+AM19)/(1+AM19))-1+$J$33,AM19+$J$33)</f>
        <v>0.15252711305920341</v>
      </c>
      <c r="AN60" s="292">
        <f>IF('Painel  de Controle'!$E$28="Real",((1+AN19)/(1+AN19))-1+$J$33,AN19+$J$33)</f>
        <v>0.15252711305920341</v>
      </c>
      <c r="AO60" s="292">
        <f>IF('Painel  de Controle'!$E$28="Real",((1+AO19)/(1+AO19))-1+$J$33,AO19+$J$33)</f>
        <v>0.15252711305920341</v>
      </c>
      <c r="AP60" s="292">
        <f>IF('Painel  de Controle'!$E$28="Real",((1+AP19)/(1+AP19))-1+$J$33,AP19+$J$33)</f>
        <v>0.15252711305920341</v>
      </c>
      <c r="AQ60" s="292">
        <f>IF('Painel  de Controle'!$E$28="Real",((1+AQ19)/(1+AQ19))-1+$J$33,AQ19+$J$33)</f>
        <v>0.15252711305920341</v>
      </c>
      <c r="AR60" s="292">
        <f>IF('Painel  de Controle'!$E$28="Real",((1+AR19)/(1+AR19))-1+$J$33,AR19+$J$33)</f>
        <v>0.15252711305920341</v>
      </c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  <c r="CS60" s="289"/>
      <c r="CT60" s="289"/>
      <c r="CU60" s="289"/>
      <c r="CV60" s="289"/>
      <c r="CW60" s="289"/>
      <c r="CX60" s="289"/>
      <c r="CY60" s="289"/>
      <c r="CZ60" s="289"/>
      <c r="DA60" s="289"/>
      <c r="DB60" s="289"/>
      <c r="DC60" s="289"/>
      <c r="DD60" s="289"/>
      <c r="DE60" s="289"/>
      <c r="DF60" s="289"/>
      <c r="DG60" s="289"/>
      <c r="DH60" s="289"/>
      <c r="DI60" s="289"/>
      <c r="DJ60" s="289"/>
      <c r="DK60" s="289"/>
      <c r="DL60" s="289"/>
      <c r="DM60" s="289"/>
      <c r="DN60" s="289"/>
      <c r="DO60" s="289"/>
      <c r="DP60" s="289"/>
      <c r="DQ60" s="289"/>
      <c r="DR60" s="289"/>
      <c r="DS60" s="289"/>
      <c r="DT60" s="289"/>
      <c r="DU60" s="289"/>
      <c r="DV60" s="289"/>
      <c r="DW60" s="289"/>
      <c r="DX60" s="289"/>
      <c r="DY60" s="289"/>
      <c r="DZ60" s="289"/>
      <c r="EA60" s="289"/>
      <c r="EB60" s="289"/>
      <c r="EC60" s="289"/>
      <c r="ED60" s="289"/>
      <c r="EE60" s="289"/>
      <c r="EF60" s="289"/>
      <c r="EG60" s="289"/>
      <c r="EH60" s="289"/>
      <c r="EI60" s="289"/>
      <c r="EJ60" s="289"/>
      <c r="EK60" s="289"/>
      <c r="EL60" s="289"/>
      <c r="EM60" s="289"/>
      <c r="EN60" s="289"/>
      <c r="EO60" s="289"/>
      <c r="EP60" s="289"/>
      <c r="EQ60" s="289"/>
      <c r="ER60" s="289"/>
      <c r="ES60" s="289"/>
      <c r="ET60" s="289"/>
      <c r="EU60" s="289"/>
      <c r="EV60" s="289"/>
      <c r="EW60" s="289"/>
      <c r="EX60" s="289"/>
      <c r="EY60" s="289"/>
      <c r="EZ60" s="289"/>
      <c r="FA60" s="289"/>
      <c r="FB60" s="289"/>
      <c r="FC60" s="289"/>
      <c r="FD60" s="289"/>
      <c r="FE60" s="289"/>
      <c r="FF60" s="289"/>
      <c r="FG60" s="289"/>
      <c r="FH60" s="289"/>
      <c r="FI60" s="289"/>
      <c r="FJ60" s="289"/>
      <c r="FK60" s="289"/>
      <c r="FL60" s="289"/>
      <c r="FM60" s="289"/>
      <c r="FN60" s="289"/>
      <c r="FO60" s="289"/>
      <c r="FP60" s="289"/>
      <c r="FQ60" s="289"/>
      <c r="FR60" s="289"/>
      <c r="FS60" s="289"/>
      <c r="FT60" s="289"/>
      <c r="FU60" s="289"/>
      <c r="FV60" s="289"/>
      <c r="FW60" s="289"/>
      <c r="FX60" s="289"/>
      <c r="FY60" s="289"/>
      <c r="FZ60" s="289"/>
      <c r="GA60" s="289"/>
      <c r="GB60" s="289"/>
      <c r="GC60" s="289"/>
      <c r="GD60" s="289"/>
      <c r="GE60" s="289"/>
      <c r="GF60" s="289"/>
      <c r="GG60" s="289"/>
      <c r="GH60" s="289"/>
      <c r="GI60" s="289"/>
      <c r="GJ60" s="289"/>
      <c r="GK60" s="289"/>
      <c r="GL60" s="289"/>
      <c r="GM60" s="289"/>
      <c r="GN60" s="289"/>
      <c r="GO60" s="289"/>
      <c r="GP60" s="289"/>
      <c r="GQ60" s="289"/>
      <c r="GR60" s="289"/>
      <c r="GS60" s="289"/>
      <c r="GT60" s="289"/>
      <c r="GU60" s="289"/>
      <c r="GV60" s="289"/>
      <c r="GW60" s="289"/>
      <c r="GX60" s="289"/>
      <c r="GY60" s="289"/>
      <c r="GZ60" s="289"/>
      <c r="HA60" s="289"/>
      <c r="HB60" s="289"/>
      <c r="HC60" s="289"/>
      <c r="HD60" s="289"/>
      <c r="HE60" s="289"/>
      <c r="HF60" s="289"/>
      <c r="HG60" s="289"/>
      <c r="HH60" s="289"/>
      <c r="HI60" s="289"/>
      <c r="HJ60" s="289"/>
      <c r="HK60" s="289"/>
      <c r="HL60" s="289"/>
      <c r="HM60" s="289"/>
      <c r="HN60" s="289"/>
      <c r="HO60" s="289"/>
      <c r="HP60" s="289"/>
      <c r="HQ60" s="289"/>
      <c r="HR60" s="289"/>
      <c r="HS60" s="289"/>
      <c r="HT60" s="289"/>
      <c r="HU60" s="289"/>
      <c r="HV60" s="289"/>
      <c r="HW60" s="289"/>
      <c r="HX60" s="289"/>
      <c r="HY60" s="289"/>
      <c r="HZ60" s="289"/>
      <c r="IA60" s="289"/>
      <c r="IB60" s="289"/>
      <c r="IC60" s="289"/>
      <c r="ID60" s="289"/>
      <c r="IE60" s="289"/>
      <c r="IF60" s="289"/>
      <c r="IG60" s="289"/>
      <c r="IH60" s="289"/>
      <c r="II60" s="289"/>
      <c r="IJ60" s="289"/>
      <c r="IK60" s="289"/>
      <c r="IL60" s="289"/>
      <c r="IM60" s="289"/>
      <c r="IN60" s="289"/>
      <c r="IO60" s="289"/>
      <c r="IP60" s="289"/>
      <c r="IQ60" s="289"/>
      <c r="IR60" s="289"/>
      <c r="IS60" s="289"/>
      <c r="IT60" s="289"/>
      <c r="IU60" s="289"/>
      <c r="IV60" s="289"/>
      <c r="IW60" s="289"/>
      <c r="IX60" s="289"/>
      <c r="IY60" s="289"/>
      <c r="IZ60" s="289"/>
      <c r="JA60" s="289"/>
      <c r="JB60" s="289"/>
      <c r="JC60" s="289"/>
      <c r="JD60" s="289"/>
      <c r="JE60" s="289"/>
      <c r="JF60" s="289"/>
      <c r="JG60" s="289"/>
      <c r="JH60" s="289"/>
      <c r="JI60" s="289"/>
      <c r="JJ60" s="289"/>
      <c r="JK60" s="289"/>
      <c r="JL60" s="289"/>
      <c r="JM60" s="289"/>
      <c r="JN60" s="289"/>
      <c r="JO60" s="289"/>
      <c r="JP60" s="289"/>
      <c r="JQ60" s="289"/>
      <c r="JR60" s="289"/>
      <c r="JS60" s="289"/>
      <c r="JT60" s="289"/>
      <c r="JU60" s="289"/>
      <c r="JV60" s="289"/>
      <c r="JW60" s="289"/>
      <c r="JX60" s="289"/>
      <c r="JY60" s="289"/>
      <c r="JZ60" s="289"/>
      <c r="KA60" s="289"/>
      <c r="KB60" s="289"/>
      <c r="KC60" s="289"/>
      <c r="KD60" s="289"/>
      <c r="KE60" s="289"/>
      <c r="KF60" s="289"/>
      <c r="KG60" s="289"/>
      <c r="KH60" s="289"/>
      <c r="KI60" s="289"/>
      <c r="KJ60" s="289"/>
      <c r="KK60" s="289"/>
      <c r="KL60" s="289"/>
      <c r="KM60" s="289"/>
      <c r="KN60" s="289"/>
      <c r="KO60" s="289"/>
      <c r="KP60" s="289"/>
      <c r="KQ60" s="289"/>
      <c r="KR60" s="289"/>
      <c r="KS60" s="289"/>
      <c r="KT60" s="289"/>
      <c r="KU60" s="289"/>
      <c r="KV60" s="289"/>
      <c r="KW60" s="289"/>
      <c r="KX60" s="289"/>
      <c r="KY60" s="289"/>
      <c r="KZ60" s="289"/>
      <c r="LA60" s="289"/>
      <c r="LB60" s="289"/>
      <c r="LC60" s="289"/>
      <c r="LD60" s="289"/>
      <c r="LE60" s="289"/>
      <c r="LF60" s="289"/>
      <c r="LG60" s="289"/>
      <c r="LH60" s="289"/>
      <c r="LI60" s="289"/>
      <c r="LJ60" s="289"/>
      <c r="LK60" s="289"/>
      <c r="LL60" s="289"/>
      <c r="LM60" s="289"/>
      <c r="LN60" s="289"/>
      <c r="LO60" s="289"/>
      <c r="LP60" s="289"/>
      <c r="LQ60" s="289"/>
      <c r="LR60" s="289"/>
      <c r="LS60" s="289"/>
      <c r="LT60" s="289"/>
      <c r="LU60" s="289"/>
      <c r="LV60" s="289"/>
      <c r="LW60" s="289"/>
      <c r="LX60" s="289"/>
      <c r="LY60" s="289"/>
      <c r="LZ60" s="289"/>
      <c r="MA60" s="289"/>
      <c r="MB60" s="289"/>
      <c r="MC60" s="289"/>
      <c r="MD60" s="289"/>
      <c r="ME60" s="289"/>
      <c r="MF60" s="289"/>
      <c r="MG60" s="289"/>
      <c r="MH60" s="289"/>
      <c r="MI60" s="289"/>
      <c r="MJ60" s="289"/>
      <c r="MK60" s="289"/>
      <c r="ML60" s="289"/>
      <c r="MM60" s="289"/>
      <c r="MN60" s="289"/>
      <c r="MO60" s="289"/>
      <c r="MP60" s="289"/>
      <c r="MQ60" s="289"/>
      <c r="MR60" s="289"/>
      <c r="MS60" s="289"/>
      <c r="MT60" s="289"/>
      <c r="MU60" s="289"/>
      <c r="MV60" s="289"/>
      <c r="MW60" s="289"/>
      <c r="MX60" s="289"/>
      <c r="MY60" s="289"/>
      <c r="MZ60" s="289"/>
      <c r="NA60" s="289"/>
      <c r="NB60" s="289"/>
      <c r="NC60" s="289"/>
      <c r="ND60" s="289"/>
      <c r="NE60" s="289"/>
      <c r="NF60" s="289"/>
      <c r="NG60" s="289"/>
      <c r="NH60" s="289"/>
      <c r="NI60" s="289"/>
      <c r="NJ60" s="289"/>
      <c r="NK60" s="289"/>
      <c r="NL60" s="289"/>
      <c r="NM60" s="289"/>
      <c r="NN60" s="289"/>
      <c r="NO60" s="289"/>
      <c r="NP60" s="289"/>
      <c r="NQ60" s="289"/>
      <c r="NR60" s="289"/>
      <c r="NS60" s="289"/>
      <c r="NT60" s="289"/>
      <c r="NU60" s="289"/>
      <c r="NV60" s="289"/>
      <c r="NW60" s="289"/>
      <c r="NX60" s="289"/>
      <c r="NY60" s="289"/>
      <c r="NZ60" s="289"/>
      <c r="OA60" s="289"/>
      <c r="OB60" s="289"/>
      <c r="OC60" s="289"/>
      <c r="OD60" s="289"/>
      <c r="OE60" s="289"/>
      <c r="OF60" s="289"/>
      <c r="OG60" s="289"/>
      <c r="OH60" s="289"/>
      <c r="OI60" s="289"/>
      <c r="OJ60" s="289"/>
      <c r="OK60" s="289"/>
      <c r="OL60" s="289"/>
      <c r="OM60" s="289"/>
      <c r="ON60" s="289"/>
      <c r="OO60" s="289"/>
      <c r="OP60" s="289"/>
      <c r="OQ60" s="289"/>
      <c r="OR60" s="289"/>
      <c r="OS60" s="289"/>
      <c r="OT60" s="289"/>
      <c r="OU60" s="289"/>
      <c r="OV60" s="289"/>
      <c r="OW60" s="289"/>
      <c r="OX60" s="289"/>
      <c r="OY60" s="289"/>
      <c r="OZ60" s="289"/>
      <c r="PA60" s="289"/>
      <c r="PB60" s="289"/>
      <c r="PC60" s="289"/>
      <c r="PD60" s="289"/>
      <c r="PE60" s="289"/>
      <c r="PF60" s="289"/>
      <c r="PG60" s="289"/>
      <c r="PH60" s="289"/>
      <c r="PI60" s="289"/>
      <c r="PJ60" s="289"/>
      <c r="PK60" s="289"/>
      <c r="PL60" s="289"/>
      <c r="PM60" s="289"/>
      <c r="PN60" s="289"/>
      <c r="PO60" s="289"/>
      <c r="PP60" s="289"/>
      <c r="PQ60" s="289"/>
      <c r="PR60" s="289"/>
      <c r="PS60" s="289"/>
      <c r="PT60" s="289"/>
      <c r="PU60" s="289"/>
      <c r="PV60" s="289"/>
      <c r="PW60" s="289"/>
      <c r="PX60" s="289"/>
      <c r="PY60" s="289"/>
      <c r="PZ60" s="289"/>
      <c r="QA60" s="289"/>
      <c r="QB60" s="289"/>
      <c r="QC60" s="289"/>
      <c r="QD60" s="289"/>
      <c r="QE60" s="289"/>
      <c r="QF60" s="289"/>
      <c r="QG60" s="289"/>
      <c r="QH60" s="289"/>
      <c r="QI60" s="289"/>
      <c r="QJ60" s="289"/>
      <c r="QK60" s="289"/>
      <c r="QL60" s="289"/>
      <c r="QM60" s="289"/>
      <c r="QN60" s="289"/>
      <c r="QO60" s="289"/>
      <c r="QP60" s="289"/>
      <c r="QQ60" s="289"/>
      <c r="QR60" s="289"/>
      <c r="QS60" s="289"/>
      <c r="QT60" s="289"/>
      <c r="QU60" s="289"/>
      <c r="QV60" s="289"/>
      <c r="QW60" s="289"/>
      <c r="QX60" s="289"/>
      <c r="QY60" s="289"/>
      <c r="QZ60" s="289"/>
      <c r="RA60" s="289"/>
      <c r="RB60" s="289"/>
      <c r="RC60" s="289"/>
      <c r="RD60" s="289"/>
      <c r="RE60" s="289"/>
      <c r="RF60" s="289"/>
      <c r="RG60" s="289"/>
    </row>
    <row r="61" spans="1:475" ht="17.25" customHeight="1">
      <c r="A61" s="289"/>
      <c r="B61" s="293" t="s">
        <v>221</v>
      </c>
      <c r="C61" s="289"/>
      <c r="D61" s="291"/>
      <c r="E61" s="289"/>
      <c r="F61" s="292"/>
      <c r="G61" s="289"/>
      <c r="H61" s="292"/>
      <c r="I61" s="292">
        <f t="shared" ref="I61:AR61" si="46">I59</f>
        <v>8.3502694380292536E-2</v>
      </c>
      <c r="J61" s="292">
        <f t="shared" si="46"/>
        <v>8.3667953667953626E-2</v>
      </c>
      <c r="K61" s="292">
        <f t="shared" si="46"/>
        <v>8.3719806763285137E-2</v>
      </c>
      <c r="L61" s="292">
        <f t="shared" si="46"/>
        <v>8.3719806763285137E-2</v>
      </c>
      <c r="M61" s="292">
        <f t="shared" si="46"/>
        <v>8.3719806763285137E-2</v>
      </c>
      <c r="N61" s="292">
        <f t="shared" si="46"/>
        <v>8.3719806763285137E-2</v>
      </c>
      <c r="O61" s="292">
        <f t="shared" si="46"/>
        <v>8.3719806763285137E-2</v>
      </c>
      <c r="P61" s="292">
        <f t="shared" si="46"/>
        <v>8.3719806763285137E-2</v>
      </c>
      <c r="Q61" s="292">
        <f t="shared" si="46"/>
        <v>8.3719806763285137E-2</v>
      </c>
      <c r="R61" s="292">
        <f t="shared" si="46"/>
        <v>8.3719806763285137E-2</v>
      </c>
      <c r="S61" s="292">
        <f t="shared" si="46"/>
        <v>8.3719806763285137E-2</v>
      </c>
      <c r="T61" s="292">
        <f t="shared" si="46"/>
        <v>8.3719806763285137E-2</v>
      </c>
      <c r="U61" s="292">
        <f t="shared" si="46"/>
        <v>8.3719806763285137E-2</v>
      </c>
      <c r="V61" s="292">
        <f t="shared" si="46"/>
        <v>8.3719806763285137E-2</v>
      </c>
      <c r="W61" s="292">
        <f t="shared" si="46"/>
        <v>8.3719806763285137E-2</v>
      </c>
      <c r="X61" s="292">
        <f t="shared" si="46"/>
        <v>8.3719806763285137E-2</v>
      </c>
      <c r="Y61" s="292">
        <f t="shared" si="46"/>
        <v>8.3719806763285137E-2</v>
      </c>
      <c r="Z61" s="292">
        <f t="shared" si="46"/>
        <v>8.3719806763285137E-2</v>
      </c>
      <c r="AA61" s="292">
        <f t="shared" si="46"/>
        <v>8.3719806763285137E-2</v>
      </c>
      <c r="AB61" s="292">
        <f t="shared" si="46"/>
        <v>8.3719806763285137E-2</v>
      </c>
      <c r="AC61" s="292">
        <f t="shared" si="46"/>
        <v>8.3719806763285137E-2</v>
      </c>
      <c r="AD61" s="292">
        <f t="shared" si="46"/>
        <v>8.3719806763285137E-2</v>
      </c>
      <c r="AE61" s="292">
        <f t="shared" si="46"/>
        <v>8.3719806763285137E-2</v>
      </c>
      <c r="AF61" s="292">
        <f t="shared" si="46"/>
        <v>8.3719806763285137E-2</v>
      </c>
      <c r="AG61" s="292">
        <f t="shared" si="46"/>
        <v>8.3719806763285137E-2</v>
      </c>
      <c r="AH61" s="292">
        <f t="shared" si="46"/>
        <v>8.3719806763285137E-2</v>
      </c>
      <c r="AI61" s="292">
        <f t="shared" si="46"/>
        <v>8.3719806763285137E-2</v>
      </c>
      <c r="AJ61" s="292">
        <f t="shared" si="46"/>
        <v>8.3719806763285137E-2</v>
      </c>
      <c r="AK61" s="292">
        <f t="shared" si="46"/>
        <v>8.3719806763285137E-2</v>
      </c>
      <c r="AL61" s="292">
        <f t="shared" si="46"/>
        <v>8.3719806763285137E-2</v>
      </c>
      <c r="AM61" s="292">
        <f t="shared" si="46"/>
        <v>8.3719806763285137E-2</v>
      </c>
      <c r="AN61" s="292">
        <f t="shared" si="46"/>
        <v>8.3719806763285137E-2</v>
      </c>
      <c r="AO61" s="292">
        <f t="shared" si="46"/>
        <v>8.3719806763285137E-2</v>
      </c>
      <c r="AP61" s="292">
        <f t="shared" si="46"/>
        <v>8.3719806763285137E-2</v>
      </c>
      <c r="AQ61" s="292">
        <f t="shared" si="46"/>
        <v>8.3719806763285137E-2</v>
      </c>
      <c r="AR61" s="292">
        <f t="shared" si="46"/>
        <v>0.03</v>
      </c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289"/>
      <c r="CW61" s="289"/>
      <c r="CX61" s="289"/>
      <c r="CY61" s="289"/>
      <c r="CZ61" s="289"/>
      <c r="DA61" s="289"/>
      <c r="DB61" s="289"/>
      <c r="DC61" s="289"/>
      <c r="DD61" s="289"/>
      <c r="DE61" s="289"/>
      <c r="DF61" s="289"/>
      <c r="DG61" s="289"/>
      <c r="DH61" s="289"/>
      <c r="DI61" s="289"/>
      <c r="DJ61" s="289"/>
      <c r="DK61" s="289"/>
      <c r="DL61" s="289"/>
      <c r="DM61" s="289"/>
      <c r="DN61" s="289"/>
      <c r="DO61" s="289"/>
      <c r="DP61" s="289"/>
      <c r="DQ61" s="289"/>
      <c r="DR61" s="289"/>
      <c r="DS61" s="289"/>
      <c r="DT61" s="289"/>
      <c r="DU61" s="289"/>
      <c r="DV61" s="289"/>
      <c r="DW61" s="289"/>
      <c r="DX61" s="289"/>
      <c r="DY61" s="289"/>
      <c r="DZ61" s="289"/>
      <c r="EA61" s="289"/>
      <c r="EB61" s="289"/>
      <c r="EC61" s="289"/>
      <c r="ED61" s="289"/>
      <c r="EE61" s="289"/>
      <c r="EF61" s="289"/>
      <c r="EG61" s="289"/>
      <c r="EH61" s="289"/>
      <c r="EI61" s="289"/>
      <c r="EJ61" s="289"/>
      <c r="EK61" s="289"/>
      <c r="EL61" s="289"/>
      <c r="EM61" s="289"/>
      <c r="EN61" s="289"/>
      <c r="EO61" s="289"/>
      <c r="EP61" s="289"/>
      <c r="EQ61" s="289"/>
      <c r="ER61" s="289"/>
      <c r="ES61" s="289"/>
      <c r="ET61" s="289"/>
      <c r="EU61" s="289"/>
      <c r="EV61" s="289"/>
      <c r="EW61" s="289"/>
      <c r="EX61" s="289"/>
      <c r="EY61" s="289"/>
      <c r="EZ61" s="289"/>
      <c r="FA61" s="289"/>
      <c r="FB61" s="289"/>
      <c r="FC61" s="289"/>
      <c r="FD61" s="289"/>
      <c r="FE61" s="289"/>
      <c r="FF61" s="289"/>
      <c r="FG61" s="289"/>
      <c r="FH61" s="289"/>
      <c r="FI61" s="289"/>
      <c r="FJ61" s="289"/>
      <c r="FK61" s="289"/>
      <c r="FL61" s="289"/>
      <c r="FM61" s="289"/>
      <c r="FN61" s="289"/>
      <c r="FO61" s="289"/>
      <c r="FP61" s="289"/>
      <c r="FQ61" s="289"/>
      <c r="FR61" s="289"/>
      <c r="FS61" s="289"/>
      <c r="FT61" s="289"/>
      <c r="FU61" s="289"/>
      <c r="FV61" s="289"/>
      <c r="FW61" s="289"/>
      <c r="FX61" s="289"/>
      <c r="FY61" s="289"/>
      <c r="FZ61" s="289"/>
      <c r="GA61" s="289"/>
      <c r="GB61" s="289"/>
      <c r="GC61" s="289"/>
      <c r="GD61" s="289"/>
      <c r="GE61" s="289"/>
      <c r="GF61" s="289"/>
      <c r="GG61" s="289"/>
      <c r="GH61" s="289"/>
      <c r="GI61" s="289"/>
      <c r="GJ61" s="289"/>
      <c r="GK61" s="289"/>
      <c r="GL61" s="289"/>
      <c r="GM61" s="289"/>
      <c r="GN61" s="289"/>
      <c r="GO61" s="289"/>
      <c r="GP61" s="289"/>
      <c r="GQ61" s="289"/>
      <c r="GR61" s="289"/>
      <c r="GS61" s="289"/>
      <c r="GT61" s="289"/>
      <c r="GU61" s="289"/>
      <c r="GV61" s="289"/>
      <c r="GW61" s="289"/>
      <c r="GX61" s="289"/>
      <c r="GY61" s="289"/>
      <c r="GZ61" s="289"/>
      <c r="HA61" s="289"/>
      <c r="HB61" s="289"/>
      <c r="HC61" s="289"/>
      <c r="HD61" s="289"/>
      <c r="HE61" s="289"/>
      <c r="HF61" s="289"/>
      <c r="HG61" s="289"/>
      <c r="HH61" s="289"/>
      <c r="HI61" s="289"/>
      <c r="HJ61" s="289"/>
      <c r="HK61" s="289"/>
      <c r="HL61" s="289"/>
      <c r="HM61" s="289"/>
      <c r="HN61" s="289"/>
      <c r="HO61" s="289"/>
      <c r="HP61" s="289"/>
      <c r="HQ61" s="289"/>
      <c r="HR61" s="289"/>
      <c r="HS61" s="289"/>
      <c r="HT61" s="289"/>
      <c r="HU61" s="289"/>
      <c r="HV61" s="289"/>
      <c r="HW61" s="289"/>
      <c r="HX61" s="289"/>
      <c r="HY61" s="289"/>
      <c r="HZ61" s="289"/>
      <c r="IA61" s="289"/>
      <c r="IB61" s="289"/>
      <c r="IC61" s="289"/>
      <c r="ID61" s="289"/>
      <c r="IE61" s="289"/>
      <c r="IF61" s="289"/>
      <c r="IG61" s="289"/>
      <c r="IH61" s="289"/>
      <c r="II61" s="289"/>
      <c r="IJ61" s="289"/>
      <c r="IK61" s="289"/>
      <c r="IL61" s="289"/>
      <c r="IM61" s="289"/>
      <c r="IN61" s="289"/>
      <c r="IO61" s="289"/>
      <c r="IP61" s="289"/>
      <c r="IQ61" s="289"/>
      <c r="IR61" s="289"/>
      <c r="IS61" s="289"/>
      <c r="IT61" s="289"/>
      <c r="IU61" s="289"/>
      <c r="IV61" s="289"/>
      <c r="IW61" s="289"/>
      <c r="IX61" s="289"/>
      <c r="IY61" s="289"/>
      <c r="IZ61" s="289"/>
      <c r="JA61" s="289"/>
      <c r="JB61" s="289"/>
      <c r="JC61" s="289"/>
      <c r="JD61" s="289"/>
      <c r="JE61" s="289"/>
      <c r="JF61" s="289"/>
      <c r="JG61" s="289"/>
      <c r="JH61" s="289"/>
      <c r="JI61" s="289"/>
      <c r="JJ61" s="289"/>
      <c r="JK61" s="289"/>
      <c r="JL61" s="289"/>
      <c r="JM61" s="289"/>
      <c r="JN61" s="289"/>
      <c r="JO61" s="289"/>
      <c r="JP61" s="289"/>
      <c r="JQ61" s="289"/>
      <c r="JR61" s="289"/>
      <c r="JS61" s="289"/>
      <c r="JT61" s="289"/>
      <c r="JU61" s="289"/>
      <c r="JV61" s="289"/>
      <c r="JW61" s="289"/>
      <c r="JX61" s="289"/>
      <c r="JY61" s="289"/>
      <c r="JZ61" s="289"/>
      <c r="KA61" s="289"/>
      <c r="KB61" s="289"/>
      <c r="KC61" s="289"/>
      <c r="KD61" s="289"/>
      <c r="KE61" s="289"/>
      <c r="KF61" s="289"/>
      <c r="KG61" s="289"/>
      <c r="KH61" s="289"/>
      <c r="KI61" s="289"/>
      <c r="KJ61" s="289"/>
      <c r="KK61" s="289"/>
      <c r="KL61" s="289"/>
      <c r="KM61" s="289"/>
      <c r="KN61" s="289"/>
      <c r="KO61" s="289"/>
      <c r="KP61" s="289"/>
      <c r="KQ61" s="289"/>
      <c r="KR61" s="289"/>
      <c r="KS61" s="289"/>
      <c r="KT61" s="289"/>
      <c r="KU61" s="289"/>
      <c r="KV61" s="289"/>
      <c r="KW61" s="289"/>
      <c r="KX61" s="289"/>
      <c r="KY61" s="289"/>
      <c r="KZ61" s="289"/>
      <c r="LA61" s="289"/>
      <c r="LB61" s="289"/>
      <c r="LC61" s="289"/>
      <c r="LD61" s="289"/>
      <c r="LE61" s="289"/>
      <c r="LF61" s="289"/>
      <c r="LG61" s="289"/>
      <c r="LH61" s="289"/>
      <c r="LI61" s="289"/>
      <c r="LJ61" s="289"/>
      <c r="LK61" s="289"/>
      <c r="LL61" s="289"/>
      <c r="LM61" s="289"/>
      <c r="LN61" s="289"/>
      <c r="LO61" s="289"/>
      <c r="LP61" s="289"/>
      <c r="LQ61" s="289"/>
      <c r="LR61" s="289"/>
      <c r="LS61" s="289"/>
      <c r="LT61" s="289"/>
      <c r="LU61" s="289"/>
      <c r="LV61" s="289"/>
      <c r="LW61" s="289"/>
      <c r="LX61" s="289"/>
      <c r="LY61" s="289"/>
      <c r="LZ61" s="289"/>
      <c r="MA61" s="289"/>
      <c r="MB61" s="289"/>
      <c r="MC61" s="289"/>
      <c r="MD61" s="289"/>
      <c r="ME61" s="289"/>
      <c r="MF61" s="289"/>
      <c r="MG61" s="289"/>
      <c r="MH61" s="289"/>
      <c r="MI61" s="289"/>
      <c r="MJ61" s="289"/>
      <c r="MK61" s="289"/>
      <c r="ML61" s="289"/>
      <c r="MM61" s="289"/>
      <c r="MN61" s="289"/>
      <c r="MO61" s="289"/>
      <c r="MP61" s="289"/>
      <c r="MQ61" s="289"/>
      <c r="MR61" s="289"/>
      <c r="MS61" s="289"/>
      <c r="MT61" s="289"/>
      <c r="MU61" s="289"/>
      <c r="MV61" s="289"/>
      <c r="MW61" s="289"/>
      <c r="MX61" s="289"/>
      <c r="MY61" s="289"/>
      <c r="MZ61" s="289"/>
      <c r="NA61" s="289"/>
      <c r="NB61" s="289"/>
      <c r="NC61" s="289"/>
      <c r="ND61" s="289"/>
      <c r="NE61" s="289"/>
      <c r="NF61" s="289"/>
      <c r="NG61" s="289"/>
      <c r="NH61" s="289"/>
      <c r="NI61" s="289"/>
      <c r="NJ61" s="289"/>
      <c r="NK61" s="289"/>
      <c r="NL61" s="289"/>
      <c r="NM61" s="289"/>
      <c r="NN61" s="289"/>
      <c r="NO61" s="289"/>
      <c r="NP61" s="289"/>
      <c r="NQ61" s="289"/>
      <c r="NR61" s="289"/>
      <c r="NS61" s="289"/>
      <c r="NT61" s="289"/>
      <c r="NU61" s="289"/>
      <c r="NV61" s="289"/>
      <c r="NW61" s="289"/>
      <c r="NX61" s="289"/>
      <c r="NY61" s="289"/>
      <c r="NZ61" s="289"/>
      <c r="OA61" s="289"/>
      <c r="OB61" s="289"/>
      <c r="OC61" s="289"/>
      <c r="OD61" s="289"/>
      <c r="OE61" s="289"/>
      <c r="OF61" s="289"/>
      <c r="OG61" s="289"/>
      <c r="OH61" s="289"/>
      <c r="OI61" s="289"/>
      <c r="OJ61" s="289"/>
      <c r="OK61" s="289"/>
      <c r="OL61" s="289"/>
      <c r="OM61" s="289"/>
      <c r="ON61" s="289"/>
      <c r="OO61" s="289"/>
      <c r="OP61" s="289"/>
      <c r="OQ61" s="289"/>
      <c r="OR61" s="289"/>
      <c r="OS61" s="289"/>
      <c r="OT61" s="289"/>
      <c r="OU61" s="289"/>
      <c r="OV61" s="289"/>
      <c r="OW61" s="289"/>
      <c r="OX61" s="289"/>
      <c r="OY61" s="289"/>
      <c r="OZ61" s="289"/>
      <c r="PA61" s="289"/>
      <c r="PB61" s="289"/>
      <c r="PC61" s="289"/>
      <c r="PD61" s="289"/>
      <c r="PE61" s="289"/>
      <c r="PF61" s="289"/>
      <c r="PG61" s="289"/>
      <c r="PH61" s="289"/>
      <c r="PI61" s="289"/>
      <c r="PJ61" s="289"/>
      <c r="PK61" s="289"/>
      <c r="PL61" s="289"/>
      <c r="PM61" s="289"/>
      <c r="PN61" s="289"/>
      <c r="PO61" s="289"/>
      <c r="PP61" s="289"/>
      <c r="PQ61" s="289"/>
      <c r="PR61" s="289"/>
      <c r="PS61" s="289"/>
      <c r="PT61" s="289"/>
      <c r="PU61" s="289"/>
      <c r="PV61" s="289"/>
      <c r="PW61" s="289"/>
      <c r="PX61" s="289"/>
      <c r="PY61" s="289"/>
      <c r="PZ61" s="289"/>
      <c r="QA61" s="289"/>
      <c r="QB61" s="289"/>
      <c r="QC61" s="289"/>
      <c r="QD61" s="289"/>
      <c r="QE61" s="289"/>
      <c r="QF61" s="289"/>
      <c r="QG61" s="289"/>
      <c r="QH61" s="289"/>
      <c r="QI61" s="289"/>
      <c r="QJ61" s="289"/>
      <c r="QK61" s="289"/>
      <c r="QL61" s="289"/>
      <c r="QM61" s="289"/>
      <c r="QN61" s="289"/>
      <c r="QO61" s="289"/>
      <c r="QP61" s="289"/>
      <c r="QQ61" s="289"/>
      <c r="QR61" s="289"/>
      <c r="QS61" s="289"/>
      <c r="QT61" s="289"/>
      <c r="QU61" s="289"/>
      <c r="QV61" s="289"/>
      <c r="QW61" s="289"/>
      <c r="QX61" s="289"/>
      <c r="QY61" s="289"/>
      <c r="QZ61" s="289"/>
      <c r="RA61" s="289"/>
      <c r="RB61" s="289"/>
      <c r="RC61" s="289"/>
      <c r="RD61" s="289"/>
      <c r="RE61" s="289"/>
      <c r="RF61" s="289"/>
      <c r="RG61" s="289"/>
    </row>
    <row r="62" spans="1:475" ht="18" customHeight="1">
      <c r="A62" s="289"/>
      <c r="B62" s="293" t="s">
        <v>58</v>
      </c>
      <c r="C62" s="289"/>
      <c r="D62" s="291"/>
      <c r="E62" s="289"/>
      <c r="F62" s="292"/>
      <c r="G62" s="289"/>
      <c r="H62" s="292"/>
      <c r="I62" s="292">
        <f>IF('Painel  de Controle'!$E$28="Real",(1+H15*$T$37)/(1+I19)-1,H15*$T$37)</f>
        <v>7.0535026943802981E-2</v>
      </c>
      <c r="J62" s="292">
        <f>IF('Painel  de Controle'!$E$28="Real",(1+I15*$T$37)/(1+J19)-1,I15*$T$37)</f>
        <v>6.4189189189189255E-2</v>
      </c>
      <c r="K62" s="292">
        <f>IF('Painel  de Controle'!$E$28="Real",(1+J15*$T$37)/(1+K19)-1,J15*$T$37)</f>
        <v>5.7971014492753659E-2</v>
      </c>
      <c r="L62" s="292">
        <f>IF('Painel  de Controle'!$E$28="Real",(1+K15*$T$37)/(1+L19)-1,K15*$T$37)</f>
        <v>5.3140096618357724E-2</v>
      </c>
      <c r="M62" s="292">
        <f>IF('Painel  de Controle'!$E$28="Real",(1+L15*$T$37)/(1+M19)-1,L15*$T$37)</f>
        <v>5.3140096618357724E-2</v>
      </c>
      <c r="N62" s="292">
        <f>IF('Painel  de Controle'!$E$28="Real",(1+M15*$T$37)/(1+N19)-1,M15*$T$37)</f>
        <v>5.3140096618357724E-2</v>
      </c>
      <c r="O62" s="292">
        <f>IF('Painel  de Controle'!$E$28="Real",(1+N15*$T$37)/(1+O19)-1,N15*$T$37)</f>
        <v>5.3140096618357724E-2</v>
      </c>
      <c r="P62" s="292">
        <f>IF('Painel  de Controle'!$E$28="Real",(1+O15*$T$37)/(1+P19)-1,O15*$T$37)</f>
        <v>5.3140096618357724E-2</v>
      </c>
      <c r="Q62" s="292">
        <f>IF('Painel  de Controle'!$E$28="Real",(1+P15*$T$37)/(1+Q19)-1,P15*$T$37)</f>
        <v>5.3140096618357724E-2</v>
      </c>
      <c r="R62" s="292">
        <f>IF('Painel  de Controle'!$E$28="Real",(1+Q15*$T$37)/(1+R19)-1,Q15*$T$37)</f>
        <v>5.3140096618357724E-2</v>
      </c>
      <c r="S62" s="292">
        <f>IF('Painel  de Controle'!$E$28="Real",(1+R15*$T$37)/(1+S19)-1,R15*$T$37)</f>
        <v>5.3140096618357724E-2</v>
      </c>
      <c r="T62" s="292">
        <f>IF('Painel  de Controle'!$E$28="Real",(1+S15*$T$37)/(1+T19)-1,S15*$T$37)</f>
        <v>5.3140096618357724E-2</v>
      </c>
      <c r="U62" s="292">
        <f>IF('Painel  de Controle'!$E$28="Real",(1+T15*$T$37)/(1+U19)-1,T15*$T$37)</f>
        <v>5.3140096618357724E-2</v>
      </c>
      <c r="V62" s="292">
        <f>IF('Painel  de Controle'!$E$28="Real",(1+U15*$T$37)/(1+V19)-1,U15*$T$37)</f>
        <v>5.3140096618357724E-2</v>
      </c>
      <c r="W62" s="292">
        <f>IF('Painel  de Controle'!$E$28="Real",(1+V15*$T$37)/(1+W19)-1,V15*$T$37)</f>
        <v>5.3140096618357724E-2</v>
      </c>
      <c r="X62" s="292">
        <f>IF('Painel  de Controle'!$E$28="Real",(1+W15*$T$37)/(1+X19)-1,W15*$T$37)</f>
        <v>5.3140096618357724E-2</v>
      </c>
      <c r="Y62" s="292">
        <f>IF('Painel  de Controle'!$E$28="Real",(1+X15*$T$37)/(1+Y19)-1,X15*$T$37)</f>
        <v>5.3140096618357724E-2</v>
      </c>
      <c r="Z62" s="292">
        <f>IF('Painel  de Controle'!$E$28="Real",(1+Y15*$T$37)/(1+Z19)-1,Y15*$T$37)</f>
        <v>5.3140096618357724E-2</v>
      </c>
      <c r="AA62" s="292">
        <f>IF('Painel  de Controle'!$E$28="Real",(1+Z15*$T$37)/(1+AA19)-1,Z15*$T$37)</f>
        <v>5.3140096618357724E-2</v>
      </c>
      <c r="AB62" s="292">
        <f>IF('Painel  de Controle'!$E$28="Real",(1+AA15*$T$37)/(1+AB19)-1,AA15*$T$37)</f>
        <v>5.3140096618357724E-2</v>
      </c>
      <c r="AC62" s="292">
        <f>IF('Painel  de Controle'!$E$28="Real",(1+AB15*$T$37)/(1+AC19)-1,AB15*$T$37)</f>
        <v>5.3140096618357724E-2</v>
      </c>
      <c r="AD62" s="292">
        <f>IF('Painel  de Controle'!$E$28="Real",(1+AC15*$T$37)/(1+AD19)-1,AC15*$T$37)</f>
        <v>5.3140096618357724E-2</v>
      </c>
      <c r="AE62" s="292">
        <f>IF('Painel  de Controle'!$E$28="Real",(1+AD15*$T$37)/(1+AE19)-1,AD15*$T$37)</f>
        <v>5.3140096618357724E-2</v>
      </c>
      <c r="AF62" s="292">
        <f>IF('Painel  de Controle'!$E$28="Real",(1+AE15*$T$37)/(1+AF19)-1,AE15*$T$37)</f>
        <v>5.3140096618357724E-2</v>
      </c>
      <c r="AG62" s="292">
        <f>IF('Painel  de Controle'!$E$28="Real",(1+AF15*$T$37)/(1+AG19)-1,AF15*$T$37)</f>
        <v>5.3140096618357724E-2</v>
      </c>
      <c r="AH62" s="292">
        <f>IF('Painel  de Controle'!$E$28="Real",(1+AG15*$T$37)/(1+AH19)-1,AG15*$T$37)</f>
        <v>5.3140096618357724E-2</v>
      </c>
      <c r="AI62" s="292">
        <f>IF('Painel  de Controle'!$E$28="Real",(1+AH15*$T$37)/(1+AI19)-1,AH15*$T$37)</f>
        <v>5.3140096618357724E-2</v>
      </c>
      <c r="AJ62" s="292">
        <f>IF('Painel  de Controle'!$E$28="Real",(1+AI15*$T$37)/(1+AJ19)-1,AI15*$T$37)</f>
        <v>5.3140096618357724E-2</v>
      </c>
      <c r="AK62" s="292">
        <f>IF('Painel  de Controle'!$E$28="Real",(1+AJ15*$T$37)/(1+AK19)-1,AJ15*$T$37)</f>
        <v>5.3140096618357724E-2</v>
      </c>
      <c r="AL62" s="292">
        <f>IF('Painel  de Controle'!$E$28="Real",(1+AK15*$T$37)/(1+AL19)-1,AK15*$T$37)</f>
        <v>5.3140096618357724E-2</v>
      </c>
      <c r="AM62" s="292">
        <f>IF('Painel  de Controle'!$E$28="Real",(1+AL15*$T$37)/(1+AM19)-1,AL15*$T$37)</f>
        <v>5.3140096618357724E-2</v>
      </c>
      <c r="AN62" s="292">
        <f>IF('Painel  de Controle'!$E$28="Real",(1+AM15*$T$37)/(1+AN19)-1,AM15*$T$37)</f>
        <v>5.3140096618357724E-2</v>
      </c>
      <c r="AO62" s="292">
        <f>IF('Painel  de Controle'!$E$28="Real",(1+AN15*$T$37)/(1+AO19)-1,AN15*$T$37)</f>
        <v>5.3140096618357724E-2</v>
      </c>
      <c r="AP62" s="292">
        <f>IF('Painel  de Controle'!$E$28="Real",(1+AO15*$T$37)/(1+AP19)-1,AO15*$T$37)</f>
        <v>5.3140096618357724E-2</v>
      </c>
      <c r="AQ62" s="292">
        <f>IF('Painel  de Controle'!$E$28="Real",(1+AP15*$T$37)/(1+AQ19)-1,AP15*$T$37)</f>
        <v>5.3140096618357724E-2</v>
      </c>
      <c r="AR62" s="292">
        <f>IF('Painel  de Controle'!$E$28="Real",(1+AQ15*$T$37)/(1+AR19)-1,AQ15*$T$37)</f>
        <v>9.000000000000008E-2</v>
      </c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289"/>
      <c r="CW62" s="289"/>
      <c r="CX62" s="289"/>
      <c r="CY62" s="289"/>
      <c r="CZ62" s="289"/>
      <c r="DA62" s="289"/>
      <c r="DB62" s="289"/>
      <c r="DC62" s="289"/>
      <c r="DD62" s="289"/>
      <c r="DE62" s="289"/>
      <c r="DF62" s="289"/>
      <c r="DG62" s="289"/>
      <c r="DH62" s="289"/>
      <c r="DI62" s="289"/>
      <c r="DJ62" s="289"/>
      <c r="DK62" s="289"/>
      <c r="DL62" s="289"/>
      <c r="DM62" s="289"/>
      <c r="DN62" s="289"/>
      <c r="DO62" s="289"/>
      <c r="DP62" s="289"/>
      <c r="DQ62" s="289"/>
      <c r="DR62" s="289"/>
      <c r="DS62" s="289"/>
      <c r="DT62" s="289"/>
      <c r="DU62" s="289"/>
      <c r="DV62" s="289"/>
      <c r="DW62" s="289"/>
      <c r="DX62" s="289"/>
      <c r="DY62" s="289"/>
      <c r="DZ62" s="289"/>
      <c r="EA62" s="289"/>
      <c r="EB62" s="289"/>
      <c r="EC62" s="289"/>
      <c r="ED62" s="289"/>
      <c r="EE62" s="289"/>
      <c r="EF62" s="289"/>
      <c r="EG62" s="289"/>
      <c r="EH62" s="289"/>
      <c r="EI62" s="289"/>
      <c r="EJ62" s="289"/>
      <c r="EK62" s="289"/>
      <c r="EL62" s="289"/>
      <c r="EM62" s="289"/>
      <c r="EN62" s="289"/>
      <c r="EO62" s="289"/>
      <c r="EP62" s="289"/>
      <c r="EQ62" s="289"/>
      <c r="ER62" s="289"/>
      <c r="ES62" s="289"/>
      <c r="ET62" s="289"/>
      <c r="EU62" s="289"/>
      <c r="EV62" s="289"/>
      <c r="EW62" s="289"/>
      <c r="EX62" s="289"/>
      <c r="EY62" s="289"/>
      <c r="EZ62" s="289"/>
      <c r="FA62" s="289"/>
      <c r="FB62" s="289"/>
      <c r="FC62" s="289"/>
      <c r="FD62" s="289"/>
      <c r="FE62" s="289"/>
      <c r="FF62" s="289"/>
      <c r="FG62" s="289"/>
      <c r="FH62" s="289"/>
      <c r="FI62" s="289"/>
      <c r="FJ62" s="289"/>
      <c r="FK62" s="289"/>
      <c r="FL62" s="289"/>
      <c r="FM62" s="289"/>
      <c r="FN62" s="289"/>
      <c r="FO62" s="289"/>
      <c r="FP62" s="289"/>
      <c r="FQ62" s="289"/>
      <c r="FR62" s="289"/>
      <c r="FS62" s="289"/>
      <c r="FT62" s="289"/>
      <c r="FU62" s="289"/>
      <c r="FV62" s="289"/>
      <c r="FW62" s="289"/>
      <c r="FX62" s="289"/>
      <c r="FY62" s="289"/>
      <c r="FZ62" s="289"/>
      <c r="GA62" s="289"/>
      <c r="GB62" s="289"/>
      <c r="GC62" s="289"/>
      <c r="GD62" s="289"/>
      <c r="GE62" s="289"/>
      <c r="GF62" s="289"/>
      <c r="GG62" s="289"/>
      <c r="GH62" s="289"/>
      <c r="GI62" s="289"/>
      <c r="GJ62" s="289"/>
      <c r="GK62" s="289"/>
      <c r="GL62" s="289"/>
      <c r="GM62" s="289"/>
      <c r="GN62" s="289"/>
      <c r="GO62" s="289"/>
      <c r="GP62" s="289"/>
      <c r="GQ62" s="289"/>
      <c r="GR62" s="289"/>
      <c r="GS62" s="289"/>
      <c r="GT62" s="289"/>
      <c r="GU62" s="289"/>
      <c r="GV62" s="289"/>
      <c r="GW62" s="289"/>
      <c r="GX62" s="289"/>
      <c r="GY62" s="289"/>
      <c r="GZ62" s="289"/>
      <c r="HA62" s="289"/>
      <c r="HB62" s="289"/>
      <c r="HC62" s="289"/>
      <c r="HD62" s="289"/>
      <c r="HE62" s="289"/>
      <c r="HF62" s="289"/>
      <c r="HG62" s="289"/>
      <c r="HH62" s="289"/>
      <c r="HI62" s="289"/>
      <c r="HJ62" s="289"/>
      <c r="HK62" s="289"/>
      <c r="HL62" s="289"/>
      <c r="HM62" s="289"/>
      <c r="HN62" s="289"/>
      <c r="HO62" s="289"/>
      <c r="HP62" s="289"/>
      <c r="HQ62" s="289"/>
      <c r="HR62" s="289"/>
      <c r="HS62" s="289"/>
      <c r="HT62" s="289"/>
      <c r="HU62" s="289"/>
      <c r="HV62" s="289"/>
      <c r="HW62" s="289"/>
      <c r="HX62" s="289"/>
      <c r="HY62" s="289"/>
      <c r="HZ62" s="289"/>
      <c r="IA62" s="289"/>
      <c r="IB62" s="289"/>
      <c r="IC62" s="289"/>
      <c r="ID62" s="289"/>
      <c r="IE62" s="289"/>
      <c r="IF62" s="289"/>
      <c r="IG62" s="289"/>
      <c r="IH62" s="289"/>
      <c r="II62" s="289"/>
      <c r="IJ62" s="289"/>
      <c r="IK62" s="289"/>
      <c r="IL62" s="289"/>
      <c r="IM62" s="289"/>
      <c r="IN62" s="289"/>
      <c r="IO62" s="289"/>
      <c r="IP62" s="289"/>
      <c r="IQ62" s="289"/>
      <c r="IR62" s="289"/>
      <c r="IS62" s="289"/>
      <c r="IT62" s="289"/>
      <c r="IU62" s="289"/>
      <c r="IV62" s="289"/>
      <c r="IW62" s="289"/>
      <c r="IX62" s="289"/>
      <c r="IY62" s="289"/>
      <c r="IZ62" s="289"/>
      <c r="JA62" s="289"/>
      <c r="JB62" s="289"/>
      <c r="JC62" s="289"/>
      <c r="JD62" s="289"/>
      <c r="JE62" s="289"/>
      <c r="JF62" s="289"/>
      <c r="JG62" s="289"/>
      <c r="JH62" s="289"/>
      <c r="JI62" s="289"/>
      <c r="JJ62" s="289"/>
      <c r="JK62" s="289"/>
      <c r="JL62" s="289"/>
      <c r="JM62" s="289"/>
      <c r="JN62" s="289"/>
      <c r="JO62" s="289"/>
      <c r="JP62" s="289"/>
      <c r="JQ62" s="289"/>
      <c r="JR62" s="289"/>
      <c r="JS62" s="289"/>
      <c r="JT62" s="289"/>
      <c r="JU62" s="289"/>
      <c r="JV62" s="289"/>
      <c r="JW62" s="289"/>
      <c r="JX62" s="289"/>
      <c r="JY62" s="289"/>
      <c r="JZ62" s="289"/>
      <c r="KA62" s="289"/>
      <c r="KB62" s="289"/>
      <c r="KC62" s="289"/>
      <c r="KD62" s="289"/>
      <c r="KE62" s="289"/>
      <c r="KF62" s="289"/>
      <c r="KG62" s="289"/>
      <c r="KH62" s="289"/>
      <c r="KI62" s="289"/>
      <c r="KJ62" s="289"/>
      <c r="KK62" s="289"/>
      <c r="KL62" s="289"/>
      <c r="KM62" s="289"/>
      <c r="KN62" s="289"/>
      <c r="KO62" s="289"/>
      <c r="KP62" s="289"/>
      <c r="KQ62" s="289"/>
      <c r="KR62" s="289"/>
      <c r="KS62" s="289"/>
      <c r="KT62" s="289"/>
      <c r="KU62" s="289"/>
      <c r="KV62" s="289"/>
      <c r="KW62" s="289"/>
      <c r="KX62" s="289"/>
      <c r="KY62" s="289"/>
      <c r="KZ62" s="289"/>
      <c r="LA62" s="289"/>
      <c r="LB62" s="289"/>
      <c r="LC62" s="289"/>
      <c r="LD62" s="289"/>
      <c r="LE62" s="289"/>
      <c r="LF62" s="289"/>
      <c r="LG62" s="289"/>
      <c r="LH62" s="289"/>
      <c r="LI62" s="289"/>
      <c r="LJ62" s="289"/>
      <c r="LK62" s="289"/>
      <c r="LL62" s="289"/>
      <c r="LM62" s="289"/>
      <c r="LN62" s="289"/>
      <c r="LO62" s="289"/>
      <c r="LP62" s="289"/>
      <c r="LQ62" s="289"/>
      <c r="LR62" s="289"/>
      <c r="LS62" s="289"/>
      <c r="LT62" s="289"/>
      <c r="LU62" s="289"/>
      <c r="LV62" s="289"/>
      <c r="LW62" s="289"/>
      <c r="LX62" s="289"/>
      <c r="LY62" s="289"/>
      <c r="LZ62" s="289"/>
      <c r="MA62" s="289"/>
      <c r="MB62" s="289"/>
      <c r="MC62" s="289"/>
      <c r="MD62" s="289"/>
      <c r="ME62" s="289"/>
      <c r="MF62" s="289"/>
      <c r="MG62" s="289"/>
      <c r="MH62" s="289"/>
      <c r="MI62" s="289"/>
      <c r="MJ62" s="289"/>
      <c r="MK62" s="289"/>
      <c r="ML62" s="289"/>
      <c r="MM62" s="289"/>
      <c r="MN62" s="289"/>
      <c r="MO62" s="289"/>
      <c r="MP62" s="289"/>
      <c r="MQ62" s="289"/>
      <c r="MR62" s="289"/>
      <c r="MS62" s="289"/>
      <c r="MT62" s="289"/>
      <c r="MU62" s="289"/>
      <c r="MV62" s="289"/>
      <c r="MW62" s="289"/>
      <c r="MX62" s="289"/>
      <c r="MY62" s="289"/>
      <c r="MZ62" s="289"/>
      <c r="NA62" s="289"/>
      <c r="NB62" s="289"/>
      <c r="NC62" s="289"/>
      <c r="ND62" s="289"/>
      <c r="NE62" s="289"/>
      <c r="NF62" s="289"/>
      <c r="NG62" s="289"/>
      <c r="NH62" s="289"/>
      <c r="NI62" s="289"/>
      <c r="NJ62" s="289"/>
      <c r="NK62" s="289"/>
      <c r="NL62" s="289"/>
      <c r="NM62" s="289"/>
      <c r="NN62" s="289"/>
      <c r="NO62" s="289"/>
      <c r="NP62" s="289"/>
      <c r="NQ62" s="289"/>
      <c r="NR62" s="289"/>
      <c r="NS62" s="289"/>
      <c r="NT62" s="289"/>
      <c r="NU62" s="289"/>
      <c r="NV62" s="289"/>
      <c r="NW62" s="289"/>
      <c r="NX62" s="289"/>
      <c r="NY62" s="289"/>
      <c r="NZ62" s="289"/>
      <c r="OA62" s="289"/>
      <c r="OB62" s="289"/>
      <c r="OC62" s="289"/>
      <c r="OD62" s="289"/>
      <c r="OE62" s="289"/>
      <c r="OF62" s="289"/>
      <c r="OG62" s="289"/>
      <c r="OH62" s="289"/>
      <c r="OI62" s="289"/>
      <c r="OJ62" s="289"/>
      <c r="OK62" s="289"/>
      <c r="OL62" s="289"/>
      <c r="OM62" s="289"/>
      <c r="ON62" s="289"/>
      <c r="OO62" s="289"/>
      <c r="OP62" s="289"/>
      <c r="OQ62" s="289"/>
      <c r="OR62" s="289"/>
      <c r="OS62" s="289"/>
      <c r="OT62" s="289"/>
      <c r="OU62" s="289"/>
      <c r="OV62" s="289"/>
      <c r="OW62" s="289"/>
      <c r="OX62" s="289"/>
      <c r="OY62" s="289"/>
      <c r="OZ62" s="289"/>
      <c r="PA62" s="289"/>
      <c r="PB62" s="289"/>
      <c r="PC62" s="289"/>
      <c r="PD62" s="289"/>
      <c r="PE62" s="289"/>
      <c r="PF62" s="289"/>
      <c r="PG62" s="289"/>
      <c r="PH62" s="289"/>
      <c r="PI62" s="289"/>
      <c r="PJ62" s="289"/>
      <c r="PK62" s="289"/>
      <c r="PL62" s="289"/>
      <c r="PM62" s="289"/>
      <c r="PN62" s="289"/>
      <c r="PO62" s="289"/>
      <c r="PP62" s="289"/>
      <c r="PQ62" s="289"/>
      <c r="PR62" s="289"/>
      <c r="PS62" s="289"/>
      <c r="PT62" s="289"/>
      <c r="PU62" s="289"/>
      <c r="PV62" s="289"/>
      <c r="PW62" s="289"/>
      <c r="PX62" s="289"/>
      <c r="PY62" s="289"/>
      <c r="PZ62" s="289"/>
      <c r="QA62" s="289"/>
      <c r="QB62" s="289"/>
      <c r="QC62" s="289"/>
      <c r="QD62" s="289"/>
      <c r="QE62" s="289"/>
      <c r="QF62" s="289"/>
      <c r="QG62" s="289"/>
      <c r="QH62" s="289"/>
      <c r="QI62" s="289"/>
      <c r="QJ62" s="289"/>
      <c r="QK62" s="289"/>
      <c r="QL62" s="289"/>
      <c r="QM62" s="289"/>
      <c r="QN62" s="289"/>
      <c r="QO62" s="289"/>
      <c r="QP62" s="289"/>
      <c r="QQ62" s="289"/>
      <c r="QR62" s="289"/>
      <c r="QS62" s="289"/>
      <c r="QT62" s="289"/>
      <c r="QU62" s="289"/>
      <c r="QV62" s="289"/>
      <c r="QW62" s="289"/>
      <c r="QX62" s="289"/>
      <c r="QY62" s="289"/>
      <c r="QZ62" s="289"/>
      <c r="RA62" s="289"/>
      <c r="RB62" s="289"/>
      <c r="RC62" s="289"/>
      <c r="RD62" s="289"/>
      <c r="RE62" s="289"/>
      <c r="RF62" s="289"/>
      <c r="RG62" s="289"/>
    </row>
    <row r="63" spans="1:475" ht="12.75" customHeight="1"/>
    <row r="64" spans="1:47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</sheetData>
  <mergeCells count="36">
    <mergeCell ref="QU50:RG50"/>
    <mergeCell ref="OH50:OT50"/>
    <mergeCell ref="OU50:PG50"/>
    <mergeCell ref="PH50:PT50"/>
    <mergeCell ref="PU50:QG50"/>
    <mergeCell ref="QH50:QT50"/>
    <mergeCell ref="LU50:MG50"/>
    <mergeCell ref="MH50:MT50"/>
    <mergeCell ref="MU50:NG50"/>
    <mergeCell ref="NH50:NT50"/>
    <mergeCell ref="NU50:OG50"/>
    <mergeCell ref="JH50:JT50"/>
    <mergeCell ref="JU50:KG50"/>
    <mergeCell ref="KH50:KT50"/>
    <mergeCell ref="KU50:LG50"/>
    <mergeCell ref="LH50:LT50"/>
    <mergeCell ref="GU50:HG50"/>
    <mergeCell ref="HH50:HT50"/>
    <mergeCell ref="HU50:IG50"/>
    <mergeCell ref="IH50:IT50"/>
    <mergeCell ref="IU50:JG50"/>
    <mergeCell ref="EH50:ET50"/>
    <mergeCell ref="EU50:FG50"/>
    <mergeCell ref="FH50:FT50"/>
    <mergeCell ref="FU50:GG50"/>
    <mergeCell ref="GH50:GT50"/>
    <mergeCell ref="BU50:CG50"/>
    <mergeCell ref="CH50:CT50"/>
    <mergeCell ref="CU50:DG50"/>
    <mergeCell ref="DH50:DT50"/>
    <mergeCell ref="DU50:EG50"/>
    <mergeCell ref="H50:T50"/>
    <mergeCell ref="U50:AG50"/>
    <mergeCell ref="AH50:AT50"/>
    <mergeCell ref="AU50:BG50"/>
    <mergeCell ref="BH50:BT50"/>
  </mergeCells>
  <dataValidations count="2">
    <dataValidation type="list" allowBlank="1" showErrorMessage="1" sqref="E29 J29 O29" xr:uid="{00000000-0002-0000-0500-000000000000}">
      <formula1>$F$29:$F$30</formula1>
      <formula2>0</formula2>
    </dataValidation>
    <dataValidation type="list" allowBlank="1" showErrorMessage="1" sqref="E50" xr:uid="{00000000-0002-0000-0500-000001000000}">
      <formula1>"0,1"</formula1>
      <formula2>0</formula2>
    </dataValidation>
  </dataValidations>
  <pageMargins left="0.7" right="0.7" top="0.75" bottom="0.75" header="0.511811023622047" footer="0.511811023622047"/>
  <pageSetup paperSize="9" fitToHeight="0"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H203"/>
  <sheetViews>
    <sheetView topLeftCell="B162" zoomScaleNormal="100" zoomScalePageLayoutView="60" workbookViewId="0">
      <selection activeCell="L181" sqref="L181"/>
    </sheetView>
  </sheetViews>
  <sheetFormatPr defaultColWidth="12.5703125" defaultRowHeight="12.75"/>
  <cols>
    <col min="1" max="1" width="1.42578125" customWidth="1"/>
    <col min="2" max="2" width="30.140625" customWidth="1"/>
    <col min="3" max="3" width="3" customWidth="1"/>
    <col min="4" max="4" width="14" customWidth="1"/>
    <col min="5" max="5" width="3.42578125" customWidth="1"/>
    <col min="6" max="6" width="6" customWidth="1"/>
    <col min="7" max="7" width="6.140625" customWidth="1"/>
    <col min="8" max="43" width="12.42578125" customWidth="1"/>
    <col min="44" max="476" width="8.85546875" customWidth="1"/>
  </cols>
  <sheetData>
    <row r="1" spans="1:476" ht="6" customHeight="1">
      <c r="A1" s="294"/>
      <c r="B1" s="294"/>
      <c r="C1" s="294"/>
      <c r="D1" s="294"/>
      <c r="E1" s="294"/>
      <c r="F1" s="294"/>
      <c r="G1" s="294"/>
      <c r="H1" s="208" t="s">
        <v>124</v>
      </c>
      <c r="I1" s="208" t="s">
        <v>125</v>
      </c>
      <c r="J1" s="208" t="s">
        <v>126</v>
      </c>
      <c r="K1" s="200" t="s">
        <v>127</v>
      </c>
      <c r="L1" s="208" t="s">
        <v>128</v>
      </c>
      <c r="M1" s="208" t="s">
        <v>129</v>
      </c>
      <c r="N1" s="208" t="s">
        <v>130</v>
      </c>
      <c r="O1" s="208" t="s">
        <v>131</v>
      </c>
      <c r="P1" s="208" t="s">
        <v>132</v>
      </c>
      <c r="Q1" s="208" t="s">
        <v>133</v>
      </c>
      <c r="R1" s="208" t="s">
        <v>133</v>
      </c>
      <c r="S1" s="208" t="s">
        <v>133</v>
      </c>
      <c r="T1" s="208" t="s">
        <v>133</v>
      </c>
      <c r="U1" s="208" t="s">
        <v>133</v>
      </c>
      <c r="V1" s="208" t="s">
        <v>133</v>
      </c>
      <c r="W1" s="208" t="s">
        <v>133</v>
      </c>
      <c r="X1" s="208" t="s">
        <v>133</v>
      </c>
      <c r="Y1" s="208" t="s">
        <v>133</v>
      </c>
      <c r="Z1" s="208" t="s">
        <v>133</v>
      </c>
      <c r="AA1" s="208" t="s">
        <v>133</v>
      </c>
      <c r="AB1" s="208" t="s">
        <v>133</v>
      </c>
      <c r="AC1" s="208" t="s">
        <v>133</v>
      </c>
      <c r="AD1" s="208" t="s">
        <v>133</v>
      </c>
      <c r="AE1" s="208" t="s">
        <v>133</v>
      </c>
      <c r="AF1" s="208" t="s">
        <v>133</v>
      </c>
      <c r="AG1" s="208" t="s">
        <v>133</v>
      </c>
      <c r="AH1" s="208" t="s">
        <v>133</v>
      </c>
      <c r="AI1" s="208" t="s">
        <v>133</v>
      </c>
      <c r="AJ1" s="208" t="s">
        <v>133</v>
      </c>
      <c r="AK1" s="208" t="s">
        <v>133</v>
      </c>
      <c r="AL1" s="208" t="s">
        <v>133</v>
      </c>
      <c r="AM1" s="208"/>
      <c r="AN1" s="208"/>
      <c r="AO1" s="208"/>
      <c r="AP1" s="208"/>
      <c r="AQ1" s="208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  <c r="FW1" s="294"/>
      <c r="FX1" s="294"/>
      <c r="FY1" s="294"/>
      <c r="FZ1" s="294"/>
      <c r="GA1" s="294"/>
      <c r="GB1" s="294"/>
      <c r="GC1" s="294"/>
      <c r="GD1" s="294"/>
      <c r="GE1" s="294"/>
      <c r="GF1" s="294"/>
      <c r="GG1" s="294"/>
      <c r="GH1" s="294"/>
      <c r="GI1" s="294"/>
      <c r="GJ1" s="294"/>
      <c r="GK1" s="294"/>
      <c r="GL1" s="294"/>
      <c r="GM1" s="294"/>
      <c r="GN1" s="294"/>
      <c r="GO1" s="294"/>
      <c r="GP1" s="294"/>
      <c r="GQ1" s="294"/>
      <c r="GR1" s="294"/>
      <c r="GS1" s="294"/>
      <c r="GT1" s="294"/>
      <c r="GU1" s="294"/>
      <c r="GV1" s="294"/>
      <c r="GW1" s="294"/>
      <c r="GX1" s="294"/>
      <c r="GY1" s="294"/>
      <c r="GZ1" s="294"/>
      <c r="HA1" s="294"/>
      <c r="HB1" s="294"/>
      <c r="HC1" s="294"/>
      <c r="HD1" s="294"/>
      <c r="HE1" s="294"/>
      <c r="HF1" s="294"/>
      <c r="HG1" s="294"/>
      <c r="HH1" s="294"/>
      <c r="HI1" s="294"/>
      <c r="HJ1" s="294"/>
      <c r="HK1" s="294"/>
      <c r="HL1" s="294"/>
      <c r="HM1" s="294"/>
      <c r="HN1" s="294"/>
      <c r="HO1" s="294"/>
      <c r="HP1" s="294"/>
      <c r="HQ1" s="294"/>
      <c r="HR1" s="294"/>
      <c r="HS1" s="294"/>
      <c r="HT1" s="294"/>
      <c r="HU1" s="294"/>
      <c r="HV1" s="294"/>
      <c r="HW1" s="294"/>
      <c r="HX1" s="294"/>
      <c r="HY1" s="294"/>
      <c r="HZ1" s="294"/>
      <c r="IA1" s="294"/>
      <c r="IB1" s="294"/>
      <c r="IC1" s="294"/>
      <c r="ID1" s="294"/>
      <c r="IE1" s="294"/>
      <c r="IF1" s="294"/>
      <c r="IG1" s="294"/>
      <c r="IH1" s="294"/>
      <c r="II1" s="294"/>
      <c r="IJ1" s="294"/>
      <c r="IK1" s="294"/>
      <c r="IL1" s="294"/>
      <c r="IM1" s="294"/>
      <c r="IN1" s="294"/>
      <c r="IO1" s="294"/>
      <c r="IP1" s="294"/>
      <c r="IQ1" s="294"/>
      <c r="IR1" s="294"/>
      <c r="IS1" s="294"/>
      <c r="IT1" s="294"/>
      <c r="IU1" s="294"/>
      <c r="IV1" s="294"/>
      <c r="IW1" s="294"/>
      <c r="IX1" s="294"/>
      <c r="IY1" s="294"/>
      <c r="IZ1" s="294"/>
      <c r="JA1" s="294"/>
      <c r="JB1" s="294"/>
      <c r="JC1" s="294"/>
      <c r="JD1" s="294"/>
      <c r="JE1" s="294"/>
      <c r="JF1" s="294"/>
      <c r="JG1" s="294"/>
      <c r="JH1" s="294"/>
      <c r="JI1" s="294"/>
      <c r="JJ1" s="294"/>
      <c r="JK1" s="294"/>
      <c r="JL1" s="294"/>
      <c r="JM1" s="294"/>
      <c r="JN1" s="294"/>
      <c r="JO1" s="294"/>
      <c r="JP1" s="294"/>
      <c r="JQ1" s="294"/>
      <c r="JR1" s="294"/>
      <c r="JS1" s="294"/>
      <c r="JT1" s="294"/>
      <c r="JU1" s="294"/>
      <c r="JV1" s="294"/>
      <c r="JW1" s="294"/>
      <c r="JX1" s="294"/>
      <c r="JY1" s="294"/>
      <c r="JZ1" s="294"/>
      <c r="KA1" s="294"/>
      <c r="KB1" s="294"/>
      <c r="KC1" s="294"/>
      <c r="KD1" s="294"/>
      <c r="KE1" s="294"/>
      <c r="KF1" s="294"/>
      <c r="KG1" s="294"/>
      <c r="KH1" s="294"/>
      <c r="KI1" s="294"/>
      <c r="KJ1" s="294"/>
      <c r="KK1" s="294"/>
      <c r="KL1" s="294"/>
      <c r="KM1" s="294"/>
      <c r="KN1" s="294"/>
      <c r="KO1" s="294"/>
      <c r="KP1" s="294"/>
      <c r="KQ1" s="294"/>
      <c r="KR1" s="294"/>
      <c r="KS1" s="294"/>
      <c r="KT1" s="294"/>
      <c r="KU1" s="294"/>
      <c r="KV1" s="294"/>
      <c r="KW1" s="294"/>
      <c r="KX1" s="294"/>
      <c r="KY1" s="294"/>
      <c r="KZ1" s="294"/>
      <c r="LA1" s="294"/>
      <c r="LB1" s="294"/>
      <c r="LC1" s="294"/>
      <c r="LD1" s="294"/>
      <c r="LE1" s="294"/>
      <c r="LF1" s="294"/>
      <c r="LG1" s="294"/>
      <c r="LH1" s="294"/>
      <c r="LI1" s="294"/>
      <c r="LJ1" s="294"/>
      <c r="LK1" s="294"/>
      <c r="LL1" s="294"/>
      <c r="LM1" s="294"/>
      <c r="LN1" s="294"/>
      <c r="LO1" s="294"/>
      <c r="LP1" s="294"/>
      <c r="LQ1" s="294"/>
      <c r="LR1" s="294"/>
      <c r="LS1" s="294"/>
      <c r="LT1" s="294"/>
      <c r="LU1" s="294"/>
      <c r="LV1" s="294"/>
      <c r="LW1" s="294"/>
      <c r="LX1" s="294"/>
      <c r="LY1" s="294"/>
      <c r="LZ1" s="294"/>
      <c r="MA1" s="294"/>
      <c r="MB1" s="294"/>
      <c r="MC1" s="294"/>
      <c r="MD1" s="294"/>
      <c r="ME1" s="294"/>
      <c r="MF1" s="294"/>
      <c r="MG1" s="294"/>
      <c r="MH1" s="294"/>
      <c r="MI1" s="294"/>
      <c r="MJ1" s="294"/>
      <c r="MK1" s="294"/>
      <c r="ML1" s="294"/>
      <c r="MM1" s="294"/>
      <c r="MN1" s="294"/>
      <c r="MO1" s="294"/>
      <c r="MP1" s="294"/>
      <c r="MQ1" s="294"/>
      <c r="MR1" s="294"/>
      <c r="MS1" s="294"/>
      <c r="MT1" s="294"/>
      <c r="MU1" s="294"/>
      <c r="MV1" s="294"/>
      <c r="MW1" s="294"/>
      <c r="MX1" s="294"/>
      <c r="MY1" s="294"/>
      <c r="MZ1" s="294"/>
      <c r="NA1" s="294"/>
      <c r="NB1" s="294"/>
      <c r="NC1" s="294"/>
      <c r="ND1" s="294"/>
      <c r="NE1" s="294"/>
      <c r="NF1" s="294"/>
      <c r="NG1" s="294"/>
      <c r="NH1" s="294"/>
      <c r="NI1" s="294"/>
      <c r="NJ1" s="294"/>
      <c r="NK1" s="294"/>
      <c r="NL1" s="294"/>
      <c r="NM1" s="294"/>
      <c r="NN1" s="294"/>
      <c r="NO1" s="294"/>
      <c r="NP1" s="294"/>
      <c r="NQ1" s="294"/>
      <c r="NR1" s="294"/>
      <c r="NS1" s="294"/>
      <c r="NT1" s="294"/>
      <c r="NU1" s="294"/>
      <c r="NV1" s="294"/>
      <c r="NW1" s="294"/>
      <c r="NX1" s="294"/>
      <c r="NY1" s="294"/>
      <c r="NZ1" s="294"/>
      <c r="OA1" s="294"/>
      <c r="OB1" s="294"/>
      <c r="OC1" s="294"/>
      <c r="OD1" s="294"/>
      <c r="OE1" s="294"/>
      <c r="OF1" s="294"/>
      <c r="OG1" s="294"/>
      <c r="OH1" s="294"/>
      <c r="OI1" s="294"/>
      <c r="OJ1" s="294"/>
      <c r="OK1" s="294"/>
      <c r="OL1" s="294"/>
      <c r="OM1" s="294"/>
      <c r="ON1" s="294"/>
      <c r="OO1" s="294"/>
      <c r="OP1" s="294"/>
      <c r="OQ1" s="294"/>
      <c r="OR1" s="294"/>
      <c r="OS1" s="294"/>
      <c r="OT1" s="294"/>
      <c r="OU1" s="294"/>
      <c r="OV1" s="294"/>
      <c r="OW1" s="294"/>
      <c r="OX1" s="294"/>
      <c r="OY1" s="294"/>
      <c r="OZ1" s="294"/>
      <c r="PA1" s="294"/>
      <c r="PB1" s="294"/>
      <c r="PC1" s="294"/>
      <c r="PD1" s="294"/>
      <c r="PE1" s="294"/>
      <c r="PF1" s="294"/>
      <c r="PG1" s="294"/>
      <c r="PH1" s="294"/>
      <c r="PI1" s="294"/>
      <c r="PJ1" s="294"/>
      <c r="PK1" s="294"/>
      <c r="PL1" s="294"/>
      <c r="PM1" s="294"/>
      <c r="PN1" s="294"/>
      <c r="PO1" s="294"/>
      <c r="PP1" s="294"/>
      <c r="PQ1" s="294"/>
      <c r="PR1" s="294"/>
      <c r="PS1" s="294"/>
      <c r="PT1" s="294"/>
      <c r="PU1" s="294"/>
      <c r="PV1" s="294"/>
      <c r="PW1" s="294"/>
      <c r="PX1" s="294"/>
      <c r="PY1" s="294"/>
      <c r="PZ1" s="294"/>
      <c r="QA1" s="294"/>
      <c r="QB1" s="294"/>
      <c r="QC1" s="294"/>
      <c r="QD1" s="294"/>
      <c r="QE1" s="294"/>
      <c r="QF1" s="294"/>
      <c r="QG1" s="294"/>
      <c r="QH1" s="294"/>
      <c r="QI1" s="294"/>
      <c r="QJ1" s="294"/>
      <c r="QK1" s="294"/>
      <c r="QL1" s="294"/>
      <c r="QM1" s="294"/>
      <c r="QN1" s="294"/>
      <c r="QO1" s="294"/>
      <c r="QP1" s="294"/>
      <c r="QQ1" s="294"/>
      <c r="QR1" s="294"/>
      <c r="QS1" s="294"/>
      <c r="QT1" s="294"/>
      <c r="QU1" s="294"/>
      <c r="QV1" s="294"/>
      <c r="QW1" s="294"/>
      <c r="QX1" s="294"/>
      <c r="QY1" s="294"/>
      <c r="QZ1" s="294"/>
      <c r="RA1" s="294"/>
      <c r="RB1" s="294"/>
      <c r="RC1" s="294"/>
      <c r="RD1" s="294"/>
      <c r="RE1" s="294"/>
      <c r="RF1" s="294"/>
      <c r="RG1" s="294"/>
      <c r="RH1" s="294"/>
    </row>
    <row r="2" spans="1:476" ht="12" customHeight="1">
      <c r="A2" s="203"/>
      <c r="B2" s="204"/>
      <c r="C2" s="204"/>
      <c r="D2" s="204"/>
      <c r="E2" s="204"/>
      <c r="F2" s="204"/>
      <c r="G2" s="204"/>
      <c r="H2" s="204">
        <f>'Premissas Financeiras'!H12</f>
        <v>2024</v>
      </c>
      <c r="I2" s="204">
        <f>'Premissas Financeiras'!I12</f>
        <v>2025</v>
      </c>
      <c r="J2" s="204">
        <f>'Premissas Financeiras'!J12</f>
        <v>2026</v>
      </c>
      <c r="K2" s="204">
        <f>'Premissas Financeiras'!K12</f>
        <v>2027</v>
      </c>
      <c r="L2" s="204">
        <f>'Premissas Financeiras'!L12</f>
        <v>2028</v>
      </c>
      <c r="M2" s="204">
        <f>'Premissas Financeiras'!M12</f>
        <v>2029</v>
      </c>
      <c r="N2" s="204">
        <f>'Premissas Financeiras'!N12</f>
        <v>2030</v>
      </c>
      <c r="O2" s="204">
        <f>'Premissas Financeiras'!O12</f>
        <v>2031</v>
      </c>
      <c r="P2" s="204">
        <f>'Premissas Financeiras'!P12</f>
        <v>2032</v>
      </c>
      <c r="Q2" s="204">
        <f>'Premissas Financeiras'!Q12</f>
        <v>2033</v>
      </c>
      <c r="R2" s="204">
        <f>'Premissas Financeiras'!R12</f>
        <v>2034</v>
      </c>
      <c r="S2" s="204">
        <f>'Premissas Financeiras'!S12</f>
        <v>2035</v>
      </c>
      <c r="T2" s="204">
        <f>'Premissas Financeiras'!T12</f>
        <v>2036</v>
      </c>
      <c r="U2" s="204">
        <f>'Premissas Financeiras'!U12</f>
        <v>2037</v>
      </c>
      <c r="V2" s="204">
        <f>'Premissas Financeiras'!V12</f>
        <v>2038</v>
      </c>
      <c r="W2" s="204">
        <f>'Premissas Financeiras'!W12</f>
        <v>2039</v>
      </c>
      <c r="X2" s="204">
        <f>'Premissas Financeiras'!X12</f>
        <v>2040</v>
      </c>
      <c r="Y2" s="204">
        <f>'Premissas Financeiras'!Y12</f>
        <v>2041</v>
      </c>
      <c r="Z2" s="204">
        <f>'Premissas Financeiras'!Z12</f>
        <v>2042</v>
      </c>
      <c r="AA2" s="204">
        <f>'Premissas Financeiras'!AA12</f>
        <v>2043</v>
      </c>
      <c r="AB2" s="204">
        <f>'Premissas Financeiras'!AB12</f>
        <v>2044</v>
      </c>
      <c r="AC2" s="204">
        <f>'Premissas Financeiras'!AC12</f>
        <v>2045</v>
      </c>
      <c r="AD2" s="204">
        <f>'Premissas Financeiras'!AD12</f>
        <v>2046</v>
      </c>
      <c r="AE2" s="204">
        <f>'Premissas Financeiras'!AE12</f>
        <v>2047</v>
      </c>
      <c r="AF2" s="204">
        <f>'Premissas Financeiras'!AF12</f>
        <v>2048</v>
      </c>
      <c r="AG2" s="204">
        <f>'Premissas Financeiras'!AG12</f>
        <v>2049</v>
      </c>
      <c r="AH2" s="204">
        <f>'Premissas Financeiras'!AH12</f>
        <v>2050</v>
      </c>
      <c r="AI2" s="204">
        <f>'Premissas Financeiras'!AI12</f>
        <v>2051</v>
      </c>
      <c r="AJ2" s="204">
        <f>'Premissas Financeiras'!AJ12</f>
        <v>2052</v>
      </c>
      <c r="AK2" s="204">
        <f>'Premissas Financeiras'!AK12</f>
        <v>2053</v>
      </c>
      <c r="AL2" s="204">
        <f>'Premissas Financeiras'!AL12</f>
        <v>2054</v>
      </c>
      <c r="AM2" s="204">
        <f>'Premissas Financeiras'!AM12</f>
        <v>2055</v>
      </c>
      <c r="AN2" s="204">
        <f>'Premissas Financeiras'!AN12</f>
        <v>2056</v>
      </c>
      <c r="AO2" s="204">
        <f>'Premissas Financeiras'!AO12</f>
        <v>2057</v>
      </c>
      <c r="AP2" s="204">
        <f>'Premissas Financeiras'!AP12</f>
        <v>2058</v>
      </c>
      <c r="AQ2" s="204">
        <f>'Premissas Financeiras'!AQ12</f>
        <v>2059</v>
      </c>
      <c r="AR2" s="203"/>
      <c r="AS2" s="201">
        <f>H2</f>
        <v>2024</v>
      </c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1">
        <f>AS2</f>
        <v>2024</v>
      </c>
      <c r="BE2" s="201">
        <f>BD2 + 1</f>
        <v>2025</v>
      </c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1">
        <f>BE2</f>
        <v>2025</v>
      </c>
      <c r="BQ2" s="201">
        <f>BP2 + 1</f>
        <v>2026</v>
      </c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1">
        <f>BQ2</f>
        <v>2026</v>
      </c>
      <c r="CC2" s="201">
        <f>CB2 + 1</f>
        <v>2027</v>
      </c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1">
        <f>CC2</f>
        <v>2027</v>
      </c>
      <c r="CO2" s="201">
        <f>CN2 + 1</f>
        <v>2028</v>
      </c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1">
        <f>CO2</f>
        <v>2028</v>
      </c>
      <c r="DA2" s="201">
        <f>CZ2 + 1</f>
        <v>2029</v>
      </c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1">
        <f>DA2</f>
        <v>2029</v>
      </c>
      <c r="DM2" s="201">
        <f>DL2 + 1</f>
        <v>2030</v>
      </c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1">
        <f>DM2</f>
        <v>2030</v>
      </c>
      <c r="DY2" s="201">
        <f>DX2 + 1</f>
        <v>2031</v>
      </c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1">
        <f>DY2</f>
        <v>2031</v>
      </c>
      <c r="EK2" s="201">
        <f>EJ2 + 1</f>
        <v>2032</v>
      </c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1">
        <f>EK2</f>
        <v>2032</v>
      </c>
      <c r="EW2" s="201">
        <f>EV2 + 1</f>
        <v>2033</v>
      </c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1">
        <f>EW2</f>
        <v>2033</v>
      </c>
      <c r="FI2" s="201">
        <f>FH2 + 1</f>
        <v>2034</v>
      </c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1">
        <f>FI2</f>
        <v>2034</v>
      </c>
      <c r="FU2" s="201">
        <f>FT2 + 1</f>
        <v>2035</v>
      </c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1">
        <f>FU2</f>
        <v>2035</v>
      </c>
      <c r="GG2" s="201">
        <f>GF2 + 1</f>
        <v>2036</v>
      </c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1">
        <f>GG2</f>
        <v>2036</v>
      </c>
      <c r="GS2" s="201">
        <f>GR2 + 1</f>
        <v>2037</v>
      </c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1">
        <f>GS2</f>
        <v>2037</v>
      </c>
      <c r="HE2" s="201">
        <f>HD2 + 1</f>
        <v>2038</v>
      </c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1">
        <f>HE2</f>
        <v>2038</v>
      </c>
      <c r="HQ2" s="201">
        <f>HP2 + 1</f>
        <v>2039</v>
      </c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1">
        <f>HQ2</f>
        <v>2039</v>
      </c>
      <c r="IC2" s="201">
        <f>IB2 + 1</f>
        <v>2040</v>
      </c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1">
        <f>IC2</f>
        <v>2040</v>
      </c>
      <c r="IO2" s="201">
        <f>IN2 + 1</f>
        <v>2041</v>
      </c>
      <c r="IP2" s="202"/>
      <c r="IQ2" s="202"/>
      <c r="IR2" s="202"/>
      <c r="IS2" s="202"/>
      <c r="IT2" s="202"/>
      <c r="IU2" s="202"/>
      <c r="IV2" s="202"/>
      <c r="IW2" s="202"/>
      <c r="IX2" s="202"/>
      <c r="IY2" s="202"/>
      <c r="IZ2" s="201">
        <f>IO2</f>
        <v>2041</v>
      </c>
      <c r="JA2" s="201">
        <f>IZ2 + 1</f>
        <v>2042</v>
      </c>
      <c r="JB2" s="202"/>
      <c r="JC2" s="202"/>
      <c r="JD2" s="202"/>
      <c r="JE2" s="202"/>
      <c r="JF2" s="202"/>
      <c r="JG2" s="202"/>
      <c r="JH2" s="202"/>
      <c r="JI2" s="202"/>
      <c r="JJ2" s="202"/>
      <c r="JK2" s="202"/>
      <c r="JL2" s="201">
        <f>JA2</f>
        <v>2042</v>
      </c>
      <c r="JM2" s="201">
        <f>JL2 + 1</f>
        <v>2043</v>
      </c>
      <c r="JN2" s="202"/>
      <c r="JO2" s="202"/>
      <c r="JP2" s="202"/>
      <c r="JQ2" s="202"/>
      <c r="JR2" s="202"/>
      <c r="JS2" s="202"/>
      <c r="JT2" s="202"/>
      <c r="JU2" s="202"/>
      <c r="JV2" s="202"/>
      <c r="JW2" s="202"/>
      <c r="JX2" s="201">
        <f>JM2</f>
        <v>2043</v>
      </c>
      <c r="JY2" s="201">
        <f>JX2 + 1</f>
        <v>2044</v>
      </c>
      <c r="JZ2" s="202"/>
      <c r="KA2" s="202"/>
      <c r="KB2" s="202"/>
      <c r="KC2" s="202"/>
      <c r="KD2" s="202"/>
      <c r="KE2" s="202"/>
      <c r="KF2" s="202"/>
      <c r="KG2" s="202"/>
      <c r="KH2" s="202"/>
      <c r="KI2" s="202"/>
      <c r="KJ2" s="201">
        <f>JY2</f>
        <v>2044</v>
      </c>
      <c r="KK2" s="201">
        <f>KJ2 + 1</f>
        <v>2045</v>
      </c>
      <c r="KL2" s="202"/>
      <c r="KM2" s="202"/>
      <c r="KN2" s="202"/>
      <c r="KO2" s="202"/>
      <c r="KP2" s="202"/>
      <c r="KQ2" s="202"/>
      <c r="KR2" s="202"/>
      <c r="KS2" s="202"/>
      <c r="KT2" s="202"/>
      <c r="KU2" s="202"/>
      <c r="KV2" s="201">
        <f>KK2</f>
        <v>2045</v>
      </c>
      <c r="KW2" s="201">
        <f>KV2 + 1</f>
        <v>2046</v>
      </c>
      <c r="KX2" s="202"/>
      <c r="KY2" s="202"/>
      <c r="KZ2" s="202"/>
      <c r="LA2" s="202"/>
      <c r="LB2" s="202"/>
      <c r="LC2" s="202"/>
      <c r="LD2" s="202"/>
      <c r="LE2" s="202"/>
      <c r="LF2" s="202"/>
      <c r="LG2" s="202"/>
      <c r="LH2" s="201">
        <f>KW2</f>
        <v>2046</v>
      </c>
      <c r="LI2" s="201">
        <f>LH2 + 1</f>
        <v>2047</v>
      </c>
      <c r="LJ2" s="202"/>
      <c r="LK2" s="202"/>
      <c r="LL2" s="202"/>
      <c r="LM2" s="202"/>
      <c r="LN2" s="202"/>
      <c r="LO2" s="202"/>
      <c r="LP2" s="202"/>
      <c r="LQ2" s="202"/>
      <c r="LR2" s="202"/>
      <c r="LS2" s="202"/>
      <c r="LT2" s="201">
        <f>LI2</f>
        <v>2047</v>
      </c>
      <c r="LU2" s="201">
        <f>LT2 + 1</f>
        <v>2048</v>
      </c>
      <c r="LV2" s="202"/>
      <c r="LW2" s="202"/>
      <c r="LX2" s="202"/>
      <c r="LY2" s="202"/>
      <c r="LZ2" s="202"/>
      <c r="MA2" s="202"/>
      <c r="MB2" s="202"/>
      <c r="MC2" s="202"/>
      <c r="MD2" s="202"/>
      <c r="ME2" s="202"/>
      <c r="MF2" s="201">
        <f>LU2</f>
        <v>2048</v>
      </c>
      <c r="MG2" s="201">
        <f>MF2 + 1</f>
        <v>2049</v>
      </c>
      <c r="MH2" s="202"/>
      <c r="MI2" s="202"/>
      <c r="MJ2" s="202"/>
      <c r="MK2" s="202"/>
      <c r="ML2" s="202"/>
      <c r="MM2" s="202"/>
      <c r="MN2" s="202"/>
      <c r="MO2" s="202"/>
      <c r="MP2" s="202"/>
      <c r="MQ2" s="202"/>
      <c r="MR2" s="201">
        <f>MG2</f>
        <v>2049</v>
      </c>
      <c r="MS2" s="201">
        <f>MR2 + 1</f>
        <v>2050</v>
      </c>
      <c r="MT2" s="202"/>
      <c r="MU2" s="202"/>
      <c r="MV2" s="202"/>
      <c r="MW2" s="202"/>
      <c r="MX2" s="202"/>
      <c r="MY2" s="202"/>
      <c r="MZ2" s="202"/>
      <c r="NA2" s="202"/>
      <c r="NB2" s="202"/>
      <c r="NC2" s="202"/>
      <c r="ND2" s="201">
        <f>MS2</f>
        <v>2050</v>
      </c>
      <c r="NE2" s="201">
        <f>ND2 + 1</f>
        <v>2051</v>
      </c>
      <c r="NF2" s="202"/>
      <c r="NG2" s="202"/>
      <c r="NH2" s="202"/>
      <c r="NI2" s="202"/>
      <c r="NJ2" s="202"/>
      <c r="NK2" s="202"/>
      <c r="NL2" s="202"/>
      <c r="NM2" s="202"/>
      <c r="NN2" s="202"/>
      <c r="NO2" s="202"/>
      <c r="NP2" s="201">
        <f>NE2</f>
        <v>2051</v>
      </c>
      <c r="NQ2" s="201">
        <f>NP2 + 1</f>
        <v>2052</v>
      </c>
      <c r="NR2" s="202"/>
      <c r="NS2" s="202"/>
      <c r="NT2" s="202"/>
      <c r="NU2" s="202"/>
      <c r="NV2" s="202"/>
      <c r="NW2" s="202"/>
      <c r="NX2" s="202"/>
      <c r="NY2" s="202"/>
      <c r="NZ2" s="202"/>
      <c r="OA2" s="202"/>
      <c r="OB2" s="201">
        <f>NQ2</f>
        <v>2052</v>
      </c>
      <c r="OC2" s="201">
        <f>OB2 + 1</f>
        <v>2053</v>
      </c>
      <c r="OD2" s="202"/>
      <c r="OE2" s="202"/>
      <c r="OF2" s="202"/>
      <c r="OG2" s="202"/>
      <c r="OH2" s="202"/>
      <c r="OI2" s="202"/>
      <c r="OJ2" s="202"/>
      <c r="OK2" s="202"/>
      <c r="OL2" s="202"/>
      <c r="OM2" s="202"/>
      <c r="ON2" s="201">
        <f>OC2</f>
        <v>2053</v>
      </c>
      <c r="OO2" s="201">
        <f>ON2 + 1</f>
        <v>2054</v>
      </c>
      <c r="OP2" s="202"/>
      <c r="OQ2" s="202"/>
      <c r="OR2" s="202"/>
      <c r="OS2" s="202"/>
      <c r="OT2" s="202"/>
      <c r="OU2" s="202"/>
      <c r="OV2" s="202"/>
      <c r="OW2" s="202"/>
      <c r="OX2" s="202"/>
      <c r="OY2" s="202"/>
      <c r="OZ2" s="201">
        <f>OO2</f>
        <v>2054</v>
      </c>
      <c r="PA2" s="201">
        <f>OZ2 + 1</f>
        <v>2055</v>
      </c>
      <c r="PB2" s="202"/>
      <c r="PC2" s="202"/>
      <c r="PD2" s="202"/>
      <c r="PE2" s="202"/>
      <c r="PF2" s="202"/>
      <c r="PG2" s="202"/>
      <c r="PH2" s="202"/>
      <c r="PI2" s="202"/>
      <c r="PJ2" s="202"/>
      <c r="PK2" s="202"/>
      <c r="PL2" s="201">
        <f>PA2</f>
        <v>2055</v>
      </c>
      <c r="PM2" s="201">
        <f>PL2 + 1</f>
        <v>2056</v>
      </c>
      <c r="PN2" s="202"/>
      <c r="PO2" s="202"/>
      <c r="PP2" s="202"/>
      <c r="PQ2" s="202"/>
      <c r="PR2" s="202"/>
      <c r="PS2" s="202"/>
      <c r="PT2" s="202"/>
      <c r="PU2" s="202"/>
      <c r="PV2" s="202"/>
      <c r="PW2" s="202"/>
      <c r="PX2" s="201">
        <f>PM2</f>
        <v>2056</v>
      </c>
      <c r="PY2" s="201">
        <f>PX2 + 1</f>
        <v>2057</v>
      </c>
      <c r="PZ2" s="202"/>
      <c r="QA2" s="202"/>
      <c r="QB2" s="202"/>
      <c r="QC2" s="202"/>
      <c r="QD2" s="202"/>
      <c r="QE2" s="202"/>
      <c r="QF2" s="202"/>
      <c r="QG2" s="202"/>
      <c r="QH2" s="202"/>
      <c r="QI2" s="202"/>
      <c r="QJ2" s="201">
        <f>PY2</f>
        <v>2057</v>
      </c>
      <c r="QK2" s="201">
        <f>QJ2 + 1</f>
        <v>2058</v>
      </c>
      <c r="QL2" s="202"/>
      <c r="QM2" s="202"/>
      <c r="QN2" s="202"/>
      <c r="QO2" s="202"/>
      <c r="QP2" s="202"/>
      <c r="QQ2" s="202"/>
      <c r="QR2" s="202"/>
      <c r="QS2" s="202"/>
      <c r="QT2" s="202"/>
      <c r="QU2" s="202"/>
      <c r="QV2" s="201">
        <f>QK2</f>
        <v>2058</v>
      </c>
      <c r="QW2" s="201">
        <f>QV2 + 1</f>
        <v>2059</v>
      </c>
      <c r="QX2" s="202"/>
      <c r="QY2" s="202"/>
      <c r="QZ2" s="202"/>
      <c r="RA2" s="202"/>
      <c r="RB2" s="202"/>
      <c r="RC2" s="202"/>
      <c r="RD2" s="202"/>
      <c r="RE2" s="202"/>
      <c r="RF2" s="202"/>
      <c r="RG2" s="202"/>
      <c r="RH2" s="201">
        <f>QW2</f>
        <v>2059</v>
      </c>
    </row>
    <row r="3" spans="1:476" ht="15.75" customHeight="1">
      <c r="A3" s="50"/>
      <c r="B3" s="205" t="s">
        <v>267</v>
      </c>
      <c r="C3" s="205"/>
      <c r="D3" s="204" t="str">
        <f>'Premissas Custos'!E3</f>
        <v>Total</v>
      </c>
      <c r="E3" s="205"/>
      <c r="F3" s="206"/>
      <c r="G3" s="204"/>
      <c r="H3" s="207">
        <f>'Premissas Financeiras'!H13</f>
        <v>0</v>
      </c>
      <c r="I3" s="207">
        <f>'Premissas Financeiras'!I13</f>
        <v>1</v>
      </c>
      <c r="J3" s="207">
        <f>'Premissas Financeiras'!J13</f>
        <v>2</v>
      </c>
      <c r="K3" s="207">
        <f>'Premissas Financeiras'!K13</f>
        <v>3</v>
      </c>
      <c r="L3" s="207">
        <f>'Premissas Financeiras'!L13</f>
        <v>4</v>
      </c>
      <c r="M3" s="207">
        <f>'Premissas Financeiras'!M13</f>
        <v>5</v>
      </c>
      <c r="N3" s="207">
        <f>'Premissas Financeiras'!N13</f>
        <v>6</v>
      </c>
      <c r="O3" s="207">
        <f>'Premissas Financeiras'!O13</f>
        <v>7</v>
      </c>
      <c r="P3" s="207">
        <f>'Premissas Financeiras'!P13</f>
        <v>8</v>
      </c>
      <c r="Q3" s="207">
        <f>'Premissas Financeiras'!Q13</f>
        <v>9</v>
      </c>
      <c r="R3" s="207">
        <f>'Premissas Financeiras'!R13</f>
        <v>10</v>
      </c>
      <c r="S3" s="207">
        <f>'Premissas Financeiras'!S13</f>
        <v>11</v>
      </c>
      <c r="T3" s="207">
        <f>'Premissas Financeiras'!T13</f>
        <v>12</v>
      </c>
      <c r="U3" s="207">
        <f>'Premissas Financeiras'!U13</f>
        <v>13</v>
      </c>
      <c r="V3" s="207">
        <f>'Premissas Financeiras'!V13</f>
        <v>14</v>
      </c>
      <c r="W3" s="207">
        <f>'Premissas Financeiras'!W13</f>
        <v>15</v>
      </c>
      <c r="X3" s="207">
        <f>'Premissas Financeiras'!X13</f>
        <v>16</v>
      </c>
      <c r="Y3" s="207">
        <f>'Premissas Financeiras'!Y13</f>
        <v>17</v>
      </c>
      <c r="Z3" s="207">
        <f>'Premissas Financeiras'!Z13</f>
        <v>18</v>
      </c>
      <c r="AA3" s="207">
        <f>'Premissas Financeiras'!AA13</f>
        <v>19</v>
      </c>
      <c r="AB3" s="207">
        <f>'Premissas Financeiras'!AB13</f>
        <v>20</v>
      </c>
      <c r="AC3" s="207">
        <f>'Premissas Financeiras'!AC13</f>
        <v>21</v>
      </c>
      <c r="AD3" s="207">
        <f>'Premissas Financeiras'!AD13</f>
        <v>22</v>
      </c>
      <c r="AE3" s="207">
        <f>'Premissas Financeiras'!AE13</f>
        <v>23</v>
      </c>
      <c r="AF3" s="207">
        <f>'Premissas Financeiras'!AF13</f>
        <v>24</v>
      </c>
      <c r="AG3" s="207">
        <f>'Premissas Financeiras'!AG13</f>
        <v>25</v>
      </c>
      <c r="AH3" s="207">
        <f>'Premissas Financeiras'!AH13</f>
        <v>26</v>
      </c>
      <c r="AI3" s="207">
        <f>'Premissas Financeiras'!AI13</f>
        <v>27</v>
      </c>
      <c r="AJ3" s="207">
        <f>'Premissas Financeiras'!AJ13</f>
        <v>28</v>
      </c>
      <c r="AK3" s="207">
        <f>'Premissas Financeiras'!AK13</f>
        <v>29</v>
      </c>
      <c r="AL3" s="207">
        <f>'Premissas Financeiras'!AL13</f>
        <v>30</v>
      </c>
      <c r="AM3" s="207">
        <f>'Premissas Financeiras'!AM13</f>
        <v>31</v>
      </c>
      <c r="AN3" s="207">
        <f>'Premissas Financeiras'!AN13</f>
        <v>32</v>
      </c>
      <c r="AO3" s="207">
        <f>'Premissas Financeiras'!AO13</f>
        <v>33</v>
      </c>
      <c r="AP3" s="207">
        <f>'Premissas Financeiras'!AP13</f>
        <v>34</v>
      </c>
      <c r="AQ3" s="207">
        <f>'Premissas Financeiras'!AQ13</f>
        <v>35</v>
      </c>
      <c r="AR3" s="208"/>
      <c r="AS3" s="209" t="s">
        <v>135</v>
      </c>
      <c r="AT3" s="209" t="s">
        <v>136</v>
      </c>
      <c r="AU3" s="209" t="s">
        <v>137</v>
      </c>
      <c r="AV3" s="209" t="s">
        <v>138</v>
      </c>
      <c r="AW3" s="209" t="s">
        <v>139</v>
      </c>
      <c r="AX3" s="209" t="s">
        <v>140</v>
      </c>
      <c r="AY3" s="209" t="s">
        <v>141</v>
      </c>
      <c r="AZ3" s="209" t="s">
        <v>142</v>
      </c>
      <c r="BA3" s="209" t="s">
        <v>143</v>
      </c>
      <c r="BB3" s="209" t="s">
        <v>144</v>
      </c>
      <c r="BC3" s="209" t="s">
        <v>145</v>
      </c>
      <c r="BD3" s="209" t="s">
        <v>146</v>
      </c>
      <c r="BE3" s="209" t="s">
        <v>135</v>
      </c>
      <c r="BF3" s="209" t="s">
        <v>136</v>
      </c>
      <c r="BG3" s="209" t="s">
        <v>137</v>
      </c>
      <c r="BH3" s="209" t="s">
        <v>138</v>
      </c>
      <c r="BI3" s="209" t="s">
        <v>139</v>
      </c>
      <c r="BJ3" s="209" t="s">
        <v>140</v>
      </c>
      <c r="BK3" s="209" t="s">
        <v>141</v>
      </c>
      <c r="BL3" s="209" t="s">
        <v>142</v>
      </c>
      <c r="BM3" s="209" t="s">
        <v>143</v>
      </c>
      <c r="BN3" s="209" t="s">
        <v>144</v>
      </c>
      <c r="BO3" s="209" t="s">
        <v>145</v>
      </c>
      <c r="BP3" s="209" t="s">
        <v>146</v>
      </c>
      <c r="BQ3" s="209" t="s">
        <v>135</v>
      </c>
      <c r="BR3" s="209" t="s">
        <v>136</v>
      </c>
      <c r="BS3" s="209" t="s">
        <v>137</v>
      </c>
      <c r="BT3" s="209" t="s">
        <v>138</v>
      </c>
      <c r="BU3" s="209" t="s">
        <v>139</v>
      </c>
      <c r="BV3" s="209" t="s">
        <v>140</v>
      </c>
      <c r="BW3" s="209" t="s">
        <v>141</v>
      </c>
      <c r="BX3" s="209" t="s">
        <v>142</v>
      </c>
      <c r="BY3" s="209" t="s">
        <v>143</v>
      </c>
      <c r="BZ3" s="209" t="s">
        <v>144</v>
      </c>
      <c r="CA3" s="209" t="s">
        <v>145</v>
      </c>
      <c r="CB3" s="209" t="s">
        <v>146</v>
      </c>
      <c r="CC3" s="209" t="s">
        <v>135</v>
      </c>
      <c r="CD3" s="209" t="s">
        <v>136</v>
      </c>
      <c r="CE3" s="209" t="s">
        <v>137</v>
      </c>
      <c r="CF3" s="209" t="s">
        <v>138</v>
      </c>
      <c r="CG3" s="209" t="s">
        <v>139</v>
      </c>
      <c r="CH3" s="209" t="s">
        <v>140</v>
      </c>
      <c r="CI3" s="209" t="s">
        <v>141</v>
      </c>
      <c r="CJ3" s="209" t="s">
        <v>142</v>
      </c>
      <c r="CK3" s="209" t="s">
        <v>143</v>
      </c>
      <c r="CL3" s="209" t="s">
        <v>144</v>
      </c>
      <c r="CM3" s="209" t="s">
        <v>145</v>
      </c>
      <c r="CN3" s="209" t="s">
        <v>146</v>
      </c>
      <c r="CO3" s="209" t="s">
        <v>135</v>
      </c>
      <c r="CP3" s="209" t="s">
        <v>136</v>
      </c>
      <c r="CQ3" s="209" t="s">
        <v>137</v>
      </c>
      <c r="CR3" s="209" t="s">
        <v>138</v>
      </c>
      <c r="CS3" s="209" t="s">
        <v>139</v>
      </c>
      <c r="CT3" s="209" t="s">
        <v>140</v>
      </c>
      <c r="CU3" s="209" t="s">
        <v>141</v>
      </c>
      <c r="CV3" s="209" t="s">
        <v>142</v>
      </c>
      <c r="CW3" s="209" t="s">
        <v>143</v>
      </c>
      <c r="CX3" s="209" t="s">
        <v>144</v>
      </c>
      <c r="CY3" s="209" t="s">
        <v>145</v>
      </c>
      <c r="CZ3" s="209" t="s">
        <v>146</v>
      </c>
      <c r="DA3" s="209" t="s">
        <v>135</v>
      </c>
      <c r="DB3" s="209" t="s">
        <v>136</v>
      </c>
      <c r="DC3" s="209" t="s">
        <v>137</v>
      </c>
      <c r="DD3" s="209" t="s">
        <v>138</v>
      </c>
      <c r="DE3" s="209" t="s">
        <v>139</v>
      </c>
      <c r="DF3" s="209" t="s">
        <v>140</v>
      </c>
      <c r="DG3" s="209" t="s">
        <v>141</v>
      </c>
      <c r="DH3" s="209" t="s">
        <v>142</v>
      </c>
      <c r="DI3" s="209" t="s">
        <v>143</v>
      </c>
      <c r="DJ3" s="209" t="s">
        <v>144</v>
      </c>
      <c r="DK3" s="209" t="s">
        <v>145</v>
      </c>
      <c r="DL3" s="209" t="s">
        <v>146</v>
      </c>
      <c r="DM3" s="209" t="s">
        <v>135</v>
      </c>
      <c r="DN3" s="209" t="s">
        <v>136</v>
      </c>
      <c r="DO3" s="209" t="s">
        <v>137</v>
      </c>
      <c r="DP3" s="209" t="s">
        <v>138</v>
      </c>
      <c r="DQ3" s="209" t="s">
        <v>139</v>
      </c>
      <c r="DR3" s="209" t="s">
        <v>140</v>
      </c>
      <c r="DS3" s="209" t="s">
        <v>141</v>
      </c>
      <c r="DT3" s="209" t="s">
        <v>142</v>
      </c>
      <c r="DU3" s="209" t="s">
        <v>143</v>
      </c>
      <c r="DV3" s="209" t="s">
        <v>144</v>
      </c>
      <c r="DW3" s="209" t="s">
        <v>145</v>
      </c>
      <c r="DX3" s="209" t="s">
        <v>146</v>
      </c>
      <c r="DY3" s="209" t="s">
        <v>135</v>
      </c>
      <c r="DZ3" s="209" t="s">
        <v>136</v>
      </c>
      <c r="EA3" s="209" t="s">
        <v>137</v>
      </c>
      <c r="EB3" s="209" t="s">
        <v>138</v>
      </c>
      <c r="EC3" s="209" t="s">
        <v>139</v>
      </c>
      <c r="ED3" s="209" t="s">
        <v>140</v>
      </c>
      <c r="EE3" s="209" t="s">
        <v>141</v>
      </c>
      <c r="EF3" s="209" t="s">
        <v>142</v>
      </c>
      <c r="EG3" s="209" t="s">
        <v>143</v>
      </c>
      <c r="EH3" s="209" t="s">
        <v>144</v>
      </c>
      <c r="EI3" s="209" t="s">
        <v>145</v>
      </c>
      <c r="EJ3" s="209" t="s">
        <v>146</v>
      </c>
      <c r="EK3" s="209" t="s">
        <v>135</v>
      </c>
      <c r="EL3" s="209" t="s">
        <v>136</v>
      </c>
      <c r="EM3" s="209" t="s">
        <v>137</v>
      </c>
      <c r="EN3" s="209" t="s">
        <v>138</v>
      </c>
      <c r="EO3" s="209" t="s">
        <v>139</v>
      </c>
      <c r="EP3" s="209" t="s">
        <v>140</v>
      </c>
      <c r="EQ3" s="209" t="s">
        <v>141</v>
      </c>
      <c r="ER3" s="209" t="s">
        <v>142</v>
      </c>
      <c r="ES3" s="209" t="s">
        <v>143</v>
      </c>
      <c r="ET3" s="209" t="s">
        <v>144</v>
      </c>
      <c r="EU3" s="209" t="s">
        <v>145</v>
      </c>
      <c r="EV3" s="209" t="s">
        <v>146</v>
      </c>
      <c r="EW3" s="209" t="s">
        <v>135</v>
      </c>
      <c r="EX3" s="209" t="s">
        <v>136</v>
      </c>
      <c r="EY3" s="209" t="s">
        <v>137</v>
      </c>
      <c r="EZ3" s="209" t="s">
        <v>138</v>
      </c>
      <c r="FA3" s="209" t="s">
        <v>139</v>
      </c>
      <c r="FB3" s="209" t="s">
        <v>140</v>
      </c>
      <c r="FC3" s="209" t="s">
        <v>141</v>
      </c>
      <c r="FD3" s="209" t="s">
        <v>142</v>
      </c>
      <c r="FE3" s="209" t="s">
        <v>143</v>
      </c>
      <c r="FF3" s="209" t="s">
        <v>144</v>
      </c>
      <c r="FG3" s="209" t="s">
        <v>145</v>
      </c>
      <c r="FH3" s="209" t="s">
        <v>146</v>
      </c>
      <c r="FI3" s="209" t="s">
        <v>135</v>
      </c>
      <c r="FJ3" s="209" t="s">
        <v>136</v>
      </c>
      <c r="FK3" s="209" t="s">
        <v>137</v>
      </c>
      <c r="FL3" s="209" t="s">
        <v>138</v>
      </c>
      <c r="FM3" s="209" t="s">
        <v>139</v>
      </c>
      <c r="FN3" s="209" t="s">
        <v>140</v>
      </c>
      <c r="FO3" s="209" t="s">
        <v>141</v>
      </c>
      <c r="FP3" s="209" t="s">
        <v>142</v>
      </c>
      <c r="FQ3" s="209" t="s">
        <v>143</v>
      </c>
      <c r="FR3" s="209" t="s">
        <v>144</v>
      </c>
      <c r="FS3" s="209" t="s">
        <v>145</v>
      </c>
      <c r="FT3" s="209" t="s">
        <v>146</v>
      </c>
      <c r="FU3" s="209" t="s">
        <v>135</v>
      </c>
      <c r="FV3" s="209" t="s">
        <v>136</v>
      </c>
      <c r="FW3" s="209" t="s">
        <v>137</v>
      </c>
      <c r="FX3" s="209" t="s">
        <v>138</v>
      </c>
      <c r="FY3" s="209" t="s">
        <v>139</v>
      </c>
      <c r="FZ3" s="209" t="s">
        <v>140</v>
      </c>
      <c r="GA3" s="209" t="s">
        <v>141</v>
      </c>
      <c r="GB3" s="209" t="s">
        <v>142</v>
      </c>
      <c r="GC3" s="209" t="s">
        <v>143</v>
      </c>
      <c r="GD3" s="209" t="s">
        <v>144</v>
      </c>
      <c r="GE3" s="209" t="s">
        <v>145</v>
      </c>
      <c r="GF3" s="209" t="s">
        <v>146</v>
      </c>
      <c r="GG3" s="209" t="s">
        <v>135</v>
      </c>
      <c r="GH3" s="209" t="s">
        <v>136</v>
      </c>
      <c r="GI3" s="209" t="s">
        <v>137</v>
      </c>
      <c r="GJ3" s="209" t="s">
        <v>138</v>
      </c>
      <c r="GK3" s="209" t="s">
        <v>139</v>
      </c>
      <c r="GL3" s="209" t="s">
        <v>140</v>
      </c>
      <c r="GM3" s="209" t="s">
        <v>141</v>
      </c>
      <c r="GN3" s="209" t="s">
        <v>142</v>
      </c>
      <c r="GO3" s="209" t="s">
        <v>143</v>
      </c>
      <c r="GP3" s="209" t="s">
        <v>144</v>
      </c>
      <c r="GQ3" s="209" t="s">
        <v>145</v>
      </c>
      <c r="GR3" s="209" t="s">
        <v>146</v>
      </c>
      <c r="GS3" s="209" t="s">
        <v>135</v>
      </c>
      <c r="GT3" s="209" t="s">
        <v>136</v>
      </c>
      <c r="GU3" s="209" t="s">
        <v>137</v>
      </c>
      <c r="GV3" s="209" t="s">
        <v>138</v>
      </c>
      <c r="GW3" s="209" t="s">
        <v>139</v>
      </c>
      <c r="GX3" s="209" t="s">
        <v>140</v>
      </c>
      <c r="GY3" s="209" t="s">
        <v>141</v>
      </c>
      <c r="GZ3" s="209" t="s">
        <v>142</v>
      </c>
      <c r="HA3" s="209" t="s">
        <v>143</v>
      </c>
      <c r="HB3" s="209" t="s">
        <v>144</v>
      </c>
      <c r="HC3" s="209" t="s">
        <v>145</v>
      </c>
      <c r="HD3" s="209" t="s">
        <v>146</v>
      </c>
      <c r="HE3" s="209" t="s">
        <v>135</v>
      </c>
      <c r="HF3" s="209" t="s">
        <v>136</v>
      </c>
      <c r="HG3" s="209" t="s">
        <v>137</v>
      </c>
      <c r="HH3" s="209" t="s">
        <v>138</v>
      </c>
      <c r="HI3" s="209" t="s">
        <v>139</v>
      </c>
      <c r="HJ3" s="209" t="s">
        <v>140</v>
      </c>
      <c r="HK3" s="209" t="s">
        <v>141</v>
      </c>
      <c r="HL3" s="209" t="s">
        <v>142</v>
      </c>
      <c r="HM3" s="209" t="s">
        <v>143</v>
      </c>
      <c r="HN3" s="209" t="s">
        <v>144</v>
      </c>
      <c r="HO3" s="209" t="s">
        <v>145</v>
      </c>
      <c r="HP3" s="209" t="s">
        <v>146</v>
      </c>
      <c r="HQ3" s="209" t="s">
        <v>135</v>
      </c>
      <c r="HR3" s="209" t="s">
        <v>136</v>
      </c>
      <c r="HS3" s="209" t="s">
        <v>137</v>
      </c>
      <c r="HT3" s="209" t="s">
        <v>138</v>
      </c>
      <c r="HU3" s="209" t="s">
        <v>139</v>
      </c>
      <c r="HV3" s="209" t="s">
        <v>140</v>
      </c>
      <c r="HW3" s="209" t="s">
        <v>141</v>
      </c>
      <c r="HX3" s="209" t="s">
        <v>142</v>
      </c>
      <c r="HY3" s="209" t="s">
        <v>143</v>
      </c>
      <c r="HZ3" s="209" t="s">
        <v>144</v>
      </c>
      <c r="IA3" s="209" t="s">
        <v>145</v>
      </c>
      <c r="IB3" s="209" t="s">
        <v>146</v>
      </c>
      <c r="IC3" s="209" t="s">
        <v>135</v>
      </c>
      <c r="ID3" s="209" t="s">
        <v>136</v>
      </c>
      <c r="IE3" s="209" t="s">
        <v>137</v>
      </c>
      <c r="IF3" s="209" t="s">
        <v>138</v>
      </c>
      <c r="IG3" s="209" t="s">
        <v>139</v>
      </c>
      <c r="IH3" s="209" t="s">
        <v>140</v>
      </c>
      <c r="II3" s="209" t="s">
        <v>141</v>
      </c>
      <c r="IJ3" s="209" t="s">
        <v>142</v>
      </c>
      <c r="IK3" s="209" t="s">
        <v>143</v>
      </c>
      <c r="IL3" s="209" t="s">
        <v>144</v>
      </c>
      <c r="IM3" s="209" t="s">
        <v>145</v>
      </c>
      <c r="IN3" s="209" t="s">
        <v>146</v>
      </c>
      <c r="IO3" s="209" t="s">
        <v>135</v>
      </c>
      <c r="IP3" s="209" t="s">
        <v>136</v>
      </c>
      <c r="IQ3" s="209" t="s">
        <v>137</v>
      </c>
      <c r="IR3" s="209" t="s">
        <v>138</v>
      </c>
      <c r="IS3" s="209" t="s">
        <v>139</v>
      </c>
      <c r="IT3" s="209" t="s">
        <v>140</v>
      </c>
      <c r="IU3" s="209" t="s">
        <v>141</v>
      </c>
      <c r="IV3" s="209" t="s">
        <v>142</v>
      </c>
      <c r="IW3" s="209" t="s">
        <v>143</v>
      </c>
      <c r="IX3" s="209" t="s">
        <v>144</v>
      </c>
      <c r="IY3" s="209" t="s">
        <v>145</v>
      </c>
      <c r="IZ3" s="209" t="s">
        <v>146</v>
      </c>
      <c r="JA3" s="209" t="s">
        <v>135</v>
      </c>
      <c r="JB3" s="209" t="s">
        <v>136</v>
      </c>
      <c r="JC3" s="209" t="s">
        <v>137</v>
      </c>
      <c r="JD3" s="209" t="s">
        <v>138</v>
      </c>
      <c r="JE3" s="209" t="s">
        <v>139</v>
      </c>
      <c r="JF3" s="209" t="s">
        <v>140</v>
      </c>
      <c r="JG3" s="209" t="s">
        <v>141</v>
      </c>
      <c r="JH3" s="209" t="s">
        <v>142</v>
      </c>
      <c r="JI3" s="209" t="s">
        <v>143</v>
      </c>
      <c r="JJ3" s="209" t="s">
        <v>144</v>
      </c>
      <c r="JK3" s="209" t="s">
        <v>145</v>
      </c>
      <c r="JL3" s="209" t="s">
        <v>146</v>
      </c>
      <c r="JM3" s="209" t="s">
        <v>135</v>
      </c>
      <c r="JN3" s="209" t="s">
        <v>136</v>
      </c>
      <c r="JO3" s="209" t="s">
        <v>137</v>
      </c>
      <c r="JP3" s="209" t="s">
        <v>138</v>
      </c>
      <c r="JQ3" s="209" t="s">
        <v>139</v>
      </c>
      <c r="JR3" s="209" t="s">
        <v>140</v>
      </c>
      <c r="JS3" s="209" t="s">
        <v>141</v>
      </c>
      <c r="JT3" s="209" t="s">
        <v>142</v>
      </c>
      <c r="JU3" s="209" t="s">
        <v>143</v>
      </c>
      <c r="JV3" s="209" t="s">
        <v>144</v>
      </c>
      <c r="JW3" s="209" t="s">
        <v>145</v>
      </c>
      <c r="JX3" s="209" t="s">
        <v>146</v>
      </c>
      <c r="JY3" s="209" t="s">
        <v>135</v>
      </c>
      <c r="JZ3" s="209" t="s">
        <v>136</v>
      </c>
      <c r="KA3" s="209" t="s">
        <v>137</v>
      </c>
      <c r="KB3" s="209" t="s">
        <v>138</v>
      </c>
      <c r="KC3" s="209" t="s">
        <v>139</v>
      </c>
      <c r="KD3" s="209" t="s">
        <v>140</v>
      </c>
      <c r="KE3" s="209" t="s">
        <v>141</v>
      </c>
      <c r="KF3" s="209" t="s">
        <v>142</v>
      </c>
      <c r="KG3" s="209" t="s">
        <v>143</v>
      </c>
      <c r="KH3" s="209" t="s">
        <v>144</v>
      </c>
      <c r="KI3" s="209" t="s">
        <v>145</v>
      </c>
      <c r="KJ3" s="209" t="s">
        <v>146</v>
      </c>
      <c r="KK3" s="209" t="s">
        <v>135</v>
      </c>
      <c r="KL3" s="209" t="s">
        <v>136</v>
      </c>
      <c r="KM3" s="209" t="s">
        <v>137</v>
      </c>
      <c r="KN3" s="209" t="s">
        <v>138</v>
      </c>
      <c r="KO3" s="209" t="s">
        <v>139</v>
      </c>
      <c r="KP3" s="209" t="s">
        <v>140</v>
      </c>
      <c r="KQ3" s="209" t="s">
        <v>141</v>
      </c>
      <c r="KR3" s="209" t="s">
        <v>142</v>
      </c>
      <c r="KS3" s="209" t="s">
        <v>143</v>
      </c>
      <c r="KT3" s="209" t="s">
        <v>144</v>
      </c>
      <c r="KU3" s="209" t="s">
        <v>145</v>
      </c>
      <c r="KV3" s="209" t="s">
        <v>146</v>
      </c>
      <c r="KW3" s="209" t="s">
        <v>135</v>
      </c>
      <c r="KX3" s="209" t="s">
        <v>136</v>
      </c>
      <c r="KY3" s="209" t="s">
        <v>137</v>
      </c>
      <c r="KZ3" s="209" t="s">
        <v>138</v>
      </c>
      <c r="LA3" s="209" t="s">
        <v>139</v>
      </c>
      <c r="LB3" s="209" t="s">
        <v>140</v>
      </c>
      <c r="LC3" s="209" t="s">
        <v>141</v>
      </c>
      <c r="LD3" s="209" t="s">
        <v>142</v>
      </c>
      <c r="LE3" s="209" t="s">
        <v>143</v>
      </c>
      <c r="LF3" s="209" t="s">
        <v>144</v>
      </c>
      <c r="LG3" s="209" t="s">
        <v>145</v>
      </c>
      <c r="LH3" s="209" t="s">
        <v>146</v>
      </c>
      <c r="LI3" s="209" t="s">
        <v>135</v>
      </c>
      <c r="LJ3" s="209" t="s">
        <v>136</v>
      </c>
      <c r="LK3" s="209" t="s">
        <v>137</v>
      </c>
      <c r="LL3" s="209" t="s">
        <v>138</v>
      </c>
      <c r="LM3" s="209" t="s">
        <v>139</v>
      </c>
      <c r="LN3" s="209" t="s">
        <v>140</v>
      </c>
      <c r="LO3" s="209" t="s">
        <v>141</v>
      </c>
      <c r="LP3" s="209" t="s">
        <v>142</v>
      </c>
      <c r="LQ3" s="209" t="s">
        <v>143</v>
      </c>
      <c r="LR3" s="209" t="s">
        <v>144</v>
      </c>
      <c r="LS3" s="209" t="s">
        <v>145</v>
      </c>
      <c r="LT3" s="209" t="s">
        <v>146</v>
      </c>
      <c r="LU3" s="209" t="s">
        <v>135</v>
      </c>
      <c r="LV3" s="209" t="s">
        <v>136</v>
      </c>
      <c r="LW3" s="209" t="s">
        <v>137</v>
      </c>
      <c r="LX3" s="209" t="s">
        <v>138</v>
      </c>
      <c r="LY3" s="209" t="s">
        <v>139</v>
      </c>
      <c r="LZ3" s="209" t="s">
        <v>140</v>
      </c>
      <c r="MA3" s="209" t="s">
        <v>141</v>
      </c>
      <c r="MB3" s="209" t="s">
        <v>142</v>
      </c>
      <c r="MC3" s="209" t="s">
        <v>143</v>
      </c>
      <c r="MD3" s="209" t="s">
        <v>144</v>
      </c>
      <c r="ME3" s="209" t="s">
        <v>145</v>
      </c>
      <c r="MF3" s="209" t="s">
        <v>146</v>
      </c>
      <c r="MG3" s="209" t="s">
        <v>135</v>
      </c>
      <c r="MH3" s="209" t="s">
        <v>136</v>
      </c>
      <c r="MI3" s="209" t="s">
        <v>137</v>
      </c>
      <c r="MJ3" s="209" t="s">
        <v>138</v>
      </c>
      <c r="MK3" s="209" t="s">
        <v>139</v>
      </c>
      <c r="ML3" s="209" t="s">
        <v>140</v>
      </c>
      <c r="MM3" s="209" t="s">
        <v>141</v>
      </c>
      <c r="MN3" s="209" t="s">
        <v>142</v>
      </c>
      <c r="MO3" s="209" t="s">
        <v>143</v>
      </c>
      <c r="MP3" s="209" t="s">
        <v>144</v>
      </c>
      <c r="MQ3" s="209" t="s">
        <v>145</v>
      </c>
      <c r="MR3" s="209" t="s">
        <v>146</v>
      </c>
      <c r="MS3" s="209" t="s">
        <v>135</v>
      </c>
      <c r="MT3" s="209" t="s">
        <v>136</v>
      </c>
      <c r="MU3" s="209" t="s">
        <v>137</v>
      </c>
      <c r="MV3" s="209" t="s">
        <v>138</v>
      </c>
      <c r="MW3" s="209" t="s">
        <v>139</v>
      </c>
      <c r="MX3" s="209" t="s">
        <v>140</v>
      </c>
      <c r="MY3" s="209" t="s">
        <v>141</v>
      </c>
      <c r="MZ3" s="209" t="s">
        <v>142</v>
      </c>
      <c r="NA3" s="209" t="s">
        <v>143</v>
      </c>
      <c r="NB3" s="209" t="s">
        <v>144</v>
      </c>
      <c r="NC3" s="209" t="s">
        <v>145</v>
      </c>
      <c r="ND3" s="209" t="s">
        <v>146</v>
      </c>
      <c r="NE3" s="209" t="s">
        <v>135</v>
      </c>
      <c r="NF3" s="209" t="s">
        <v>136</v>
      </c>
      <c r="NG3" s="209" t="s">
        <v>137</v>
      </c>
      <c r="NH3" s="209" t="s">
        <v>138</v>
      </c>
      <c r="NI3" s="209" t="s">
        <v>139</v>
      </c>
      <c r="NJ3" s="209" t="s">
        <v>140</v>
      </c>
      <c r="NK3" s="209" t="s">
        <v>141</v>
      </c>
      <c r="NL3" s="209" t="s">
        <v>142</v>
      </c>
      <c r="NM3" s="209" t="s">
        <v>143</v>
      </c>
      <c r="NN3" s="209" t="s">
        <v>144</v>
      </c>
      <c r="NO3" s="209" t="s">
        <v>145</v>
      </c>
      <c r="NP3" s="209" t="s">
        <v>146</v>
      </c>
      <c r="NQ3" s="209" t="s">
        <v>135</v>
      </c>
      <c r="NR3" s="209" t="s">
        <v>136</v>
      </c>
      <c r="NS3" s="209" t="s">
        <v>137</v>
      </c>
      <c r="NT3" s="209" t="s">
        <v>138</v>
      </c>
      <c r="NU3" s="209" t="s">
        <v>139</v>
      </c>
      <c r="NV3" s="209" t="s">
        <v>140</v>
      </c>
      <c r="NW3" s="209" t="s">
        <v>141</v>
      </c>
      <c r="NX3" s="209" t="s">
        <v>142</v>
      </c>
      <c r="NY3" s="209" t="s">
        <v>143</v>
      </c>
      <c r="NZ3" s="209" t="s">
        <v>144</v>
      </c>
      <c r="OA3" s="209" t="s">
        <v>145</v>
      </c>
      <c r="OB3" s="209" t="s">
        <v>146</v>
      </c>
      <c r="OC3" s="209" t="s">
        <v>135</v>
      </c>
      <c r="OD3" s="209" t="s">
        <v>136</v>
      </c>
      <c r="OE3" s="209" t="s">
        <v>137</v>
      </c>
      <c r="OF3" s="209" t="s">
        <v>138</v>
      </c>
      <c r="OG3" s="209" t="s">
        <v>139</v>
      </c>
      <c r="OH3" s="209" t="s">
        <v>140</v>
      </c>
      <c r="OI3" s="209" t="s">
        <v>141</v>
      </c>
      <c r="OJ3" s="209" t="s">
        <v>142</v>
      </c>
      <c r="OK3" s="209" t="s">
        <v>143</v>
      </c>
      <c r="OL3" s="209" t="s">
        <v>144</v>
      </c>
      <c r="OM3" s="209" t="s">
        <v>145</v>
      </c>
      <c r="ON3" s="209" t="s">
        <v>146</v>
      </c>
      <c r="OO3" s="209" t="s">
        <v>135</v>
      </c>
      <c r="OP3" s="209" t="s">
        <v>136</v>
      </c>
      <c r="OQ3" s="209" t="s">
        <v>137</v>
      </c>
      <c r="OR3" s="209" t="s">
        <v>138</v>
      </c>
      <c r="OS3" s="209" t="s">
        <v>139</v>
      </c>
      <c r="OT3" s="209" t="s">
        <v>140</v>
      </c>
      <c r="OU3" s="209" t="s">
        <v>141</v>
      </c>
      <c r="OV3" s="209" t="s">
        <v>142</v>
      </c>
      <c r="OW3" s="209" t="s">
        <v>143</v>
      </c>
      <c r="OX3" s="209" t="s">
        <v>144</v>
      </c>
      <c r="OY3" s="209" t="s">
        <v>145</v>
      </c>
      <c r="OZ3" s="209" t="s">
        <v>146</v>
      </c>
      <c r="PA3" s="209" t="s">
        <v>135</v>
      </c>
      <c r="PB3" s="209" t="s">
        <v>136</v>
      </c>
      <c r="PC3" s="209" t="s">
        <v>137</v>
      </c>
      <c r="PD3" s="209" t="s">
        <v>138</v>
      </c>
      <c r="PE3" s="209" t="s">
        <v>139</v>
      </c>
      <c r="PF3" s="209" t="s">
        <v>140</v>
      </c>
      <c r="PG3" s="209" t="s">
        <v>141</v>
      </c>
      <c r="PH3" s="209" t="s">
        <v>142</v>
      </c>
      <c r="PI3" s="209" t="s">
        <v>143</v>
      </c>
      <c r="PJ3" s="209" t="s">
        <v>144</v>
      </c>
      <c r="PK3" s="209" t="s">
        <v>145</v>
      </c>
      <c r="PL3" s="209" t="s">
        <v>146</v>
      </c>
      <c r="PM3" s="209" t="s">
        <v>135</v>
      </c>
      <c r="PN3" s="209" t="s">
        <v>136</v>
      </c>
      <c r="PO3" s="209" t="s">
        <v>137</v>
      </c>
      <c r="PP3" s="209" t="s">
        <v>138</v>
      </c>
      <c r="PQ3" s="209" t="s">
        <v>139</v>
      </c>
      <c r="PR3" s="209" t="s">
        <v>140</v>
      </c>
      <c r="PS3" s="209" t="s">
        <v>141</v>
      </c>
      <c r="PT3" s="209" t="s">
        <v>142</v>
      </c>
      <c r="PU3" s="209" t="s">
        <v>143</v>
      </c>
      <c r="PV3" s="209" t="s">
        <v>144</v>
      </c>
      <c r="PW3" s="209" t="s">
        <v>145</v>
      </c>
      <c r="PX3" s="209" t="s">
        <v>146</v>
      </c>
      <c r="PY3" s="209" t="s">
        <v>135</v>
      </c>
      <c r="PZ3" s="209" t="s">
        <v>136</v>
      </c>
      <c r="QA3" s="209" t="s">
        <v>137</v>
      </c>
      <c r="QB3" s="209" t="s">
        <v>138</v>
      </c>
      <c r="QC3" s="209" t="s">
        <v>139</v>
      </c>
      <c r="QD3" s="209" t="s">
        <v>140</v>
      </c>
      <c r="QE3" s="209" t="s">
        <v>141</v>
      </c>
      <c r="QF3" s="209" t="s">
        <v>142</v>
      </c>
      <c r="QG3" s="209" t="s">
        <v>143</v>
      </c>
      <c r="QH3" s="209" t="s">
        <v>144</v>
      </c>
      <c r="QI3" s="209" t="s">
        <v>145</v>
      </c>
      <c r="QJ3" s="209" t="s">
        <v>146</v>
      </c>
      <c r="QK3" s="209" t="s">
        <v>135</v>
      </c>
      <c r="QL3" s="209" t="s">
        <v>136</v>
      </c>
      <c r="QM3" s="209" t="s">
        <v>137</v>
      </c>
      <c r="QN3" s="209" t="s">
        <v>138</v>
      </c>
      <c r="QO3" s="209" t="s">
        <v>139</v>
      </c>
      <c r="QP3" s="209" t="s">
        <v>140</v>
      </c>
      <c r="QQ3" s="209" t="s">
        <v>141</v>
      </c>
      <c r="QR3" s="209" t="s">
        <v>142</v>
      </c>
      <c r="QS3" s="209" t="s">
        <v>143</v>
      </c>
      <c r="QT3" s="209" t="s">
        <v>144</v>
      </c>
      <c r="QU3" s="209" t="s">
        <v>145</v>
      </c>
      <c r="QV3" s="209" t="s">
        <v>146</v>
      </c>
      <c r="QW3" s="209" t="s">
        <v>135</v>
      </c>
      <c r="QX3" s="209" t="s">
        <v>136</v>
      </c>
      <c r="QY3" s="209" t="s">
        <v>137</v>
      </c>
      <c r="QZ3" s="209" t="s">
        <v>138</v>
      </c>
      <c r="RA3" s="209" t="s">
        <v>139</v>
      </c>
      <c r="RB3" s="209" t="s">
        <v>140</v>
      </c>
      <c r="RC3" s="209" t="s">
        <v>141</v>
      </c>
      <c r="RD3" s="209" t="s">
        <v>142</v>
      </c>
      <c r="RE3" s="209" t="s">
        <v>143</v>
      </c>
      <c r="RF3" s="209" t="s">
        <v>144</v>
      </c>
      <c r="RG3" s="209" t="s">
        <v>145</v>
      </c>
      <c r="RH3" s="209" t="s">
        <v>146</v>
      </c>
    </row>
    <row r="4" spans="1:476" ht="12.75" customHeight="1">
      <c r="A4" s="50"/>
      <c r="B4" s="210"/>
      <c r="C4" s="211"/>
      <c r="D4" s="295"/>
      <c r="E4" s="211"/>
      <c r="F4" s="212"/>
      <c r="G4" s="212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12"/>
      <c r="AS4" s="213" t="s">
        <v>147</v>
      </c>
      <c r="AT4" s="213" t="s">
        <v>147</v>
      </c>
      <c r="AU4" s="213" t="s">
        <v>147</v>
      </c>
      <c r="AV4" s="213" t="s">
        <v>147</v>
      </c>
      <c r="AW4" s="213" t="s">
        <v>147</v>
      </c>
      <c r="AX4" s="213" t="s">
        <v>147</v>
      </c>
      <c r="AY4" s="213" t="s">
        <v>147</v>
      </c>
      <c r="AZ4" s="213" t="s">
        <v>147</v>
      </c>
      <c r="BA4" s="213" t="s">
        <v>147</v>
      </c>
      <c r="BB4" s="213" t="s">
        <v>147</v>
      </c>
      <c r="BC4" s="213" t="s">
        <v>147</v>
      </c>
      <c r="BD4" s="213" t="s">
        <v>147</v>
      </c>
      <c r="BE4" s="213" t="s">
        <v>124</v>
      </c>
      <c r="BF4" s="213" t="s">
        <v>124</v>
      </c>
      <c r="BG4" s="213" t="s">
        <v>124</v>
      </c>
      <c r="BH4" s="213" t="s">
        <v>124</v>
      </c>
      <c r="BI4" s="213" t="s">
        <v>124</v>
      </c>
      <c r="BJ4" s="213" t="s">
        <v>124</v>
      </c>
      <c r="BK4" s="213" t="s">
        <v>124</v>
      </c>
      <c r="BL4" s="213" t="s">
        <v>124</v>
      </c>
      <c r="BM4" s="213" t="s">
        <v>124</v>
      </c>
      <c r="BN4" s="213" t="s">
        <v>124</v>
      </c>
      <c r="BO4" s="213" t="s">
        <v>124</v>
      </c>
      <c r="BP4" s="213" t="s">
        <v>124</v>
      </c>
      <c r="BQ4" s="213" t="s">
        <v>125</v>
      </c>
      <c r="BR4" s="213" t="s">
        <v>125</v>
      </c>
      <c r="BS4" s="213" t="s">
        <v>125</v>
      </c>
      <c r="BT4" s="213" t="s">
        <v>125</v>
      </c>
      <c r="BU4" s="213" t="s">
        <v>125</v>
      </c>
      <c r="BV4" s="213" t="s">
        <v>125</v>
      </c>
      <c r="BW4" s="213" t="s">
        <v>125</v>
      </c>
      <c r="BX4" s="213" t="s">
        <v>125</v>
      </c>
      <c r="BY4" s="213" t="s">
        <v>125</v>
      </c>
      <c r="BZ4" s="213" t="s">
        <v>125</v>
      </c>
      <c r="CA4" s="213" t="s">
        <v>125</v>
      </c>
      <c r="CB4" s="213" t="s">
        <v>125</v>
      </c>
      <c r="CC4" s="213" t="s">
        <v>126</v>
      </c>
      <c r="CD4" s="213" t="s">
        <v>126</v>
      </c>
      <c r="CE4" s="213" t="s">
        <v>126</v>
      </c>
      <c r="CF4" s="213" t="s">
        <v>126</v>
      </c>
      <c r="CG4" s="213" t="s">
        <v>126</v>
      </c>
      <c r="CH4" s="213" t="s">
        <v>126</v>
      </c>
      <c r="CI4" s="213" t="s">
        <v>126</v>
      </c>
      <c r="CJ4" s="213" t="s">
        <v>126</v>
      </c>
      <c r="CK4" s="213" t="s">
        <v>126</v>
      </c>
      <c r="CL4" s="213" t="s">
        <v>126</v>
      </c>
      <c r="CM4" s="213" t="s">
        <v>126</v>
      </c>
      <c r="CN4" s="213" t="s">
        <v>126</v>
      </c>
      <c r="CO4" s="213" t="s">
        <v>127</v>
      </c>
      <c r="CP4" s="213" t="s">
        <v>127</v>
      </c>
      <c r="CQ4" s="213" t="s">
        <v>127</v>
      </c>
      <c r="CR4" s="213" t="s">
        <v>127</v>
      </c>
      <c r="CS4" s="213" t="s">
        <v>127</v>
      </c>
      <c r="CT4" s="213" t="s">
        <v>127</v>
      </c>
      <c r="CU4" s="213" t="s">
        <v>127</v>
      </c>
      <c r="CV4" s="213" t="s">
        <v>127</v>
      </c>
      <c r="CW4" s="213" t="s">
        <v>127</v>
      </c>
      <c r="CX4" s="213" t="s">
        <v>127</v>
      </c>
      <c r="CY4" s="213" t="s">
        <v>127</v>
      </c>
      <c r="CZ4" s="213" t="s">
        <v>127</v>
      </c>
      <c r="DA4" s="213" t="s">
        <v>128</v>
      </c>
      <c r="DB4" s="213" t="s">
        <v>128</v>
      </c>
      <c r="DC4" s="213" t="s">
        <v>128</v>
      </c>
      <c r="DD4" s="213" t="s">
        <v>128</v>
      </c>
      <c r="DE4" s="213" t="s">
        <v>128</v>
      </c>
      <c r="DF4" s="213" t="s">
        <v>128</v>
      </c>
      <c r="DG4" s="213" t="s">
        <v>128</v>
      </c>
      <c r="DH4" s="213" t="s">
        <v>128</v>
      </c>
      <c r="DI4" s="213" t="s">
        <v>128</v>
      </c>
      <c r="DJ4" s="213" t="s">
        <v>128</v>
      </c>
      <c r="DK4" s="213" t="s">
        <v>128</v>
      </c>
      <c r="DL4" s="213" t="s">
        <v>128</v>
      </c>
      <c r="DM4" s="213" t="s">
        <v>129</v>
      </c>
      <c r="DN4" s="213" t="s">
        <v>129</v>
      </c>
      <c r="DO4" s="213" t="s">
        <v>129</v>
      </c>
      <c r="DP4" s="213" t="s">
        <v>129</v>
      </c>
      <c r="DQ4" s="213" t="s">
        <v>129</v>
      </c>
      <c r="DR4" s="213" t="s">
        <v>129</v>
      </c>
      <c r="DS4" s="213" t="s">
        <v>129</v>
      </c>
      <c r="DT4" s="213" t="s">
        <v>129</v>
      </c>
      <c r="DU4" s="213" t="s">
        <v>129</v>
      </c>
      <c r="DV4" s="213" t="s">
        <v>129</v>
      </c>
      <c r="DW4" s="213" t="s">
        <v>129</v>
      </c>
      <c r="DX4" s="213" t="s">
        <v>129</v>
      </c>
      <c r="DY4" s="213" t="s">
        <v>130</v>
      </c>
      <c r="DZ4" s="213" t="s">
        <v>130</v>
      </c>
      <c r="EA4" s="213" t="s">
        <v>130</v>
      </c>
      <c r="EB4" s="213" t="s">
        <v>130</v>
      </c>
      <c r="EC4" s="213" t="s">
        <v>130</v>
      </c>
      <c r="ED4" s="213" t="s">
        <v>130</v>
      </c>
      <c r="EE4" s="213" t="s">
        <v>130</v>
      </c>
      <c r="EF4" s="213" t="s">
        <v>130</v>
      </c>
      <c r="EG4" s="213" t="s">
        <v>130</v>
      </c>
      <c r="EH4" s="213" t="s">
        <v>130</v>
      </c>
      <c r="EI4" s="213" t="s">
        <v>130</v>
      </c>
      <c r="EJ4" s="213" t="s">
        <v>130</v>
      </c>
      <c r="EK4" s="213" t="s">
        <v>131</v>
      </c>
      <c r="EL4" s="213" t="s">
        <v>131</v>
      </c>
      <c r="EM4" s="213" t="s">
        <v>131</v>
      </c>
      <c r="EN4" s="213" t="s">
        <v>131</v>
      </c>
      <c r="EO4" s="213" t="s">
        <v>131</v>
      </c>
      <c r="EP4" s="213" t="s">
        <v>131</v>
      </c>
      <c r="EQ4" s="213" t="s">
        <v>131</v>
      </c>
      <c r="ER4" s="213" t="s">
        <v>131</v>
      </c>
      <c r="ES4" s="213" t="s">
        <v>131</v>
      </c>
      <c r="ET4" s="213" t="s">
        <v>131</v>
      </c>
      <c r="EU4" s="213" t="s">
        <v>131</v>
      </c>
      <c r="EV4" s="213" t="s">
        <v>131</v>
      </c>
      <c r="EW4" s="213" t="s">
        <v>132</v>
      </c>
      <c r="EX4" s="213" t="s">
        <v>132</v>
      </c>
      <c r="EY4" s="213" t="s">
        <v>132</v>
      </c>
      <c r="EZ4" s="213" t="s">
        <v>132</v>
      </c>
      <c r="FA4" s="213" t="s">
        <v>132</v>
      </c>
      <c r="FB4" s="213" t="s">
        <v>132</v>
      </c>
      <c r="FC4" s="213" t="s">
        <v>132</v>
      </c>
      <c r="FD4" s="213" t="s">
        <v>132</v>
      </c>
      <c r="FE4" s="213" t="s">
        <v>132</v>
      </c>
      <c r="FF4" s="213" t="s">
        <v>132</v>
      </c>
      <c r="FG4" s="213" t="s">
        <v>132</v>
      </c>
      <c r="FH4" s="213" t="s">
        <v>132</v>
      </c>
      <c r="FI4" s="213" t="s">
        <v>133</v>
      </c>
      <c r="FJ4" s="213" t="s">
        <v>133</v>
      </c>
      <c r="FK4" s="213" t="s">
        <v>133</v>
      </c>
      <c r="FL4" s="213" t="s">
        <v>133</v>
      </c>
      <c r="FM4" s="213" t="s">
        <v>133</v>
      </c>
      <c r="FN4" s="213" t="s">
        <v>133</v>
      </c>
      <c r="FO4" s="213" t="s">
        <v>133</v>
      </c>
      <c r="FP4" s="213" t="s">
        <v>133</v>
      </c>
      <c r="FQ4" s="213" t="s">
        <v>133</v>
      </c>
      <c r="FR4" s="213" t="s">
        <v>133</v>
      </c>
      <c r="FS4" s="213" t="s">
        <v>133</v>
      </c>
      <c r="FT4" s="213" t="s">
        <v>133</v>
      </c>
      <c r="FU4" s="213" t="s">
        <v>148</v>
      </c>
      <c r="FV4" s="213" t="s">
        <v>148</v>
      </c>
      <c r="FW4" s="213" t="s">
        <v>148</v>
      </c>
      <c r="FX4" s="213" t="s">
        <v>148</v>
      </c>
      <c r="FY4" s="213" t="s">
        <v>148</v>
      </c>
      <c r="FZ4" s="213" t="s">
        <v>148</v>
      </c>
      <c r="GA4" s="213" t="s">
        <v>148</v>
      </c>
      <c r="GB4" s="213" t="s">
        <v>148</v>
      </c>
      <c r="GC4" s="213" t="s">
        <v>148</v>
      </c>
      <c r="GD4" s="213" t="s">
        <v>148</v>
      </c>
      <c r="GE4" s="213" t="s">
        <v>148</v>
      </c>
      <c r="GF4" s="213" t="s">
        <v>148</v>
      </c>
      <c r="GG4" s="213" t="s">
        <v>149</v>
      </c>
      <c r="GH4" s="213" t="s">
        <v>149</v>
      </c>
      <c r="GI4" s="213" t="s">
        <v>149</v>
      </c>
      <c r="GJ4" s="213" t="s">
        <v>149</v>
      </c>
      <c r="GK4" s="213" t="s">
        <v>149</v>
      </c>
      <c r="GL4" s="213" t="s">
        <v>149</v>
      </c>
      <c r="GM4" s="213" t="s">
        <v>149</v>
      </c>
      <c r="GN4" s="213" t="s">
        <v>149</v>
      </c>
      <c r="GO4" s="213" t="s">
        <v>149</v>
      </c>
      <c r="GP4" s="213" t="s">
        <v>149</v>
      </c>
      <c r="GQ4" s="213" t="s">
        <v>149</v>
      </c>
      <c r="GR4" s="213" t="s">
        <v>149</v>
      </c>
      <c r="GS4" s="213" t="s">
        <v>150</v>
      </c>
      <c r="GT4" s="213" t="s">
        <v>150</v>
      </c>
      <c r="GU4" s="213" t="s">
        <v>150</v>
      </c>
      <c r="GV4" s="213" t="s">
        <v>150</v>
      </c>
      <c r="GW4" s="213" t="s">
        <v>150</v>
      </c>
      <c r="GX4" s="213" t="s">
        <v>150</v>
      </c>
      <c r="GY4" s="213" t="s">
        <v>150</v>
      </c>
      <c r="GZ4" s="213" t="s">
        <v>150</v>
      </c>
      <c r="HA4" s="213" t="s">
        <v>150</v>
      </c>
      <c r="HB4" s="213" t="s">
        <v>150</v>
      </c>
      <c r="HC4" s="213" t="s">
        <v>150</v>
      </c>
      <c r="HD4" s="213" t="s">
        <v>150</v>
      </c>
      <c r="HE4" s="213" t="s">
        <v>151</v>
      </c>
      <c r="HF4" s="213" t="s">
        <v>151</v>
      </c>
      <c r="HG4" s="213" t="s">
        <v>151</v>
      </c>
      <c r="HH4" s="213" t="s">
        <v>151</v>
      </c>
      <c r="HI4" s="213" t="s">
        <v>151</v>
      </c>
      <c r="HJ4" s="213" t="s">
        <v>151</v>
      </c>
      <c r="HK4" s="213" t="s">
        <v>151</v>
      </c>
      <c r="HL4" s="213" t="s">
        <v>151</v>
      </c>
      <c r="HM4" s="213" t="s">
        <v>151</v>
      </c>
      <c r="HN4" s="213" t="s">
        <v>151</v>
      </c>
      <c r="HO4" s="213" t="s">
        <v>151</v>
      </c>
      <c r="HP4" s="213" t="s">
        <v>151</v>
      </c>
      <c r="HQ4" s="213" t="s">
        <v>152</v>
      </c>
      <c r="HR4" s="213" t="s">
        <v>152</v>
      </c>
      <c r="HS4" s="213" t="s">
        <v>152</v>
      </c>
      <c r="HT4" s="213" t="s">
        <v>152</v>
      </c>
      <c r="HU4" s="213" t="s">
        <v>152</v>
      </c>
      <c r="HV4" s="213" t="s">
        <v>152</v>
      </c>
      <c r="HW4" s="213" t="s">
        <v>152</v>
      </c>
      <c r="HX4" s="213" t="s">
        <v>152</v>
      </c>
      <c r="HY4" s="213" t="s">
        <v>152</v>
      </c>
      <c r="HZ4" s="213" t="s">
        <v>152</v>
      </c>
      <c r="IA4" s="213" t="s">
        <v>152</v>
      </c>
      <c r="IB4" s="213" t="s">
        <v>152</v>
      </c>
      <c r="IC4" s="213" t="s">
        <v>153</v>
      </c>
      <c r="ID4" s="213" t="s">
        <v>153</v>
      </c>
      <c r="IE4" s="213" t="s">
        <v>153</v>
      </c>
      <c r="IF4" s="213" t="s">
        <v>153</v>
      </c>
      <c r="IG4" s="213" t="s">
        <v>153</v>
      </c>
      <c r="IH4" s="213" t="s">
        <v>153</v>
      </c>
      <c r="II4" s="213" t="s">
        <v>153</v>
      </c>
      <c r="IJ4" s="213" t="s">
        <v>153</v>
      </c>
      <c r="IK4" s="213" t="s">
        <v>153</v>
      </c>
      <c r="IL4" s="213" t="s">
        <v>153</v>
      </c>
      <c r="IM4" s="213" t="s">
        <v>153</v>
      </c>
      <c r="IN4" s="213" t="s">
        <v>153</v>
      </c>
      <c r="IO4" s="213" t="s">
        <v>154</v>
      </c>
      <c r="IP4" s="213" t="s">
        <v>154</v>
      </c>
      <c r="IQ4" s="213" t="s">
        <v>154</v>
      </c>
      <c r="IR4" s="213" t="s">
        <v>154</v>
      </c>
      <c r="IS4" s="213" t="s">
        <v>154</v>
      </c>
      <c r="IT4" s="213" t="s">
        <v>154</v>
      </c>
      <c r="IU4" s="213" t="s">
        <v>154</v>
      </c>
      <c r="IV4" s="213" t="s">
        <v>154</v>
      </c>
      <c r="IW4" s="213" t="s">
        <v>154</v>
      </c>
      <c r="IX4" s="213" t="s">
        <v>154</v>
      </c>
      <c r="IY4" s="213" t="s">
        <v>154</v>
      </c>
      <c r="IZ4" s="213" t="s">
        <v>154</v>
      </c>
      <c r="JA4" s="213" t="s">
        <v>155</v>
      </c>
      <c r="JB4" s="213" t="s">
        <v>155</v>
      </c>
      <c r="JC4" s="213" t="s">
        <v>155</v>
      </c>
      <c r="JD4" s="213" t="s">
        <v>155</v>
      </c>
      <c r="JE4" s="213" t="s">
        <v>155</v>
      </c>
      <c r="JF4" s="213" t="s">
        <v>155</v>
      </c>
      <c r="JG4" s="213" t="s">
        <v>155</v>
      </c>
      <c r="JH4" s="213" t="s">
        <v>155</v>
      </c>
      <c r="JI4" s="213" t="s">
        <v>155</v>
      </c>
      <c r="JJ4" s="213" t="s">
        <v>155</v>
      </c>
      <c r="JK4" s="213" t="s">
        <v>155</v>
      </c>
      <c r="JL4" s="213" t="s">
        <v>155</v>
      </c>
      <c r="JM4" s="213" t="s">
        <v>156</v>
      </c>
      <c r="JN4" s="213" t="s">
        <v>156</v>
      </c>
      <c r="JO4" s="213" t="s">
        <v>156</v>
      </c>
      <c r="JP4" s="213" t="s">
        <v>156</v>
      </c>
      <c r="JQ4" s="213" t="s">
        <v>156</v>
      </c>
      <c r="JR4" s="213" t="s">
        <v>156</v>
      </c>
      <c r="JS4" s="213" t="s">
        <v>156</v>
      </c>
      <c r="JT4" s="213" t="s">
        <v>156</v>
      </c>
      <c r="JU4" s="213" t="s">
        <v>156</v>
      </c>
      <c r="JV4" s="213" t="s">
        <v>156</v>
      </c>
      <c r="JW4" s="213" t="s">
        <v>156</v>
      </c>
      <c r="JX4" s="213" t="s">
        <v>156</v>
      </c>
      <c r="JY4" s="213" t="s">
        <v>157</v>
      </c>
      <c r="JZ4" s="213" t="s">
        <v>157</v>
      </c>
      <c r="KA4" s="213" t="s">
        <v>157</v>
      </c>
      <c r="KB4" s="213" t="s">
        <v>157</v>
      </c>
      <c r="KC4" s="213" t="s">
        <v>157</v>
      </c>
      <c r="KD4" s="213" t="s">
        <v>157</v>
      </c>
      <c r="KE4" s="213" t="s">
        <v>157</v>
      </c>
      <c r="KF4" s="213" t="s">
        <v>157</v>
      </c>
      <c r="KG4" s="213" t="s">
        <v>157</v>
      </c>
      <c r="KH4" s="213" t="s">
        <v>157</v>
      </c>
      <c r="KI4" s="213" t="s">
        <v>157</v>
      </c>
      <c r="KJ4" s="213" t="s">
        <v>157</v>
      </c>
      <c r="KK4" s="213" t="s">
        <v>158</v>
      </c>
      <c r="KL4" s="213" t="s">
        <v>158</v>
      </c>
      <c r="KM4" s="213" t="s">
        <v>158</v>
      </c>
      <c r="KN4" s="213" t="s">
        <v>158</v>
      </c>
      <c r="KO4" s="213" t="s">
        <v>158</v>
      </c>
      <c r="KP4" s="213" t="s">
        <v>158</v>
      </c>
      <c r="KQ4" s="213" t="s">
        <v>158</v>
      </c>
      <c r="KR4" s="213" t="s">
        <v>158</v>
      </c>
      <c r="KS4" s="213" t="s">
        <v>158</v>
      </c>
      <c r="KT4" s="213" t="s">
        <v>158</v>
      </c>
      <c r="KU4" s="213" t="s">
        <v>158</v>
      </c>
      <c r="KV4" s="213" t="s">
        <v>158</v>
      </c>
      <c r="KW4" s="213" t="s">
        <v>159</v>
      </c>
      <c r="KX4" s="213" t="s">
        <v>159</v>
      </c>
      <c r="KY4" s="213" t="s">
        <v>159</v>
      </c>
      <c r="KZ4" s="213" t="s">
        <v>159</v>
      </c>
      <c r="LA4" s="213" t="s">
        <v>159</v>
      </c>
      <c r="LB4" s="213" t="s">
        <v>159</v>
      </c>
      <c r="LC4" s="213" t="s">
        <v>159</v>
      </c>
      <c r="LD4" s="213" t="s">
        <v>159</v>
      </c>
      <c r="LE4" s="213" t="s">
        <v>159</v>
      </c>
      <c r="LF4" s="213" t="s">
        <v>159</v>
      </c>
      <c r="LG4" s="213" t="s">
        <v>159</v>
      </c>
      <c r="LH4" s="213" t="s">
        <v>159</v>
      </c>
      <c r="LI4" s="213" t="s">
        <v>160</v>
      </c>
      <c r="LJ4" s="213" t="s">
        <v>160</v>
      </c>
      <c r="LK4" s="213" t="s">
        <v>160</v>
      </c>
      <c r="LL4" s="213" t="s">
        <v>160</v>
      </c>
      <c r="LM4" s="213" t="s">
        <v>160</v>
      </c>
      <c r="LN4" s="213" t="s">
        <v>160</v>
      </c>
      <c r="LO4" s="213" t="s">
        <v>160</v>
      </c>
      <c r="LP4" s="213" t="s">
        <v>160</v>
      </c>
      <c r="LQ4" s="213" t="s">
        <v>160</v>
      </c>
      <c r="LR4" s="213" t="s">
        <v>160</v>
      </c>
      <c r="LS4" s="213" t="s">
        <v>160</v>
      </c>
      <c r="LT4" s="213" t="s">
        <v>160</v>
      </c>
      <c r="LU4" s="213" t="s">
        <v>161</v>
      </c>
      <c r="LV4" s="213" t="s">
        <v>161</v>
      </c>
      <c r="LW4" s="213" t="s">
        <v>161</v>
      </c>
      <c r="LX4" s="213" t="s">
        <v>161</v>
      </c>
      <c r="LY4" s="213" t="s">
        <v>161</v>
      </c>
      <c r="LZ4" s="213" t="s">
        <v>161</v>
      </c>
      <c r="MA4" s="213" t="s">
        <v>161</v>
      </c>
      <c r="MB4" s="213" t="s">
        <v>161</v>
      </c>
      <c r="MC4" s="213" t="s">
        <v>161</v>
      </c>
      <c r="MD4" s="213" t="s">
        <v>161</v>
      </c>
      <c r="ME4" s="213" t="s">
        <v>161</v>
      </c>
      <c r="MF4" s="213" t="s">
        <v>161</v>
      </c>
      <c r="MG4" s="213" t="s">
        <v>162</v>
      </c>
      <c r="MH4" s="213" t="s">
        <v>162</v>
      </c>
      <c r="MI4" s="213" t="s">
        <v>162</v>
      </c>
      <c r="MJ4" s="213" t="s">
        <v>162</v>
      </c>
      <c r="MK4" s="213" t="s">
        <v>162</v>
      </c>
      <c r="ML4" s="213" t="s">
        <v>162</v>
      </c>
      <c r="MM4" s="213" t="s">
        <v>162</v>
      </c>
      <c r="MN4" s="213" t="s">
        <v>162</v>
      </c>
      <c r="MO4" s="213" t="s">
        <v>162</v>
      </c>
      <c r="MP4" s="213" t="s">
        <v>162</v>
      </c>
      <c r="MQ4" s="213" t="s">
        <v>162</v>
      </c>
      <c r="MR4" s="213" t="s">
        <v>162</v>
      </c>
      <c r="MS4" s="213" t="s">
        <v>163</v>
      </c>
      <c r="MT4" s="213" t="s">
        <v>163</v>
      </c>
      <c r="MU4" s="213" t="s">
        <v>163</v>
      </c>
      <c r="MV4" s="213" t="s">
        <v>163</v>
      </c>
      <c r="MW4" s="213" t="s">
        <v>163</v>
      </c>
      <c r="MX4" s="213" t="s">
        <v>163</v>
      </c>
      <c r="MY4" s="213" t="s">
        <v>163</v>
      </c>
      <c r="MZ4" s="213" t="s">
        <v>163</v>
      </c>
      <c r="NA4" s="213" t="s">
        <v>163</v>
      </c>
      <c r="NB4" s="213" t="s">
        <v>163</v>
      </c>
      <c r="NC4" s="213" t="s">
        <v>163</v>
      </c>
      <c r="ND4" s="213" t="s">
        <v>163</v>
      </c>
      <c r="NE4" s="213" t="s">
        <v>164</v>
      </c>
      <c r="NF4" s="213" t="s">
        <v>164</v>
      </c>
      <c r="NG4" s="213" t="s">
        <v>164</v>
      </c>
      <c r="NH4" s="213" t="s">
        <v>164</v>
      </c>
      <c r="NI4" s="213" t="s">
        <v>164</v>
      </c>
      <c r="NJ4" s="213" t="s">
        <v>164</v>
      </c>
      <c r="NK4" s="213" t="s">
        <v>164</v>
      </c>
      <c r="NL4" s="213" t="s">
        <v>164</v>
      </c>
      <c r="NM4" s="213" t="s">
        <v>164</v>
      </c>
      <c r="NN4" s="213" t="s">
        <v>164</v>
      </c>
      <c r="NO4" s="213" t="s">
        <v>164</v>
      </c>
      <c r="NP4" s="213" t="s">
        <v>164</v>
      </c>
      <c r="NQ4" s="213" t="s">
        <v>165</v>
      </c>
      <c r="NR4" s="213" t="s">
        <v>165</v>
      </c>
      <c r="NS4" s="213" t="s">
        <v>165</v>
      </c>
      <c r="NT4" s="213" t="s">
        <v>165</v>
      </c>
      <c r="NU4" s="213" t="s">
        <v>165</v>
      </c>
      <c r="NV4" s="213" t="s">
        <v>165</v>
      </c>
      <c r="NW4" s="213" t="s">
        <v>165</v>
      </c>
      <c r="NX4" s="213" t="s">
        <v>165</v>
      </c>
      <c r="NY4" s="213" t="s">
        <v>165</v>
      </c>
      <c r="NZ4" s="213" t="s">
        <v>165</v>
      </c>
      <c r="OA4" s="213" t="s">
        <v>165</v>
      </c>
      <c r="OB4" s="213" t="s">
        <v>165</v>
      </c>
      <c r="OC4" s="213" t="s">
        <v>166</v>
      </c>
      <c r="OD4" s="213" t="s">
        <v>166</v>
      </c>
      <c r="OE4" s="213" t="s">
        <v>166</v>
      </c>
      <c r="OF4" s="213" t="s">
        <v>166</v>
      </c>
      <c r="OG4" s="213" t="s">
        <v>166</v>
      </c>
      <c r="OH4" s="213" t="s">
        <v>166</v>
      </c>
      <c r="OI4" s="213" t="s">
        <v>166</v>
      </c>
      <c r="OJ4" s="213" t="s">
        <v>166</v>
      </c>
      <c r="OK4" s="213" t="s">
        <v>166</v>
      </c>
      <c r="OL4" s="213" t="s">
        <v>166</v>
      </c>
      <c r="OM4" s="213" t="s">
        <v>166</v>
      </c>
      <c r="ON4" s="213" t="s">
        <v>166</v>
      </c>
      <c r="OO4" s="213" t="s">
        <v>167</v>
      </c>
      <c r="OP4" s="213" t="s">
        <v>167</v>
      </c>
      <c r="OQ4" s="213" t="s">
        <v>167</v>
      </c>
      <c r="OR4" s="213" t="s">
        <v>167</v>
      </c>
      <c r="OS4" s="213" t="s">
        <v>167</v>
      </c>
      <c r="OT4" s="213" t="s">
        <v>167</v>
      </c>
      <c r="OU4" s="213" t="s">
        <v>167</v>
      </c>
      <c r="OV4" s="213" t="s">
        <v>167</v>
      </c>
      <c r="OW4" s="213" t="s">
        <v>167</v>
      </c>
      <c r="OX4" s="213" t="s">
        <v>167</v>
      </c>
      <c r="OY4" s="213" t="s">
        <v>167</v>
      </c>
      <c r="OZ4" s="213" t="s">
        <v>167</v>
      </c>
      <c r="PA4" s="213" t="s">
        <v>168</v>
      </c>
      <c r="PB4" s="213" t="s">
        <v>168</v>
      </c>
      <c r="PC4" s="213" t="s">
        <v>168</v>
      </c>
      <c r="PD4" s="213" t="s">
        <v>168</v>
      </c>
      <c r="PE4" s="213" t="s">
        <v>168</v>
      </c>
      <c r="PF4" s="213" t="s">
        <v>168</v>
      </c>
      <c r="PG4" s="213" t="s">
        <v>168</v>
      </c>
      <c r="PH4" s="213" t="s">
        <v>168</v>
      </c>
      <c r="PI4" s="213" t="s">
        <v>168</v>
      </c>
      <c r="PJ4" s="213" t="s">
        <v>168</v>
      </c>
      <c r="PK4" s="213" t="s">
        <v>168</v>
      </c>
      <c r="PL4" s="213" t="s">
        <v>168</v>
      </c>
      <c r="PM4" s="213" t="s">
        <v>169</v>
      </c>
      <c r="PN4" s="213" t="s">
        <v>169</v>
      </c>
      <c r="PO4" s="213" t="s">
        <v>169</v>
      </c>
      <c r="PP4" s="213" t="s">
        <v>169</v>
      </c>
      <c r="PQ4" s="213" t="s">
        <v>169</v>
      </c>
      <c r="PR4" s="213" t="s">
        <v>169</v>
      </c>
      <c r="PS4" s="213" t="s">
        <v>169</v>
      </c>
      <c r="PT4" s="213" t="s">
        <v>169</v>
      </c>
      <c r="PU4" s="213" t="s">
        <v>169</v>
      </c>
      <c r="PV4" s="213" t="s">
        <v>169</v>
      </c>
      <c r="PW4" s="213" t="s">
        <v>169</v>
      </c>
      <c r="PX4" s="213" t="s">
        <v>169</v>
      </c>
      <c r="PY4" s="213" t="s">
        <v>170</v>
      </c>
      <c r="PZ4" s="213" t="s">
        <v>170</v>
      </c>
      <c r="QA4" s="213" t="s">
        <v>170</v>
      </c>
      <c r="QB4" s="213" t="s">
        <v>170</v>
      </c>
      <c r="QC4" s="213" t="s">
        <v>170</v>
      </c>
      <c r="QD4" s="213" t="s">
        <v>170</v>
      </c>
      <c r="QE4" s="213" t="s">
        <v>170</v>
      </c>
      <c r="QF4" s="213" t="s">
        <v>170</v>
      </c>
      <c r="QG4" s="213" t="s">
        <v>170</v>
      </c>
      <c r="QH4" s="213" t="s">
        <v>170</v>
      </c>
      <c r="QI4" s="213" t="s">
        <v>170</v>
      </c>
      <c r="QJ4" s="213" t="s">
        <v>170</v>
      </c>
      <c r="QK4" s="213" t="s">
        <v>171</v>
      </c>
      <c r="QL4" s="213" t="s">
        <v>171</v>
      </c>
      <c r="QM4" s="213" t="s">
        <v>171</v>
      </c>
      <c r="QN4" s="213" t="s">
        <v>171</v>
      </c>
      <c r="QO4" s="213" t="s">
        <v>171</v>
      </c>
      <c r="QP4" s="213" t="s">
        <v>171</v>
      </c>
      <c r="QQ4" s="213" t="s">
        <v>171</v>
      </c>
      <c r="QR4" s="213" t="s">
        <v>171</v>
      </c>
      <c r="QS4" s="213" t="s">
        <v>171</v>
      </c>
      <c r="QT4" s="213" t="s">
        <v>171</v>
      </c>
      <c r="QU4" s="213" t="s">
        <v>171</v>
      </c>
      <c r="QV4" s="213" t="s">
        <v>171</v>
      </c>
      <c r="QW4" s="213" t="s">
        <v>172</v>
      </c>
      <c r="QX4" s="213" t="s">
        <v>172</v>
      </c>
      <c r="QY4" s="213" t="s">
        <v>172</v>
      </c>
      <c r="QZ4" s="213" t="s">
        <v>172</v>
      </c>
      <c r="RA4" s="213" t="s">
        <v>172</v>
      </c>
      <c r="RB4" s="213" t="s">
        <v>172</v>
      </c>
      <c r="RC4" s="213" t="s">
        <v>172</v>
      </c>
      <c r="RD4" s="213" t="s">
        <v>172</v>
      </c>
      <c r="RE4" s="213" t="s">
        <v>172</v>
      </c>
      <c r="RF4" s="213" t="s">
        <v>172</v>
      </c>
      <c r="RG4" s="213" t="s">
        <v>172</v>
      </c>
      <c r="RH4" s="213" t="s">
        <v>172</v>
      </c>
    </row>
    <row r="5" spans="1:476" ht="12.75" customHeight="1">
      <c r="A5" s="50"/>
      <c r="B5" s="210"/>
      <c r="C5" s="211"/>
      <c r="D5" s="50"/>
      <c r="E5" s="297"/>
      <c r="F5" s="212"/>
      <c r="G5" s="212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12"/>
      <c r="AS5" s="212"/>
      <c r="AT5" s="212"/>
      <c r="AU5" s="212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</row>
    <row r="6" spans="1:476" ht="15.75" customHeight="1">
      <c r="A6" s="50"/>
      <c r="B6" s="205" t="s">
        <v>268</v>
      </c>
      <c r="C6" s="205"/>
      <c r="D6" s="205"/>
      <c r="E6" s="205"/>
      <c r="F6" s="206"/>
      <c r="G6" s="204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0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  <c r="IR6" s="298"/>
      <c r="IS6" s="298"/>
      <c r="IT6" s="298"/>
      <c r="IU6" s="298"/>
      <c r="IV6" s="298"/>
      <c r="IW6" s="298"/>
      <c r="IX6" s="298"/>
      <c r="IY6" s="298"/>
      <c r="IZ6" s="298"/>
      <c r="JA6" s="298"/>
      <c r="JB6" s="298"/>
      <c r="JC6" s="298"/>
      <c r="JD6" s="298"/>
      <c r="JE6" s="298"/>
      <c r="JF6" s="298"/>
      <c r="JG6" s="298"/>
      <c r="JH6" s="298"/>
      <c r="JI6" s="298"/>
      <c r="JJ6" s="298"/>
      <c r="JK6" s="298"/>
      <c r="JL6" s="298"/>
      <c r="JM6" s="298"/>
      <c r="JN6" s="298"/>
      <c r="JO6" s="298"/>
      <c r="JP6" s="298"/>
      <c r="JQ6" s="298"/>
      <c r="JR6" s="298"/>
      <c r="JS6" s="298"/>
      <c r="JT6" s="298"/>
      <c r="JU6" s="298"/>
      <c r="JV6" s="298"/>
      <c r="JW6" s="298"/>
      <c r="JX6" s="298"/>
      <c r="JY6" s="298"/>
      <c r="JZ6" s="298"/>
      <c r="KA6" s="298"/>
      <c r="KB6" s="298"/>
      <c r="KC6" s="298"/>
      <c r="KD6" s="298"/>
      <c r="KE6" s="298"/>
      <c r="KF6" s="298"/>
      <c r="KG6" s="298"/>
      <c r="KH6" s="298"/>
      <c r="KI6" s="298"/>
      <c r="KJ6" s="298"/>
      <c r="KK6" s="298"/>
      <c r="KL6" s="298"/>
      <c r="KM6" s="298"/>
      <c r="KN6" s="298"/>
      <c r="KO6" s="298"/>
      <c r="KP6" s="298"/>
      <c r="KQ6" s="298"/>
      <c r="KR6" s="298"/>
      <c r="KS6" s="298"/>
      <c r="KT6" s="298"/>
      <c r="KU6" s="298"/>
      <c r="KV6" s="298"/>
      <c r="KW6" s="298"/>
      <c r="KX6" s="298"/>
      <c r="KY6" s="298"/>
      <c r="KZ6" s="298"/>
      <c r="LA6" s="298"/>
      <c r="LB6" s="298"/>
      <c r="LC6" s="298"/>
      <c r="LD6" s="298"/>
      <c r="LE6" s="298"/>
      <c r="LF6" s="298"/>
      <c r="LG6" s="298"/>
      <c r="LH6" s="298"/>
      <c r="LI6" s="298"/>
      <c r="LJ6" s="298"/>
      <c r="LK6" s="298"/>
      <c r="LL6" s="298"/>
      <c r="LM6" s="298"/>
      <c r="LN6" s="298"/>
      <c r="LO6" s="298"/>
      <c r="LP6" s="298"/>
      <c r="LQ6" s="298"/>
      <c r="LR6" s="298"/>
      <c r="LS6" s="298"/>
      <c r="LT6" s="298"/>
      <c r="LU6" s="298"/>
      <c r="LV6" s="298"/>
      <c r="LW6" s="298"/>
      <c r="LX6" s="298"/>
      <c r="LY6" s="298"/>
      <c r="LZ6" s="298"/>
      <c r="MA6" s="298"/>
      <c r="MB6" s="298"/>
      <c r="MC6" s="298"/>
      <c r="MD6" s="298"/>
      <c r="ME6" s="298"/>
      <c r="MF6" s="298"/>
      <c r="MG6" s="298"/>
      <c r="MH6" s="298"/>
      <c r="MI6" s="298"/>
      <c r="MJ6" s="298"/>
      <c r="MK6" s="298"/>
      <c r="ML6" s="298"/>
      <c r="MM6" s="298"/>
      <c r="MN6" s="298"/>
      <c r="MO6" s="298"/>
      <c r="MP6" s="298"/>
      <c r="MQ6" s="298"/>
      <c r="MR6" s="298"/>
      <c r="MS6" s="298"/>
      <c r="MT6" s="298"/>
      <c r="MU6" s="298"/>
      <c r="MV6" s="298"/>
      <c r="MW6" s="298"/>
      <c r="MX6" s="298"/>
      <c r="MY6" s="298"/>
      <c r="MZ6" s="298"/>
      <c r="NA6" s="298"/>
      <c r="NB6" s="298"/>
      <c r="NC6" s="298"/>
      <c r="ND6" s="298"/>
      <c r="NE6" s="298"/>
      <c r="NF6" s="298"/>
      <c r="NG6" s="298"/>
      <c r="NH6" s="298"/>
      <c r="NI6" s="298"/>
      <c r="NJ6" s="298"/>
      <c r="NK6" s="298"/>
      <c r="NL6" s="298"/>
      <c r="NM6" s="298"/>
      <c r="NN6" s="298"/>
      <c r="NO6" s="298"/>
      <c r="NP6" s="298"/>
      <c r="NQ6" s="298"/>
      <c r="NR6" s="298"/>
      <c r="NS6" s="298"/>
      <c r="NT6" s="298"/>
      <c r="NU6" s="298"/>
      <c r="NV6" s="298"/>
      <c r="NW6" s="298"/>
      <c r="NX6" s="298"/>
      <c r="NY6" s="298"/>
      <c r="NZ6" s="298"/>
      <c r="OA6" s="298"/>
      <c r="OB6" s="298"/>
      <c r="OC6" s="298"/>
      <c r="OD6" s="298"/>
      <c r="OE6" s="298"/>
      <c r="OF6" s="298"/>
      <c r="OG6" s="298"/>
      <c r="OH6" s="298"/>
      <c r="OI6" s="298"/>
      <c r="OJ6" s="298"/>
      <c r="OK6" s="298"/>
      <c r="OL6" s="298"/>
      <c r="OM6" s="298"/>
      <c r="ON6" s="298"/>
      <c r="OO6" s="298"/>
      <c r="OP6" s="298"/>
      <c r="OQ6" s="298"/>
      <c r="OR6" s="298"/>
      <c r="OS6" s="298"/>
      <c r="OT6" s="298"/>
      <c r="OU6" s="298"/>
      <c r="OV6" s="298"/>
      <c r="OW6" s="298"/>
      <c r="OX6" s="298"/>
      <c r="OY6" s="298"/>
      <c r="OZ6" s="298"/>
      <c r="PA6" s="298"/>
      <c r="PB6" s="298"/>
      <c r="PC6" s="298"/>
      <c r="PD6" s="298"/>
      <c r="PE6" s="298"/>
      <c r="PF6" s="298"/>
      <c r="PG6" s="298"/>
      <c r="PH6" s="298"/>
      <c r="PI6" s="298"/>
      <c r="PJ6" s="298"/>
      <c r="PK6" s="298"/>
      <c r="PL6" s="298"/>
      <c r="PM6" s="298"/>
      <c r="PN6" s="298"/>
      <c r="PO6" s="298"/>
      <c r="PP6" s="298"/>
      <c r="PQ6" s="298"/>
      <c r="PR6" s="298"/>
      <c r="PS6" s="298"/>
      <c r="PT6" s="298"/>
      <c r="PU6" s="298"/>
      <c r="PV6" s="298"/>
      <c r="PW6" s="298"/>
      <c r="PX6" s="298"/>
      <c r="PY6" s="298"/>
      <c r="PZ6" s="298"/>
      <c r="QA6" s="298"/>
      <c r="QB6" s="298"/>
      <c r="QC6" s="298"/>
      <c r="QD6" s="298"/>
      <c r="QE6" s="298"/>
      <c r="QF6" s="298"/>
      <c r="QG6" s="298"/>
      <c r="QH6" s="298"/>
      <c r="QI6" s="298"/>
      <c r="QJ6" s="298"/>
      <c r="QK6" s="298"/>
      <c r="QL6" s="298"/>
      <c r="QM6" s="298"/>
      <c r="QN6" s="298"/>
      <c r="QO6" s="298"/>
      <c r="QP6" s="298"/>
      <c r="QQ6" s="298"/>
      <c r="QR6" s="298"/>
      <c r="QS6" s="298"/>
      <c r="QT6" s="298"/>
      <c r="QU6" s="298"/>
      <c r="QV6" s="298"/>
      <c r="QW6" s="298"/>
      <c r="QX6" s="298"/>
      <c r="QY6" s="298"/>
      <c r="QZ6" s="298"/>
      <c r="RA6" s="298"/>
      <c r="RB6" s="298"/>
      <c r="RC6" s="298"/>
      <c r="RD6" s="298"/>
      <c r="RE6" s="298"/>
      <c r="RF6" s="298"/>
      <c r="RG6" s="298"/>
      <c r="RH6" s="298"/>
    </row>
    <row r="7" spans="1:476" ht="12.75" customHeight="1">
      <c r="A7" s="50"/>
      <c r="B7" s="210"/>
      <c r="C7" s="211"/>
      <c r="D7" s="211"/>
      <c r="E7" s="211"/>
      <c r="F7" s="212"/>
      <c r="G7" s="212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12"/>
      <c r="AS7" s="212"/>
      <c r="AT7" s="212"/>
      <c r="AU7" s="212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</row>
    <row r="8" spans="1:476" ht="15.75" customHeight="1">
      <c r="A8" s="299"/>
      <c r="B8" s="300" t="s">
        <v>269</v>
      </c>
      <c r="C8" s="299"/>
      <c r="D8" s="301">
        <f>SUM(H8:AQ8)</f>
        <v>0</v>
      </c>
      <c r="E8" s="302"/>
      <c r="F8" s="239"/>
      <c r="G8" s="302"/>
      <c r="H8" s="303">
        <v>0</v>
      </c>
      <c r="I8" s="303">
        <f t="shared" ref="I8:AQ8" si="0">- I9 * $F$8</f>
        <v>0</v>
      </c>
      <c r="J8" s="303">
        <f t="shared" si="0"/>
        <v>0</v>
      </c>
      <c r="K8" s="303">
        <f t="shared" si="0"/>
        <v>0</v>
      </c>
      <c r="L8" s="303">
        <f t="shared" si="0"/>
        <v>0</v>
      </c>
      <c r="M8" s="303">
        <f t="shared" si="0"/>
        <v>0</v>
      </c>
      <c r="N8" s="303">
        <f t="shared" si="0"/>
        <v>0</v>
      </c>
      <c r="O8" s="303">
        <f t="shared" si="0"/>
        <v>0</v>
      </c>
      <c r="P8" s="303">
        <f t="shared" si="0"/>
        <v>0</v>
      </c>
      <c r="Q8" s="303">
        <f t="shared" si="0"/>
        <v>0</v>
      </c>
      <c r="R8" s="303">
        <f t="shared" si="0"/>
        <v>0</v>
      </c>
      <c r="S8" s="303">
        <f t="shared" si="0"/>
        <v>0</v>
      </c>
      <c r="T8" s="303">
        <f t="shared" si="0"/>
        <v>0</v>
      </c>
      <c r="U8" s="303">
        <f t="shared" si="0"/>
        <v>0</v>
      </c>
      <c r="V8" s="303">
        <f t="shared" si="0"/>
        <v>0</v>
      </c>
      <c r="W8" s="303">
        <f t="shared" si="0"/>
        <v>0</v>
      </c>
      <c r="X8" s="303">
        <f t="shared" si="0"/>
        <v>0</v>
      </c>
      <c r="Y8" s="303">
        <f t="shared" si="0"/>
        <v>0</v>
      </c>
      <c r="Z8" s="303">
        <f t="shared" si="0"/>
        <v>0</v>
      </c>
      <c r="AA8" s="303">
        <f t="shared" si="0"/>
        <v>0</v>
      </c>
      <c r="AB8" s="303">
        <f t="shared" si="0"/>
        <v>0</v>
      </c>
      <c r="AC8" s="303">
        <f t="shared" si="0"/>
        <v>0</v>
      </c>
      <c r="AD8" s="303">
        <f t="shared" si="0"/>
        <v>0</v>
      </c>
      <c r="AE8" s="303">
        <f t="shared" si="0"/>
        <v>0</v>
      </c>
      <c r="AF8" s="303">
        <f t="shared" si="0"/>
        <v>0</v>
      </c>
      <c r="AG8" s="303">
        <f t="shared" si="0"/>
        <v>0</v>
      </c>
      <c r="AH8" s="303">
        <f t="shared" si="0"/>
        <v>0</v>
      </c>
      <c r="AI8" s="303">
        <f t="shared" si="0"/>
        <v>0</v>
      </c>
      <c r="AJ8" s="303">
        <f t="shared" si="0"/>
        <v>0</v>
      </c>
      <c r="AK8" s="303">
        <f t="shared" si="0"/>
        <v>0</v>
      </c>
      <c r="AL8" s="303">
        <f t="shared" si="0"/>
        <v>0</v>
      </c>
      <c r="AM8" s="303">
        <f t="shared" si="0"/>
        <v>0</v>
      </c>
      <c r="AN8" s="303">
        <f t="shared" si="0"/>
        <v>0</v>
      </c>
      <c r="AO8" s="303">
        <f t="shared" si="0"/>
        <v>0</v>
      </c>
      <c r="AP8" s="303">
        <f t="shared" si="0"/>
        <v>0</v>
      </c>
      <c r="AQ8" s="303">
        <f t="shared" si="0"/>
        <v>0</v>
      </c>
      <c r="AR8" s="302"/>
      <c r="AS8" s="303">
        <v>0</v>
      </c>
      <c r="AT8" s="303">
        <v>0</v>
      </c>
      <c r="AU8" s="303">
        <v>0</v>
      </c>
      <c r="AV8" s="303">
        <v>0</v>
      </c>
      <c r="AW8" s="303">
        <v>0</v>
      </c>
      <c r="AX8" s="303">
        <v>0</v>
      </c>
      <c r="AY8" s="303">
        <v>0</v>
      </c>
      <c r="AZ8" s="303">
        <v>0</v>
      </c>
      <c r="BA8" s="303">
        <v>0</v>
      </c>
      <c r="BB8" s="303">
        <v>0</v>
      </c>
      <c r="BC8" s="303">
        <v>0</v>
      </c>
      <c r="BD8" s="303">
        <v>0</v>
      </c>
      <c r="BE8" s="303">
        <v>0</v>
      </c>
      <c r="BF8" s="303">
        <v>0</v>
      </c>
      <c r="BG8" s="303">
        <v>0</v>
      </c>
      <c r="BH8" s="303">
        <v>0</v>
      </c>
      <c r="BI8" s="303">
        <v>0</v>
      </c>
      <c r="BJ8" s="303">
        <v>0</v>
      </c>
      <c r="BK8" s="303">
        <v>0</v>
      </c>
      <c r="BL8" s="303">
        <v>0</v>
      </c>
      <c r="BM8" s="303">
        <v>0</v>
      </c>
      <c r="BN8" s="303">
        <v>0</v>
      </c>
      <c r="BO8" s="303">
        <v>0</v>
      </c>
      <c r="BP8" s="303">
        <v>0</v>
      </c>
      <c r="BQ8" s="303">
        <v>0</v>
      </c>
      <c r="BR8" s="303">
        <v>0</v>
      </c>
      <c r="BS8" s="303">
        <v>0</v>
      </c>
      <c r="BT8" s="303">
        <v>0</v>
      </c>
      <c r="BU8" s="303">
        <v>0</v>
      </c>
      <c r="BV8" s="303">
        <v>0</v>
      </c>
      <c r="BW8" s="303">
        <v>0</v>
      </c>
      <c r="BX8" s="303">
        <v>0</v>
      </c>
      <c r="BY8" s="303">
        <v>0</v>
      </c>
      <c r="BZ8" s="303">
        <v>0</v>
      </c>
      <c r="CA8" s="303">
        <v>0</v>
      </c>
      <c r="CB8" s="303">
        <v>0</v>
      </c>
      <c r="CC8" s="303">
        <v>0</v>
      </c>
      <c r="CD8" s="303">
        <v>0</v>
      </c>
      <c r="CE8" s="303">
        <v>0</v>
      </c>
      <c r="CF8" s="303">
        <v>0</v>
      </c>
      <c r="CG8" s="303">
        <v>0</v>
      </c>
      <c r="CH8" s="303">
        <v>0</v>
      </c>
      <c r="CI8" s="303">
        <v>0</v>
      </c>
      <c r="CJ8" s="303">
        <v>0</v>
      </c>
      <c r="CK8" s="303">
        <v>0</v>
      </c>
      <c r="CL8" s="303">
        <v>0</v>
      </c>
      <c r="CM8" s="303">
        <v>0</v>
      </c>
      <c r="CN8" s="303">
        <v>0</v>
      </c>
      <c r="CO8" s="303">
        <v>0</v>
      </c>
      <c r="CP8" s="303">
        <v>0</v>
      </c>
      <c r="CQ8" s="303">
        <v>0</v>
      </c>
      <c r="CR8" s="303">
        <v>0</v>
      </c>
      <c r="CS8" s="303">
        <v>0</v>
      </c>
      <c r="CT8" s="303">
        <v>0</v>
      </c>
      <c r="CU8" s="303">
        <v>0</v>
      </c>
      <c r="CV8" s="303">
        <v>0</v>
      </c>
      <c r="CW8" s="303">
        <v>0</v>
      </c>
      <c r="CX8" s="303">
        <v>0</v>
      </c>
      <c r="CY8" s="303">
        <v>0</v>
      </c>
      <c r="CZ8" s="303">
        <v>0</v>
      </c>
      <c r="DA8" s="303">
        <v>0</v>
      </c>
      <c r="DB8" s="303">
        <v>0</v>
      </c>
      <c r="DC8" s="303">
        <v>0</v>
      </c>
      <c r="DD8" s="303">
        <v>0</v>
      </c>
      <c r="DE8" s="303">
        <v>0</v>
      </c>
      <c r="DF8" s="303">
        <v>0</v>
      </c>
      <c r="DG8" s="303">
        <v>0</v>
      </c>
      <c r="DH8" s="303">
        <v>0</v>
      </c>
      <c r="DI8" s="303">
        <v>0</v>
      </c>
      <c r="DJ8" s="303">
        <v>0</v>
      </c>
      <c r="DK8" s="303">
        <v>0</v>
      </c>
      <c r="DL8" s="303">
        <v>0</v>
      </c>
      <c r="DM8" s="303">
        <v>0</v>
      </c>
      <c r="DN8" s="303">
        <v>0</v>
      </c>
      <c r="DO8" s="303">
        <v>0</v>
      </c>
      <c r="DP8" s="303">
        <v>0</v>
      </c>
      <c r="DQ8" s="303">
        <v>0</v>
      </c>
      <c r="DR8" s="303">
        <v>0</v>
      </c>
      <c r="DS8" s="303">
        <v>0</v>
      </c>
      <c r="DT8" s="303">
        <v>0</v>
      </c>
      <c r="DU8" s="303">
        <v>0</v>
      </c>
      <c r="DV8" s="303">
        <v>0</v>
      </c>
      <c r="DW8" s="303">
        <v>0</v>
      </c>
      <c r="DX8" s="303">
        <v>0</v>
      </c>
      <c r="DY8" s="303">
        <v>0</v>
      </c>
      <c r="DZ8" s="303">
        <v>0</v>
      </c>
      <c r="EA8" s="303">
        <v>0</v>
      </c>
      <c r="EB8" s="303">
        <v>0</v>
      </c>
      <c r="EC8" s="303">
        <v>0</v>
      </c>
      <c r="ED8" s="303">
        <v>0</v>
      </c>
      <c r="EE8" s="303">
        <v>0</v>
      </c>
      <c r="EF8" s="303">
        <v>0</v>
      </c>
      <c r="EG8" s="303">
        <v>0</v>
      </c>
      <c r="EH8" s="303">
        <v>0</v>
      </c>
      <c r="EI8" s="303">
        <v>0</v>
      </c>
      <c r="EJ8" s="303">
        <v>0</v>
      </c>
      <c r="EK8" s="303">
        <v>0</v>
      </c>
      <c r="EL8" s="303">
        <v>0</v>
      </c>
      <c r="EM8" s="303">
        <v>0</v>
      </c>
      <c r="EN8" s="303">
        <v>0</v>
      </c>
      <c r="EO8" s="303">
        <v>0</v>
      </c>
      <c r="EP8" s="303">
        <v>0</v>
      </c>
      <c r="EQ8" s="303">
        <v>0</v>
      </c>
      <c r="ER8" s="303">
        <v>0</v>
      </c>
      <c r="ES8" s="303">
        <v>0</v>
      </c>
      <c r="ET8" s="303">
        <v>0</v>
      </c>
      <c r="EU8" s="303">
        <v>0</v>
      </c>
      <c r="EV8" s="303">
        <v>0</v>
      </c>
      <c r="EW8" s="303">
        <v>0</v>
      </c>
      <c r="EX8" s="303">
        <v>0</v>
      </c>
      <c r="EY8" s="303">
        <v>0</v>
      </c>
      <c r="EZ8" s="303">
        <v>0</v>
      </c>
      <c r="FA8" s="303">
        <v>0</v>
      </c>
      <c r="FB8" s="303">
        <v>0</v>
      </c>
      <c r="FC8" s="303">
        <v>0</v>
      </c>
      <c r="FD8" s="303">
        <v>0</v>
      </c>
      <c r="FE8" s="303">
        <v>0</v>
      </c>
      <c r="FF8" s="303">
        <v>0</v>
      </c>
      <c r="FG8" s="303">
        <v>0</v>
      </c>
      <c r="FH8" s="303">
        <v>0</v>
      </c>
      <c r="FI8" s="303">
        <v>0</v>
      </c>
      <c r="FJ8" s="303">
        <v>0</v>
      </c>
      <c r="FK8" s="303">
        <v>0</v>
      </c>
      <c r="FL8" s="303">
        <v>0</v>
      </c>
      <c r="FM8" s="303">
        <v>0</v>
      </c>
      <c r="FN8" s="303">
        <v>0</v>
      </c>
      <c r="FO8" s="303">
        <v>0</v>
      </c>
      <c r="FP8" s="303">
        <v>0</v>
      </c>
      <c r="FQ8" s="303">
        <v>0</v>
      </c>
      <c r="FR8" s="303">
        <v>0</v>
      </c>
      <c r="FS8" s="303">
        <v>0</v>
      </c>
      <c r="FT8" s="303">
        <v>0</v>
      </c>
      <c r="FU8" s="303">
        <v>0</v>
      </c>
      <c r="FV8" s="303">
        <v>0</v>
      </c>
      <c r="FW8" s="303">
        <v>0</v>
      </c>
      <c r="FX8" s="303">
        <v>0</v>
      </c>
      <c r="FY8" s="303">
        <v>0</v>
      </c>
      <c r="FZ8" s="303">
        <v>0</v>
      </c>
      <c r="GA8" s="303">
        <v>0</v>
      </c>
      <c r="GB8" s="303">
        <v>0</v>
      </c>
      <c r="GC8" s="303">
        <v>0</v>
      </c>
      <c r="GD8" s="303">
        <v>0</v>
      </c>
      <c r="GE8" s="303">
        <v>0</v>
      </c>
      <c r="GF8" s="303">
        <v>0</v>
      </c>
      <c r="GG8" s="303">
        <v>0</v>
      </c>
      <c r="GH8" s="303">
        <v>0</v>
      </c>
      <c r="GI8" s="303">
        <v>0</v>
      </c>
      <c r="GJ8" s="303">
        <v>0</v>
      </c>
      <c r="GK8" s="303">
        <v>0</v>
      </c>
      <c r="GL8" s="303">
        <v>0</v>
      </c>
      <c r="GM8" s="303">
        <v>0</v>
      </c>
      <c r="GN8" s="303">
        <v>0</v>
      </c>
      <c r="GO8" s="303">
        <v>0</v>
      </c>
      <c r="GP8" s="303">
        <v>0</v>
      </c>
      <c r="GQ8" s="303">
        <v>0</v>
      </c>
      <c r="GR8" s="303">
        <v>0</v>
      </c>
      <c r="GS8" s="303">
        <v>0</v>
      </c>
      <c r="GT8" s="303">
        <v>0</v>
      </c>
      <c r="GU8" s="303">
        <v>0</v>
      </c>
      <c r="GV8" s="303">
        <v>0</v>
      </c>
      <c r="GW8" s="303">
        <v>0</v>
      </c>
      <c r="GX8" s="303">
        <v>0</v>
      </c>
      <c r="GY8" s="303">
        <v>0</v>
      </c>
      <c r="GZ8" s="303">
        <v>0</v>
      </c>
      <c r="HA8" s="303">
        <v>0</v>
      </c>
      <c r="HB8" s="303">
        <v>0</v>
      </c>
      <c r="HC8" s="303">
        <v>0</v>
      </c>
      <c r="HD8" s="303">
        <v>0</v>
      </c>
      <c r="HE8" s="303">
        <v>0</v>
      </c>
      <c r="HF8" s="303">
        <v>0</v>
      </c>
      <c r="HG8" s="303">
        <v>0</v>
      </c>
      <c r="HH8" s="303">
        <v>0</v>
      </c>
      <c r="HI8" s="303">
        <v>0</v>
      </c>
      <c r="HJ8" s="303">
        <v>0</v>
      </c>
      <c r="HK8" s="303">
        <v>0</v>
      </c>
      <c r="HL8" s="303">
        <v>0</v>
      </c>
      <c r="HM8" s="303">
        <v>0</v>
      </c>
      <c r="HN8" s="303">
        <v>0</v>
      </c>
      <c r="HO8" s="303">
        <v>0</v>
      </c>
      <c r="HP8" s="303">
        <v>0</v>
      </c>
      <c r="HQ8" s="303">
        <v>0</v>
      </c>
      <c r="HR8" s="303">
        <v>0</v>
      </c>
      <c r="HS8" s="303">
        <v>0</v>
      </c>
      <c r="HT8" s="303">
        <v>0</v>
      </c>
      <c r="HU8" s="303">
        <v>0</v>
      </c>
      <c r="HV8" s="303">
        <v>0</v>
      </c>
      <c r="HW8" s="303">
        <v>0</v>
      </c>
      <c r="HX8" s="303">
        <v>0</v>
      </c>
      <c r="HY8" s="303">
        <v>0</v>
      </c>
      <c r="HZ8" s="303">
        <v>0</v>
      </c>
      <c r="IA8" s="303">
        <v>0</v>
      </c>
      <c r="IB8" s="303">
        <v>0</v>
      </c>
      <c r="IC8" s="303">
        <v>0</v>
      </c>
      <c r="ID8" s="303">
        <v>0</v>
      </c>
      <c r="IE8" s="303">
        <v>0</v>
      </c>
      <c r="IF8" s="303">
        <v>0</v>
      </c>
      <c r="IG8" s="303">
        <v>0</v>
      </c>
      <c r="IH8" s="303">
        <v>0</v>
      </c>
      <c r="II8" s="303">
        <v>0</v>
      </c>
      <c r="IJ8" s="303">
        <v>0</v>
      </c>
      <c r="IK8" s="303">
        <v>0</v>
      </c>
      <c r="IL8" s="303">
        <v>0</v>
      </c>
      <c r="IM8" s="303">
        <v>0</v>
      </c>
      <c r="IN8" s="303">
        <v>0</v>
      </c>
      <c r="IO8" s="303">
        <v>0</v>
      </c>
      <c r="IP8" s="303">
        <v>0</v>
      </c>
      <c r="IQ8" s="303">
        <v>0</v>
      </c>
      <c r="IR8" s="303">
        <v>0</v>
      </c>
      <c r="IS8" s="303">
        <v>0</v>
      </c>
      <c r="IT8" s="303">
        <v>0</v>
      </c>
      <c r="IU8" s="303">
        <v>0</v>
      </c>
      <c r="IV8" s="303">
        <v>0</v>
      </c>
      <c r="IW8" s="303">
        <v>0</v>
      </c>
      <c r="IX8" s="303">
        <v>0</v>
      </c>
      <c r="IY8" s="303">
        <v>0</v>
      </c>
      <c r="IZ8" s="303">
        <v>0</v>
      </c>
      <c r="JA8" s="303">
        <v>0</v>
      </c>
      <c r="JB8" s="303">
        <v>0</v>
      </c>
      <c r="JC8" s="303">
        <v>0</v>
      </c>
      <c r="JD8" s="303">
        <v>0</v>
      </c>
      <c r="JE8" s="303">
        <v>0</v>
      </c>
      <c r="JF8" s="303">
        <v>0</v>
      </c>
      <c r="JG8" s="303">
        <v>0</v>
      </c>
      <c r="JH8" s="303">
        <v>0</v>
      </c>
      <c r="JI8" s="303">
        <v>0</v>
      </c>
      <c r="JJ8" s="303">
        <v>0</v>
      </c>
      <c r="JK8" s="303">
        <v>0</v>
      </c>
      <c r="JL8" s="303">
        <v>0</v>
      </c>
      <c r="JM8" s="303">
        <v>0</v>
      </c>
      <c r="JN8" s="303">
        <v>0</v>
      </c>
      <c r="JO8" s="303">
        <v>0</v>
      </c>
      <c r="JP8" s="303">
        <v>0</v>
      </c>
      <c r="JQ8" s="303">
        <v>0</v>
      </c>
      <c r="JR8" s="303">
        <v>0</v>
      </c>
      <c r="JS8" s="303">
        <v>0</v>
      </c>
      <c r="JT8" s="303">
        <v>0</v>
      </c>
      <c r="JU8" s="303">
        <v>0</v>
      </c>
      <c r="JV8" s="303">
        <v>0</v>
      </c>
      <c r="JW8" s="303">
        <v>0</v>
      </c>
      <c r="JX8" s="303">
        <v>0</v>
      </c>
      <c r="JY8" s="303">
        <v>0</v>
      </c>
      <c r="JZ8" s="303">
        <v>0</v>
      </c>
      <c r="KA8" s="303">
        <v>0</v>
      </c>
      <c r="KB8" s="303">
        <v>0</v>
      </c>
      <c r="KC8" s="303">
        <v>0</v>
      </c>
      <c r="KD8" s="303">
        <v>0</v>
      </c>
      <c r="KE8" s="303">
        <v>0</v>
      </c>
      <c r="KF8" s="303">
        <v>0</v>
      </c>
      <c r="KG8" s="303">
        <v>0</v>
      </c>
      <c r="KH8" s="303">
        <v>0</v>
      </c>
      <c r="KI8" s="303">
        <v>0</v>
      </c>
      <c r="KJ8" s="303">
        <v>0</v>
      </c>
      <c r="KK8" s="303">
        <v>0</v>
      </c>
      <c r="KL8" s="303">
        <v>0</v>
      </c>
      <c r="KM8" s="303">
        <v>0</v>
      </c>
      <c r="KN8" s="303">
        <v>0</v>
      </c>
      <c r="KO8" s="303">
        <v>0</v>
      </c>
      <c r="KP8" s="303">
        <v>0</v>
      </c>
      <c r="KQ8" s="303">
        <v>0</v>
      </c>
      <c r="KR8" s="303">
        <v>0</v>
      </c>
      <c r="KS8" s="303">
        <v>0</v>
      </c>
      <c r="KT8" s="303">
        <v>0</v>
      </c>
      <c r="KU8" s="303">
        <v>0</v>
      </c>
      <c r="KV8" s="303">
        <v>0</v>
      </c>
      <c r="KW8" s="303">
        <v>0</v>
      </c>
      <c r="KX8" s="303">
        <v>0</v>
      </c>
      <c r="KY8" s="303">
        <v>0</v>
      </c>
      <c r="KZ8" s="303">
        <v>0</v>
      </c>
      <c r="LA8" s="303">
        <v>0</v>
      </c>
      <c r="LB8" s="303">
        <v>0</v>
      </c>
      <c r="LC8" s="303">
        <v>0</v>
      </c>
      <c r="LD8" s="303">
        <v>0</v>
      </c>
      <c r="LE8" s="303">
        <v>0</v>
      </c>
      <c r="LF8" s="303">
        <v>0</v>
      </c>
      <c r="LG8" s="303">
        <v>0</v>
      </c>
      <c r="LH8" s="303">
        <v>0</v>
      </c>
      <c r="LI8" s="303">
        <v>0</v>
      </c>
      <c r="LJ8" s="303">
        <v>0</v>
      </c>
      <c r="LK8" s="303">
        <v>0</v>
      </c>
      <c r="LL8" s="303">
        <v>0</v>
      </c>
      <c r="LM8" s="303">
        <v>0</v>
      </c>
      <c r="LN8" s="303">
        <v>0</v>
      </c>
      <c r="LO8" s="303">
        <v>0</v>
      </c>
      <c r="LP8" s="303">
        <v>0</v>
      </c>
      <c r="LQ8" s="303">
        <v>0</v>
      </c>
      <c r="LR8" s="303">
        <v>0</v>
      </c>
      <c r="LS8" s="303">
        <v>0</v>
      </c>
      <c r="LT8" s="303">
        <v>0</v>
      </c>
      <c r="LU8" s="303">
        <v>0</v>
      </c>
      <c r="LV8" s="303">
        <v>0</v>
      </c>
      <c r="LW8" s="303">
        <v>0</v>
      </c>
      <c r="LX8" s="303">
        <v>0</v>
      </c>
      <c r="LY8" s="303">
        <v>0</v>
      </c>
      <c r="LZ8" s="303">
        <v>0</v>
      </c>
      <c r="MA8" s="303">
        <v>0</v>
      </c>
      <c r="MB8" s="303">
        <v>0</v>
      </c>
      <c r="MC8" s="303">
        <v>0</v>
      </c>
      <c r="MD8" s="303">
        <v>0</v>
      </c>
      <c r="ME8" s="303">
        <v>0</v>
      </c>
      <c r="MF8" s="303">
        <v>0</v>
      </c>
      <c r="MG8" s="303">
        <v>0</v>
      </c>
      <c r="MH8" s="303">
        <v>0</v>
      </c>
      <c r="MI8" s="303">
        <v>0</v>
      </c>
      <c r="MJ8" s="303">
        <v>0</v>
      </c>
      <c r="MK8" s="303">
        <v>0</v>
      </c>
      <c r="ML8" s="303">
        <v>0</v>
      </c>
      <c r="MM8" s="303">
        <v>0</v>
      </c>
      <c r="MN8" s="303">
        <v>0</v>
      </c>
      <c r="MO8" s="303">
        <v>0</v>
      </c>
      <c r="MP8" s="303">
        <v>0</v>
      </c>
      <c r="MQ8" s="303">
        <v>0</v>
      </c>
      <c r="MR8" s="303">
        <v>0</v>
      </c>
      <c r="MS8" s="303">
        <v>0</v>
      </c>
      <c r="MT8" s="303">
        <v>0</v>
      </c>
      <c r="MU8" s="303">
        <v>0</v>
      </c>
      <c r="MV8" s="303">
        <v>0</v>
      </c>
      <c r="MW8" s="303">
        <v>0</v>
      </c>
      <c r="MX8" s="303">
        <v>0</v>
      </c>
      <c r="MY8" s="303">
        <v>0</v>
      </c>
      <c r="MZ8" s="303">
        <v>0</v>
      </c>
      <c r="NA8" s="303">
        <v>0</v>
      </c>
      <c r="NB8" s="303">
        <v>0</v>
      </c>
      <c r="NC8" s="303">
        <v>0</v>
      </c>
      <c r="ND8" s="303">
        <v>0</v>
      </c>
      <c r="NE8" s="303">
        <v>0</v>
      </c>
      <c r="NF8" s="303">
        <v>0</v>
      </c>
      <c r="NG8" s="303">
        <v>0</v>
      </c>
      <c r="NH8" s="303">
        <v>0</v>
      </c>
      <c r="NI8" s="303">
        <v>0</v>
      </c>
      <c r="NJ8" s="303">
        <v>0</v>
      </c>
      <c r="NK8" s="303">
        <v>0</v>
      </c>
      <c r="NL8" s="303">
        <v>0</v>
      </c>
      <c r="NM8" s="303">
        <v>0</v>
      </c>
      <c r="NN8" s="303">
        <v>0</v>
      </c>
      <c r="NO8" s="303">
        <v>0</v>
      </c>
      <c r="NP8" s="303">
        <v>0</v>
      </c>
      <c r="NQ8" s="303">
        <v>0</v>
      </c>
      <c r="NR8" s="303">
        <v>0</v>
      </c>
      <c r="NS8" s="303">
        <v>0</v>
      </c>
      <c r="NT8" s="303">
        <v>0</v>
      </c>
      <c r="NU8" s="303">
        <v>0</v>
      </c>
      <c r="NV8" s="303">
        <v>0</v>
      </c>
      <c r="NW8" s="303">
        <v>0</v>
      </c>
      <c r="NX8" s="303">
        <v>0</v>
      </c>
      <c r="NY8" s="303">
        <v>0</v>
      </c>
      <c r="NZ8" s="303">
        <v>0</v>
      </c>
      <c r="OA8" s="303">
        <v>0</v>
      </c>
      <c r="OB8" s="303">
        <v>0</v>
      </c>
      <c r="OC8" s="303">
        <v>0</v>
      </c>
      <c r="OD8" s="303">
        <v>0</v>
      </c>
      <c r="OE8" s="303">
        <v>0</v>
      </c>
      <c r="OF8" s="303">
        <v>0</v>
      </c>
      <c r="OG8" s="303">
        <v>0</v>
      </c>
      <c r="OH8" s="303">
        <v>0</v>
      </c>
      <c r="OI8" s="303">
        <v>0</v>
      </c>
      <c r="OJ8" s="303">
        <v>0</v>
      </c>
      <c r="OK8" s="303">
        <v>0</v>
      </c>
      <c r="OL8" s="303">
        <v>0</v>
      </c>
      <c r="OM8" s="303">
        <v>0</v>
      </c>
      <c r="ON8" s="303">
        <v>0</v>
      </c>
      <c r="OO8" s="303">
        <v>0</v>
      </c>
      <c r="OP8" s="303">
        <v>0</v>
      </c>
      <c r="OQ8" s="303">
        <v>0</v>
      </c>
      <c r="OR8" s="303">
        <v>0</v>
      </c>
      <c r="OS8" s="303">
        <v>0</v>
      </c>
      <c r="OT8" s="303">
        <v>0</v>
      </c>
      <c r="OU8" s="303">
        <v>0</v>
      </c>
      <c r="OV8" s="303">
        <v>0</v>
      </c>
      <c r="OW8" s="303">
        <v>0</v>
      </c>
      <c r="OX8" s="303">
        <v>0</v>
      </c>
      <c r="OY8" s="303">
        <v>0</v>
      </c>
      <c r="OZ8" s="303">
        <v>0</v>
      </c>
      <c r="PA8" s="303">
        <v>0</v>
      </c>
      <c r="PB8" s="303">
        <v>0</v>
      </c>
      <c r="PC8" s="303">
        <v>0</v>
      </c>
      <c r="PD8" s="303">
        <v>0</v>
      </c>
      <c r="PE8" s="303">
        <v>0</v>
      </c>
      <c r="PF8" s="303">
        <v>0</v>
      </c>
      <c r="PG8" s="303">
        <v>0</v>
      </c>
      <c r="PH8" s="303">
        <v>0</v>
      </c>
      <c r="PI8" s="303">
        <v>0</v>
      </c>
      <c r="PJ8" s="303">
        <v>0</v>
      </c>
      <c r="PK8" s="303">
        <v>0</v>
      </c>
      <c r="PL8" s="303">
        <v>0</v>
      </c>
      <c r="PM8" s="303">
        <v>0</v>
      </c>
      <c r="PN8" s="303">
        <v>0</v>
      </c>
      <c r="PO8" s="303">
        <v>0</v>
      </c>
      <c r="PP8" s="303">
        <v>0</v>
      </c>
      <c r="PQ8" s="303">
        <v>0</v>
      </c>
      <c r="PR8" s="303">
        <v>0</v>
      </c>
      <c r="PS8" s="303">
        <v>0</v>
      </c>
      <c r="PT8" s="303">
        <v>0</v>
      </c>
      <c r="PU8" s="303">
        <v>0</v>
      </c>
      <c r="PV8" s="303">
        <v>0</v>
      </c>
      <c r="PW8" s="303">
        <v>0</v>
      </c>
      <c r="PX8" s="303">
        <v>0</v>
      </c>
      <c r="PY8" s="303">
        <v>0</v>
      </c>
      <c r="PZ8" s="303">
        <v>0</v>
      </c>
      <c r="QA8" s="303">
        <v>0</v>
      </c>
      <c r="QB8" s="303">
        <v>0</v>
      </c>
      <c r="QC8" s="303">
        <v>0</v>
      </c>
      <c r="QD8" s="303">
        <v>0</v>
      </c>
      <c r="QE8" s="303">
        <v>0</v>
      </c>
      <c r="QF8" s="303">
        <v>0</v>
      </c>
      <c r="QG8" s="303">
        <v>0</v>
      </c>
      <c r="QH8" s="303">
        <v>0</v>
      </c>
      <c r="QI8" s="303">
        <v>0</v>
      </c>
      <c r="QJ8" s="303">
        <v>0</v>
      </c>
      <c r="QK8" s="303">
        <v>0</v>
      </c>
      <c r="QL8" s="303">
        <v>0</v>
      </c>
      <c r="QM8" s="303">
        <v>0</v>
      </c>
      <c r="QN8" s="303">
        <v>0</v>
      </c>
      <c r="QO8" s="303">
        <v>0</v>
      </c>
      <c r="QP8" s="303">
        <v>0</v>
      </c>
      <c r="QQ8" s="303">
        <v>0</v>
      </c>
      <c r="QR8" s="303">
        <v>0</v>
      </c>
      <c r="QS8" s="303">
        <v>0</v>
      </c>
      <c r="QT8" s="303">
        <v>0</v>
      </c>
      <c r="QU8" s="303">
        <v>0</v>
      </c>
      <c r="QV8" s="303">
        <v>0</v>
      </c>
      <c r="QW8" s="303">
        <v>0</v>
      </c>
      <c r="QX8" s="303">
        <v>0</v>
      </c>
      <c r="QY8" s="303">
        <v>0</v>
      </c>
      <c r="QZ8" s="303">
        <v>0</v>
      </c>
      <c r="RA8" s="303">
        <v>0</v>
      </c>
      <c r="RB8" s="303">
        <v>0</v>
      </c>
      <c r="RC8" s="303">
        <v>0</v>
      </c>
      <c r="RD8" s="303">
        <v>0</v>
      </c>
      <c r="RE8" s="303">
        <v>0</v>
      </c>
      <c r="RF8" s="303">
        <v>0</v>
      </c>
      <c r="RG8" s="303">
        <v>0</v>
      </c>
      <c r="RH8" s="303">
        <v>0</v>
      </c>
    </row>
    <row r="9" spans="1:476" ht="15.75" customHeight="1">
      <c r="A9" s="50"/>
      <c r="B9" s="304" t="s">
        <v>270</v>
      </c>
      <c r="C9" s="210"/>
      <c r="D9" s="301">
        <f>SUM(H9:AQ9)</f>
        <v>2547506619.8800015</v>
      </c>
      <c r="E9" s="212"/>
      <c r="F9" s="212"/>
      <c r="G9" s="50"/>
      <c r="H9" s="221">
        <f>H27 + H32 + H37 + H42 + H47 + H52 + H59 + H64 + H71 + H76 + H83 + H88 + H95 + H100 + H107 + H112 + H119 +  H124 + H129 + H136 + H141 + H146 + H153 + H158 + H165 + H170 + H175 + H182 + H187</f>
        <v>0</v>
      </c>
      <c r="I9" s="221">
        <f t="shared" ref="I9:AQ9" si="1">I27 + I32 + I37 + I42 + I47 + I52 + I59 + I64 + I71 + I76 + I83 + I88 + I95 + I100 + I107 + I112 + I119 +  I124 + I129 + I136 + I141 + I146 + I153 + I158 + I165 + I170 + I175 + I182 + I187 + I192</f>
        <v>17229071.080000002</v>
      </c>
      <c r="J9" s="221">
        <f t="shared" si="1"/>
        <v>0</v>
      </c>
      <c r="K9" s="221">
        <f t="shared" si="1"/>
        <v>0</v>
      </c>
      <c r="L9" s="221">
        <f t="shared" si="1"/>
        <v>79071173.400000006</v>
      </c>
      <c r="M9" s="221">
        <f t="shared" si="1"/>
        <v>79071173.400000006</v>
      </c>
      <c r="N9" s="221">
        <f t="shared" si="1"/>
        <v>79071173.400000006</v>
      </c>
      <c r="O9" s="221">
        <f t="shared" si="1"/>
        <v>79071173.400000006</v>
      </c>
      <c r="P9" s="221">
        <f t="shared" si="1"/>
        <v>79071173.400000006</v>
      </c>
      <c r="Q9" s="221">
        <f t="shared" si="1"/>
        <v>79071173.400000006</v>
      </c>
      <c r="R9" s="221">
        <f t="shared" si="1"/>
        <v>79071173.400000006</v>
      </c>
      <c r="S9" s="221">
        <f t="shared" si="1"/>
        <v>79071173.400000006</v>
      </c>
      <c r="T9" s="221">
        <f t="shared" si="1"/>
        <v>79071173.400000006</v>
      </c>
      <c r="U9" s="221">
        <f t="shared" si="1"/>
        <v>79071173.400000006</v>
      </c>
      <c r="V9" s="221">
        <f t="shared" si="1"/>
        <v>79071173.400000006</v>
      </c>
      <c r="W9" s="221">
        <f t="shared" si="1"/>
        <v>79071173.400000006</v>
      </c>
      <c r="X9" s="221">
        <f t="shared" si="1"/>
        <v>79071173.400000006</v>
      </c>
      <c r="Y9" s="221">
        <f t="shared" si="1"/>
        <v>79071173.400000006</v>
      </c>
      <c r="Z9" s="221">
        <f t="shared" si="1"/>
        <v>79071173.400000006</v>
      </c>
      <c r="AA9" s="221">
        <f t="shared" si="1"/>
        <v>79071173.400000006</v>
      </c>
      <c r="AB9" s="221">
        <f t="shared" si="1"/>
        <v>79071173.400000006</v>
      </c>
      <c r="AC9" s="221">
        <f t="shared" si="1"/>
        <v>79071173.400000006</v>
      </c>
      <c r="AD9" s="221">
        <f t="shared" si="1"/>
        <v>79071173.400000006</v>
      </c>
      <c r="AE9" s="221">
        <f t="shared" si="1"/>
        <v>79071173.400000006</v>
      </c>
      <c r="AF9" s="221">
        <f t="shared" si="1"/>
        <v>79071173.400000006</v>
      </c>
      <c r="AG9" s="221">
        <f t="shared" si="1"/>
        <v>79071173.400000006</v>
      </c>
      <c r="AH9" s="221">
        <f t="shared" si="1"/>
        <v>79071173.400000006</v>
      </c>
      <c r="AI9" s="221">
        <f t="shared" si="1"/>
        <v>79071173.400000006</v>
      </c>
      <c r="AJ9" s="221">
        <f t="shared" si="1"/>
        <v>79071173.400000006</v>
      </c>
      <c r="AK9" s="221">
        <f t="shared" si="1"/>
        <v>79071173.400000006</v>
      </c>
      <c r="AL9" s="221">
        <f t="shared" si="1"/>
        <v>79071173.400000006</v>
      </c>
      <c r="AM9" s="221">
        <f t="shared" si="1"/>
        <v>79071173.400000006</v>
      </c>
      <c r="AN9" s="221">
        <f t="shared" si="1"/>
        <v>79071173.400000006</v>
      </c>
      <c r="AO9" s="221">
        <f t="shared" si="1"/>
        <v>79071173.400000006</v>
      </c>
      <c r="AP9" s="221">
        <f t="shared" si="1"/>
        <v>79071173.400000006</v>
      </c>
      <c r="AQ9" s="221">
        <f t="shared" si="1"/>
        <v>79071173.400000006</v>
      </c>
      <c r="AR9" s="305"/>
      <c r="AS9" s="306">
        <f>IF('Premissas Receita'!$E$23="REAL",AS25,AS28)</f>
        <v>0</v>
      </c>
      <c r="AT9" s="306">
        <f>IF('Premissas Receita'!$E$23="REAL",AT25,AT28)</f>
        <v>0</v>
      </c>
      <c r="AU9" s="306">
        <f>IF('Premissas Receita'!$E$23="REAL",AU25,AU28)</f>
        <v>0</v>
      </c>
      <c r="AV9" s="306">
        <f>IF('Premissas Receita'!$E$23="REAL",AV25,AV28)</f>
        <v>0</v>
      </c>
      <c r="AW9" s="306">
        <f>IF('Premissas Receita'!$E$23="REAL",AW25,AW28)</f>
        <v>0</v>
      </c>
      <c r="AX9" s="306">
        <f>IF('Premissas Receita'!$E$23="REAL",AX25,AX28)</f>
        <v>0</v>
      </c>
      <c r="AY9" s="306">
        <f>IF('Premissas Receita'!$E$23="REAL",AY25,AY28)</f>
        <v>0</v>
      </c>
      <c r="AZ9" s="306">
        <f>IF('Premissas Receita'!$E$23="REAL",AZ25,AZ28)</f>
        <v>0</v>
      </c>
      <c r="BA9" s="306">
        <f>IF('Premissas Receita'!$E$23="REAL",BA25,BA28)</f>
        <v>0</v>
      </c>
      <c r="BB9" s="306">
        <f>IF('Premissas Receita'!$E$23="REAL",BB25,BB28)</f>
        <v>0</v>
      </c>
      <c r="BC9" s="306">
        <f>IF('Premissas Receita'!$E$23="REAL",BC25,BC28)</f>
        <v>0</v>
      </c>
      <c r="BD9" s="306">
        <f>IF('Premissas Receita'!$E$23="REAL",BD25,BD28)</f>
        <v>0</v>
      </c>
      <c r="BE9" s="306">
        <f>IF('Premissas Receita'!$E$23="REAL",BE25,BE28)</f>
        <v>0</v>
      </c>
      <c r="BF9" s="306">
        <f>IF('Premissas Receita'!$E$23="REAL",BF25,BF28)</f>
        <v>0</v>
      </c>
      <c r="BG9" s="306">
        <f>IF('Premissas Receita'!$E$23="REAL",BG25,BG28)</f>
        <v>0</v>
      </c>
      <c r="BH9" s="306">
        <f>IF('Premissas Receita'!$E$23="REAL",BH25,BH28)</f>
        <v>0</v>
      </c>
      <c r="BI9" s="306">
        <f>IF('Premissas Receita'!$E$23="REAL",BI25,BI28)</f>
        <v>0</v>
      </c>
      <c r="BJ9" s="306">
        <f>IF('Premissas Receita'!$E$23="REAL",BJ25,BJ28)</f>
        <v>0</v>
      </c>
      <c r="BK9" s="306">
        <f>IF('Premissas Receita'!$E$23="REAL",BK25,BK28)</f>
        <v>0</v>
      </c>
      <c r="BL9" s="306">
        <f>IF('Premissas Receita'!$E$23="REAL",BL25,BL28)</f>
        <v>0</v>
      </c>
      <c r="BM9" s="306">
        <f>IF('Premissas Receita'!$E$23="REAL",BM25,BM28)</f>
        <v>0</v>
      </c>
      <c r="BN9" s="306">
        <f>IF('Premissas Receita'!$E$23="REAL",BN25,BN28)</f>
        <v>0</v>
      </c>
      <c r="BO9" s="306">
        <f>IF('Premissas Receita'!$E$23="REAL",BO25,BO28)</f>
        <v>0</v>
      </c>
      <c r="BP9" s="306">
        <f>IF('Premissas Receita'!$E$23="REAL",BP25,BP28)</f>
        <v>0</v>
      </c>
      <c r="BQ9" s="306">
        <f>IF('Premissas Receita'!$E$23="REAL",BQ25,BQ28)</f>
        <v>0</v>
      </c>
      <c r="BR9" s="306">
        <f>IF('Premissas Receita'!$E$23="REAL",BR25,BR28)</f>
        <v>0</v>
      </c>
      <c r="BS9" s="306">
        <f>IF('Premissas Receita'!$E$23="REAL",BS25,BS28)</f>
        <v>0</v>
      </c>
      <c r="BT9" s="306">
        <f>IF('Premissas Receita'!$E$23="REAL",BT25,BT28)</f>
        <v>0</v>
      </c>
      <c r="BU9" s="306">
        <f>IF('Premissas Receita'!$E$23="REAL",BU25,BU28)</f>
        <v>0</v>
      </c>
      <c r="BV9" s="306">
        <f>IF('Premissas Receita'!$E$23="REAL",BV25,BV28)</f>
        <v>0</v>
      </c>
      <c r="BW9" s="306">
        <f>IF('Premissas Receita'!$E$23="REAL",BW25,BW28)</f>
        <v>0</v>
      </c>
      <c r="BX9" s="306">
        <f>IF('Premissas Receita'!$E$23="REAL",BX25,BX28)</f>
        <v>0</v>
      </c>
      <c r="BY9" s="306">
        <f>IF('Premissas Receita'!$E$23="REAL",BY25,BY28)</f>
        <v>0</v>
      </c>
      <c r="BZ9" s="306">
        <f>IF('Premissas Receita'!$E$23="REAL",BZ25,BZ28)</f>
        <v>0</v>
      </c>
      <c r="CA9" s="306">
        <f>IF('Premissas Receita'!$E$23="REAL",CA25,CA28)</f>
        <v>0</v>
      </c>
      <c r="CB9" s="306">
        <f>IF('Premissas Receita'!$E$23="REAL",CB25,CB28)</f>
        <v>0</v>
      </c>
      <c r="CC9" s="306">
        <f>IF('Premissas Receita'!$E$23="REAL",CC25,CC28)</f>
        <v>0</v>
      </c>
      <c r="CD9" s="306">
        <f>IF('Premissas Receita'!$E$23="REAL",CD25,CD28)</f>
        <v>0</v>
      </c>
      <c r="CE9" s="306">
        <f>IF('Premissas Receita'!$E$23="REAL",CE25,CE28)</f>
        <v>0</v>
      </c>
      <c r="CF9" s="306">
        <f>IF('Premissas Receita'!$E$23="REAL",CF25,CF28)</f>
        <v>0</v>
      </c>
      <c r="CG9" s="306">
        <f>IF('Premissas Receita'!$E$23="REAL",CG25,CG28)</f>
        <v>0</v>
      </c>
      <c r="CH9" s="306">
        <f>IF('Premissas Receita'!$E$23="REAL",CH25,CH28)</f>
        <v>0</v>
      </c>
      <c r="CI9" s="306">
        <f>IF('Premissas Receita'!$E$23="REAL",CI25,CI28)</f>
        <v>0</v>
      </c>
      <c r="CJ9" s="306">
        <f>IF('Premissas Receita'!$E$23="REAL",CJ25,CJ28)</f>
        <v>0</v>
      </c>
      <c r="CK9" s="306">
        <f>IF('Premissas Receita'!$E$23="REAL",CK25,CK28)</f>
        <v>0</v>
      </c>
      <c r="CL9" s="306">
        <f>IF('Premissas Receita'!$E$23="REAL",CL25,CL28)</f>
        <v>0</v>
      </c>
      <c r="CM9" s="306">
        <f>IF('Premissas Receita'!$E$23="REAL",CM25,CM28)</f>
        <v>0</v>
      </c>
      <c r="CN9" s="306">
        <f>IF('Premissas Receita'!$E$23="REAL",CN25,CN28)</f>
        <v>0</v>
      </c>
      <c r="CO9" s="306">
        <f>IF('Premissas Receita'!$E$23="REAL",CO25,CO28)</f>
        <v>0</v>
      </c>
      <c r="CP9" s="306">
        <f>IF('Premissas Receita'!$E$23="REAL",CP25,CP28)</f>
        <v>0</v>
      </c>
      <c r="CQ9" s="306">
        <f>IF('Premissas Receita'!$E$23="REAL",CQ25,CQ28)</f>
        <v>0</v>
      </c>
      <c r="CR9" s="306">
        <f>IF('Premissas Receita'!$E$23="REAL",CR25,CR28)</f>
        <v>0</v>
      </c>
      <c r="CS9" s="306">
        <f>IF('Premissas Receita'!$E$23="REAL",CS25,CS28)</f>
        <v>0</v>
      </c>
      <c r="CT9" s="306">
        <f>IF('Premissas Receita'!$E$23="REAL",CT25,CT28)</f>
        <v>0</v>
      </c>
      <c r="CU9" s="306">
        <f>IF('Premissas Receita'!$E$23="REAL",CU25,CU28)</f>
        <v>0</v>
      </c>
      <c r="CV9" s="306">
        <f>IF('Premissas Receita'!$E$23="REAL",CV25,CV28)</f>
        <v>0</v>
      </c>
      <c r="CW9" s="306">
        <f>IF('Premissas Receita'!$E$23="REAL",CW25,CW28)</f>
        <v>0</v>
      </c>
      <c r="CX9" s="306">
        <f>IF('Premissas Receita'!$E$23="REAL",CX25,CX28)</f>
        <v>0</v>
      </c>
      <c r="CY9" s="306">
        <f>IF('Premissas Receita'!$E$23="REAL",CY25,CY28)</f>
        <v>0</v>
      </c>
      <c r="CZ9" s="306">
        <f>IF('Premissas Receita'!$E$23="REAL",CZ25,CZ28)</f>
        <v>0</v>
      </c>
      <c r="DA9" s="306">
        <f>IF('Premissas Receita'!$E$23="REAL",DA25,DA28)</f>
        <v>0</v>
      </c>
      <c r="DB9" s="306">
        <f>IF('Premissas Receita'!$E$23="REAL",DB25,DB28)</f>
        <v>0</v>
      </c>
      <c r="DC9" s="306">
        <f>IF('Premissas Receita'!$E$23="REAL",DC25,DC28)</f>
        <v>0</v>
      </c>
      <c r="DD9" s="306">
        <f>IF('Premissas Receita'!$E$23="REAL",DD25,DD28)</f>
        <v>0</v>
      </c>
      <c r="DE9" s="306">
        <f>IF('Premissas Receita'!$E$23="REAL",DE25,DE28)</f>
        <v>0</v>
      </c>
      <c r="DF9" s="306">
        <f>IF('Premissas Receita'!$E$23="REAL",DF25,DF28)</f>
        <v>0</v>
      </c>
      <c r="DG9" s="306">
        <f>IF('Premissas Receita'!$E$23="REAL",DG25,DG28)</f>
        <v>0</v>
      </c>
      <c r="DH9" s="306">
        <f>IF('Premissas Receita'!$E$23="REAL",DH25,DH28)</f>
        <v>0</v>
      </c>
      <c r="DI9" s="306">
        <f>IF('Premissas Receita'!$E$23="REAL",DI25,DI28)</f>
        <v>0</v>
      </c>
      <c r="DJ9" s="306">
        <f>IF('Premissas Receita'!$E$23="REAL",DJ25,DJ28)</f>
        <v>0</v>
      </c>
      <c r="DK9" s="306">
        <f>IF('Premissas Receita'!$E$23="REAL",DK25,DK28)</f>
        <v>0</v>
      </c>
      <c r="DL9" s="306">
        <f>IF('Premissas Receita'!$E$23="REAL",DL25,DL28)</f>
        <v>0</v>
      </c>
      <c r="DM9" s="306">
        <f>IF('Premissas Receita'!$E$23="REAL",DM25,DM28)</f>
        <v>0</v>
      </c>
      <c r="DN9" s="306">
        <f>IF('Premissas Receita'!$E$23="REAL",DN25,DN28)</f>
        <v>0</v>
      </c>
      <c r="DO9" s="306">
        <f>IF('Premissas Receita'!$E$23="REAL",DO25,DO28)</f>
        <v>0</v>
      </c>
      <c r="DP9" s="306">
        <f>IF('Premissas Receita'!$E$23="REAL",DP25,DP28)</f>
        <v>0</v>
      </c>
      <c r="DQ9" s="306">
        <f>IF('Premissas Receita'!$E$23="REAL",DQ25,DQ28)</f>
        <v>0</v>
      </c>
      <c r="DR9" s="306">
        <f>IF('Premissas Receita'!$E$23="REAL",DR25,DR28)</f>
        <v>0</v>
      </c>
      <c r="DS9" s="306">
        <f>IF('Premissas Receita'!$E$23="REAL",DS25,DS28)</f>
        <v>0</v>
      </c>
      <c r="DT9" s="306">
        <f>IF('Premissas Receita'!$E$23="REAL",DT25,DT28)</f>
        <v>0</v>
      </c>
      <c r="DU9" s="306">
        <f>IF('Premissas Receita'!$E$23="REAL",DU25,DU28)</f>
        <v>0</v>
      </c>
      <c r="DV9" s="306">
        <f>IF('Premissas Receita'!$E$23="REAL",DV25,DV28)</f>
        <v>0</v>
      </c>
      <c r="DW9" s="306">
        <f>IF('Premissas Receita'!$E$23="REAL",DW25,DW28)</f>
        <v>0</v>
      </c>
      <c r="DX9" s="306">
        <f>IF('Premissas Receita'!$E$23="REAL",DX25,DX28)</f>
        <v>0</v>
      </c>
      <c r="DY9" s="306">
        <f>IF('Premissas Receita'!$E$23="REAL",DY25,DY28)</f>
        <v>0</v>
      </c>
      <c r="DZ9" s="306">
        <f>IF('Premissas Receita'!$E$23="REAL",DZ25,DZ28)</f>
        <v>0</v>
      </c>
      <c r="EA9" s="306">
        <f>IF('Premissas Receita'!$E$23="REAL",EA25,EA28)</f>
        <v>0</v>
      </c>
      <c r="EB9" s="306">
        <f>IF('Premissas Receita'!$E$23="REAL",EB25,EB28)</f>
        <v>0</v>
      </c>
      <c r="EC9" s="306">
        <f>IF('Premissas Receita'!$E$23="REAL",EC25,EC28)</f>
        <v>0</v>
      </c>
      <c r="ED9" s="306">
        <f>IF('Premissas Receita'!$E$23="REAL",ED25,ED28)</f>
        <v>0</v>
      </c>
      <c r="EE9" s="306">
        <f>IF('Premissas Receita'!$E$23="REAL",EE25,EE28)</f>
        <v>0</v>
      </c>
      <c r="EF9" s="306">
        <f>IF('Premissas Receita'!$E$23="REAL",EF25,EF28)</f>
        <v>0</v>
      </c>
      <c r="EG9" s="306">
        <f>IF('Premissas Receita'!$E$23="REAL",EG25,EG28)</f>
        <v>0</v>
      </c>
      <c r="EH9" s="306">
        <f>IF('Premissas Receita'!$E$23="REAL",EH25,EH28)</f>
        <v>0</v>
      </c>
      <c r="EI9" s="306">
        <f>IF('Premissas Receita'!$E$23="REAL",EI25,EI28)</f>
        <v>0</v>
      </c>
      <c r="EJ9" s="306">
        <f>IF('Premissas Receita'!$E$23="REAL",EJ25,EJ28)</f>
        <v>0</v>
      </c>
      <c r="EK9" s="306">
        <f>IF('Premissas Receita'!$E$23="REAL",EK25,EK28)</f>
        <v>0</v>
      </c>
      <c r="EL9" s="306">
        <f>IF('Premissas Receita'!$E$23="REAL",EL25,EL28)</f>
        <v>0</v>
      </c>
      <c r="EM9" s="306">
        <f>IF('Premissas Receita'!$E$23="REAL",EM25,EM28)</f>
        <v>0</v>
      </c>
      <c r="EN9" s="306">
        <f>IF('Premissas Receita'!$E$23="REAL",EN25,EN28)</f>
        <v>0</v>
      </c>
      <c r="EO9" s="306">
        <f>IF('Premissas Receita'!$E$23="REAL",EO25,EO28)</f>
        <v>0</v>
      </c>
      <c r="EP9" s="306">
        <f>IF('Premissas Receita'!$E$23="REAL",EP25,EP28)</f>
        <v>0</v>
      </c>
      <c r="EQ9" s="306">
        <f>IF('Premissas Receita'!$E$23="REAL",EQ25,EQ28)</f>
        <v>0</v>
      </c>
      <c r="ER9" s="306">
        <f>IF('Premissas Receita'!$E$23="REAL",ER25,ER28)</f>
        <v>0</v>
      </c>
      <c r="ES9" s="306">
        <f>IF('Premissas Receita'!$E$23="REAL",ES25,ES28)</f>
        <v>0</v>
      </c>
      <c r="ET9" s="306">
        <f>IF('Premissas Receita'!$E$23="REAL",ET25,ET28)</f>
        <v>0</v>
      </c>
      <c r="EU9" s="306">
        <f>IF('Premissas Receita'!$E$23="REAL",EU25,EU28)</f>
        <v>0</v>
      </c>
      <c r="EV9" s="306">
        <f>IF('Premissas Receita'!$E$23="REAL",EV25,EV28)</f>
        <v>0</v>
      </c>
      <c r="EW9" s="306">
        <f>IF('Premissas Receita'!$E$23="REAL",EW25,EW28)</f>
        <v>0</v>
      </c>
      <c r="EX9" s="306">
        <f>IF('Premissas Receita'!$E$23="REAL",EX25,EX28)</f>
        <v>0</v>
      </c>
      <c r="EY9" s="306">
        <f>IF('Premissas Receita'!$E$23="REAL",EY25,EY28)</f>
        <v>0</v>
      </c>
      <c r="EZ9" s="306">
        <f>IF('Premissas Receita'!$E$23="REAL",EZ25,EZ28)</f>
        <v>0</v>
      </c>
      <c r="FA9" s="306">
        <f>IF('Premissas Receita'!$E$23="REAL",FA25,FA28)</f>
        <v>0</v>
      </c>
      <c r="FB9" s="306">
        <f>IF('Premissas Receita'!$E$23="REAL",FB25,FB28)</f>
        <v>0</v>
      </c>
      <c r="FC9" s="306">
        <f>IF('Premissas Receita'!$E$23="REAL",FC25,FC28)</f>
        <v>0</v>
      </c>
      <c r="FD9" s="306">
        <f>IF('Premissas Receita'!$E$23="REAL",FD25,FD28)</f>
        <v>0</v>
      </c>
      <c r="FE9" s="306">
        <f>IF('Premissas Receita'!$E$23="REAL",FE25,FE28)</f>
        <v>0</v>
      </c>
      <c r="FF9" s="306">
        <f>IF('Premissas Receita'!$E$23="REAL",FF25,FF28)</f>
        <v>0</v>
      </c>
      <c r="FG9" s="306">
        <f>IF('Premissas Receita'!$E$23="REAL",FG25,FG28)</f>
        <v>0</v>
      </c>
      <c r="FH9" s="306">
        <f>IF('Premissas Receita'!$E$23="REAL",FH25,FH28)</f>
        <v>0</v>
      </c>
      <c r="FI9" s="306">
        <f>IF('Premissas Receita'!$E$23="REAL",FI25,FI28)</f>
        <v>0</v>
      </c>
      <c r="FJ9" s="306">
        <f>IF('Premissas Receita'!$E$23="REAL",FJ25,FJ28)</f>
        <v>0</v>
      </c>
      <c r="FK9" s="306">
        <f>IF('Premissas Receita'!$E$23="REAL",FK25,FK28)</f>
        <v>0</v>
      </c>
      <c r="FL9" s="306">
        <f>IF('Premissas Receita'!$E$23="REAL",FL25,FL28)</f>
        <v>0</v>
      </c>
      <c r="FM9" s="306">
        <f>IF('Premissas Receita'!$E$23="REAL",FM25,FM28)</f>
        <v>0</v>
      </c>
      <c r="FN9" s="306">
        <f>IF('Premissas Receita'!$E$23="REAL",FN25,FN28)</f>
        <v>0</v>
      </c>
      <c r="FO9" s="306">
        <f>IF('Premissas Receita'!$E$23="REAL",FO25,FO28)</f>
        <v>0</v>
      </c>
      <c r="FP9" s="306">
        <f>IF('Premissas Receita'!$E$23="REAL",FP25,FP28)</f>
        <v>0</v>
      </c>
      <c r="FQ9" s="306">
        <f>IF('Premissas Receita'!$E$23="REAL",FQ25,FQ28)</f>
        <v>0</v>
      </c>
      <c r="FR9" s="306">
        <f>IF('Premissas Receita'!$E$23="REAL",FR25,FR28)</f>
        <v>0</v>
      </c>
      <c r="FS9" s="306">
        <f>IF('Premissas Receita'!$E$23="REAL",FS25,FS28)</f>
        <v>0</v>
      </c>
      <c r="FT9" s="306">
        <f>IF('Premissas Receita'!$E$23="REAL",FT25,FT28)</f>
        <v>0</v>
      </c>
      <c r="FU9" s="306">
        <f>IF('Premissas Receita'!$E$23="REAL",FU25,FU28)</f>
        <v>0</v>
      </c>
      <c r="FV9" s="306">
        <f>IF('Premissas Receita'!$E$23="REAL",FV25,FV28)</f>
        <v>0</v>
      </c>
      <c r="FW9" s="306">
        <f>IF('Premissas Receita'!$E$23="REAL",FW25,FW28)</f>
        <v>0</v>
      </c>
      <c r="FX9" s="306">
        <f>IF('Premissas Receita'!$E$23="REAL",FX25,FX28)</f>
        <v>0</v>
      </c>
      <c r="FY9" s="306">
        <f>IF('Premissas Receita'!$E$23="REAL",FY25,FY28)</f>
        <v>0</v>
      </c>
      <c r="FZ9" s="306">
        <f>IF('Premissas Receita'!$E$23="REAL",FZ25,FZ28)</f>
        <v>0</v>
      </c>
      <c r="GA9" s="306">
        <f>IF('Premissas Receita'!$E$23="REAL",GA25,GA28)</f>
        <v>0</v>
      </c>
      <c r="GB9" s="306">
        <f>IF('Premissas Receita'!$E$23="REAL",GB25,GB28)</f>
        <v>0</v>
      </c>
      <c r="GC9" s="306">
        <f>IF('Premissas Receita'!$E$23="REAL",GC25,GC28)</f>
        <v>0</v>
      </c>
      <c r="GD9" s="306">
        <f>IF('Premissas Receita'!$E$23="REAL",GD25,GD28)</f>
        <v>0</v>
      </c>
      <c r="GE9" s="306">
        <f>IF('Premissas Receita'!$E$23="REAL",GE25,GE28)</f>
        <v>0</v>
      </c>
      <c r="GF9" s="306">
        <f>IF('Premissas Receita'!$E$23="REAL",GF25,GF28)</f>
        <v>0</v>
      </c>
      <c r="GG9" s="306">
        <f>IF('Premissas Receita'!$E$23="REAL",GG25,GG28)</f>
        <v>0</v>
      </c>
      <c r="GH9" s="306">
        <f>IF('Premissas Receita'!$E$23="REAL",GH25,GH28)</f>
        <v>0</v>
      </c>
      <c r="GI9" s="306">
        <f>IF('Premissas Receita'!$E$23="REAL",GI25,GI28)</f>
        <v>0</v>
      </c>
      <c r="GJ9" s="306">
        <f>IF('Premissas Receita'!$E$23="REAL",GJ25,GJ28)</f>
        <v>0</v>
      </c>
      <c r="GK9" s="306">
        <f>IF('Premissas Receita'!$E$23="REAL",GK25,GK28)</f>
        <v>0</v>
      </c>
      <c r="GL9" s="306">
        <f>IF('Premissas Receita'!$E$23="REAL",GL25,GL28)</f>
        <v>0</v>
      </c>
      <c r="GM9" s="306">
        <f>IF('Premissas Receita'!$E$23="REAL",GM25,GM28)</f>
        <v>0</v>
      </c>
      <c r="GN9" s="306">
        <f>IF('Premissas Receita'!$E$23="REAL",GN25,GN28)</f>
        <v>0</v>
      </c>
      <c r="GO9" s="306">
        <f>IF('Premissas Receita'!$E$23="REAL",GO25,GO28)</f>
        <v>0</v>
      </c>
      <c r="GP9" s="306">
        <f>IF('Premissas Receita'!$E$23="REAL",GP25,GP28)</f>
        <v>0</v>
      </c>
      <c r="GQ9" s="306">
        <f>IF('Premissas Receita'!$E$23="REAL",GQ25,GQ28)</f>
        <v>0</v>
      </c>
      <c r="GR9" s="306">
        <f>IF('Premissas Receita'!$E$23="REAL",GR25,GR28)</f>
        <v>0</v>
      </c>
      <c r="GS9" s="306">
        <f>IF('Premissas Receita'!$E$23="REAL",GS25,GS28)</f>
        <v>0</v>
      </c>
      <c r="GT9" s="306">
        <f>IF('Premissas Receita'!$E$23="REAL",GT25,GT28)</f>
        <v>0</v>
      </c>
      <c r="GU9" s="306">
        <f>IF('Premissas Receita'!$E$23="REAL",GU25,GU28)</f>
        <v>0</v>
      </c>
      <c r="GV9" s="306">
        <f>IF('Premissas Receita'!$E$23="REAL",GV25,GV28)</f>
        <v>0</v>
      </c>
      <c r="GW9" s="306">
        <f>IF('Premissas Receita'!$E$23="REAL",GW25,GW28)</f>
        <v>0</v>
      </c>
      <c r="GX9" s="306">
        <f>IF('Premissas Receita'!$E$23="REAL",GX25,GX28)</f>
        <v>0</v>
      </c>
      <c r="GY9" s="306">
        <f>IF('Premissas Receita'!$E$23="REAL",GY25,GY28)</f>
        <v>0</v>
      </c>
      <c r="GZ9" s="306">
        <f>IF('Premissas Receita'!$E$23="REAL",GZ25,GZ28)</f>
        <v>0</v>
      </c>
      <c r="HA9" s="306">
        <f>IF('Premissas Receita'!$E$23="REAL",HA25,HA28)</f>
        <v>0</v>
      </c>
      <c r="HB9" s="306">
        <f>IF('Premissas Receita'!$E$23="REAL",HB25,HB28)</f>
        <v>0</v>
      </c>
      <c r="HC9" s="306">
        <f>IF('Premissas Receita'!$E$23="REAL",HC25,HC28)</f>
        <v>0</v>
      </c>
      <c r="HD9" s="306">
        <f>IF('Premissas Receita'!$E$23="REAL",HD25,HD28)</f>
        <v>0</v>
      </c>
      <c r="HE9" s="306">
        <f>IF('Premissas Receita'!$E$23="REAL",HE25,HE28)</f>
        <v>0</v>
      </c>
      <c r="HF9" s="306">
        <f>IF('Premissas Receita'!$E$23="REAL",HF25,HF28)</f>
        <v>0</v>
      </c>
      <c r="HG9" s="306">
        <f>IF('Premissas Receita'!$E$23="REAL",HG25,HG28)</f>
        <v>0</v>
      </c>
      <c r="HH9" s="306">
        <f>IF('Premissas Receita'!$E$23="REAL",HH25,HH28)</f>
        <v>0</v>
      </c>
      <c r="HI9" s="306">
        <f>IF('Premissas Receita'!$E$23="REAL",HI25,HI28)</f>
        <v>0</v>
      </c>
      <c r="HJ9" s="306">
        <f>IF('Premissas Receita'!$E$23="REAL",HJ25,HJ28)</f>
        <v>0</v>
      </c>
      <c r="HK9" s="306">
        <f>IF('Premissas Receita'!$E$23="REAL",HK25,HK28)</f>
        <v>0</v>
      </c>
      <c r="HL9" s="306">
        <f>IF('Premissas Receita'!$E$23="REAL",HL25,HL28)</f>
        <v>0</v>
      </c>
      <c r="HM9" s="306">
        <f>IF('Premissas Receita'!$E$23="REAL",HM25,HM28)</f>
        <v>0</v>
      </c>
      <c r="HN9" s="306">
        <f>IF('Premissas Receita'!$E$23="REAL",HN25,HN28)</f>
        <v>0</v>
      </c>
      <c r="HO9" s="306">
        <f>IF('Premissas Receita'!$E$23="REAL",HO25,HO28)</f>
        <v>0</v>
      </c>
      <c r="HP9" s="306">
        <f>IF('Premissas Receita'!$E$23="REAL",HP25,HP28)</f>
        <v>0</v>
      </c>
      <c r="HQ9" s="306">
        <f>IF('Premissas Receita'!$E$23="REAL",HQ25,HQ28)</f>
        <v>0</v>
      </c>
      <c r="HR9" s="306">
        <f>IF('Premissas Receita'!$E$23="REAL",HR25,HR28)</f>
        <v>0</v>
      </c>
      <c r="HS9" s="306">
        <f>IF('Premissas Receita'!$E$23="REAL",HS25,HS28)</f>
        <v>0</v>
      </c>
      <c r="HT9" s="306">
        <f>IF('Premissas Receita'!$E$23="REAL",HT25,HT28)</f>
        <v>0</v>
      </c>
      <c r="HU9" s="306">
        <f>IF('Premissas Receita'!$E$23="REAL",HU25,HU28)</f>
        <v>0</v>
      </c>
      <c r="HV9" s="306">
        <f>IF('Premissas Receita'!$E$23="REAL",HV25,HV28)</f>
        <v>0</v>
      </c>
      <c r="HW9" s="306">
        <f>IF('Premissas Receita'!$E$23="REAL",HW25,HW28)</f>
        <v>0</v>
      </c>
      <c r="HX9" s="306">
        <f>IF('Premissas Receita'!$E$23="REAL",HX25,HX28)</f>
        <v>0</v>
      </c>
      <c r="HY9" s="306">
        <f>IF('Premissas Receita'!$E$23="REAL",HY25,HY28)</f>
        <v>0</v>
      </c>
      <c r="HZ9" s="306">
        <f>IF('Premissas Receita'!$E$23="REAL",HZ25,HZ28)</f>
        <v>0</v>
      </c>
      <c r="IA9" s="306">
        <f>IF('Premissas Receita'!$E$23="REAL",IA25,IA28)</f>
        <v>0</v>
      </c>
      <c r="IB9" s="306">
        <f>IF('Premissas Receita'!$E$23="REAL",IB25,IB28)</f>
        <v>0</v>
      </c>
      <c r="IC9" s="306">
        <f>IF('Premissas Receita'!$E$23="REAL",IC25,IC28)</f>
        <v>0</v>
      </c>
      <c r="ID9" s="306">
        <f>IF('Premissas Receita'!$E$23="REAL",ID25,ID28)</f>
        <v>0</v>
      </c>
      <c r="IE9" s="306">
        <f>IF('Premissas Receita'!$E$23="REAL",IE25,IE28)</f>
        <v>0</v>
      </c>
      <c r="IF9" s="306">
        <f>IF('Premissas Receita'!$E$23="REAL",IF25,IF28)</f>
        <v>0</v>
      </c>
      <c r="IG9" s="306">
        <f>IF('Premissas Receita'!$E$23="REAL",IG25,IG28)</f>
        <v>0</v>
      </c>
      <c r="IH9" s="306">
        <f>IF('Premissas Receita'!$E$23="REAL",IH25,IH28)</f>
        <v>0</v>
      </c>
      <c r="II9" s="306">
        <f>IF('Premissas Receita'!$E$23="REAL",II25,II28)</f>
        <v>0</v>
      </c>
      <c r="IJ9" s="306">
        <f>IF('Premissas Receita'!$E$23="REAL",IJ25,IJ28)</f>
        <v>0</v>
      </c>
      <c r="IK9" s="306">
        <f>IF('Premissas Receita'!$E$23="REAL",IK25,IK28)</f>
        <v>0</v>
      </c>
      <c r="IL9" s="306">
        <f>IF('Premissas Receita'!$E$23="REAL",IL25,IL28)</f>
        <v>0</v>
      </c>
      <c r="IM9" s="306">
        <f>IF('Premissas Receita'!$E$23="REAL",IM25,IM28)</f>
        <v>0</v>
      </c>
      <c r="IN9" s="306">
        <f>IF('Premissas Receita'!$E$23="REAL",IN25,IN28)</f>
        <v>0</v>
      </c>
      <c r="IO9" s="306">
        <f>IF('Premissas Receita'!$E$23="REAL",IO25,IO28)</f>
        <v>0</v>
      </c>
      <c r="IP9" s="306">
        <f>IF('Premissas Receita'!$E$23="REAL",IP25,IP28)</f>
        <v>0</v>
      </c>
      <c r="IQ9" s="306">
        <f>IF('Premissas Receita'!$E$23="REAL",IQ25,IQ28)</f>
        <v>0</v>
      </c>
      <c r="IR9" s="306">
        <f>IF('Premissas Receita'!$E$23="REAL",IR25,IR28)</f>
        <v>0</v>
      </c>
      <c r="IS9" s="306">
        <f>IF('Premissas Receita'!$E$23="REAL",IS25,IS28)</f>
        <v>0</v>
      </c>
      <c r="IT9" s="306">
        <f>IF('Premissas Receita'!$E$23="REAL",IT25,IT28)</f>
        <v>0</v>
      </c>
      <c r="IU9" s="306">
        <f>IF('Premissas Receita'!$E$23="REAL",IU25,IU28)</f>
        <v>0</v>
      </c>
      <c r="IV9" s="306">
        <f>IF('Premissas Receita'!$E$23="REAL",IV25,IV28)</f>
        <v>0</v>
      </c>
      <c r="IW9" s="306">
        <f>IF('Premissas Receita'!$E$23="REAL",IW25,IW28)</f>
        <v>0</v>
      </c>
      <c r="IX9" s="306">
        <f>IF('Premissas Receita'!$E$23="REAL",IX25,IX28)</f>
        <v>0</v>
      </c>
      <c r="IY9" s="306">
        <f>IF('Premissas Receita'!$E$23="REAL",IY25,IY28)</f>
        <v>0</v>
      </c>
      <c r="IZ9" s="306">
        <f>IF('Premissas Receita'!$E$23="REAL",IZ25,IZ28)</f>
        <v>0</v>
      </c>
      <c r="JA9" s="306">
        <f>IF('Premissas Receita'!$E$23="REAL",JA25,JA28)</f>
        <v>0</v>
      </c>
      <c r="JB9" s="306">
        <f>IF('Premissas Receita'!$E$23="REAL",JB25,JB28)</f>
        <v>0</v>
      </c>
      <c r="JC9" s="306">
        <f>IF('Premissas Receita'!$E$23="REAL",JC25,JC28)</f>
        <v>0</v>
      </c>
      <c r="JD9" s="306">
        <f>IF('Premissas Receita'!$E$23="REAL",JD25,JD28)</f>
        <v>0</v>
      </c>
      <c r="JE9" s="306">
        <f>IF('Premissas Receita'!$E$23="REAL",JE25,JE28)</f>
        <v>0</v>
      </c>
      <c r="JF9" s="306">
        <f>IF('Premissas Receita'!$E$23="REAL",JF25,JF28)</f>
        <v>0</v>
      </c>
      <c r="JG9" s="306">
        <f>IF('Premissas Receita'!$E$23="REAL",JG25,JG28)</f>
        <v>0</v>
      </c>
      <c r="JH9" s="306">
        <f>IF('Premissas Receita'!$E$23="REAL",JH25,JH28)</f>
        <v>0</v>
      </c>
      <c r="JI9" s="306">
        <f>IF('Premissas Receita'!$E$23="REAL",JI25,JI28)</f>
        <v>0</v>
      </c>
      <c r="JJ9" s="306">
        <f>IF('Premissas Receita'!$E$23="REAL",JJ25,JJ28)</f>
        <v>0</v>
      </c>
      <c r="JK9" s="306">
        <f>IF('Premissas Receita'!$E$23="REAL",JK25,JK28)</f>
        <v>0</v>
      </c>
      <c r="JL9" s="306">
        <f>IF('Premissas Receita'!$E$23="REAL",JL25,JL28)</f>
        <v>0</v>
      </c>
      <c r="JM9" s="306">
        <f>IF('Premissas Receita'!$E$23="REAL",JM25,JM28)</f>
        <v>0</v>
      </c>
      <c r="JN9" s="306">
        <f>IF('Premissas Receita'!$E$23="REAL",JN25,JN28)</f>
        <v>0</v>
      </c>
      <c r="JO9" s="306">
        <f>IF('Premissas Receita'!$E$23="REAL",JO25,JO28)</f>
        <v>0</v>
      </c>
      <c r="JP9" s="306">
        <f>IF('Premissas Receita'!$E$23="REAL",JP25,JP28)</f>
        <v>0</v>
      </c>
      <c r="JQ9" s="306">
        <f>IF('Premissas Receita'!$E$23="REAL",JQ25,JQ28)</f>
        <v>0</v>
      </c>
      <c r="JR9" s="306">
        <f>IF('Premissas Receita'!$E$23="REAL",JR25,JR28)</f>
        <v>0</v>
      </c>
      <c r="JS9" s="306">
        <f>IF('Premissas Receita'!$E$23="REAL",JS25,JS28)</f>
        <v>0</v>
      </c>
      <c r="JT9" s="306">
        <f>IF('Premissas Receita'!$E$23="REAL",JT25,JT28)</f>
        <v>0</v>
      </c>
      <c r="JU9" s="306">
        <f>IF('Premissas Receita'!$E$23="REAL",JU25,JU28)</f>
        <v>0</v>
      </c>
      <c r="JV9" s="306">
        <f>IF('Premissas Receita'!$E$23="REAL",JV25,JV28)</f>
        <v>0</v>
      </c>
      <c r="JW9" s="306">
        <f>IF('Premissas Receita'!$E$23="REAL",JW25,JW28)</f>
        <v>0</v>
      </c>
      <c r="JX9" s="306">
        <f>IF('Premissas Receita'!$E$23="REAL",JX25,JX28)</f>
        <v>0</v>
      </c>
      <c r="JY9" s="306">
        <f>IF('Premissas Receita'!$E$23="REAL",JY25,JY28)</f>
        <v>0</v>
      </c>
      <c r="JZ9" s="306">
        <f>IF('Premissas Receita'!$E$23="REAL",JZ25,JZ28)</f>
        <v>0</v>
      </c>
      <c r="KA9" s="306">
        <f>IF('Premissas Receita'!$E$23="REAL",KA25,KA28)</f>
        <v>0</v>
      </c>
      <c r="KB9" s="306">
        <f>IF('Premissas Receita'!$E$23="REAL",KB25,KB28)</f>
        <v>0</v>
      </c>
      <c r="KC9" s="306">
        <f>IF('Premissas Receita'!$E$23="REAL",KC25,KC28)</f>
        <v>0</v>
      </c>
      <c r="KD9" s="306">
        <f>IF('Premissas Receita'!$E$23="REAL",KD25,KD28)</f>
        <v>0</v>
      </c>
      <c r="KE9" s="306">
        <f>IF('Premissas Receita'!$E$23="REAL",KE25,KE28)</f>
        <v>0</v>
      </c>
      <c r="KF9" s="306">
        <f>IF('Premissas Receita'!$E$23="REAL",KF25,KF28)</f>
        <v>0</v>
      </c>
      <c r="KG9" s="306">
        <f>IF('Premissas Receita'!$E$23="REAL",KG25,KG28)</f>
        <v>0</v>
      </c>
      <c r="KH9" s="306">
        <f>IF('Premissas Receita'!$E$23="REAL",KH25,KH28)</f>
        <v>0</v>
      </c>
      <c r="KI9" s="306">
        <f>IF('Premissas Receita'!$E$23="REAL",KI25,KI28)</f>
        <v>0</v>
      </c>
      <c r="KJ9" s="306">
        <f>IF('Premissas Receita'!$E$23="REAL",KJ25,KJ28)</f>
        <v>0</v>
      </c>
      <c r="KK9" s="306">
        <f>IF('Premissas Receita'!$E$23="REAL",KK25,KK28)</f>
        <v>0</v>
      </c>
      <c r="KL9" s="306">
        <f>IF('Premissas Receita'!$E$23="REAL",KL25,KL28)</f>
        <v>0</v>
      </c>
      <c r="KM9" s="306">
        <f>IF('Premissas Receita'!$E$23="REAL",KM25,KM28)</f>
        <v>0</v>
      </c>
      <c r="KN9" s="306">
        <f>IF('Premissas Receita'!$E$23="REAL",KN25,KN28)</f>
        <v>0</v>
      </c>
      <c r="KO9" s="306">
        <f>IF('Premissas Receita'!$E$23="REAL",KO25,KO28)</f>
        <v>0</v>
      </c>
      <c r="KP9" s="306">
        <f>IF('Premissas Receita'!$E$23="REAL",KP25,KP28)</f>
        <v>0</v>
      </c>
      <c r="KQ9" s="306">
        <f>IF('Premissas Receita'!$E$23="REAL",KQ25,KQ28)</f>
        <v>0</v>
      </c>
      <c r="KR9" s="306">
        <f>IF('Premissas Receita'!$E$23="REAL",KR25,KR28)</f>
        <v>0</v>
      </c>
      <c r="KS9" s="306">
        <f>IF('Premissas Receita'!$E$23="REAL",KS25,KS28)</f>
        <v>0</v>
      </c>
      <c r="KT9" s="306">
        <f>IF('Premissas Receita'!$E$23="REAL",KT25,KT28)</f>
        <v>0</v>
      </c>
      <c r="KU9" s="306">
        <f>IF('Premissas Receita'!$E$23="REAL",KU25,KU28)</f>
        <v>0</v>
      </c>
      <c r="KV9" s="306">
        <f>IF('Premissas Receita'!$E$23="REAL",KV25,KV28)</f>
        <v>0</v>
      </c>
      <c r="KW9" s="306">
        <f>IF('Premissas Receita'!$E$23="REAL",KW25,KW28)</f>
        <v>0</v>
      </c>
      <c r="KX9" s="306">
        <f>IF('Premissas Receita'!$E$23="REAL",KX25,KX28)</f>
        <v>0</v>
      </c>
      <c r="KY9" s="306">
        <f>IF('Premissas Receita'!$E$23="REAL",KY25,KY28)</f>
        <v>0</v>
      </c>
      <c r="KZ9" s="306">
        <f>IF('Premissas Receita'!$E$23="REAL",KZ25,KZ28)</f>
        <v>0</v>
      </c>
      <c r="LA9" s="306">
        <f>IF('Premissas Receita'!$E$23="REAL",LA25,LA28)</f>
        <v>0</v>
      </c>
      <c r="LB9" s="306">
        <f>IF('Premissas Receita'!$E$23="REAL",LB25,LB28)</f>
        <v>0</v>
      </c>
      <c r="LC9" s="306">
        <f>IF('Premissas Receita'!$E$23="REAL",LC25,LC28)</f>
        <v>0</v>
      </c>
      <c r="LD9" s="306">
        <f>IF('Premissas Receita'!$E$23="REAL",LD25,LD28)</f>
        <v>0</v>
      </c>
      <c r="LE9" s="306">
        <f>IF('Premissas Receita'!$E$23="REAL",LE25,LE28)</f>
        <v>0</v>
      </c>
      <c r="LF9" s="306">
        <f>IF('Premissas Receita'!$E$23="REAL",LF25,LF28)</f>
        <v>0</v>
      </c>
      <c r="LG9" s="306">
        <f>IF('Premissas Receita'!$E$23="REAL",LG25,LG28)</f>
        <v>0</v>
      </c>
      <c r="LH9" s="306">
        <f>IF('Premissas Receita'!$E$23="REAL",LH25,LH28)</f>
        <v>0</v>
      </c>
      <c r="LI9" s="306">
        <f>IF('Premissas Receita'!$E$23="REAL",LI25,LI28)</f>
        <v>0</v>
      </c>
      <c r="LJ9" s="306">
        <f>IF('Premissas Receita'!$E$23="REAL",LJ25,LJ28)</f>
        <v>0</v>
      </c>
      <c r="LK9" s="306">
        <f>IF('Premissas Receita'!$E$23="REAL",LK25,LK28)</f>
        <v>0</v>
      </c>
      <c r="LL9" s="306">
        <f>IF('Premissas Receita'!$E$23="REAL",LL25,LL28)</f>
        <v>0</v>
      </c>
      <c r="LM9" s="306">
        <f>IF('Premissas Receita'!$E$23="REAL",LM25,LM28)</f>
        <v>0</v>
      </c>
      <c r="LN9" s="306">
        <f>IF('Premissas Receita'!$E$23="REAL",LN25,LN28)</f>
        <v>0</v>
      </c>
      <c r="LO9" s="306">
        <f>IF('Premissas Receita'!$E$23="REAL",LO25,LO28)</f>
        <v>0</v>
      </c>
      <c r="LP9" s="306">
        <f>IF('Premissas Receita'!$E$23="REAL",LP25,LP28)</f>
        <v>0</v>
      </c>
      <c r="LQ9" s="306">
        <f>IF('Premissas Receita'!$E$23="REAL",LQ25,LQ28)</f>
        <v>0</v>
      </c>
      <c r="LR9" s="306">
        <f>IF('Premissas Receita'!$E$23="REAL",LR25,LR28)</f>
        <v>0</v>
      </c>
      <c r="LS9" s="306">
        <f>IF('Premissas Receita'!$E$23="REAL",LS25,LS28)</f>
        <v>0</v>
      </c>
      <c r="LT9" s="306">
        <f>IF('Premissas Receita'!$E$23="REAL",LT25,LT28)</f>
        <v>0</v>
      </c>
      <c r="LU9" s="306">
        <f>IF('Premissas Receita'!$E$23="REAL",LU25,LU28)</f>
        <v>0</v>
      </c>
      <c r="LV9" s="306">
        <f>IF('Premissas Receita'!$E$23="REAL",LV25,LV28)</f>
        <v>0</v>
      </c>
      <c r="LW9" s="306">
        <f>IF('Premissas Receita'!$E$23="REAL",LW25,LW28)</f>
        <v>0</v>
      </c>
      <c r="LX9" s="306">
        <f>IF('Premissas Receita'!$E$23="REAL",LX25,LX28)</f>
        <v>0</v>
      </c>
      <c r="LY9" s="306">
        <f>IF('Premissas Receita'!$E$23="REAL",LY25,LY28)</f>
        <v>0</v>
      </c>
      <c r="LZ9" s="306">
        <f>IF('Premissas Receita'!$E$23="REAL",LZ25,LZ28)</f>
        <v>0</v>
      </c>
      <c r="MA9" s="306">
        <f>IF('Premissas Receita'!$E$23="REAL",MA25,MA28)</f>
        <v>0</v>
      </c>
      <c r="MB9" s="306">
        <f>IF('Premissas Receita'!$E$23="REAL",MB25,MB28)</f>
        <v>0</v>
      </c>
      <c r="MC9" s="306">
        <f>IF('Premissas Receita'!$E$23="REAL",MC25,MC28)</f>
        <v>0</v>
      </c>
      <c r="MD9" s="306">
        <f>IF('Premissas Receita'!$E$23="REAL",MD25,MD28)</f>
        <v>0</v>
      </c>
      <c r="ME9" s="306">
        <f>IF('Premissas Receita'!$E$23="REAL",ME25,ME28)</f>
        <v>0</v>
      </c>
      <c r="MF9" s="306">
        <f>IF('Premissas Receita'!$E$23="REAL",MF25,MF28)</f>
        <v>0</v>
      </c>
      <c r="MG9" s="306">
        <f>IF('Premissas Receita'!$E$23="REAL",MG25,MG28)</f>
        <v>0</v>
      </c>
      <c r="MH9" s="306">
        <f>IF('Premissas Receita'!$E$23="REAL",MH25,MH28)</f>
        <v>0</v>
      </c>
      <c r="MI9" s="306">
        <f>IF('Premissas Receita'!$E$23="REAL",MI25,MI28)</f>
        <v>0</v>
      </c>
      <c r="MJ9" s="306">
        <f>IF('Premissas Receita'!$E$23="REAL",MJ25,MJ28)</f>
        <v>0</v>
      </c>
      <c r="MK9" s="306">
        <f>IF('Premissas Receita'!$E$23="REAL",MK25,MK28)</f>
        <v>0</v>
      </c>
      <c r="ML9" s="306">
        <f>IF('Premissas Receita'!$E$23="REAL",ML25,ML28)</f>
        <v>0</v>
      </c>
      <c r="MM9" s="306">
        <f>IF('Premissas Receita'!$E$23="REAL",MM25,MM28)</f>
        <v>0</v>
      </c>
      <c r="MN9" s="306">
        <f>IF('Premissas Receita'!$E$23="REAL",MN25,MN28)</f>
        <v>0</v>
      </c>
      <c r="MO9" s="306">
        <f>IF('Premissas Receita'!$E$23="REAL",MO25,MO28)</f>
        <v>0</v>
      </c>
      <c r="MP9" s="306">
        <f>IF('Premissas Receita'!$E$23="REAL",MP25,MP28)</f>
        <v>0</v>
      </c>
      <c r="MQ9" s="306">
        <f>IF('Premissas Receita'!$E$23="REAL",MQ25,MQ28)</f>
        <v>0</v>
      </c>
      <c r="MR9" s="306">
        <f>IF('Premissas Receita'!$E$23="REAL",MR25,MR28)</f>
        <v>0</v>
      </c>
      <c r="MS9" s="306">
        <f>IF('Premissas Receita'!$E$23="REAL",MS25,MS28)</f>
        <v>0</v>
      </c>
      <c r="MT9" s="306">
        <f>IF('Premissas Receita'!$E$23="REAL",MT25,MT28)</f>
        <v>0</v>
      </c>
      <c r="MU9" s="306">
        <f>IF('Premissas Receita'!$E$23="REAL",MU25,MU28)</f>
        <v>0</v>
      </c>
      <c r="MV9" s="306">
        <f>IF('Premissas Receita'!$E$23="REAL",MV25,MV28)</f>
        <v>0</v>
      </c>
      <c r="MW9" s="306">
        <f>IF('Premissas Receita'!$E$23="REAL",MW25,MW28)</f>
        <v>0</v>
      </c>
      <c r="MX9" s="306">
        <f>IF('Premissas Receita'!$E$23="REAL",MX25,MX28)</f>
        <v>0</v>
      </c>
      <c r="MY9" s="306">
        <f>IF('Premissas Receita'!$E$23="REAL",MY25,MY28)</f>
        <v>0</v>
      </c>
      <c r="MZ9" s="306">
        <f>IF('Premissas Receita'!$E$23="REAL",MZ25,MZ28)</f>
        <v>0</v>
      </c>
      <c r="NA9" s="306">
        <f>IF('Premissas Receita'!$E$23="REAL",NA25,NA28)</f>
        <v>0</v>
      </c>
      <c r="NB9" s="306">
        <f>IF('Premissas Receita'!$E$23="REAL",NB25,NB28)</f>
        <v>0</v>
      </c>
      <c r="NC9" s="306">
        <f>IF('Premissas Receita'!$E$23="REAL",NC25,NC28)</f>
        <v>0</v>
      </c>
      <c r="ND9" s="306">
        <f>IF('Premissas Receita'!$E$23="REAL",ND25,ND28)</f>
        <v>0</v>
      </c>
      <c r="NE9" s="306">
        <f>IF('Premissas Receita'!$E$23="REAL",NE25,NE28)</f>
        <v>0</v>
      </c>
      <c r="NF9" s="306">
        <f>IF('Premissas Receita'!$E$23="REAL",NF25,NF28)</f>
        <v>0</v>
      </c>
      <c r="NG9" s="306">
        <f>IF('Premissas Receita'!$E$23="REAL",NG25,NG28)</f>
        <v>0</v>
      </c>
      <c r="NH9" s="306">
        <f>IF('Premissas Receita'!$E$23="REAL",NH25,NH28)</f>
        <v>0</v>
      </c>
      <c r="NI9" s="306">
        <f>IF('Premissas Receita'!$E$23="REAL",NI25,NI28)</f>
        <v>0</v>
      </c>
      <c r="NJ9" s="306">
        <f>IF('Premissas Receita'!$E$23="REAL",NJ25,NJ28)</f>
        <v>0</v>
      </c>
      <c r="NK9" s="306">
        <f>IF('Premissas Receita'!$E$23="REAL",NK25,NK28)</f>
        <v>0</v>
      </c>
      <c r="NL9" s="306">
        <f>IF('Premissas Receita'!$E$23="REAL",NL25,NL28)</f>
        <v>0</v>
      </c>
      <c r="NM9" s="306">
        <f>IF('Premissas Receita'!$E$23="REAL",NM25,NM28)</f>
        <v>0</v>
      </c>
      <c r="NN9" s="306">
        <f>IF('Premissas Receita'!$E$23="REAL",NN25,NN28)</f>
        <v>0</v>
      </c>
      <c r="NO9" s="306">
        <f>IF('Premissas Receita'!$E$23="REAL",NO25,NO28)</f>
        <v>0</v>
      </c>
      <c r="NP9" s="306">
        <f>IF('Premissas Receita'!$E$23="REAL",NP25,NP28)</f>
        <v>0</v>
      </c>
      <c r="NQ9" s="306">
        <f>IF('Premissas Receita'!$E$23="REAL",NQ25,NQ28)</f>
        <v>0</v>
      </c>
      <c r="NR9" s="306">
        <f>IF('Premissas Receita'!$E$23="REAL",NR25,NR28)</f>
        <v>0</v>
      </c>
      <c r="NS9" s="306">
        <f>IF('Premissas Receita'!$E$23="REAL",NS25,NS28)</f>
        <v>0</v>
      </c>
      <c r="NT9" s="306">
        <f>IF('Premissas Receita'!$E$23="REAL",NT25,NT28)</f>
        <v>0</v>
      </c>
      <c r="NU9" s="306">
        <f>IF('Premissas Receita'!$E$23="REAL",NU25,NU28)</f>
        <v>0</v>
      </c>
      <c r="NV9" s="306">
        <f>IF('Premissas Receita'!$E$23="REAL",NV25,NV28)</f>
        <v>0</v>
      </c>
      <c r="NW9" s="306">
        <f>IF('Premissas Receita'!$E$23="REAL",NW25,NW28)</f>
        <v>0</v>
      </c>
      <c r="NX9" s="306">
        <f>IF('Premissas Receita'!$E$23="REAL",NX25,NX28)</f>
        <v>0</v>
      </c>
      <c r="NY9" s="306">
        <f>IF('Premissas Receita'!$E$23="REAL",NY25,NY28)</f>
        <v>0</v>
      </c>
      <c r="NZ9" s="306">
        <f>IF('Premissas Receita'!$E$23="REAL",NZ25,NZ28)</f>
        <v>0</v>
      </c>
      <c r="OA9" s="306">
        <f>IF('Premissas Receita'!$E$23="REAL",OA25,OA28)</f>
        <v>0</v>
      </c>
      <c r="OB9" s="306">
        <f>IF('Premissas Receita'!$E$23="REAL",OB25,OB28)</f>
        <v>0</v>
      </c>
      <c r="OC9" s="306">
        <f>IF('Premissas Receita'!$E$23="REAL",OC25,OC28)</f>
        <v>0</v>
      </c>
      <c r="OD9" s="306">
        <f>IF('Premissas Receita'!$E$23="REAL",OD25,OD28)</f>
        <v>0</v>
      </c>
      <c r="OE9" s="306">
        <f>IF('Premissas Receita'!$E$23="REAL",OE25,OE28)</f>
        <v>0</v>
      </c>
      <c r="OF9" s="306">
        <f>IF('Premissas Receita'!$E$23="REAL",OF25,OF28)</f>
        <v>0</v>
      </c>
      <c r="OG9" s="306">
        <f>IF('Premissas Receita'!$E$23="REAL",OG25,OG28)</f>
        <v>0</v>
      </c>
      <c r="OH9" s="306">
        <f>IF('Premissas Receita'!$E$23="REAL",OH25,OH28)</f>
        <v>0</v>
      </c>
      <c r="OI9" s="306">
        <f>IF('Premissas Receita'!$E$23="REAL",OI25,OI28)</f>
        <v>0</v>
      </c>
      <c r="OJ9" s="306">
        <f>IF('Premissas Receita'!$E$23="REAL",OJ25,OJ28)</f>
        <v>0</v>
      </c>
      <c r="OK9" s="306">
        <f>IF('Premissas Receita'!$E$23="REAL",OK25,OK28)</f>
        <v>0</v>
      </c>
      <c r="OL9" s="306">
        <f>IF('Premissas Receita'!$E$23="REAL",OL25,OL28)</f>
        <v>0</v>
      </c>
      <c r="OM9" s="306">
        <f>IF('Premissas Receita'!$E$23="REAL",OM25,OM28)</f>
        <v>0</v>
      </c>
      <c r="ON9" s="306">
        <f>IF('Premissas Receita'!$E$23="REAL",ON25,ON28)</f>
        <v>0</v>
      </c>
      <c r="OO9" s="306">
        <f>IF('Premissas Receita'!$E$23="REAL",OO25,OO28)</f>
        <v>0</v>
      </c>
      <c r="OP9" s="306">
        <f>IF('Premissas Receita'!$E$23="REAL",OP25,OP28)</f>
        <v>0</v>
      </c>
      <c r="OQ9" s="306">
        <f>IF('Premissas Receita'!$E$23="REAL",OQ25,OQ28)</f>
        <v>0</v>
      </c>
      <c r="OR9" s="306">
        <f>IF('Premissas Receita'!$E$23="REAL",OR25,OR28)</f>
        <v>0</v>
      </c>
      <c r="OS9" s="306">
        <f>IF('Premissas Receita'!$E$23="REAL",OS25,OS28)</f>
        <v>0</v>
      </c>
      <c r="OT9" s="306">
        <f>IF('Premissas Receita'!$E$23="REAL",OT25,OT28)</f>
        <v>0</v>
      </c>
      <c r="OU9" s="306">
        <f>IF('Premissas Receita'!$E$23="REAL",OU25,OU28)</f>
        <v>0</v>
      </c>
      <c r="OV9" s="306">
        <f>IF('Premissas Receita'!$E$23="REAL",OV25,OV28)</f>
        <v>0</v>
      </c>
      <c r="OW9" s="306">
        <f>IF('Premissas Receita'!$E$23="REAL",OW25,OW28)</f>
        <v>0</v>
      </c>
      <c r="OX9" s="306">
        <f>IF('Premissas Receita'!$E$23="REAL",OX25,OX28)</f>
        <v>0</v>
      </c>
      <c r="OY9" s="306">
        <f>IF('Premissas Receita'!$E$23="REAL",OY25,OY28)</f>
        <v>0</v>
      </c>
      <c r="OZ9" s="306">
        <f>IF('Premissas Receita'!$E$23="REAL",OZ25,OZ28)</f>
        <v>0</v>
      </c>
      <c r="PA9" s="306">
        <f>IF('Premissas Receita'!$E$23="REAL",PA25,PA28)</f>
        <v>0</v>
      </c>
      <c r="PB9" s="306">
        <f>IF('Premissas Receita'!$E$23="REAL",PB25,PB28)</f>
        <v>0</v>
      </c>
      <c r="PC9" s="306">
        <f>IF('Premissas Receita'!$E$23="REAL",PC25,PC28)</f>
        <v>0</v>
      </c>
      <c r="PD9" s="306">
        <f>IF('Premissas Receita'!$E$23="REAL",PD25,PD28)</f>
        <v>0</v>
      </c>
      <c r="PE9" s="306">
        <f>IF('Premissas Receita'!$E$23="REAL",PE25,PE28)</f>
        <v>0</v>
      </c>
      <c r="PF9" s="306">
        <f>IF('Premissas Receita'!$E$23="REAL",PF25,PF28)</f>
        <v>0</v>
      </c>
      <c r="PG9" s="306">
        <f>IF('Premissas Receita'!$E$23="REAL",PG25,PG28)</f>
        <v>0</v>
      </c>
      <c r="PH9" s="306">
        <f>IF('Premissas Receita'!$E$23="REAL",PH25,PH28)</f>
        <v>0</v>
      </c>
      <c r="PI9" s="306">
        <f>IF('Premissas Receita'!$E$23="REAL",PI25,PI28)</f>
        <v>0</v>
      </c>
      <c r="PJ9" s="306">
        <f>IF('Premissas Receita'!$E$23="REAL",PJ25,PJ28)</f>
        <v>0</v>
      </c>
      <c r="PK9" s="306">
        <f>IF('Premissas Receita'!$E$23="REAL",PK25,PK28)</f>
        <v>0</v>
      </c>
      <c r="PL9" s="306">
        <f>IF('Premissas Receita'!$E$23="REAL",PL25,PL28)</f>
        <v>0</v>
      </c>
      <c r="PM9" s="306">
        <f>IF('Premissas Receita'!$E$23="REAL",PM25,PM28)</f>
        <v>0</v>
      </c>
      <c r="PN9" s="306">
        <f>IF('Premissas Receita'!$E$23="REAL",PN25,PN28)</f>
        <v>0</v>
      </c>
      <c r="PO9" s="306">
        <f>IF('Premissas Receita'!$E$23="REAL",PO25,PO28)</f>
        <v>0</v>
      </c>
      <c r="PP9" s="306">
        <f>IF('Premissas Receita'!$E$23="REAL",PP25,PP28)</f>
        <v>0</v>
      </c>
      <c r="PQ9" s="306">
        <f>IF('Premissas Receita'!$E$23="REAL",PQ25,PQ28)</f>
        <v>0</v>
      </c>
      <c r="PR9" s="306">
        <f>IF('Premissas Receita'!$E$23="REAL",PR25,PR28)</f>
        <v>0</v>
      </c>
      <c r="PS9" s="306">
        <f>IF('Premissas Receita'!$E$23="REAL",PS25,PS28)</f>
        <v>0</v>
      </c>
      <c r="PT9" s="306">
        <f>IF('Premissas Receita'!$E$23="REAL",PT25,PT28)</f>
        <v>0</v>
      </c>
      <c r="PU9" s="306">
        <f>IF('Premissas Receita'!$E$23="REAL",PU25,PU28)</f>
        <v>0</v>
      </c>
      <c r="PV9" s="306">
        <f>IF('Premissas Receita'!$E$23="REAL",PV25,PV28)</f>
        <v>0</v>
      </c>
      <c r="PW9" s="306">
        <f>IF('Premissas Receita'!$E$23="REAL",PW25,PW28)</f>
        <v>0</v>
      </c>
      <c r="PX9" s="306">
        <f>IF('Premissas Receita'!$E$23="REAL",PX25,PX28)</f>
        <v>0</v>
      </c>
      <c r="PY9" s="306">
        <f>IF('Premissas Receita'!$E$23="REAL",PY25,PY28)</f>
        <v>0</v>
      </c>
      <c r="PZ9" s="306">
        <f>IF('Premissas Receita'!$E$23="REAL",PZ25,PZ28)</f>
        <v>0</v>
      </c>
      <c r="QA9" s="306">
        <f>IF('Premissas Receita'!$E$23="REAL",QA25,QA28)</f>
        <v>0</v>
      </c>
      <c r="QB9" s="306">
        <f>IF('Premissas Receita'!$E$23="REAL",QB25,QB28)</f>
        <v>0</v>
      </c>
      <c r="QC9" s="306">
        <f>IF('Premissas Receita'!$E$23="REAL",QC25,QC28)</f>
        <v>0</v>
      </c>
      <c r="QD9" s="306">
        <f>IF('Premissas Receita'!$E$23="REAL",QD25,QD28)</f>
        <v>0</v>
      </c>
      <c r="QE9" s="306">
        <f>IF('Premissas Receita'!$E$23="REAL",QE25,QE28)</f>
        <v>0</v>
      </c>
      <c r="QF9" s="306">
        <f>IF('Premissas Receita'!$E$23="REAL",QF25,QF28)</f>
        <v>0</v>
      </c>
      <c r="QG9" s="306">
        <f>IF('Premissas Receita'!$E$23="REAL",QG25,QG28)</f>
        <v>0</v>
      </c>
      <c r="QH9" s="306">
        <f>IF('Premissas Receita'!$E$23="REAL",QH25,QH28)</f>
        <v>0</v>
      </c>
      <c r="QI9" s="306">
        <f>IF('Premissas Receita'!$E$23="REAL",QI25,QI28)</f>
        <v>0</v>
      </c>
      <c r="QJ9" s="306">
        <f>IF('Premissas Receita'!$E$23="REAL",QJ25,QJ28)</f>
        <v>0</v>
      </c>
      <c r="QK9" s="306">
        <f>IF('Premissas Receita'!$E$23="REAL",QK25,QK28)</f>
        <v>0</v>
      </c>
      <c r="QL9" s="306">
        <f>IF('Premissas Receita'!$E$23="REAL",QL25,QL28)</f>
        <v>0</v>
      </c>
      <c r="QM9" s="306">
        <f>IF('Premissas Receita'!$E$23="REAL",QM25,QM28)</f>
        <v>0</v>
      </c>
      <c r="QN9" s="306">
        <f>IF('Premissas Receita'!$E$23="REAL",QN25,QN28)</f>
        <v>0</v>
      </c>
      <c r="QO9" s="306">
        <f>IF('Premissas Receita'!$E$23="REAL",QO25,QO28)</f>
        <v>0</v>
      </c>
      <c r="QP9" s="306">
        <f>IF('Premissas Receita'!$E$23="REAL",QP25,QP28)</f>
        <v>0</v>
      </c>
      <c r="QQ9" s="306">
        <f>IF('Premissas Receita'!$E$23="REAL",QQ25,QQ28)</f>
        <v>0</v>
      </c>
      <c r="QR9" s="306">
        <f>IF('Premissas Receita'!$E$23="REAL",QR25,QR28)</f>
        <v>0</v>
      </c>
      <c r="QS9" s="306">
        <f>IF('Premissas Receita'!$E$23="REAL",QS25,QS28)</f>
        <v>0</v>
      </c>
      <c r="QT9" s="306">
        <f>IF('Premissas Receita'!$E$23="REAL",QT25,QT28)</f>
        <v>0</v>
      </c>
      <c r="QU9" s="306">
        <f>IF('Premissas Receita'!$E$23="REAL",QU25,QU28)</f>
        <v>0</v>
      </c>
      <c r="QV9" s="306">
        <f>IF('Premissas Receita'!$E$23="REAL",QV25,QV28)</f>
        <v>0</v>
      </c>
      <c r="QW9" s="306">
        <f>IF('Premissas Receita'!$E$23="REAL",QW25,QW28)</f>
        <v>0</v>
      </c>
      <c r="QX9" s="306">
        <f>IF('Premissas Receita'!$E$23="REAL",QX25,QX28)</f>
        <v>0</v>
      </c>
      <c r="QY9" s="306">
        <f>IF('Premissas Receita'!$E$23="REAL",QY25,QY28)</f>
        <v>0</v>
      </c>
      <c r="QZ9" s="306">
        <f>IF('Premissas Receita'!$E$23="REAL",QZ25,QZ28)</f>
        <v>0</v>
      </c>
      <c r="RA9" s="306">
        <f>IF('Premissas Receita'!$E$23="REAL",RA25,RA28)</f>
        <v>0</v>
      </c>
      <c r="RB9" s="306">
        <f>IF('Premissas Receita'!$E$23="REAL",RB25,RB28)</f>
        <v>0</v>
      </c>
      <c r="RC9" s="306">
        <f>IF('Premissas Receita'!$E$23="REAL",RC25,RC28)</f>
        <v>0</v>
      </c>
      <c r="RD9" s="306">
        <f>IF('Premissas Receita'!$E$23="REAL",RD25,RD28)</f>
        <v>0</v>
      </c>
      <c r="RE9" s="306">
        <f>IF('Premissas Receita'!$E$23="REAL",RE25,RE28)</f>
        <v>0</v>
      </c>
      <c r="RF9" s="306">
        <f>IF('Premissas Receita'!$E$23="REAL",RF25,RF28)</f>
        <v>0</v>
      </c>
      <c r="RG9" s="306">
        <f>IF('Premissas Receita'!$E$23="REAL",RG25,RG28)</f>
        <v>0</v>
      </c>
      <c r="RH9" s="306">
        <f>IF('Premissas Receita'!$E$23="REAL",RH25,RH28)</f>
        <v>0</v>
      </c>
    </row>
    <row r="10" spans="1:476" ht="7.5" customHeight="1">
      <c r="A10" s="50"/>
      <c r="B10" s="304"/>
      <c r="C10" s="210"/>
      <c r="D10" s="301"/>
      <c r="E10" s="212"/>
      <c r="F10" s="212"/>
      <c r="G10" s="5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305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</row>
    <row r="11" spans="1:476" ht="15.75" customHeight="1">
      <c r="A11" s="50"/>
      <c r="B11" s="62" t="s">
        <v>182</v>
      </c>
      <c r="C11" s="210"/>
      <c r="D11" s="301"/>
      <c r="E11" s="212"/>
      <c r="F11" s="212"/>
      <c r="G11" s="50"/>
      <c r="H11" s="307">
        <f>'Premissas Financeiras'!H6</f>
        <v>1</v>
      </c>
      <c r="I11" s="307">
        <f>'Premissas Financeiras'!I6</f>
        <v>1</v>
      </c>
      <c r="J11" s="307">
        <f>'Premissas Financeiras'!J6</f>
        <v>1</v>
      </c>
      <c r="K11" s="307">
        <f>'Premissas Financeiras'!K6</f>
        <v>1</v>
      </c>
      <c r="L11" s="307">
        <f>'Premissas Financeiras'!L6</f>
        <v>1</v>
      </c>
      <c r="M11" s="307">
        <f>'Premissas Financeiras'!M6</f>
        <v>1</v>
      </c>
      <c r="N11" s="307">
        <f>'Premissas Financeiras'!N6</f>
        <v>1</v>
      </c>
      <c r="O11" s="307">
        <f>'Premissas Financeiras'!O6</f>
        <v>1</v>
      </c>
      <c r="P11" s="307">
        <f>'Premissas Financeiras'!P6</f>
        <v>1</v>
      </c>
      <c r="Q11" s="307">
        <f>'Premissas Financeiras'!Q6</f>
        <v>1</v>
      </c>
      <c r="R11" s="307">
        <f>'Premissas Financeiras'!R6</f>
        <v>1</v>
      </c>
      <c r="S11" s="307">
        <f>'Premissas Financeiras'!S6</f>
        <v>1</v>
      </c>
      <c r="T11" s="307">
        <f>'Premissas Financeiras'!T6</f>
        <v>1</v>
      </c>
      <c r="U11" s="307">
        <f>'Premissas Financeiras'!U6</f>
        <v>1</v>
      </c>
      <c r="V11" s="307">
        <f>'Premissas Financeiras'!V6</f>
        <v>1</v>
      </c>
      <c r="W11" s="307">
        <f>'Premissas Financeiras'!W6</f>
        <v>1</v>
      </c>
      <c r="X11" s="307">
        <f>'Premissas Financeiras'!X6</f>
        <v>1</v>
      </c>
      <c r="Y11" s="307">
        <f>'Premissas Financeiras'!Y6</f>
        <v>1</v>
      </c>
      <c r="Z11" s="307">
        <f>'Premissas Financeiras'!Z6</f>
        <v>1</v>
      </c>
      <c r="AA11" s="307">
        <f>'Premissas Financeiras'!AA6</f>
        <v>1</v>
      </c>
      <c r="AB11" s="307">
        <f>'Premissas Financeiras'!AB6</f>
        <v>1</v>
      </c>
      <c r="AC11" s="307">
        <f>'Premissas Financeiras'!AC6</f>
        <v>1</v>
      </c>
      <c r="AD11" s="307">
        <f>'Premissas Financeiras'!AD6</f>
        <v>1</v>
      </c>
      <c r="AE11" s="307">
        <f>'Premissas Financeiras'!AE6</f>
        <v>1</v>
      </c>
      <c r="AF11" s="307">
        <f>'Premissas Financeiras'!AF6</f>
        <v>1</v>
      </c>
      <c r="AG11" s="307">
        <f>'Premissas Financeiras'!AG6</f>
        <v>1</v>
      </c>
      <c r="AH11" s="307">
        <f>'Premissas Financeiras'!AH6</f>
        <v>1</v>
      </c>
      <c r="AI11" s="307">
        <f>'Premissas Financeiras'!AI6</f>
        <v>1</v>
      </c>
      <c r="AJ11" s="307">
        <f>'Premissas Financeiras'!AJ6</f>
        <v>1</v>
      </c>
      <c r="AK11" s="307">
        <f>'Premissas Financeiras'!AK6</f>
        <v>1</v>
      </c>
      <c r="AL11" s="307">
        <f>'Premissas Financeiras'!AL6</f>
        <v>1</v>
      </c>
      <c r="AM11" s="307">
        <f>'Premissas Financeiras'!AM6</f>
        <v>1</v>
      </c>
      <c r="AN11" s="307">
        <f>'Premissas Financeiras'!AN6</f>
        <v>1</v>
      </c>
      <c r="AO11" s="307">
        <f>'Premissas Financeiras'!AO6</f>
        <v>1</v>
      </c>
      <c r="AP11" s="307">
        <f>'Premissas Financeiras'!AP6</f>
        <v>1</v>
      </c>
      <c r="AQ11" s="307">
        <f>'Premissas Financeiras'!AQ6</f>
        <v>1</v>
      </c>
      <c r="AR11" s="305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</row>
    <row r="12" spans="1:476" ht="7.5" customHeight="1">
      <c r="A12" s="50"/>
      <c r="B12" s="304"/>
      <c r="C12" s="210"/>
      <c r="D12" s="211"/>
      <c r="E12" s="212"/>
      <c r="F12" s="212"/>
      <c r="G12" s="30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5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309"/>
      <c r="DK12" s="309"/>
      <c r="DL12" s="309"/>
      <c r="DM12" s="309"/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09"/>
      <c r="EB12" s="309"/>
      <c r="EC12" s="309"/>
      <c r="ED12" s="309"/>
      <c r="EE12" s="309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9"/>
      <c r="FI12" s="309"/>
      <c r="FJ12" s="309"/>
      <c r="FK12" s="309"/>
      <c r="FL12" s="309"/>
      <c r="FM12" s="309"/>
      <c r="FN12" s="309"/>
      <c r="FO12" s="309"/>
      <c r="FP12" s="309"/>
      <c r="FQ12" s="309"/>
      <c r="FR12" s="309"/>
      <c r="FS12" s="309"/>
      <c r="FT12" s="309"/>
      <c r="FU12" s="309"/>
      <c r="FV12" s="309"/>
      <c r="FW12" s="309"/>
      <c r="FX12" s="309"/>
      <c r="FY12" s="309"/>
      <c r="FZ12" s="309"/>
      <c r="GA12" s="309"/>
      <c r="GB12" s="309"/>
      <c r="GC12" s="309"/>
      <c r="GD12" s="309"/>
      <c r="GE12" s="309"/>
      <c r="GF12" s="309"/>
      <c r="GG12" s="309"/>
      <c r="GH12" s="309"/>
      <c r="GI12" s="309"/>
      <c r="GJ12" s="309"/>
      <c r="GK12" s="309"/>
      <c r="GL12" s="309"/>
      <c r="GM12" s="309"/>
      <c r="GN12" s="309"/>
      <c r="GO12" s="309"/>
      <c r="GP12" s="309"/>
      <c r="GQ12" s="309"/>
      <c r="GR12" s="309"/>
      <c r="GS12" s="309"/>
      <c r="GT12" s="309"/>
      <c r="GU12" s="309"/>
      <c r="GV12" s="309"/>
      <c r="GW12" s="309"/>
      <c r="GX12" s="309"/>
      <c r="GY12" s="309"/>
      <c r="GZ12" s="309"/>
      <c r="HA12" s="309"/>
      <c r="HB12" s="309"/>
      <c r="HC12" s="309"/>
      <c r="HD12" s="309"/>
      <c r="HE12" s="309"/>
      <c r="HF12" s="309"/>
      <c r="HG12" s="309"/>
      <c r="HH12" s="309"/>
      <c r="HI12" s="309"/>
      <c r="HJ12" s="309"/>
      <c r="HK12" s="309"/>
      <c r="HL12" s="309"/>
      <c r="HM12" s="309"/>
      <c r="HN12" s="309"/>
      <c r="HO12" s="309"/>
      <c r="HP12" s="309"/>
      <c r="HQ12" s="309"/>
      <c r="HR12" s="309"/>
      <c r="HS12" s="309"/>
      <c r="HT12" s="309"/>
      <c r="HU12" s="309"/>
      <c r="HV12" s="309"/>
      <c r="HW12" s="309"/>
      <c r="HX12" s="309"/>
      <c r="HY12" s="309"/>
      <c r="HZ12" s="309"/>
      <c r="IA12" s="309"/>
      <c r="IB12" s="309"/>
      <c r="IC12" s="309"/>
      <c r="ID12" s="309"/>
      <c r="IE12" s="309"/>
      <c r="IF12" s="309"/>
      <c r="IG12" s="309"/>
      <c r="IH12" s="309"/>
      <c r="II12" s="309"/>
      <c r="IJ12" s="309"/>
      <c r="IK12" s="309"/>
      <c r="IL12" s="309"/>
      <c r="IM12" s="309"/>
      <c r="IN12" s="309"/>
      <c r="IO12" s="309"/>
      <c r="IP12" s="309"/>
      <c r="IQ12" s="309"/>
      <c r="IR12" s="309"/>
      <c r="IS12" s="309"/>
      <c r="IT12" s="309"/>
      <c r="IU12" s="309"/>
      <c r="IV12" s="309"/>
      <c r="IW12" s="309"/>
      <c r="IX12" s="309"/>
      <c r="IY12" s="309"/>
      <c r="IZ12" s="309"/>
      <c r="JA12" s="309"/>
      <c r="JB12" s="309"/>
      <c r="JC12" s="309"/>
      <c r="JD12" s="309"/>
      <c r="JE12" s="309"/>
      <c r="JF12" s="309"/>
      <c r="JG12" s="309"/>
      <c r="JH12" s="309"/>
      <c r="JI12" s="309"/>
      <c r="JJ12" s="309"/>
      <c r="JK12" s="309"/>
      <c r="JL12" s="309"/>
      <c r="JM12" s="309"/>
      <c r="JN12" s="309"/>
      <c r="JO12" s="309"/>
      <c r="JP12" s="309"/>
      <c r="JQ12" s="309"/>
      <c r="JR12" s="309"/>
      <c r="JS12" s="309"/>
      <c r="JT12" s="309"/>
      <c r="JU12" s="309"/>
      <c r="JV12" s="309"/>
      <c r="JW12" s="309"/>
      <c r="JX12" s="309"/>
      <c r="JY12" s="309"/>
      <c r="JZ12" s="309"/>
      <c r="KA12" s="309"/>
      <c r="KB12" s="309"/>
      <c r="KC12" s="309"/>
      <c r="KD12" s="309"/>
      <c r="KE12" s="309"/>
      <c r="KF12" s="309"/>
      <c r="KG12" s="309"/>
      <c r="KH12" s="309"/>
      <c r="KI12" s="309"/>
      <c r="KJ12" s="309"/>
      <c r="KK12" s="309"/>
      <c r="KL12" s="309"/>
      <c r="KM12" s="309"/>
      <c r="KN12" s="309"/>
      <c r="KO12" s="309"/>
      <c r="KP12" s="309"/>
      <c r="KQ12" s="309"/>
      <c r="KR12" s="309"/>
      <c r="KS12" s="309"/>
      <c r="KT12" s="309"/>
      <c r="KU12" s="309"/>
      <c r="KV12" s="309"/>
      <c r="KW12" s="309"/>
      <c r="KX12" s="309"/>
      <c r="KY12" s="309"/>
      <c r="KZ12" s="309"/>
      <c r="LA12" s="309"/>
      <c r="LB12" s="309"/>
      <c r="LC12" s="309"/>
      <c r="LD12" s="309"/>
      <c r="LE12" s="309"/>
      <c r="LF12" s="309"/>
      <c r="LG12" s="309"/>
      <c r="LH12" s="309"/>
      <c r="LI12" s="309"/>
      <c r="LJ12" s="309"/>
      <c r="LK12" s="309"/>
      <c r="LL12" s="309"/>
      <c r="LM12" s="309"/>
      <c r="LN12" s="309"/>
      <c r="LO12" s="309"/>
      <c r="LP12" s="309"/>
      <c r="LQ12" s="309"/>
      <c r="LR12" s="309"/>
      <c r="LS12" s="309"/>
      <c r="LT12" s="309"/>
      <c r="LU12" s="309"/>
      <c r="LV12" s="309"/>
      <c r="LW12" s="309"/>
      <c r="LX12" s="309"/>
      <c r="LY12" s="309"/>
      <c r="LZ12" s="309"/>
      <c r="MA12" s="309"/>
      <c r="MB12" s="309"/>
      <c r="MC12" s="309"/>
      <c r="MD12" s="309"/>
      <c r="ME12" s="309"/>
      <c r="MF12" s="309"/>
      <c r="MG12" s="309"/>
      <c r="MH12" s="309"/>
      <c r="MI12" s="309"/>
      <c r="MJ12" s="309"/>
      <c r="MK12" s="309"/>
      <c r="ML12" s="309"/>
      <c r="MM12" s="309"/>
      <c r="MN12" s="309"/>
      <c r="MO12" s="309"/>
      <c r="MP12" s="309"/>
      <c r="MQ12" s="309"/>
      <c r="MR12" s="309"/>
      <c r="MS12" s="309"/>
      <c r="MT12" s="309"/>
      <c r="MU12" s="309"/>
      <c r="MV12" s="309"/>
      <c r="MW12" s="309"/>
      <c r="MX12" s="309"/>
      <c r="MY12" s="309"/>
      <c r="MZ12" s="309"/>
      <c r="NA12" s="309"/>
      <c r="NB12" s="309"/>
      <c r="NC12" s="309"/>
      <c r="ND12" s="309"/>
      <c r="NE12" s="309"/>
      <c r="NF12" s="309"/>
      <c r="NG12" s="309"/>
      <c r="NH12" s="309"/>
      <c r="NI12" s="309"/>
      <c r="NJ12" s="309"/>
      <c r="NK12" s="309"/>
      <c r="NL12" s="309"/>
      <c r="NM12" s="309"/>
      <c r="NN12" s="309"/>
      <c r="NO12" s="309"/>
      <c r="NP12" s="309"/>
      <c r="NQ12" s="309"/>
      <c r="NR12" s="309"/>
      <c r="NS12" s="309"/>
      <c r="NT12" s="309"/>
      <c r="NU12" s="309"/>
      <c r="NV12" s="309"/>
      <c r="NW12" s="309"/>
      <c r="NX12" s="309"/>
      <c r="NY12" s="309"/>
      <c r="NZ12" s="309"/>
      <c r="OA12" s="309"/>
      <c r="OB12" s="309"/>
      <c r="OC12" s="309"/>
      <c r="OD12" s="309"/>
      <c r="OE12" s="309"/>
      <c r="OF12" s="309"/>
      <c r="OG12" s="309"/>
      <c r="OH12" s="309"/>
      <c r="OI12" s="309"/>
      <c r="OJ12" s="309"/>
      <c r="OK12" s="309"/>
      <c r="OL12" s="309"/>
      <c r="OM12" s="309"/>
      <c r="ON12" s="309"/>
      <c r="OO12" s="309"/>
      <c r="OP12" s="309"/>
      <c r="OQ12" s="309"/>
      <c r="OR12" s="309"/>
      <c r="OS12" s="309"/>
      <c r="OT12" s="309"/>
      <c r="OU12" s="309"/>
      <c r="OV12" s="309"/>
      <c r="OW12" s="309"/>
      <c r="OX12" s="309"/>
      <c r="OY12" s="309"/>
      <c r="OZ12" s="309"/>
      <c r="PA12" s="309"/>
      <c r="PB12" s="309"/>
      <c r="PC12" s="309"/>
      <c r="PD12" s="309"/>
      <c r="PE12" s="309"/>
      <c r="PF12" s="309"/>
      <c r="PG12" s="309"/>
      <c r="PH12" s="309"/>
      <c r="PI12" s="309"/>
      <c r="PJ12" s="309"/>
      <c r="PK12" s="309"/>
      <c r="PL12" s="309"/>
      <c r="PM12" s="309"/>
      <c r="PN12" s="309"/>
      <c r="PO12" s="309"/>
      <c r="PP12" s="309"/>
      <c r="PQ12" s="309"/>
      <c r="PR12" s="309"/>
      <c r="PS12" s="309"/>
      <c r="PT12" s="309"/>
      <c r="PU12" s="309"/>
      <c r="PV12" s="309"/>
      <c r="PW12" s="309"/>
      <c r="PX12" s="309"/>
      <c r="PY12" s="309"/>
      <c r="PZ12" s="309"/>
      <c r="QA12" s="309"/>
      <c r="QB12" s="309"/>
      <c r="QC12" s="309"/>
      <c r="QD12" s="309"/>
      <c r="QE12" s="309"/>
      <c r="QF12" s="309"/>
      <c r="QG12" s="309"/>
      <c r="QH12" s="309"/>
      <c r="QI12" s="309"/>
      <c r="QJ12" s="309"/>
      <c r="QK12" s="309"/>
      <c r="QL12" s="309"/>
      <c r="QM12" s="309"/>
      <c r="QN12" s="309"/>
      <c r="QO12" s="309"/>
      <c r="QP12" s="309"/>
      <c r="QQ12" s="309"/>
      <c r="QR12" s="309"/>
      <c r="QS12" s="309"/>
      <c r="QT12" s="309"/>
      <c r="QU12" s="309"/>
      <c r="QV12" s="309"/>
      <c r="QW12" s="309"/>
      <c r="QX12" s="309"/>
      <c r="QY12" s="309"/>
      <c r="QZ12" s="309"/>
      <c r="RA12" s="309"/>
      <c r="RB12" s="309"/>
      <c r="RC12" s="309"/>
      <c r="RD12" s="309"/>
      <c r="RE12" s="309"/>
      <c r="RF12" s="309"/>
      <c r="RG12" s="309"/>
      <c r="RH12" s="309"/>
    </row>
    <row r="13" spans="1:476" ht="15.75" customHeight="1">
      <c r="A13" s="50"/>
      <c r="B13" s="310" t="s">
        <v>33</v>
      </c>
      <c r="C13" s="311"/>
      <c r="D13" s="312">
        <f>SUM(H13:AQ13)</f>
        <v>2547506619.8800015</v>
      </c>
      <c r="E13" s="313"/>
      <c r="F13" s="313"/>
      <c r="G13" s="313"/>
      <c r="H13" s="312">
        <f>(H9 + H8) * H11 * (1 + 'Painel  de Controle'!$C$13)</f>
        <v>0</v>
      </c>
      <c r="I13" s="312">
        <f>(I9 + I8) * I11 * (1 + 'Painel  de Controle'!$C$13)</f>
        <v>17229071.080000002</v>
      </c>
      <c r="J13" s="312">
        <f>(J9 + J8) * J11 * (1 + 'Painel  de Controle'!$C$13)</f>
        <v>0</v>
      </c>
      <c r="K13" s="312">
        <f>(K9 + K8) * K11 * (1 + 'Painel  de Controle'!$C$13)</f>
        <v>0</v>
      </c>
      <c r="L13" s="312">
        <f>(L9 + L8) * L11 * (1 + 'Painel  de Controle'!$C$13)</f>
        <v>79071173.400000006</v>
      </c>
      <c r="M13" s="312">
        <f>(M9 + M8) * M11 * (1 + 'Painel  de Controle'!$C$13)</f>
        <v>79071173.400000006</v>
      </c>
      <c r="N13" s="312">
        <f>(N9 + N8) * N11 * (1 + 'Painel  de Controle'!$C$13)</f>
        <v>79071173.400000006</v>
      </c>
      <c r="O13" s="312">
        <f>(O9 + O8) * O11 * (1 + 'Painel  de Controle'!$C$13)</f>
        <v>79071173.400000006</v>
      </c>
      <c r="P13" s="312">
        <f>(P9 + P8) * P11 * (1 + 'Painel  de Controle'!$C$13)</f>
        <v>79071173.400000006</v>
      </c>
      <c r="Q13" s="312">
        <f>(Q9 + Q8) * Q11 * (1 + 'Painel  de Controle'!$C$13)</f>
        <v>79071173.400000006</v>
      </c>
      <c r="R13" s="312">
        <f>(R9 + R8) * R11 * (1 + 'Painel  de Controle'!$C$13)</f>
        <v>79071173.400000006</v>
      </c>
      <c r="S13" s="312">
        <f>(S9 + S8) * S11 * (1 + 'Painel  de Controle'!$C$13)</f>
        <v>79071173.400000006</v>
      </c>
      <c r="T13" s="312">
        <f>(T9 + T8) * T11 * (1 + 'Painel  de Controle'!$C$13)</f>
        <v>79071173.400000006</v>
      </c>
      <c r="U13" s="312">
        <f>(U9 + U8) * U11 * (1 + 'Painel  de Controle'!$C$13)</f>
        <v>79071173.400000006</v>
      </c>
      <c r="V13" s="312">
        <f>(V9 + V8) * V11 * (1 + 'Painel  de Controle'!$C$13)</f>
        <v>79071173.400000006</v>
      </c>
      <c r="W13" s="312">
        <f>(W9 + W8) * W11 * (1 + 'Painel  de Controle'!$C$13)</f>
        <v>79071173.400000006</v>
      </c>
      <c r="X13" s="312">
        <f>(X9 + X8) * X11 * (1 + 'Painel  de Controle'!$C$13)</f>
        <v>79071173.400000006</v>
      </c>
      <c r="Y13" s="312">
        <f>(Y9 + Y8) * Y11 * (1 + 'Painel  de Controle'!$C$13)</f>
        <v>79071173.400000006</v>
      </c>
      <c r="Z13" s="312">
        <f>(Z9 + Z8) * Z11 * (1 + 'Painel  de Controle'!$C$13)</f>
        <v>79071173.400000006</v>
      </c>
      <c r="AA13" s="312">
        <f>(AA9 + AA8) * AA11 * (1 + 'Painel  de Controle'!$C$13)</f>
        <v>79071173.400000006</v>
      </c>
      <c r="AB13" s="312">
        <f>(AB9 + AB8) * AB11 * (1 + 'Painel  de Controle'!$C$13)</f>
        <v>79071173.400000006</v>
      </c>
      <c r="AC13" s="312">
        <f>(AC9 + AC8) * AC11 * (1 + 'Painel  de Controle'!$C$13)</f>
        <v>79071173.400000006</v>
      </c>
      <c r="AD13" s="312">
        <f>(AD9 + AD8) * AD11 * (1 + 'Painel  de Controle'!$C$13)</f>
        <v>79071173.400000006</v>
      </c>
      <c r="AE13" s="312">
        <f>(AE9 + AE8) * AE11 * (1 + 'Painel  de Controle'!$C$13)</f>
        <v>79071173.400000006</v>
      </c>
      <c r="AF13" s="312">
        <f>(AF9 + AF8) * AF11 * (1 + 'Painel  de Controle'!$C$13)</f>
        <v>79071173.400000006</v>
      </c>
      <c r="AG13" s="312">
        <f>(AG9 + AG8) * AG11 * (1 + 'Painel  de Controle'!$C$13)</f>
        <v>79071173.400000006</v>
      </c>
      <c r="AH13" s="312">
        <f>(AH9 + AH8) * AH11 * (1 + 'Painel  de Controle'!$C$13)</f>
        <v>79071173.400000006</v>
      </c>
      <c r="AI13" s="312">
        <f>(AI9 + AI8) * AI11 * (1 + 'Painel  de Controle'!$C$13)</f>
        <v>79071173.400000006</v>
      </c>
      <c r="AJ13" s="312">
        <f>(AJ9 + AJ8) * AJ11 * (1 + 'Painel  de Controle'!$C$13)</f>
        <v>79071173.400000006</v>
      </c>
      <c r="AK13" s="312">
        <f>(AK9 + AK8) * AK11 * (1 + 'Painel  de Controle'!$C$13)</f>
        <v>79071173.400000006</v>
      </c>
      <c r="AL13" s="312">
        <f>(AL9 + AL8) * AL11 * (1 + 'Painel  de Controle'!$C$13)</f>
        <v>79071173.400000006</v>
      </c>
      <c r="AM13" s="312">
        <f>(AM9 + AM8) * AM11 * (1 + 'Painel  de Controle'!$C$13)</f>
        <v>79071173.400000006</v>
      </c>
      <c r="AN13" s="312">
        <f>(AN9 + AN8) * AN11 * (1 + 'Painel  de Controle'!$C$13)</f>
        <v>79071173.400000006</v>
      </c>
      <c r="AO13" s="312">
        <f>(AO9 + AO8) * AO11 * (1 + 'Painel  de Controle'!$C$13)</f>
        <v>79071173.400000006</v>
      </c>
      <c r="AP13" s="312">
        <f>(AP9 + AP8) * AP11 * (1 + 'Painel  de Controle'!$C$13)</f>
        <v>79071173.400000006</v>
      </c>
      <c r="AQ13" s="312">
        <f>(AQ9 + AQ8) * AQ11 * (1 + 'Painel  de Controle'!$C$13)</f>
        <v>79071173.400000006</v>
      </c>
      <c r="AR13" s="125"/>
      <c r="AS13" s="312">
        <f t="shared" ref="AS13:DD13" si="2">AS9</f>
        <v>0</v>
      </c>
      <c r="AT13" s="312">
        <f t="shared" si="2"/>
        <v>0</v>
      </c>
      <c r="AU13" s="312">
        <f t="shared" si="2"/>
        <v>0</v>
      </c>
      <c r="AV13" s="312">
        <f t="shared" si="2"/>
        <v>0</v>
      </c>
      <c r="AW13" s="312">
        <f t="shared" si="2"/>
        <v>0</v>
      </c>
      <c r="AX13" s="312">
        <f t="shared" si="2"/>
        <v>0</v>
      </c>
      <c r="AY13" s="312">
        <f t="shared" si="2"/>
        <v>0</v>
      </c>
      <c r="AZ13" s="312">
        <f t="shared" si="2"/>
        <v>0</v>
      </c>
      <c r="BA13" s="312">
        <f t="shared" si="2"/>
        <v>0</v>
      </c>
      <c r="BB13" s="312">
        <f t="shared" si="2"/>
        <v>0</v>
      </c>
      <c r="BC13" s="312">
        <f t="shared" si="2"/>
        <v>0</v>
      </c>
      <c r="BD13" s="312">
        <f t="shared" si="2"/>
        <v>0</v>
      </c>
      <c r="BE13" s="312">
        <f t="shared" si="2"/>
        <v>0</v>
      </c>
      <c r="BF13" s="312">
        <f t="shared" si="2"/>
        <v>0</v>
      </c>
      <c r="BG13" s="312">
        <f t="shared" si="2"/>
        <v>0</v>
      </c>
      <c r="BH13" s="312">
        <f t="shared" si="2"/>
        <v>0</v>
      </c>
      <c r="BI13" s="312">
        <f t="shared" si="2"/>
        <v>0</v>
      </c>
      <c r="BJ13" s="312">
        <f t="shared" si="2"/>
        <v>0</v>
      </c>
      <c r="BK13" s="312">
        <f t="shared" si="2"/>
        <v>0</v>
      </c>
      <c r="BL13" s="312">
        <f t="shared" si="2"/>
        <v>0</v>
      </c>
      <c r="BM13" s="312">
        <f t="shared" si="2"/>
        <v>0</v>
      </c>
      <c r="BN13" s="312">
        <f t="shared" si="2"/>
        <v>0</v>
      </c>
      <c r="BO13" s="312">
        <f t="shared" si="2"/>
        <v>0</v>
      </c>
      <c r="BP13" s="312">
        <f t="shared" si="2"/>
        <v>0</v>
      </c>
      <c r="BQ13" s="312">
        <f t="shared" si="2"/>
        <v>0</v>
      </c>
      <c r="BR13" s="312">
        <f t="shared" si="2"/>
        <v>0</v>
      </c>
      <c r="BS13" s="312">
        <f t="shared" si="2"/>
        <v>0</v>
      </c>
      <c r="BT13" s="312">
        <f t="shared" si="2"/>
        <v>0</v>
      </c>
      <c r="BU13" s="312">
        <f t="shared" si="2"/>
        <v>0</v>
      </c>
      <c r="BV13" s="312">
        <f t="shared" si="2"/>
        <v>0</v>
      </c>
      <c r="BW13" s="312">
        <f t="shared" si="2"/>
        <v>0</v>
      </c>
      <c r="BX13" s="312">
        <f t="shared" si="2"/>
        <v>0</v>
      </c>
      <c r="BY13" s="312">
        <f t="shared" si="2"/>
        <v>0</v>
      </c>
      <c r="BZ13" s="312">
        <f t="shared" si="2"/>
        <v>0</v>
      </c>
      <c r="CA13" s="312">
        <f t="shared" si="2"/>
        <v>0</v>
      </c>
      <c r="CB13" s="312">
        <f t="shared" si="2"/>
        <v>0</v>
      </c>
      <c r="CC13" s="312">
        <f t="shared" si="2"/>
        <v>0</v>
      </c>
      <c r="CD13" s="312">
        <f t="shared" si="2"/>
        <v>0</v>
      </c>
      <c r="CE13" s="312">
        <f t="shared" si="2"/>
        <v>0</v>
      </c>
      <c r="CF13" s="312">
        <f t="shared" si="2"/>
        <v>0</v>
      </c>
      <c r="CG13" s="312">
        <f t="shared" si="2"/>
        <v>0</v>
      </c>
      <c r="CH13" s="312">
        <f t="shared" si="2"/>
        <v>0</v>
      </c>
      <c r="CI13" s="312">
        <f t="shared" si="2"/>
        <v>0</v>
      </c>
      <c r="CJ13" s="312">
        <f t="shared" si="2"/>
        <v>0</v>
      </c>
      <c r="CK13" s="312">
        <f t="shared" si="2"/>
        <v>0</v>
      </c>
      <c r="CL13" s="312">
        <f t="shared" si="2"/>
        <v>0</v>
      </c>
      <c r="CM13" s="312">
        <f t="shared" si="2"/>
        <v>0</v>
      </c>
      <c r="CN13" s="312">
        <f t="shared" si="2"/>
        <v>0</v>
      </c>
      <c r="CO13" s="312">
        <f t="shared" si="2"/>
        <v>0</v>
      </c>
      <c r="CP13" s="312">
        <f t="shared" si="2"/>
        <v>0</v>
      </c>
      <c r="CQ13" s="312">
        <f t="shared" si="2"/>
        <v>0</v>
      </c>
      <c r="CR13" s="312">
        <f t="shared" si="2"/>
        <v>0</v>
      </c>
      <c r="CS13" s="312">
        <f t="shared" si="2"/>
        <v>0</v>
      </c>
      <c r="CT13" s="312">
        <f t="shared" si="2"/>
        <v>0</v>
      </c>
      <c r="CU13" s="312">
        <f t="shared" si="2"/>
        <v>0</v>
      </c>
      <c r="CV13" s="312">
        <f t="shared" si="2"/>
        <v>0</v>
      </c>
      <c r="CW13" s="312">
        <f t="shared" si="2"/>
        <v>0</v>
      </c>
      <c r="CX13" s="312">
        <f t="shared" si="2"/>
        <v>0</v>
      </c>
      <c r="CY13" s="312">
        <f t="shared" si="2"/>
        <v>0</v>
      </c>
      <c r="CZ13" s="312">
        <f t="shared" si="2"/>
        <v>0</v>
      </c>
      <c r="DA13" s="312">
        <f t="shared" si="2"/>
        <v>0</v>
      </c>
      <c r="DB13" s="312">
        <f t="shared" si="2"/>
        <v>0</v>
      </c>
      <c r="DC13" s="312">
        <f t="shared" si="2"/>
        <v>0</v>
      </c>
      <c r="DD13" s="312">
        <f t="shared" si="2"/>
        <v>0</v>
      </c>
      <c r="DE13" s="312">
        <f t="shared" ref="DE13:FP13" si="3">DE9</f>
        <v>0</v>
      </c>
      <c r="DF13" s="312">
        <f t="shared" si="3"/>
        <v>0</v>
      </c>
      <c r="DG13" s="312">
        <f t="shared" si="3"/>
        <v>0</v>
      </c>
      <c r="DH13" s="312">
        <f t="shared" si="3"/>
        <v>0</v>
      </c>
      <c r="DI13" s="312">
        <f t="shared" si="3"/>
        <v>0</v>
      </c>
      <c r="DJ13" s="312">
        <f t="shared" si="3"/>
        <v>0</v>
      </c>
      <c r="DK13" s="312">
        <f t="shared" si="3"/>
        <v>0</v>
      </c>
      <c r="DL13" s="312">
        <f t="shared" si="3"/>
        <v>0</v>
      </c>
      <c r="DM13" s="312">
        <f t="shared" si="3"/>
        <v>0</v>
      </c>
      <c r="DN13" s="312">
        <f t="shared" si="3"/>
        <v>0</v>
      </c>
      <c r="DO13" s="312">
        <f t="shared" si="3"/>
        <v>0</v>
      </c>
      <c r="DP13" s="312">
        <f t="shared" si="3"/>
        <v>0</v>
      </c>
      <c r="DQ13" s="312">
        <f t="shared" si="3"/>
        <v>0</v>
      </c>
      <c r="DR13" s="312">
        <f t="shared" si="3"/>
        <v>0</v>
      </c>
      <c r="DS13" s="312">
        <f t="shared" si="3"/>
        <v>0</v>
      </c>
      <c r="DT13" s="312">
        <f t="shared" si="3"/>
        <v>0</v>
      </c>
      <c r="DU13" s="312">
        <f t="shared" si="3"/>
        <v>0</v>
      </c>
      <c r="DV13" s="312">
        <f t="shared" si="3"/>
        <v>0</v>
      </c>
      <c r="DW13" s="312">
        <f t="shared" si="3"/>
        <v>0</v>
      </c>
      <c r="DX13" s="312">
        <f t="shared" si="3"/>
        <v>0</v>
      </c>
      <c r="DY13" s="312">
        <f t="shared" si="3"/>
        <v>0</v>
      </c>
      <c r="DZ13" s="312">
        <f t="shared" si="3"/>
        <v>0</v>
      </c>
      <c r="EA13" s="312">
        <f t="shared" si="3"/>
        <v>0</v>
      </c>
      <c r="EB13" s="312">
        <f t="shared" si="3"/>
        <v>0</v>
      </c>
      <c r="EC13" s="312">
        <f t="shared" si="3"/>
        <v>0</v>
      </c>
      <c r="ED13" s="312">
        <f t="shared" si="3"/>
        <v>0</v>
      </c>
      <c r="EE13" s="312">
        <f t="shared" si="3"/>
        <v>0</v>
      </c>
      <c r="EF13" s="312">
        <f t="shared" si="3"/>
        <v>0</v>
      </c>
      <c r="EG13" s="312">
        <f t="shared" si="3"/>
        <v>0</v>
      </c>
      <c r="EH13" s="312">
        <f t="shared" si="3"/>
        <v>0</v>
      </c>
      <c r="EI13" s="312">
        <f t="shared" si="3"/>
        <v>0</v>
      </c>
      <c r="EJ13" s="312">
        <f t="shared" si="3"/>
        <v>0</v>
      </c>
      <c r="EK13" s="312">
        <f t="shared" si="3"/>
        <v>0</v>
      </c>
      <c r="EL13" s="312">
        <f t="shared" si="3"/>
        <v>0</v>
      </c>
      <c r="EM13" s="312">
        <f t="shared" si="3"/>
        <v>0</v>
      </c>
      <c r="EN13" s="312">
        <f t="shared" si="3"/>
        <v>0</v>
      </c>
      <c r="EO13" s="312">
        <f t="shared" si="3"/>
        <v>0</v>
      </c>
      <c r="EP13" s="312">
        <f t="shared" si="3"/>
        <v>0</v>
      </c>
      <c r="EQ13" s="312">
        <f t="shared" si="3"/>
        <v>0</v>
      </c>
      <c r="ER13" s="312">
        <f t="shared" si="3"/>
        <v>0</v>
      </c>
      <c r="ES13" s="312">
        <f t="shared" si="3"/>
        <v>0</v>
      </c>
      <c r="ET13" s="312">
        <f t="shared" si="3"/>
        <v>0</v>
      </c>
      <c r="EU13" s="312">
        <f t="shared" si="3"/>
        <v>0</v>
      </c>
      <c r="EV13" s="312">
        <f t="shared" si="3"/>
        <v>0</v>
      </c>
      <c r="EW13" s="312">
        <f t="shared" si="3"/>
        <v>0</v>
      </c>
      <c r="EX13" s="312">
        <f t="shared" si="3"/>
        <v>0</v>
      </c>
      <c r="EY13" s="312">
        <f t="shared" si="3"/>
        <v>0</v>
      </c>
      <c r="EZ13" s="312">
        <f t="shared" si="3"/>
        <v>0</v>
      </c>
      <c r="FA13" s="312">
        <f t="shared" si="3"/>
        <v>0</v>
      </c>
      <c r="FB13" s="312">
        <f t="shared" si="3"/>
        <v>0</v>
      </c>
      <c r="FC13" s="312">
        <f t="shared" si="3"/>
        <v>0</v>
      </c>
      <c r="FD13" s="312">
        <f t="shared" si="3"/>
        <v>0</v>
      </c>
      <c r="FE13" s="312">
        <f t="shared" si="3"/>
        <v>0</v>
      </c>
      <c r="FF13" s="312">
        <f t="shared" si="3"/>
        <v>0</v>
      </c>
      <c r="FG13" s="312">
        <f t="shared" si="3"/>
        <v>0</v>
      </c>
      <c r="FH13" s="312">
        <f t="shared" si="3"/>
        <v>0</v>
      </c>
      <c r="FI13" s="312">
        <f t="shared" si="3"/>
        <v>0</v>
      </c>
      <c r="FJ13" s="312">
        <f t="shared" si="3"/>
        <v>0</v>
      </c>
      <c r="FK13" s="312">
        <f t="shared" si="3"/>
        <v>0</v>
      </c>
      <c r="FL13" s="312">
        <f t="shared" si="3"/>
        <v>0</v>
      </c>
      <c r="FM13" s="312">
        <f t="shared" si="3"/>
        <v>0</v>
      </c>
      <c r="FN13" s="312">
        <f t="shared" si="3"/>
        <v>0</v>
      </c>
      <c r="FO13" s="312">
        <f t="shared" si="3"/>
        <v>0</v>
      </c>
      <c r="FP13" s="312">
        <f t="shared" si="3"/>
        <v>0</v>
      </c>
      <c r="FQ13" s="312">
        <f t="shared" ref="FQ13:IB13" si="4">FQ9</f>
        <v>0</v>
      </c>
      <c r="FR13" s="312">
        <f t="shared" si="4"/>
        <v>0</v>
      </c>
      <c r="FS13" s="312">
        <f t="shared" si="4"/>
        <v>0</v>
      </c>
      <c r="FT13" s="312">
        <f t="shared" si="4"/>
        <v>0</v>
      </c>
      <c r="FU13" s="312">
        <f t="shared" si="4"/>
        <v>0</v>
      </c>
      <c r="FV13" s="312">
        <f t="shared" si="4"/>
        <v>0</v>
      </c>
      <c r="FW13" s="312">
        <f t="shared" si="4"/>
        <v>0</v>
      </c>
      <c r="FX13" s="312">
        <f t="shared" si="4"/>
        <v>0</v>
      </c>
      <c r="FY13" s="312">
        <f t="shared" si="4"/>
        <v>0</v>
      </c>
      <c r="FZ13" s="312">
        <f t="shared" si="4"/>
        <v>0</v>
      </c>
      <c r="GA13" s="312">
        <f t="shared" si="4"/>
        <v>0</v>
      </c>
      <c r="GB13" s="312">
        <f t="shared" si="4"/>
        <v>0</v>
      </c>
      <c r="GC13" s="312">
        <f t="shared" si="4"/>
        <v>0</v>
      </c>
      <c r="GD13" s="312">
        <f t="shared" si="4"/>
        <v>0</v>
      </c>
      <c r="GE13" s="312">
        <f t="shared" si="4"/>
        <v>0</v>
      </c>
      <c r="GF13" s="312">
        <f t="shared" si="4"/>
        <v>0</v>
      </c>
      <c r="GG13" s="312">
        <f t="shared" si="4"/>
        <v>0</v>
      </c>
      <c r="GH13" s="312">
        <f t="shared" si="4"/>
        <v>0</v>
      </c>
      <c r="GI13" s="312">
        <f t="shared" si="4"/>
        <v>0</v>
      </c>
      <c r="GJ13" s="312">
        <f t="shared" si="4"/>
        <v>0</v>
      </c>
      <c r="GK13" s="312">
        <f t="shared" si="4"/>
        <v>0</v>
      </c>
      <c r="GL13" s="312">
        <f t="shared" si="4"/>
        <v>0</v>
      </c>
      <c r="GM13" s="312">
        <f t="shared" si="4"/>
        <v>0</v>
      </c>
      <c r="GN13" s="312">
        <f t="shared" si="4"/>
        <v>0</v>
      </c>
      <c r="GO13" s="312">
        <f t="shared" si="4"/>
        <v>0</v>
      </c>
      <c r="GP13" s="312">
        <f t="shared" si="4"/>
        <v>0</v>
      </c>
      <c r="GQ13" s="312">
        <f t="shared" si="4"/>
        <v>0</v>
      </c>
      <c r="GR13" s="312">
        <f t="shared" si="4"/>
        <v>0</v>
      </c>
      <c r="GS13" s="312">
        <f t="shared" si="4"/>
        <v>0</v>
      </c>
      <c r="GT13" s="312">
        <f t="shared" si="4"/>
        <v>0</v>
      </c>
      <c r="GU13" s="312">
        <f t="shared" si="4"/>
        <v>0</v>
      </c>
      <c r="GV13" s="312">
        <f t="shared" si="4"/>
        <v>0</v>
      </c>
      <c r="GW13" s="312">
        <f t="shared" si="4"/>
        <v>0</v>
      </c>
      <c r="GX13" s="312">
        <f t="shared" si="4"/>
        <v>0</v>
      </c>
      <c r="GY13" s="312">
        <f t="shared" si="4"/>
        <v>0</v>
      </c>
      <c r="GZ13" s="312">
        <f t="shared" si="4"/>
        <v>0</v>
      </c>
      <c r="HA13" s="312">
        <f t="shared" si="4"/>
        <v>0</v>
      </c>
      <c r="HB13" s="312">
        <f t="shared" si="4"/>
        <v>0</v>
      </c>
      <c r="HC13" s="312">
        <f t="shared" si="4"/>
        <v>0</v>
      </c>
      <c r="HD13" s="312">
        <f t="shared" si="4"/>
        <v>0</v>
      </c>
      <c r="HE13" s="312">
        <f t="shared" si="4"/>
        <v>0</v>
      </c>
      <c r="HF13" s="312">
        <f t="shared" si="4"/>
        <v>0</v>
      </c>
      <c r="HG13" s="312">
        <f t="shared" si="4"/>
        <v>0</v>
      </c>
      <c r="HH13" s="312">
        <f t="shared" si="4"/>
        <v>0</v>
      </c>
      <c r="HI13" s="312">
        <f t="shared" si="4"/>
        <v>0</v>
      </c>
      <c r="HJ13" s="312">
        <f t="shared" si="4"/>
        <v>0</v>
      </c>
      <c r="HK13" s="312">
        <f t="shared" si="4"/>
        <v>0</v>
      </c>
      <c r="HL13" s="312">
        <f t="shared" si="4"/>
        <v>0</v>
      </c>
      <c r="HM13" s="312">
        <f t="shared" si="4"/>
        <v>0</v>
      </c>
      <c r="HN13" s="312">
        <f t="shared" si="4"/>
        <v>0</v>
      </c>
      <c r="HO13" s="312">
        <f t="shared" si="4"/>
        <v>0</v>
      </c>
      <c r="HP13" s="312">
        <f t="shared" si="4"/>
        <v>0</v>
      </c>
      <c r="HQ13" s="312">
        <f t="shared" si="4"/>
        <v>0</v>
      </c>
      <c r="HR13" s="312">
        <f t="shared" si="4"/>
        <v>0</v>
      </c>
      <c r="HS13" s="312">
        <f t="shared" si="4"/>
        <v>0</v>
      </c>
      <c r="HT13" s="312">
        <f t="shared" si="4"/>
        <v>0</v>
      </c>
      <c r="HU13" s="312">
        <f t="shared" si="4"/>
        <v>0</v>
      </c>
      <c r="HV13" s="312">
        <f t="shared" si="4"/>
        <v>0</v>
      </c>
      <c r="HW13" s="312">
        <f t="shared" si="4"/>
        <v>0</v>
      </c>
      <c r="HX13" s="312">
        <f t="shared" si="4"/>
        <v>0</v>
      </c>
      <c r="HY13" s="312">
        <f t="shared" si="4"/>
        <v>0</v>
      </c>
      <c r="HZ13" s="312">
        <f t="shared" si="4"/>
        <v>0</v>
      </c>
      <c r="IA13" s="312">
        <f t="shared" si="4"/>
        <v>0</v>
      </c>
      <c r="IB13" s="312">
        <f t="shared" si="4"/>
        <v>0</v>
      </c>
      <c r="IC13" s="312">
        <f t="shared" ref="IC13:KN13" si="5">IC9</f>
        <v>0</v>
      </c>
      <c r="ID13" s="312">
        <f t="shared" si="5"/>
        <v>0</v>
      </c>
      <c r="IE13" s="312">
        <f t="shared" si="5"/>
        <v>0</v>
      </c>
      <c r="IF13" s="312">
        <f t="shared" si="5"/>
        <v>0</v>
      </c>
      <c r="IG13" s="312">
        <f t="shared" si="5"/>
        <v>0</v>
      </c>
      <c r="IH13" s="312">
        <f t="shared" si="5"/>
        <v>0</v>
      </c>
      <c r="II13" s="312">
        <f t="shared" si="5"/>
        <v>0</v>
      </c>
      <c r="IJ13" s="312">
        <f t="shared" si="5"/>
        <v>0</v>
      </c>
      <c r="IK13" s="312">
        <f t="shared" si="5"/>
        <v>0</v>
      </c>
      <c r="IL13" s="312">
        <f t="shared" si="5"/>
        <v>0</v>
      </c>
      <c r="IM13" s="312">
        <f t="shared" si="5"/>
        <v>0</v>
      </c>
      <c r="IN13" s="312">
        <f t="shared" si="5"/>
        <v>0</v>
      </c>
      <c r="IO13" s="312">
        <f t="shared" si="5"/>
        <v>0</v>
      </c>
      <c r="IP13" s="312">
        <f t="shared" si="5"/>
        <v>0</v>
      </c>
      <c r="IQ13" s="312">
        <f t="shared" si="5"/>
        <v>0</v>
      </c>
      <c r="IR13" s="312">
        <f t="shared" si="5"/>
        <v>0</v>
      </c>
      <c r="IS13" s="312">
        <f t="shared" si="5"/>
        <v>0</v>
      </c>
      <c r="IT13" s="312">
        <f t="shared" si="5"/>
        <v>0</v>
      </c>
      <c r="IU13" s="312">
        <f t="shared" si="5"/>
        <v>0</v>
      </c>
      <c r="IV13" s="312">
        <f t="shared" si="5"/>
        <v>0</v>
      </c>
      <c r="IW13" s="312">
        <f t="shared" si="5"/>
        <v>0</v>
      </c>
      <c r="IX13" s="312">
        <f t="shared" si="5"/>
        <v>0</v>
      </c>
      <c r="IY13" s="312">
        <f t="shared" si="5"/>
        <v>0</v>
      </c>
      <c r="IZ13" s="312">
        <f t="shared" si="5"/>
        <v>0</v>
      </c>
      <c r="JA13" s="312">
        <f t="shared" si="5"/>
        <v>0</v>
      </c>
      <c r="JB13" s="312">
        <f t="shared" si="5"/>
        <v>0</v>
      </c>
      <c r="JC13" s="312">
        <f t="shared" si="5"/>
        <v>0</v>
      </c>
      <c r="JD13" s="312">
        <f t="shared" si="5"/>
        <v>0</v>
      </c>
      <c r="JE13" s="312">
        <f t="shared" si="5"/>
        <v>0</v>
      </c>
      <c r="JF13" s="312">
        <f t="shared" si="5"/>
        <v>0</v>
      </c>
      <c r="JG13" s="312">
        <f t="shared" si="5"/>
        <v>0</v>
      </c>
      <c r="JH13" s="312">
        <f t="shared" si="5"/>
        <v>0</v>
      </c>
      <c r="JI13" s="312">
        <f t="shared" si="5"/>
        <v>0</v>
      </c>
      <c r="JJ13" s="312">
        <f t="shared" si="5"/>
        <v>0</v>
      </c>
      <c r="JK13" s="312">
        <f t="shared" si="5"/>
        <v>0</v>
      </c>
      <c r="JL13" s="312">
        <f t="shared" si="5"/>
        <v>0</v>
      </c>
      <c r="JM13" s="312">
        <f t="shared" si="5"/>
        <v>0</v>
      </c>
      <c r="JN13" s="312">
        <f t="shared" si="5"/>
        <v>0</v>
      </c>
      <c r="JO13" s="312">
        <f t="shared" si="5"/>
        <v>0</v>
      </c>
      <c r="JP13" s="312">
        <f t="shared" si="5"/>
        <v>0</v>
      </c>
      <c r="JQ13" s="312">
        <f t="shared" si="5"/>
        <v>0</v>
      </c>
      <c r="JR13" s="312">
        <f t="shared" si="5"/>
        <v>0</v>
      </c>
      <c r="JS13" s="312">
        <f t="shared" si="5"/>
        <v>0</v>
      </c>
      <c r="JT13" s="312">
        <f t="shared" si="5"/>
        <v>0</v>
      </c>
      <c r="JU13" s="312">
        <f t="shared" si="5"/>
        <v>0</v>
      </c>
      <c r="JV13" s="312">
        <f t="shared" si="5"/>
        <v>0</v>
      </c>
      <c r="JW13" s="312">
        <f t="shared" si="5"/>
        <v>0</v>
      </c>
      <c r="JX13" s="312">
        <f t="shared" si="5"/>
        <v>0</v>
      </c>
      <c r="JY13" s="312">
        <f t="shared" si="5"/>
        <v>0</v>
      </c>
      <c r="JZ13" s="312">
        <f t="shared" si="5"/>
        <v>0</v>
      </c>
      <c r="KA13" s="312">
        <f t="shared" si="5"/>
        <v>0</v>
      </c>
      <c r="KB13" s="312">
        <f t="shared" si="5"/>
        <v>0</v>
      </c>
      <c r="KC13" s="312">
        <f t="shared" si="5"/>
        <v>0</v>
      </c>
      <c r="KD13" s="312">
        <f t="shared" si="5"/>
        <v>0</v>
      </c>
      <c r="KE13" s="312">
        <f t="shared" si="5"/>
        <v>0</v>
      </c>
      <c r="KF13" s="312">
        <f t="shared" si="5"/>
        <v>0</v>
      </c>
      <c r="KG13" s="312">
        <f t="shared" si="5"/>
        <v>0</v>
      </c>
      <c r="KH13" s="312">
        <f t="shared" si="5"/>
        <v>0</v>
      </c>
      <c r="KI13" s="312">
        <f t="shared" si="5"/>
        <v>0</v>
      </c>
      <c r="KJ13" s="312">
        <f t="shared" si="5"/>
        <v>0</v>
      </c>
      <c r="KK13" s="312">
        <f t="shared" si="5"/>
        <v>0</v>
      </c>
      <c r="KL13" s="312">
        <f t="shared" si="5"/>
        <v>0</v>
      </c>
      <c r="KM13" s="312">
        <f t="shared" si="5"/>
        <v>0</v>
      </c>
      <c r="KN13" s="312">
        <f t="shared" si="5"/>
        <v>0</v>
      </c>
      <c r="KO13" s="312">
        <f t="shared" ref="KO13:MZ13" si="6">KO9</f>
        <v>0</v>
      </c>
      <c r="KP13" s="312">
        <f t="shared" si="6"/>
        <v>0</v>
      </c>
      <c r="KQ13" s="312">
        <f t="shared" si="6"/>
        <v>0</v>
      </c>
      <c r="KR13" s="312">
        <f t="shared" si="6"/>
        <v>0</v>
      </c>
      <c r="KS13" s="312">
        <f t="shared" si="6"/>
        <v>0</v>
      </c>
      <c r="KT13" s="312">
        <f t="shared" si="6"/>
        <v>0</v>
      </c>
      <c r="KU13" s="312">
        <f t="shared" si="6"/>
        <v>0</v>
      </c>
      <c r="KV13" s="312">
        <f t="shared" si="6"/>
        <v>0</v>
      </c>
      <c r="KW13" s="312">
        <f t="shared" si="6"/>
        <v>0</v>
      </c>
      <c r="KX13" s="312">
        <f t="shared" si="6"/>
        <v>0</v>
      </c>
      <c r="KY13" s="312">
        <f t="shared" si="6"/>
        <v>0</v>
      </c>
      <c r="KZ13" s="312">
        <f t="shared" si="6"/>
        <v>0</v>
      </c>
      <c r="LA13" s="312">
        <f t="shared" si="6"/>
        <v>0</v>
      </c>
      <c r="LB13" s="312">
        <f t="shared" si="6"/>
        <v>0</v>
      </c>
      <c r="LC13" s="312">
        <f t="shared" si="6"/>
        <v>0</v>
      </c>
      <c r="LD13" s="312">
        <f t="shared" si="6"/>
        <v>0</v>
      </c>
      <c r="LE13" s="312">
        <f t="shared" si="6"/>
        <v>0</v>
      </c>
      <c r="LF13" s="312">
        <f t="shared" si="6"/>
        <v>0</v>
      </c>
      <c r="LG13" s="312">
        <f t="shared" si="6"/>
        <v>0</v>
      </c>
      <c r="LH13" s="312">
        <f t="shared" si="6"/>
        <v>0</v>
      </c>
      <c r="LI13" s="312">
        <f t="shared" si="6"/>
        <v>0</v>
      </c>
      <c r="LJ13" s="312">
        <f t="shared" si="6"/>
        <v>0</v>
      </c>
      <c r="LK13" s="312">
        <f t="shared" si="6"/>
        <v>0</v>
      </c>
      <c r="LL13" s="312">
        <f t="shared" si="6"/>
        <v>0</v>
      </c>
      <c r="LM13" s="312">
        <f t="shared" si="6"/>
        <v>0</v>
      </c>
      <c r="LN13" s="312">
        <f t="shared" si="6"/>
        <v>0</v>
      </c>
      <c r="LO13" s="312">
        <f t="shared" si="6"/>
        <v>0</v>
      </c>
      <c r="LP13" s="312">
        <f t="shared" si="6"/>
        <v>0</v>
      </c>
      <c r="LQ13" s="312">
        <f t="shared" si="6"/>
        <v>0</v>
      </c>
      <c r="LR13" s="312">
        <f t="shared" si="6"/>
        <v>0</v>
      </c>
      <c r="LS13" s="312">
        <f t="shared" si="6"/>
        <v>0</v>
      </c>
      <c r="LT13" s="312">
        <f t="shared" si="6"/>
        <v>0</v>
      </c>
      <c r="LU13" s="312">
        <f t="shared" si="6"/>
        <v>0</v>
      </c>
      <c r="LV13" s="312">
        <f t="shared" si="6"/>
        <v>0</v>
      </c>
      <c r="LW13" s="312">
        <f t="shared" si="6"/>
        <v>0</v>
      </c>
      <c r="LX13" s="312">
        <f t="shared" si="6"/>
        <v>0</v>
      </c>
      <c r="LY13" s="312">
        <f t="shared" si="6"/>
        <v>0</v>
      </c>
      <c r="LZ13" s="312">
        <f t="shared" si="6"/>
        <v>0</v>
      </c>
      <c r="MA13" s="312">
        <f t="shared" si="6"/>
        <v>0</v>
      </c>
      <c r="MB13" s="312">
        <f t="shared" si="6"/>
        <v>0</v>
      </c>
      <c r="MC13" s="312">
        <f t="shared" si="6"/>
        <v>0</v>
      </c>
      <c r="MD13" s="312">
        <f t="shared" si="6"/>
        <v>0</v>
      </c>
      <c r="ME13" s="312">
        <f t="shared" si="6"/>
        <v>0</v>
      </c>
      <c r="MF13" s="312">
        <f t="shared" si="6"/>
        <v>0</v>
      </c>
      <c r="MG13" s="312">
        <f t="shared" si="6"/>
        <v>0</v>
      </c>
      <c r="MH13" s="312">
        <f t="shared" si="6"/>
        <v>0</v>
      </c>
      <c r="MI13" s="312">
        <f t="shared" si="6"/>
        <v>0</v>
      </c>
      <c r="MJ13" s="312">
        <f t="shared" si="6"/>
        <v>0</v>
      </c>
      <c r="MK13" s="312">
        <f t="shared" si="6"/>
        <v>0</v>
      </c>
      <c r="ML13" s="312">
        <f t="shared" si="6"/>
        <v>0</v>
      </c>
      <c r="MM13" s="312">
        <f t="shared" si="6"/>
        <v>0</v>
      </c>
      <c r="MN13" s="312">
        <f t="shared" si="6"/>
        <v>0</v>
      </c>
      <c r="MO13" s="312">
        <f t="shared" si="6"/>
        <v>0</v>
      </c>
      <c r="MP13" s="312">
        <f t="shared" si="6"/>
        <v>0</v>
      </c>
      <c r="MQ13" s="312">
        <f t="shared" si="6"/>
        <v>0</v>
      </c>
      <c r="MR13" s="312">
        <f t="shared" si="6"/>
        <v>0</v>
      </c>
      <c r="MS13" s="312">
        <f t="shared" si="6"/>
        <v>0</v>
      </c>
      <c r="MT13" s="312">
        <f t="shared" si="6"/>
        <v>0</v>
      </c>
      <c r="MU13" s="312">
        <f t="shared" si="6"/>
        <v>0</v>
      </c>
      <c r="MV13" s="312">
        <f t="shared" si="6"/>
        <v>0</v>
      </c>
      <c r="MW13" s="312">
        <f t="shared" si="6"/>
        <v>0</v>
      </c>
      <c r="MX13" s="312">
        <f t="shared" si="6"/>
        <v>0</v>
      </c>
      <c r="MY13" s="312">
        <f t="shared" si="6"/>
        <v>0</v>
      </c>
      <c r="MZ13" s="312">
        <f t="shared" si="6"/>
        <v>0</v>
      </c>
      <c r="NA13" s="312">
        <f t="shared" ref="NA13:PL13" si="7">NA9</f>
        <v>0</v>
      </c>
      <c r="NB13" s="312">
        <f t="shared" si="7"/>
        <v>0</v>
      </c>
      <c r="NC13" s="312">
        <f t="shared" si="7"/>
        <v>0</v>
      </c>
      <c r="ND13" s="312">
        <f t="shared" si="7"/>
        <v>0</v>
      </c>
      <c r="NE13" s="312">
        <f t="shared" si="7"/>
        <v>0</v>
      </c>
      <c r="NF13" s="312">
        <f t="shared" si="7"/>
        <v>0</v>
      </c>
      <c r="NG13" s="312">
        <f t="shared" si="7"/>
        <v>0</v>
      </c>
      <c r="NH13" s="312">
        <f t="shared" si="7"/>
        <v>0</v>
      </c>
      <c r="NI13" s="312">
        <f t="shared" si="7"/>
        <v>0</v>
      </c>
      <c r="NJ13" s="312">
        <f t="shared" si="7"/>
        <v>0</v>
      </c>
      <c r="NK13" s="312">
        <f t="shared" si="7"/>
        <v>0</v>
      </c>
      <c r="NL13" s="312">
        <f t="shared" si="7"/>
        <v>0</v>
      </c>
      <c r="NM13" s="312">
        <f t="shared" si="7"/>
        <v>0</v>
      </c>
      <c r="NN13" s="312">
        <f t="shared" si="7"/>
        <v>0</v>
      </c>
      <c r="NO13" s="312">
        <f t="shared" si="7"/>
        <v>0</v>
      </c>
      <c r="NP13" s="312">
        <f t="shared" si="7"/>
        <v>0</v>
      </c>
      <c r="NQ13" s="312">
        <f t="shared" si="7"/>
        <v>0</v>
      </c>
      <c r="NR13" s="312">
        <f t="shared" si="7"/>
        <v>0</v>
      </c>
      <c r="NS13" s="312">
        <f t="shared" si="7"/>
        <v>0</v>
      </c>
      <c r="NT13" s="312">
        <f t="shared" si="7"/>
        <v>0</v>
      </c>
      <c r="NU13" s="312">
        <f t="shared" si="7"/>
        <v>0</v>
      </c>
      <c r="NV13" s="312">
        <f t="shared" si="7"/>
        <v>0</v>
      </c>
      <c r="NW13" s="312">
        <f t="shared" si="7"/>
        <v>0</v>
      </c>
      <c r="NX13" s="312">
        <f t="shared" si="7"/>
        <v>0</v>
      </c>
      <c r="NY13" s="312">
        <f t="shared" si="7"/>
        <v>0</v>
      </c>
      <c r="NZ13" s="312">
        <f t="shared" si="7"/>
        <v>0</v>
      </c>
      <c r="OA13" s="312">
        <f t="shared" si="7"/>
        <v>0</v>
      </c>
      <c r="OB13" s="312">
        <f t="shared" si="7"/>
        <v>0</v>
      </c>
      <c r="OC13" s="312">
        <f t="shared" si="7"/>
        <v>0</v>
      </c>
      <c r="OD13" s="312">
        <f t="shared" si="7"/>
        <v>0</v>
      </c>
      <c r="OE13" s="312">
        <f t="shared" si="7"/>
        <v>0</v>
      </c>
      <c r="OF13" s="312">
        <f t="shared" si="7"/>
        <v>0</v>
      </c>
      <c r="OG13" s="312">
        <f t="shared" si="7"/>
        <v>0</v>
      </c>
      <c r="OH13" s="312">
        <f t="shared" si="7"/>
        <v>0</v>
      </c>
      <c r="OI13" s="312">
        <f t="shared" si="7"/>
        <v>0</v>
      </c>
      <c r="OJ13" s="312">
        <f t="shared" si="7"/>
        <v>0</v>
      </c>
      <c r="OK13" s="312">
        <f t="shared" si="7"/>
        <v>0</v>
      </c>
      <c r="OL13" s="312">
        <f t="shared" si="7"/>
        <v>0</v>
      </c>
      <c r="OM13" s="312">
        <f t="shared" si="7"/>
        <v>0</v>
      </c>
      <c r="ON13" s="312">
        <f t="shared" si="7"/>
        <v>0</v>
      </c>
      <c r="OO13" s="312">
        <f t="shared" si="7"/>
        <v>0</v>
      </c>
      <c r="OP13" s="312">
        <f t="shared" si="7"/>
        <v>0</v>
      </c>
      <c r="OQ13" s="312">
        <f t="shared" si="7"/>
        <v>0</v>
      </c>
      <c r="OR13" s="312">
        <f t="shared" si="7"/>
        <v>0</v>
      </c>
      <c r="OS13" s="312">
        <f t="shared" si="7"/>
        <v>0</v>
      </c>
      <c r="OT13" s="312">
        <f t="shared" si="7"/>
        <v>0</v>
      </c>
      <c r="OU13" s="312">
        <f t="shared" si="7"/>
        <v>0</v>
      </c>
      <c r="OV13" s="312">
        <f t="shared" si="7"/>
        <v>0</v>
      </c>
      <c r="OW13" s="312">
        <f t="shared" si="7"/>
        <v>0</v>
      </c>
      <c r="OX13" s="312">
        <f t="shared" si="7"/>
        <v>0</v>
      </c>
      <c r="OY13" s="312">
        <f t="shared" si="7"/>
        <v>0</v>
      </c>
      <c r="OZ13" s="312">
        <f t="shared" si="7"/>
        <v>0</v>
      </c>
      <c r="PA13" s="312">
        <f t="shared" si="7"/>
        <v>0</v>
      </c>
      <c r="PB13" s="312">
        <f t="shared" si="7"/>
        <v>0</v>
      </c>
      <c r="PC13" s="312">
        <f t="shared" si="7"/>
        <v>0</v>
      </c>
      <c r="PD13" s="312">
        <f t="shared" si="7"/>
        <v>0</v>
      </c>
      <c r="PE13" s="312">
        <f t="shared" si="7"/>
        <v>0</v>
      </c>
      <c r="PF13" s="312">
        <f t="shared" si="7"/>
        <v>0</v>
      </c>
      <c r="PG13" s="312">
        <f t="shared" si="7"/>
        <v>0</v>
      </c>
      <c r="PH13" s="312">
        <f t="shared" si="7"/>
        <v>0</v>
      </c>
      <c r="PI13" s="312">
        <f t="shared" si="7"/>
        <v>0</v>
      </c>
      <c r="PJ13" s="312">
        <f t="shared" si="7"/>
        <v>0</v>
      </c>
      <c r="PK13" s="312">
        <f t="shared" si="7"/>
        <v>0</v>
      </c>
      <c r="PL13" s="312">
        <f t="shared" si="7"/>
        <v>0</v>
      </c>
      <c r="PM13" s="312">
        <f t="shared" ref="PM13:RH13" si="8">PM9</f>
        <v>0</v>
      </c>
      <c r="PN13" s="312">
        <f t="shared" si="8"/>
        <v>0</v>
      </c>
      <c r="PO13" s="312">
        <f t="shared" si="8"/>
        <v>0</v>
      </c>
      <c r="PP13" s="312">
        <f t="shared" si="8"/>
        <v>0</v>
      </c>
      <c r="PQ13" s="312">
        <f t="shared" si="8"/>
        <v>0</v>
      </c>
      <c r="PR13" s="312">
        <f t="shared" si="8"/>
        <v>0</v>
      </c>
      <c r="PS13" s="312">
        <f t="shared" si="8"/>
        <v>0</v>
      </c>
      <c r="PT13" s="312">
        <f t="shared" si="8"/>
        <v>0</v>
      </c>
      <c r="PU13" s="312">
        <f t="shared" si="8"/>
        <v>0</v>
      </c>
      <c r="PV13" s="312">
        <f t="shared" si="8"/>
        <v>0</v>
      </c>
      <c r="PW13" s="312">
        <f t="shared" si="8"/>
        <v>0</v>
      </c>
      <c r="PX13" s="312">
        <f t="shared" si="8"/>
        <v>0</v>
      </c>
      <c r="PY13" s="312">
        <f t="shared" si="8"/>
        <v>0</v>
      </c>
      <c r="PZ13" s="312">
        <f t="shared" si="8"/>
        <v>0</v>
      </c>
      <c r="QA13" s="312">
        <f t="shared" si="8"/>
        <v>0</v>
      </c>
      <c r="QB13" s="312">
        <f t="shared" si="8"/>
        <v>0</v>
      </c>
      <c r="QC13" s="312">
        <f t="shared" si="8"/>
        <v>0</v>
      </c>
      <c r="QD13" s="312">
        <f t="shared" si="8"/>
        <v>0</v>
      </c>
      <c r="QE13" s="312">
        <f t="shared" si="8"/>
        <v>0</v>
      </c>
      <c r="QF13" s="312">
        <f t="shared" si="8"/>
        <v>0</v>
      </c>
      <c r="QG13" s="312">
        <f t="shared" si="8"/>
        <v>0</v>
      </c>
      <c r="QH13" s="312">
        <f t="shared" si="8"/>
        <v>0</v>
      </c>
      <c r="QI13" s="312">
        <f t="shared" si="8"/>
        <v>0</v>
      </c>
      <c r="QJ13" s="312">
        <f t="shared" si="8"/>
        <v>0</v>
      </c>
      <c r="QK13" s="312">
        <f t="shared" si="8"/>
        <v>0</v>
      </c>
      <c r="QL13" s="312">
        <f t="shared" si="8"/>
        <v>0</v>
      </c>
      <c r="QM13" s="312">
        <f t="shared" si="8"/>
        <v>0</v>
      </c>
      <c r="QN13" s="312">
        <f t="shared" si="8"/>
        <v>0</v>
      </c>
      <c r="QO13" s="312">
        <f t="shared" si="8"/>
        <v>0</v>
      </c>
      <c r="QP13" s="312">
        <f t="shared" si="8"/>
        <v>0</v>
      </c>
      <c r="QQ13" s="312">
        <f t="shared" si="8"/>
        <v>0</v>
      </c>
      <c r="QR13" s="312">
        <f t="shared" si="8"/>
        <v>0</v>
      </c>
      <c r="QS13" s="312">
        <f t="shared" si="8"/>
        <v>0</v>
      </c>
      <c r="QT13" s="312">
        <f t="shared" si="8"/>
        <v>0</v>
      </c>
      <c r="QU13" s="312">
        <f t="shared" si="8"/>
        <v>0</v>
      </c>
      <c r="QV13" s="312">
        <f t="shared" si="8"/>
        <v>0</v>
      </c>
      <c r="QW13" s="312">
        <f t="shared" si="8"/>
        <v>0</v>
      </c>
      <c r="QX13" s="312">
        <f t="shared" si="8"/>
        <v>0</v>
      </c>
      <c r="QY13" s="312">
        <f t="shared" si="8"/>
        <v>0</v>
      </c>
      <c r="QZ13" s="312">
        <f t="shared" si="8"/>
        <v>0</v>
      </c>
      <c r="RA13" s="312">
        <f t="shared" si="8"/>
        <v>0</v>
      </c>
      <c r="RB13" s="312">
        <f t="shared" si="8"/>
        <v>0</v>
      </c>
      <c r="RC13" s="312">
        <f t="shared" si="8"/>
        <v>0</v>
      </c>
      <c r="RD13" s="312">
        <f t="shared" si="8"/>
        <v>0</v>
      </c>
      <c r="RE13" s="312">
        <f t="shared" si="8"/>
        <v>0</v>
      </c>
      <c r="RF13" s="312">
        <f t="shared" si="8"/>
        <v>0</v>
      </c>
      <c r="RG13" s="312">
        <f t="shared" si="8"/>
        <v>0</v>
      </c>
      <c r="RH13" s="312">
        <f t="shared" si="8"/>
        <v>0</v>
      </c>
    </row>
    <row r="14" spans="1:476" ht="15.75" customHeight="1">
      <c r="A14" s="50"/>
      <c r="B14" s="295"/>
      <c r="C14" s="210"/>
      <c r="D14" s="295"/>
      <c r="E14" s="212"/>
      <c r="F14" s="28"/>
      <c r="G14" s="208"/>
      <c r="H14" s="314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</row>
    <row r="15" spans="1:476" ht="15.75" customHeight="1">
      <c r="A15" s="50"/>
      <c r="B15" s="205" t="s">
        <v>271</v>
      </c>
      <c r="C15" s="205"/>
      <c r="D15" s="205"/>
      <c r="E15" s="205"/>
      <c r="F15" s="206"/>
      <c r="G15" s="204"/>
      <c r="H15" s="315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08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  <c r="IR15" s="237"/>
      <c r="IS15" s="237"/>
      <c r="IT15" s="237"/>
      <c r="IU15" s="237"/>
      <c r="IV15" s="237"/>
      <c r="IW15" s="237"/>
      <c r="IX15" s="237"/>
      <c r="IY15" s="237"/>
      <c r="IZ15" s="237"/>
      <c r="JA15" s="237"/>
      <c r="JB15" s="237"/>
      <c r="JC15" s="237"/>
      <c r="JD15" s="237"/>
      <c r="JE15" s="237"/>
      <c r="JF15" s="237"/>
      <c r="JG15" s="237"/>
      <c r="JH15" s="237"/>
      <c r="JI15" s="237"/>
      <c r="JJ15" s="237"/>
      <c r="JK15" s="237"/>
      <c r="JL15" s="237"/>
      <c r="JM15" s="237"/>
      <c r="JN15" s="237"/>
      <c r="JO15" s="237"/>
      <c r="JP15" s="237"/>
      <c r="JQ15" s="237"/>
      <c r="JR15" s="237"/>
      <c r="JS15" s="237"/>
      <c r="JT15" s="237"/>
      <c r="JU15" s="237"/>
      <c r="JV15" s="237"/>
      <c r="JW15" s="237"/>
      <c r="JX15" s="237"/>
      <c r="JY15" s="237"/>
      <c r="JZ15" s="237"/>
      <c r="KA15" s="237"/>
      <c r="KB15" s="237"/>
      <c r="KC15" s="237"/>
      <c r="KD15" s="237"/>
      <c r="KE15" s="237"/>
      <c r="KF15" s="237"/>
      <c r="KG15" s="237"/>
      <c r="KH15" s="237"/>
      <c r="KI15" s="237"/>
      <c r="KJ15" s="237"/>
      <c r="KK15" s="237"/>
      <c r="KL15" s="237"/>
      <c r="KM15" s="237"/>
      <c r="KN15" s="237"/>
      <c r="KO15" s="237"/>
      <c r="KP15" s="237"/>
      <c r="KQ15" s="237"/>
      <c r="KR15" s="237"/>
      <c r="KS15" s="237"/>
      <c r="KT15" s="237"/>
      <c r="KU15" s="237"/>
      <c r="KV15" s="237"/>
      <c r="KW15" s="237"/>
      <c r="KX15" s="237"/>
      <c r="KY15" s="237"/>
      <c r="KZ15" s="237"/>
      <c r="LA15" s="237"/>
      <c r="LB15" s="237"/>
      <c r="LC15" s="237"/>
      <c r="LD15" s="237"/>
      <c r="LE15" s="237"/>
      <c r="LF15" s="237"/>
      <c r="LG15" s="237"/>
      <c r="LH15" s="237"/>
      <c r="LI15" s="237"/>
      <c r="LJ15" s="237"/>
      <c r="LK15" s="237"/>
      <c r="LL15" s="237"/>
      <c r="LM15" s="237"/>
      <c r="LN15" s="237"/>
      <c r="LO15" s="237"/>
      <c r="LP15" s="237"/>
      <c r="LQ15" s="237"/>
      <c r="LR15" s="237"/>
      <c r="LS15" s="237"/>
      <c r="LT15" s="237"/>
      <c r="LU15" s="237"/>
      <c r="LV15" s="237"/>
      <c r="LW15" s="237"/>
      <c r="LX15" s="237"/>
      <c r="LY15" s="237"/>
      <c r="LZ15" s="237"/>
      <c r="MA15" s="237"/>
      <c r="MB15" s="237"/>
      <c r="MC15" s="237"/>
      <c r="MD15" s="237"/>
      <c r="ME15" s="237"/>
      <c r="MF15" s="237"/>
      <c r="MG15" s="237"/>
      <c r="MH15" s="237"/>
      <c r="MI15" s="237"/>
      <c r="MJ15" s="237"/>
      <c r="MK15" s="237"/>
      <c r="ML15" s="237"/>
      <c r="MM15" s="237"/>
      <c r="MN15" s="237"/>
      <c r="MO15" s="237"/>
      <c r="MP15" s="237"/>
      <c r="MQ15" s="237"/>
      <c r="MR15" s="237"/>
      <c r="MS15" s="237"/>
      <c r="MT15" s="237"/>
      <c r="MU15" s="237"/>
      <c r="MV15" s="237"/>
      <c r="MW15" s="237"/>
      <c r="MX15" s="237"/>
      <c r="MY15" s="237"/>
      <c r="MZ15" s="237"/>
      <c r="NA15" s="237"/>
      <c r="NB15" s="237"/>
      <c r="NC15" s="237"/>
      <c r="ND15" s="237"/>
      <c r="NE15" s="237"/>
      <c r="NF15" s="237"/>
      <c r="NG15" s="237"/>
      <c r="NH15" s="237"/>
      <c r="NI15" s="237"/>
      <c r="NJ15" s="237"/>
      <c r="NK15" s="237"/>
      <c r="NL15" s="237"/>
      <c r="NM15" s="237"/>
      <c r="NN15" s="237"/>
      <c r="NO15" s="237"/>
      <c r="NP15" s="237"/>
      <c r="NQ15" s="237"/>
      <c r="NR15" s="237"/>
      <c r="NS15" s="237"/>
      <c r="NT15" s="237"/>
      <c r="NU15" s="237"/>
      <c r="NV15" s="237"/>
      <c r="NW15" s="237"/>
      <c r="NX15" s="237"/>
      <c r="NY15" s="237"/>
      <c r="NZ15" s="237"/>
      <c r="OA15" s="237"/>
      <c r="OB15" s="237"/>
      <c r="OC15" s="237"/>
      <c r="OD15" s="237"/>
      <c r="OE15" s="237"/>
      <c r="OF15" s="237"/>
      <c r="OG15" s="237"/>
      <c r="OH15" s="237"/>
      <c r="OI15" s="237"/>
      <c r="OJ15" s="237"/>
      <c r="OK15" s="237"/>
      <c r="OL15" s="237"/>
      <c r="OM15" s="237"/>
      <c r="ON15" s="237"/>
      <c r="OO15" s="237"/>
      <c r="OP15" s="237"/>
      <c r="OQ15" s="237"/>
      <c r="OR15" s="237"/>
      <c r="OS15" s="237"/>
      <c r="OT15" s="237"/>
      <c r="OU15" s="237"/>
      <c r="OV15" s="237"/>
      <c r="OW15" s="237"/>
      <c r="OX15" s="237"/>
      <c r="OY15" s="237"/>
      <c r="OZ15" s="237"/>
      <c r="PA15" s="237"/>
      <c r="PB15" s="237"/>
      <c r="PC15" s="237"/>
      <c r="PD15" s="237"/>
      <c r="PE15" s="237"/>
      <c r="PF15" s="237"/>
      <c r="PG15" s="237"/>
      <c r="PH15" s="237"/>
      <c r="PI15" s="237"/>
      <c r="PJ15" s="237"/>
      <c r="PK15" s="237"/>
      <c r="PL15" s="237"/>
      <c r="PM15" s="237"/>
      <c r="PN15" s="237"/>
      <c r="PO15" s="237"/>
      <c r="PP15" s="237"/>
      <c r="PQ15" s="237"/>
      <c r="PR15" s="237"/>
      <c r="PS15" s="237"/>
      <c r="PT15" s="237"/>
      <c r="PU15" s="237"/>
      <c r="PV15" s="237"/>
      <c r="PW15" s="237"/>
      <c r="PX15" s="237"/>
      <c r="PY15" s="237"/>
      <c r="PZ15" s="237"/>
      <c r="QA15" s="237"/>
      <c r="QB15" s="237"/>
      <c r="QC15" s="237"/>
      <c r="QD15" s="237"/>
      <c r="QE15" s="237"/>
      <c r="QF15" s="237"/>
      <c r="QG15" s="237"/>
      <c r="QH15" s="237"/>
      <c r="QI15" s="237"/>
      <c r="QJ15" s="237"/>
      <c r="QK15" s="237"/>
      <c r="QL15" s="237"/>
      <c r="QM15" s="237"/>
      <c r="QN15" s="237"/>
      <c r="QO15" s="237"/>
      <c r="QP15" s="237"/>
      <c r="QQ15" s="237"/>
      <c r="QR15" s="237"/>
      <c r="QS15" s="237"/>
      <c r="QT15" s="237"/>
      <c r="QU15" s="237"/>
      <c r="QV15" s="237"/>
      <c r="QW15" s="237"/>
      <c r="QX15" s="237"/>
      <c r="QY15" s="237"/>
      <c r="QZ15" s="237"/>
      <c r="RA15" s="237"/>
      <c r="RB15" s="237"/>
      <c r="RC15" s="237"/>
      <c r="RD15" s="237"/>
      <c r="RE15" s="237"/>
      <c r="RF15" s="237"/>
      <c r="RG15" s="237"/>
      <c r="RH15" s="237"/>
    </row>
    <row r="16" spans="1:476" ht="15.75" customHeight="1">
      <c r="A16" s="50"/>
      <c r="B16" s="304" t="s">
        <v>272</v>
      </c>
      <c r="C16" s="316"/>
      <c r="D16" s="317">
        <f>SUM(H16:AQ16)</f>
        <v>114139962.52403033</v>
      </c>
      <c r="E16" s="318"/>
      <c r="F16" s="318"/>
      <c r="G16" s="319"/>
      <c r="H16" s="320">
        <f>IF('Painel  de Controle'!$E$30="Sim",(BP!G9)  * 'Premissas Financeiras'!I62,0)</f>
        <v>0</v>
      </c>
      <c r="I16" s="320">
        <f>IF('Painel  de Controle'!$E$30="Sim",(BP!H9)  * 'Premissas Financeiras'!J62,0)</f>
        <v>-198375.09416697535</v>
      </c>
      <c r="J16" s="320">
        <f>IF('Painel  de Controle'!$E$30="Sim",(BP!I9)  * 'Premissas Financeiras'!K62,0)</f>
        <v>0</v>
      </c>
      <c r="K16" s="320">
        <f>IF('Painel  de Controle'!$E$30="Sim",(BP!J9)  * 'Premissas Financeiras'!L62,0)</f>
        <v>0</v>
      </c>
      <c r="L16" s="320">
        <f>IF('Painel  de Controle'!$E$30="Sim",(BP!K9)  * 'Premissas Financeiras'!M62,0)</f>
        <v>0</v>
      </c>
      <c r="M16" s="320">
        <f>IF('Painel  de Controle'!$E$30="Sim",(BP!L9)  * 'Premissas Financeiras'!N62,0)</f>
        <v>2139768.8043788522</v>
      </c>
      <c r="N16" s="320">
        <f>IF('Painel  de Controle'!$E$30="Sim",(BP!M9)  * 'Premissas Financeiras'!O62,0)</f>
        <v>3159117.588397732</v>
      </c>
      <c r="O16" s="320">
        <f>IF('Painel  de Controle'!$E$30="Sim",(BP!N9)  * 'Premissas Financeiras'!P62,0)</f>
        <v>2378127.5597350914</v>
      </c>
      <c r="P16" s="320">
        <f>IF('Painel  de Controle'!$E$30="Sim",(BP!O9)  * 'Premissas Financeiras'!Q62,0)</f>
        <v>1781501.5402098685</v>
      </c>
      <c r="Q16" s="320">
        <f>IF('Painel  de Controle'!$E$30="Sim",(BP!P9)  * 'Premissas Financeiras'!R62,0)</f>
        <v>1200889.2259442781</v>
      </c>
      <c r="R16" s="320">
        <f>IF('Painel  de Controle'!$E$30="Sim",(BP!Q9)  * 'Premissas Financeiras'!S62,0)</f>
        <v>593242.912111638</v>
      </c>
      <c r="S16" s="320">
        <f>IF('Painel  de Controle'!$E$30="Sim",(BP!R9)  * 'Premissas Financeiras'!T62,0)</f>
        <v>162046.89825504393</v>
      </c>
      <c r="T16" s="320">
        <f>IF('Painel  de Controle'!$E$30="Sim",(BP!S9)  * 'Premissas Financeiras'!U62,0)</f>
        <v>-370039.30292368791</v>
      </c>
      <c r="U16" s="320">
        <f>IF('Painel  de Controle'!$E$30="Sim",(BP!T9)  * 'Premissas Financeiras'!V62,0)</f>
        <v>-485524.67214047245</v>
      </c>
      <c r="V16" s="320">
        <f>IF('Painel  de Controle'!$E$30="Sim",(BP!U9)  * 'Premissas Financeiras'!W62,0)</f>
        <v>-53544.142779547998</v>
      </c>
      <c r="W16" s="320">
        <f>IF('Painel  de Controle'!$E$30="Sim",(BP!V9)  * 'Premissas Financeiras'!X62,0)</f>
        <v>1251954.0356235416</v>
      </c>
      <c r="X16" s="320">
        <f>IF('Painel  de Controle'!$E$30="Sim",(BP!W9)  * 'Premissas Financeiras'!Y62,0)</f>
        <v>1933817.3783119509</v>
      </c>
      <c r="Y16" s="320">
        <f>IF('Painel  de Controle'!$E$30="Sim",(BP!X9)  * 'Premissas Financeiras'!Z62,0)</f>
        <v>545743.64682780067</v>
      </c>
      <c r="Z16" s="320">
        <f>IF('Painel  de Controle'!$E$30="Sim",(BP!Y9)  * 'Premissas Financeiras'!AA62,0)</f>
        <v>771249.54795296805</v>
      </c>
      <c r="AA16" s="320">
        <f>IF('Painel  de Controle'!$E$30="Sim",(BP!Z9)  * 'Premissas Financeiras'!AB62,0)</f>
        <v>1468111.1518856809</v>
      </c>
      <c r="AB16" s="320">
        <f>IF('Painel  de Controle'!$E$30="Sim",(BP!AA9)  * 'Premissas Financeiras'!AC62,0)</f>
        <v>2128837.1798282596</v>
      </c>
      <c r="AC16" s="320">
        <f>IF('Painel  de Controle'!$E$30="Sim",(BP!AB9)  * 'Premissas Financeiras'!AD62,0)</f>
        <v>2773759.189515851</v>
      </c>
      <c r="AD16" s="320">
        <f>IF('Painel  de Controle'!$E$30="Sim",(BP!AC9)  * 'Premissas Financeiras'!AE62,0)</f>
        <v>3420466.1041855807</v>
      </c>
      <c r="AE16" s="320">
        <f>IF('Painel  de Controle'!$E$30="Sim",(BP!AD9)  * 'Premissas Financeiras'!AF62,0)</f>
        <v>4068895.7922296738</v>
      </c>
      <c r="AF16" s="320">
        <f>IF('Painel  de Controle'!$E$30="Sim",(BP!AE9)  * 'Premissas Financeiras'!AG62,0)</f>
        <v>4718463.0697949091</v>
      </c>
      <c r="AG16" s="320">
        <f>IF('Painel  de Controle'!$E$30="Sim",(BP!AF9)  * 'Premissas Financeiras'!AH62,0)</f>
        <v>5369151.6352858599</v>
      </c>
      <c r="AH16" s="320">
        <f>IF('Painel  de Controle'!$E$30="Sim",(BP!AG9)  * 'Premissas Financeiras'!AI62,0)</f>
        <v>5868397.408184072</v>
      </c>
      <c r="AI16" s="320">
        <f>IF('Painel  de Controle'!$E$30="Sim",(BP!AH9)  * 'Premissas Financeiras'!AJ62,0)</f>
        <v>6437220.8810170665</v>
      </c>
      <c r="AJ16" s="320">
        <f>IF('Painel  de Controle'!$E$30="Sim",(BP!AI9)  * 'Premissas Financeiras'!AK62,0)</f>
        <v>7005924.8465698147</v>
      </c>
      <c r="AK16" s="320">
        <f>IF('Painel  de Controle'!$E$30="Sim",(BP!AJ9)  * 'Premissas Financeiras'!AL62,0)</f>
        <v>7430518.4532364337</v>
      </c>
      <c r="AL16" s="320">
        <f>IF('Painel  de Controle'!$E$30="Sim",(BP!AK9)  * 'Premissas Financeiras'!AM62,0)</f>
        <v>7344574.6922200788</v>
      </c>
      <c r="AM16" s="320">
        <f>IF('Painel  de Controle'!$E$30="Sim",(BP!AL9)  * 'Premissas Financeiras'!AN62,0)</f>
        <v>7216940.9474574802</v>
      </c>
      <c r="AN16" s="320">
        <f>IF('Painel  de Controle'!$E$30="Sim",(BP!AM9)  * 'Premissas Financeiras'!AO62,0)</f>
        <v>7230472.1242565131</v>
      </c>
      <c r="AO16" s="320">
        <f>IF('Painel  de Controle'!$E$30="Sim",(BP!AN9)  * 'Premissas Financeiras'!AP62,0)</f>
        <v>7250626.1045467164</v>
      </c>
      <c r="AP16" s="320">
        <f>IF('Painel  de Controle'!$E$30="Sim",(BP!AO9)  * 'Premissas Financeiras'!AQ62,0)</f>
        <v>7266071.1962111033</v>
      </c>
      <c r="AQ16" s="320">
        <f>IF('Painel  de Controle'!$E$30="Sim",(BP!AP9)  * 'Premissas Financeiras'!AR62,0)</f>
        <v>12331555.821867172</v>
      </c>
      <c r="AR16" s="305"/>
      <c r="AS16" s="221">
        <f t="shared" ref="AS16:BB18" si="9">H16 / 12</f>
        <v>0</v>
      </c>
      <c r="AT16" s="221">
        <f t="shared" si="9"/>
        <v>-16531.257847247947</v>
      </c>
      <c r="AU16" s="221">
        <f t="shared" si="9"/>
        <v>0</v>
      </c>
      <c r="AV16" s="221">
        <f t="shared" si="9"/>
        <v>0</v>
      </c>
      <c r="AW16" s="221">
        <f t="shared" si="9"/>
        <v>0</v>
      </c>
      <c r="AX16" s="221">
        <f t="shared" si="9"/>
        <v>178314.06703157103</v>
      </c>
      <c r="AY16" s="221">
        <f t="shared" si="9"/>
        <v>263259.79903314431</v>
      </c>
      <c r="AZ16" s="221">
        <f t="shared" si="9"/>
        <v>198177.29664459094</v>
      </c>
      <c r="BA16" s="221">
        <f t="shared" si="9"/>
        <v>148458.46168415571</v>
      </c>
      <c r="BB16" s="221">
        <f t="shared" si="9"/>
        <v>100074.10216202318</v>
      </c>
      <c r="BC16" s="221">
        <f t="shared" ref="BC16:BL18" si="10">R16 / 12</f>
        <v>49436.9093426365</v>
      </c>
      <c r="BD16" s="221">
        <f t="shared" si="10"/>
        <v>13503.908187920328</v>
      </c>
      <c r="BE16" s="221">
        <f t="shared" si="10"/>
        <v>-30836.608576973991</v>
      </c>
      <c r="BF16" s="221">
        <f t="shared" si="10"/>
        <v>-40460.389345039373</v>
      </c>
      <c r="BG16" s="221">
        <f t="shared" si="10"/>
        <v>-4462.0118982956665</v>
      </c>
      <c r="BH16" s="221">
        <f t="shared" si="10"/>
        <v>104329.50296862847</v>
      </c>
      <c r="BI16" s="221">
        <f t="shared" si="10"/>
        <v>161151.44819266259</v>
      </c>
      <c r="BJ16" s="221">
        <f t="shared" si="10"/>
        <v>45478.637235650058</v>
      </c>
      <c r="BK16" s="221">
        <f t="shared" si="10"/>
        <v>64270.79566274734</v>
      </c>
      <c r="BL16" s="221">
        <f t="shared" si="10"/>
        <v>122342.5959904734</v>
      </c>
      <c r="BM16" s="221">
        <f t="shared" ref="BM16:BV18" si="11">AB16 / 12</f>
        <v>177403.09831902164</v>
      </c>
      <c r="BN16" s="221">
        <f t="shared" si="11"/>
        <v>231146.59912632091</v>
      </c>
      <c r="BO16" s="221">
        <f t="shared" si="11"/>
        <v>285038.84201546508</v>
      </c>
      <c r="BP16" s="221">
        <f t="shared" si="11"/>
        <v>339074.6493524728</v>
      </c>
      <c r="BQ16" s="221">
        <f t="shared" si="11"/>
        <v>393205.25581624242</v>
      </c>
      <c r="BR16" s="221">
        <f t="shared" si="11"/>
        <v>447429.30294048833</v>
      </c>
      <c r="BS16" s="221">
        <f t="shared" si="11"/>
        <v>489033.11734867265</v>
      </c>
      <c r="BT16" s="221">
        <f t="shared" si="11"/>
        <v>536435.07341808884</v>
      </c>
      <c r="BU16" s="221">
        <f t="shared" si="11"/>
        <v>583827.07054748456</v>
      </c>
      <c r="BV16" s="221">
        <f t="shared" si="11"/>
        <v>619209.8711030361</v>
      </c>
      <c r="BW16" s="221">
        <f t="shared" ref="BW16:CF18" si="12">AL16 / 12</f>
        <v>612047.8910183399</v>
      </c>
      <c r="BX16" s="221">
        <f t="shared" si="12"/>
        <v>601411.74562145665</v>
      </c>
      <c r="BY16" s="221">
        <f t="shared" si="12"/>
        <v>602539.34368804272</v>
      </c>
      <c r="BZ16" s="221">
        <f t="shared" si="12"/>
        <v>604218.84204555966</v>
      </c>
      <c r="CA16" s="221">
        <f t="shared" si="12"/>
        <v>605505.93301759195</v>
      </c>
      <c r="CB16" s="221">
        <f t="shared" si="12"/>
        <v>1027629.6518222643</v>
      </c>
      <c r="CC16" s="221">
        <f t="shared" si="12"/>
        <v>0</v>
      </c>
      <c r="CD16" s="221">
        <f t="shared" si="12"/>
        <v>0</v>
      </c>
      <c r="CE16" s="221">
        <f t="shared" si="12"/>
        <v>-1377.6048206039957</v>
      </c>
      <c r="CF16" s="221">
        <f t="shared" si="12"/>
        <v>0</v>
      </c>
      <c r="CG16" s="221">
        <f t="shared" ref="CG16:CP18" si="13">AV16 / 12</f>
        <v>0</v>
      </c>
      <c r="CH16" s="221">
        <f t="shared" si="13"/>
        <v>0</v>
      </c>
      <c r="CI16" s="221">
        <f t="shared" si="13"/>
        <v>14859.505585964253</v>
      </c>
      <c r="CJ16" s="221">
        <f t="shared" si="13"/>
        <v>21938.31658609536</v>
      </c>
      <c r="CK16" s="221">
        <f t="shared" si="13"/>
        <v>16514.774720382578</v>
      </c>
      <c r="CL16" s="221">
        <f t="shared" si="13"/>
        <v>12371.538473679642</v>
      </c>
      <c r="CM16" s="221">
        <f t="shared" si="13"/>
        <v>8339.5085135019308</v>
      </c>
      <c r="CN16" s="221">
        <f t="shared" si="13"/>
        <v>4119.7424452197083</v>
      </c>
      <c r="CO16" s="221">
        <f t="shared" si="13"/>
        <v>1125.3256823266941</v>
      </c>
      <c r="CP16" s="221">
        <f t="shared" si="13"/>
        <v>-2569.7173814144994</v>
      </c>
      <c r="CQ16" s="221">
        <f t="shared" ref="CQ16:CZ18" si="14">BF16 / 12</f>
        <v>-3371.6991120866146</v>
      </c>
      <c r="CR16" s="221">
        <f t="shared" si="14"/>
        <v>-371.83432485797221</v>
      </c>
      <c r="CS16" s="221">
        <f t="shared" si="14"/>
        <v>8694.1252473857057</v>
      </c>
      <c r="CT16" s="221">
        <f t="shared" si="14"/>
        <v>13429.287349388549</v>
      </c>
      <c r="CU16" s="221">
        <f t="shared" si="14"/>
        <v>3789.8864363041716</v>
      </c>
      <c r="CV16" s="221">
        <f t="shared" si="14"/>
        <v>5355.8996385622786</v>
      </c>
      <c r="CW16" s="221">
        <f t="shared" si="14"/>
        <v>10195.21633253945</v>
      </c>
      <c r="CX16" s="221">
        <f t="shared" si="14"/>
        <v>14783.591526585136</v>
      </c>
      <c r="CY16" s="221">
        <f t="shared" si="14"/>
        <v>19262.216593860077</v>
      </c>
      <c r="CZ16" s="221">
        <f t="shared" si="14"/>
        <v>23753.23683462209</v>
      </c>
      <c r="DA16" s="221">
        <f t="shared" ref="DA16:DJ18" si="15">BP16 / 12</f>
        <v>28256.220779372732</v>
      </c>
      <c r="DB16" s="221">
        <f t="shared" si="15"/>
        <v>32767.104651353537</v>
      </c>
      <c r="DC16" s="221">
        <f t="shared" si="15"/>
        <v>37285.775245040692</v>
      </c>
      <c r="DD16" s="221">
        <f t="shared" si="15"/>
        <v>40752.759779056054</v>
      </c>
      <c r="DE16" s="221">
        <f t="shared" si="15"/>
        <v>44702.922784840739</v>
      </c>
      <c r="DF16" s="221">
        <f t="shared" si="15"/>
        <v>48652.255878957047</v>
      </c>
      <c r="DG16" s="221">
        <f t="shared" si="15"/>
        <v>51600.822591919678</v>
      </c>
      <c r="DH16" s="221">
        <f t="shared" si="15"/>
        <v>51003.990918194992</v>
      </c>
      <c r="DI16" s="221">
        <f t="shared" si="15"/>
        <v>50117.645468454721</v>
      </c>
      <c r="DJ16" s="221">
        <f t="shared" si="15"/>
        <v>50211.611974003557</v>
      </c>
      <c r="DK16" s="221">
        <f t="shared" ref="DK16:DT18" si="16">BZ16 / 12</f>
        <v>50351.570170463303</v>
      </c>
      <c r="DL16" s="221">
        <f t="shared" si="16"/>
        <v>50458.827751465993</v>
      </c>
      <c r="DM16" s="221">
        <f t="shared" si="16"/>
        <v>85635.80431852203</v>
      </c>
      <c r="DN16" s="221">
        <f t="shared" si="16"/>
        <v>0</v>
      </c>
      <c r="DO16" s="221">
        <f t="shared" si="16"/>
        <v>0</v>
      </c>
      <c r="DP16" s="221">
        <f t="shared" si="16"/>
        <v>-114.80040171699964</v>
      </c>
      <c r="DQ16" s="221">
        <f t="shared" si="16"/>
        <v>0</v>
      </c>
      <c r="DR16" s="221">
        <f t="shared" si="16"/>
        <v>0</v>
      </c>
      <c r="DS16" s="221">
        <f t="shared" si="16"/>
        <v>0</v>
      </c>
      <c r="DT16" s="221">
        <f t="shared" si="16"/>
        <v>1238.2921321636877</v>
      </c>
      <c r="DU16" s="221">
        <f t="shared" ref="DU16:ED18" si="17">CJ16 / 12</f>
        <v>1828.19304884128</v>
      </c>
      <c r="DV16" s="221">
        <f t="shared" si="17"/>
        <v>1376.2312266985482</v>
      </c>
      <c r="DW16" s="221">
        <f t="shared" si="17"/>
        <v>1030.9615394733034</v>
      </c>
      <c r="DX16" s="221">
        <f t="shared" si="17"/>
        <v>694.95904279182753</v>
      </c>
      <c r="DY16" s="221">
        <f t="shared" si="17"/>
        <v>343.31187043497567</v>
      </c>
      <c r="DZ16" s="221">
        <f t="shared" si="17"/>
        <v>93.777140193891171</v>
      </c>
      <c r="EA16" s="221">
        <f t="shared" si="17"/>
        <v>-214.14311511787494</v>
      </c>
      <c r="EB16" s="221">
        <f t="shared" si="17"/>
        <v>-280.9749260072179</v>
      </c>
      <c r="EC16" s="221">
        <f t="shared" si="17"/>
        <v>-30.986193738164349</v>
      </c>
      <c r="ED16" s="221">
        <f t="shared" si="17"/>
        <v>724.51043728214211</v>
      </c>
      <c r="EE16" s="221">
        <f t="shared" ref="EE16:EN18" si="18">CT16 / 12</f>
        <v>1119.1072791157123</v>
      </c>
      <c r="EF16" s="221">
        <f t="shared" si="18"/>
        <v>315.82386969201428</v>
      </c>
      <c r="EG16" s="221">
        <f t="shared" si="18"/>
        <v>446.32496988018988</v>
      </c>
      <c r="EH16" s="221">
        <f t="shared" si="18"/>
        <v>849.60136104495416</v>
      </c>
      <c r="EI16" s="221">
        <f t="shared" si="18"/>
        <v>1231.9659605487614</v>
      </c>
      <c r="EJ16" s="221">
        <f t="shared" si="18"/>
        <v>1605.1847161550065</v>
      </c>
      <c r="EK16" s="221">
        <f t="shared" si="18"/>
        <v>1979.4364028851742</v>
      </c>
      <c r="EL16" s="221">
        <f t="shared" si="18"/>
        <v>2354.6850649477278</v>
      </c>
      <c r="EM16" s="221">
        <f t="shared" si="18"/>
        <v>2730.5920542794615</v>
      </c>
      <c r="EN16" s="221">
        <f t="shared" si="18"/>
        <v>3107.1479370867241</v>
      </c>
      <c r="EO16" s="221">
        <f t="shared" ref="EO16:EX18" si="19">DD16 / 12</f>
        <v>3396.0633149213377</v>
      </c>
      <c r="EP16" s="221">
        <f t="shared" si="19"/>
        <v>3725.2435654033948</v>
      </c>
      <c r="EQ16" s="221">
        <f t="shared" si="19"/>
        <v>4054.3546565797537</v>
      </c>
      <c r="ER16" s="221">
        <f t="shared" si="19"/>
        <v>4300.0685493266401</v>
      </c>
      <c r="ES16" s="221">
        <f t="shared" si="19"/>
        <v>4250.332576516249</v>
      </c>
      <c r="ET16" s="221">
        <f t="shared" si="19"/>
        <v>4176.4704557045598</v>
      </c>
      <c r="EU16" s="221">
        <f t="shared" si="19"/>
        <v>4184.3009978336295</v>
      </c>
      <c r="EV16" s="221">
        <f t="shared" si="19"/>
        <v>4195.9641808719416</v>
      </c>
      <c r="EW16" s="221">
        <f t="shared" si="19"/>
        <v>4204.9023126221664</v>
      </c>
      <c r="EX16" s="221">
        <f t="shared" si="19"/>
        <v>7136.3170265435028</v>
      </c>
      <c r="EY16" s="221">
        <f t="shared" ref="EY16:FH18" si="20">DN16 / 12</f>
        <v>0</v>
      </c>
      <c r="EZ16" s="221">
        <f t="shared" si="20"/>
        <v>0</v>
      </c>
      <c r="FA16" s="221">
        <f t="shared" si="20"/>
        <v>-9.5667001430833043</v>
      </c>
      <c r="FB16" s="221">
        <f t="shared" si="20"/>
        <v>0</v>
      </c>
      <c r="FC16" s="221">
        <f t="shared" si="20"/>
        <v>0</v>
      </c>
      <c r="FD16" s="221">
        <f t="shared" si="20"/>
        <v>0</v>
      </c>
      <c r="FE16" s="221">
        <f t="shared" si="20"/>
        <v>103.19101101364065</v>
      </c>
      <c r="FF16" s="221">
        <f t="shared" si="20"/>
        <v>152.34942073677334</v>
      </c>
      <c r="FG16" s="221">
        <f t="shared" si="20"/>
        <v>114.68593555821235</v>
      </c>
      <c r="FH16" s="221">
        <f t="shared" si="20"/>
        <v>85.913461622775287</v>
      </c>
      <c r="FI16" s="221">
        <f t="shared" ref="FI16:FR18" si="21">DX16 / 12</f>
        <v>57.913253565985627</v>
      </c>
      <c r="FJ16" s="221">
        <f t="shared" si="21"/>
        <v>28.609322536247973</v>
      </c>
      <c r="FK16" s="221">
        <f t="shared" si="21"/>
        <v>7.8147616828242645</v>
      </c>
      <c r="FL16" s="221">
        <f t="shared" si="21"/>
        <v>-17.845259593156246</v>
      </c>
      <c r="FM16" s="221">
        <f t="shared" si="21"/>
        <v>-23.41457716726816</v>
      </c>
      <c r="FN16" s="221">
        <f t="shared" si="21"/>
        <v>-2.5821828115136958</v>
      </c>
      <c r="FO16" s="221">
        <f t="shared" si="21"/>
        <v>60.375869773511845</v>
      </c>
      <c r="FP16" s="221">
        <f t="shared" si="21"/>
        <v>93.258939926309367</v>
      </c>
      <c r="FQ16" s="221">
        <f t="shared" si="21"/>
        <v>26.318655807667856</v>
      </c>
      <c r="FR16" s="221">
        <f t="shared" si="21"/>
        <v>37.193747490015824</v>
      </c>
      <c r="FS16" s="221">
        <f t="shared" ref="FS16:GB18" si="22">EH16 / 12</f>
        <v>70.800113420412842</v>
      </c>
      <c r="FT16" s="221">
        <f t="shared" si="22"/>
        <v>102.66383004573011</v>
      </c>
      <c r="FU16" s="221">
        <f t="shared" si="22"/>
        <v>133.7653930129172</v>
      </c>
      <c r="FV16" s="221">
        <f t="shared" si="22"/>
        <v>164.95303357376451</v>
      </c>
      <c r="FW16" s="221">
        <f t="shared" si="22"/>
        <v>196.22375541231065</v>
      </c>
      <c r="FX16" s="221">
        <f t="shared" si="22"/>
        <v>227.5493378566218</v>
      </c>
      <c r="FY16" s="221">
        <f t="shared" si="22"/>
        <v>258.92899475722703</v>
      </c>
      <c r="FZ16" s="221">
        <f t="shared" si="22"/>
        <v>283.00527624344483</v>
      </c>
      <c r="GA16" s="221">
        <f t="shared" si="22"/>
        <v>310.43696378361625</v>
      </c>
      <c r="GB16" s="221">
        <f t="shared" si="22"/>
        <v>337.86288804831281</v>
      </c>
      <c r="GC16" s="221">
        <f t="shared" ref="GC16:GL18" si="23">ER16 / 12</f>
        <v>358.33904577722001</v>
      </c>
      <c r="GD16" s="221">
        <f t="shared" si="23"/>
        <v>354.1943813763541</v>
      </c>
      <c r="GE16" s="221">
        <f t="shared" si="23"/>
        <v>348.03920464204663</v>
      </c>
      <c r="GF16" s="221">
        <f t="shared" si="23"/>
        <v>348.69174981946912</v>
      </c>
      <c r="GG16" s="221">
        <f t="shared" si="23"/>
        <v>349.66368173932847</v>
      </c>
      <c r="GH16" s="221">
        <f t="shared" si="23"/>
        <v>350.40852605184722</v>
      </c>
      <c r="GI16" s="221">
        <f t="shared" si="23"/>
        <v>594.69308554529186</v>
      </c>
      <c r="GJ16" s="221">
        <f t="shared" si="23"/>
        <v>0</v>
      </c>
      <c r="GK16" s="221">
        <f t="shared" si="23"/>
        <v>0</v>
      </c>
      <c r="GL16" s="221">
        <f t="shared" si="23"/>
        <v>-0.79722501192360873</v>
      </c>
      <c r="GM16" s="221">
        <f t="shared" ref="GM16:GV18" si="24">FB16 / 12</f>
        <v>0</v>
      </c>
      <c r="GN16" s="221">
        <f t="shared" si="24"/>
        <v>0</v>
      </c>
      <c r="GO16" s="221">
        <f t="shared" si="24"/>
        <v>0</v>
      </c>
      <c r="GP16" s="221">
        <f t="shared" si="24"/>
        <v>8.5992509178033867</v>
      </c>
      <c r="GQ16" s="221">
        <f t="shared" si="24"/>
        <v>12.695785061397778</v>
      </c>
      <c r="GR16" s="221">
        <f t="shared" si="24"/>
        <v>9.5571612965176964</v>
      </c>
      <c r="GS16" s="221">
        <f t="shared" si="24"/>
        <v>7.1594551352312736</v>
      </c>
      <c r="GT16" s="221">
        <f t="shared" si="24"/>
        <v>4.8261044638321353</v>
      </c>
      <c r="GU16" s="221">
        <f t="shared" si="24"/>
        <v>2.3841102113539976</v>
      </c>
      <c r="GV16" s="221">
        <f t="shared" si="24"/>
        <v>0.65123014023535541</v>
      </c>
      <c r="GW16" s="221">
        <f t="shared" ref="GW16:HF18" si="25">FL16 / 12</f>
        <v>-1.4871049660963538</v>
      </c>
      <c r="GX16" s="221">
        <f t="shared" si="25"/>
        <v>-1.9512147639390134</v>
      </c>
      <c r="GY16" s="221">
        <f t="shared" si="25"/>
        <v>-0.21518190095947465</v>
      </c>
      <c r="GZ16" s="221">
        <f t="shared" si="25"/>
        <v>5.0313224811259873</v>
      </c>
      <c r="HA16" s="221">
        <f t="shared" si="25"/>
        <v>7.7715783271924472</v>
      </c>
      <c r="HB16" s="221">
        <f t="shared" si="25"/>
        <v>2.1932213173056545</v>
      </c>
      <c r="HC16" s="221">
        <f t="shared" si="25"/>
        <v>3.0994789575013186</v>
      </c>
      <c r="HD16" s="221">
        <f t="shared" si="25"/>
        <v>5.9000094517010702</v>
      </c>
      <c r="HE16" s="221">
        <f t="shared" si="25"/>
        <v>8.5553191704775085</v>
      </c>
      <c r="HF16" s="221">
        <f t="shared" si="25"/>
        <v>11.147116084409767</v>
      </c>
      <c r="HG16" s="221">
        <f t="shared" ref="HG16:HP18" si="26">FV16 / 12</f>
        <v>13.746086131147043</v>
      </c>
      <c r="HH16" s="221">
        <f t="shared" si="26"/>
        <v>16.351979617692553</v>
      </c>
      <c r="HI16" s="221">
        <f t="shared" si="26"/>
        <v>18.962444821385152</v>
      </c>
      <c r="HJ16" s="221">
        <f t="shared" si="26"/>
        <v>21.577416229768918</v>
      </c>
      <c r="HK16" s="221">
        <f t="shared" si="26"/>
        <v>23.583773020287069</v>
      </c>
      <c r="HL16" s="221">
        <f t="shared" si="26"/>
        <v>25.869746981968021</v>
      </c>
      <c r="HM16" s="221">
        <f t="shared" si="26"/>
        <v>28.155240670692734</v>
      </c>
      <c r="HN16" s="221">
        <f t="shared" si="26"/>
        <v>29.861587148101666</v>
      </c>
      <c r="HO16" s="221">
        <f t="shared" si="26"/>
        <v>29.51619844802951</v>
      </c>
      <c r="HP16" s="221">
        <f t="shared" si="26"/>
        <v>29.003267053503887</v>
      </c>
      <c r="HQ16" s="221">
        <f t="shared" ref="HQ16:HZ18" si="27">GF16 / 12</f>
        <v>29.057645818289092</v>
      </c>
      <c r="HR16" s="221">
        <f t="shared" si="27"/>
        <v>29.138640144944038</v>
      </c>
      <c r="HS16" s="221">
        <f t="shared" si="27"/>
        <v>29.2007105043206</v>
      </c>
      <c r="HT16" s="221">
        <f t="shared" si="27"/>
        <v>49.55775712877432</v>
      </c>
      <c r="HU16" s="221">
        <f t="shared" si="27"/>
        <v>0</v>
      </c>
      <c r="HV16" s="221">
        <f t="shared" si="27"/>
        <v>0</v>
      </c>
      <c r="HW16" s="221">
        <f t="shared" si="27"/>
        <v>-6.6435417660300727E-2</v>
      </c>
      <c r="HX16" s="221">
        <f t="shared" si="27"/>
        <v>0</v>
      </c>
      <c r="HY16" s="221">
        <f t="shared" si="27"/>
        <v>0</v>
      </c>
      <c r="HZ16" s="221">
        <f t="shared" si="27"/>
        <v>0</v>
      </c>
      <c r="IA16" s="221">
        <f t="shared" ref="IA16:IJ18" si="28">GP16 / 12</f>
        <v>0.71660424315028226</v>
      </c>
      <c r="IB16" s="221">
        <f t="shared" si="28"/>
        <v>1.0579820884498148</v>
      </c>
      <c r="IC16" s="221">
        <f t="shared" si="28"/>
        <v>0.7964301080431414</v>
      </c>
      <c r="ID16" s="221">
        <f t="shared" si="28"/>
        <v>0.59662126126927284</v>
      </c>
      <c r="IE16" s="221">
        <f t="shared" si="28"/>
        <v>0.40217537198601128</v>
      </c>
      <c r="IF16" s="221">
        <f t="shared" si="28"/>
        <v>0.19867585094616647</v>
      </c>
      <c r="IG16" s="221">
        <f t="shared" si="28"/>
        <v>5.4269178352946285E-2</v>
      </c>
      <c r="IH16" s="221">
        <f t="shared" si="28"/>
        <v>-0.12392541384136281</v>
      </c>
      <c r="II16" s="221">
        <f t="shared" si="28"/>
        <v>-0.16260123032825111</v>
      </c>
      <c r="IJ16" s="221">
        <f t="shared" si="28"/>
        <v>-1.7931825079956221E-2</v>
      </c>
      <c r="IK16" s="221">
        <f t="shared" ref="IK16:IT18" si="29">GZ16 / 12</f>
        <v>0.41927687342716563</v>
      </c>
      <c r="IL16" s="221">
        <f t="shared" si="29"/>
        <v>0.64763152726603723</v>
      </c>
      <c r="IM16" s="221">
        <f t="shared" si="29"/>
        <v>0.18276844310880455</v>
      </c>
      <c r="IN16" s="221">
        <f t="shared" si="29"/>
        <v>0.2582899131251099</v>
      </c>
      <c r="IO16" s="221">
        <f t="shared" si="29"/>
        <v>0.49166745430842251</v>
      </c>
      <c r="IP16" s="221">
        <f t="shared" si="29"/>
        <v>0.71294326420645904</v>
      </c>
      <c r="IQ16" s="221">
        <f t="shared" si="29"/>
        <v>0.92892634036748056</v>
      </c>
      <c r="IR16" s="221">
        <f t="shared" si="29"/>
        <v>1.145507177595587</v>
      </c>
      <c r="IS16" s="221">
        <f t="shared" si="29"/>
        <v>1.3626649681410461</v>
      </c>
      <c r="IT16" s="221">
        <f t="shared" si="29"/>
        <v>1.5802037351154292</v>
      </c>
      <c r="IU16" s="221">
        <f t="shared" ref="IU16:JD18" si="30">HJ16 / 12</f>
        <v>1.7981180191474098</v>
      </c>
      <c r="IV16" s="221">
        <f t="shared" si="30"/>
        <v>1.9653144183572557</v>
      </c>
      <c r="IW16" s="221">
        <f t="shared" si="30"/>
        <v>2.1558122484973352</v>
      </c>
      <c r="IX16" s="221">
        <f t="shared" si="30"/>
        <v>2.3462700558910612</v>
      </c>
      <c r="IY16" s="221">
        <f t="shared" si="30"/>
        <v>2.4884655956751387</v>
      </c>
      <c r="IZ16" s="221">
        <f t="shared" si="30"/>
        <v>2.459683204002459</v>
      </c>
      <c r="JA16" s="221">
        <f t="shared" si="30"/>
        <v>2.416938921125324</v>
      </c>
      <c r="JB16" s="221">
        <f t="shared" si="30"/>
        <v>2.4214704848574242</v>
      </c>
      <c r="JC16" s="221">
        <f t="shared" si="30"/>
        <v>2.4282200120786697</v>
      </c>
      <c r="JD16" s="221">
        <f t="shared" si="30"/>
        <v>2.4333925420267168</v>
      </c>
      <c r="JE16" s="221">
        <f t="shared" ref="JE16:JN18" si="31">HT16 / 12</f>
        <v>4.1298130940645263</v>
      </c>
      <c r="JF16" s="221">
        <f t="shared" si="31"/>
        <v>0</v>
      </c>
      <c r="JG16" s="221">
        <f t="shared" si="31"/>
        <v>0</v>
      </c>
      <c r="JH16" s="221">
        <f t="shared" si="31"/>
        <v>-5.5362848050250603E-3</v>
      </c>
      <c r="JI16" s="221">
        <f t="shared" si="31"/>
        <v>0</v>
      </c>
      <c r="JJ16" s="221">
        <f t="shared" si="31"/>
        <v>0</v>
      </c>
      <c r="JK16" s="221">
        <f t="shared" si="31"/>
        <v>0</v>
      </c>
      <c r="JL16" s="221">
        <f t="shared" si="31"/>
        <v>5.9717020262523519E-2</v>
      </c>
      <c r="JM16" s="221">
        <f t="shared" si="31"/>
        <v>8.816517403748457E-2</v>
      </c>
      <c r="JN16" s="221">
        <f t="shared" si="31"/>
        <v>6.6369175670261779E-2</v>
      </c>
      <c r="JO16" s="221">
        <f t="shared" ref="JO16:JX18" si="32">ID16 / 12</f>
        <v>4.9718438439106068E-2</v>
      </c>
      <c r="JP16" s="221">
        <f t="shared" si="32"/>
        <v>3.3514614332167604E-2</v>
      </c>
      <c r="JQ16" s="221">
        <f t="shared" si="32"/>
        <v>1.6556320912180539E-2</v>
      </c>
      <c r="JR16" s="221">
        <f t="shared" si="32"/>
        <v>4.5224315294121907E-3</v>
      </c>
      <c r="JS16" s="221">
        <f t="shared" si="32"/>
        <v>-1.0327117820113568E-2</v>
      </c>
      <c r="JT16" s="221">
        <f t="shared" si="32"/>
        <v>-1.3550102527354259E-2</v>
      </c>
      <c r="JU16" s="221">
        <f t="shared" si="32"/>
        <v>-1.4943187566630184E-3</v>
      </c>
      <c r="JV16" s="221">
        <f t="shared" si="32"/>
        <v>3.49397394522638E-2</v>
      </c>
      <c r="JW16" s="221">
        <f t="shared" si="32"/>
        <v>5.3969293938836434E-2</v>
      </c>
      <c r="JX16" s="221">
        <f t="shared" si="32"/>
        <v>1.5230703592400379E-2</v>
      </c>
      <c r="JY16" s="221">
        <f t="shared" ref="JY16:KH18" si="33">IN16 / 12</f>
        <v>2.1524159427092491E-2</v>
      </c>
      <c r="JZ16" s="221">
        <f t="shared" si="33"/>
        <v>4.0972287859035207E-2</v>
      </c>
      <c r="KA16" s="221">
        <f t="shared" si="33"/>
        <v>5.9411938683871589E-2</v>
      </c>
      <c r="KB16" s="221">
        <f t="shared" si="33"/>
        <v>7.7410528363956718E-2</v>
      </c>
      <c r="KC16" s="221">
        <f t="shared" si="33"/>
        <v>9.5458931466298913E-2</v>
      </c>
      <c r="KD16" s="221">
        <f t="shared" si="33"/>
        <v>0.11355541401175384</v>
      </c>
      <c r="KE16" s="221">
        <f t="shared" si="33"/>
        <v>0.13168364459295243</v>
      </c>
      <c r="KF16" s="221">
        <f t="shared" si="33"/>
        <v>0.14984316826228414</v>
      </c>
      <c r="KG16" s="221">
        <f t="shared" si="33"/>
        <v>0.16377620152977132</v>
      </c>
      <c r="KH16" s="221">
        <f t="shared" si="33"/>
        <v>0.17965102070811126</v>
      </c>
      <c r="KI16" s="221">
        <f t="shared" ref="KI16:KR18" si="34">IX16 / 12</f>
        <v>0.19552250465758844</v>
      </c>
      <c r="KJ16" s="221">
        <f t="shared" si="34"/>
        <v>0.20737213297292822</v>
      </c>
      <c r="KK16" s="221">
        <f t="shared" si="34"/>
        <v>0.20497360033353826</v>
      </c>
      <c r="KL16" s="221">
        <f t="shared" si="34"/>
        <v>0.20141157676044366</v>
      </c>
      <c r="KM16" s="221">
        <f t="shared" si="34"/>
        <v>0.20178920707145201</v>
      </c>
      <c r="KN16" s="221">
        <f t="shared" si="34"/>
        <v>0.20235166767322246</v>
      </c>
      <c r="KO16" s="221">
        <f t="shared" si="34"/>
        <v>0.20278271183555974</v>
      </c>
      <c r="KP16" s="221">
        <f t="shared" si="34"/>
        <v>0.34415109117204384</v>
      </c>
      <c r="KQ16" s="221">
        <f t="shared" si="34"/>
        <v>0</v>
      </c>
      <c r="KR16" s="221">
        <f t="shared" si="34"/>
        <v>0</v>
      </c>
      <c r="KS16" s="221">
        <f t="shared" ref="KS16:LB18" si="35">JH16 / 12</f>
        <v>-4.6135706708542171E-4</v>
      </c>
      <c r="KT16" s="221">
        <f t="shared" si="35"/>
        <v>0</v>
      </c>
      <c r="KU16" s="221">
        <f t="shared" si="35"/>
        <v>0</v>
      </c>
      <c r="KV16" s="221">
        <f t="shared" si="35"/>
        <v>0</v>
      </c>
      <c r="KW16" s="221">
        <f t="shared" si="35"/>
        <v>4.9764183552102933E-3</v>
      </c>
      <c r="KX16" s="221">
        <f t="shared" si="35"/>
        <v>7.3470978364570472E-3</v>
      </c>
      <c r="KY16" s="221">
        <f t="shared" si="35"/>
        <v>5.5307646391884813E-3</v>
      </c>
      <c r="KZ16" s="221">
        <f t="shared" si="35"/>
        <v>4.1432032032588393E-3</v>
      </c>
      <c r="LA16" s="221">
        <f t="shared" si="35"/>
        <v>2.7928845276806338E-3</v>
      </c>
      <c r="LB16" s="221">
        <f t="shared" si="35"/>
        <v>1.3796934093483783E-3</v>
      </c>
      <c r="LC16" s="221">
        <f t="shared" ref="LC16:LL18" si="36">JR16 / 12</f>
        <v>3.7686929411768257E-4</v>
      </c>
      <c r="LD16" s="221">
        <f t="shared" si="36"/>
        <v>-8.6059315167613063E-4</v>
      </c>
      <c r="LE16" s="221">
        <f t="shared" si="36"/>
        <v>-1.1291752106128549E-3</v>
      </c>
      <c r="LF16" s="221">
        <f t="shared" si="36"/>
        <v>-1.2452656305525153E-4</v>
      </c>
      <c r="LG16" s="221">
        <f t="shared" si="36"/>
        <v>2.9116449543553167E-3</v>
      </c>
      <c r="LH16" s="221">
        <f t="shared" si="36"/>
        <v>4.4974411615697025E-3</v>
      </c>
      <c r="LI16" s="221">
        <f t="shared" si="36"/>
        <v>1.2692252993666982E-3</v>
      </c>
      <c r="LJ16" s="221">
        <f t="shared" si="36"/>
        <v>1.7936799522577076E-3</v>
      </c>
      <c r="LK16" s="221">
        <f t="shared" si="36"/>
        <v>3.4143573215862674E-3</v>
      </c>
      <c r="LL16" s="221">
        <f t="shared" si="36"/>
        <v>4.9509948903226327E-3</v>
      </c>
      <c r="LM16" s="221">
        <f t="shared" ref="LM16:LV18" si="37">KB16 / 12</f>
        <v>6.4508773636630596E-3</v>
      </c>
      <c r="LN16" s="221">
        <f t="shared" si="37"/>
        <v>7.95491095552491E-3</v>
      </c>
      <c r="LO16" s="221">
        <f t="shared" si="37"/>
        <v>9.4629511676461529E-3</v>
      </c>
      <c r="LP16" s="221">
        <f t="shared" si="37"/>
        <v>1.0973637049412703E-2</v>
      </c>
      <c r="LQ16" s="221">
        <f t="shared" si="37"/>
        <v>1.2486930688523678E-2</v>
      </c>
      <c r="LR16" s="221">
        <f t="shared" si="37"/>
        <v>1.3648016794147609E-2</v>
      </c>
      <c r="LS16" s="221">
        <f t="shared" si="37"/>
        <v>1.4970918392342604E-2</v>
      </c>
      <c r="LT16" s="221">
        <f t="shared" si="37"/>
        <v>1.6293542054799038E-2</v>
      </c>
      <c r="LU16" s="221">
        <f t="shared" si="37"/>
        <v>1.7281011081077352E-2</v>
      </c>
      <c r="LV16" s="221">
        <f t="shared" si="37"/>
        <v>1.7081133361128188E-2</v>
      </c>
      <c r="LW16" s="221">
        <f t="shared" ref="LW16:MF18" si="38">KL16 / 12</f>
        <v>1.6784298063370305E-2</v>
      </c>
      <c r="LX16" s="221">
        <f t="shared" si="38"/>
        <v>1.6815767255954333E-2</v>
      </c>
      <c r="LY16" s="221">
        <f t="shared" si="38"/>
        <v>1.6862638972768539E-2</v>
      </c>
      <c r="LZ16" s="221">
        <f t="shared" si="38"/>
        <v>1.6898559319629979E-2</v>
      </c>
      <c r="MA16" s="221">
        <f t="shared" si="38"/>
        <v>2.8679257597670319E-2</v>
      </c>
      <c r="MB16" s="221">
        <f t="shared" si="38"/>
        <v>0</v>
      </c>
      <c r="MC16" s="221">
        <f t="shared" si="38"/>
        <v>0</v>
      </c>
      <c r="MD16" s="221">
        <f t="shared" si="38"/>
        <v>-3.8446422257118476E-5</v>
      </c>
      <c r="ME16" s="221">
        <f t="shared" si="38"/>
        <v>0</v>
      </c>
      <c r="MF16" s="221">
        <f t="shared" si="38"/>
        <v>0</v>
      </c>
      <c r="MG16" s="221">
        <f t="shared" ref="MG16:MP18" si="39">KV16 / 12</f>
        <v>0</v>
      </c>
      <c r="MH16" s="221">
        <f t="shared" si="39"/>
        <v>4.1470152960085776E-4</v>
      </c>
      <c r="MI16" s="221">
        <f t="shared" si="39"/>
        <v>6.1225815303808727E-4</v>
      </c>
      <c r="MJ16" s="221">
        <f t="shared" si="39"/>
        <v>4.6089705326570678E-4</v>
      </c>
      <c r="MK16" s="221">
        <f t="shared" si="39"/>
        <v>3.4526693360490329E-4</v>
      </c>
      <c r="ML16" s="221">
        <f t="shared" si="39"/>
        <v>2.3274037730671948E-4</v>
      </c>
      <c r="MM16" s="221">
        <f t="shared" si="39"/>
        <v>1.1497445077903152E-4</v>
      </c>
      <c r="MN16" s="221">
        <f t="shared" si="39"/>
        <v>3.1405774509806883E-5</v>
      </c>
      <c r="MO16" s="221">
        <f t="shared" si="39"/>
        <v>-7.1716095973010886E-5</v>
      </c>
      <c r="MP16" s="221">
        <f t="shared" si="39"/>
        <v>-9.4097934217737909E-5</v>
      </c>
      <c r="MQ16" s="221">
        <f t="shared" ref="MQ16:MZ18" si="40">LF16 / 12</f>
        <v>-1.0377213587937627E-5</v>
      </c>
      <c r="MR16" s="221">
        <f t="shared" si="40"/>
        <v>2.4263707952960973E-4</v>
      </c>
      <c r="MS16" s="221">
        <f t="shared" si="40"/>
        <v>3.7478676346414189E-4</v>
      </c>
      <c r="MT16" s="221">
        <f t="shared" si="40"/>
        <v>1.0576877494722485E-4</v>
      </c>
      <c r="MU16" s="221">
        <f t="shared" si="40"/>
        <v>1.4947332935480898E-4</v>
      </c>
      <c r="MV16" s="221">
        <f t="shared" si="40"/>
        <v>2.845297767988556E-4</v>
      </c>
      <c r="MW16" s="221">
        <f t="shared" si="40"/>
        <v>4.1258290752688604E-4</v>
      </c>
      <c r="MX16" s="221">
        <f t="shared" si="40"/>
        <v>5.375731136385883E-4</v>
      </c>
      <c r="MY16" s="221">
        <f t="shared" si="40"/>
        <v>6.629092462937425E-4</v>
      </c>
      <c r="MZ16" s="221">
        <f t="shared" si="40"/>
        <v>7.8857926397051274E-4</v>
      </c>
      <c r="NA16" s="221">
        <f t="shared" ref="NA16:NJ18" si="41">LP16 / 12</f>
        <v>9.1446975411772519E-4</v>
      </c>
      <c r="NB16" s="221">
        <f t="shared" si="41"/>
        <v>1.0405775573769731E-3</v>
      </c>
      <c r="NC16" s="221">
        <f t="shared" si="41"/>
        <v>1.137334732845634E-3</v>
      </c>
      <c r="ND16" s="221">
        <f t="shared" si="41"/>
        <v>1.247576532695217E-3</v>
      </c>
      <c r="NE16" s="221">
        <f t="shared" si="41"/>
        <v>1.3577951712332532E-3</v>
      </c>
      <c r="NF16" s="221">
        <f t="shared" si="41"/>
        <v>1.4400842567564461E-3</v>
      </c>
      <c r="NG16" s="221">
        <f t="shared" si="41"/>
        <v>1.4234277800940158E-3</v>
      </c>
      <c r="NH16" s="221">
        <f t="shared" si="41"/>
        <v>1.3986915052808587E-3</v>
      </c>
      <c r="NI16" s="221">
        <f t="shared" si="41"/>
        <v>1.4013139379961943E-3</v>
      </c>
      <c r="NJ16" s="221">
        <f t="shared" si="41"/>
        <v>1.4052199143973782E-3</v>
      </c>
      <c r="NK16" s="221">
        <f t="shared" ref="NK16:NT18" si="42">LZ16 / 12</f>
        <v>1.4082132766358316E-3</v>
      </c>
      <c r="NL16" s="221">
        <f t="shared" si="42"/>
        <v>2.3899381331391931E-3</v>
      </c>
      <c r="NM16" s="221">
        <f t="shared" si="42"/>
        <v>0</v>
      </c>
      <c r="NN16" s="221">
        <f t="shared" si="42"/>
        <v>0</v>
      </c>
      <c r="NO16" s="221">
        <f t="shared" si="42"/>
        <v>-3.2038685214265395E-6</v>
      </c>
      <c r="NP16" s="221">
        <f t="shared" si="42"/>
        <v>0</v>
      </c>
      <c r="NQ16" s="221">
        <f t="shared" si="42"/>
        <v>0</v>
      </c>
      <c r="NR16" s="221">
        <f t="shared" si="42"/>
        <v>0</v>
      </c>
      <c r="NS16" s="221">
        <f t="shared" si="42"/>
        <v>3.4558460800071477E-5</v>
      </c>
      <c r="NT16" s="221">
        <f t="shared" si="42"/>
        <v>5.1021512753173937E-5</v>
      </c>
      <c r="NU16" s="221">
        <f t="shared" ref="NU16:OD18" si="43">MJ16 / 12</f>
        <v>3.8408087772142231E-5</v>
      </c>
      <c r="NV16" s="221">
        <f t="shared" si="43"/>
        <v>2.8772244467075274E-5</v>
      </c>
      <c r="NW16" s="221">
        <f t="shared" si="43"/>
        <v>1.9395031442226623E-5</v>
      </c>
      <c r="NX16" s="221">
        <f t="shared" si="43"/>
        <v>9.5812042315859601E-6</v>
      </c>
      <c r="NY16" s="221">
        <f t="shared" si="43"/>
        <v>2.6171478758172403E-6</v>
      </c>
      <c r="NZ16" s="221">
        <f t="shared" si="43"/>
        <v>-5.9763413310842408E-6</v>
      </c>
      <c r="OA16" s="221">
        <f t="shared" si="43"/>
        <v>-7.8414945181448257E-6</v>
      </c>
      <c r="OB16" s="221">
        <f t="shared" si="43"/>
        <v>-8.6476779899480223E-7</v>
      </c>
      <c r="OC16" s="221">
        <f t="shared" si="43"/>
        <v>2.0219756627467478E-5</v>
      </c>
      <c r="OD16" s="221">
        <f t="shared" si="43"/>
        <v>3.1232230288678489E-5</v>
      </c>
      <c r="OE16" s="221">
        <f t="shared" ref="OE16:ON18" si="44">MT16 / 12</f>
        <v>8.814064578935404E-6</v>
      </c>
      <c r="OF16" s="221">
        <f t="shared" si="44"/>
        <v>1.2456110779567415E-5</v>
      </c>
      <c r="OG16" s="221">
        <f t="shared" si="44"/>
        <v>2.3710814733237965E-5</v>
      </c>
      <c r="OH16" s="221">
        <f t="shared" si="44"/>
        <v>3.4381908960573837E-5</v>
      </c>
      <c r="OI16" s="221">
        <f t="shared" si="44"/>
        <v>4.479775946988236E-5</v>
      </c>
      <c r="OJ16" s="221">
        <f t="shared" si="44"/>
        <v>5.5242437191145208E-5</v>
      </c>
      <c r="OK16" s="221">
        <f t="shared" si="44"/>
        <v>6.571493866420939E-5</v>
      </c>
      <c r="OL16" s="221">
        <f t="shared" si="44"/>
        <v>7.6205812843143766E-5</v>
      </c>
      <c r="OM16" s="221">
        <f t="shared" si="44"/>
        <v>8.6714796448081094E-5</v>
      </c>
      <c r="ON16" s="221">
        <f t="shared" si="44"/>
        <v>9.4777894403802842E-5</v>
      </c>
      <c r="OO16" s="221">
        <f t="shared" ref="OO16:OX18" si="45">ND16 / 12</f>
        <v>1.0396471105793475E-4</v>
      </c>
      <c r="OP16" s="221">
        <f t="shared" si="45"/>
        <v>1.131495976027711E-4</v>
      </c>
      <c r="OQ16" s="221">
        <f t="shared" si="45"/>
        <v>1.2000702139637051E-4</v>
      </c>
      <c r="OR16" s="221">
        <f t="shared" si="45"/>
        <v>1.1861898167450131E-4</v>
      </c>
      <c r="OS16" s="221">
        <f t="shared" si="45"/>
        <v>1.1655762544007156E-4</v>
      </c>
      <c r="OT16" s="221">
        <f t="shared" si="45"/>
        <v>1.1677616149968286E-4</v>
      </c>
      <c r="OU16" s="221">
        <f t="shared" si="45"/>
        <v>1.1710165953311485E-4</v>
      </c>
      <c r="OV16" s="221">
        <f t="shared" si="45"/>
        <v>1.173511063863193E-4</v>
      </c>
      <c r="OW16" s="221">
        <f t="shared" si="45"/>
        <v>1.9916151109493276E-4</v>
      </c>
      <c r="OX16" s="221">
        <f t="shared" si="45"/>
        <v>0</v>
      </c>
      <c r="OY16" s="221">
        <f t="shared" ref="OY16:PH18" si="46">NN16 / 12</f>
        <v>0</v>
      </c>
      <c r="OZ16" s="221">
        <f t="shared" si="46"/>
        <v>-2.6698904345221163E-7</v>
      </c>
      <c r="PA16" s="221">
        <f t="shared" si="46"/>
        <v>0</v>
      </c>
      <c r="PB16" s="221">
        <f t="shared" si="46"/>
        <v>0</v>
      </c>
      <c r="PC16" s="221">
        <f t="shared" si="46"/>
        <v>0</v>
      </c>
      <c r="PD16" s="221">
        <f t="shared" si="46"/>
        <v>2.8798717333392896E-6</v>
      </c>
      <c r="PE16" s="221">
        <f t="shared" si="46"/>
        <v>4.2517927294311617E-6</v>
      </c>
      <c r="PF16" s="221">
        <f t="shared" si="46"/>
        <v>3.2006739810118526E-6</v>
      </c>
      <c r="PG16" s="221">
        <f t="shared" si="46"/>
        <v>2.3976870389229395E-6</v>
      </c>
      <c r="PH16" s="221">
        <f t="shared" si="46"/>
        <v>1.6162526201855518E-6</v>
      </c>
      <c r="PI16" s="221">
        <f t="shared" ref="PI16:PR18" si="47">NX16 / 12</f>
        <v>7.9843368596549671E-7</v>
      </c>
      <c r="PJ16" s="221">
        <f t="shared" si="47"/>
        <v>2.1809565631810335E-7</v>
      </c>
      <c r="PK16" s="221">
        <f t="shared" si="47"/>
        <v>-4.9802844425702006E-7</v>
      </c>
      <c r="PL16" s="221">
        <f t="shared" si="47"/>
        <v>-6.5345787651206885E-7</v>
      </c>
      <c r="PM16" s="221">
        <f t="shared" si="47"/>
        <v>-7.2063983249566857E-8</v>
      </c>
      <c r="PN16" s="221">
        <f t="shared" si="47"/>
        <v>1.6849797189556231E-6</v>
      </c>
      <c r="PO16" s="221">
        <f t="shared" si="47"/>
        <v>2.6026858573898739E-6</v>
      </c>
      <c r="PP16" s="221">
        <f t="shared" si="47"/>
        <v>7.3450538157795033E-7</v>
      </c>
      <c r="PQ16" s="221">
        <f t="shared" si="47"/>
        <v>1.0380092316306179E-6</v>
      </c>
      <c r="PR16" s="221">
        <f t="shared" si="47"/>
        <v>1.9759012277698305E-6</v>
      </c>
      <c r="PS16" s="221">
        <f t="shared" ref="PS16:QB18" si="48">OH16 / 12</f>
        <v>2.8651590800478196E-6</v>
      </c>
      <c r="PT16" s="221">
        <f t="shared" si="48"/>
        <v>3.7331466224901968E-6</v>
      </c>
      <c r="PU16" s="221">
        <f t="shared" si="48"/>
        <v>4.6035364325954337E-6</v>
      </c>
      <c r="PV16" s="221">
        <f t="shared" si="48"/>
        <v>5.4762448886841159E-6</v>
      </c>
      <c r="PW16" s="221">
        <f t="shared" si="48"/>
        <v>6.3504844035953141E-6</v>
      </c>
      <c r="PX16" s="221">
        <f t="shared" si="48"/>
        <v>7.2262330373400912E-6</v>
      </c>
      <c r="PY16" s="221">
        <f t="shared" si="48"/>
        <v>7.8981578669835707E-6</v>
      </c>
      <c r="PZ16" s="221">
        <f t="shared" si="48"/>
        <v>8.6637259214945631E-6</v>
      </c>
      <c r="QA16" s="221">
        <f t="shared" si="48"/>
        <v>9.4291331335642576E-6</v>
      </c>
      <c r="QB16" s="221">
        <f t="shared" si="48"/>
        <v>1.0000585116364208E-5</v>
      </c>
      <c r="QC16" s="221">
        <f t="shared" ref="QC16:QL18" si="49">OR16 / 12</f>
        <v>9.8849151395417766E-6</v>
      </c>
      <c r="QD16" s="221">
        <f t="shared" si="49"/>
        <v>9.7131354533392968E-6</v>
      </c>
      <c r="QE16" s="221">
        <f t="shared" si="49"/>
        <v>9.7313467916402387E-6</v>
      </c>
      <c r="QF16" s="221">
        <f t="shared" si="49"/>
        <v>9.7584716277595704E-6</v>
      </c>
      <c r="QG16" s="221">
        <f t="shared" si="49"/>
        <v>9.7792588655266087E-6</v>
      </c>
      <c r="QH16" s="221">
        <f t="shared" si="49"/>
        <v>1.6596792591244398E-5</v>
      </c>
      <c r="QI16" s="221">
        <f t="shared" si="49"/>
        <v>0</v>
      </c>
      <c r="QJ16" s="221">
        <f t="shared" si="49"/>
        <v>0</v>
      </c>
      <c r="QK16" s="221">
        <f t="shared" si="49"/>
        <v>-2.224908695435097E-8</v>
      </c>
      <c r="QL16" s="221">
        <f t="shared" si="49"/>
        <v>0</v>
      </c>
      <c r="QM16" s="221">
        <f t="shared" ref="QM16:QV18" si="50">PB16 / 12</f>
        <v>0</v>
      </c>
      <c r="QN16" s="221">
        <f t="shared" si="50"/>
        <v>0</v>
      </c>
      <c r="QO16" s="221">
        <f t="shared" si="50"/>
        <v>2.3998931111160745E-7</v>
      </c>
      <c r="QP16" s="221">
        <f t="shared" si="50"/>
        <v>3.5431606078593012E-7</v>
      </c>
      <c r="QQ16" s="221">
        <f t="shared" si="50"/>
        <v>2.6672283175098772E-7</v>
      </c>
      <c r="QR16" s="221">
        <f t="shared" si="50"/>
        <v>1.998072532435783E-7</v>
      </c>
      <c r="QS16" s="221">
        <f t="shared" si="50"/>
        <v>1.34687718348796E-7</v>
      </c>
      <c r="QT16" s="221">
        <f t="shared" si="50"/>
        <v>6.6536140497124721E-8</v>
      </c>
      <c r="QU16" s="221">
        <f t="shared" si="50"/>
        <v>1.8174638026508613E-8</v>
      </c>
      <c r="QV16" s="221">
        <f t="shared" si="50"/>
        <v>-4.1502370354751674E-8</v>
      </c>
      <c r="QW16" s="221">
        <f t="shared" ref="QW16:RF18" si="51">PL16 / 12</f>
        <v>-5.4454823042672402E-8</v>
      </c>
      <c r="QX16" s="221">
        <f t="shared" si="51"/>
        <v>-6.0053319374639047E-9</v>
      </c>
      <c r="QY16" s="221">
        <f t="shared" si="51"/>
        <v>1.4041497657963526E-7</v>
      </c>
      <c r="QZ16" s="221">
        <f t="shared" si="51"/>
        <v>2.1689048811582284E-7</v>
      </c>
      <c r="RA16" s="221">
        <f t="shared" si="51"/>
        <v>6.1208781798162523E-8</v>
      </c>
      <c r="RB16" s="221">
        <f t="shared" si="51"/>
        <v>8.6500769302551497E-8</v>
      </c>
      <c r="RC16" s="221">
        <f t="shared" si="51"/>
        <v>1.6465843564748586E-7</v>
      </c>
      <c r="RD16" s="221">
        <f t="shared" si="51"/>
        <v>2.3876325667065163E-7</v>
      </c>
      <c r="RE16" s="221">
        <f t="shared" si="51"/>
        <v>3.1109555187418309E-7</v>
      </c>
      <c r="RF16" s="221">
        <f t="shared" si="51"/>
        <v>3.8362803604961948E-7</v>
      </c>
      <c r="RG16" s="221">
        <f t="shared" ref="RG16:RP18" si="52">PV16 / 12</f>
        <v>4.563537407236763E-7</v>
      </c>
      <c r="RH16" s="221">
        <f t="shared" si="52"/>
        <v>5.2920703363294288E-7</v>
      </c>
    </row>
    <row r="17" spans="1:476" ht="17.25" customHeight="1">
      <c r="A17" s="50"/>
      <c r="B17" s="304" t="s">
        <v>273</v>
      </c>
      <c r="C17" s="210"/>
      <c r="D17" s="321">
        <f>SUM(H17:AQ17)</f>
        <v>0</v>
      </c>
      <c r="E17" s="78"/>
      <c r="F17" s="212"/>
      <c r="G17" s="319"/>
      <c r="H17" s="320">
        <f>IF('Painel  de Controle'!$E$30="Sim",BP!G11*'Premissas Financeiras'!G62,0)</f>
        <v>0</v>
      </c>
      <c r="I17" s="320">
        <f>IF('Painel  de Controle'!$E$30="Sim",BP!H11*'Premissas Financeiras'!H62,0)</f>
        <v>0</v>
      </c>
      <c r="J17" s="320">
        <f>IF('Painel  de Controle'!$E$30="Sim",BP!I11*'Premissas Financeiras'!I62,0)</f>
        <v>0</v>
      </c>
      <c r="K17" s="320">
        <f>IF('Painel  de Controle'!$E$30="Sim",BP!J11*'Premissas Financeiras'!J62,0)</f>
        <v>0</v>
      </c>
      <c r="L17" s="320">
        <f>IF('Painel  de Controle'!$E$30="Sim",BP!K11*'Premissas Financeiras'!K62,0)</f>
        <v>0</v>
      </c>
      <c r="M17" s="320">
        <f>IF('Painel  de Controle'!$E$30="Sim",BP!L11*'Premissas Financeiras'!L62,0)</f>
        <v>0</v>
      </c>
      <c r="N17" s="320">
        <f>IF('Painel  de Controle'!$E$30="Sim",BP!M11*'Premissas Financeiras'!M62,0)</f>
        <v>0</v>
      </c>
      <c r="O17" s="320">
        <f>IF('Painel  de Controle'!$E$30="Sim",BP!N11*'Premissas Financeiras'!N62,0)</f>
        <v>0</v>
      </c>
      <c r="P17" s="320">
        <f>IF('Painel  de Controle'!$E$30="Sim",BP!O11*'Premissas Financeiras'!O62,0)</f>
        <v>0</v>
      </c>
      <c r="Q17" s="320">
        <f>IF('Painel  de Controle'!$E$30="Sim",BP!P11*'Premissas Financeiras'!P62,0)</f>
        <v>0</v>
      </c>
      <c r="R17" s="320">
        <f>IF('Painel  de Controle'!$E$30="Sim",BP!Q11*'Premissas Financeiras'!Q62,0)</f>
        <v>0</v>
      </c>
      <c r="S17" s="320">
        <f>IF('Painel  de Controle'!$E$30="Sim",BP!R11*'Premissas Financeiras'!R62,0)</f>
        <v>0</v>
      </c>
      <c r="T17" s="320">
        <f>IF('Painel  de Controle'!$E$30="Sim",BP!S11*'Premissas Financeiras'!S62,0)</f>
        <v>0</v>
      </c>
      <c r="U17" s="320">
        <f>IF('Painel  de Controle'!$E$30="Sim",BP!T11*'Premissas Financeiras'!T62,0)</f>
        <v>0</v>
      </c>
      <c r="V17" s="320">
        <f>IF('Painel  de Controle'!$E$30="Sim",BP!U11*'Premissas Financeiras'!U62,0)</f>
        <v>0</v>
      </c>
      <c r="W17" s="320">
        <f>IF('Painel  de Controle'!$E$30="Sim",BP!V11*'Premissas Financeiras'!V62,0)</f>
        <v>0</v>
      </c>
      <c r="X17" s="320">
        <f>IF('Painel  de Controle'!$E$30="Sim",BP!W11*'Premissas Financeiras'!W62,0)</f>
        <v>0</v>
      </c>
      <c r="Y17" s="320">
        <f>IF('Painel  de Controle'!$E$30="Sim",BP!X11*'Premissas Financeiras'!X62,0)</f>
        <v>0</v>
      </c>
      <c r="Z17" s="320">
        <f>IF('Painel  de Controle'!$E$30="Sim",BP!Y11*'Premissas Financeiras'!Y62,0)</f>
        <v>0</v>
      </c>
      <c r="AA17" s="320">
        <f>IF('Painel  de Controle'!$E$30="Sim",BP!Z11*'Premissas Financeiras'!Z62,0)</f>
        <v>0</v>
      </c>
      <c r="AB17" s="320">
        <f>IF('Painel  de Controle'!$E$30="Sim",BP!AA11*'Premissas Financeiras'!AA62,0)</f>
        <v>0</v>
      </c>
      <c r="AC17" s="320">
        <f>IF('Painel  de Controle'!$E$30="Sim",BP!AB11*'Premissas Financeiras'!AB62,0)</f>
        <v>0</v>
      </c>
      <c r="AD17" s="320">
        <f>IF('Painel  de Controle'!$E$30="Sim",BP!AC11*'Premissas Financeiras'!AC62,0)</f>
        <v>0</v>
      </c>
      <c r="AE17" s="320">
        <f>IF('Painel  de Controle'!$E$30="Sim",BP!AD11*'Premissas Financeiras'!AD62,0)</f>
        <v>0</v>
      </c>
      <c r="AF17" s="320">
        <f>IF('Painel  de Controle'!$E$30="Sim",BP!AE11*'Premissas Financeiras'!AE62,0)</f>
        <v>0</v>
      </c>
      <c r="AG17" s="320">
        <f>IF('Painel  de Controle'!$E$30="Sim",BP!AF11*'Premissas Financeiras'!AF62,0)</f>
        <v>0</v>
      </c>
      <c r="AH17" s="320">
        <f>IF('Painel  de Controle'!$E$30="Sim",BP!AG11*'Premissas Financeiras'!AG62,0)</f>
        <v>0</v>
      </c>
      <c r="AI17" s="320">
        <f>IF('Painel  de Controle'!$E$30="Sim",BP!AH11*'Premissas Financeiras'!AH62,0)</f>
        <v>0</v>
      </c>
      <c r="AJ17" s="320">
        <f>IF('Painel  de Controle'!$E$30="Sim",BP!AI11*'Premissas Financeiras'!AI62,0)</f>
        <v>0</v>
      </c>
      <c r="AK17" s="320">
        <f>IF('Painel  de Controle'!$E$30="Sim",BP!AJ11*'Premissas Financeiras'!AJ62,0)</f>
        <v>0</v>
      </c>
      <c r="AL17" s="320">
        <f>IF('Painel  de Controle'!$E$30="Sim",BP!AK11*'Premissas Financeiras'!AK62,0)</f>
        <v>0</v>
      </c>
      <c r="AM17" s="320">
        <f>IF('Painel  de Controle'!$E$30="Sim",BP!AL11*'Premissas Financeiras'!AL62,0)</f>
        <v>0</v>
      </c>
      <c r="AN17" s="320">
        <f>IF('Painel  de Controle'!$E$30="Sim",BP!AR11*'Premissas Financeiras'!AM62,0)</f>
        <v>0</v>
      </c>
      <c r="AO17" s="320">
        <f>IF('Painel  de Controle'!$E$30="Sim",BP!AS11*'Premissas Financeiras'!AN62,0)</f>
        <v>0</v>
      </c>
      <c r="AP17" s="320">
        <f>IF('Painel  de Controle'!$E$30="Sim",BP!AT11*'Premissas Financeiras'!AO62,0)</f>
        <v>0</v>
      </c>
      <c r="AQ17" s="320">
        <f>IF('Painel  de Controle'!$E$30="Sim",BP!AU11*'Premissas Financeiras'!AP62,0)</f>
        <v>0</v>
      </c>
      <c r="AR17" s="305"/>
      <c r="AS17" s="221">
        <f t="shared" si="9"/>
        <v>0</v>
      </c>
      <c r="AT17" s="221">
        <f t="shared" si="9"/>
        <v>0</v>
      </c>
      <c r="AU17" s="221">
        <f t="shared" si="9"/>
        <v>0</v>
      </c>
      <c r="AV17" s="221">
        <f t="shared" si="9"/>
        <v>0</v>
      </c>
      <c r="AW17" s="221">
        <f t="shared" si="9"/>
        <v>0</v>
      </c>
      <c r="AX17" s="221">
        <f t="shared" si="9"/>
        <v>0</v>
      </c>
      <c r="AY17" s="221">
        <f t="shared" si="9"/>
        <v>0</v>
      </c>
      <c r="AZ17" s="221">
        <f t="shared" si="9"/>
        <v>0</v>
      </c>
      <c r="BA17" s="221">
        <f t="shared" si="9"/>
        <v>0</v>
      </c>
      <c r="BB17" s="221">
        <f t="shared" si="9"/>
        <v>0</v>
      </c>
      <c r="BC17" s="221">
        <f t="shared" si="10"/>
        <v>0</v>
      </c>
      <c r="BD17" s="221">
        <f t="shared" si="10"/>
        <v>0</v>
      </c>
      <c r="BE17" s="221">
        <f t="shared" si="10"/>
        <v>0</v>
      </c>
      <c r="BF17" s="221">
        <f t="shared" si="10"/>
        <v>0</v>
      </c>
      <c r="BG17" s="221">
        <f t="shared" si="10"/>
        <v>0</v>
      </c>
      <c r="BH17" s="221">
        <f t="shared" si="10"/>
        <v>0</v>
      </c>
      <c r="BI17" s="221">
        <f t="shared" si="10"/>
        <v>0</v>
      </c>
      <c r="BJ17" s="221">
        <f t="shared" si="10"/>
        <v>0</v>
      </c>
      <c r="BK17" s="221">
        <f t="shared" si="10"/>
        <v>0</v>
      </c>
      <c r="BL17" s="221">
        <f t="shared" si="10"/>
        <v>0</v>
      </c>
      <c r="BM17" s="221">
        <f t="shared" si="11"/>
        <v>0</v>
      </c>
      <c r="BN17" s="221">
        <f t="shared" si="11"/>
        <v>0</v>
      </c>
      <c r="BO17" s="221">
        <f t="shared" si="11"/>
        <v>0</v>
      </c>
      <c r="BP17" s="221">
        <f t="shared" si="11"/>
        <v>0</v>
      </c>
      <c r="BQ17" s="221">
        <f t="shared" si="11"/>
        <v>0</v>
      </c>
      <c r="BR17" s="221">
        <f t="shared" si="11"/>
        <v>0</v>
      </c>
      <c r="BS17" s="221">
        <f t="shared" si="11"/>
        <v>0</v>
      </c>
      <c r="BT17" s="221">
        <f t="shared" si="11"/>
        <v>0</v>
      </c>
      <c r="BU17" s="221">
        <f t="shared" si="11"/>
        <v>0</v>
      </c>
      <c r="BV17" s="221">
        <f t="shared" si="11"/>
        <v>0</v>
      </c>
      <c r="BW17" s="221">
        <f t="shared" si="12"/>
        <v>0</v>
      </c>
      <c r="BX17" s="221">
        <f t="shared" si="12"/>
        <v>0</v>
      </c>
      <c r="BY17" s="221">
        <f t="shared" si="12"/>
        <v>0</v>
      </c>
      <c r="BZ17" s="221">
        <f t="shared" si="12"/>
        <v>0</v>
      </c>
      <c r="CA17" s="221">
        <f t="shared" si="12"/>
        <v>0</v>
      </c>
      <c r="CB17" s="221">
        <f t="shared" si="12"/>
        <v>0</v>
      </c>
      <c r="CC17" s="221">
        <f t="shared" si="12"/>
        <v>0</v>
      </c>
      <c r="CD17" s="221">
        <f t="shared" si="12"/>
        <v>0</v>
      </c>
      <c r="CE17" s="221">
        <f t="shared" si="12"/>
        <v>0</v>
      </c>
      <c r="CF17" s="221">
        <f t="shared" si="12"/>
        <v>0</v>
      </c>
      <c r="CG17" s="221">
        <f t="shared" si="13"/>
        <v>0</v>
      </c>
      <c r="CH17" s="221">
        <f t="shared" si="13"/>
        <v>0</v>
      </c>
      <c r="CI17" s="221">
        <f t="shared" si="13"/>
        <v>0</v>
      </c>
      <c r="CJ17" s="221">
        <f t="shared" si="13"/>
        <v>0</v>
      </c>
      <c r="CK17" s="221">
        <f t="shared" si="13"/>
        <v>0</v>
      </c>
      <c r="CL17" s="221">
        <f t="shared" si="13"/>
        <v>0</v>
      </c>
      <c r="CM17" s="221">
        <f t="shared" si="13"/>
        <v>0</v>
      </c>
      <c r="CN17" s="221">
        <f t="shared" si="13"/>
        <v>0</v>
      </c>
      <c r="CO17" s="221">
        <f t="shared" si="13"/>
        <v>0</v>
      </c>
      <c r="CP17" s="221">
        <f t="shared" si="13"/>
        <v>0</v>
      </c>
      <c r="CQ17" s="221">
        <f t="shared" si="14"/>
        <v>0</v>
      </c>
      <c r="CR17" s="221">
        <f t="shared" si="14"/>
        <v>0</v>
      </c>
      <c r="CS17" s="221">
        <f t="shared" si="14"/>
        <v>0</v>
      </c>
      <c r="CT17" s="221">
        <f t="shared" si="14"/>
        <v>0</v>
      </c>
      <c r="CU17" s="221">
        <f t="shared" si="14"/>
        <v>0</v>
      </c>
      <c r="CV17" s="221">
        <f t="shared" si="14"/>
        <v>0</v>
      </c>
      <c r="CW17" s="221">
        <f t="shared" si="14"/>
        <v>0</v>
      </c>
      <c r="CX17" s="221">
        <f t="shared" si="14"/>
        <v>0</v>
      </c>
      <c r="CY17" s="221">
        <f t="shared" si="14"/>
        <v>0</v>
      </c>
      <c r="CZ17" s="221">
        <f t="shared" si="14"/>
        <v>0</v>
      </c>
      <c r="DA17" s="221">
        <f t="shared" si="15"/>
        <v>0</v>
      </c>
      <c r="DB17" s="221">
        <f t="shared" si="15"/>
        <v>0</v>
      </c>
      <c r="DC17" s="221">
        <f t="shared" si="15"/>
        <v>0</v>
      </c>
      <c r="DD17" s="221">
        <f t="shared" si="15"/>
        <v>0</v>
      </c>
      <c r="DE17" s="221">
        <f t="shared" si="15"/>
        <v>0</v>
      </c>
      <c r="DF17" s="221">
        <f t="shared" si="15"/>
        <v>0</v>
      </c>
      <c r="DG17" s="221">
        <f t="shared" si="15"/>
        <v>0</v>
      </c>
      <c r="DH17" s="221">
        <f t="shared" si="15"/>
        <v>0</v>
      </c>
      <c r="DI17" s="221">
        <f t="shared" si="15"/>
        <v>0</v>
      </c>
      <c r="DJ17" s="221">
        <f t="shared" si="15"/>
        <v>0</v>
      </c>
      <c r="DK17" s="221">
        <f t="shared" si="16"/>
        <v>0</v>
      </c>
      <c r="DL17" s="221">
        <f t="shared" si="16"/>
        <v>0</v>
      </c>
      <c r="DM17" s="221">
        <f t="shared" si="16"/>
        <v>0</v>
      </c>
      <c r="DN17" s="221">
        <f t="shared" si="16"/>
        <v>0</v>
      </c>
      <c r="DO17" s="221">
        <f t="shared" si="16"/>
        <v>0</v>
      </c>
      <c r="DP17" s="221">
        <f t="shared" si="16"/>
        <v>0</v>
      </c>
      <c r="DQ17" s="221">
        <f t="shared" si="16"/>
        <v>0</v>
      </c>
      <c r="DR17" s="221">
        <f t="shared" si="16"/>
        <v>0</v>
      </c>
      <c r="DS17" s="221">
        <f t="shared" si="16"/>
        <v>0</v>
      </c>
      <c r="DT17" s="221">
        <f t="shared" si="16"/>
        <v>0</v>
      </c>
      <c r="DU17" s="221">
        <f t="shared" si="17"/>
        <v>0</v>
      </c>
      <c r="DV17" s="221">
        <f t="shared" si="17"/>
        <v>0</v>
      </c>
      <c r="DW17" s="221">
        <f t="shared" si="17"/>
        <v>0</v>
      </c>
      <c r="DX17" s="221">
        <f t="shared" si="17"/>
        <v>0</v>
      </c>
      <c r="DY17" s="221">
        <f t="shared" si="17"/>
        <v>0</v>
      </c>
      <c r="DZ17" s="221">
        <f t="shared" si="17"/>
        <v>0</v>
      </c>
      <c r="EA17" s="221">
        <f t="shared" si="17"/>
        <v>0</v>
      </c>
      <c r="EB17" s="221">
        <f t="shared" si="17"/>
        <v>0</v>
      </c>
      <c r="EC17" s="221">
        <f t="shared" si="17"/>
        <v>0</v>
      </c>
      <c r="ED17" s="221">
        <f t="shared" si="17"/>
        <v>0</v>
      </c>
      <c r="EE17" s="221">
        <f t="shared" si="18"/>
        <v>0</v>
      </c>
      <c r="EF17" s="221">
        <f t="shared" si="18"/>
        <v>0</v>
      </c>
      <c r="EG17" s="221">
        <f t="shared" si="18"/>
        <v>0</v>
      </c>
      <c r="EH17" s="221">
        <f t="shared" si="18"/>
        <v>0</v>
      </c>
      <c r="EI17" s="221">
        <f t="shared" si="18"/>
        <v>0</v>
      </c>
      <c r="EJ17" s="221">
        <f t="shared" si="18"/>
        <v>0</v>
      </c>
      <c r="EK17" s="221">
        <f t="shared" si="18"/>
        <v>0</v>
      </c>
      <c r="EL17" s="221">
        <f t="shared" si="18"/>
        <v>0</v>
      </c>
      <c r="EM17" s="221">
        <f t="shared" si="18"/>
        <v>0</v>
      </c>
      <c r="EN17" s="221">
        <f t="shared" si="18"/>
        <v>0</v>
      </c>
      <c r="EO17" s="221">
        <f t="shared" si="19"/>
        <v>0</v>
      </c>
      <c r="EP17" s="221">
        <f t="shared" si="19"/>
        <v>0</v>
      </c>
      <c r="EQ17" s="221">
        <f t="shared" si="19"/>
        <v>0</v>
      </c>
      <c r="ER17" s="221">
        <f t="shared" si="19"/>
        <v>0</v>
      </c>
      <c r="ES17" s="221">
        <f t="shared" si="19"/>
        <v>0</v>
      </c>
      <c r="ET17" s="221">
        <f t="shared" si="19"/>
        <v>0</v>
      </c>
      <c r="EU17" s="221">
        <f t="shared" si="19"/>
        <v>0</v>
      </c>
      <c r="EV17" s="221">
        <f t="shared" si="19"/>
        <v>0</v>
      </c>
      <c r="EW17" s="221">
        <f t="shared" si="19"/>
        <v>0</v>
      </c>
      <c r="EX17" s="221">
        <f t="shared" si="19"/>
        <v>0</v>
      </c>
      <c r="EY17" s="221">
        <f t="shared" si="20"/>
        <v>0</v>
      </c>
      <c r="EZ17" s="221">
        <f t="shared" si="20"/>
        <v>0</v>
      </c>
      <c r="FA17" s="221">
        <f t="shared" si="20"/>
        <v>0</v>
      </c>
      <c r="FB17" s="221">
        <f t="shared" si="20"/>
        <v>0</v>
      </c>
      <c r="FC17" s="221">
        <f t="shared" si="20"/>
        <v>0</v>
      </c>
      <c r="FD17" s="221">
        <f t="shared" si="20"/>
        <v>0</v>
      </c>
      <c r="FE17" s="221">
        <f t="shared" si="20"/>
        <v>0</v>
      </c>
      <c r="FF17" s="221">
        <f t="shared" si="20"/>
        <v>0</v>
      </c>
      <c r="FG17" s="221">
        <f t="shared" si="20"/>
        <v>0</v>
      </c>
      <c r="FH17" s="221">
        <f t="shared" si="20"/>
        <v>0</v>
      </c>
      <c r="FI17" s="221">
        <f t="shared" si="21"/>
        <v>0</v>
      </c>
      <c r="FJ17" s="221">
        <f t="shared" si="21"/>
        <v>0</v>
      </c>
      <c r="FK17" s="221">
        <f t="shared" si="21"/>
        <v>0</v>
      </c>
      <c r="FL17" s="221">
        <f t="shared" si="21"/>
        <v>0</v>
      </c>
      <c r="FM17" s="221">
        <f t="shared" si="21"/>
        <v>0</v>
      </c>
      <c r="FN17" s="221">
        <f t="shared" si="21"/>
        <v>0</v>
      </c>
      <c r="FO17" s="221">
        <f t="shared" si="21"/>
        <v>0</v>
      </c>
      <c r="FP17" s="221">
        <f t="shared" si="21"/>
        <v>0</v>
      </c>
      <c r="FQ17" s="221">
        <f t="shared" si="21"/>
        <v>0</v>
      </c>
      <c r="FR17" s="221">
        <f t="shared" si="21"/>
        <v>0</v>
      </c>
      <c r="FS17" s="221">
        <f t="shared" si="22"/>
        <v>0</v>
      </c>
      <c r="FT17" s="221">
        <f t="shared" si="22"/>
        <v>0</v>
      </c>
      <c r="FU17" s="221">
        <f t="shared" si="22"/>
        <v>0</v>
      </c>
      <c r="FV17" s="221">
        <f t="shared" si="22"/>
        <v>0</v>
      </c>
      <c r="FW17" s="221">
        <f t="shared" si="22"/>
        <v>0</v>
      </c>
      <c r="FX17" s="221">
        <f t="shared" si="22"/>
        <v>0</v>
      </c>
      <c r="FY17" s="221">
        <f t="shared" si="22"/>
        <v>0</v>
      </c>
      <c r="FZ17" s="221">
        <f t="shared" si="22"/>
        <v>0</v>
      </c>
      <c r="GA17" s="221">
        <f t="shared" si="22"/>
        <v>0</v>
      </c>
      <c r="GB17" s="221">
        <f t="shared" si="22"/>
        <v>0</v>
      </c>
      <c r="GC17" s="221">
        <f t="shared" si="23"/>
        <v>0</v>
      </c>
      <c r="GD17" s="221">
        <f t="shared" si="23"/>
        <v>0</v>
      </c>
      <c r="GE17" s="221">
        <f t="shared" si="23"/>
        <v>0</v>
      </c>
      <c r="GF17" s="221">
        <f t="shared" si="23"/>
        <v>0</v>
      </c>
      <c r="GG17" s="221">
        <f t="shared" si="23"/>
        <v>0</v>
      </c>
      <c r="GH17" s="221">
        <f t="shared" si="23"/>
        <v>0</v>
      </c>
      <c r="GI17" s="221">
        <f t="shared" si="23"/>
        <v>0</v>
      </c>
      <c r="GJ17" s="221">
        <f t="shared" si="23"/>
        <v>0</v>
      </c>
      <c r="GK17" s="221">
        <f t="shared" si="23"/>
        <v>0</v>
      </c>
      <c r="GL17" s="221">
        <f t="shared" si="23"/>
        <v>0</v>
      </c>
      <c r="GM17" s="221">
        <f t="shared" si="24"/>
        <v>0</v>
      </c>
      <c r="GN17" s="221">
        <f t="shared" si="24"/>
        <v>0</v>
      </c>
      <c r="GO17" s="221">
        <f t="shared" si="24"/>
        <v>0</v>
      </c>
      <c r="GP17" s="221">
        <f t="shared" si="24"/>
        <v>0</v>
      </c>
      <c r="GQ17" s="221">
        <f t="shared" si="24"/>
        <v>0</v>
      </c>
      <c r="GR17" s="221">
        <f t="shared" si="24"/>
        <v>0</v>
      </c>
      <c r="GS17" s="221">
        <f t="shared" si="24"/>
        <v>0</v>
      </c>
      <c r="GT17" s="221">
        <f t="shared" si="24"/>
        <v>0</v>
      </c>
      <c r="GU17" s="221">
        <f t="shared" si="24"/>
        <v>0</v>
      </c>
      <c r="GV17" s="221">
        <f t="shared" si="24"/>
        <v>0</v>
      </c>
      <c r="GW17" s="221">
        <f t="shared" si="25"/>
        <v>0</v>
      </c>
      <c r="GX17" s="221">
        <f t="shared" si="25"/>
        <v>0</v>
      </c>
      <c r="GY17" s="221">
        <f t="shared" si="25"/>
        <v>0</v>
      </c>
      <c r="GZ17" s="221">
        <f t="shared" si="25"/>
        <v>0</v>
      </c>
      <c r="HA17" s="221">
        <f t="shared" si="25"/>
        <v>0</v>
      </c>
      <c r="HB17" s="221">
        <f t="shared" si="25"/>
        <v>0</v>
      </c>
      <c r="HC17" s="221">
        <f t="shared" si="25"/>
        <v>0</v>
      </c>
      <c r="HD17" s="221">
        <f t="shared" si="25"/>
        <v>0</v>
      </c>
      <c r="HE17" s="221">
        <f t="shared" si="25"/>
        <v>0</v>
      </c>
      <c r="HF17" s="221">
        <f t="shared" si="25"/>
        <v>0</v>
      </c>
      <c r="HG17" s="221">
        <f t="shared" si="26"/>
        <v>0</v>
      </c>
      <c r="HH17" s="221">
        <f t="shared" si="26"/>
        <v>0</v>
      </c>
      <c r="HI17" s="221">
        <f t="shared" si="26"/>
        <v>0</v>
      </c>
      <c r="HJ17" s="221">
        <f t="shared" si="26"/>
        <v>0</v>
      </c>
      <c r="HK17" s="221">
        <f t="shared" si="26"/>
        <v>0</v>
      </c>
      <c r="HL17" s="221">
        <f t="shared" si="26"/>
        <v>0</v>
      </c>
      <c r="HM17" s="221">
        <f t="shared" si="26"/>
        <v>0</v>
      </c>
      <c r="HN17" s="221">
        <f t="shared" si="26"/>
        <v>0</v>
      </c>
      <c r="HO17" s="221">
        <f t="shared" si="26"/>
        <v>0</v>
      </c>
      <c r="HP17" s="221">
        <f t="shared" si="26"/>
        <v>0</v>
      </c>
      <c r="HQ17" s="221">
        <f t="shared" si="27"/>
        <v>0</v>
      </c>
      <c r="HR17" s="221">
        <f t="shared" si="27"/>
        <v>0</v>
      </c>
      <c r="HS17" s="221">
        <f t="shared" si="27"/>
        <v>0</v>
      </c>
      <c r="HT17" s="221">
        <f t="shared" si="27"/>
        <v>0</v>
      </c>
      <c r="HU17" s="221">
        <f t="shared" si="27"/>
        <v>0</v>
      </c>
      <c r="HV17" s="221">
        <f t="shared" si="27"/>
        <v>0</v>
      </c>
      <c r="HW17" s="221">
        <f t="shared" si="27"/>
        <v>0</v>
      </c>
      <c r="HX17" s="221">
        <f t="shared" si="27"/>
        <v>0</v>
      </c>
      <c r="HY17" s="221">
        <f t="shared" si="27"/>
        <v>0</v>
      </c>
      <c r="HZ17" s="221">
        <f t="shared" si="27"/>
        <v>0</v>
      </c>
      <c r="IA17" s="221">
        <f t="shared" si="28"/>
        <v>0</v>
      </c>
      <c r="IB17" s="221">
        <f t="shared" si="28"/>
        <v>0</v>
      </c>
      <c r="IC17" s="221">
        <f t="shared" si="28"/>
        <v>0</v>
      </c>
      <c r="ID17" s="221">
        <f t="shared" si="28"/>
        <v>0</v>
      </c>
      <c r="IE17" s="221">
        <f t="shared" si="28"/>
        <v>0</v>
      </c>
      <c r="IF17" s="221">
        <f t="shared" si="28"/>
        <v>0</v>
      </c>
      <c r="IG17" s="221">
        <f t="shared" si="28"/>
        <v>0</v>
      </c>
      <c r="IH17" s="221">
        <f t="shared" si="28"/>
        <v>0</v>
      </c>
      <c r="II17" s="221">
        <f t="shared" si="28"/>
        <v>0</v>
      </c>
      <c r="IJ17" s="221">
        <f t="shared" si="28"/>
        <v>0</v>
      </c>
      <c r="IK17" s="221">
        <f t="shared" si="29"/>
        <v>0</v>
      </c>
      <c r="IL17" s="221">
        <f t="shared" si="29"/>
        <v>0</v>
      </c>
      <c r="IM17" s="221">
        <f t="shared" si="29"/>
        <v>0</v>
      </c>
      <c r="IN17" s="221">
        <f t="shared" si="29"/>
        <v>0</v>
      </c>
      <c r="IO17" s="221">
        <f t="shared" si="29"/>
        <v>0</v>
      </c>
      <c r="IP17" s="221">
        <f t="shared" si="29"/>
        <v>0</v>
      </c>
      <c r="IQ17" s="221">
        <f t="shared" si="29"/>
        <v>0</v>
      </c>
      <c r="IR17" s="221">
        <f t="shared" si="29"/>
        <v>0</v>
      </c>
      <c r="IS17" s="221">
        <f t="shared" si="29"/>
        <v>0</v>
      </c>
      <c r="IT17" s="221">
        <f t="shared" si="29"/>
        <v>0</v>
      </c>
      <c r="IU17" s="221">
        <f t="shared" si="30"/>
        <v>0</v>
      </c>
      <c r="IV17" s="221">
        <f t="shared" si="30"/>
        <v>0</v>
      </c>
      <c r="IW17" s="221">
        <f t="shared" si="30"/>
        <v>0</v>
      </c>
      <c r="IX17" s="221">
        <f t="shared" si="30"/>
        <v>0</v>
      </c>
      <c r="IY17" s="221">
        <f t="shared" si="30"/>
        <v>0</v>
      </c>
      <c r="IZ17" s="221">
        <f t="shared" si="30"/>
        <v>0</v>
      </c>
      <c r="JA17" s="221">
        <f t="shared" si="30"/>
        <v>0</v>
      </c>
      <c r="JB17" s="221">
        <f t="shared" si="30"/>
        <v>0</v>
      </c>
      <c r="JC17" s="221">
        <f t="shared" si="30"/>
        <v>0</v>
      </c>
      <c r="JD17" s="221">
        <f t="shared" si="30"/>
        <v>0</v>
      </c>
      <c r="JE17" s="221">
        <f t="shared" si="31"/>
        <v>0</v>
      </c>
      <c r="JF17" s="221">
        <f t="shared" si="31"/>
        <v>0</v>
      </c>
      <c r="JG17" s="221">
        <f t="shared" si="31"/>
        <v>0</v>
      </c>
      <c r="JH17" s="221">
        <f t="shared" si="31"/>
        <v>0</v>
      </c>
      <c r="JI17" s="221">
        <f t="shared" si="31"/>
        <v>0</v>
      </c>
      <c r="JJ17" s="221">
        <f t="shared" si="31"/>
        <v>0</v>
      </c>
      <c r="JK17" s="221">
        <f t="shared" si="31"/>
        <v>0</v>
      </c>
      <c r="JL17" s="221">
        <f t="shared" si="31"/>
        <v>0</v>
      </c>
      <c r="JM17" s="221">
        <f t="shared" si="31"/>
        <v>0</v>
      </c>
      <c r="JN17" s="221">
        <f t="shared" si="31"/>
        <v>0</v>
      </c>
      <c r="JO17" s="221">
        <f t="shared" si="32"/>
        <v>0</v>
      </c>
      <c r="JP17" s="221">
        <f t="shared" si="32"/>
        <v>0</v>
      </c>
      <c r="JQ17" s="221">
        <f t="shared" si="32"/>
        <v>0</v>
      </c>
      <c r="JR17" s="221">
        <f t="shared" si="32"/>
        <v>0</v>
      </c>
      <c r="JS17" s="221">
        <f t="shared" si="32"/>
        <v>0</v>
      </c>
      <c r="JT17" s="221">
        <f t="shared" si="32"/>
        <v>0</v>
      </c>
      <c r="JU17" s="221">
        <f t="shared" si="32"/>
        <v>0</v>
      </c>
      <c r="JV17" s="221">
        <f t="shared" si="32"/>
        <v>0</v>
      </c>
      <c r="JW17" s="221">
        <f t="shared" si="32"/>
        <v>0</v>
      </c>
      <c r="JX17" s="221">
        <f t="shared" si="32"/>
        <v>0</v>
      </c>
      <c r="JY17" s="221">
        <f t="shared" si="33"/>
        <v>0</v>
      </c>
      <c r="JZ17" s="221">
        <f t="shared" si="33"/>
        <v>0</v>
      </c>
      <c r="KA17" s="221">
        <f t="shared" si="33"/>
        <v>0</v>
      </c>
      <c r="KB17" s="221">
        <f t="shared" si="33"/>
        <v>0</v>
      </c>
      <c r="KC17" s="221">
        <f t="shared" si="33"/>
        <v>0</v>
      </c>
      <c r="KD17" s="221">
        <f t="shared" si="33"/>
        <v>0</v>
      </c>
      <c r="KE17" s="221">
        <f t="shared" si="33"/>
        <v>0</v>
      </c>
      <c r="KF17" s="221">
        <f t="shared" si="33"/>
        <v>0</v>
      </c>
      <c r="KG17" s="221">
        <f t="shared" si="33"/>
        <v>0</v>
      </c>
      <c r="KH17" s="221">
        <f t="shared" si="33"/>
        <v>0</v>
      </c>
      <c r="KI17" s="221">
        <f t="shared" si="34"/>
        <v>0</v>
      </c>
      <c r="KJ17" s="221">
        <f t="shared" si="34"/>
        <v>0</v>
      </c>
      <c r="KK17" s="221">
        <f t="shared" si="34"/>
        <v>0</v>
      </c>
      <c r="KL17" s="221">
        <f t="shared" si="34"/>
        <v>0</v>
      </c>
      <c r="KM17" s="221">
        <f t="shared" si="34"/>
        <v>0</v>
      </c>
      <c r="KN17" s="221">
        <f t="shared" si="34"/>
        <v>0</v>
      </c>
      <c r="KO17" s="221">
        <f t="shared" si="34"/>
        <v>0</v>
      </c>
      <c r="KP17" s="221">
        <f t="shared" si="34"/>
        <v>0</v>
      </c>
      <c r="KQ17" s="221">
        <f t="shared" si="34"/>
        <v>0</v>
      </c>
      <c r="KR17" s="221">
        <f t="shared" si="34"/>
        <v>0</v>
      </c>
      <c r="KS17" s="221">
        <f t="shared" si="35"/>
        <v>0</v>
      </c>
      <c r="KT17" s="221">
        <f t="shared" si="35"/>
        <v>0</v>
      </c>
      <c r="KU17" s="221">
        <f t="shared" si="35"/>
        <v>0</v>
      </c>
      <c r="KV17" s="221">
        <f t="shared" si="35"/>
        <v>0</v>
      </c>
      <c r="KW17" s="221">
        <f t="shared" si="35"/>
        <v>0</v>
      </c>
      <c r="KX17" s="221">
        <f t="shared" si="35"/>
        <v>0</v>
      </c>
      <c r="KY17" s="221">
        <f t="shared" si="35"/>
        <v>0</v>
      </c>
      <c r="KZ17" s="221">
        <f t="shared" si="35"/>
        <v>0</v>
      </c>
      <c r="LA17" s="221">
        <f t="shared" si="35"/>
        <v>0</v>
      </c>
      <c r="LB17" s="221">
        <f t="shared" si="35"/>
        <v>0</v>
      </c>
      <c r="LC17" s="221">
        <f t="shared" si="36"/>
        <v>0</v>
      </c>
      <c r="LD17" s="221">
        <f t="shared" si="36"/>
        <v>0</v>
      </c>
      <c r="LE17" s="221">
        <f t="shared" si="36"/>
        <v>0</v>
      </c>
      <c r="LF17" s="221">
        <f t="shared" si="36"/>
        <v>0</v>
      </c>
      <c r="LG17" s="221">
        <f t="shared" si="36"/>
        <v>0</v>
      </c>
      <c r="LH17" s="221">
        <f t="shared" si="36"/>
        <v>0</v>
      </c>
      <c r="LI17" s="221">
        <f t="shared" si="36"/>
        <v>0</v>
      </c>
      <c r="LJ17" s="221">
        <f t="shared" si="36"/>
        <v>0</v>
      </c>
      <c r="LK17" s="221">
        <f t="shared" si="36"/>
        <v>0</v>
      </c>
      <c r="LL17" s="221">
        <f t="shared" si="36"/>
        <v>0</v>
      </c>
      <c r="LM17" s="221">
        <f t="shared" si="37"/>
        <v>0</v>
      </c>
      <c r="LN17" s="221">
        <f t="shared" si="37"/>
        <v>0</v>
      </c>
      <c r="LO17" s="221">
        <f t="shared" si="37"/>
        <v>0</v>
      </c>
      <c r="LP17" s="221">
        <f t="shared" si="37"/>
        <v>0</v>
      </c>
      <c r="LQ17" s="221">
        <f t="shared" si="37"/>
        <v>0</v>
      </c>
      <c r="LR17" s="221">
        <f t="shared" si="37"/>
        <v>0</v>
      </c>
      <c r="LS17" s="221">
        <f t="shared" si="37"/>
        <v>0</v>
      </c>
      <c r="LT17" s="221">
        <f t="shared" si="37"/>
        <v>0</v>
      </c>
      <c r="LU17" s="221">
        <f t="shared" si="37"/>
        <v>0</v>
      </c>
      <c r="LV17" s="221">
        <f t="shared" si="37"/>
        <v>0</v>
      </c>
      <c r="LW17" s="221">
        <f t="shared" si="38"/>
        <v>0</v>
      </c>
      <c r="LX17" s="221">
        <f t="shared" si="38"/>
        <v>0</v>
      </c>
      <c r="LY17" s="221">
        <f t="shared" si="38"/>
        <v>0</v>
      </c>
      <c r="LZ17" s="221">
        <f t="shared" si="38"/>
        <v>0</v>
      </c>
      <c r="MA17" s="221">
        <f t="shared" si="38"/>
        <v>0</v>
      </c>
      <c r="MB17" s="221">
        <f t="shared" si="38"/>
        <v>0</v>
      </c>
      <c r="MC17" s="221">
        <f t="shared" si="38"/>
        <v>0</v>
      </c>
      <c r="MD17" s="221">
        <f t="shared" si="38"/>
        <v>0</v>
      </c>
      <c r="ME17" s="221">
        <f t="shared" si="38"/>
        <v>0</v>
      </c>
      <c r="MF17" s="221">
        <f t="shared" si="38"/>
        <v>0</v>
      </c>
      <c r="MG17" s="221">
        <f t="shared" si="39"/>
        <v>0</v>
      </c>
      <c r="MH17" s="221">
        <f t="shared" si="39"/>
        <v>0</v>
      </c>
      <c r="MI17" s="221">
        <f t="shared" si="39"/>
        <v>0</v>
      </c>
      <c r="MJ17" s="221">
        <f t="shared" si="39"/>
        <v>0</v>
      </c>
      <c r="MK17" s="221">
        <f t="shared" si="39"/>
        <v>0</v>
      </c>
      <c r="ML17" s="221">
        <f t="shared" si="39"/>
        <v>0</v>
      </c>
      <c r="MM17" s="221">
        <f t="shared" si="39"/>
        <v>0</v>
      </c>
      <c r="MN17" s="221">
        <f t="shared" si="39"/>
        <v>0</v>
      </c>
      <c r="MO17" s="221">
        <f t="shared" si="39"/>
        <v>0</v>
      </c>
      <c r="MP17" s="221">
        <f t="shared" si="39"/>
        <v>0</v>
      </c>
      <c r="MQ17" s="221">
        <f t="shared" si="40"/>
        <v>0</v>
      </c>
      <c r="MR17" s="221">
        <f t="shared" si="40"/>
        <v>0</v>
      </c>
      <c r="MS17" s="221">
        <f t="shared" si="40"/>
        <v>0</v>
      </c>
      <c r="MT17" s="221">
        <f t="shared" si="40"/>
        <v>0</v>
      </c>
      <c r="MU17" s="221">
        <f t="shared" si="40"/>
        <v>0</v>
      </c>
      <c r="MV17" s="221">
        <f t="shared" si="40"/>
        <v>0</v>
      </c>
      <c r="MW17" s="221">
        <f t="shared" si="40"/>
        <v>0</v>
      </c>
      <c r="MX17" s="221">
        <f t="shared" si="40"/>
        <v>0</v>
      </c>
      <c r="MY17" s="221">
        <f t="shared" si="40"/>
        <v>0</v>
      </c>
      <c r="MZ17" s="221">
        <f t="shared" si="40"/>
        <v>0</v>
      </c>
      <c r="NA17" s="221">
        <f t="shared" si="41"/>
        <v>0</v>
      </c>
      <c r="NB17" s="221">
        <f t="shared" si="41"/>
        <v>0</v>
      </c>
      <c r="NC17" s="221">
        <f t="shared" si="41"/>
        <v>0</v>
      </c>
      <c r="ND17" s="221">
        <f t="shared" si="41"/>
        <v>0</v>
      </c>
      <c r="NE17" s="221">
        <f t="shared" si="41"/>
        <v>0</v>
      </c>
      <c r="NF17" s="221">
        <f t="shared" si="41"/>
        <v>0</v>
      </c>
      <c r="NG17" s="221">
        <f t="shared" si="41"/>
        <v>0</v>
      </c>
      <c r="NH17" s="221">
        <f t="shared" si="41"/>
        <v>0</v>
      </c>
      <c r="NI17" s="221">
        <f t="shared" si="41"/>
        <v>0</v>
      </c>
      <c r="NJ17" s="221">
        <f t="shared" si="41"/>
        <v>0</v>
      </c>
      <c r="NK17" s="221">
        <f t="shared" si="42"/>
        <v>0</v>
      </c>
      <c r="NL17" s="221">
        <f t="shared" si="42"/>
        <v>0</v>
      </c>
      <c r="NM17" s="221">
        <f t="shared" si="42"/>
        <v>0</v>
      </c>
      <c r="NN17" s="221">
        <f t="shared" si="42"/>
        <v>0</v>
      </c>
      <c r="NO17" s="221">
        <f t="shared" si="42"/>
        <v>0</v>
      </c>
      <c r="NP17" s="221">
        <f t="shared" si="42"/>
        <v>0</v>
      </c>
      <c r="NQ17" s="221">
        <f t="shared" si="42"/>
        <v>0</v>
      </c>
      <c r="NR17" s="221">
        <f t="shared" si="42"/>
        <v>0</v>
      </c>
      <c r="NS17" s="221">
        <f t="shared" si="42"/>
        <v>0</v>
      </c>
      <c r="NT17" s="221">
        <f t="shared" si="42"/>
        <v>0</v>
      </c>
      <c r="NU17" s="221">
        <f t="shared" si="43"/>
        <v>0</v>
      </c>
      <c r="NV17" s="221">
        <f t="shared" si="43"/>
        <v>0</v>
      </c>
      <c r="NW17" s="221">
        <f t="shared" si="43"/>
        <v>0</v>
      </c>
      <c r="NX17" s="221">
        <f t="shared" si="43"/>
        <v>0</v>
      </c>
      <c r="NY17" s="221">
        <f t="shared" si="43"/>
        <v>0</v>
      </c>
      <c r="NZ17" s="221">
        <f t="shared" si="43"/>
        <v>0</v>
      </c>
      <c r="OA17" s="221">
        <f t="shared" si="43"/>
        <v>0</v>
      </c>
      <c r="OB17" s="221">
        <f t="shared" si="43"/>
        <v>0</v>
      </c>
      <c r="OC17" s="221">
        <f t="shared" si="43"/>
        <v>0</v>
      </c>
      <c r="OD17" s="221">
        <f t="shared" si="43"/>
        <v>0</v>
      </c>
      <c r="OE17" s="221">
        <f t="shared" si="44"/>
        <v>0</v>
      </c>
      <c r="OF17" s="221">
        <f t="shared" si="44"/>
        <v>0</v>
      </c>
      <c r="OG17" s="221">
        <f t="shared" si="44"/>
        <v>0</v>
      </c>
      <c r="OH17" s="221">
        <f t="shared" si="44"/>
        <v>0</v>
      </c>
      <c r="OI17" s="221">
        <f t="shared" si="44"/>
        <v>0</v>
      </c>
      <c r="OJ17" s="221">
        <f t="shared" si="44"/>
        <v>0</v>
      </c>
      <c r="OK17" s="221">
        <f t="shared" si="44"/>
        <v>0</v>
      </c>
      <c r="OL17" s="221">
        <f t="shared" si="44"/>
        <v>0</v>
      </c>
      <c r="OM17" s="221">
        <f t="shared" si="44"/>
        <v>0</v>
      </c>
      <c r="ON17" s="221">
        <f t="shared" si="44"/>
        <v>0</v>
      </c>
      <c r="OO17" s="221">
        <f t="shared" si="45"/>
        <v>0</v>
      </c>
      <c r="OP17" s="221">
        <f t="shared" si="45"/>
        <v>0</v>
      </c>
      <c r="OQ17" s="221">
        <f t="shared" si="45"/>
        <v>0</v>
      </c>
      <c r="OR17" s="221">
        <f t="shared" si="45"/>
        <v>0</v>
      </c>
      <c r="OS17" s="221">
        <f t="shared" si="45"/>
        <v>0</v>
      </c>
      <c r="OT17" s="221">
        <f t="shared" si="45"/>
        <v>0</v>
      </c>
      <c r="OU17" s="221">
        <f t="shared" si="45"/>
        <v>0</v>
      </c>
      <c r="OV17" s="221">
        <f t="shared" si="45"/>
        <v>0</v>
      </c>
      <c r="OW17" s="221">
        <f t="shared" si="45"/>
        <v>0</v>
      </c>
      <c r="OX17" s="221">
        <f t="shared" si="45"/>
        <v>0</v>
      </c>
      <c r="OY17" s="221">
        <f t="shared" si="46"/>
        <v>0</v>
      </c>
      <c r="OZ17" s="221">
        <f t="shared" si="46"/>
        <v>0</v>
      </c>
      <c r="PA17" s="221">
        <f t="shared" si="46"/>
        <v>0</v>
      </c>
      <c r="PB17" s="221">
        <f t="shared" si="46"/>
        <v>0</v>
      </c>
      <c r="PC17" s="221">
        <f t="shared" si="46"/>
        <v>0</v>
      </c>
      <c r="PD17" s="221">
        <f t="shared" si="46"/>
        <v>0</v>
      </c>
      <c r="PE17" s="221">
        <f t="shared" si="46"/>
        <v>0</v>
      </c>
      <c r="PF17" s="221">
        <f t="shared" si="46"/>
        <v>0</v>
      </c>
      <c r="PG17" s="221">
        <f t="shared" si="46"/>
        <v>0</v>
      </c>
      <c r="PH17" s="221">
        <f t="shared" si="46"/>
        <v>0</v>
      </c>
      <c r="PI17" s="221">
        <f t="shared" si="47"/>
        <v>0</v>
      </c>
      <c r="PJ17" s="221">
        <f t="shared" si="47"/>
        <v>0</v>
      </c>
      <c r="PK17" s="221">
        <f t="shared" si="47"/>
        <v>0</v>
      </c>
      <c r="PL17" s="221">
        <f t="shared" si="47"/>
        <v>0</v>
      </c>
      <c r="PM17" s="221">
        <f t="shared" si="47"/>
        <v>0</v>
      </c>
      <c r="PN17" s="221">
        <f t="shared" si="47"/>
        <v>0</v>
      </c>
      <c r="PO17" s="221">
        <f t="shared" si="47"/>
        <v>0</v>
      </c>
      <c r="PP17" s="221">
        <f t="shared" si="47"/>
        <v>0</v>
      </c>
      <c r="PQ17" s="221">
        <f t="shared" si="47"/>
        <v>0</v>
      </c>
      <c r="PR17" s="221">
        <f t="shared" si="47"/>
        <v>0</v>
      </c>
      <c r="PS17" s="221">
        <f t="shared" si="48"/>
        <v>0</v>
      </c>
      <c r="PT17" s="221">
        <f t="shared" si="48"/>
        <v>0</v>
      </c>
      <c r="PU17" s="221">
        <f t="shared" si="48"/>
        <v>0</v>
      </c>
      <c r="PV17" s="221">
        <f t="shared" si="48"/>
        <v>0</v>
      </c>
      <c r="PW17" s="221">
        <f t="shared" si="48"/>
        <v>0</v>
      </c>
      <c r="PX17" s="221">
        <f t="shared" si="48"/>
        <v>0</v>
      </c>
      <c r="PY17" s="221">
        <f t="shared" si="48"/>
        <v>0</v>
      </c>
      <c r="PZ17" s="221">
        <f t="shared" si="48"/>
        <v>0</v>
      </c>
      <c r="QA17" s="221">
        <f t="shared" si="48"/>
        <v>0</v>
      </c>
      <c r="QB17" s="221">
        <f t="shared" si="48"/>
        <v>0</v>
      </c>
      <c r="QC17" s="221">
        <f t="shared" si="49"/>
        <v>0</v>
      </c>
      <c r="QD17" s="221">
        <f t="shared" si="49"/>
        <v>0</v>
      </c>
      <c r="QE17" s="221">
        <f t="shared" si="49"/>
        <v>0</v>
      </c>
      <c r="QF17" s="221">
        <f t="shared" si="49"/>
        <v>0</v>
      </c>
      <c r="QG17" s="221">
        <f t="shared" si="49"/>
        <v>0</v>
      </c>
      <c r="QH17" s="221">
        <f t="shared" si="49"/>
        <v>0</v>
      </c>
      <c r="QI17" s="221">
        <f t="shared" si="49"/>
        <v>0</v>
      </c>
      <c r="QJ17" s="221">
        <f t="shared" si="49"/>
        <v>0</v>
      </c>
      <c r="QK17" s="221">
        <f t="shared" si="49"/>
        <v>0</v>
      </c>
      <c r="QL17" s="221">
        <f t="shared" si="49"/>
        <v>0</v>
      </c>
      <c r="QM17" s="221">
        <f t="shared" si="50"/>
        <v>0</v>
      </c>
      <c r="QN17" s="221">
        <f t="shared" si="50"/>
        <v>0</v>
      </c>
      <c r="QO17" s="221">
        <f t="shared" si="50"/>
        <v>0</v>
      </c>
      <c r="QP17" s="221">
        <f t="shared" si="50"/>
        <v>0</v>
      </c>
      <c r="QQ17" s="221">
        <f t="shared" si="50"/>
        <v>0</v>
      </c>
      <c r="QR17" s="221">
        <f t="shared" si="50"/>
        <v>0</v>
      </c>
      <c r="QS17" s="221">
        <f t="shared" si="50"/>
        <v>0</v>
      </c>
      <c r="QT17" s="221">
        <f t="shared" si="50"/>
        <v>0</v>
      </c>
      <c r="QU17" s="221">
        <f t="shared" si="50"/>
        <v>0</v>
      </c>
      <c r="QV17" s="221">
        <f t="shared" si="50"/>
        <v>0</v>
      </c>
      <c r="QW17" s="221">
        <f t="shared" si="51"/>
        <v>0</v>
      </c>
      <c r="QX17" s="221">
        <f t="shared" si="51"/>
        <v>0</v>
      </c>
      <c r="QY17" s="221">
        <f t="shared" si="51"/>
        <v>0</v>
      </c>
      <c r="QZ17" s="221">
        <f t="shared" si="51"/>
        <v>0</v>
      </c>
      <c r="RA17" s="221">
        <f t="shared" si="51"/>
        <v>0</v>
      </c>
      <c r="RB17" s="221">
        <f t="shared" si="51"/>
        <v>0</v>
      </c>
      <c r="RC17" s="221">
        <f t="shared" si="51"/>
        <v>0</v>
      </c>
      <c r="RD17" s="221">
        <f t="shared" si="51"/>
        <v>0</v>
      </c>
      <c r="RE17" s="221">
        <f t="shared" si="51"/>
        <v>0</v>
      </c>
      <c r="RF17" s="221">
        <f t="shared" si="51"/>
        <v>0</v>
      </c>
      <c r="RG17" s="221">
        <f t="shared" si="52"/>
        <v>0</v>
      </c>
      <c r="RH17" s="221">
        <f t="shared" si="52"/>
        <v>0</v>
      </c>
    </row>
    <row r="18" spans="1:476" ht="17.25" customHeight="1">
      <c r="A18" s="50"/>
      <c r="B18" s="95" t="s">
        <v>274</v>
      </c>
      <c r="C18" s="210"/>
      <c r="D18" s="321">
        <f>SUM(H18:AQ18)</f>
        <v>3745142.7994712973</v>
      </c>
      <c r="E18" s="212"/>
      <c r="F18" s="212"/>
      <c r="G18" s="322"/>
      <c r="H18" s="323">
        <f>IF('Painel  de Controle'!$E$30="Sim",(BP!G10 + BP!H10) * 'Premissas Financeiras'!G62,0)</f>
        <v>0</v>
      </c>
      <c r="I18" s="323">
        <f>IF('Painel  de Controle'!$E$30="Sim",BP!H10*'Premissas Financeiras'!H62,0)</f>
        <v>0</v>
      </c>
      <c r="J18" s="323">
        <f>IF('Painel  de Controle'!$E$30="Sim",BP!I10*'Premissas Financeiras'!I62,0)</f>
        <v>0</v>
      </c>
      <c r="K18" s="323">
        <f>IF('Painel  de Controle'!$E$30="Sim",BP!J10*'Premissas Financeiras'!J62,0)</f>
        <v>0</v>
      </c>
      <c r="L18" s="323">
        <f>IF('Painel  de Controle'!$E$30="Sim",BP!K10*'Premissas Financeiras'!K62,0)</f>
        <v>0</v>
      </c>
      <c r="M18" s="323">
        <f>IF('Painel  de Controle'!$E$30="Sim",BP!L10*'Premissas Financeiras'!L62,0)</f>
        <v>0</v>
      </c>
      <c r="N18" s="323">
        <f>IF('Painel  de Controle'!$E$30="Sim",BP!M10*'Premissas Financeiras'!M62,0)</f>
        <v>284954.36311334011</v>
      </c>
      <c r="O18" s="323">
        <f>IF('Painel  de Controle'!$E$30="Sim",BP!N10*'Premissas Financeiras'!N62,0)</f>
        <v>501190.50972261972</v>
      </c>
      <c r="P18" s="323">
        <f>IF('Painel  de Controle'!$E$30="Sim",BP!O10*'Premissas Financeiras'!O62,0)</f>
        <v>476094.63846664148</v>
      </c>
      <c r="Q18" s="323">
        <f>IF('Painel  de Controle'!$E$30="Sim",BP!P10*'Premissas Financeiras'!P62,0)</f>
        <v>450998.76721066301</v>
      </c>
      <c r="R18" s="323">
        <f>IF('Painel  de Controle'!$E$30="Sim",BP!Q10*'Premissas Financeiras'!Q62,0)</f>
        <v>425902.89595468465</v>
      </c>
      <c r="S18" s="323">
        <f>IF('Painel  de Controle'!$E$30="Sim",BP!R10*'Premissas Financeiras'!R62,0)</f>
        <v>400807.02469870629</v>
      </c>
      <c r="T18" s="323">
        <f>IF('Painel  de Controle'!$E$30="Sim",BP!S10*'Premissas Financeiras'!S62,0)</f>
        <v>375711.15344272787</v>
      </c>
      <c r="U18" s="323">
        <f>IF('Painel  de Controle'!$E$30="Sim",BP!T10*'Premissas Financeiras'!T62,0)</f>
        <v>350615.28218674957</v>
      </c>
      <c r="V18" s="323">
        <f>IF('Painel  de Controle'!$E$30="Sim",BP!U10*'Premissas Financeiras'!U62,0)</f>
        <v>325519.41093077103</v>
      </c>
      <c r="W18" s="323">
        <f>IF('Painel  de Controle'!$E$30="Sim",BP!V10*'Premissas Financeiras'!V62,0)</f>
        <v>153348.75374439353</v>
      </c>
      <c r="X18" s="323">
        <f>IF('Painel  de Controle'!$E$30="Sim",BP!W10*'Premissas Financeiras'!W62,0)</f>
        <v>0</v>
      </c>
      <c r="Y18" s="323">
        <f>IF('Painel  de Controle'!$E$30="Sim",BP!X10*'Premissas Financeiras'!X62,0)</f>
        <v>0</v>
      </c>
      <c r="Z18" s="323">
        <f>IF('Painel  de Controle'!$E$30="Sim",BP!Y10*'Premissas Financeiras'!Y62,0)</f>
        <v>0</v>
      </c>
      <c r="AA18" s="323">
        <f>IF('Painel  de Controle'!$E$30="Sim",BP!Z10*'Premissas Financeiras'!Z62,0)</f>
        <v>0</v>
      </c>
      <c r="AB18" s="323">
        <f>IF('Painel  de Controle'!$E$30="Sim",BP!AA10*'Premissas Financeiras'!AA62,0)</f>
        <v>0</v>
      </c>
      <c r="AC18" s="323">
        <f>IF('Painel  de Controle'!$E$30="Sim",BP!AB10*'Premissas Financeiras'!AB62,0)</f>
        <v>0</v>
      </c>
      <c r="AD18" s="323">
        <f>IF('Painel  de Controle'!$E$30="Sim",BP!AC10*'Premissas Financeiras'!AC62,0)</f>
        <v>0</v>
      </c>
      <c r="AE18" s="323">
        <f>IF('Painel  de Controle'!$E$30="Sim",BP!AD10*'Premissas Financeiras'!AD62,0)</f>
        <v>0</v>
      </c>
      <c r="AF18" s="323">
        <f>IF('Painel  de Controle'!$E$30="Sim",BP!AE10*'Premissas Financeiras'!AE62,0)</f>
        <v>0</v>
      </c>
      <c r="AG18" s="323">
        <f>IF('Painel  de Controle'!$E$30="Sim",BP!AF10*'Premissas Financeiras'!AF62,0)</f>
        <v>0</v>
      </c>
      <c r="AH18" s="323">
        <f>IF('Painel  de Controle'!$E$30="Sim",BP!AG10*'Premissas Financeiras'!AG62,0)</f>
        <v>0</v>
      </c>
      <c r="AI18" s="323">
        <f>IF('Painel  de Controle'!$E$30="Sim",BP!AH10*'Premissas Financeiras'!AH62,0)</f>
        <v>0</v>
      </c>
      <c r="AJ18" s="323">
        <f>IF('Painel  de Controle'!$E$30="Sim",BP!AI10*'Premissas Financeiras'!AI62,0)</f>
        <v>0</v>
      </c>
      <c r="AK18" s="323">
        <f>IF('Painel  de Controle'!$E$30="Sim",BP!AJ10*'Premissas Financeiras'!AJ62,0)</f>
        <v>0</v>
      </c>
      <c r="AL18" s="323">
        <f>IF('Painel  de Controle'!$E$30="Sim",BP!AK10*'Premissas Financeiras'!AK62,0)</f>
        <v>0</v>
      </c>
      <c r="AM18" s="323">
        <f>IF('Painel  de Controle'!$E$30="Sim",BP!AL10*'Premissas Financeiras'!AL62,0)</f>
        <v>0</v>
      </c>
      <c r="AN18" s="323">
        <f>IF('Painel  de Controle'!$E$30="Sim",BP!AR10*'Premissas Financeiras'!AM62,0)</f>
        <v>0</v>
      </c>
      <c r="AO18" s="323">
        <f>IF('Painel  de Controle'!$E$30="Sim",BP!AS10*'Premissas Financeiras'!AN62,0)</f>
        <v>0</v>
      </c>
      <c r="AP18" s="323">
        <f>IF('Painel  de Controle'!$E$30="Sim",BP!AT10*'Premissas Financeiras'!AO62,0)</f>
        <v>0</v>
      </c>
      <c r="AQ18" s="323">
        <f>IF('Painel  de Controle'!$E$30="Sim",BP!AU10*'Premissas Financeiras'!AP62,0)</f>
        <v>0</v>
      </c>
      <c r="AR18" s="305"/>
      <c r="AS18" s="221">
        <f t="shared" si="9"/>
        <v>0</v>
      </c>
      <c r="AT18" s="221">
        <f t="shared" si="9"/>
        <v>0</v>
      </c>
      <c r="AU18" s="221">
        <f t="shared" si="9"/>
        <v>0</v>
      </c>
      <c r="AV18" s="221">
        <f t="shared" si="9"/>
        <v>0</v>
      </c>
      <c r="AW18" s="221">
        <f t="shared" si="9"/>
        <v>0</v>
      </c>
      <c r="AX18" s="221">
        <f t="shared" si="9"/>
        <v>0</v>
      </c>
      <c r="AY18" s="221">
        <f t="shared" si="9"/>
        <v>23746.196926111676</v>
      </c>
      <c r="AZ18" s="221">
        <f t="shared" si="9"/>
        <v>41765.875810218313</v>
      </c>
      <c r="BA18" s="221">
        <f t="shared" si="9"/>
        <v>39674.553205553457</v>
      </c>
      <c r="BB18" s="221">
        <f t="shared" si="9"/>
        <v>37583.230600888586</v>
      </c>
      <c r="BC18" s="221">
        <f t="shared" si="10"/>
        <v>35491.907996223723</v>
      </c>
      <c r="BD18" s="221">
        <f t="shared" si="10"/>
        <v>33400.58539155886</v>
      </c>
      <c r="BE18" s="221">
        <f t="shared" si="10"/>
        <v>31309.262786893989</v>
      </c>
      <c r="BF18" s="221">
        <f t="shared" si="10"/>
        <v>29217.940182229129</v>
      </c>
      <c r="BG18" s="221">
        <f t="shared" si="10"/>
        <v>27126.617577564251</v>
      </c>
      <c r="BH18" s="221">
        <f t="shared" si="10"/>
        <v>12779.062812032795</v>
      </c>
      <c r="BI18" s="221">
        <f t="shared" si="10"/>
        <v>0</v>
      </c>
      <c r="BJ18" s="221">
        <f t="shared" si="10"/>
        <v>0</v>
      </c>
      <c r="BK18" s="221">
        <f t="shared" si="10"/>
        <v>0</v>
      </c>
      <c r="BL18" s="221">
        <f t="shared" si="10"/>
        <v>0</v>
      </c>
      <c r="BM18" s="221">
        <f t="shared" si="11"/>
        <v>0</v>
      </c>
      <c r="BN18" s="221">
        <f t="shared" si="11"/>
        <v>0</v>
      </c>
      <c r="BO18" s="221">
        <f t="shared" si="11"/>
        <v>0</v>
      </c>
      <c r="BP18" s="221">
        <f t="shared" si="11"/>
        <v>0</v>
      </c>
      <c r="BQ18" s="221">
        <f t="shared" si="11"/>
        <v>0</v>
      </c>
      <c r="BR18" s="221">
        <f t="shared" si="11"/>
        <v>0</v>
      </c>
      <c r="BS18" s="221">
        <f t="shared" si="11"/>
        <v>0</v>
      </c>
      <c r="BT18" s="221">
        <f t="shared" si="11"/>
        <v>0</v>
      </c>
      <c r="BU18" s="221">
        <f t="shared" si="11"/>
        <v>0</v>
      </c>
      <c r="BV18" s="221">
        <f t="shared" si="11"/>
        <v>0</v>
      </c>
      <c r="BW18" s="221">
        <f t="shared" si="12"/>
        <v>0</v>
      </c>
      <c r="BX18" s="221">
        <f t="shared" si="12"/>
        <v>0</v>
      </c>
      <c r="BY18" s="221">
        <f t="shared" si="12"/>
        <v>0</v>
      </c>
      <c r="BZ18" s="221">
        <f t="shared" si="12"/>
        <v>0</v>
      </c>
      <c r="CA18" s="221">
        <f t="shared" si="12"/>
        <v>0</v>
      </c>
      <c r="CB18" s="221">
        <f t="shared" si="12"/>
        <v>0</v>
      </c>
      <c r="CC18" s="221">
        <f t="shared" si="12"/>
        <v>0</v>
      </c>
      <c r="CD18" s="221">
        <f t="shared" si="12"/>
        <v>0</v>
      </c>
      <c r="CE18" s="221">
        <f t="shared" si="12"/>
        <v>0</v>
      </c>
      <c r="CF18" s="221">
        <f t="shared" si="12"/>
        <v>0</v>
      </c>
      <c r="CG18" s="221">
        <f t="shared" si="13"/>
        <v>0</v>
      </c>
      <c r="CH18" s="221">
        <f t="shared" si="13"/>
        <v>0</v>
      </c>
      <c r="CI18" s="221">
        <f t="shared" si="13"/>
        <v>0</v>
      </c>
      <c r="CJ18" s="221">
        <f t="shared" si="13"/>
        <v>1978.8497438426396</v>
      </c>
      <c r="CK18" s="221">
        <f t="shared" si="13"/>
        <v>3480.4896508515262</v>
      </c>
      <c r="CL18" s="221">
        <f t="shared" si="13"/>
        <v>3306.2127671294547</v>
      </c>
      <c r="CM18" s="221">
        <f t="shared" si="13"/>
        <v>3131.9358834073823</v>
      </c>
      <c r="CN18" s="221">
        <f t="shared" si="13"/>
        <v>2957.6589996853104</v>
      </c>
      <c r="CO18" s="221">
        <f t="shared" si="13"/>
        <v>2783.3821159632384</v>
      </c>
      <c r="CP18" s="221">
        <f t="shared" si="13"/>
        <v>2609.1052322411656</v>
      </c>
      <c r="CQ18" s="221">
        <f t="shared" si="14"/>
        <v>2434.8283485190941</v>
      </c>
      <c r="CR18" s="221">
        <f t="shared" si="14"/>
        <v>2260.5514647970208</v>
      </c>
      <c r="CS18" s="221">
        <f t="shared" si="14"/>
        <v>1064.921901002733</v>
      </c>
      <c r="CT18" s="221">
        <f t="shared" si="14"/>
        <v>0</v>
      </c>
      <c r="CU18" s="221">
        <f t="shared" si="14"/>
        <v>0</v>
      </c>
      <c r="CV18" s="221">
        <f t="shared" si="14"/>
        <v>0</v>
      </c>
      <c r="CW18" s="221">
        <f t="shared" si="14"/>
        <v>0</v>
      </c>
      <c r="CX18" s="221">
        <f t="shared" si="14"/>
        <v>0</v>
      </c>
      <c r="CY18" s="221">
        <f t="shared" si="14"/>
        <v>0</v>
      </c>
      <c r="CZ18" s="221">
        <f t="shared" si="14"/>
        <v>0</v>
      </c>
      <c r="DA18" s="221">
        <f t="shared" si="15"/>
        <v>0</v>
      </c>
      <c r="DB18" s="221">
        <f t="shared" si="15"/>
        <v>0</v>
      </c>
      <c r="DC18" s="221">
        <f t="shared" si="15"/>
        <v>0</v>
      </c>
      <c r="DD18" s="221">
        <f t="shared" si="15"/>
        <v>0</v>
      </c>
      <c r="DE18" s="221">
        <f t="shared" si="15"/>
        <v>0</v>
      </c>
      <c r="DF18" s="221">
        <f t="shared" si="15"/>
        <v>0</v>
      </c>
      <c r="DG18" s="221">
        <f t="shared" si="15"/>
        <v>0</v>
      </c>
      <c r="DH18" s="221">
        <f t="shared" si="15"/>
        <v>0</v>
      </c>
      <c r="DI18" s="221">
        <f t="shared" si="15"/>
        <v>0</v>
      </c>
      <c r="DJ18" s="221">
        <f t="shared" si="15"/>
        <v>0</v>
      </c>
      <c r="DK18" s="221">
        <f t="shared" si="16"/>
        <v>0</v>
      </c>
      <c r="DL18" s="221">
        <f t="shared" si="16"/>
        <v>0</v>
      </c>
      <c r="DM18" s="221">
        <f t="shared" si="16"/>
        <v>0</v>
      </c>
      <c r="DN18" s="221">
        <f t="shared" si="16"/>
        <v>0</v>
      </c>
      <c r="DO18" s="221">
        <f t="shared" si="16"/>
        <v>0</v>
      </c>
      <c r="DP18" s="221">
        <f t="shared" si="16"/>
        <v>0</v>
      </c>
      <c r="DQ18" s="221">
        <f t="shared" si="16"/>
        <v>0</v>
      </c>
      <c r="DR18" s="221">
        <f t="shared" si="16"/>
        <v>0</v>
      </c>
      <c r="DS18" s="221">
        <f t="shared" si="16"/>
        <v>0</v>
      </c>
      <c r="DT18" s="221">
        <f t="shared" si="16"/>
        <v>0</v>
      </c>
      <c r="DU18" s="221">
        <f t="shared" si="17"/>
        <v>164.90414532021995</v>
      </c>
      <c r="DV18" s="221">
        <f t="shared" si="17"/>
        <v>290.04080423762719</v>
      </c>
      <c r="DW18" s="221">
        <f t="shared" si="17"/>
        <v>275.51773059412125</v>
      </c>
      <c r="DX18" s="221">
        <f t="shared" si="17"/>
        <v>260.99465695061519</v>
      </c>
      <c r="DY18" s="221">
        <f t="shared" si="17"/>
        <v>246.4715833071092</v>
      </c>
      <c r="DZ18" s="221">
        <f t="shared" si="17"/>
        <v>231.9485096636032</v>
      </c>
      <c r="EA18" s="221">
        <f t="shared" si="17"/>
        <v>217.42543602009712</v>
      </c>
      <c r="EB18" s="221">
        <f t="shared" si="17"/>
        <v>202.90236237659119</v>
      </c>
      <c r="EC18" s="221">
        <f t="shared" si="17"/>
        <v>188.37928873308508</v>
      </c>
      <c r="ED18" s="221">
        <f t="shared" si="17"/>
        <v>88.743491750227747</v>
      </c>
      <c r="EE18" s="221">
        <f t="shared" si="18"/>
        <v>0</v>
      </c>
      <c r="EF18" s="221">
        <f t="shared" si="18"/>
        <v>0</v>
      </c>
      <c r="EG18" s="221">
        <f t="shared" si="18"/>
        <v>0</v>
      </c>
      <c r="EH18" s="221">
        <f t="shared" si="18"/>
        <v>0</v>
      </c>
      <c r="EI18" s="221">
        <f t="shared" si="18"/>
        <v>0</v>
      </c>
      <c r="EJ18" s="221">
        <f t="shared" si="18"/>
        <v>0</v>
      </c>
      <c r="EK18" s="221">
        <f t="shared" si="18"/>
        <v>0</v>
      </c>
      <c r="EL18" s="221">
        <f t="shared" si="18"/>
        <v>0</v>
      </c>
      <c r="EM18" s="221">
        <f t="shared" si="18"/>
        <v>0</v>
      </c>
      <c r="EN18" s="221">
        <f t="shared" si="18"/>
        <v>0</v>
      </c>
      <c r="EO18" s="221">
        <f t="shared" si="19"/>
        <v>0</v>
      </c>
      <c r="EP18" s="221">
        <f t="shared" si="19"/>
        <v>0</v>
      </c>
      <c r="EQ18" s="221">
        <f t="shared" si="19"/>
        <v>0</v>
      </c>
      <c r="ER18" s="221">
        <f t="shared" si="19"/>
        <v>0</v>
      </c>
      <c r="ES18" s="221">
        <f t="shared" si="19"/>
        <v>0</v>
      </c>
      <c r="ET18" s="221">
        <f t="shared" si="19"/>
        <v>0</v>
      </c>
      <c r="EU18" s="221">
        <f t="shared" si="19"/>
        <v>0</v>
      </c>
      <c r="EV18" s="221">
        <f t="shared" si="19"/>
        <v>0</v>
      </c>
      <c r="EW18" s="221">
        <f t="shared" si="19"/>
        <v>0</v>
      </c>
      <c r="EX18" s="221">
        <f t="shared" si="19"/>
        <v>0</v>
      </c>
      <c r="EY18" s="221">
        <f t="shared" si="20"/>
        <v>0</v>
      </c>
      <c r="EZ18" s="221">
        <f t="shared" si="20"/>
        <v>0</v>
      </c>
      <c r="FA18" s="221">
        <f t="shared" si="20"/>
        <v>0</v>
      </c>
      <c r="FB18" s="221">
        <f t="shared" si="20"/>
        <v>0</v>
      </c>
      <c r="FC18" s="221">
        <f t="shared" si="20"/>
        <v>0</v>
      </c>
      <c r="FD18" s="221">
        <f t="shared" si="20"/>
        <v>0</v>
      </c>
      <c r="FE18" s="221">
        <f t="shared" si="20"/>
        <v>0</v>
      </c>
      <c r="FF18" s="221">
        <f t="shared" si="20"/>
        <v>13.742012110018329</v>
      </c>
      <c r="FG18" s="221">
        <f t="shared" si="20"/>
        <v>24.170067019802264</v>
      </c>
      <c r="FH18" s="221">
        <f t="shared" si="20"/>
        <v>22.959810882843438</v>
      </c>
      <c r="FI18" s="221">
        <f t="shared" si="21"/>
        <v>21.749554745884598</v>
      </c>
      <c r="FJ18" s="221">
        <f t="shared" si="21"/>
        <v>20.539298608925765</v>
      </c>
      <c r="FK18" s="221">
        <f t="shared" si="21"/>
        <v>19.329042471966932</v>
      </c>
      <c r="FL18" s="221">
        <f t="shared" si="21"/>
        <v>18.118786335008092</v>
      </c>
      <c r="FM18" s="221">
        <f t="shared" si="21"/>
        <v>16.908530198049267</v>
      </c>
      <c r="FN18" s="221">
        <f t="shared" si="21"/>
        <v>15.698274061090423</v>
      </c>
      <c r="FO18" s="221">
        <f t="shared" si="21"/>
        <v>7.3952909791856456</v>
      </c>
      <c r="FP18" s="221">
        <f t="shared" si="21"/>
        <v>0</v>
      </c>
      <c r="FQ18" s="221">
        <f t="shared" si="21"/>
        <v>0</v>
      </c>
      <c r="FR18" s="221">
        <f t="shared" si="21"/>
        <v>0</v>
      </c>
      <c r="FS18" s="221">
        <f t="shared" si="22"/>
        <v>0</v>
      </c>
      <c r="FT18" s="221">
        <f t="shared" si="22"/>
        <v>0</v>
      </c>
      <c r="FU18" s="221">
        <f t="shared" si="22"/>
        <v>0</v>
      </c>
      <c r="FV18" s="221">
        <f t="shared" si="22"/>
        <v>0</v>
      </c>
      <c r="FW18" s="221">
        <f t="shared" si="22"/>
        <v>0</v>
      </c>
      <c r="FX18" s="221">
        <f t="shared" si="22"/>
        <v>0</v>
      </c>
      <c r="FY18" s="221">
        <f t="shared" si="22"/>
        <v>0</v>
      </c>
      <c r="FZ18" s="221">
        <f t="shared" si="22"/>
        <v>0</v>
      </c>
      <c r="GA18" s="221">
        <f t="shared" si="22"/>
        <v>0</v>
      </c>
      <c r="GB18" s="221">
        <f t="shared" si="22"/>
        <v>0</v>
      </c>
      <c r="GC18" s="221">
        <f t="shared" si="23"/>
        <v>0</v>
      </c>
      <c r="GD18" s="221">
        <f t="shared" si="23"/>
        <v>0</v>
      </c>
      <c r="GE18" s="221">
        <f t="shared" si="23"/>
        <v>0</v>
      </c>
      <c r="GF18" s="221">
        <f t="shared" si="23"/>
        <v>0</v>
      </c>
      <c r="GG18" s="221">
        <f t="shared" si="23"/>
        <v>0</v>
      </c>
      <c r="GH18" s="221">
        <f t="shared" si="23"/>
        <v>0</v>
      </c>
      <c r="GI18" s="221">
        <f t="shared" si="23"/>
        <v>0</v>
      </c>
      <c r="GJ18" s="221">
        <f t="shared" si="23"/>
        <v>0</v>
      </c>
      <c r="GK18" s="221">
        <f t="shared" si="23"/>
        <v>0</v>
      </c>
      <c r="GL18" s="221">
        <f t="shared" si="23"/>
        <v>0</v>
      </c>
      <c r="GM18" s="221">
        <f t="shared" si="24"/>
        <v>0</v>
      </c>
      <c r="GN18" s="221">
        <f t="shared" si="24"/>
        <v>0</v>
      </c>
      <c r="GO18" s="221">
        <f t="shared" si="24"/>
        <v>0</v>
      </c>
      <c r="GP18" s="221">
        <f t="shared" si="24"/>
        <v>0</v>
      </c>
      <c r="GQ18" s="221">
        <f t="shared" si="24"/>
        <v>1.1451676758348608</v>
      </c>
      <c r="GR18" s="221">
        <f t="shared" si="24"/>
        <v>2.0141722516501885</v>
      </c>
      <c r="GS18" s="221">
        <f t="shared" si="24"/>
        <v>1.9133175735702865</v>
      </c>
      <c r="GT18" s="221">
        <f t="shared" si="24"/>
        <v>1.8124628954903832</v>
      </c>
      <c r="GU18" s="221">
        <f t="shared" si="24"/>
        <v>1.7116082174104805</v>
      </c>
      <c r="GV18" s="221">
        <f t="shared" si="24"/>
        <v>1.6107535393305776</v>
      </c>
      <c r="GW18" s="221">
        <f t="shared" si="25"/>
        <v>1.5098988612506743</v>
      </c>
      <c r="GX18" s="221">
        <f t="shared" si="25"/>
        <v>1.4090441831707723</v>
      </c>
      <c r="GY18" s="221">
        <f t="shared" si="25"/>
        <v>1.3081895050908685</v>
      </c>
      <c r="GZ18" s="221">
        <f t="shared" si="25"/>
        <v>0.6162742482654705</v>
      </c>
      <c r="HA18" s="221">
        <f t="shared" si="25"/>
        <v>0</v>
      </c>
      <c r="HB18" s="221">
        <f t="shared" si="25"/>
        <v>0</v>
      </c>
      <c r="HC18" s="221">
        <f t="shared" si="25"/>
        <v>0</v>
      </c>
      <c r="HD18" s="221">
        <f t="shared" si="25"/>
        <v>0</v>
      </c>
      <c r="HE18" s="221">
        <f t="shared" si="25"/>
        <v>0</v>
      </c>
      <c r="HF18" s="221">
        <f t="shared" si="25"/>
        <v>0</v>
      </c>
      <c r="HG18" s="221">
        <f t="shared" si="26"/>
        <v>0</v>
      </c>
      <c r="HH18" s="221">
        <f t="shared" si="26"/>
        <v>0</v>
      </c>
      <c r="HI18" s="221">
        <f t="shared" si="26"/>
        <v>0</v>
      </c>
      <c r="HJ18" s="221">
        <f t="shared" si="26"/>
        <v>0</v>
      </c>
      <c r="HK18" s="221">
        <f t="shared" si="26"/>
        <v>0</v>
      </c>
      <c r="HL18" s="221">
        <f t="shared" si="26"/>
        <v>0</v>
      </c>
      <c r="HM18" s="221">
        <f t="shared" si="26"/>
        <v>0</v>
      </c>
      <c r="HN18" s="221">
        <f t="shared" si="26"/>
        <v>0</v>
      </c>
      <c r="HO18" s="221">
        <f t="shared" si="26"/>
        <v>0</v>
      </c>
      <c r="HP18" s="221">
        <f t="shared" si="26"/>
        <v>0</v>
      </c>
      <c r="HQ18" s="221">
        <f t="shared" si="27"/>
        <v>0</v>
      </c>
      <c r="HR18" s="221">
        <f t="shared" si="27"/>
        <v>0</v>
      </c>
      <c r="HS18" s="221">
        <f t="shared" si="27"/>
        <v>0</v>
      </c>
      <c r="HT18" s="221">
        <f t="shared" si="27"/>
        <v>0</v>
      </c>
      <c r="HU18" s="221">
        <f t="shared" si="27"/>
        <v>0</v>
      </c>
      <c r="HV18" s="221">
        <f t="shared" si="27"/>
        <v>0</v>
      </c>
      <c r="HW18" s="221">
        <f t="shared" si="27"/>
        <v>0</v>
      </c>
      <c r="HX18" s="221">
        <f t="shared" si="27"/>
        <v>0</v>
      </c>
      <c r="HY18" s="221">
        <f t="shared" si="27"/>
        <v>0</v>
      </c>
      <c r="HZ18" s="221">
        <f t="shared" si="27"/>
        <v>0</v>
      </c>
      <c r="IA18" s="221">
        <f t="shared" si="28"/>
        <v>0</v>
      </c>
      <c r="IB18" s="221">
        <f t="shared" si="28"/>
        <v>9.5430639652905061E-2</v>
      </c>
      <c r="IC18" s="221">
        <f t="shared" si="28"/>
        <v>0.1678476876375157</v>
      </c>
      <c r="ID18" s="221">
        <f t="shared" si="28"/>
        <v>0.1594431311308572</v>
      </c>
      <c r="IE18" s="221">
        <f t="shared" si="28"/>
        <v>0.15103857462419859</v>
      </c>
      <c r="IF18" s="221">
        <f t="shared" si="28"/>
        <v>0.14263401811754003</v>
      </c>
      <c r="IG18" s="221">
        <f t="shared" si="28"/>
        <v>0.13422946161088148</v>
      </c>
      <c r="IH18" s="221">
        <f t="shared" si="28"/>
        <v>0.12582490510422287</v>
      </c>
      <c r="II18" s="221">
        <f t="shared" si="28"/>
        <v>0.11742034859756435</v>
      </c>
      <c r="IJ18" s="221">
        <f t="shared" si="28"/>
        <v>0.10901579209090571</v>
      </c>
      <c r="IK18" s="221">
        <f t="shared" si="29"/>
        <v>5.1356187355455878E-2</v>
      </c>
      <c r="IL18" s="221">
        <f t="shared" si="29"/>
        <v>0</v>
      </c>
      <c r="IM18" s="221">
        <f t="shared" si="29"/>
        <v>0</v>
      </c>
      <c r="IN18" s="221">
        <f t="shared" si="29"/>
        <v>0</v>
      </c>
      <c r="IO18" s="221">
        <f t="shared" si="29"/>
        <v>0</v>
      </c>
      <c r="IP18" s="221">
        <f t="shared" si="29"/>
        <v>0</v>
      </c>
      <c r="IQ18" s="221">
        <f t="shared" si="29"/>
        <v>0</v>
      </c>
      <c r="IR18" s="221">
        <f t="shared" si="29"/>
        <v>0</v>
      </c>
      <c r="IS18" s="221">
        <f t="shared" si="29"/>
        <v>0</v>
      </c>
      <c r="IT18" s="221">
        <f t="shared" si="29"/>
        <v>0</v>
      </c>
      <c r="IU18" s="221">
        <f t="shared" si="30"/>
        <v>0</v>
      </c>
      <c r="IV18" s="221">
        <f t="shared" si="30"/>
        <v>0</v>
      </c>
      <c r="IW18" s="221">
        <f t="shared" si="30"/>
        <v>0</v>
      </c>
      <c r="IX18" s="221">
        <f t="shared" si="30"/>
        <v>0</v>
      </c>
      <c r="IY18" s="221">
        <f t="shared" si="30"/>
        <v>0</v>
      </c>
      <c r="IZ18" s="221">
        <f t="shared" si="30"/>
        <v>0</v>
      </c>
      <c r="JA18" s="221">
        <f t="shared" si="30"/>
        <v>0</v>
      </c>
      <c r="JB18" s="221">
        <f t="shared" si="30"/>
        <v>0</v>
      </c>
      <c r="JC18" s="221">
        <f t="shared" si="30"/>
        <v>0</v>
      </c>
      <c r="JD18" s="221">
        <f t="shared" si="30"/>
        <v>0</v>
      </c>
      <c r="JE18" s="221">
        <f t="shared" si="31"/>
        <v>0</v>
      </c>
      <c r="JF18" s="221">
        <f t="shared" si="31"/>
        <v>0</v>
      </c>
      <c r="JG18" s="221">
        <f t="shared" si="31"/>
        <v>0</v>
      </c>
      <c r="JH18" s="221">
        <f t="shared" si="31"/>
        <v>0</v>
      </c>
      <c r="JI18" s="221">
        <f t="shared" si="31"/>
        <v>0</v>
      </c>
      <c r="JJ18" s="221">
        <f t="shared" si="31"/>
        <v>0</v>
      </c>
      <c r="JK18" s="221">
        <f t="shared" si="31"/>
        <v>0</v>
      </c>
      <c r="JL18" s="221">
        <f t="shared" si="31"/>
        <v>0</v>
      </c>
      <c r="JM18" s="221">
        <f t="shared" si="31"/>
        <v>7.9525533044087545E-3</v>
      </c>
      <c r="JN18" s="221">
        <f t="shared" si="31"/>
        <v>1.3987307303126308E-2</v>
      </c>
      <c r="JO18" s="221">
        <f t="shared" si="32"/>
        <v>1.32869275942381E-2</v>
      </c>
      <c r="JP18" s="221">
        <f t="shared" si="32"/>
        <v>1.2586547885349882E-2</v>
      </c>
      <c r="JQ18" s="221">
        <f t="shared" si="32"/>
        <v>1.1886168176461669E-2</v>
      </c>
      <c r="JR18" s="221">
        <f t="shared" si="32"/>
        <v>1.1185788467573456E-2</v>
      </c>
      <c r="JS18" s="221">
        <f t="shared" si="32"/>
        <v>1.048540875868524E-2</v>
      </c>
      <c r="JT18" s="221">
        <f t="shared" si="32"/>
        <v>9.78502904979703E-3</v>
      </c>
      <c r="JU18" s="221">
        <f t="shared" si="32"/>
        <v>9.0846493409088101E-3</v>
      </c>
      <c r="JV18" s="221">
        <f t="shared" si="32"/>
        <v>4.2796822796213234E-3</v>
      </c>
      <c r="JW18" s="221">
        <f t="shared" si="32"/>
        <v>0</v>
      </c>
      <c r="JX18" s="221">
        <f t="shared" si="32"/>
        <v>0</v>
      </c>
      <c r="JY18" s="221">
        <f t="shared" si="33"/>
        <v>0</v>
      </c>
      <c r="JZ18" s="221">
        <f t="shared" si="33"/>
        <v>0</v>
      </c>
      <c r="KA18" s="221">
        <f t="shared" si="33"/>
        <v>0</v>
      </c>
      <c r="KB18" s="221">
        <f t="shared" si="33"/>
        <v>0</v>
      </c>
      <c r="KC18" s="221">
        <f t="shared" si="33"/>
        <v>0</v>
      </c>
      <c r="KD18" s="221">
        <f t="shared" si="33"/>
        <v>0</v>
      </c>
      <c r="KE18" s="221">
        <f t="shared" si="33"/>
        <v>0</v>
      </c>
      <c r="KF18" s="221">
        <f t="shared" si="33"/>
        <v>0</v>
      </c>
      <c r="KG18" s="221">
        <f t="shared" si="33"/>
        <v>0</v>
      </c>
      <c r="KH18" s="221">
        <f t="shared" si="33"/>
        <v>0</v>
      </c>
      <c r="KI18" s="221">
        <f t="shared" si="34"/>
        <v>0</v>
      </c>
      <c r="KJ18" s="221">
        <f t="shared" si="34"/>
        <v>0</v>
      </c>
      <c r="KK18" s="221">
        <f t="shared" si="34"/>
        <v>0</v>
      </c>
      <c r="KL18" s="221">
        <f t="shared" si="34"/>
        <v>0</v>
      </c>
      <c r="KM18" s="221">
        <f t="shared" si="34"/>
        <v>0</v>
      </c>
      <c r="KN18" s="221">
        <f t="shared" si="34"/>
        <v>0</v>
      </c>
      <c r="KO18" s="221">
        <f t="shared" si="34"/>
        <v>0</v>
      </c>
      <c r="KP18" s="221">
        <f t="shared" si="34"/>
        <v>0</v>
      </c>
      <c r="KQ18" s="221">
        <f t="shared" si="34"/>
        <v>0</v>
      </c>
      <c r="KR18" s="221">
        <f t="shared" si="34"/>
        <v>0</v>
      </c>
      <c r="KS18" s="221">
        <f t="shared" si="35"/>
        <v>0</v>
      </c>
      <c r="KT18" s="221">
        <f t="shared" si="35"/>
        <v>0</v>
      </c>
      <c r="KU18" s="221">
        <f t="shared" si="35"/>
        <v>0</v>
      </c>
      <c r="KV18" s="221">
        <f t="shared" si="35"/>
        <v>0</v>
      </c>
      <c r="KW18" s="221">
        <f t="shared" si="35"/>
        <v>0</v>
      </c>
      <c r="KX18" s="221">
        <f t="shared" si="35"/>
        <v>6.6271277536739624E-4</v>
      </c>
      <c r="KY18" s="221">
        <f t="shared" si="35"/>
        <v>1.1656089419271923E-3</v>
      </c>
      <c r="KZ18" s="221">
        <f t="shared" si="35"/>
        <v>1.1072439661865083E-3</v>
      </c>
      <c r="LA18" s="221">
        <f t="shared" si="35"/>
        <v>1.0488789904458235E-3</v>
      </c>
      <c r="LB18" s="221">
        <f t="shared" si="35"/>
        <v>9.9051401470513908E-4</v>
      </c>
      <c r="LC18" s="221">
        <f t="shared" si="36"/>
        <v>9.3214903896445466E-4</v>
      </c>
      <c r="LD18" s="221">
        <f t="shared" si="36"/>
        <v>8.7378406322376992E-4</v>
      </c>
      <c r="LE18" s="221">
        <f t="shared" si="36"/>
        <v>8.1541908748308583E-4</v>
      </c>
      <c r="LF18" s="221">
        <f t="shared" si="36"/>
        <v>7.5705411174240087E-4</v>
      </c>
      <c r="LG18" s="221">
        <f t="shared" si="36"/>
        <v>3.5664018996844362E-4</v>
      </c>
      <c r="LH18" s="221">
        <f t="shared" si="36"/>
        <v>0</v>
      </c>
      <c r="LI18" s="221">
        <f t="shared" si="36"/>
        <v>0</v>
      </c>
      <c r="LJ18" s="221">
        <f t="shared" si="36"/>
        <v>0</v>
      </c>
      <c r="LK18" s="221">
        <f t="shared" si="36"/>
        <v>0</v>
      </c>
      <c r="LL18" s="221">
        <f t="shared" si="36"/>
        <v>0</v>
      </c>
      <c r="LM18" s="221">
        <f t="shared" si="37"/>
        <v>0</v>
      </c>
      <c r="LN18" s="221">
        <f t="shared" si="37"/>
        <v>0</v>
      </c>
      <c r="LO18" s="221">
        <f t="shared" si="37"/>
        <v>0</v>
      </c>
      <c r="LP18" s="221">
        <f t="shared" si="37"/>
        <v>0</v>
      </c>
      <c r="LQ18" s="221">
        <f t="shared" si="37"/>
        <v>0</v>
      </c>
      <c r="LR18" s="221">
        <f t="shared" si="37"/>
        <v>0</v>
      </c>
      <c r="LS18" s="221">
        <f t="shared" si="37"/>
        <v>0</v>
      </c>
      <c r="LT18" s="221">
        <f t="shared" si="37"/>
        <v>0</v>
      </c>
      <c r="LU18" s="221">
        <f t="shared" si="37"/>
        <v>0</v>
      </c>
      <c r="LV18" s="221">
        <f t="shared" si="37"/>
        <v>0</v>
      </c>
      <c r="LW18" s="221">
        <f t="shared" si="38"/>
        <v>0</v>
      </c>
      <c r="LX18" s="221">
        <f t="shared" si="38"/>
        <v>0</v>
      </c>
      <c r="LY18" s="221">
        <f t="shared" si="38"/>
        <v>0</v>
      </c>
      <c r="LZ18" s="221">
        <f t="shared" si="38"/>
        <v>0</v>
      </c>
      <c r="MA18" s="221">
        <f t="shared" si="38"/>
        <v>0</v>
      </c>
      <c r="MB18" s="221">
        <f t="shared" si="38"/>
        <v>0</v>
      </c>
      <c r="MC18" s="221">
        <f t="shared" si="38"/>
        <v>0</v>
      </c>
      <c r="MD18" s="221">
        <f t="shared" si="38"/>
        <v>0</v>
      </c>
      <c r="ME18" s="221">
        <f t="shared" si="38"/>
        <v>0</v>
      </c>
      <c r="MF18" s="221">
        <f t="shared" si="38"/>
        <v>0</v>
      </c>
      <c r="MG18" s="221">
        <f t="shared" si="39"/>
        <v>0</v>
      </c>
      <c r="MH18" s="221">
        <f t="shared" si="39"/>
        <v>0</v>
      </c>
      <c r="MI18" s="221">
        <f t="shared" si="39"/>
        <v>5.5226064613949685E-5</v>
      </c>
      <c r="MJ18" s="221">
        <f t="shared" si="39"/>
        <v>9.713407849393269E-5</v>
      </c>
      <c r="MK18" s="221">
        <f t="shared" si="39"/>
        <v>9.2270330515542367E-5</v>
      </c>
      <c r="ML18" s="221">
        <f t="shared" si="39"/>
        <v>8.7406582537151963E-5</v>
      </c>
      <c r="MM18" s="221">
        <f t="shared" si="39"/>
        <v>8.2542834558761586E-5</v>
      </c>
      <c r="MN18" s="221">
        <f t="shared" si="39"/>
        <v>7.7679086580371222E-5</v>
      </c>
      <c r="MO18" s="221">
        <f t="shared" si="39"/>
        <v>7.2815338601980831E-5</v>
      </c>
      <c r="MP18" s="221">
        <f t="shared" si="39"/>
        <v>6.7951590623590482E-5</v>
      </c>
      <c r="MQ18" s="221">
        <f t="shared" si="40"/>
        <v>6.3087842645200077E-5</v>
      </c>
      <c r="MR18" s="221">
        <f t="shared" si="40"/>
        <v>2.9720015830703634E-5</v>
      </c>
      <c r="MS18" s="221">
        <f t="shared" si="40"/>
        <v>0</v>
      </c>
      <c r="MT18" s="221">
        <f t="shared" si="40"/>
        <v>0</v>
      </c>
      <c r="MU18" s="221">
        <f t="shared" si="40"/>
        <v>0</v>
      </c>
      <c r="MV18" s="221">
        <f t="shared" si="40"/>
        <v>0</v>
      </c>
      <c r="MW18" s="221">
        <f t="shared" si="40"/>
        <v>0</v>
      </c>
      <c r="MX18" s="221">
        <f t="shared" si="40"/>
        <v>0</v>
      </c>
      <c r="MY18" s="221">
        <f t="shared" si="40"/>
        <v>0</v>
      </c>
      <c r="MZ18" s="221">
        <f t="shared" si="40"/>
        <v>0</v>
      </c>
      <c r="NA18" s="221">
        <f t="shared" si="41"/>
        <v>0</v>
      </c>
      <c r="NB18" s="221">
        <f t="shared" si="41"/>
        <v>0</v>
      </c>
      <c r="NC18" s="221">
        <f t="shared" si="41"/>
        <v>0</v>
      </c>
      <c r="ND18" s="221">
        <f t="shared" si="41"/>
        <v>0</v>
      </c>
      <c r="NE18" s="221">
        <f t="shared" si="41"/>
        <v>0</v>
      </c>
      <c r="NF18" s="221">
        <f t="shared" si="41"/>
        <v>0</v>
      </c>
      <c r="NG18" s="221">
        <f t="shared" si="41"/>
        <v>0</v>
      </c>
      <c r="NH18" s="221">
        <f t="shared" si="41"/>
        <v>0</v>
      </c>
      <c r="NI18" s="221">
        <f t="shared" si="41"/>
        <v>0</v>
      </c>
      <c r="NJ18" s="221">
        <f t="shared" si="41"/>
        <v>0</v>
      </c>
      <c r="NK18" s="221">
        <f t="shared" si="42"/>
        <v>0</v>
      </c>
      <c r="NL18" s="221">
        <f t="shared" si="42"/>
        <v>0</v>
      </c>
      <c r="NM18" s="221">
        <f t="shared" si="42"/>
        <v>0</v>
      </c>
      <c r="NN18" s="221">
        <f t="shared" si="42"/>
        <v>0</v>
      </c>
      <c r="NO18" s="221">
        <f t="shared" si="42"/>
        <v>0</v>
      </c>
      <c r="NP18" s="221">
        <f t="shared" si="42"/>
        <v>0</v>
      </c>
      <c r="NQ18" s="221">
        <f t="shared" si="42"/>
        <v>0</v>
      </c>
      <c r="NR18" s="221">
        <f t="shared" si="42"/>
        <v>0</v>
      </c>
      <c r="NS18" s="221">
        <f t="shared" si="42"/>
        <v>0</v>
      </c>
      <c r="NT18" s="221">
        <f t="shared" si="42"/>
        <v>4.6021720511624737E-6</v>
      </c>
      <c r="NU18" s="221">
        <f t="shared" si="43"/>
        <v>8.0945065411610575E-6</v>
      </c>
      <c r="NV18" s="221">
        <f t="shared" si="43"/>
        <v>7.6891942096285311E-6</v>
      </c>
      <c r="NW18" s="221">
        <f t="shared" si="43"/>
        <v>7.2838818780959972E-6</v>
      </c>
      <c r="NX18" s="221">
        <f t="shared" si="43"/>
        <v>6.8785695465634657E-6</v>
      </c>
      <c r="NY18" s="221">
        <f t="shared" si="43"/>
        <v>6.4732572150309352E-6</v>
      </c>
      <c r="NZ18" s="221">
        <f t="shared" si="43"/>
        <v>6.0679448834984029E-6</v>
      </c>
      <c r="OA18" s="221">
        <f t="shared" si="43"/>
        <v>5.6626325519658732E-6</v>
      </c>
      <c r="OB18" s="221">
        <f t="shared" si="43"/>
        <v>5.2573202204333401E-6</v>
      </c>
      <c r="OC18" s="221">
        <f t="shared" si="43"/>
        <v>2.4766679858919695E-6</v>
      </c>
      <c r="OD18" s="221">
        <f t="shared" si="43"/>
        <v>0</v>
      </c>
      <c r="OE18" s="221">
        <f t="shared" si="44"/>
        <v>0</v>
      </c>
      <c r="OF18" s="221">
        <f t="shared" si="44"/>
        <v>0</v>
      </c>
      <c r="OG18" s="221">
        <f t="shared" si="44"/>
        <v>0</v>
      </c>
      <c r="OH18" s="221">
        <f t="shared" si="44"/>
        <v>0</v>
      </c>
      <c r="OI18" s="221">
        <f t="shared" si="44"/>
        <v>0</v>
      </c>
      <c r="OJ18" s="221">
        <f t="shared" si="44"/>
        <v>0</v>
      </c>
      <c r="OK18" s="221">
        <f t="shared" si="44"/>
        <v>0</v>
      </c>
      <c r="OL18" s="221">
        <f t="shared" si="44"/>
        <v>0</v>
      </c>
      <c r="OM18" s="221">
        <f t="shared" si="44"/>
        <v>0</v>
      </c>
      <c r="ON18" s="221">
        <f t="shared" si="44"/>
        <v>0</v>
      </c>
      <c r="OO18" s="221">
        <f t="shared" si="45"/>
        <v>0</v>
      </c>
      <c r="OP18" s="221">
        <f t="shared" si="45"/>
        <v>0</v>
      </c>
      <c r="OQ18" s="221">
        <f t="shared" si="45"/>
        <v>0</v>
      </c>
      <c r="OR18" s="221">
        <f t="shared" si="45"/>
        <v>0</v>
      </c>
      <c r="OS18" s="221">
        <f t="shared" si="45"/>
        <v>0</v>
      </c>
      <c r="OT18" s="221">
        <f t="shared" si="45"/>
        <v>0</v>
      </c>
      <c r="OU18" s="221">
        <f t="shared" si="45"/>
        <v>0</v>
      </c>
      <c r="OV18" s="221">
        <f t="shared" si="45"/>
        <v>0</v>
      </c>
      <c r="OW18" s="221">
        <f t="shared" si="45"/>
        <v>0</v>
      </c>
      <c r="OX18" s="221">
        <f t="shared" si="45"/>
        <v>0</v>
      </c>
      <c r="OY18" s="221">
        <f t="shared" si="46"/>
        <v>0</v>
      </c>
      <c r="OZ18" s="221">
        <f t="shared" si="46"/>
        <v>0</v>
      </c>
      <c r="PA18" s="221">
        <f t="shared" si="46"/>
        <v>0</v>
      </c>
      <c r="PB18" s="221">
        <f t="shared" si="46"/>
        <v>0</v>
      </c>
      <c r="PC18" s="221">
        <f t="shared" si="46"/>
        <v>0</v>
      </c>
      <c r="PD18" s="221">
        <f t="shared" si="46"/>
        <v>0</v>
      </c>
      <c r="PE18" s="221">
        <f t="shared" si="46"/>
        <v>3.8351433759687281E-7</v>
      </c>
      <c r="PF18" s="221">
        <f t="shared" si="46"/>
        <v>6.7454221176342146E-7</v>
      </c>
      <c r="PG18" s="221">
        <f t="shared" si="46"/>
        <v>6.4076618413571089E-7</v>
      </c>
      <c r="PH18" s="221">
        <f t="shared" si="46"/>
        <v>6.069901565079998E-7</v>
      </c>
      <c r="PI18" s="221">
        <f t="shared" si="47"/>
        <v>5.7321412888028881E-7</v>
      </c>
      <c r="PJ18" s="221">
        <f t="shared" si="47"/>
        <v>5.3943810125257793E-7</v>
      </c>
      <c r="PK18" s="221">
        <f t="shared" si="47"/>
        <v>5.0566207362486694E-7</v>
      </c>
      <c r="PL18" s="221">
        <f t="shared" si="47"/>
        <v>4.7188604599715612E-7</v>
      </c>
      <c r="PM18" s="221">
        <f t="shared" si="47"/>
        <v>4.3811001836944502E-7</v>
      </c>
      <c r="PN18" s="221">
        <f t="shared" si="47"/>
        <v>2.063889988243308E-7</v>
      </c>
      <c r="PO18" s="221">
        <f t="shared" si="47"/>
        <v>0</v>
      </c>
      <c r="PP18" s="221">
        <f t="shared" si="47"/>
        <v>0</v>
      </c>
      <c r="PQ18" s="221">
        <f t="shared" si="47"/>
        <v>0</v>
      </c>
      <c r="PR18" s="221">
        <f t="shared" si="47"/>
        <v>0</v>
      </c>
      <c r="PS18" s="221">
        <f t="shared" si="48"/>
        <v>0</v>
      </c>
      <c r="PT18" s="221">
        <f t="shared" si="48"/>
        <v>0</v>
      </c>
      <c r="PU18" s="221">
        <f t="shared" si="48"/>
        <v>0</v>
      </c>
      <c r="PV18" s="221">
        <f t="shared" si="48"/>
        <v>0</v>
      </c>
      <c r="PW18" s="221">
        <f t="shared" si="48"/>
        <v>0</v>
      </c>
      <c r="PX18" s="221">
        <f t="shared" si="48"/>
        <v>0</v>
      </c>
      <c r="PY18" s="221">
        <f t="shared" si="48"/>
        <v>0</v>
      </c>
      <c r="PZ18" s="221">
        <f t="shared" si="48"/>
        <v>0</v>
      </c>
      <c r="QA18" s="221">
        <f t="shared" si="48"/>
        <v>0</v>
      </c>
      <c r="QB18" s="221">
        <f t="shared" si="48"/>
        <v>0</v>
      </c>
      <c r="QC18" s="221">
        <f t="shared" si="49"/>
        <v>0</v>
      </c>
      <c r="QD18" s="221">
        <f t="shared" si="49"/>
        <v>0</v>
      </c>
      <c r="QE18" s="221">
        <f t="shared" si="49"/>
        <v>0</v>
      </c>
      <c r="QF18" s="221">
        <f t="shared" si="49"/>
        <v>0</v>
      </c>
      <c r="QG18" s="221">
        <f t="shared" si="49"/>
        <v>0</v>
      </c>
      <c r="QH18" s="221">
        <f t="shared" si="49"/>
        <v>0</v>
      </c>
      <c r="QI18" s="221">
        <f t="shared" si="49"/>
        <v>0</v>
      </c>
      <c r="QJ18" s="221">
        <f t="shared" si="49"/>
        <v>0</v>
      </c>
      <c r="QK18" s="221">
        <f t="shared" si="49"/>
        <v>0</v>
      </c>
      <c r="QL18" s="221">
        <f t="shared" si="49"/>
        <v>0</v>
      </c>
      <c r="QM18" s="221">
        <f t="shared" si="50"/>
        <v>0</v>
      </c>
      <c r="QN18" s="221">
        <f t="shared" si="50"/>
        <v>0</v>
      </c>
      <c r="QO18" s="221">
        <f t="shared" si="50"/>
        <v>0</v>
      </c>
      <c r="QP18" s="221">
        <f t="shared" si="50"/>
        <v>3.1959528133072732E-8</v>
      </c>
      <c r="QQ18" s="221">
        <f t="shared" si="50"/>
        <v>5.6211850980285119E-8</v>
      </c>
      <c r="QR18" s="221">
        <f t="shared" si="50"/>
        <v>5.3397182011309243E-8</v>
      </c>
      <c r="QS18" s="221">
        <f t="shared" si="50"/>
        <v>5.0582513042333314E-8</v>
      </c>
      <c r="QT18" s="221">
        <f t="shared" si="50"/>
        <v>4.7767844073357399E-8</v>
      </c>
      <c r="QU18" s="221">
        <f t="shared" si="50"/>
        <v>4.4953175104381496E-8</v>
      </c>
      <c r="QV18" s="221">
        <f t="shared" si="50"/>
        <v>4.2138506135405581E-8</v>
      </c>
      <c r="QW18" s="221">
        <f t="shared" si="51"/>
        <v>3.9323837166429679E-8</v>
      </c>
      <c r="QX18" s="221">
        <f t="shared" si="51"/>
        <v>3.650916819745375E-8</v>
      </c>
      <c r="QY18" s="221">
        <f t="shared" si="51"/>
        <v>1.71990832353609E-8</v>
      </c>
      <c r="QZ18" s="221">
        <f t="shared" si="51"/>
        <v>0</v>
      </c>
      <c r="RA18" s="221">
        <f t="shared" si="51"/>
        <v>0</v>
      </c>
      <c r="RB18" s="221">
        <f t="shared" si="51"/>
        <v>0</v>
      </c>
      <c r="RC18" s="221">
        <f t="shared" si="51"/>
        <v>0</v>
      </c>
      <c r="RD18" s="221">
        <f t="shared" si="51"/>
        <v>0</v>
      </c>
      <c r="RE18" s="221">
        <f t="shared" si="51"/>
        <v>0</v>
      </c>
      <c r="RF18" s="221">
        <f t="shared" si="51"/>
        <v>0</v>
      </c>
      <c r="RG18" s="221">
        <f t="shared" si="52"/>
        <v>0</v>
      </c>
      <c r="RH18" s="221">
        <f t="shared" si="52"/>
        <v>0</v>
      </c>
    </row>
    <row r="19" spans="1:476" ht="15.75" customHeight="1">
      <c r="A19" s="50"/>
      <c r="B19" s="310" t="s">
        <v>275</v>
      </c>
      <c r="C19" s="311"/>
      <c r="D19" s="312">
        <f>SUM(H19:AQ19)</f>
        <v>117885105.32350163</v>
      </c>
      <c r="E19" s="313"/>
      <c r="F19" s="313"/>
      <c r="G19" s="313"/>
      <c r="H19" s="312">
        <f>IF('Painel  de Controle'!$E$30="Sim",H16+H17+H18,0)</f>
        <v>0</v>
      </c>
      <c r="I19" s="312">
        <f>IF('Painel  de Controle'!$E$30="Sim",I16+I17+I18,0)</f>
        <v>-198375.09416697535</v>
      </c>
      <c r="J19" s="312">
        <f>IF('Painel  de Controle'!$E$30="Sim",J16+J17+J18,0)</f>
        <v>0</v>
      </c>
      <c r="K19" s="312">
        <f>IF('Painel  de Controle'!$E$30="Sim",K16+K17+K18,0)</f>
        <v>0</v>
      </c>
      <c r="L19" s="312">
        <f>IF('Painel  de Controle'!$E$30="Sim",L16+L17+L18,0)</f>
        <v>0</v>
      </c>
      <c r="M19" s="312">
        <f>IF('Painel  de Controle'!$E$30="Sim",M16+M17+M18,0)</f>
        <v>2139768.8043788522</v>
      </c>
      <c r="N19" s="312">
        <f>IF('Painel  de Controle'!$E$30="Sim",N16+N17+N18,0)</f>
        <v>3444071.951511072</v>
      </c>
      <c r="O19" s="312">
        <f>IF('Painel  de Controle'!$E$30="Sim",O16+O17+O18,0)</f>
        <v>2879318.0694577112</v>
      </c>
      <c r="P19" s="312">
        <f>IF('Painel  de Controle'!$E$30="Sim",P16+P17+P18,0)</f>
        <v>2257596.1786765098</v>
      </c>
      <c r="Q19" s="312">
        <f>IF('Painel  de Controle'!$E$30="Sim",Q16+Q17+Q18,0)</f>
        <v>1651887.9931549411</v>
      </c>
      <c r="R19" s="312">
        <f>IF('Painel  de Controle'!$E$30="Sim",R16+R17+R18,0)</f>
        <v>1019145.8080663227</v>
      </c>
      <c r="S19" s="312">
        <f>IF('Painel  de Controle'!$E$30="Sim",S16+S17+S18,0)</f>
        <v>562853.92295375024</v>
      </c>
      <c r="T19" s="312">
        <f>IF('Painel  de Controle'!$E$30="Sim",T16+T17+T18,0)</f>
        <v>5671.8505190399592</v>
      </c>
      <c r="U19" s="312">
        <f>IF('Painel  de Controle'!$E$30="Sim",U16+U17+U18,0)</f>
        <v>-134909.38995372289</v>
      </c>
      <c r="V19" s="312">
        <f>IF('Painel  de Controle'!$E$30="Sim",V16+V17+V18,0)</f>
        <v>271975.26815122302</v>
      </c>
      <c r="W19" s="312">
        <f>IF('Painel  de Controle'!$E$30="Sim",W16+W17+W18,0)</f>
        <v>1405302.7893679352</v>
      </c>
      <c r="X19" s="312">
        <f>IF('Painel  de Controle'!$E$30="Sim",X16+X17+X18,0)</f>
        <v>1933817.3783119509</v>
      </c>
      <c r="Y19" s="312">
        <f>IF('Painel  de Controle'!$E$30="Sim",Y16+Y17+Y18,0)</f>
        <v>545743.64682780067</v>
      </c>
      <c r="Z19" s="312">
        <f>IF('Painel  de Controle'!$E$30="Sim",Z16+Z17+Z18,0)</f>
        <v>771249.54795296805</v>
      </c>
      <c r="AA19" s="312">
        <f>IF('Painel  de Controle'!$E$30="Sim",AA16+AA17+AA18,0)</f>
        <v>1468111.1518856809</v>
      </c>
      <c r="AB19" s="312">
        <f>IF('Painel  de Controle'!$E$30="Sim",AB16+AB17+AB18,0)</f>
        <v>2128837.1798282596</v>
      </c>
      <c r="AC19" s="312">
        <f>IF('Painel  de Controle'!$E$30="Sim",AC16+AC17+AC18,0)</f>
        <v>2773759.189515851</v>
      </c>
      <c r="AD19" s="312">
        <f>IF('Painel  de Controle'!$E$30="Sim",AD16+AD17+AD18,0)</f>
        <v>3420466.1041855807</v>
      </c>
      <c r="AE19" s="312">
        <f>IF('Painel  de Controle'!$E$30="Sim",AE16+AE17+AE18,0)</f>
        <v>4068895.7922296738</v>
      </c>
      <c r="AF19" s="312">
        <f>IF('Painel  de Controle'!$E$30="Sim",AF16+AF17+AF18,0)</f>
        <v>4718463.0697949091</v>
      </c>
      <c r="AG19" s="312">
        <f>IF('Painel  de Controle'!$E$30="Sim",AG16+AG17+AG18,0)</f>
        <v>5369151.6352858599</v>
      </c>
      <c r="AH19" s="312">
        <f>IF('Painel  de Controle'!$E$30="Sim",AH16+AH17+AH18,0)</f>
        <v>5868397.408184072</v>
      </c>
      <c r="AI19" s="312">
        <f>IF('Painel  de Controle'!$E$30="Sim",AI16+AI17+AI18,0)</f>
        <v>6437220.8810170665</v>
      </c>
      <c r="AJ19" s="312">
        <f>IF('Painel  de Controle'!$E$30="Sim",AJ16+AJ17+AJ18,0)</f>
        <v>7005924.8465698147</v>
      </c>
      <c r="AK19" s="312">
        <f>IF('Painel  de Controle'!$E$30="Sim",AK16+AK17+AK18,0)</f>
        <v>7430518.4532364337</v>
      </c>
      <c r="AL19" s="312">
        <f>IF('Painel  de Controle'!$E$30="Sim",AL16+AL17+AL18,0)</f>
        <v>7344574.6922200788</v>
      </c>
      <c r="AM19" s="312">
        <f>IF('Painel  de Controle'!$E$30="Sim",AM16+AM17+AM18,0)</f>
        <v>7216940.9474574802</v>
      </c>
      <c r="AN19" s="312">
        <f>IF('Painel  de Controle'!$E$30="Sim",AN16+AN17+AN18,0)</f>
        <v>7230472.1242565131</v>
      </c>
      <c r="AO19" s="312">
        <f>IF('Painel  de Controle'!$E$30="Sim",AO16+AO17+AO18,0)</f>
        <v>7250626.1045467164</v>
      </c>
      <c r="AP19" s="312">
        <f>IF('Painel  de Controle'!$E$30="Sim",AP16+AP17+AP18,0)</f>
        <v>7266071.1962111033</v>
      </c>
      <c r="AQ19" s="312">
        <f>IF('Painel  de Controle'!$E$30="Sim",AQ16+AQ17+AQ18,0)</f>
        <v>12331555.821867172</v>
      </c>
      <c r="AR19" s="125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  <c r="GM19" s="312"/>
      <c r="GN19" s="312"/>
      <c r="GO19" s="312"/>
      <c r="GP19" s="312"/>
      <c r="GQ19" s="312"/>
      <c r="GR19" s="312"/>
      <c r="GS19" s="312"/>
      <c r="GT19" s="312"/>
      <c r="GU19" s="312"/>
      <c r="GV19" s="312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  <c r="IA19" s="312"/>
      <c r="IB19" s="312"/>
      <c r="IC19" s="312"/>
      <c r="ID19" s="312"/>
      <c r="IE19" s="312"/>
      <c r="IF19" s="312"/>
      <c r="IG19" s="312"/>
      <c r="IH19" s="312"/>
      <c r="II19" s="312"/>
      <c r="IJ19" s="312"/>
      <c r="IK19" s="312"/>
      <c r="IL19" s="312"/>
      <c r="IM19" s="312"/>
      <c r="IN19" s="312"/>
      <c r="IO19" s="312"/>
      <c r="IP19" s="312"/>
      <c r="IQ19" s="312"/>
      <c r="IR19" s="312"/>
      <c r="IS19" s="312"/>
      <c r="IT19" s="312"/>
      <c r="IU19" s="312"/>
      <c r="IV19" s="312"/>
      <c r="IW19" s="312"/>
      <c r="IX19" s="312"/>
      <c r="IY19" s="312"/>
      <c r="IZ19" s="312"/>
      <c r="JA19" s="312"/>
      <c r="JB19" s="312"/>
      <c r="JC19" s="312"/>
      <c r="JD19" s="312"/>
      <c r="JE19" s="312"/>
      <c r="JF19" s="312"/>
      <c r="JG19" s="312"/>
      <c r="JH19" s="312"/>
      <c r="JI19" s="312"/>
      <c r="JJ19" s="312"/>
      <c r="JK19" s="312"/>
      <c r="JL19" s="312"/>
      <c r="JM19" s="312"/>
      <c r="JN19" s="312"/>
      <c r="JO19" s="312"/>
      <c r="JP19" s="312"/>
      <c r="JQ19" s="312"/>
      <c r="JR19" s="312"/>
      <c r="JS19" s="312"/>
      <c r="JT19" s="312"/>
      <c r="JU19" s="312"/>
      <c r="JV19" s="312"/>
      <c r="JW19" s="312"/>
      <c r="JX19" s="312"/>
      <c r="JY19" s="312"/>
      <c r="JZ19" s="312"/>
      <c r="KA19" s="312"/>
      <c r="KB19" s="312"/>
      <c r="KC19" s="312"/>
      <c r="KD19" s="312"/>
      <c r="KE19" s="312"/>
      <c r="KF19" s="312"/>
      <c r="KG19" s="312"/>
      <c r="KH19" s="312"/>
      <c r="KI19" s="312"/>
      <c r="KJ19" s="312"/>
      <c r="KK19" s="312"/>
      <c r="KL19" s="312"/>
      <c r="KM19" s="312"/>
      <c r="KN19" s="312"/>
      <c r="KO19" s="312"/>
      <c r="KP19" s="312"/>
      <c r="KQ19" s="312"/>
      <c r="KR19" s="312"/>
      <c r="KS19" s="312"/>
      <c r="KT19" s="312"/>
      <c r="KU19" s="312"/>
      <c r="KV19" s="312"/>
      <c r="KW19" s="312"/>
      <c r="KX19" s="312"/>
      <c r="KY19" s="312"/>
      <c r="KZ19" s="312"/>
      <c r="LA19" s="312"/>
      <c r="LB19" s="312"/>
      <c r="LC19" s="312"/>
      <c r="LD19" s="312"/>
      <c r="LE19" s="312"/>
      <c r="LF19" s="312"/>
      <c r="LG19" s="312"/>
      <c r="LH19" s="312"/>
      <c r="LI19" s="312"/>
      <c r="LJ19" s="312"/>
      <c r="LK19" s="312"/>
      <c r="LL19" s="312"/>
      <c r="LM19" s="312"/>
      <c r="LN19" s="312"/>
      <c r="LO19" s="312"/>
      <c r="LP19" s="312"/>
      <c r="LQ19" s="312"/>
      <c r="LR19" s="312"/>
      <c r="LS19" s="312"/>
      <c r="LT19" s="312"/>
      <c r="LU19" s="312"/>
      <c r="LV19" s="312"/>
      <c r="LW19" s="312"/>
      <c r="LX19" s="312"/>
      <c r="LY19" s="312"/>
      <c r="LZ19" s="312"/>
      <c r="MA19" s="312"/>
      <c r="MB19" s="312"/>
      <c r="MC19" s="312"/>
      <c r="MD19" s="312"/>
      <c r="ME19" s="312"/>
      <c r="MF19" s="312"/>
      <c r="MG19" s="312"/>
      <c r="MH19" s="312"/>
      <c r="MI19" s="312"/>
      <c r="MJ19" s="312"/>
      <c r="MK19" s="312"/>
      <c r="ML19" s="312"/>
      <c r="MM19" s="312"/>
      <c r="MN19" s="312"/>
      <c r="MO19" s="312"/>
      <c r="MP19" s="312"/>
      <c r="MQ19" s="312"/>
      <c r="MR19" s="312"/>
      <c r="MS19" s="312"/>
      <c r="MT19" s="312"/>
      <c r="MU19" s="312"/>
      <c r="MV19" s="312"/>
      <c r="MW19" s="312"/>
      <c r="MX19" s="312"/>
      <c r="MY19" s="312"/>
      <c r="MZ19" s="312"/>
      <c r="NA19" s="312"/>
      <c r="NB19" s="312"/>
      <c r="NC19" s="312"/>
      <c r="ND19" s="312"/>
      <c r="NE19" s="312"/>
      <c r="NF19" s="312"/>
      <c r="NG19" s="312"/>
      <c r="NH19" s="312"/>
      <c r="NI19" s="312"/>
      <c r="NJ19" s="312"/>
      <c r="NK19" s="312"/>
      <c r="NL19" s="312"/>
      <c r="NM19" s="312"/>
      <c r="NN19" s="312"/>
      <c r="NO19" s="312"/>
      <c r="NP19" s="312"/>
      <c r="NQ19" s="312"/>
      <c r="NR19" s="312"/>
      <c r="NS19" s="312"/>
      <c r="NT19" s="312"/>
      <c r="NU19" s="312"/>
      <c r="NV19" s="312"/>
      <c r="NW19" s="312"/>
      <c r="NX19" s="312"/>
      <c r="NY19" s="312"/>
      <c r="NZ19" s="312"/>
      <c r="OA19" s="312"/>
      <c r="OB19" s="312"/>
      <c r="OC19" s="312"/>
      <c r="OD19" s="312"/>
      <c r="OE19" s="312"/>
      <c r="OF19" s="312"/>
      <c r="OG19" s="312"/>
      <c r="OH19" s="312"/>
      <c r="OI19" s="312"/>
      <c r="OJ19" s="312"/>
      <c r="OK19" s="312"/>
      <c r="OL19" s="312"/>
      <c r="OM19" s="312"/>
      <c r="ON19" s="312"/>
      <c r="OO19" s="312"/>
      <c r="OP19" s="312"/>
      <c r="OQ19" s="312"/>
      <c r="OR19" s="312"/>
      <c r="OS19" s="312"/>
      <c r="OT19" s="312"/>
      <c r="OU19" s="312"/>
      <c r="OV19" s="312"/>
      <c r="OW19" s="312"/>
      <c r="OX19" s="312"/>
      <c r="OY19" s="312"/>
      <c r="OZ19" s="312"/>
      <c r="PA19" s="312"/>
      <c r="PB19" s="312"/>
      <c r="PC19" s="312"/>
      <c r="PD19" s="312"/>
      <c r="PE19" s="312"/>
      <c r="PF19" s="312"/>
      <c r="PG19" s="312"/>
      <c r="PH19" s="312"/>
      <c r="PI19" s="312"/>
      <c r="PJ19" s="312"/>
      <c r="PK19" s="312"/>
      <c r="PL19" s="312"/>
      <c r="PM19" s="312"/>
      <c r="PN19" s="312"/>
      <c r="PO19" s="312"/>
      <c r="PP19" s="312"/>
      <c r="PQ19" s="312"/>
      <c r="PR19" s="312"/>
      <c r="PS19" s="312"/>
      <c r="PT19" s="312"/>
      <c r="PU19" s="312"/>
      <c r="PV19" s="312"/>
      <c r="PW19" s="312"/>
      <c r="PX19" s="312"/>
      <c r="PY19" s="312"/>
      <c r="PZ19" s="312"/>
      <c r="QA19" s="312"/>
      <c r="QB19" s="312"/>
      <c r="QC19" s="312"/>
      <c r="QD19" s="312"/>
      <c r="QE19" s="312"/>
      <c r="QF19" s="312"/>
      <c r="QG19" s="312"/>
      <c r="QH19" s="312"/>
      <c r="QI19" s="312"/>
      <c r="QJ19" s="312"/>
      <c r="QK19" s="312"/>
      <c r="QL19" s="312"/>
      <c r="QM19" s="312"/>
      <c r="QN19" s="312"/>
      <c r="QO19" s="312"/>
      <c r="QP19" s="312"/>
      <c r="QQ19" s="312"/>
      <c r="QR19" s="312"/>
      <c r="QS19" s="312"/>
      <c r="QT19" s="312"/>
      <c r="QU19" s="312"/>
      <c r="QV19" s="312"/>
      <c r="QW19" s="312"/>
      <c r="QX19" s="312"/>
      <c r="QY19" s="312"/>
      <c r="QZ19" s="312"/>
      <c r="RA19" s="312"/>
      <c r="RB19" s="312"/>
      <c r="RC19" s="312"/>
      <c r="RD19" s="312"/>
      <c r="RE19" s="312"/>
      <c r="RF19" s="312"/>
      <c r="RG19" s="312"/>
      <c r="RH19" s="312"/>
    </row>
    <row r="20" spans="1:476" ht="12.75" customHeight="1">
      <c r="A20" s="50"/>
      <c r="B20" s="210"/>
      <c r="C20" s="211"/>
      <c r="D20" s="211"/>
      <c r="E20" s="211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</row>
    <row r="21" spans="1:476" ht="12.75" customHeight="1">
      <c r="A21" s="50"/>
      <c r="B21" s="210"/>
      <c r="C21" s="211"/>
      <c r="D21" s="211"/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</row>
    <row r="22" spans="1:476" ht="12.75" customHeight="1">
      <c r="A22" s="50"/>
      <c r="B22" s="210"/>
      <c r="C22" s="211"/>
      <c r="D22" s="211"/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</row>
    <row r="23" spans="1:476" ht="15.75" customHeight="1">
      <c r="A23" s="50"/>
      <c r="B23" s="205" t="s">
        <v>276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</row>
    <row r="24" spans="1:476" ht="6" customHeight="1">
      <c r="A24" s="50"/>
      <c r="B24" s="324"/>
      <c r="C24" s="50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</row>
    <row r="25" spans="1:476" ht="15.75" customHeight="1">
      <c r="A25" s="50"/>
      <c r="B25" s="325" t="s">
        <v>277</v>
      </c>
      <c r="C25" s="50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</row>
    <row r="26" spans="1:476" ht="15.75" customHeight="1">
      <c r="A26" s="50"/>
      <c r="B26" s="326" t="s">
        <v>278</v>
      </c>
      <c r="C26" s="50"/>
      <c r="D26" s="221"/>
      <c r="E26" s="221"/>
      <c r="F26" s="221"/>
      <c r="G26" s="221"/>
      <c r="H26" s="227"/>
      <c r="I26" s="227">
        <v>187500</v>
      </c>
      <c r="J26" s="227">
        <f>I26</f>
        <v>187500</v>
      </c>
      <c r="K26" s="227">
        <f>J26</f>
        <v>187500</v>
      </c>
      <c r="L26" s="227">
        <v>200000</v>
      </c>
      <c r="M26" s="227">
        <f t="shared" ref="M26:AQ26" si="53">L26</f>
        <v>200000</v>
      </c>
      <c r="N26" s="227">
        <f t="shared" si="53"/>
        <v>200000</v>
      </c>
      <c r="O26" s="227">
        <f t="shared" si="53"/>
        <v>200000</v>
      </c>
      <c r="P26" s="227">
        <f t="shared" si="53"/>
        <v>200000</v>
      </c>
      <c r="Q26" s="227">
        <f t="shared" si="53"/>
        <v>200000</v>
      </c>
      <c r="R26" s="227">
        <f t="shared" si="53"/>
        <v>200000</v>
      </c>
      <c r="S26" s="227">
        <f t="shared" si="53"/>
        <v>200000</v>
      </c>
      <c r="T26" s="227">
        <f t="shared" si="53"/>
        <v>200000</v>
      </c>
      <c r="U26" s="227">
        <f t="shared" si="53"/>
        <v>200000</v>
      </c>
      <c r="V26" s="227">
        <f t="shared" si="53"/>
        <v>200000</v>
      </c>
      <c r="W26" s="227">
        <f t="shared" si="53"/>
        <v>200000</v>
      </c>
      <c r="X26" s="227">
        <f t="shared" si="53"/>
        <v>200000</v>
      </c>
      <c r="Y26" s="227">
        <f t="shared" si="53"/>
        <v>200000</v>
      </c>
      <c r="Z26" s="227">
        <f t="shared" si="53"/>
        <v>200000</v>
      </c>
      <c r="AA26" s="227">
        <f t="shared" si="53"/>
        <v>200000</v>
      </c>
      <c r="AB26" s="227">
        <f t="shared" si="53"/>
        <v>200000</v>
      </c>
      <c r="AC26" s="227">
        <f t="shared" si="53"/>
        <v>200000</v>
      </c>
      <c r="AD26" s="227">
        <f t="shared" si="53"/>
        <v>200000</v>
      </c>
      <c r="AE26" s="227">
        <f t="shared" si="53"/>
        <v>200000</v>
      </c>
      <c r="AF26" s="227">
        <f t="shared" si="53"/>
        <v>200000</v>
      </c>
      <c r="AG26" s="227">
        <f t="shared" si="53"/>
        <v>200000</v>
      </c>
      <c r="AH26" s="227">
        <f t="shared" si="53"/>
        <v>200000</v>
      </c>
      <c r="AI26" s="227">
        <f t="shared" si="53"/>
        <v>200000</v>
      </c>
      <c r="AJ26" s="227">
        <f t="shared" si="53"/>
        <v>200000</v>
      </c>
      <c r="AK26" s="227">
        <f t="shared" si="53"/>
        <v>200000</v>
      </c>
      <c r="AL26" s="227">
        <f t="shared" si="53"/>
        <v>200000</v>
      </c>
      <c r="AM26" s="227">
        <f t="shared" si="53"/>
        <v>200000</v>
      </c>
      <c r="AN26" s="227">
        <f t="shared" si="53"/>
        <v>200000</v>
      </c>
      <c r="AO26" s="227">
        <f t="shared" si="53"/>
        <v>200000</v>
      </c>
      <c r="AP26" s="227">
        <f t="shared" si="53"/>
        <v>200000</v>
      </c>
      <c r="AQ26" s="227">
        <f t="shared" si="53"/>
        <v>200000</v>
      </c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</row>
    <row r="27" spans="1:476" ht="15.75" customHeight="1">
      <c r="A27" s="50"/>
      <c r="B27" s="326" t="s">
        <v>279</v>
      </c>
      <c r="C27" s="50"/>
      <c r="D27" s="221">
        <f>SUM(H27:AQ27)</f>
        <v>155850000</v>
      </c>
      <c r="E27" s="221"/>
      <c r="F27" s="221"/>
      <c r="G27" s="221"/>
      <c r="H27" s="70">
        <f t="shared" ref="H27:AQ27" si="54">+H28*H26</f>
        <v>0</v>
      </c>
      <c r="I27" s="70">
        <f t="shared" si="54"/>
        <v>2250000</v>
      </c>
      <c r="J27" s="70">
        <f t="shared" si="54"/>
        <v>0</v>
      </c>
      <c r="K27" s="70">
        <f t="shared" si="54"/>
        <v>0</v>
      </c>
      <c r="L27" s="70">
        <f t="shared" si="54"/>
        <v>4800000</v>
      </c>
      <c r="M27" s="70">
        <f t="shared" si="54"/>
        <v>4800000</v>
      </c>
      <c r="N27" s="70">
        <f t="shared" si="54"/>
        <v>4800000</v>
      </c>
      <c r="O27" s="70">
        <f t="shared" si="54"/>
        <v>4800000</v>
      </c>
      <c r="P27" s="70">
        <f t="shared" si="54"/>
        <v>4800000</v>
      </c>
      <c r="Q27" s="70">
        <f t="shared" si="54"/>
        <v>4800000</v>
      </c>
      <c r="R27" s="70">
        <f t="shared" si="54"/>
        <v>4800000</v>
      </c>
      <c r="S27" s="70">
        <f t="shared" si="54"/>
        <v>4800000</v>
      </c>
      <c r="T27" s="70">
        <f t="shared" si="54"/>
        <v>4800000</v>
      </c>
      <c r="U27" s="70">
        <f t="shared" si="54"/>
        <v>4800000</v>
      </c>
      <c r="V27" s="70">
        <f t="shared" si="54"/>
        <v>4800000</v>
      </c>
      <c r="W27" s="70">
        <f t="shared" si="54"/>
        <v>4800000</v>
      </c>
      <c r="X27" s="70">
        <f t="shared" si="54"/>
        <v>4800000</v>
      </c>
      <c r="Y27" s="70">
        <f t="shared" si="54"/>
        <v>4800000</v>
      </c>
      <c r="Z27" s="70">
        <f t="shared" si="54"/>
        <v>4800000</v>
      </c>
      <c r="AA27" s="70">
        <f t="shared" si="54"/>
        <v>4800000</v>
      </c>
      <c r="AB27" s="70">
        <f t="shared" si="54"/>
        <v>4800000</v>
      </c>
      <c r="AC27" s="70">
        <f t="shared" si="54"/>
        <v>4800000</v>
      </c>
      <c r="AD27" s="70">
        <f t="shared" si="54"/>
        <v>4800000</v>
      </c>
      <c r="AE27" s="70">
        <f t="shared" si="54"/>
        <v>4800000</v>
      </c>
      <c r="AF27" s="70">
        <f t="shared" si="54"/>
        <v>4800000</v>
      </c>
      <c r="AG27" s="70">
        <f t="shared" si="54"/>
        <v>4800000</v>
      </c>
      <c r="AH27" s="70">
        <f t="shared" si="54"/>
        <v>4800000</v>
      </c>
      <c r="AI27" s="70">
        <f t="shared" si="54"/>
        <v>4800000</v>
      </c>
      <c r="AJ27" s="70">
        <f t="shared" si="54"/>
        <v>4800000</v>
      </c>
      <c r="AK27" s="70">
        <f t="shared" si="54"/>
        <v>4800000</v>
      </c>
      <c r="AL27" s="70">
        <f t="shared" si="54"/>
        <v>4800000</v>
      </c>
      <c r="AM27" s="70">
        <f t="shared" si="54"/>
        <v>4800000</v>
      </c>
      <c r="AN27" s="70">
        <f t="shared" si="54"/>
        <v>4800000</v>
      </c>
      <c r="AO27" s="70">
        <f t="shared" si="54"/>
        <v>4800000</v>
      </c>
      <c r="AP27" s="70">
        <f t="shared" si="54"/>
        <v>4800000</v>
      </c>
      <c r="AQ27" s="70">
        <f t="shared" si="54"/>
        <v>4800000</v>
      </c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</row>
    <row r="28" spans="1:476" ht="15.75" customHeight="1">
      <c r="A28" s="50"/>
      <c r="B28" s="326" t="s">
        <v>280</v>
      </c>
      <c r="C28" s="50"/>
      <c r="D28" s="221">
        <f>SUM(H28:AQ28)</f>
        <v>780</v>
      </c>
      <c r="E28" s="221"/>
      <c r="F28" s="221"/>
      <c r="G28" s="221"/>
      <c r="H28" s="227"/>
      <c r="I28" s="327">
        <v>12</v>
      </c>
      <c r="J28" s="327">
        <v>0</v>
      </c>
      <c r="K28" s="327">
        <v>0</v>
      </c>
      <c r="L28" s="227">
        <v>24</v>
      </c>
      <c r="M28" s="227">
        <f t="shared" ref="M28:AQ28" si="55">L28</f>
        <v>24</v>
      </c>
      <c r="N28" s="227">
        <f t="shared" si="55"/>
        <v>24</v>
      </c>
      <c r="O28" s="227">
        <f t="shared" si="55"/>
        <v>24</v>
      </c>
      <c r="P28" s="227">
        <f t="shared" si="55"/>
        <v>24</v>
      </c>
      <c r="Q28" s="227">
        <f t="shared" si="55"/>
        <v>24</v>
      </c>
      <c r="R28" s="227">
        <f t="shared" si="55"/>
        <v>24</v>
      </c>
      <c r="S28" s="227">
        <f t="shared" si="55"/>
        <v>24</v>
      </c>
      <c r="T28" s="227">
        <f t="shared" si="55"/>
        <v>24</v>
      </c>
      <c r="U28" s="227">
        <f t="shared" si="55"/>
        <v>24</v>
      </c>
      <c r="V28" s="227">
        <f t="shared" si="55"/>
        <v>24</v>
      </c>
      <c r="W28" s="227">
        <f t="shared" si="55"/>
        <v>24</v>
      </c>
      <c r="X28" s="227">
        <f t="shared" si="55"/>
        <v>24</v>
      </c>
      <c r="Y28" s="227">
        <f t="shared" si="55"/>
        <v>24</v>
      </c>
      <c r="Z28" s="227">
        <f t="shared" si="55"/>
        <v>24</v>
      </c>
      <c r="AA28" s="227">
        <f t="shared" si="55"/>
        <v>24</v>
      </c>
      <c r="AB28" s="227">
        <f t="shared" si="55"/>
        <v>24</v>
      </c>
      <c r="AC28" s="227">
        <f t="shared" si="55"/>
        <v>24</v>
      </c>
      <c r="AD28" s="227">
        <f t="shared" si="55"/>
        <v>24</v>
      </c>
      <c r="AE28" s="227">
        <f t="shared" si="55"/>
        <v>24</v>
      </c>
      <c r="AF28" s="227">
        <f t="shared" si="55"/>
        <v>24</v>
      </c>
      <c r="AG28" s="227">
        <f t="shared" si="55"/>
        <v>24</v>
      </c>
      <c r="AH28" s="227">
        <f t="shared" si="55"/>
        <v>24</v>
      </c>
      <c r="AI28" s="227">
        <f t="shared" si="55"/>
        <v>24</v>
      </c>
      <c r="AJ28" s="227">
        <f t="shared" si="55"/>
        <v>24</v>
      </c>
      <c r="AK28" s="227">
        <f t="shared" si="55"/>
        <v>24</v>
      </c>
      <c r="AL28" s="227">
        <f t="shared" si="55"/>
        <v>24</v>
      </c>
      <c r="AM28" s="227">
        <f t="shared" si="55"/>
        <v>24</v>
      </c>
      <c r="AN28" s="227">
        <f t="shared" si="55"/>
        <v>24</v>
      </c>
      <c r="AO28" s="227">
        <f t="shared" si="55"/>
        <v>24</v>
      </c>
      <c r="AP28" s="227">
        <f t="shared" si="55"/>
        <v>24</v>
      </c>
      <c r="AQ28" s="227">
        <f t="shared" si="55"/>
        <v>24</v>
      </c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</row>
    <row r="29" spans="1:476" ht="15.75" customHeight="1">
      <c r="A29" s="50"/>
      <c r="B29" s="328"/>
      <c r="C29" s="329"/>
      <c r="D29" s="330"/>
      <c r="E29" s="330"/>
      <c r="F29" s="330"/>
      <c r="G29" s="330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29"/>
      <c r="CA29" s="329"/>
      <c r="CB29" s="329"/>
      <c r="CC29" s="329"/>
      <c r="CD29" s="329"/>
      <c r="CE29" s="329"/>
      <c r="CF29" s="329"/>
      <c r="CG29" s="329"/>
      <c r="CH29" s="329"/>
      <c r="CI29" s="329"/>
      <c r="CJ29" s="329"/>
      <c r="CK29" s="329"/>
      <c r="CL29" s="329"/>
      <c r="CM29" s="329"/>
      <c r="CN29" s="329"/>
      <c r="CO29" s="329"/>
      <c r="CP29" s="329"/>
      <c r="CQ29" s="329"/>
      <c r="CR29" s="329"/>
      <c r="CS29" s="329"/>
      <c r="CT29" s="329"/>
      <c r="CU29" s="329"/>
      <c r="CV29" s="329"/>
      <c r="CW29" s="329"/>
      <c r="CX29" s="329"/>
      <c r="CY29" s="329"/>
      <c r="CZ29" s="329"/>
      <c r="DA29" s="329"/>
      <c r="DB29" s="329"/>
      <c r="DC29" s="329"/>
      <c r="DD29" s="329"/>
      <c r="DE29" s="329"/>
      <c r="DF29" s="329"/>
      <c r="DG29" s="329"/>
      <c r="DH29" s="329"/>
      <c r="DI29" s="329"/>
      <c r="DJ29" s="329"/>
      <c r="DK29" s="329"/>
      <c r="DL29" s="329"/>
      <c r="DM29" s="329"/>
      <c r="DN29" s="329"/>
      <c r="DO29" s="329"/>
      <c r="DP29" s="329"/>
      <c r="DQ29" s="329"/>
      <c r="DR29" s="329"/>
      <c r="DS29" s="329"/>
      <c r="DT29" s="329"/>
      <c r="DU29" s="329"/>
      <c r="DV29" s="329"/>
      <c r="DW29" s="329"/>
      <c r="DX29" s="329"/>
      <c r="DY29" s="329"/>
      <c r="DZ29" s="329"/>
      <c r="EA29" s="329"/>
      <c r="EB29" s="329"/>
      <c r="EC29" s="329"/>
      <c r="ED29" s="329"/>
      <c r="EE29" s="329"/>
      <c r="EF29" s="329"/>
      <c r="EG29" s="329"/>
      <c r="EH29" s="329"/>
      <c r="EI29" s="329"/>
      <c r="EJ29" s="329"/>
      <c r="EK29" s="329"/>
      <c r="EL29" s="329"/>
      <c r="EM29" s="329"/>
      <c r="EN29" s="329"/>
      <c r="EO29" s="329"/>
      <c r="EP29" s="329"/>
      <c r="EQ29" s="329"/>
      <c r="ER29" s="329"/>
      <c r="ES29" s="329"/>
      <c r="ET29" s="329"/>
      <c r="EU29" s="329"/>
      <c r="EV29" s="329"/>
      <c r="EW29" s="329"/>
      <c r="EX29" s="329"/>
      <c r="EY29" s="329"/>
      <c r="EZ29" s="329"/>
      <c r="FA29" s="329"/>
      <c r="FB29" s="329"/>
      <c r="FC29" s="329"/>
      <c r="FD29" s="329"/>
      <c r="FE29" s="329"/>
      <c r="FF29" s="329"/>
      <c r="FG29" s="329"/>
      <c r="FH29" s="329"/>
      <c r="FI29" s="329"/>
      <c r="FJ29" s="329"/>
      <c r="FK29" s="329"/>
      <c r="FL29" s="329"/>
      <c r="FM29" s="329"/>
      <c r="FN29" s="329"/>
      <c r="FO29" s="329"/>
      <c r="FP29" s="329"/>
      <c r="FQ29" s="329"/>
      <c r="FR29" s="329"/>
      <c r="FS29" s="329"/>
      <c r="FT29" s="329"/>
      <c r="FU29" s="329"/>
      <c r="FV29" s="329"/>
      <c r="FW29" s="329"/>
      <c r="FX29" s="329"/>
      <c r="FY29" s="329"/>
      <c r="FZ29" s="329"/>
      <c r="GA29" s="329"/>
      <c r="GB29" s="329"/>
      <c r="GC29" s="329"/>
      <c r="GD29" s="329"/>
      <c r="GE29" s="329"/>
      <c r="GF29" s="329"/>
      <c r="GG29" s="329"/>
      <c r="GH29" s="329"/>
      <c r="GI29" s="329"/>
      <c r="GJ29" s="329"/>
      <c r="GK29" s="329"/>
      <c r="GL29" s="329"/>
      <c r="GM29" s="329"/>
      <c r="GN29" s="329"/>
      <c r="GO29" s="329"/>
      <c r="GP29" s="329"/>
      <c r="GQ29" s="329"/>
      <c r="GR29" s="329"/>
      <c r="GS29" s="329"/>
      <c r="GT29" s="329"/>
      <c r="GU29" s="329"/>
      <c r="GV29" s="329"/>
      <c r="GW29" s="329"/>
      <c r="GX29" s="329"/>
      <c r="GY29" s="329"/>
      <c r="GZ29" s="329"/>
      <c r="HA29" s="329"/>
      <c r="HB29" s="329"/>
      <c r="HC29" s="329"/>
      <c r="HD29" s="329"/>
      <c r="HE29" s="329"/>
      <c r="HF29" s="329"/>
      <c r="HG29" s="329"/>
      <c r="HH29" s="329"/>
      <c r="HI29" s="329"/>
      <c r="HJ29" s="329"/>
      <c r="HK29" s="329"/>
      <c r="HL29" s="329"/>
      <c r="HM29" s="329"/>
      <c r="HN29" s="329"/>
      <c r="HO29" s="329"/>
      <c r="HP29" s="329"/>
      <c r="HQ29" s="329"/>
      <c r="HR29" s="329"/>
      <c r="HS29" s="329"/>
      <c r="HT29" s="329"/>
      <c r="HU29" s="329"/>
      <c r="HV29" s="329"/>
      <c r="HW29" s="329"/>
      <c r="HX29" s="329"/>
      <c r="HY29" s="329"/>
      <c r="HZ29" s="329"/>
      <c r="IA29" s="329"/>
      <c r="IB29" s="329"/>
      <c r="IC29" s="329"/>
      <c r="ID29" s="329"/>
      <c r="IE29" s="329"/>
      <c r="IF29" s="329"/>
      <c r="IG29" s="329"/>
      <c r="IH29" s="329"/>
      <c r="II29" s="329"/>
      <c r="IJ29" s="329"/>
      <c r="IK29" s="329"/>
      <c r="IL29" s="329"/>
      <c r="IM29" s="329"/>
      <c r="IN29" s="329"/>
      <c r="IO29" s="329"/>
      <c r="IP29" s="329"/>
      <c r="IQ29" s="329"/>
      <c r="IR29" s="329"/>
      <c r="IS29" s="329"/>
      <c r="IT29" s="329"/>
      <c r="IU29" s="329"/>
      <c r="IV29" s="329"/>
      <c r="IW29" s="329"/>
      <c r="IX29" s="329"/>
      <c r="IY29" s="329"/>
      <c r="IZ29" s="329"/>
      <c r="JA29" s="329"/>
      <c r="JB29" s="329"/>
      <c r="JC29" s="329"/>
      <c r="JD29" s="329"/>
      <c r="JE29" s="329"/>
      <c r="JF29" s="329"/>
      <c r="JG29" s="329"/>
      <c r="JH29" s="329"/>
      <c r="JI29" s="329"/>
      <c r="JJ29" s="329"/>
      <c r="JK29" s="329"/>
      <c r="JL29" s="329"/>
      <c r="JM29" s="329"/>
      <c r="JN29" s="329"/>
      <c r="JO29" s="329"/>
      <c r="JP29" s="329"/>
      <c r="JQ29" s="329"/>
      <c r="JR29" s="329"/>
      <c r="JS29" s="329"/>
      <c r="JT29" s="329"/>
      <c r="JU29" s="329"/>
      <c r="JV29" s="329"/>
      <c r="JW29" s="329"/>
      <c r="JX29" s="329"/>
      <c r="JY29" s="329"/>
      <c r="JZ29" s="329"/>
      <c r="KA29" s="329"/>
      <c r="KB29" s="329"/>
      <c r="KC29" s="329"/>
      <c r="KD29" s="329"/>
      <c r="KE29" s="329"/>
      <c r="KF29" s="329"/>
      <c r="KG29" s="329"/>
      <c r="KH29" s="329"/>
      <c r="KI29" s="329"/>
      <c r="KJ29" s="329"/>
      <c r="KK29" s="329"/>
      <c r="KL29" s="329"/>
      <c r="KM29" s="329"/>
      <c r="KN29" s="329"/>
      <c r="KO29" s="329"/>
      <c r="KP29" s="329"/>
      <c r="KQ29" s="329"/>
      <c r="KR29" s="329"/>
      <c r="KS29" s="329"/>
      <c r="KT29" s="329"/>
      <c r="KU29" s="329"/>
      <c r="KV29" s="329"/>
      <c r="KW29" s="329"/>
      <c r="KX29" s="329"/>
      <c r="KY29" s="329"/>
      <c r="KZ29" s="329"/>
      <c r="LA29" s="329"/>
      <c r="LB29" s="329"/>
      <c r="LC29" s="329"/>
      <c r="LD29" s="329"/>
      <c r="LE29" s="329"/>
      <c r="LF29" s="329"/>
      <c r="LG29" s="329"/>
      <c r="LH29" s="329"/>
      <c r="LI29" s="329"/>
      <c r="LJ29" s="329"/>
      <c r="LK29" s="329"/>
      <c r="LL29" s="329"/>
      <c r="LM29" s="329"/>
      <c r="LN29" s="329"/>
      <c r="LO29" s="329"/>
      <c r="LP29" s="329"/>
      <c r="LQ29" s="329"/>
      <c r="LR29" s="329"/>
      <c r="LS29" s="329"/>
      <c r="LT29" s="329"/>
      <c r="LU29" s="329"/>
      <c r="LV29" s="329"/>
      <c r="LW29" s="329"/>
      <c r="LX29" s="329"/>
      <c r="LY29" s="329"/>
      <c r="LZ29" s="329"/>
      <c r="MA29" s="329"/>
      <c r="MB29" s="329"/>
      <c r="MC29" s="329"/>
      <c r="MD29" s="329"/>
      <c r="ME29" s="329"/>
      <c r="MF29" s="329"/>
      <c r="MG29" s="329"/>
      <c r="MH29" s="329"/>
      <c r="MI29" s="329"/>
      <c r="MJ29" s="329"/>
      <c r="MK29" s="329"/>
      <c r="ML29" s="329"/>
      <c r="MM29" s="329"/>
      <c r="MN29" s="329"/>
      <c r="MO29" s="329"/>
      <c r="MP29" s="329"/>
      <c r="MQ29" s="329"/>
      <c r="MR29" s="329"/>
      <c r="MS29" s="329"/>
      <c r="MT29" s="329"/>
      <c r="MU29" s="329"/>
      <c r="MV29" s="329"/>
      <c r="MW29" s="329"/>
      <c r="MX29" s="329"/>
      <c r="MY29" s="329"/>
      <c r="MZ29" s="329"/>
      <c r="NA29" s="329"/>
      <c r="NB29" s="329"/>
      <c r="NC29" s="329"/>
      <c r="ND29" s="329"/>
      <c r="NE29" s="329"/>
      <c r="NF29" s="329"/>
      <c r="NG29" s="329"/>
      <c r="NH29" s="329"/>
      <c r="NI29" s="329"/>
      <c r="NJ29" s="329"/>
      <c r="NK29" s="329"/>
      <c r="NL29" s="329"/>
      <c r="NM29" s="329"/>
      <c r="NN29" s="329"/>
      <c r="NO29" s="329"/>
      <c r="NP29" s="329"/>
      <c r="NQ29" s="329"/>
      <c r="NR29" s="329"/>
      <c r="NS29" s="329"/>
      <c r="NT29" s="329"/>
      <c r="NU29" s="329"/>
      <c r="NV29" s="329"/>
      <c r="NW29" s="329"/>
      <c r="NX29" s="329"/>
      <c r="NY29" s="329"/>
      <c r="NZ29" s="329"/>
      <c r="OA29" s="329"/>
      <c r="OB29" s="329"/>
      <c r="OC29" s="329"/>
      <c r="OD29" s="329"/>
      <c r="OE29" s="329"/>
      <c r="OF29" s="329"/>
      <c r="OG29" s="329"/>
      <c r="OH29" s="329"/>
      <c r="OI29" s="329"/>
      <c r="OJ29" s="329"/>
      <c r="OK29" s="329"/>
      <c r="OL29" s="329"/>
      <c r="OM29" s="329"/>
      <c r="ON29" s="329"/>
      <c r="OO29" s="329"/>
      <c r="OP29" s="329"/>
      <c r="OQ29" s="329"/>
      <c r="OR29" s="329"/>
      <c r="OS29" s="329"/>
      <c r="OT29" s="329"/>
      <c r="OU29" s="329"/>
      <c r="OV29" s="329"/>
      <c r="OW29" s="329"/>
      <c r="OX29" s="329"/>
      <c r="OY29" s="329"/>
      <c r="OZ29" s="329"/>
      <c r="PA29" s="329"/>
      <c r="PB29" s="329"/>
      <c r="PC29" s="329"/>
      <c r="PD29" s="329"/>
      <c r="PE29" s="329"/>
      <c r="PF29" s="329"/>
      <c r="PG29" s="329"/>
      <c r="PH29" s="329"/>
      <c r="PI29" s="329"/>
      <c r="PJ29" s="329"/>
      <c r="PK29" s="329"/>
      <c r="PL29" s="329"/>
      <c r="PM29" s="329"/>
      <c r="PN29" s="329"/>
      <c r="PO29" s="329"/>
      <c r="PP29" s="329"/>
      <c r="PQ29" s="329"/>
      <c r="PR29" s="329"/>
      <c r="PS29" s="329"/>
      <c r="PT29" s="329"/>
      <c r="PU29" s="329"/>
      <c r="PV29" s="329"/>
      <c r="PW29" s="329"/>
      <c r="PX29" s="329"/>
      <c r="PY29" s="329"/>
      <c r="PZ29" s="329"/>
      <c r="QA29" s="329"/>
      <c r="QB29" s="329"/>
      <c r="QC29" s="329"/>
      <c r="QD29" s="329"/>
      <c r="QE29" s="329"/>
      <c r="QF29" s="329"/>
      <c r="QG29" s="329"/>
      <c r="QH29" s="329"/>
      <c r="QI29" s="329"/>
      <c r="QJ29" s="329"/>
      <c r="QK29" s="329"/>
      <c r="QL29" s="329"/>
      <c r="QM29" s="329"/>
      <c r="QN29" s="329"/>
      <c r="QO29" s="329"/>
      <c r="QP29" s="329"/>
      <c r="QQ29" s="329"/>
      <c r="QR29" s="329"/>
      <c r="QS29" s="329"/>
      <c r="QT29" s="329"/>
      <c r="QU29" s="329"/>
      <c r="QV29" s="329"/>
      <c r="QW29" s="329"/>
      <c r="QX29" s="329"/>
      <c r="QY29" s="329"/>
      <c r="QZ29" s="329"/>
      <c r="RA29" s="329"/>
      <c r="RB29" s="329"/>
      <c r="RC29" s="329"/>
      <c r="RD29" s="329"/>
      <c r="RE29" s="329"/>
      <c r="RF29" s="329"/>
      <c r="RG29" s="329"/>
      <c r="RH29" s="329"/>
    </row>
    <row r="30" spans="1:476" ht="15.75" customHeight="1">
      <c r="A30" s="329"/>
      <c r="B30" s="325" t="s">
        <v>281</v>
      </c>
      <c r="C30" s="50"/>
      <c r="D30" s="221"/>
      <c r="E30" s="221"/>
      <c r="F30" s="221"/>
      <c r="G30" s="221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</row>
    <row r="31" spans="1:476" ht="15.75" customHeight="1">
      <c r="A31" s="50"/>
      <c r="B31" s="326" t="s">
        <v>278</v>
      </c>
      <c r="C31" s="50"/>
      <c r="D31" s="221"/>
      <c r="E31" s="221"/>
      <c r="F31" s="221"/>
      <c r="G31" s="221"/>
      <c r="H31" s="227"/>
      <c r="I31" s="227">
        <v>350000</v>
      </c>
      <c r="J31" s="227">
        <f>I31</f>
        <v>350000</v>
      </c>
      <c r="K31" s="227">
        <f>J31</f>
        <v>350000</v>
      </c>
      <c r="L31" s="227">
        <v>375000</v>
      </c>
      <c r="M31" s="227">
        <f t="shared" ref="M31:AQ31" si="56">L31</f>
        <v>375000</v>
      </c>
      <c r="N31" s="227">
        <f t="shared" si="56"/>
        <v>375000</v>
      </c>
      <c r="O31" s="227">
        <f t="shared" si="56"/>
        <v>375000</v>
      </c>
      <c r="P31" s="227">
        <f t="shared" si="56"/>
        <v>375000</v>
      </c>
      <c r="Q31" s="227">
        <f t="shared" si="56"/>
        <v>375000</v>
      </c>
      <c r="R31" s="227">
        <f t="shared" si="56"/>
        <v>375000</v>
      </c>
      <c r="S31" s="227">
        <f t="shared" si="56"/>
        <v>375000</v>
      </c>
      <c r="T31" s="227">
        <f t="shared" si="56"/>
        <v>375000</v>
      </c>
      <c r="U31" s="227">
        <f t="shared" si="56"/>
        <v>375000</v>
      </c>
      <c r="V31" s="227">
        <f t="shared" si="56"/>
        <v>375000</v>
      </c>
      <c r="W31" s="227">
        <f t="shared" si="56"/>
        <v>375000</v>
      </c>
      <c r="X31" s="227">
        <f t="shared" si="56"/>
        <v>375000</v>
      </c>
      <c r="Y31" s="227">
        <f t="shared" si="56"/>
        <v>375000</v>
      </c>
      <c r="Z31" s="227">
        <f t="shared" si="56"/>
        <v>375000</v>
      </c>
      <c r="AA31" s="227">
        <f t="shared" si="56"/>
        <v>375000</v>
      </c>
      <c r="AB31" s="227">
        <f t="shared" si="56"/>
        <v>375000</v>
      </c>
      <c r="AC31" s="227">
        <f t="shared" si="56"/>
        <v>375000</v>
      </c>
      <c r="AD31" s="227">
        <f t="shared" si="56"/>
        <v>375000</v>
      </c>
      <c r="AE31" s="227">
        <f t="shared" si="56"/>
        <v>375000</v>
      </c>
      <c r="AF31" s="227">
        <f t="shared" si="56"/>
        <v>375000</v>
      </c>
      <c r="AG31" s="227">
        <f t="shared" si="56"/>
        <v>375000</v>
      </c>
      <c r="AH31" s="227">
        <f t="shared" si="56"/>
        <v>375000</v>
      </c>
      <c r="AI31" s="227">
        <f t="shared" si="56"/>
        <v>375000</v>
      </c>
      <c r="AJ31" s="227">
        <f t="shared" si="56"/>
        <v>375000</v>
      </c>
      <c r="AK31" s="227">
        <f t="shared" si="56"/>
        <v>375000</v>
      </c>
      <c r="AL31" s="227">
        <f t="shared" si="56"/>
        <v>375000</v>
      </c>
      <c r="AM31" s="227">
        <f t="shared" si="56"/>
        <v>375000</v>
      </c>
      <c r="AN31" s="227">
        <f t="shared" si="56"/>
        <v>375000</v>
      </c>
      <c r="AO31" s="227">
        <f t="shared" si="56"/>
        <v>375000</v>
      </c>
      <c r="AP31" s="227">
        <f t="shared" si="56"/>
        <v>375000</v>
      </c>
      <c r="AQ31" s="227">
        <f t="shared" si="56"/>
        <v>375000</v>
      </c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</row>
    <row r="32" spans="1:476" ht="15.75" customHeight="1">
      <c r="A32" s="50"/>
      <c r="B32" s="326" t="s">
        <v>279</v>
      </c>
      <c r="C32" s="50"/>
      <c r="D32" s="221">
        <f>SUM(H32:AQ32)</f>
        <v>146100000</v>
      </c>
      <c r="E32" s="221"/>
      <c r="F32" s="221"/>
      <c r="G32" s="221"/>
      <c r="H32" s="70">
        <f t="shared" ref="H32:AQ32" si="57">+H33*H31</f>
        <v>0</v>
      </c>
      <c r="I32" s="70">
        <f t="shared" si="57"/>
        <v>2100000</v>
      </c>
      <c r="J32" s="70">
        <f t="shared" si="57"/>
        <v>0</v>
      </c>
      <c r="K32" s="70">
        <f t="shared" si="57"/>
        <v>0</v>
      </c>
      <c r="L32" s="70">
        <f t="shared" si="57"/>
        <v>4500000</v>
      </c>
      <c r="M32" s="70">
        <f t="shared" si="57"/>
        <v>4500000</v>
      </c>
      <c r="N32" s="70">
        <f t="shared" si="57"/>
        <v>4500000</v>
      </c>
      <c r="O32" s="70">
        <f t="shared" si="57"/>
        <v>4500000</v>
      </c>
      <c r="P32" s="70">
        <f t="shared" si="57"/>
        <v>4500000</v>
      </c>
      <c r="Q32" s="70">
        <f t="shared" si="57"/>
        <v>4500000</v>
      </c>
      <c r="R32" s="70">
        <f t="shared" si="57"/>
        <v>4500000</v>
      </c>
      <c r="S32" s="70">
        <f t="shared" si="57"/>
        <v>4500000</v>
      </c>
      <c r="T32" s="70">
        <f t="shared" si="57"/>
        <v>4500000</v>
      </c>
      <c r="U32" s="70">
        <f t="shared" si="57"/>
        <v>4500000</v>
      </c>
      <c r="V32" s="70">
        <f t="shared" si="57"/>
        <v>4500000</v>
      </c>
      <c r="W32" s="70">
        <f t="shared" si="57"/>
        <v>4500000</v>
      </c>
      <c r="X32" s="70">
        <f t="shared" si="57"/>
        <v>4500000</v>
      </c>
      <c r="Y32" s="70">
        <f t="shared" si="57"/>
        <v>4500000</v>
      </c>
      <c r="Z32" s="70">
        <f t="shared" si="57"/>
        <v>4500000</v>
      </c>
      <c r="AA32" s="70">
        <f t="shared" si="57"/>
        <v>4500000</v>
      </c>
      <c r="AB32" s="70">
        <f t="shared" si="57"/>
        <v>4500000</v>
      </c>
      <c r="AC32" s="70">
        <f t="shared" si="57"/>
        <v>4500000</v>
      </c>
      <c r="AD32" s="70">
        <f t="shared" si="57"/>
        <v>4500000</v>
      </c>
      <c r="AE32" s="70">
        <f t="shared" si="57"/>
        <v>4500000</v>
      </c>
      <c r="AF32" s="70">
        <f t="shared" si="57"/>
        <v>4500000</v>
      </c>
      <c r="AG32" s="70">
        <f t="shared" si="57"/>
        <v>4500000</v>
      </c>
      <c r="AH32" s="70">
        <f t="shared" si="57"/>
        <v>4500000</v>
      </c>
      <c r="AI32" s="70">
        <f t="shared" si="57"/>
        <v>4500000</v>
      </c>
      <c r="AJ32" s="70">
        <f t="shared" si="57"/>
        <v>4500000</v>
      </c>
      <c r="AK32" s="70">
        <f t="shared" si="57"/>
        <v>4500000</v>
      </c>
      <c r="AL32" s="70">
        <f t="shared" si="57"/>
        <v>4500000</v>
      </c>
      <c r="AM32" s="70">
        <f t="shared" si="57"/>
        <v>4500000</v>
      </c>
      <c r="AN32" s="70">
        <f t="shared" si="57"/>
        <v>4500000</v>
      </c>
      <c r="AO32" s="70">
        <f t="shared" si="57"/>
        <v>4500000</v>
      </c>
      <c r="AP32" s="70">
        <f t="shared" si="57"/>
        <v>4500000</v>
      </c>
      <c r="AQ32" s="70">
        <f t="shared" si="57"/>
        <v>4500000</v>
      </c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</row>
    <row r="33" spans="1:476" ht="15.75" customHeight="1">
      <c r="A33" s="50"/>
      <c r="B33" s="326" t="s">
        <v>280</v>
      </c>
      <c r="C33" s="50"/>
      <c r="D33" s="221">
        <f>SUM(H33:AQ33)</f>
        <v>390</v>
      </c>
      <c r="E33" s="221"/>
      <c r="F33" s="221"/>
      <c r="G33" s="221"/>
      <c r="H33" s="227"/>
      <c r="I33" s="327">
        <v>6</v>
      </c>
      <c r="J33" s="327">
        <v>0</v>
      </c>
      <c r="K33" s="327">
        <v>0</v>
      </c>
      <c r="L33" s="227">
        <v>12</v>
      </c>
      <c r="M33" s="227">
        <f t="shared" ref="M33:AQ33" si="58">L33</f>
        <v>12</v>
      </c>
      <c r="N33" s="227">
        <f t="shared" si="58"/>
        <v>12</v>
      </c>
      <c r="O33" s="227">
        <f t="shared" si="58"/>
        <v>12</v>
      </c>
      <c r="P33" s="227">
        <f t="shared" si="58"/>
        <v>12</v>
      </c>
      <c r="Q33" s="227">
        <f t="shared" si="58"/>
        <v>12</v>
      </c>
      <c r="R33" s="227">
        <f t="shared" si="58"/>
        <v>12</v>
      </c>
      <c r="S33" s="227">
        <f t="shared" si="58"/>
        <v>12</v>
      </c>
      <c r="T33" s="227">
        <f t="shared" si="58"/>
        <v>12</v>
      </c>
      <c r="U33" s="227">
        <f t="shared" si="58"/>
        <v>12</v>
      </c>
      <c r="V33" s="227">
        <f t="shared" si="58"/>
        <v>12</v>
      </c>
      <c r="W33" s="227">
        <f t="shared" si="58"/>
        <v>12</v>
      </c>
      <c r="X33" s="227">
        <f t="shared" si="58"/>
        <v>12</v>
      </c>
      <c r="Y33" s="227">
        <f t="shared" si="58"/>
        <v>12</v>
      </c>
      <c r="Z33" s="227">
        <f t="shared" si="58"/>
        <v>12</v>
      </c>
      <c r="AA33" s="227">
        <f t="shared" si="58"/>
        <v>12</v>
      </c>
      <c r="AB33" s="227">
        <f t="shared" si="58"/>
        <v>12</v>
      </c>
      <c r="AC33" s="227">
        <f t="shared" si="58"/>
        <v>12</v>
      </c>
      <c r="AD33" s="227">
        <f t="shared" si="58"/>
        <v>12</v>
      </c>
      <c r="AE33" s="227">
        <f t="shared" si="58"/>
        <v>12</v>
      </c>
      <c r="AF33" s="227">
        <f t="shared" si="58"/>
        <v>12</v>
      </c>
      <c r="AG33" s="227">
        <f t="shared" si="58"/>
        <v>12</v>
      </c>
      <c r="AH33" s="227">
        <f t="shared" si="58"/>
        <v>12</v>
      </c>
      <c r="AI33" s="227">
        <f t="shared" si="58"/>
        <v>12</v>
      </c>
      <c r="AJ33" s="227">
        <f t="shared" si="58"/>
        <v>12</v>
      </c>
      <c r="AK33" s="227">
        <f t="shared" si="58"/>
        <v>12</v>
      </c>
      <c r="AL33" s="227">
        <f t="shared" si="58"/>
        <v>12</v>
      </c>
      <c r="AM33" s="227">
        <f t="shared" si="58"/>
        <v>12</v>
      </c>
      <c r="AN33" s="227">
        <f t="shared" si="58"/>
        <v>12</v>
      </c>
      <c r="AO33" s="227">
        <f t="shared" si="58"/>
        <v>12</v>
      </c>
      <c r="AP33" s="227">
        <f t="shared" si="58"/>
        <v>12</v>
      </c>
      <c r="AQ33" s="227">
        <f t="shared" si="58"/>
        <v>12</v>
      </c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  <c r="OL33" s="50"/>
      <c r="OM33" s="50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50"/>
      <c r="OZ33" s="50"/>
      <c r="PA33" s="50"/>
      <c r="PB33" s="50"/>
      <c r="PC33" s="50"/>
      <c r="PD33" s="50"/>
      <c r="PE33" s="50"/>
      <c r="PF33" s="50"/>
      <c r="PG33" s="50"/>
      <c r="PH33" s="50"/>
      <c r="PI33" s="50"/>
      <c r="PJ33" s="50"/>
      <c r="PK33" s="50"/>
      <c r="PL33" s="50"/>
      <c r="PM33" s="50"/>
      <c r="PN33" s="50"/>
      <c r="PO33" s="50"/>
      <c r="PP33" s="50"/>
      <c r="PQ33" s="50"/>
      <c r="PR33" s="50"/>
      <c r="PS33" s="50"/>
      <c r="PT33" s="50"/>
      <c r="PU33" s="50"/>
      <c r="PV33" s="50"/>
      <c r="PW33" s="50"/>
      <c r="PX33" s="50"/>
      <c r="PY33" s="50"/>
      <c r="PZ33" s="50"/>
      <c r="QA33" s="50"/>
      <c r="QB33" s="50"/>
      <c r="QC33" s="50"/>
      <c r="QD33" s="50"/>
      <c r="QE33" s="50"/>
      <c r="QF33" s="50"/>
      <c r="QG33" s="50"/>
      <c r="QH33" s="50"/>
      <c r="QI33" s="50"/>
      <c r="QJ33" s="50"/>
      <c r="QK33" s="50"/>
      <c r="QL33" s="50"/>
      <c r="QM33" s="50"/>
      <c r="QN33" s="50"/>
      <c r="QO33" s="50"/>
      <c r="QP33" s="50"/>
      <c r="QQ33" s="50"/>
      <c r="QR33" s="50"/>
      <c r="QS33" s="50"/>
      <c r="QT33" s="50"/>
      <c r="QU33" s="50"/>
      <c r="QV33" s="50"/>
      <c r="QW33" s="50"/>
      <c r="QX33" s="50"/>
      <c r="QY33" s="50"/>
      <c r="QZ33" s="50"/>
      <c r="RA33" s="50"/>
      <c r="RB33" s="50"/>
      <c r="RC33" s="50"/>
      <c r="RD33" s="50"/>
      <c r="RE33" s="50"/>
      <c r="RF33" s="50"/>
      <c r="RG33" s="50"/>
      <c r="RH33" s="50"/>
    </row>
    <row r="34" spans="1:476" ht="15.75" customHeight="1">
      <c r="A34" s="50"/>
      <c r="B34" s="326"/>
      <c r="C34" s="50"/>
      <c r="D34" s="221"/>
      <c r="E34" s="221"/>
      <c r="F34" s="221"/>
      <c r="G34" s="221"/>
      <c r="H34" s="70"/>
      <c r="I34" s="70"/>
      <c r="J34" s="70"/>
      <c r="K34" s="331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0"/>
      <c r="NJ34" s="50"/>
      <c r="NK34" s="50"/>
      <c r="NL34" s="50"/>
      <c r="NM34" s="50"/>
      <c r="NN34" s="50"/>
      <c r="NO34" s="50"/>
      <c r="NP34" s="50"/>
      <c r="NQ34" s="50"/>
      <c r="NR34" s="50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</row>
    <row r="35" spans="1:476" ht="15.75" customHeight="1">
      <c r="A35" s="50"/>
      <c r="B35" s="325" t="s">
        <v>282</v>
      </c>
      <c r="C35" s="50"/>
      <c r="D35" s="221"/>
      <c r="E35" s="221"/>
      <c r="F35" s="221"/>
      <c r="G35" s="221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</row>
    <row r="36" spans="1:476" ht="15.75" customHeight="1">
      <c r="A36" s="50"/>
      <c r="B36" s="326" t="s">
        <v>278</v>
      </c>
      <c r="C36" s="50"/>
      <c r="D36" s="221"/>
      <c r="E36" s="221"/>
      <c r="F36" s="221"/>
      <c r="G36" s="221"/>
      <c r="H36" s="227"/>
      <c r="I36" s="227">
        <v>120000</v>
      </c>
      <c r="J36" s="227">
        <v>0</v>
      </c>
      <c r="K36" s="227">
        <v>0</v>
      </c>
      <c r="L36" s="227">
        <v>130000</v>
      </c>
      <c r="M36" s="227">
        <f t="shared" ref="M36:AQ36" si="59">L36</f>
        <v>130000</v>
      </c>
      <c r="N36" s="227">
        <f t="shared" si="59"/>
        <v>130000</v>
      </c>
      <c r="O36" s="227">
        <f t="shared" si="59"/>
        <v>130000</v>
      </c>
      <c r="P36" s="227">
        <f t="shared" si="59"/>
        <v>130000</v>
      </c>
      <c r="Q36" s="227">
        <f t="shared" si="59"/>
        <v>130000</v>
      </c>
      <c r="R36" s="227">
        <f t="shared" si="59"/>
        <v>130000</v>
      </c>
      <c r="S36" s="227">
        <f t="shared" si="59"/>
        <v>130000</v>
      </c>
      <c r="T36" s="227">
        <f t="shared" si="59"/>
        <v>130000</v>
      </c>
      <c r="U36" s="227">
        <f t="shared" si="59"/>
        <v>130000</v>
      </c>
      <c r="V36" s="227">
        <f t="shared" si="59"/>
        <v>130000</v>
      </c>
      <c r="W36" s="227">
        <f t="shared" si="59"/>
        <v>130000</v>
      </c>
      <c r="X36" s="227">
        <f t="shared" si="59"/>
        <v>130000</v>
      </c>
      <c r="Y36" s="227">
        <f t="shared" si="59"/>
        <v>130000</v>
      </c>
      <c r="Z36" s="227">
        <f t="shared" si="59"/>
        <v>130000</v>
      </c>
      <c r="AA36" s="227">
        <f t="shared" si="59"/>
        <v>130000</v>
      </c>
      <c r="AB36" s="227">
        <f t="shared" si="59"/>
        <v>130000</v>
      </c>
      <c r="AC36" s="227">
        <f t="shared" si="59"/>
        <v>130000</v>
      </c>
      <c r="AD36" s="227">
        <f t="shared" si="59"/>
        <v>130000</v>
      </c>
      <c r="AE36" s="227">
        <f t="shared" si="59"/>
        <v>130000</v>
      </c>
      <c r="AF36" s="227">
        <f t="shared" si="59"/>
        <v>130000</v>
      </c>
      <c r="AG36" s="227">
        <f t="shared" si="59"/>
        <v>130000</v>
      </c>
      <c r="AH36" s="227">
        <f t="shared" si="59"/>
        <v>130000</v>
      </c>
      <c r="AI36" s="227">
        <f t="shared" si="59"/>
        <v>130000</v>
      </c>
      <c r="AJ36" s="227">
        <f t="shared" si="59"/>
        <v>130000</v>
      </c>
      <c r="AK36" s="227">
        <f t="shared" si="59"/>
        <v>130000</v>
      </c>
      <c r="AL36" s="227">
        <f t="shared" si="59"/>
        <v>130000</v>
      </c>
      <c r="AM36" s="227">
        <f t="shared" si="59"/>
        <v>130000</v>
      </c>
      <c r="AN36" s="227">
        <f t="shared" si="59"/>
        <v>130000</v>
      </c>
      <c r="AO36" s="227">
        <f t="shared" si="59"/>
        <v>130000</v>
      </c>
      <c r="AP36" s="227">
        <f t="shared" si="59"/>
        <v>130000</v>
      </c>
      <c r="AQ36" s="227">
        <f t="shared" si="59"/>
        <v>130000</v>
      </c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  <c r="NX36" s="50"/>
      <c r="NY36" s="50"/>
      <c r="NZ36" s="50"/>
      <c r="OA36" s="50"/>
      <c r="OB36" s="50"/>
      <c r="OC36" s="50"/>
      <c r="OD36" s="50"/>
      <c r="OE36" s="50"/>
      <c r="OF36" s="50"/>
      <c r="OG36" s="50"/>
      <c r="OH36" s="50"/>
      <c r="OI36" s="50"/>
      <c r="OJ36" s="50"/>
      <c r="OK36" s="50"/>
      <c r="OL36" s="50"/>
      <c r="OM36" s="50"/>
      <c r="ON36" s="50"/>
      <c r="OO36" s="50"/>
      <c r="OP36" s="50"/>
      <c r="OQ36" s="50"/>
      <c r="OR36" s="50"/>
      <c r="OS36" s="50"/>
      <c r="OT36" s="50"/>
      <c r="OU36" s="50"/>
      <c r="OV36" s="50"/>
      <c r="OW36" s="50"/>
      <c r="OX36" s="50"/>
      <c r="OY36" s="50"/>
      <c r="OZ36" s="50"/>
      <c r="PA36" s="50"/>
      <c r="PB36" s="50"/>
      <c r="PC36" s="50"/>
      <c r="PD36" s="50"/>
      <c r="PE36" s="50"/>
      <c r="PF36" s="50"/>
      <c r="PG36" s="50"/>
      <c r="PH36" s="50"/>
      <c r="PI36" s="50"/>
      <c r="PJ36" s="50"/>
      <c r="PK36" s="50"/>
      <c r="PL36" s="50"/>
      <c r="PM36" s="50"/>
      <c r="PN36" s="50"/>
      <c r="PO36" s="50"/>
      <c r="PP36" s="50"/>
      <c r="PQ36" s="50"/>
      <c r="PR36" s="50"/>
      <c r="PS36" s="50"/>
      <c r="PT36" s="50"/>
      <c r="PU36" s="50"/>
      <c r="PV36" s="50"/>
      <c r="PW36" s="50"/>
      <c r="PX36" s="50"/>
      <c r="PY36" s="50"/>
      <c r="PZ36" s="50"/>
      <c r="QA36" s="50"/>
      <c r="QB36" s="50"/>
      <c r="QC36" s="50"/>
      <c r="QD36" s="50"/>
      <c r="QE36" s="50"/>
      <c r="QF36" s="50"/>
      <c r="QG36" s="50"/>
      <c r="QH36" s="50"/>
      <c r="QI36" s="50"/>
      <c r="QJ36" s="50"/>
      <c r="QK36" s="50"/>
      <c r="QL36" s="50"/>
      <c r="QM36" s="50"/>
      <c r="QN36" s="50"/>
      <c r="QO36" s="50"/>
      <c r="QP36" s="50"/>
      <c r="QQ36" s="50"/>
      <c r="QR36" s="50"/>
      <c r="QS36" s="50"/>
      <c r="QT36" s="50"/>
      <c r="QU36" s="50"/>
      <c r="QV36" s="50"/>
      <c r="QW36" s="50"/>
      <c r="QX36" s="50"/>
      <c r="QY36" s="50"/>
      <c r="QZ36" s="50"/>
      <c r="RA36" s="50"/>
      <c r="RB36" s="50"/>
      <c r="RC36" s="50"/>
      <c r="RD36" s="50"/>
      <c r="RE36" s="50"/>
      <c r="RF36" s="50"/>
      <c r="RG36" s="50"/>
      <c r="RH36" s="50"/>
    </row>
    <row r="37" spans="1:476" ht="15.75" customHeight="1">
      <c r="A37" s="50"/>
      <c r="B37" s="326" t="s">
        <v>279</v>
      </c>
      <c r="C37" s="50"/>
      <c r="D37" s="221">
        <f>SUM(H37:AQ37)</f>
        <v>42200000</v>
      </c>
      <c r="E37" s="221"/>
      <c r="F37" s="221"/>
      <c r="G37" s="221"/>
      <c r="H37" s="70">
        <f t="shared" ref="H37:AQ37" si="60">+H38*H36</f>
        <v>0</v>
      </c>
      <c r="I37" s="70">
        <f t="shared" si="60"/>
        <v>600000</v>
      </c>
      <c r="J37" s="70">
        <f t="shared" si="60"/>
        <v>0</v>
      </c>
      <c r="K37" s="70">
        <f t="shared" si="60"/>
        <v>0</v>
      </c>
      <c r="L37" s="70">
        <f t="shared" si="60"/>
        <v>1300000</v>
      </c>
      <c r="M37" s="70">
        <f t="shared" si="60"/>
        <v>1300000</v>
      </c>
      <c r="N37" s="70">
        <f t="shared" si="60"/>
        <v>1300000</v>
      </c>
      <c r="O37" s="70">
        <f t="shared" si="60"/>
        <v>1300000</v>
      </c>
      <c r="P37" s="70">
        <f t="shared" si="60"/>
        <v>1300000</v>
      </c>
      <c r="Q37" s="70">
        <f t="shared" si="60"/>
        <v>1300000</v>
      </c>
      <c r="R37" s="70">
        <f t="shared" si="60"/>
        <v>1300000</v>
      </c>
      <c r="S37" s="70">
        <f t="shared" si="60"/>
        <v>1300000</v>
      </c>
      <c r="T37" s="70">
        <f t="shared" si="60"/>
        <v>1300000</v>
      </c>
      <c r="U37" s="70">
        <f t="shared" si="60"/>
        <v>1300000</v>
      </c>
      <c r="V37" s="70">
        <f t="shared" si="60"/>
        <v>1300000</v>
      </c>
      <c r="W37" s="70">
        <f t="shared" si="60"/>
        <v>1300000</v>
      </c>
      <c r="X37" s="70">
        <f t="shared" si="60"/>
        <v>1300000</v>
      </c>
      <c r="Y37" s="70">
        <f t="shared" si="60"/>
        <v>1300000</v>
      </c>
      <c r="Z37" s="70">
        <f t="shared" si="60"/>
        <v>1300000</v>
      </c>
      <c r="AA37" s="70">
        <f t="shared" si="60"/>
        <v>1300000</v>
      </c>
      <c r="AB37" s="70">
        <f t="shared" si="60"/>
        <v>1300000</v>
      </c>
      <c r="AC37" s="70">
        <f t="shared" si="60"/>
        <v>1300000</v>
      </c>
      <c r="AD37" s="70">
        <f t="shared" si="60"/>
        <v>1300000</v>
      </c>
      <c r="AE37" s="70">
        <f t="shared" si="60"/>
        <v>1300000</v>
      </c>
      <c r="AF37" s="70">
        <f t="shared" si="60"/>
        <v>1300000</v>
      </c>
      <c r="AG37" s="70">
        <f t="shared" si="60"/>
        <v>1300000</v>
      </c>
      <c r="AH37" s="70">
        <f t="shared" si="60"/>
        <v>1300000</v>
      </c>
      <c r="AI37" s="70">
        <f t="shared" si="60"/>
        <v>1300000</v>
      </c>
      <c r="AJ37" s="70">
        <f t="shared" si="60"/>
        <v>1300000</v>
      </c>
      <c r="AK37" s="70">
        <f t="shared" si="60"/>
        <v>1300000</v>
      </c>
      <c r="AL37" s="70">
        <f t="shared" si="60"/>
        <v>1300000</v>
      </c>
      <c r="AM37" s="70">
        <f t="shared" si="60"/>
        <v>1300000</v>
      </c>
      <c r="AN37" s="70">
        <f t="shared" si="60"/>
        <v>1300000</v>
      </c>
      <c r="AO37" s="70">
        <f t="shared" si="60"/>
        <v>1300000</v>
      </c>
      <c r="AP37" s="70">
        <f t="shared" si="60"/>
        <v>1300000</v>
      </c>
      <c r="AQ37" s="70">
        <f t="shared" si="60"/>
        <v>1300000</v>
      </c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  <c r="LC37" s="50"/>
      <c r="LD37" s="50"/>
      <c r="LE37" s="50"/>
      <c r="LF37" s="50"/>
      <c r="LG37" s="50"/>
      <c r="LH37" s="50"/>
      <c r="LI37" s="50"/>
      <c r="LJ37" s="50"/>
      <c r="LK37" s="50"/>
      <c r="LL37" s="50"/>
      <c r="LM37" s="50"/>
      <c r="LN37" s="50"/>
      <c r="LO37" s="50"/>
      <c r="LP37" s="50"/>
      <c r="LQ37" s="50"/>
      <c r="LR37" s="50"/>
      <c r="LS37" s="50"/>
      <c r="LT37" s="50"/>
      <c r="LU37" s="50"/>
      <c r="LV37" s="50"/>
      <c r="LW37" s="50"/>
      <c r="LX37" s="50"/>
      <c r="LY37" s="50"/>
      <c r="LZ37" s="50"/>
      <c r="MA37" s="50"/>
      <c r="MB37" s="50"/>
      <c r="MC37" s="50"/>
      <c r="MD37" s="50"/>
      <c r="ME37" s="50"/>
      <c r="MF37" s="50"/>
      <c r="MG37" s="50"/>
      <c r="MH37" s="50"/>
      <c r="MI37" s="50"/>
      <c r="MJ37" s="50"/>
      <c r="MK37" s="50"/>
      <c r="ML37" s="50"/>
      <c r="MM37" s="50"/>
      <c r="MN37" s="50"/>
      <c r="MO37" s="50"/>
      <c r="MP37" s="50"/>
      <c r="MQ37" s="50"/>
      <c r="MR37" s="50"/>
      <c r="MS37" s="50"/>
      <c r="MT37" s="50"/>
      <c r="MU37" s="50"/>
      <c r="MV37" s="50"/>
      <c r="MW37" s="50"/>
      <c r="MX37" s="50"/>
      <c r="MY37" s="50"/>
      <c r="MZ37" s="50"/>
      <c r="NA37" s="50"/>
      <c r="NB37" s="50"/>
      <c r="NC37" s="50"/>
      <c r="ND37" s="50"/>
      <c r="NE37" s="50"/>
      <c r="NF37" s="50"/>
      <c r="NG37" s="50"/>
      <c r="NH37" s="50"/>
      <c r="NI37" s="50"/>
      <c r="NJ37" s="50"/>
      <c r="NK37" s="50"/>
      <c r="NL37" s="50"/>
      <c r="NM37" s="50"/>
      <c r="NN37" s="50"/>
      <c r="NO37" s="50"/>
      <c r="NP37" s="50"/>
      <c r="NQ37" s="50"/>
      <c r="NR37" s="50"/>
      <c r="NS37" s="50"/>
      <c r="NT37" s="50"/>
      <c r="NU37" s="50"/>
      <c r="NV37" s="50"/>
      <c r="NW37" s="50"/>
      <c r="NX37" s="50"/>
      <c r="NY37" s="50"/>
      <c r="NZ37" s="50"/>
      <c r="OA37" s="50"/>
      <c r="OB37" s="50"/>
      <c r="OC37" s="50"/>
      <c r="OD37" s="50"/>
      <c r="OE37" s="50"/>
      <c r="OF37" s="50"/>
      <c r="OG37" s="50"/>
      <c r="OH37" s="50"/>
      <c r="OI37" s="50"/>
      <c r="OJ37" s="50"/>
      <c r="OK37" s="50"/>
      <c r="OL37" s="50"/>
      <c r="OM37" s="50"/>
      <c r="ON37" s="50"/>
      <c r="OO37" s="50"/>
      <c r="OP37" s="50"/>
      <c r="OQ37" s="50"/>
      <c r="OR37" s="50"/>
      <c r="OS37" s="50"/>
      <c r="OT37" s="50"/>
      <c r="OU37" s="50"/>
      <c r="OV37" s="50"/>
      <c r="OW37" s="50"/>
      <c r="OX37" s="50"/>
      <c r="OY37" s="50"/>
      <c r="OZ37" s="50"/>
      <c r="PA37" s="50"/>
      <c r="PB37" s="50"/>
      <c r="PC37" s="50"/>
      <c r="PD37" s="50"/>
      <c r="PE37" s="50"/>
      <c r="PF37" s="50"/>
      <c r="PG37" s="50"/>
      <c r="PH37" s="50"/>
      <c r="PI37" s="50"/>
      <c r="PJ37" s="50"/>
      <c r="PK37" s="50"/>
      <c r="PL37" s="50"/>
      <c r="PM37" s="50"/>
      <c r="PN37" s="50"/>
      <c r="PO37" s="50"/>
      <c r="PP37" s="50"/>
      <c r="PQ37" s="50"/>
      <c r="PR37" s="50"/>
      <c r="PS37" s="50"/>
      <c r="PT37" s="50"/>
      <c r="PU37" s="50"/>
      <c r="PV37" s="50"/>
      <c r="PW37" s="50"/>
      <c r="PX37" s="50"/>
      <c r="PY37" s="50"/>
      <c r="PZ37" s="50"/>
      <c r="QA37" s="50"/>
      <c r="QB37" s="50"/>
      <c r="QC37" s="50"/>
      <c r="QD37" s="50"/>
      <c r="QE37" s="50"/>
      <c r="QF37" s="50"/>
      <c r="QG37" s="50"/>
      <c r="QH37" s="50"/>
      <c r="QI37" s="50"/>
      <c r="QJ37" s="50"/>
      <c r="QK37" s="50"/>
      <c r="QL37" s="50"/>
      <c r="QM37" s="50"/>
      <c r="QN37" s="50"/>
      <c r="QO37" s="50"/>
      <c r="QP37" s="50"/>
      <c r="QQ37" s="50"/>
      <c r="QR37" s="50"/>
      <c r="QS37" s="50"/>
      <c r="QT37" s="50"/>
      <c r="QU37" s="50"/>
      <c r="QV37" s="50"/>
      <c r="QW37" s="50"/>
      <c r="QX37" s="50"/>
      <c r="QY37" s="50"/>
      <c r="QZ37" s="50"/>
      <c r="RA37" s="50"/>
      <c r="RB37" s="50"/>
      <c r="RC37" s="50"/>
      <c r="RD37" s="50"/>
      <c r="RE37" s="50"/>
      <c r="RF37" s="50"/>
      <c r="RG37" s="50"/>
      <c r="RH37" s="50"/>
    </row>
    <row r="38" spans="1:476" ht="15.75" customHeight="1">
      <c r="A38" s="50"/>
      <c r="B38" s="326" t="s">
        <v>280</v>
      </c>
      <c r="C38" s="50"/>
      <c r="D38" s="221">
        <f>SUM(H38:AQ38)</f>
        <v>325</v>
      </c>
      <c r="E38" s="221"/>
      <c r="F38" s="221"/>
      <c r="G38" s="221"/>
      <c r="H38" s="227"/>
      <c r="I38" s="227">
        <v>5</v>
      </c>
      <c r="J38" s="227">
        <v>0</v>
      </c>
      <c r="K38" s="227">
        <v>0</v>
      </c>
      <c r="L38" s="227">
        <v>10</v>
      </c>
      <c r="M38" s="227">
        <v>10</v>
      </c>
      <c r="N38" s="227">
        <v>10</v>
      </c>
      <c r="O38" s="227">
        <v>10</v>
      </c>
      <c r="P38" s="227">
        <v>10</v>
      </c>
      <c r="Q38" s="227">
        <v>10</v>
      </c>
      <c r="R38" s="227">
        <v>10</v>
      </c>
      <c r="S38" s="227">
        <v>10</v>
      </c>
      <c r="T38" s="227">
        <v>10</v>
      </c>
      <c r="U38" s="227">
        <v>10</v>
      </c>
      <c r="V38" s="227">
        <v>10</v>
      </c>
      <c r="W38" s="227">
        <v>10</v>
      </c>
      <c r="X38" s="227">
        <v>10</v>
      </c>
      <c r="Y38" s="227">
        <v>10</v>
      </c>
      <c r="Z38" s="227">
        <v>10</v>
      </c>
      <c r="AA38" s="227">
        <v>10</v>
      </c>
      <c r="AB38" s="227">
        <v>10</v>
      </c>
      <c r="AC38" s="227">
        <v>10</v>
      </c>
      <c r="AD38" s="227">
        <v>10</v>
      </c>
      <c r="AE38" s="227">
        <v>10</v>
      </c>
      <c r="AF38" s="227">
        <v>10</v>
      </c>
      <c r="AG38" s="227">
        <v>10</v>
      </c>
      <c r="AH38" s="227">
        <v>10</v>
      </c>
      <c r="AI38" s="227">
        <v>10</v>
      </c>
      <c r="AJ38" s="227">
        <v>10</v>
      </c>
      <c r="AK38" s="227">
        <v>10</v>
      </c>
      <c r="AL38" s="227">
        <v>10</v>
      </c>
      <c r="AM38" s="227">
        <v>10</v>
      </c>
      <c r="AN38" s="227">
        <v>10</v>
      </c>
      <c r="AO38" s="227">
        <v>10</v>
      </c>
      <c r="AP38" s="227">
        <v>10</v>
      </c>
      <c r="AQ38" s="227">
        <v>10</v>
      </c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50"/>
      <c r="LE38" s="50"/>
      <c r="LF38" s="50"/>
      <c r="LG38" s="50"/>
      <c r="LH38" s="50"/>
      <c r="LI38" s="50"/>
      <c r="LJ38" s="50"/>
      <c r="LK38" s="50"/>
      <c r="LL38" s="50"/>
      <c r="LM38" s="50"/>
      <c r="LN38" s="50"/>
      <c r="LO38" s="50"/>
      <c r="LP38" s="50"/>
      <c r="LQ38" s="50"/>
      <c r="LR38" s="50"/>
      <c r="LS38" s="50"/>
      <c r="LT38" s="50"/>
      <c r="LU38" s="50"/>
      <c r="LV38" s="50"/>
      <c r="LW38" s="50"/>
      <c r="LX38" s="50"/>
      <c r="LY38" s="50"/>
      <c r="LZ38" s="50"/>
      <c r="MA38" s="50"/>
      <c r="MB38" s="50"/>
      <c r="MC38" s="50"/>
      <c r="MD38" s="50"/>
      <c r="ME38" s="50"/>
      <c r="MF38" s="50"/>
      <c r="MG38" s="50"/>
      <c r="MH38" s="50"/>
      <c r="MI38" s="50"/>
      <c r="MJ38" s="50"/>
      <c r="MK38" s="50"/>
      <c r="ML38" s="50"/>
      <c r="MM38" s="50"/>
      <c r="MN38" s="50"/>
      <c r="MO38" s="50"/>
      <c r="MP38" s="50"/>
      <c r="MQ38" s="50"/>
      <c r="MR38" s="50"/>
      <c r="MS38" s="50"/>
      <c r="MT38" s="50"/>
      <c r="MU38" s="50"/>
      <c r="MV38" s="50"/>
      <c r="MW38" s="50"/>
      <c r="MX38" s="50"/>
      <c r="MY38" s="50"/>
      <c r="MZ38" s="50"/>
      <c r="NA38" s="50"/>
      <c r="NB38" s="50"/>
      <c r="NC38" s="50"/>
      <c r="ND38" s="50"/>
      <c r="NE38" s="50"/>
      <c r="NF38" s="50"/>
      <c r="NG38" s="50"/>
      <c r="NH38" s="50"/>
      <c r="NI38" s="50"/>
      <c r="NJ38" s="50"/>
      <c r="NK38" s="50"/>
      <c r="NL38" s="50"/>
      <c r="NM38" s="50"/>
      <c r="NN38" s="50"/>
      <c r="NO38" s="50"/>
      <c r="NP38" s="50"/>
      <c r="NQ38" s="50"/>
      <c r="NR38" s="50"/>
      <c r="NS38" s="50"/>
      <c r="NT38" s="50"/>
      <c r="NU38" s="50"/>
      <c r="NV38" s="50"/>
      <c r="NW38" s="50"/>
      <c r="NX38" s="50"/>
      <c r="NY38" s="50"/>
      <c r="NZ38" s="50"/>
      <c r="OA38" s="50"/>
      <c r="OB38" s="50"/>
      <c r="OC38" s="50"/>
      <c r="OD38" s="50"/>
      <c r="OE38" s="50"/>
      <c r="OF38" s="50"/>
      <c r="OG38" s="50"/>
      <c r="OH38" s="50"/>
      <c r="OI38" s="50"/>
      <c r="OJ38" s="50"/>
      <c r="OK38" s="50"/>
      <c r="OL38" s="50"/>
      <c r="OM38" s="50"/>
      <c r="ON38" s="50"/>
      <c r="OO38" s="50"/>
      <c r="OP38" s="50"/>
      <c r="OQ38" s="50"/>
      <c r="OR38" s="50"/>
      <c r="OS38" s="50"/>
      <c r="OT38" s="50"/>
      <c r="OU38" s="50"/>
      <c r="OV38" s="50"/>
      <c r="OW38" s="50"/>
      <c r="OX38" s="50"/>
      <c r="OY38" s="50"/>
      <c r="OZ38" s="50"/>
      <c r="PA38" s="50"/>
      <c r="PB38" s="50"/>
      <c r="PC38" s="50"/>
      <c r="PD38" s="50"/>
      <c r="PE38" s="50"/>
      <c r="PF38" s="50"/>
      <c r="PG38" s="50"/>
      <c r="PH38" s="50"/>
      <c r="PI38" s="50"/>
      <c r="PJ38" s="50"/>
      <c r="PK38" s="50"/>
      <c r="PL38" s="50"/>
      <c r="PM38" s="50"/>
      <c r="PN38" s="50"/>
      <c r="PO38" s="50"/>
      <c r="PP38" s="50"/>
      <c r="PQ38" s="50"/>
      <c r="PR38" s="50"/>
      <c r="PS38" s="50"/>
      <c r="PT38" s="50"/>
      <c r="PU38" s="50"/>
      <c r="PV38" s="50"/>
      <c r="PW38" s="50"/>
      <c r="PX38" s="50"/>
      <c r="PY38" s="50"/>
      <c r="PZ38" s="50"/>
      <c r="QA38" s="50"/>
      <c r="QB38" s="50"/>
      <c r="QC38" s="50"/>
      <c r="QD38" s="50"/>
      <c r="QE38" s="50"/>
      <c r="QF38" s="50"/>
      <c r="QG38" s="50"/>
      <c r="QH38" s="50"/>
      <c r="QI38" s="50"/>
      <c r="QJ38" s="50"/>
      <c r="QK38" s="50"/>
      <c r="QL38" s="50"/>
      <c r="QM38" s="50"/>
      <c r="QN38" s="50"/>
      <c r="QO38" s="50"/>
      <c r="QP38" s="50"/>
      <c r="QQ38" s="50"/>
      <c r="QR38" s="50"/>
      <c r="QS38" s="50"/>
      <c r="QT38" s="50"/>
      <c r="QU38" s="50"/>
      <c r="QV38" s="50"/>
      <c r="QW38" s="50"/>
      <c r="QX38" s="50"/>
      <c r="QY38" s="50"/>
      <c r="QZ38" s="50"/>
      <c r="RA38" s="50"/>
      <c r="RB38" s="50"/>
      <c r="RC38" s="50"/>
      <c r="RD38" s="50"/>
      <c r="RE38" s="50"/>
      <c r="RF38" s="50"/>
      <c r="RG38" s="50"/>
      <c r="RH38" s="50"/>
    </row>
    <row r="39" spans="1:476" ht="15.75" customHeight="1">
      <c r="A39" s="50"/>
      <c r="B39" s="326"/>
      <c r="C39" s="50"/>
      <c r="D39" s="221"/>
      <c r="E39" s="221"/>
      <c r="F39" s="221"/>
      <c r="G39" s="221"/>
      <c r="H39" s="70"/>
      <c r="I39" s="70"/>
      <c r="J39" s="70"/>
      <c r="K39" s="33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</row>
    <row r="40" spans="1:476" ht="15.75" customHeight="1">
      <c r="A40" s="50"/>
      <c r="B40" s="325" t="s">
        <v>283</v>
      </c>
      <c r="C40" s="50"/>
      <c r="D40" s="221"/>
      <c r="E40" s="221"/>
      <c r="F40" s="221"/>
      <c r="G40" s="221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</row>
    <row r="41" spans="1:476" ht="15.75" customHeight="1">
      <c r="A41" s="50"/>
      <c r="B41" s="326" t="s">
        <v>278</v>
      </c>
      <c r="C41" s="50"/>
      <c r="D41" s="221"/>
      <c r="E41" s="221"/>
      <c r="F41" s="221"/>
      <c r="G41" s="221"/>
      <c r="H41" s="227"/>
      <c r="I41" s="227">
        <v>0</v>
      </c>
      <c r="J41" s="227">
        <v>0</v>
      </c>
      <c r="K41" s="227">
        <v>0</v>
      </c>
      <c r="L41" s="227">
        <v>43200</v>
      </c>
      <c r="M41" s="227">
        <v>43200</v>
      </c>
      <c r="N41" s="227">
        <v>43200</v>
      </c>
      <c r="O41" s="227">
        <v>43200</v>
      </c>
      <c r="P41" s="227">
        <v>43200</v>
      </c>
      <c r="Q41" s="227">
        <v>43200</v>
      </c>
      <c r="R41" s="227">
        <v>43200</v>
      </c>
      <c r="S41" s="227">
        <v>43200</v>
      </c>
      <c r="T41" s="227">
        <v>43200</v>
      </c>
      <c r="U41" s="227">
        <v>43200</v>
      </c>
      <c r="V41" s="227">
        <v>43200</v>
      </c>
      <c r="W41" s="227">
        <v>43200</v>
      </c>
      <c r="X41" s="227">
        <v>43200</v>
      </c>
      <c r="Y41" s="227">
        <v>43200</v>
      </c>
      <c r="Z41" s="227">
        <v>43200</v>
      </c>
      <c r="AA41" s="227">
        <v>43200</v>
      </c>
      <c r="AB41" s="227">
        <v>43200</v>
      </c>
      <c r="AC41" s="227">
        <v>43200</v>
      </c>
      <c r="AD41" s="227">
        <v>43200</v>
      </c>
      <c r="AE41" s="227">
        <v>43200</v>
      </c>
      <c r="AF41" s="227">
        <v>43200</v>
      </c>
      <c r="AG41" s="227">
        <v>43200</v>
      </c>
      <c r="AH41" s="227">
        <v>43200</v>
      </c>
      <c r="AI41" s="227">
        <v>43200</v>
      </c>
      <c r="AJ41" s="227">
        <v>43200</v>
      </c>
      <c r="AK41" s="227">
        <v>43200</v>
      </c>
      <c r="AL41" s="227">
        <v>43200</v>
      </c>
      <c r="AM41" s="227">
        <v>43200</v>
      </c>
      <c r="AN41" s="227">
        <v>43200</v>
      </c>
      <c r="AO41" s="227">
        <v>43200</v>
      </c>
      <c r="AP41" s="227">
        <v>43200</v>
      </c>
      <c r="AQ41" s="227">
        <v>43200</v>
      </c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</row>
    <row r="42" spans="1:476" ht="15.75" customHeight="1">
      <c r="A42" s="50"/>
      <c r="B42" s="326" t="s">
        <v>279</v>
      </c>
      <c r="C42" s="50"/>
      <c r="D42" s="221">
        <f>SUM(H42:AQ42)</f>
        <v>9953280</v>
      </c>
      <c r="E42" s="221"/>
      <c r="F42" s="221"/>
      <c r="G42" s="221"/>
      <c r="H42" s="70">
        <f>+H43*H41</f>
        <v>0</v>
      </c>
      <c r="I42" s="70">
        <f t="shared" ref="I42:AQ42" si="61">+I43*I41 * 0.9</f>
        <v>0</v>
      </c>
      <c r="J42" s="70">
        <f t="shared" si="61"/>
        <v>0</v>
      </c>
      <c r="K42" s="70">
        <f t="shared" si="61"/>
        <v>0</v>
      </c>
      <c r="L42" s="70">
        <f t="shared" si="61"/>
        <v>311040</v>
      </c>
      <c r="M42" s="70">
        <f t="shared" si="61"/>
        <v>311040</v>
      </c>
      <c r="N42" s="70">
        <f t="shared" si="61"/>
        <v>311040</v>
      </c>
      <c r="O42" s="70">
        <f t="shared" si="61"/>
        <v>311040</v>
      </c>
      <c r="P42" s="70">
        <f t="shared" si="61"/>
        <v>311040</v>
      </c>
      <c r="Q42" s="70">
        <f t="shared" si="61"/>
        <v>311040</v>
      </c>
      <c r="R42" s="70">
        <f t="shared" si="61"/>
        <v>311040</v>
      </c>
      <c r="S42" s="70">
        <f t="shared" si="61"/>
        <v>311040</v>
      </c>
      <c r="T42" s="70">
        <f t="shared" si="61"/>
        <v>311040</v>
      </c>
      <c r="U42" s="70">
        <f t="shared" si="61"/>
        <v>311040</v>
      </c>
      <c r="V42" s="70">
        <f t="shared" si="61"/>
        <v>311040</v>
      </c>
      <c r="W42" s="70">
        <f t="shared" si="61"/>
        <v>311040</v>
      </c>
      <c r="X42" s="70">
        <f t="shared" si="61"/>
        <v>311040</v>
      </c>
      <c r="Y42" s="70">
        <f t="shared" si="61"/>
        <v>311040</v>
      </c>
      <c r="Z42" s="70">
        <f t="shared" si="61"/>
        <v>311040</v>
      </c>
      <c r="AA42" s="70">
        <f t="shared" si="61"/>
        <v>311040</v>
      </c>
      <c r="AB42" s="70">
        <f t="shared" si="61"/>
        <v>311040</v>
      </c>
      <c r="AC42" s="70">
        <f t="shared" si="61"/>
        <v>311040</v>
      </c>
      <c r="AD42" s="70">
        <f t="shared" si="61"/>
        <v>311040</v>
      </c>
      <c r="AE42" s="70">
        <f t="shared" si="61"/>
        <v>311040</v>
      </c>
      <c r="AF42" s="70">
        <f t="shared" si="61"/>
        <v>311040</v>
      </c>
      <c r="AG42" s="70">
        <f t="shared" si="61"/>
        <v>311040</v>
      </c>
      <c r="AH42" s="70">
        <f t="shared" si="61"/>
        <v>311040</v>
      </c>
      <c r="AI42" s="70">
        <f t="shared" si="61"/>
        <v>311040</v>
      </c>
      <c r="AJ42" s="70">
        <f t="shared" si="61"/>
        <v>311040</v>
      </c>
      <c r="AK42" s="70">
        <f t="shared" si="61"/>
        <v>311040</v>
      </c>
      <c r="AL42" s="70">
        <f t="shared" si="61"/>
        <v>311040</v>
      </c>
      <c r="AM42" s="70">
        <f t="shared" si="61"/>
        <v>311040</v>
      </c>
      <c r="AN42" s="70">
        <f t="shared" si="61"/>
        <v>311040</v>
      </c>
      <c r="AO42" s="70">
        <f t="shared" si="61"/>
        <v>311040</v>
      </c>
      <c r="AP42" s="70">
        <f t="shared" si="61"/>
        <v>311040</v>
      </c>
      <c r="AQ42" s="70">
        <f t="shared" si="61"/>
        <v>311040</v>
      </c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</row>
    <row r="43" spans="1:476" ht="15.75" customHeight="1">
      <c r="A43" s="50"/>
      <c r="B43" s="326" t="s">
        <v>280</v>
      </c>
      <c r="C43" s="50"/>
      <c r="D43" s="221">
        <f>SUM(H43:AQ43)</f>
        <v>256</v>
      </c>
      <c r="E43" s="221"/>
      <c r="F43" s="221"/>
      <c r="G43" s="221"/>
      <c r="H43" s="227"/>
      <c r="I43" s="227">
        <v>0</v>
      </c>
      <c r="J43" s="227">
        <v>0</v>
      </c>
      <c r="K43" s="227">
        <v>0</v>
      </c>
      <c r="L43" s="227">
        <v>8</v>
      </c>
      <c r="M43" s="227">
        <v>8</v>
      </c>
      <c r="N43" s="227">
        <v>8</v>
      </c>
      <c r="O43" s="227">
        <v>8</v>
      </c>
      <c r="P43" s="227">
        <v>8</v>
      </c>
      <c r="Q43" s="227">
        <v>8</v>
      </c>
      <c r="R43" s="227">
        <v>8</v>
      </c>
      <c r="S43" s="227">
        <v>8</v>
      </c>
      <c r="T43" s="227">
        <v>8</v>
      </c>
      <c r="U43" s="227">
        <v>8</v>
      </c>
      <c r="V43" s="227">
        <v>8</v>
      </c>
      <c r="W43" s="227">
        <v>8</v>
      </c>
      <c r="X43" s="227">
        <v>8</v>
      </c>
      <c r="Y43" s="227">
        <v>8</v>
      </c>
      <c r="Z43" s="227">
        <v>8</v>
      </c>
      <c r="AA43" s="227">
        <v>8</v>
      </c>
      <c r="AB43" s="227">
        <v>8</v>
      </c>
      <c r="AC43" s="227">
        <v>8</v>
      </c>
      <c r="AD43" s="227">
        <v>8</v>
      </c>
      <c r="AE43" s="227">
        <v>8</v>
      </c>
      <c r="AF43" s="227">
        <v>8</v>
      </c>
      <c r="AG43" s="227">
        <v>8</v>
      </c>
      <c r="AH43" s="227">
        <v>8</v>
      </c>
      <c r="AI43" s="227">
        <v>8</v>
      </c>
      <c r="AJ43" s="227">
        <v>8</v>
      </c>
      <c r="AK43" s="227">
        <v>8</v>
      </c>
      <c r="AL43" s="227">
        <v>8</v>
      </c>
      <c r="AM43" s="227">
        <v>8</v>
      </c>
      <c r="AN43" s="227">
        <v>8</v>
      </c>
      <c r="AO43" s="227">
        <v>8</v>
      </c>
      <c r="AP43" s="227">
        <v>8</v>
      </c>
      <c r="AQ43" s="227">
        <v>8</v>
      </c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  <c r="PW43" s="50"/>
      <c r="PX43" s="50"/>
      <c r="PY43" s="50"/>
      <c r="PZ43" s="50"/>
      <c r="QA43" s="50"/>
      <c r="QB43" s="50"/>
      <c r="QC43" s="50"/>
      <c r="QD43" s="50"/>
      <c r="QE43" s="50"/>
      <c r="QF43" s="50"/>
      <c r="QG43" s="50"/>
      <c r="QH43" s="50"/>
      <c r="QI43" s="50"/>
      <c r="QJ43" s="50"/>
      <c r="QK43" s="50"/>
      <c r="QL43" s="50"/>
      <c r="QM43" s="50"/>
      <c r="QN43" s="50"/>
      <c r="QO43" s="50"/>
      <c r="QP43" s="50"/>
      <c r="QQ43" s="50"/>
      <c r="QR43" s="50"/>
      <c r="QS43" s="50"/>
      <c r="QT43" s="50"/>
      <c r="QU43" s="50"/>
      <c r="QV43" s="50"/>
      <c r="QW43" s="50"/>
      <c r="QX43" s="50"/>
      <c r="QY43" s="50"/>
      <c r="QZ43" s="50"/>
      <c r="RA43" s="50"/>
      <c r="RB43" s="50"/>
      <c r="RC43" s="50"/>
      <c r="RD43" s="50"/>
      <c r="RE43" s="50"/>
      <c r="RF43" s="50"/>
      <c r="RG43" s="50"/>
      <c r="RH43" s="50"/>
    </row>
    <row r="44" spans="1:476" ht="15.75" customHeight="1">
      <c r="A44" s="50"/>
      <c r="B44" s="326"/>
      <c r="C44" s="50"/>
      <c r="D44" s="221"/>
      <c r="E44" s="221"/>
      <c r="F44" s="221"/>
      <c r="G44" s="221"/>
      <c r="H44" s="70"/>
      <c r="I44" s="70"/>
      <c r="J44" s="70"/>
      <c r="K44" s="331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0"/>
      <c r="QA44" s="50"/>
      <c r="QB44" s="50"/>
      <c r="QC44" s="50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0"/>
      <c r="QO44" s="50"/>
      <c r="QP44" s="50"/>
      <c r="QQ44" s="50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0"/>
      <c r="RC44" s="50"/>
      <c r="RD44" s="50"/>
      <c r="RE44" s="50"/>
      <c r="RF44" s="50"/>
      <c r="RG44" s="50"/>
      <c r="RH44" s="50"/>
    </row>
    <row r="45" spans="1:476" ht="15.75" customHeight="1">
      <c r="A45" s="50"/>
      <c r="B45" s="325" t="s">
        <v>284</v>
      </c>
      <c r="C45" s="50"/>
      <c r="D45" s="221"/>
      <c r="E45" s="221"/>
      <c r="F45" s="221"/>
      <c r="G45" s="221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0"/>
      <c r="QB45" s="50"/>
      <c r="QC45" s="50"/>
      <c r="QD45" s="50"/>
      <c r="QE45" s="50"/>
      <c r="QF45" s="50"/>
      <c r="QG45" s="50"/>
      <c r="QH45" s="50"/>
      <c r="QI45" s="50"/>
      <c r="QJ45" s="50"/>
      <c r="QK45" s="50"/>
      <c r="QL45" s="50"/>
      <c r="QM45" s="50"/>
      <c r="QN45" s="50"/>
      <c r="QO45" s="50"/>
      <c r="QP45" s="50"/>
      <c r="QQ45" s="50"/>
      <c r="QR45" s="50"/>
      <c r="QS45" s="50"/>
      <c r="QT45" s="50"/>
      <c r="QU45" s="50"/>
      <c r="QV45" s="50"/>
      <c r="QW45" s="50"/>
      <c r="QX45" s="50"/>
      <c r="QY45" s="50"/>
      <c r="QZ45" s="50"/>
      <c r="RA45" s="50"/>
      <c r="RB45" s="50"/>
      <c r="RC45" s="50"/>
      <c r="RD45" s="50"/>
      <c r="RE45" s="50"/>
      <c r="RF45" s="50"/>
      <c r="RG45" s="50"/>
      <c r="RH45" s="50"/>
    </row>
    <row r="46" spans="1:476" ht="15.75" customHeight="1">
      <c r="A46" s="50"/>
      <c r="B46" s="326" t="s">
        <v>278</v>
      </c>
      <c r="C46" s="50"/>
      <c r="D46" s="221"/>
      <c r="E46" s="221"/>
      <c r="F46" s="221"/>
      <c r="G46" s="221"/>
      <c r="H46" s="227"/>
      <c r="I46" s="227">
        <v>0</v>
      </c>
      <c r="J46" s="227">
        <v>0</v>
      </c>
      <c r="K46" s="227">
        <v>0</v>
      </c>
      <c r="L46" s="227">
        <v>75600</v>
      </c>
      <c r="M46" s="227">
        <v>75600</v>
      </c>
      <c r="N46" s="227">
        <v>75600</v>
      </c>
      <c r="O46" s="227">
        <v>75600</v>
      </c>
      <c r="P46" s="227">
        <v>75600</v>
      </c>
      <c r="Q46" s="227">
        <v>75600</v>
      </c>
      <c r="R46" s="227">
        <v>75600</v>
      </c>
      <c r="S46" s="227">
        <v>75600</v>
      </c>
      <c r="T46" s="227">
        <v>75600</v>
      </c>
      <c r="U46" s="227">
        <v>75600</v>
      </c>
      <c r="V46" s="227">
        <v>75600</v>
      </c>
      <c r="W46" s="227">
        <v>75600</v>
      </c>
      <c r="X46" s="227">
        <v>75600</v>
      </c>
      <c r="Y46" s="227">
        <v>75600</v>
      </c>
      <c r="Z46" s="227">
        <v>75600</v>
      </c>
      <c r="AA46" s="227">
        <v>75600</v>
      </c>
      <c r="AB46" s="227">
        <v>75600</v>
      </c>
      <c r="AC46" s="227">
        <v>75600</v>
      </c>
      <c r="AD46" s="227">
        <v>75600</v>
      </c>
      <c r="AE46" s="227">
        <v>75600</v>
      </c>
      <c r="AF46" s="227">
        <v>75600</v>
      </c>
      <c r="AG46" s="227">
        <v>75600</v>
      </c>
      <c r="AH46" s="227">
        <v>75600</v>
      </c>
      <c r="AI46" s="227">
        <v>75600</v>
      </c>
      <c r="AJ46" s="227">
        <v>75600</v>
      </c>
      <c r="AK46" s="227">
        <v>75600</v>
      </c>
      <c r="AL46" s="227">
        <v>75600</v>
      </c>
      <c r="AM46" s="227">
        <v>75600</v>
      </c>
      <c r="AN46" s="227">
        <v>75600</v>
      </c>
      <c r="AO46" s="227">
        <v>75600</v>
      </c>
      <c r="AP46" s="227">
        <v>75600</v>
      </c>
      <c r="AQ46" s="227">
        <v>75600</v>
      </c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  <c r="NX46" s="50"/>
      <c r="NY46" s="50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50"/>
      <c r="OK46" s="50"/>
      <c r="OL46" s="50"/>
      <c r="OM46" s="50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50"/>
      <c r="OY46" s="50"/>
      <c r="OZ46" s="50"/>
      <c r="PA46" s="50"/>
      <c r="PB46" s="50"/>
      <c r="PC46" s="50"/>
      <c r="PD46" s="50"/>
      <c r="PE46" s="50"/>
      <c r="PF46" s="50"/>
      <c r="PG46" s="50"/>
      <c r="PH46" s="50"/>
      <c r="PI46" s="50"/>
      <c r="PJ46" s="50"/>
      <c r="PK46" s="50"/>
      <c r="PL46" s="50"/>
      <c r="PM46" s="50"/>
      <c r="PN46" s="50"/>
      <c r="PO46" s="50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50"/>
      <c r="QA46" s="50"/>
      <c r="QB46" s="50"/>
      <c r="QC46" s="50"/>
      <c r="QD46" s="50"/>
      <c r="QE46" s="50"/>
      <c r="QF46" s="50"/>
      <c r="QG46" s="50"/>
      <c r="QH46" s="50"/>
      <c r="QI46" s="50"/>
      <c r="QJ46" s="50"/>
      <c r="QK46" s="50"/>
      <c r="QL46" s="50"/>
      <c r="QM46" s="50"/>
      <c r="QN46" s="50"/>
      <c r="QO46" s="50"/>
      <c r="QP46" s="50"/>
      <c r="QQ46" s="50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50"/>
      <c r="RC46" s="50"/>
      <c r="RD46" s="50"/>
      <c r="RE46" s="50"/>
      <c r="RF46" s="50"/>
      <c r="RG46" s="50"/>
      <c r="RH46" s="50"/>
    </row>
    <row r="47" spans="1:476" ht="15.75" customHeight="1">
      <c r="A47" s="50"/>
      <c r="B47" s="326" t="s">
        <v>279</v>
      </c>
      <c r="C47" s="50"/>
      <c r="D47" s="221">
        <f>SUM(H47:AQ47)</f>
        <v>13063680</v>
      </c>
      <c r="E47" s="221"/>
      <c r="F47" s="221"/>
      <c r="G47" s="221"/>
      <c r="H47" s="70">
        <f>+H48*H46</f>
        <v>0</v>
      </c>
      <c r="I47" s="70">
        <f t="shared" ref="I47:AQ47" si="62">+I48*I46 * 0.9</f>
        <v>0</v>
      </c>
      <c r="J47" s="70">
        <f t="shared" si="62"/>
        <v>0</v>
      </c>
      <c r="K47" s="70">
        <f t="shared" si="62"/>
        <v>0</v>
      </c>
      <c r="L47" s="70">
        <f t="shared" si="62"/>
        <v>408240</v>
      </c>
      <c r="M47" s="70">
        <f t="shared" si="62"/>
        <v>408240</v>
      </c>
      <c r="N47" s="70">
        <f t="shared" si="62"/>
        <v>408240</v>
      </c>
      <c r="O47" s="70">
        <f t="shared" si="62"/>
        <v>408240</v>
      </c>
      <c r="P47" s="70">
        <f t="shared" si="62"/>
        <v>408240</v>
      </c>
      <c r="Q47" s="70">
        <f t="shared" si="62"/>
        <v>408240</v>
      </c>
      <c r="R47" s="70">
        <f t="shared" si="62"/>
        <v>408240</v>
      </c>
      <c r="S47" s="70">
        <f t="shared" si="62"/>
        <v>408240</v>
      </c>
      <c r="T47" s="70">
        <f t="shared" si="62"/>
        <v>408240</v>
      </c>
      <c r="U47" s="70">
        <f t="shared" si="62"/>
        <v>408240</v>
      </c>
      <c r="V47" s="70">
        <f t="shared" si="62"/>
        <v>408240</v>
      </c>
      <c r="W47" s="70">
        <f t="shared" si="62"/>
        <v>408240</v>
      </c>
      <c r="X47" s="70">
        <f t="shared" si="62"/>
        <v>408240</v>
      </c>
      <c r="Y47" s="70">
        <f t="shared" si="62"/>
        <v>408240</v>
      </c>
      <c r="Z47" s="70">
        <f t="shared" si="62"/>
        <v>408240</v>
      </c>
      <c r="AA47" s="70">
        <f t="shared" si="62"/>
        <v>408240</v>
      </c>
      <c r="AB47" s="70">
        <f t="shared" si="62"/>
        <v>408240</v>
      </c>
      <c r="AC47" s="70">
        <f t="shared" si="62"/>
        <v>408240</v>
      </c>
      <c r="AD47" s="70">
        <f t="shared" si="62"/>
        <v>408240</v>
      </c>
      <c r="AE47" s="70">
        <f t="shared" si="62"/>
        <v>408240</v>
      </c>
      <c r="AF47" s="70">
        <f t="shared" si="62"/>
        <v>408240</v>
      </c>
      <c r="AG47" s="70">
        <f t="shared" si="62"/>
        <v>408240</v>
      </c>
      <c r="AH47" s="70">
        <f t="shared" si="62"/>
        <v>408240</v>
      </c>
      <c r="AI47" s="70">
        <f t="shared" si="62"/>
        <v>408240</v>
      </c>
      <c r="AJ47" s="70">
        <f t="shared" si="62"/>
        <v>408240</v>
      </c>
      <c r="AK47" s="70">
        <f t="shared" si="62"/>
        <v>408240</v>
      </c>
      <c r="AL47" s="70">
        <f t="shared" si="62"/>
        <v>408240</v>
      </c>
      <c r="AM47" s="70">
        <f t="shared" si="62"/>
        <v>408240</v>
      </c>
      <c r="AN47" s="70">
        <f t="shared" si="62"/>
        <v>408240</v>
      </c>
      <c r="AO47" s="70">
        <f t="shared" si="62"/>
        <v>408240</v>
      </c>
      <c r="AP47" s="70">
        <f t="shared" si="62"/>
        <v>408240</v>
      </c>
      <c r="AQ47" s="70">
        <f t="shared" si="62"/>
        <v>408240</v>
      </c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50"/>
      <c r="LE47" s="50"/>
      <c r="LF47" s="50"/>
      <c r="LG47" s="50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50"/>
      <c r="LS47" s="50"/>
      <c r="LT47" s="50"/>
      <c r="LU47" s="50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50"/>
      <c r="MG47" s="50"/>
      <c r="MH47" s="50"/>
      <c r="MI47" s="50"/>
      <c r="MJ47" s="50"/>
      <c r="MK47" s="50"/>
      <c r="ML47" s="50"/>
      <c r="MM47" s="50"/>
      <c r="MN47" s="50"/>
      <c r="MO47" s="50"/>
      <c r="MP47" s="50"/>
      <c r="MQ47" s="50"/>
      <c r="MR47" s="50"/>
      <c r="MS47" s="50"/>
      <c r="MT47" s="50"/>
      <c r="MU47" s="50"/>
      <c r="MV47" s="50"/>
      <c r="MW47" s="50"/>
      <c r="MX47" s="50"/>
      <c r="MY47" s="50"/>
      <c r="MZ47" s="50"/>
      <c r="NA47" s="50"/>
      <c r="NB47" s="50"/>
      <c r="NC47" s="50"/>
      <c r="ND47" s="50"/>
      <c r="NE47" s="50"/>
      <c r="NF47" s="50"/>
      <c r="NG47" s="50"/>
      <c r="NH47" s="50"/>
      <c r="NI47" s="50"/>
      <c r="NJ47" s="50"/>
      <c r="NK47" s="50"/>
      <c r="NL47" s="50"/>
      <c r="NM47" s="50"/>
      <c r="NN47" s="50"/>
      <c r="NO47" s="50"/>
      <c r="NP47" s="50"/>
      <c r="NQ47" s="50"/>
      <c r="NR47" s="50"/>
      <c r="NS47" s="50"/>
      <c r="NT47" s="50"/>
      <c r="NU47" s="50"/>
      <c r="NV47" s="50"/>
      <c r="NW47" s="50"/>
      <c r="NX47" s="50"/>
      <c r="NY47" s="50"/>
      <c r="NZ47" s="50"/>
      <c r="OA47" s="50"/>
      <c r="OB47" s="50"/>
      <c r="OC47" s="50"/>
      <c r="OD47" s="50"/>
      <c r="OE47" s="50"/>
      <c r="OF47" s="50"/>
      <c r="OG47" s="50"/>
      <c r="OH47" s="50"/>
      <c r="OI47" s="50"/>
      <c r="OJ47" s="50"/>
      <c r="OK47" s="50"/>
      <c r="OL47" s="50"/>
      <c r="OM47" s="50"/>
      <c r="ON47" s="50"/>
      <c r="OO47" s="50"/>
      <c r="OP47" s="50"/>
      <c r="OQ47" s="50"/>
      <c r="OR47" s="50"/>
      <c r="OS47" s="50"/>
      <c r="OT47" s="50"/>
      <c r="OU47" s="50"/>
      <c r="OV47" s="50"/>
      <c r="OW47" s="50"/>
      <c r="OX47" s="50"/>
      <c r="OY47" s="50"/>
      <c r="OZ47" s="50"/>
      <c r="PA47" s="50"/>
      <c r="PB47" s="50"/>
      <c r="PC47" s="50"/>
      <c r="PD47" s="50"/>
      <c r="PE47" s="50"/>
      <c r="PF47" s="50"/>
      <c r="PG47" s="50"/>
      <c r="PH47" s="50"/>
      <c r="PI47" s="50"/>
      <c r="PJ47" s="50"/>
      <c r="PK47" s="50"/>
      <c r="PL47" s="50"/>
      <c r="PM47" s="50"/>
      <c r="PN47" s="50"/>
      <c r="PO47" s="50"/>
      <c r="PP47" s="50"/>
      <c r="PQ47" s="50"/>
      <c r="PR47" s="50"/>
      <c r="PS47" s="50"/>
      <c r="PT47" s="50"/>
      <c r="PU47" s="50"/>
      <c r="PV47" s="50"/>
      <c r="PW47" s="50"/>
      <c r="PX47" s="50"/>
      <c r="PY47" s="50"/>
      <c r="PZ47" s="50"/>
      <c r="QA47" s="50"/>
      <c r="QB47" s="50"/>
      <c r="QC47" s="50"/>
      <c r="QD47" s="50"/>
      <c r="QE47" s="50"/>
      <c r="QF47" s="50"/>
      <c r="QG47" s="50"/>
      <c r="QH47" s="50"/>
      <c r="QI47" s="50"/>
      <c r="QJ47" s="50"/>
      <c r="QK47" s="50"/>
      <c r="QL47" s="50"/>
      <c r="QM47" s="50"/>
      <c r="QN47" s="50"/>
      <c r="QO47" s="50"/>
      <c r="QP47" s="50"/>
      <c r="QQ47" s="50"/>
      <c r="QR47" s="50"/>
      <c r="QS47" s="50"/>
      <c r="QT47" s="50"/>
      <c r="QU47" s="50"/>
      <c r="QV47" s="50"/>
      <c r="QW47" s="50"/>
      <c r="QX47" s="50"/>
      <c r="QY47" s="50"/>
      <c r="QZ47" s="50"/>
      <c r="RA47" s="50"/>
      <c r="RB47" s="50"/>
      <c r="RC47" s="50"/>
      <c r="RD47" s="50"/>
      <c r="RE47" s="50"/>
      <c r="RF47" s="50"/>
      <c r="RG47" s="50"/>
      <c r="RH47" s="50"/>
    </row>
    <row r="48" spans="1:476" ht="15.75" customHeight="1">
      <c r="A48" s="50"/>
      <c r="B48" s="326" t="s">
        <v>280</v>
      </c>
      <c r="C48" s="50"/>
      <c r="D48" s="221">
        <f>SUM(H48:AQ48)</f>
        <v>192</v>
      </c>
      <c r="E48" s="221"/>
      <c r="F48" s="221"/>
      <c r="G48" s="221"/>
      <c r="H48" s="227"/>
      <c r="I48" s="227">
        <v>0</v>
      </c>
      <c r="J48" s="227">
        <v>0</v>
      </c>
      <c r="K48" s="227">
        <v>0</v>
      </c>
      <c r="L48" s="227">
        <v>6</v>
      </c>
      <c r="M48" s="227">
        <v>6</v>
      </c>
      <c r="N48" s="227">
        <v>6</v>
      </c>
      <c r="O48" s="227">
        <v>6</v>
      </c>
      <c r="P48" s="227">
        <v>6</v>
      </c>
      <c r="Q48" s="227">
        <v>6</v>
      </c>
      <c r="R48" s="227">
        <v>6</v>
      </c>
      <c r="S48" s="227">
        <v>6</v>
      </c>
      <c r="T48" s="227">
        <v>6</v>
      </c>
      <c r="U48" s="227">
        <v>6</v>
      </c>
      <c r="V48" s="227">
        <v>6</v>
      </c>
      <c r="W48" s="227">
        <v>6</v>
      </c>
      <c r="X48" s="227">
        <v>6</v>
      </c>
      <c r="Y48" s="227">
        <v>6</v>
      </c>
      <c r="Z48" s="227">
        <v>6</v>
      </c>
      <c r="AA48" s="227">
        <v>6</v>
      </c>
      <c r="AB48" s="227">
        <v>6</v>
      </c>
      <c r="AC48" s="227">
        <v>6</v>
      </c>
      <c r="AD48" s="227">
        <v>6</v>
      </c>
      <c r="AE48" s="227">
        <v>6</v>
      </c>
      <c r="AF48" s="227">
        <v>6</v>
      </c>
      <c r="AG48" s="227">
        <v>6</v>
      </c>
      <c r="AH48" s="227">
        <v>6</v>
      </c>
      <c r="AI48" s="227">
        <v>6</v>
      </c>
      <c r="AJ48" s="227">
        <v>6</v>
      </c>
      <c r="AK48" s="227">
        <v>6</v>
      </c>
      <c r="AL48" s="227">
        <v>6</v>
      </c>
      <c r="AM48" s="227">
        <v>6</v>
      </c>
      <c r="AN48" s="227">
        <v>6</v>
      </c>
      <c r="AO48" s="227">
        <v>6</v>
      </c>
      <c r="AP48" s="227">
        <v>6</v>
      </c>
      <c r="AQ48" s="227">
        <v>6</v>
      </c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</row>
    <row r="49" spans="1:476" ht="15.75" customHeight="1">
      <c r="A49" s="161"/>
      <c r="B49" s="326"/>
      <c r="C49" s="161"/>
      <c r="D49" s="333"/>
      <c r="E49" s="333"/>
      <c r="F49" s="333"/>
      <c r="G49" s="333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161"/>
      <c r="FW49" s="161"/>
      <c r="FX49" s="161"/>
      <c r="FY49" s="161"/>
      <c r="FZ49" s="161"/>
      <c r="GA49" s="161"/>
      <c r="GB49" s="161"/>
      <c r="GC49" s="161"/>
      <c r="GD49" s="161"/>
      <c r="GE49" s="161"/>
      <c r="GF49" s="161"/>
      <c r="GG49" s="161"/>
      <c r="GH49" s="161"/>
      <c r="GI49" s="161"/>
      <c r="GJ49" s="161"/>
      <c r="GK49" s="161"/>
      <c r="GL49" s="161"/>
      <c r="GM49" s="161"/>
      <c r="GN49" s="161"/>
      <c r="GO49" s="161"/>
      <c r="GP49" s="161"/>
      <c r="GQ49" s="161"/>
      <c r="GR49" s="161"/>
      <c r="GS49" s="161"/>
      <c r="GT49" s="161"/>
      <c r="GU49" s="161"/>
      <c r="GV49" s="161"/>
      <c r="GW49" s="161"/>
      <c r="GX49" s="161"/>
      <c r="GY49" s="161"/>
      <c r="GZ49" s="161"/>
      <c r="HA49" s="161"/>
      <c r="HB49" s="161"/>
      <c r="HC49" s="161"/>
      <c r="HD49" s="161"/>
      <c r="HE49" s="161"/>
      <c r="HF49" s="161"/>
      <c r="HG49" s="161"/>
      <c r="HH49" s="161"/>
      <c r="HI49" s="161"/>
      <c r="HJ49" s="161"/>
      <c r="HK49" s="161"/>
      <c r="HL49" s="161"/>
      <c r="HM49" s="161"/>
      <c r="HN49" s="161"/>
      <c r="HO49" s="161"/>
      <c r="HP49" s="161"/>
      <c r="HQ49" s="161"/>
      <c r="HR49" s="161"/>
      <c r="HS49" s="161"/>
      <c r="HT49" s="161"/>
      <c r="HU49" s="161"/>
      <c r="HV49" s="161"/>
      <c r="HW49" s="161"/>
      <c r="HX49" s="161"/>
      <c r="HY49" s="161"/>
      <c r="HZ49" s="161"/>
      <c r="IA49" s="161"/>
      <c r="IB49" s="161"/>
      <c r="IC49" s="161"/>
      <c r="ID49" s="161"/>
      <c r="IE49" s="161"/>
      <c r="IF49" s="161"/>
      <c r="IG49" s="161"/>
      <c r="IH49" s="161"/>
      <c r="II49" s="161"/>
      <c r="IJ49" s="161"/>
      <c r="IK49" s="161"/>
      <c r="IL49" s="161"/>
      <c r="IM49" s="161"/>
      <c r="IN49" s="161"/>
      <c r="IO49" s="161"/>
      <c r="IP49" s="161"/>
      <c r="IQ49" s="161"/>
      <c r="IR49" s="161"/>
      <c r="IS49" s="161"/>
      <c r="IT49" s="161"/>
      <c r="IU49" s="161"/>
      <c r="IV49" s="161"/>
      <c r="IW49" s="161"/>
      <c r="IX49" s="161"/>
      <c r="IY49" s="161"/>
      <c r="IZ49" s="161"/>
      <c r="JA49" s="161"/>
      <c r="JB49" s="161"/>
      <c r="JC49" s="161"/>
      <c r="JD49" s="161"/>
      <c r="JE49" s="161"/>
      <c r="JF49" s="161"/>
      <c r="JG49" s="161"/>
      <c r="JH49" s="161"/>
      <c r="JI49" s="161"/>
      <c r="JJ49" s="161"/>
      <c r="JK49" s="161"/>
      <c r="JL49" s="161"/>
      <c r="JM49" s="161"/>
      <c r="JN49" s="161"/>
      <c r="JO49" s="161"/>
      <c r="JP49" s="161"/>
      <c r="JQ49" s="161"/>
      <c r="JR49" s="161"/>
      <c r="JS49" s="161"/>
      <c r="JT49" s="161"/>
      <c r="JU49" s="161"/>
      <c r="JV49" s="161"/>
      <c r="JW49" s="161"/>
      <c r="JX49" s="161"/>
      <c r="JY49" s="161"/>
      <c r="JZ49" s="161"/>
      <c r="KA49" s="161"/>
      <c r="KB49" s="161"/>
      <c r="KC49" s="161"/>
      <c r="KD49" s="161"/>
      <c r="KE49" s="161"/>
      <c r="KF49" s="161"/>
      <c r="KG49" s="161"/>
      <c r="KH49" s="161"/>
      <c r="KI49" s="161"/>
      <c r="KJ49" s="161"/>
      <c r="KK49" s="161"/>
      <c r="KL49" s="161"/>
      <c r="KM49" s="161"/>
      <c r="KN49" s="161"/>
      <c r="KO49" s="161"/>
      <c r="KP49" s="161"/>
      <c r="KQ49" s="161"/>
      <c r="KR49" s="161"/>
      <c r="KS49" s="161"/>
      <c r="KT49" s="161"/>
      <c r="KU49" s="161"/>
      <c r="KV49" s="161"/>
      <c r="KW49" s="161"/>
      <c r="KX49" s="161"/>
      <c r="KY49" s="161"/>
      <c r="KZ49" s="161"/>
      <c r="LA49" s="161"/>
      <c r="LB49" s="161"/>
      <c r="LC49" s="161"/>
      <c r="LD49" s="161"/>
      <c r="LE49" s="161"/>
      <c r="LF49" s="161"/>
      <c r="LG49" s="161"/>
      <c r="LH49" s="161"/>
      <c r="LI49" s="161"/>
      <c r="LJ49" s="161"/>
      <c r="LK49" s="161"/>
      <c r="LL49" s="161"/>
      <c r="LM49" s="161"/>
      <c r="LN49" s="161"/>
      <c r="LO49" s="161"/>
      <c r="LP49" s="161"/>
      <c r="LQ49" s="161"/>
      <c r="LR49" s="161"/>
      <c r="LS49" s="161"/>
      <c r="LT49" s="161"/>
      <c r="LU49" s="161"/>
      <c r="LV49" s="161"/>
      <c r="LW49" s="161"/>
      <c r="LX49" s="161"/>
      <c r="LY49" s="161"/>
      <c r="LZ49" s="161"/>
      <c r="MA49" s="161"/>
      <c r="MB49" s="161"/>
      <c r="MC49" s="161"/>
      <c r="MD49" s="161"/>
      <c r="ME49" s="161"/>
      <c r="MF49" s="161"/>
      <c r="MG49" s="161"/>
      <c r="MH49" s="161"/>
      <c r="MI49" s="161"/>
      <c r="MJ49" s="161"/>
      <c r="MK49" s="161"/>
      <c r="ML49" s="161"/>
      <c r="MM49" s="161"/>
      <c r="MN49" s="161"/>
      <c r="MO49" s="161"/>
      <c r="MP49" s="161"/>
      <c r="MQ49" s="161"/>
      <c r="MR49" s="161"/>
      <c r="MS49" s="161"/>
      <c r="MT49" s="161"/>
      <c r="MU49" s="161"/>
      <c r="MV49" s="161"/>
      <c r="MW49" s="161"/>
      <c r="MX49" s="161"/>
      <c r="MY49" s="161"/>
      <c r="MZ49" s="161"/>
      <c r="NA49" s="161"/>
      <c r="NB49" s="161"/>
      <c r="NC49" s="161"/>
      <c r="ND49" s="161"/>
      <c r="NE49" s="161"/>
      <c r="NF49" s="161"/>
      <c r="NG49" s="161"/>
      <c r="NH49" s="161"/>
      <c r="NI49" s="161"/>
      <c r="NJ49" s="161"/>
      <c r="NK49" s="161"/>
      <c r="NL49" s="161"/>
      <c r="NM49" s="161"/>
      <c r="NN49" s="161"/>
      <c r="NO49" s="161"/>
      <c r="NP49" s="161"/>
      <c r="NQ49" s="161"/>
      <c r="NR49" s="161"/>
      <c r="NS49" s="161"/>
      <c r="NT49" s="161"/>
      <c r="NU49" s="161"/>
      <c r="NV49" s="161"/>
      <c r="NW49" s="161"/>
      <c r="NX49" s="161"/>
      <c r="NY49" s="161"/>
      <c r="NZ49" s="161"/>
      <c r="OA49" s="161"/>
      <c r="OB49" s="161"/>
      <c r="OC49" s="161"/>
      <c r="OD49" s="161"/>
      <c r="OE49" s="161"/>
      <c r="OF49" s="161"/>
      <c r="OG49" s="161"/>
      <c r="OH49" s="161"/>
      <c r="OI49" s="161"/>
      <c r="OJ49" s="161"/>
      <c r="OK49" s="161"/>
      <c r="OL49" s="161"/>
      <c r="OM49" s="161"/>
      <c r="ON49" s="161"/>
      <c r="OO49" s="161"/>
      <c r="OP49" s="161"/>
      <c r="OQ49" s="161"/>
      <c r="OR49" s="161"/>
      <c r="OS49" s="161"/>
      <c r="OT49" s="161"/>
      <c r="OU49" s="161"/>
      <c r="OV49" s="161"/>
      <c r="OW49" s="161"/>
      <c r="OX49" s="161"/>
      <c r="OY49" s="161"/>
      <c r="OZ49" s="161"/>
      <c r="PA49" s="161"/>
      <c r="PB49" s="161"/>
      <c r="PC49" s="161"/>
      <c r="PD49" s="161"/>
      <c r="PE49" s="161"/>
      <c r="PF49" s="161"/>
      <c r="PG49" s="161"/>
      <c r="PH49" s="161"/>
      <c r="PI49" s="161"/>
      <c r="PJ49" s="161"/>
      <c r="PK49" s="161"/>
      <c r="PL49" s="161"/>
      <c r="PM49" s="161"/>
      <c r="PN49" s="161"/>
      <c r="PO49" s="161"/>
      <c r="PP49" s="161"/>
      <c r="PQ49" s="161"/>
      <c r="PR49" s="161"/>
      <c r="PS49" s="161"/>
      <c r="PT49" s="161"/>
      <c r="PU49" s="161"/>
      <c r="PV49" s="161"/>
      <c r="PW49" s="161"/>
      <c r="PX49" s="161"/>
      <c r="PY49" s="161"/>
      <c r="PZ49" s="161"/>
      <c r="QA49" s="161"/>
      <c r="QB49" s="161"/>
      <c r="QC49" s="161"/>
      <c r="QD49" s="161"/>
      <c r="QE49" s="161"/>
      <c r="QF49" s="161"/>
      <c r="QG49" s="161"/>
      <c r="QH49" s="161"/>
      <c r="QI49" s="161"/>
      <c r="QJ49" s="161"/>
      <c r="QK49" s="161"/>
      <c r="QL49" s="161"/>
      <c r="QM49" s="161"/>
      <c r="QN49" s="161"/>
      <c r="QO49" s="161"/>
      <c r="QP49" s="161"/>
      <c r="QQ49" s="161"/>
      <c r="QR49" s="161"/>
      <c r="QS49" s="161"/>
      <c r="QT49" s="161"/>
      <c r="QU49" s="161"/>
      <c r="QV49" s="161"/>
      <c r="QW49" s="161"/>
      <c r="QX49" s="161"/>
      <c r="QY49" s="161"/>
      <c r="QZ49" s="161"/>
      <c r="RA49" s="161"/>
      <c r="RB49" s="161"/>
      <c r="RC49" s="161"/>
      <c r="RD49" s="161"/>
      <c r="RE49" s="161"/>
      <c r="RF49" s="161"/>
      <c r="RG49" s="161"/>
      <c r="RH49" s="161"/>
    </row>
    <row r="50" spans="1:476" ht="15.75" customHeight="1">
      <c r="A50" s="50"/>
      <c r="B50" s="325" t="s">
        <v>285</v>
      </c>
      <c r="C50" s="50"/>
      <c r="D50" s="221"/>
      <c r="E50" s="221"/>
      <c r="F50" s="221"/>
      <c r="G50" s="221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</row>
    <row r="51" spans="1:476" ht="15.75" customHeight="1">
      <c r="A51" s="50"/>
      <c r="B51" s="326" t="s">
        <v>278</v>
      </c>
      <c r="C51" s="50"/>
      <c r="D51" s="221"/>
      <c r="E51" s="221"/>
      <c r="F51" s="221"/>
      <c r="G51" s="221"/>
      <c r="H51" s="227"/>
      <c r="I51" s="227">
        <v>0</v>
      </c>
      <c r="J51" s="227">
        <v>0</v>
      </c>
      <c r="K51" s="227">
        <v>0</v>
      </c>
      <c r="L51" s="227">
        <v>115200</v>
      </c>
      <c r="M51" s="227">
        <v>115200</v>
      </c>
      <c r="N51" s="227">
        <v>115200</v>
      </c>
      <c r="O51" s="227">
        <v>115200</v>
      </c>
      <c r="P51" s="227">
        <v>115200</v>
      </c>
      <c r="Q51" s="227">
        <v>115200</v>
      </c>
      <c r="R51" s="227">
        <v>115200</v>
      </c>
      <c r="S51" s="227">
        <v>115200</v>
      </c>
      <c r="T51" s="227">
        <v>115200</v>
      </c>
      <c r="U51" s="227">
        <v>115200</v>
      </c>
      <c r="V51" s="227">
        <v>115200</v>
      </c>
      <c r="W51" s="227">
        <v>115200</v>
      </c>
      <c r="X51" s="227">
        <v>115200</v>
      </c>
      <c r="Y51" s="227">
        <v>115200</v>
      </c>
      <c r="Z51" s="227">
        <v>115200</v>
      </c>
      <c r="AA51" s="227">
        <v>115200</v>
      </c>
      <c r="AB51" s="227">
        <v>115200</v>
      </c>
      <c r="AC51" s="227">
        <v>115200</v>
      </c>
      <c r="AD51" s="227">
        <v>115200</v>
      </c>
      <c r="AE51" s="227">
        <v>115200</v>
      </c>
      <c r="AF51" s="227">
        <v>115200</v>
      </c>
      <c r="AG51" s="227">
        <v>115200</v>
      </c>
      <c r="AH51" s="227">
        <v>115200</v>
      </c>
      <c r="AI51" s="227">
        <v>115200</v>
      </c>
      <c r="AJ51" s="227">
        <v>115200</v>
      </c>
      <c r="AK51" s="227">
        <v>115200</v>
      </c>
      <c r="AL51" s="227">
        <v>115200</v>
      </c>
      <c r="AM51" s="227">
        <v>115200</v>
      </c>
      <c r="AN51" s="227">
        <v>115200</v>
      </c>
      <c r="AO51" s="227">
        <v>115200</v>
      </c>
      <c r="AP51" s="227">
        <v>115200</v>
      </c>
      <c r="AQ51" s="227">
        <v>115200</v>
      </c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50"/>
      <c r="JH51" s="50"/>
      <c r="JI51" s="50"/>
      <c r="JJ51" s="50"/>
      <c r="JK51" s="50"/>
      <c r="JL51" s="50"/>
      <c r="JM51" s="50"/>
      <c r="JN51" s="50"/>
      <c r="JO51" s="50"/>
      <c r="JP51" s="50"/>
      <c r="JQ51" s="50"/>
      <c r="JR51" s="50"/>
      <c r="JS51" s="50"/>
      <c r="JT51" s="50"/>
      <c r="JU51" s="50"/>
      <c r="JV51" s="50"/>
      <c r="JW51" s="50"/>
      <c r="JX51" s="50"/>
      <c r="JY51" s="50"/>
      <c r="JZ51" s="50"/>
      <c r="KA51" s="50"/>
      <c r="KB51" s="50"/>
      <c r="KC51" s="50"/>
      <c r="KD51" s="50"/>
      <c r="KE51" s="50"/>
      <c r="KF51" s="50"/>
      <c r="KG51" s="50"/>
      <c r="KH51" s="50"/>
      <c r="KI51" s="50"/>
      <c r="KJ51" s="50"/>
      <c r="KK51" s="50"/>
      <c r="KL51" s="50"/>
      <c r="KM51" s="50"/>
      <c r="KN51" s="50"/>
      <c r="KO51" s="50"/>
      <c r="KP51" s="50"/>
      <c r="KQ51" s="50"/>
      <c r="KR51" s="50"/>
      <c r="KS51" s="50"/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H51" s="50"/>
      <c r="NI51" s="50"/>
      <c r="NJ51" s="50"/>
      <c r="NK51" s="50"/>
      <c r="NL51" s="50"/>
      <c r="NM51" s="50"/>
      <c r="NN51" s="50"/>
      <c r="NO51" s="50"/>
      <c r="NP51" s="50"/>
      <c r="NQ51" s="50"/>
      <c r="NR51" s="50"/>
      <c r="NS51" s="50"/>
      <c r="NT51" s="50"/>
      <c r="NU51" s="50"/>
      <c r="NV51" s="50"/>
      <c r="NW51" s="50"/>
      <c r="NX51" s="50"/>
      <c r="NY51" s="50"/>
      <c r="NZ51" s="50"/>
      <c r="OA51" s="50"/>
      <c r="OB51" s="50"/>
      <c r="OC51" s="50"/>
      <c r="OD51" s="50"/>
      <c r="OE51" s="50"/>
      <c r="OF51" s="50"/>
      <c r="OG51" s="50"/>
      <c r="OH51" s="50"/>
      <c r="OI51" s="50"/>
      <c r="OJ51" s="50"/>
      <c r="OK51" s="50"/>
      <c r="OL51" s="50"/>
      <c r="OM51" s="50"/>
      <c r="ON51" s="50"/>
      <c r="OO51" s="50"/>
      <c r="OP51" s="50"/>
      <c r="OQ51" s="50"/>
      <c r="OR51" s="50"/>
      <c r="OS51" s="50"/>
      <c r="OT51" s="50"/>
      <c r="OU51" s="50"/>
      <c r="OV51" s="50"/>
      <c r="OW51" s="50"/>
      <c r="OX51" s="50"/>
      <c r="OY51" s="50"/>
      <c r="OZ51" s="50"/>
      <c r="PA51" s="50"/>
      <c r="PB51" s="50"/>
      <c r="PC51" s="50"/>
      <c r="PD51" s="50"/>
      <c r="PE51" s="50"/>
      <c r="PF51" s="50"/>
      <c r="PG51" s="50"/>
      <c r="PH51" s="50"/>
      <c r="PI51" s="50"/>
      <c r="PJ51" s="50"/>
      <c r="PK51" s="50"/>
      <c r="PL51" s="50"/>
      <c r="PM51" s="50"/>
      <c r="PN51" s="50"/>
      <c r="PO51" s="50"/>
      <c r="PP51" s="50"/>
      <c r="PQ51" s="50"/>
      <c r="PR51" s="50"/>
      <c r="PS51" s="50"/>
      <c r="PT51" s="50"/>
      <c r="PU51" s="50"/>
      <c r="PV51" s="50"/>
      <c r="PW51" s="50"/>
      <c r="PX51" s="50"/>
      <c r="PY51" s="50"/>
      <c r="PZ51" s="50"/>
      <c r="QA51" s="50"/>
      <c r="QB51" s="50"/>
      <c r="QC51" s="50"/>
      <c r="QD51" s="50"/>
      <c r="QE51" s="50"/>
      <c r="QF51" s="50"/>
      <c r="QG51" s="50"/>
      <c r="QH51" s="50"/>
      <c r="QI51" s="50"/>
      <c r="QJ51" s="50"/>
      <c r="QK51" s="50"/>
      <c r="QL51" s="50"/>
      <c r="QM51" s="50"/>
      <c r="QN51" s="50"/>
      <c r="QO51" s="50"/>
      <c r="QP51" s="50"/>
      <c r="QQ51" s="50"/>
      <c r="QR51" s="50"/>
      <c r="QS51" s="50"/>
      <c r="QT51" s="50"/>
      <c r="QU51" s="50"/>
      <c r="QV51" s="50"/>
      <c r="QW51" s="50"/>
      <c r="QX51" s="50"/>
      <c r="QY51" s="50"/>
      <c r="QZ51" s="50"/>
      <c r="RA51" s="50"/>
      <c r="RB51" s="50"/>
      <c r="RC51" s="50"/>
      <c r="RD51" s="50"/>
      <c r="RE51" s="50"/>
      <c r="RF51" s="50"/>
      <c r="RG51" s="50"/>
      <c r="RH51" s="50"/>
    </row>
    <row r="52" spans="1:476" ht="15.75" customHeight="1">
      <c r="A52" s="50"/>
      <c r="B52" s="326" t="s">
        <v>279</v>
      </c>
      <c r="C52" s="50"/>
      <c r="D52" s="221">
        <f>SUM(H52:AQ52)</f>
        <v>13271040</v>
      </c>
      <c r="E52" s="221"/>
      <c r="F52" s="221"/>
      <c r="G52" s="221"/>
      <c r="H52" s="70">
        <f>+H53*H51</f>
        <v>0</v>
      </c>
      <c r="I52" s="70">
        <f t="shared" ref="I52:AQ52" si="63">+I53*I51 * 0.9</f>
        <v>0</v>
      </c>
      <c r="J52" s="70">
        <f t="shared" si="63"/>
        <v>0</v>
      </c>
      <c r="K52" s="70">
        <f t="shared" si="63"/>
        <v>0</v>
      </c>
      <c r="L52" s="70">
        <f t="shared" si="63"/>
        <v>414720</v>
      </c>
      <c r="M52" s="70">
        <f t="shared" si="63"/>
        <v>414720</v>
      </c>
      <c r="N52" s="70">
        <f t="shared" si="63"/>
        <v>414720</v>
      </c>
      <c r="O52" s="70">
        <f t="shared" si="63"/>
        <v>414720</v>
      </c>
      <c r="P52" s="70">
        <f t="shared" si="63"/>
        <v>414720</v>
      </c>
      <c r="Q52" s="70">
        <f t="shared" si="63"/>
        <v>414720</v>
      </c>
      <c r="R52" s="70">
        <f t="shared" si="63"/>
        <v>414720</v>
      </c>
      <c r="S52" s="70">
        <f t="shared" si="63"/>
        <v>414720</v>
      </c>
      <c r="T52" s="70">
        <f t="shared" si="63"/>
        <v>414720</v>
      </c>
      <c r="U52" s="70">
        <f t="shared" si="63"/>
        <v>414720</v>
      </c>
      <c r="V52" s="70">
        <f t="shared" si="63"/>
        <v>414720</v>
      </c>
      <c r="W52" s="70">
        <f t="shared" si="63"/>
        <v>414720</v>
      </c>
      <c r="X52" s="70">
        <f t="shared" si="63"/>
        <v>414720</v>
      </c>
      <c r="Y52" s="70">
        <f t="shared" si="63"/>
        <v>414720</v>
      </c>
      <c r="Z52" s="70">
        <f t="shared" si="63"/>
        <v>414720</v>
      </c>
      <c r="AA52" s="70">
        <f t="shared" si="63"/>
        <v>414720</v>
      </c>
      <c r="AB52" s="70">
        <f t="shared" si="63"/>
        <v>414720</v>
      </c>
      <c r="AC52" s="70">
        <f t="shared" si="63"/>
        <v>414720</v>
      </c>
      <c r="AD52" s="70">
        <f t="shared" si="63"/>
        <v>414720</v>
      </c>
      <c r="AE52" s="70">
        <f t="shared" si="63"/>
        <v>414720</v>
      </c>
      <c r="AF52" s="70">
        <f t="shared" si="63"/>
        <v>414720</v>
      </c>
      <c r="AG52" s="70">
        <f t="shared" si="63"/>
        <v>414720</v>
      </c>
      <c r="AH52" s="70">
        <f t="shared" si="63"/>
        <v>414720</v>
      </c>
      <c r="AI52" s="70">
        <f t="shared" si="63"/>
        <v>414720</v>
      </c>
      <c r="AJ52" s="70">
        <f t="shared" si="63"/>
        <v>414720</v>
      </c>
      <c r="AK52" s="70">
        <f t="shared" si="63"/>
        <v>414720</v>
      </c>
      <c r="AL52" s="70">
        <f t="shared" si="63"/>
        <v>414720</v>
      </c>
      <c r="AM52" s="70">
        <f t="shared" si="63"/>
        <v>414720</v>
      </c>
      <c r="AN52" s="70">
        <f t="shared" si="63"/>
        <v>414720</v>
      </c>
      <c r="AO52" s="70">
        <f t="shared" si="63"/>
        <v>414720</v>
      </c>
      <c r="AP52" s="70">
        <f t="shared" si="63"/>
        <v>414720</v>
      </c>
      <c r="AQ52" s="70">
        <f t="shared" si="63"/>
        <v>414720</v>
      </c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  <c r="LC52" s="50"/>
      <c r="LD52" s="50"/>
      <c r="LE52" s="50"/>
      <c r="LF52" s="50"/>
      <c r="LG52" s="50"/>
      <c r="LH52" s="50"/>
      <c r="LI52" s="50"/>
      <c r="LJ52" s="50"/>
      <c r="LK52" s="50"/>
      <c r="LL52" s="50"/>
      <c r="LM52" s="50"/>
      <c r="LN52" s="50"/>
      <c r="LO52" s="50"/>
      <c r="LP52" s="50"/>
      <c r="LQ52" s="50"/>
      <c r="LR52" s="50"/>
      <c r="LS52" s="50"/>
      <c r="LT52" s="50"/>
      <c r="LU52" s="50"/>
      <c r="LV52" s="50"/>
      <c r="LW52" s="50"/>
      <c r="LX52" s="50"/>
      <c r="LY52" s="50"/>
      <c r="LZ52" s="50"/>
      <c r="MA52" s="50"/>
      <c r="MB52" s="50"/>
      <c r="MC52" s="50"/>
      <c r="MD52" s="50"/>
      <c r="ME52" s="50"/>
      <c r="MF52" s="50"/>
      <c r="MG52" s="50"/>
      <c r="MH52" s="50"/>
      <c r="MI52" s="50"/>
      <c r="MJ52" s="50"/>
      <c r="MK52" s="50"/>
      <c r="ML52" s="50"/>
      <c r="MM52" s="50"/>
      <c r="MN52" s="50"/>
      <c r="MO52" s="50"/>
      <c r="MP52" s="50"/>
      <c r="MQ52" s="50"/>
      <c r="MR52" s="50"/>
      <c r="MS52" s="50"/>
      <c r="MT52" s="50"/>
      <c r="MU52" s="50"/>
      <c r="MV52" s="50"/>
      <c r="MW52" s="50"/>
      <c r="MX52" s="50"/>
      <c r="MY52" s="50"/>
      <c r="MZ52" s="50"/>
      <c r="NA52" s="50"/>
      <c r="NB52" s="50"/>
      <c r="NC52" s="50"/>
      <c r="ND52" s="50"/>
      <c r="NE52" s="50"/>
      <c r="NF52" s="50"/>
      <c r="NG52" s="50"/>
      <c r="NH52" s="50"/>
      <c r="NI52" s="50"/>
      <c r="NJ52" s="50"/>
      <c r="NK52" s="50"/>
      <c r="NL52" s="50"/>
      <c r="NM52" s="50"/>
      <c r="NN52" s="50"/>
      <c r="NO52" s="50"/>
      <c r="NP52" s="50"/>
      <c r="NQ52" s="50"/>
      <c r="NR52" s="50"/>
      <c r="NS52" s="50"/>
      <c r="NT52" s="50"/>
      <c r="NU52" s="50"/>
      <c r="NV52" s="50"/>
      <c r="NW52" s="50"/>
      <c r="NX52" s="50"/>
      <c r="NY52" s="50"/>
      <c r="NZ52" s="50"/>
      <c r="OA52" s="50"/>
      <c r="OB52" s="50"/>
      <c r="OC52" s="50"/>
      <c r="OD52" s="50"/>
      <c r="OE52" s="50"/>
      <c r="OF52" s="50"/>
      <c r="OG52" s="50"/>
      <c r="OH52" s="50"/>
      <c r="OI52" s="50"/>
      <c r="OJ52" s="50"/>
      <c r="OK52" s="50"/>
      <c r="OL52" s="50"/>
      <c r="OM52" s="50"/>
      <c r="ON52" s="50"/>
      <c r="OO52" s="50"/>
      <c r="OP52" s="50"/>
      <c r="OQ52" s="50"/>
      <c r="OR52" s="50"/>
      <c r="OS52" s="50"/>
      <c r="OT52" s="50"/>
      <c r="OU52" s="50"/>
      <c r="OV52" s="50"/>
      <c r="OW52" s="50"/>
      <c r="OX52" s="50"/>
      <c r="OY52" s="50"/>
      <c r="OZ52" s="50"/>
      <c r="PA52" s="50"/>
      <c r="PB52" s="50"/>
      <c r="PC52" s="50"/>
      <c r="PD52" s="50"/>
      <c r="PE52" s="50"/>
      <c r="PF52" s="50"/>
      <c r="PG52" s="50"/>
      <c r="PH52" s="50"/>
      <c r="PI52" s="50"/>
      <c r="PJ52" s="50"/>
      <c r="PK52" s="50"/>
      <c r="PL52" s="50"/>
      <c r="PM52" s="50"/>
      <c r="PN52" s="50"/>
      <c r="PO52" s="50"/>
      <c r="PP52" s="50"/>
      <c r="PQ52" s="50"/>
      <c r="PR52" s="50"/>
      <c r="PS52" s="50"/>
      <c r="PT52" s="50"/>
      <c r="PU52" s="50"/>
      <c r="PV52" s="50"/>
      <c r="PW52" s="50"/>
      <c r="PX52" s="50"/>
      <c r="PY52" s="50"/>
      <c r="PZ52" s="50"/>
      <c r="QA52" s="50"/>
      <c r="QB52" s="50"/>
      <c r="QC52" s="50"/>
      <c r="QD52" s="50"/>
      <c r="QE52" s="50"/>
      <c r="QF52" s="50"/>
      <c r="QG52" s="50"/>
      <c r="QH52" s="50"/>
      <c r="QI52" s="50"/>
      <c r="QJ52" s="50"/>
      <c r="QK52" s="50"/>
      <c r="QL52" s="50"/>
      <c r="QM52" s="50"/>
      <c r="QN52" s="50"/>
      <c r="QO52" s="50"/>
      <c r="QP52" s="50"/>
      <c r="QQ52" s="50"/>
      <c r="QR52" s="50"/>
      <c r="QS52" s="50"/>
      <c r="QT52" s="50"/>
      <c r="QU52" s="50"/>
      <c r="QV52" s="50"/>
      <c r="QW52" s="50"/>
      <c r="QX52" s="50"/>
      <c r="QY52" s="50"/>
      <c r="QZ52" s="50"/>
      <c r="RA52" s="50"/>
      <c r="RB52" s="50"/>
      <c r="RC52" s="50"/>
      <c r="RD52" s="50"/>
      <c r="RE52" s="50"/>
      <c r="RF52" s="50"/>
      <c r="RG52" s="50"/>
      <c r="RH52" s="50"/>
    </row>
    <row r="53" spans="1:476" ht="15.75" customHeight="1">
      <c r="A53" s="50"/>
      <c r="B53" s="326" t="s">
        <v>280</v>
      </c>
      <c r="C53" s="50"/>
      <c r="D53" s="221">
        <f>SUM(H53:AQ53)</f>
        <v>128</v>
      </c>
      <c r="E53" s="221"/>
      <c r="F53" s="221"/>
      <c r="G53" s="221"/>
      <c r="H53" s="227"/>
      <c r="I53" s="227">
        <v>0</v>
      </c>
      <c r="J53" s="227">
        <v>0</v>
      </c>
      <c r="K53" s="227">
        <v>0</v>
      </c>
      <c r="L53" s="227">
        <v>4</v>
      </c>
      <c r="M53" s="227">
        <v>4</v>
      </c>
      <c r="N53" s="227">
        <v>4</v>
      </c>
      <c r="O53" s="227">
        <v>4</v>
      </c>
      <c r="P53" s="227">
        <v>4</v>
      </c>
      <c r="Q53" s="227">
        <v>4</v>
      </c>
      <c r="R53" s="227">
        <v>4</v>
      </c>
      <c r="S53" s="227">
        <v>4</v>
      </c>
      <c r="T53" s="227">
        <v>4</v>
      </c>
      <c r="U53" s="227">
        <v>4</v>
      </c>
      <c r="V53" s="227">
        <v>4</v>
      </c>
      <c r="W53" s="227">
        <v>4</v>
      </c>
      <c r="X53" s="227">
        <v>4</v>
      </c>
      <c r="Y53" s="227">
        <v>4</v>
      </c>
      <c r="Z53" s="227">
        <v>4</v>
      </c>
      <c r="AA53" s="227">
        <v>4</v>
      </c>
      <c r="AB53" s="227">
        <v>4</v>
      </c>
      <c r="AC53" s="227">
        <v>4</v>
      </c>
      <c r="AD53" s="227">
        <v>4</v>
      </c>
      <c r="AE53" s="227">
        <v>4</v>
      </c>
      <c r="AF53" s="227">
        <v>4</v>
      </c>
      <c r="AG53" s="227">
        <v>4</v>
      </c>
      <c r="AH53" s="227">
        <v>4</v>
      </c>
      <c r="AI53" s="227">
        <v>4</v>
      </c>
      <c r="AJ53" s="227">
        <v>4</v>
      </c>
      <c r="AK53" s="227">
        <v>4</v>
      </c>
      <c r="AL53" s="227">
        <v>4</v>
      </c>
      <c r="AM53" s="227">
        <v>4</v>
      </c>
      <c r="AN53" s="227">
        <v>4</v>
      </c>
      <c r="AO53" s="227">
        <v>4</v>
      </c>
      <c r="AP53" s="227">
        <v>4</v>
      </c>
      <c r="AQ53" s="227">
        <v>4</v>
      </c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</row>
    <row r="54" spans="1:476" ht="15.75" customHeight="1">
      <c r="A54" s="161"/>
      <c r="B54" s="326"/>
      <c r="C54" s="161"/>
      <c r="D54" s="333"/>
      <c r="E54" s="333"/>
      <c r="F54" s="333"/>
      <c r="G54" s="333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1"/>
      <c r="GK54" s="161"/>
      <c r="GL54" s="161"/>
      <c r="GM54" s="161"/>
      <c r="GN54" s="161"/>
      <c r="GO54" s="161"/>
      <c r="GP54" s="161"/>
      <c r="GQ54" s="161"/>
      <c r="GR54" s="161"/>
      <c r="GS54" s="161"/>
      <c r="GT54" s="161"/>
      <c r="GU54" s="161"/>
      <c r="GV54" s="161"/>
      <c r="GW54" s="161"/>
      <c r="GX54" s="161"/>
      <c r="GY54" s="161"/>
      <c r="GZ54" s="161"/>
      <c r="HA54" s="161"/>
      <c r="HB54" s="161"/>
      <c r="HC54" s="161"/>
      <c r="HD54" s="161"/>
      <c r="HE54" s="161"/>
      <c r="HF54" s="161"/>
      <c r="HG54" s="161"/>
      <c r="HH54" s="161"/>
      <c r="HI54" s="161"/>
      <c r="HJ54" s="161"/>
      <c r="HK54" s="161"/>
      <c r="HL54" s="161"/>
      <c r="HM54" s="161"/>
      <c r="HN54" s="161"/>
      <c r="HO54" s="161"/>
      <c r="HP54" s="161"/>
      <c r="HQ54" s="161"/>
      <c r="HR54" s="161"/>
      <c r="HS54" s="161"/>
      <c r="HT54" s="161"/>
      <c r="HU54" s="161"/>
      <c r="HV54" s="161"/>
      <c r="HW54" s="161"/>
      <c r="HX54" s="161"/>
      <c r="HY54" s="161"/>
      <c r="HZ54" s="161"/>
      <c r="IA54" s="161"/>
      <c r="IB54" s="161"/>
      <c r="IC54" s="161"/>
      <c r="ID54" s="161"/>
      <c r="IE54" s="161"/>
      <c r="IF54" s="161"/>
      <c r="IG54" s="161"/>
      <c r="IH54" s="161"/>
      <c r="II54" s="161"/>
      <c r="IJ54" s="161"/>
      <c r="IK54" s="161"/>
      <c r="IL54" s="161"/>
      <c r="IM54" s="161"/>
      <c r="IN54" s="161"/>
      <c r="IO54" s="161"/>
      <c r="IP54" s="161"/>
      <c r="IQ54" s="161"/>
      <c r="IR54" s="161"/>
      <c r="IS54" s="161"/>
      <c r="IT54" s="161"/>
      <c r="IU54" s="161"/>
      <c r="IV54" s="161"/>
      <c r="IW54" s="161"/>
      <c r="IX54" s="161"/>
      <c r="IY54" s="161"/>
      <c r="IZ54" s="161"/>
      <c r="JA54" s="161"/>
      <c r="JB54" s="161"/>
      <c r="JC54" s="161"/>
      <c r="JD54" s="161"/>
      <c r="JE54" s="161"/>
      <c r="JF54" s="161"/>
      <c r="JG54" s="161"/>
      <c r="JH54" s="161"/>
      <c r="JI54" s="161"/>
      <c r="JJ54" s="161"/>
      <c r="JK54" s="161"/>
      <c r="JL54" s="161"/>
      <c r="JM54" s="161"/>
      <c r="JN54" s="161"/>
      <c r="JO54" s="161"/>
      <c r="JP54" s="161"/>
      <c r="JQ54" s="161"/>
      <c r="JR54" s="161"/>
      <c r="JS54" s="161"/>
      <c r="JT54" s="161"/>
      <c r="JU54" s="161"/>
      <c r="JV54" s="161"/>
      <c r="JW54" s="161"/>
      <c r="JX54" s="161"/>
      <c r="JY54" s="161"/>
      <c r="JZ54" s="161"/>
      <c r="KA54" s="161"/>
      <c r="KB54" s="161"/>
      <c r="KC54" s="161"/>
      <c r="KD54" s="161"/>
      <c r="KE54" s="161"/>
      <c r="KF54" s="161"/>
      <c r="KG54" s="161"/>
      <c r="KH54" s="161"/>
      <c r="KI54" s="161"/>
      <c r="KJ54" s="161"/>
      <c r="KK54" s="161"/>
      <c r="KL54" s="161"/>
      <c r="KM54" s="161"/>
      <c r="KN54" s="161"/>
      <c r="KO54" s="161"/>
      <c r="KP54" s="161"/>
      <c r="KQ54" s="161"/>
      <c r="KR54" s="161"/>
      <c r="KS54" s="161"/>
      <c r="KT54" s="161"/>
      <c r="KU54" s="161"/>
      <c r="KV54" s="161"/>
      <c r="KW54" s="161"/>
      <c r="KX54" s="161"/>
      <c r="KY54" s="161"/>
      <c r="KZ54" s="161"/>
      <c r="LA54" s="161"/>
      <c r="LB54" s="161"/>
      <c r="LC54" s="161"/>
      <c r="LD54" s="161"/>
      <c r="LE54" s="161"/>
      <c r="LF54" s="161"/>
      <c r="LG54" s="161"/>
      <c r="LH54" s="161"/>
      <c r="LI54" s="161"/>
      <c r="LJ54" s="161"/>
      <c r="LK54" s="161"/>
      <c r="LL54" s="161"/>
      <c r="LM54" s="161"/>
      <c r="LN54" s="161"/>
      <c r="LO54" s="161"/>
      <c r="LP54" s="161"/>
      <c r="LQ54" s="161"/>
      <c r="LR54" s="161"/>
      <c r="LS54" s="161"/>
      <c r="LT54" s="161"/>
      <c r="LU54" s="161"/>
      <c r="LV54" s="161"/>
      <c r="LW54" s="161"/>
      <c r="LX54" s="161"/>
      <c r="LY54" s="161"/>
      <c r="LZ54" s="161"/>
      <c r="MA54" s="161"/>
      <c r="MB54" s="161"/>
      <c r="MC54" s="161"/>
      <c r="MD54" s="161"/>
      <c r="ME54" s="161"/>
      <c r="MF54" s="161"/>
      <c r="MG54" s="161"/>
      <c r="MH54" s="161"/>
      <c r="MI54" s="161"/>
      <c r="MJ54" s="161"/>
      <c r="MK54" s="161"/>
      <c r="ML54" s="161"/>
      <c r="MM54" s="161"/>
      <c r="MN54" s="161"/>
      <c r="MO54" s="161"/>
      <c r="MP54" s="161"/>
      <c r="MQ54" s="161"/>
      <c r="MR54" s="161"/>
      <c r="MS54" s="161"/>
      <c r="MT54" s="161"/>
      <c r="MU54" s="161"/>
      <c r="MV54" s="161"/>
      <c r="MW54" s="161"/>
      <c r="MX54" s="161"/>
      <c r="MY54" s="161"/>
      <c r="MZ54" s="161"/>
      <c r="NA54" s="161"/>
      <c r="NB54" s="161"/>
      <c r="NC54" s="161"/>
      <c r="ND54" s="161"/>
      <c r="NE54" s="161"/>
      <c r="NF54" s="161"/>
      <c r="NG54" s="161"/>
      <c r="NH54" s="161"/>
      <c r="NI54" s="161"/>
      <c r="NJ54" s="161"/>
      <c r="NK54" s="161"/>
      <c r="NL54" s="161"/>
      <c r="NM54" s="161"/>
      <c r="NN54" s="161"/>
      <c r="NO54" s="161"/>
      <c r="NP54" s="161"/>
      <c r="NQ54" s="161"/>
      <c r="NR54" s="161"/>
      <c r="NS54" s="161"/>
      <c r="NT54" s="161"/>
      <c r="NU54" s="161"/>
      <c r="NV54" s="161"/>
      <c r="NW54" s="161"/>
      <c r="NX54" s="161"/>
      <c r="NY54" s="161"/>
      <c r="NZ54" s="161"/>
      <c r="OA54" s="161"/>
      <c r="OB54" s="161"/>
      <c r="OC54" s="161"/>
      <c r="OD54" s="161"/>
      <c r="OE54" s="161"/>
      <c r="OF54" s="161"/>
      <c r="OG54" s="161"/>
      <c r="OH54" s="161"/>
      <c r="OI54" s="161"/>
      <c r="OJ54" s="161"/>
      <c r="OK54" s="161"/>
      <c r="OL54" s="161"/>
      <c r="OM54" s="161"/>
      <c r="ON54" s="161"/>
      <c r="OO54" s="161"/>
      <c r="OP54" s="161"/>
      <c r="OQ54" s="161"/>
      <c r="OR54" s="161"/>
      <c r="OS54" s="161"/>
      <c r="OT54" s="161"/>
      <c r="OU54" s="161"/>
      <c r="OV54" s="161"/>
      <c r="OW54" s="161"/>
      <c r="OX54" s="161"/>
      <c r="OY54" s="161"/>
      <c r="OZ54" s="161"/>
      <c r="PA54" s="161"/>
      <c r="PB54" s="161"/>
      <c r="PC54" s="161"/>
      <c r="PD54" s="161"/>
      <c r="PE54" s="161"/>
      <c r="PF54" s="161"/>
      <c r="PG54" s="161"/>
      <c r="PH54" s="161"/>
      <c r="PI54" s="161"/>
      <c r="PJ54" s="161"/>
      <c r="PK54" s="161"/>
      <c r="PL54" s="161"/>
      <c r="PM54" s="161"/>
      <c r="PN54" s="161"/>
      <c r="PO54" s="161"/>
      <c r="PP54" s="161"/>
      <c r="PQ54" s="161"/>
      <c r="PR54" s="161"/>
      <c r="PS54" s="161"/>
      <c r="PT54" s="161"/>
      <c r="PU54" s="161"/>
      <c r="PV54" s="161"/>
      <c r="PW54" s="161"/>
      <c r="PX54" s="161"/>
      <c r="PY54" s="161"/>
      <c r="PZ54" s="161"/>
      <c r="QA54" s="161"/>
      <c r="QB54" s="161"/>
      <c r="QC54" s="161"/>
      <c r="QD54" s="161"/>
      <c r="QE54" s="161"/>
      <c r="QF54" s="161"/>
      <c r="QG54" s="161"/>
      <c r="QH54" s="161"/>
      <c r="QI54" s="161"/>
      <c r="QJ54" s="161"/>
      <c r="QK54" s="161"/>
      <c r="QL54" s="161"/>
      <c r="QM54" s="161"/>
      <c r="QN54" s="161"/>
      <c r="QO54" s="161"/>
      <c r="QP54" s="161"/>
      <c r="QQ54" s="161"/>
      <c r="QR54" s="161"/>
      <c r="QS54" s="161"/>
      <c r="QT54" s="161"/>
      <c r="QU54" s="161"/>
      <c r="QV54" s="161"/>
      <c r="QW54" s="161"/>
      <c r="QX54" s="161"/>
      <c r="QY54" s="161"/>
      <c r="QZ54" s="161"/>
      <c r="RA54" s="161"/>
      <c r="RB54" s="161"/>
      <c r="RC54" s="161"/>
      <c r="RD54" s="161"/>
      <c r="RE54" s="161"/>
      <c r="RF54" s="161"/>
      <c r="RG54" s="161"/>
      <c r="RH54" s="161"/>
    </row>
    <row r="55" spans="1:476" ht="15.75" customHeight="1">
      <c r="A55" s="50"/>
      <c r="B55" s="205" t="s">
        <v>286</v>
      </c>
      <c r="C55" s="204"/>
      <c r="D55" s="204"/>
      <c r="E55" s="204"/>
      <c r="F55" s="204"/>
      <c r="G55" s="204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6"/>
      <c r="AP55" s="336"/>
      <c r="AQ55" s="336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</row>
    <row r="56" spans="1:476" ht="6" customHeight="1">
      <c r="A56" s="50"/>
      <c r="B56" s="324"/>
      <c r="C56" s="50"/>
      <c r="D56" s="221"/>
      <c r="E56" s="221"/>
      <c r="F56" s="221"/>
      <c r="G56" s="221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</row>
    <row r="57" spans="1:476" ht="15.75" customHeight="1">
      <c r="A57" s="50"/>
      <c r="B57" s="325" t="s">
        <v>287</v>
      </c>
      <c r="C57" s="50"/>
      <c r="D57" s="221"/>
      <c r="E57" s="221"/>
      <c r="F57" s="221"/>
      <c r="G57" s="22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</row>
    <row r="58" spans="1:476" ht="15.75" customHeight="1">
      <c r="A58" s="50"/>
      <c r="B58" s="326" t="s">
        <v>288</v>
      </c>
      <c r="C58" s="50"/>
      <c r="D58" s="221"/>
      <c r="E58" s="221"/>
      <c r="F58" s="221"/>
      <c r="G58" s="221"/>
      <c r="H58" s="227"/>
      <c r="I58" s="227">
        <v>52</v>
      </c>
      <c r="J58" s="227">
        <f t="shared" ref="J58:AQ58" si="64">I58</f>
        <v>52</v>
      </c>
      <c r="K58" s="227">
        <f t="shared" si="64"/>
        <v>52</v>
      </c>
      <c r="L58" s="227">
        <f t="shared" si="64"/>
        <v>52</v>
      </c>
      <c r="M58" s="227">
        <f t="shared" si="64"/>
        <v>52</v>
      </c>
      <c r="N58" s="227">
        <f t="shared" si="64"/>
        <v>52</v>
      </c>
      <c r="O58" s="227">
        <f t="shared" si="64"/>
        <v>52</v>
      </c>
      <c r="P58" s="227">
        <f t="shared" si="64"/>
        <v>52</v>
      </c>
      <c r="Q58" s="227">
        <f t="shared" si="64"/>
        <v>52</v>
      </c>
      <c r="R58" s="227">
        <f t="shared" si="64"/>
        <v>52</v>
      </c>
      <c r="S58" s="227">
        <f t="shared" si="64"/>
        <v>52</v>
      </c>
      <c r="T58" s="227">
        <f t="shared" si="64"/>
        <v>52</v>
      </c>
      <c r="U58" s="227">
        <f t="shared" si="64"/>
        <v>52</v>
      </c>
      <c r="V58" s="227">
        <f t="shared" si="64"/>
        <v>52</v>
      </c>
      <c r="W58" s="227">
        <f t="shared" si="64"/>
        <v>52</v>
      </c>
      <c r="X58" s="227">
        <f t="shared" si="64"/>
        <v>52</v>
      </c>
      <c r="Y58" s="227">
        <f t="shared" si="64"/>
        <v>52</v>
      </c>
      <c r="Z58" s="227">
        <f t="shared" si="64"/>
        <v>52</v>
      </c>
      <c r="AA58" s="227">
        <f t="shared" si="64"/>
        <v>52</v>
      </c>
      <c r="AB58" s="227">
        <f t="shared" si="64"/>
        <v>52</v>
      </c>
      <c r="AC58" s="227">
        <f t="shared" si="64"/>
        <v>52</v>
      </c>
      <c r="AD58" s="227">
        <f t="shared" si="64"/>
        <v>52</v>
      </c>
      <c r="AE58" s="227">
        <f t="shared" si="64"/>
        <v>52</v>
      </c>
      <c r="AF58" s="227">
        <f t="shared" si="64"/>
        <v>52</v>
      </c>
      <c r="AG58" s="227">
        <f t="shared" si="64"/>
        <v>52</v>
      </c>
      <c r="AH58" s="227">
        <f t="shared" si="64"/>
        <v>52</v>
      </c>
      <c r="AI58" s="227">
        <f t="shared" si="64"/>
        <v>52</v>
      </c>
      <c r="AJ58" s="227">
        <f t="shared" si="64"/>
        <v>52</v>
      </c>
      <c r="AK58" s="227">
        <f t="shared" si="64"/>
        <v>52</v>
      </c>
      <c r="AL58" s="227">
        <f t="shared" si="64"/>
        <v>52</v>
      </c>
      <c r="AM58" s="227">
        <f t="shared" si="64"/>
        <v>52</v>
      </c>
      <c r="AN58" s="227">
        <f t="shared" si="64"/>
        <v>52</v>
      </c>
      <c r="AO58" s="227">
        <f t="shared" si="64"/>
        <v>52</v>
      </c>
      <c r="AP58" s="227">
        <f t="shared" si="64"/>
        <v>52</v>
      </c>
      <c r="AQ58" s="227">
        <f t="shared" si="64"/>
        <v>52</v>
      </c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</row>
    <row r="59" spans="1:476" ht="15.75" customHeight="1">
      <c r="A59" s="50"/>
      <c r="B59" s="326" t="s">
        <v>279</v>
      </c>
      <c r="C59" s="50"/>
      <c r="D59" s="221">
        <f>SUM(H59:AQ59)</f>
        <v>425429333.33333319</v>
      </c>
      <c r="E59" s="221"/>
      <c r="F59" s="221"/>
      <c r="G59" s="221"/>
      <c r="H59" s="70">
        <f>+H60*H58</f>
        <v>0</v>
      </c>
      <c r="I59" s="70">
        <f>+I60*I58</f>
        <v>6545066.666666667</v>
      </c>
      <c r="J59" s="70">
        <f>+J60*J58</f>
        <v>0</v>
      </c>
      <c r="K59" s="70">
        <f>+K60*K58</f>
        <v>0</v>
      </c>
      <c r="L59" s="70">
        <f>+L60*L58</f>
        <v>13090133.333333334</v>
      </c>
      <c r="M59" s="70">
        <f t="shared" ref="M59:AQ59" si="65">L59</f>
        <v>13090133.333333334</v>
      </c>
      <c r="N59" s="70">
        <f t="shared" si="65"/>
        <v>13090133.333333334</v>
      </c>
      <c r="O59" s="70">
        <f t="shared" si="65"/>
        <v>13090133.333333334</v>
      </c>
      <c r="P59" s="70">
        <f t="shared" si="65"/>
        <v>13090133.333333334</v>
      </c>
      <c r="Q59" s="70">
        <f t="shared" si="65"/>
        <v>13090133.333333334</v>
      </c>
      <c r="R59" s="70">
        <f t="shared" si="65"/>
        <v>13090133.333333334</v>
      </c>
      <c r="S59" s="70">
        <f t="shared" si="65"/>
        <v>13090133.333333334</v>
      </c>
      <c r="T59" s="70">
        <f t="shared" si="65"/>
        <v>13090133.333333334</v>
      </c>
      <c r="U59" s="70">
        <f t="shared" si="65"/>
        <v>13090133.333333334</v>
      </c>
      <c r="V59" s="70">
        <f t="shared" si="65"/>
        <v>13090133.333333334</v>
      </c>
      <c r="W59" s="70">
        <f t="shared" si="65"/>
        <v>13090133.333333334</v>
      </c>
      <c r="X59" s="70">
        <f t="shared" si="65"/>
        <v>13090133.333333334</v>
      </c>
      <c r="Y59" s="70">
        <f t="shared" si="65"/>
        <v>13090133.333333334</v>
      </c>
      <c r="Z59" s="70">
        <f t="shared" si="65"/>
        <v>13090133.333333334</v>
      </c>
      <c r="AA59" s="70">
        <f t="shared" si="65"/>
        <v>13090133.333333334</v>
      </c>
      <c r="AB59" s="70">
        <f t="shared" si="65"/>
        <v>13090133.333333334</v>
      </c>
      <c r="AC59" s="70">
        <f t="shared" si="65"/>
        <v>13090133.333333334</v>
      </c>
      <c r="AD59" s="70">
        <f t="shared" si="65"/>
        <v>13090133.333333334</v>
      </c>
      <c r="AE59" s="70">
        <f t="shared" si="65"/>
        <v>13090133.333333334</v>
      </c>
      <c r="AF59" s="70">
        <f t="shared" si="65"/>
        <v>13090133.333333334</v>
      </c>
      <c r="AG59" s="70">
        <f t="shared" si="65"/>
        <v>13090133.333333334</v>
      </c>
      <c r="AH59" s="70">
        <f t="shared" si="65"/>
        <v>13090133.333333334</v>
      </c>
      <c r="AI59" s="70">
        <f t="shared" si="65"/>
        <v>13090133.333333334</v>
      </c>
      <c r="AJ59" s="70">
        <f t="shared" si="65"/>
        <v>13090133.333333334</v>
      </c>
      <c r="AK59" s="70">
        <f t="shared" si="65"/>
        <v>13090133.333333334</v>
      </c>
      <c r="AL59" s="70">
        <f t="shared" si="65"/>
        <v>13090133.333333334</v>
      </c>
      <c r="AM59" s="70">
        <f t="shared" si="65"/>
        <v>13090133.333333334</v>
      </c>
      <c r="AN59" s="70">
        <f t="shared" si="65"/>
        <v>13090133.333333334</v>
      </c>
      <c r="AO59" s="70">
        <f t="shared" si="65"/>
        <v>13090133.333333334</v>
      </c>
      <c r="AP59" s="70">
        <f t="shared" si="65"/>
        <v>13090133.333333334</v>
      </c>
      <c r="AQ59" s="70">
        <f t="shared" si="65"/>
        <v>13090133.333333334</v>
      </c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</row>
    <row r="60" spans="1:476" ht="15.75" customHeight="1">
      <c r="A60" s="50"/>
      <c r="B60" s="326" t="s">
        <v>280</v>
      </c>
      <c r="C60" s="50"/>
      <c r="D60" s="221">
        <f>SUM(H60:AQ60)</f>
        <v>8181333.3333333293</v>
      </c>
      <c r="E60" s="221"/>
      <c r="F60" s="221"/>
      <c r="G60" s="221"/>
      <c r="H60" s="227"/>
      <c r="I60" s="327">
        <f>6400*(I28+I33)+6400/3*I38</f>
        <v>125866.66666666667</v>
      </c>
      <c r="J60" s="327">
        <f>3000*(J28+J33+J38)</f>
        <v>0</v>
      </c>
      <c r="K60" s="327">
        <f>3000*(K28+K33+K38)</f>
        <v>0</v>
      </c>
      <c r="L60" s="327">
        <f>6400*(L28+L33)+6400/3*L38</f>
        <v>251733.33333333334</v>
      </c>
      <c r="M60" s="327">
        <f t="shared" ref="M60:AQ60" si="66">L60</f>
        <v>251733.33333333334</v>
      </c>
      <c r="N60" s="327">
        <f t="shared" si="66"/>
        <v>251733.33333333334</v>
      </c>
      <c r="O60" s="327">
        <f t="shared" si="66"/>
        <v>251733.33333333334</v>
      </c>
      <c r="P60" s="327">
        <f t="shared" si="66"/>
        <v>251733.33333333334</v>
      </c>
      <c r="Q60" s="327">
        <f t="shared" si="66"/>
        <v>251733.33333333334</v>
      </c>
      <c r="R60" s="327">
        <f t="shared" si="66"/>
        <v>251733.33333333334</v>
      </c>
      <c r="S60" s="327">
        <f t="shared" si="66"/>
        <v>251733.33333333334</v>
      </c>
      <c r="T60" s="327">
        <f t="shared" si="66"/>
        <v>251733.33333333334</v>
      </c>
      <c r="U60" s="327">
        <f t="shared" si="66"/>
        <v>251733.33333333334</v>
      </c>
      <c r="V60" s="327">
        <f t="shared" si="66"/>
        <v>251733.33333333334</v>
      </c>
      <c r="W60" s="327">
        <f t="shared" si="66"/>
        <v>251733.33333333334</v>
      </c>
      <c r="X60" s="327">
        <f t="shared" si="66"/>
        <v>251733.33333333334</v>
      </c>
      <c r="Y60" s="327">
        <f t="shared" si="66"/>
        <v>251733.33333333334</v>
      </c>
      <c r="Z60" s="327">
        <f t="shared" si="66"/>
        <v>251733.33333333334</v>
      </c>
      <c r="AA60" s="327">
        <f t="shared" si="66"/>
        <v>251733.33333333334</v>
      </c>
      <c r="AB60" s="327">
        <f t="shared" si="66"/>
        <v>251733.33333333334</v>
      </c>
      <c r="AC60" s="327">
        <f t="shared" si="66"/>
        <v>251733.33333333334</v>
      </c>
      <c r="AD60" s="327">
        <f t="shared" si="66"/>
        <v>251733.33333333334</v>
      </c>
      <c r="AE60" s="327">
        <f t="shared" si="66"/>
        <v>251733.33333333334</v>
      </c>
      <c r="AF60" s="327">
        <f t="shared" si="66"/>
        <v>251733.33333333334</v>
      </c>
      <c r="AG60" s="327">
        <f t="shared" si="66"/>
        <v>251733.33333333334</v>
      </c>
      <c r="AH60" s="327">
        <f t="shared" si="66"/>
        <v>251733.33333333334</v>
      </c>
      <c r="AI60" s="327">
        <f t="shared" si="66"/>
        <v>251733.33333333334</v>
      </c>
      <c r="AJ60" s="327">
        <f t="shared" si="66"/>
        <v>251733.33333333334</v>
      </c>
      <c r="AK60" s="327">
        <f t="shared" si="66"/>
        <v>251733.33333333334</v>
      </c>
      <c r="AL60" s="327">
        <f t="shared" si="66"/>
        <v>251733.33333333334</v>
      </c>
      <c r="AM60" s="327">
        <f t="shared" si="66"/>
        <v>251733.33333333334</v>
      </c>
      <c r="AN60" s="327">
        <f t="shared" si="66"/>
        <v>251733.33333333334</v>
      </c>
      <c r="AO60" s="327">
        <f t="shared" si="66"/>
        <v>251733.33333333334</v>
      </c>
      <c r="AP60" s="327">
        <f t="shared" si="66"/>
        <v>251733.33333333334</v>
      </c>
      <c r="AQ60" s="327">
        <f t="shared" si="66"/>
        <v>251733.33333333334</v>
      </c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</row>
    <row r="61" spans="1:476" ht="15.75" customHeight="1">
      <c r="A61" s="50"/>
      <c r="B61" s="326"/>
      <c r="C61" s="50"/>
      <c r="D61" s="221"/>
      <c r="E61" s="221"/>
      <c r="F61" s="221"/>
      <c r="G61" s="221"/>
      <c r="H61" s="70"/>
      <c r="I61" s="70"/>
      <c r="J61" s="70"/>
      <c r="K61" s="331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  <c r="NW61" s="50"/>
      <c r="NX61" s="50"/>
      <c r="NY61" s="50"/>
      <c r="NZ61" s="50"/>
      <c r="OA61" s="50"/>
      <c r="OB61" s="50"/>
      <c r="OC61" s="50"/>
      <c r="OD61" s="50"/>
      <c r="OE61" s="50"/>
      <c r="OF61" s="50"/>
      <c r="OG61" s="50"/>
      <c r="OH61" s="50"/>
      <c r="OI61" s="50"/>
      <c r="OJ61" s="50"/>
      <c r="OK61" s="50"/>
      <c r="OL61" s="50"/>
      <c r="OM61" s="50"/>
      <c r="ON61" s="50"/>
      <c r="OO61" s="50"/>
      <c r="OP61" s="50"/>
      <c r="OQ61" s="50"/>
      <c r="OR61" s="50"/>
      <c r="OS61" s="50"/>
      <c r="OT61" s="50"/>
      <c r="OU61" s="50"/>
      <c r="OV61" s="50"/>
      <c r="OW61" s="50"/>
      <c r="OX61" s="50"/>
      <c r="OY61" s="50"/>
      <c r="OZ61" s="50"/>
      <c r="PA61" s="50"/>
      <c r="PB61" s="50"/>
      <c r="PC61" s="50"/>
      <c r="PD61" s="50"/>
      <c r="PE61" s="50"/>
      <c r="PF61" s="50"/>
      <c r="PG61" s="50"/>
      <c r="PH61" s="50"/>
      <c r="PI61" s="50"/>
      <c r="PJ61" s="50"/>
      <c r="PK61" s="50"/>
      <c r="PL61" s="50"/>
      <c r="PM61" s="50"/>
      <c r="PN61" s="50"/>
      <c r="PO61" s="50"/>
      <c r="PP61" s="50"/>
      <c r="PQ61" s="50"/>
      <c r="PR61" s="50"/>
      <c r="PS61" s="50"/>
      <c r="PT61" s="50"/>
      <c r="PU61" s="50"/>
      <c r="PV61" s="50"/>
      <c r="PW61" s="50"/>
      <c r="PX61" s="50"/>
      <c r="PY61" s="50"/>
      <c r="PZ61" s="50"/>
      <c r="QA61" s="50"/>
      <c r="QB61" s="50"/>
      <c r="QC61" s="50"/>
      <c r="QD61" s="50"/>
      <c r="QE61" s="50"/>
      <c r="QF61" s="50"/>
      <c r="QG61" s="50"/>
      <c r="QH61" s="50"/>
      <c r="QI61" s="50"/>
      <c r="QJ61" s="50"/>
      <c r="QK61" s="50"/>
      <c r="QL61" s="50"/>
      <c r="QM61" s="50"/>
      <c r="QN61" s="50"/>
      <c r="QO61" s="50"/>
      <c r="QP61" s="50"/>
      <c r="QQ61" s="50"/>
      <c r="QR61" s="50"/>
      <c r="QS61" s="50"/>
      <c r="QT61" s="50"/>
      <c r="QU61" s="50"/>
      <c r="QV61" s="50"/>
      <c r="QW61" s="50"/>
      <c r="QX61" s="50"/>
      <c r="QY61" s="50"/>
      <c r="QZ61" s="50"/>
      <c r="RA61" s="50"/>
      <c r="RB61" s="50"/>
      <c r="RC61" s="50"/>
      <c r="RD61" s="50"/>
      <c r="RE61" s="50"/>
      <c r="RF61" s="50"/>
      <c r="RG61" s="50"/>
      <c r="RH61" s="50"/>
    </row>
    <row r="62" spans="1:476" ht="15.75" customHeight="1">
      <c r="A62" s="50"/>
      <c r="B62" s="325" t="s">
        <v>289</v>
      </c>
      <c r="C62" s="50"/>
      <c r="D62" s="221"/>
      <c r="E62" s="221"/>
      <c r="F62" s="221"/>
      <c r="G62" s="221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  <c r="QU62" s="50"/>
      <c r="QV62" s="50"/>
      <c r="QW62" s="50"/>
      <c r="QX62" s="50"/>
      <c r="QY62" s="50"/>
      <c r="QZ62" s="50"/>
      <c r="RA62" s="50"/>
      <c r="RB62" s="50"/>
      <c r="RC62" s="50"/>
      <c r="RD62" s="50"/>
      <c r="RE62" s="50"/>
      <c r="RF62" s="50"/>
      <c r="RG62" s="50"/>
      <c r="RH62" s="50"/>
    </row>
    <row r="63" spans="1:476" ht="15.75" customHeight="1">
      <c r="A63" s="50"/>
      <c r="B63" s="326" t="s">
        <v>288</v>
      </c>
      <c r="C63" s="50"/>
      <c r="D63" s="221"/>
      <c r="E63" s="221"/>
      <c r="F63" s="221"/>
      <c r="G63" s="221"/>
      <c r="H63" s="227"/>
      <c r="I63" s="337">
        <v>27.12</v>
      </c>
      <c r="J63" s="337">
        <f t="shared" ref="J63:AQ63" si="67">I63</f>
        <v>27.12</v>
      </c>
      <c r="K63" s="337">
        <f t="shared" si="67"/>
        <v>27.12</v>
      </c>
      <c r="L63" s="337">
        <f t="shared" si="67"/>
        <v>27.12</v>
      </c>
      <c r="M63" s="337">
        <f t="shared" si="67"/>
        <v>27.12</v>
      </c>
      <c r="N63" s="337">
        <f t="shared" si="67"/>
        <v>27.12</v>
      </c>
      <c r="O63" s="337">
        <f t="shared" si="67"/>
        <v>27.12</v>
      </c>
      <c r="P63" s="337">
        <f t="shared" si="67"/>
        <v>27.12</v>
      </c>
      <c r="Q63" s="337">
        <f t="shared" si="67"/>
        <v>27.12</v>
      </c>
      <c r="R63" s="337">
        <f t="shared" si="67"/>
        <v>27.12</v>
      </c>
      <c r="S63" s="337">
        <f t="shared" si="67"/>
        <v>27.12</v>
      </c>
      <c r="T63" s="337">
        <f t="shared" si="67"/>
        <v>27.12</v>
      </c>
      <c r="U63" s="337">
        <f t="shared" si="67"/>
        <v>27.12</v>
      </c>
      <c r="V63" s="337">
        <f t="shared" si="67"/>
        <v>27.12</v>
      </c>
      <c r="W63" s="337">
        <f t="shared" si="67"/>
        <v>27.12</v>
      </c>
      <c r="X63" s="337">
        <f t="shared" si="67"/>
        <v>27.12</v>
      </c>
      <c r="Y63" s="337">
        <f t="shared" si="67"/>
        <v>27.12</v>
      </c>
      <c r="Z63" s="337">
        <f t="shared" si="67"/>
        <v>27.12</v>
      </c>
      <c r="AA63" s="337">
        <f t="shared" si="67"/>
        <v>27.12</v>
      </c>
      <c r="AB63" s="337">
        <f t="shared" si="67"/>
        <v>27.12</v>
      </c>
      <c r="AC63" s="337">
        <f t="shared" si="67"/>
        <v>27.12</v>
      </c>
      <c r="AD63" s="337">
        <f t="shared" si="67"/>
        <v>27.12</v>
      </c>
      <c r="AE63" s="337">
        <f t="shared" si="67"/>
        <v>27.12</v>
      </c>
      <c r="AF63" s="337">
        <f t="shared" si="67"/>
        <v>27.12</v>
      </c>
      <c r="AG63" s="337">
        <f t="shared" si="67"/>
        <v>27.12</v>
      </c>
      <c r="AH63" s="337">
        <f t="shared" si="67"/>
        <v>27.12</v>
      </c>
      <c r="AI63" s="337">
        <f t="shared" si="67"/>
        <v>27.12</v>
      </c>
      <c r="AJ63" s="337">
        <f t="shared" si="67"/>
        <v>27.12</v>
      </c>
      <c r="AK63" s="337">
        <f t="shared" si="67"/>
        <v>27.12</v>
      </c>
      <c r="AL63" s="337">
        <f t="shared" si="67"/>
        <v>27.12</v>
      </c>
      <c r="AM63" s="337">
        <f t="shared" si="67"/>
        <v>27.12</v>
      </c>
      <c r="AN63" s="337">
        <f t="shared" si="67"/>
        <v>27.12</v>
      </c>
      <c r="AO63" s="337">
        <f t="shared" si="67"/>
        <v>27.12</v>
      </c>
      <c r="AP63" s="337">
        <f t="shared" si="67"/>
        <v>27.12</v>
      </c>
      <c r="AQ63" s="337">
        <f t="shared" si="67"/>
        <v>27.12</v>
      </c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  <c r="NW63" s="50"/>
      <c r="NX63" s="50"/>
      <c r="NY63" s="50"/>
      <c r="NZ63" s="50"/>
      <c r="OA63" s="50"/>
      <c r="OB63" s="50"/>
      <c r="OC63" s="50"/>
      <c r="OD63" s="50"/>
      <c r="OE63" s="50"/>
      <c r="OF63" s="50"/>
      <c r="OG63" s="50"/>
      <c r="OH63" s="50"/>
      <c r="OI63" s="50"/>
      <c r="OJ63" s="50"/>
      <c r="OK63" s="50"/>
      <c r="OL63" s="50"/>
      <c r="OM63" s="50"/>
      <c r="ON63" s="50"/>
      <c r="OO63" s="50"/>
      <c r="OP63" s="50"/>
      <c r="OQ63" s="50"/>
      <c r="OR63" s="50"/>
      <c r="OS63" s="50"/>
      <c r="OT63" s="50"/>
      <c r="OU63" s="50"/>
      <c r="OV63" s="50"/>
      <c r="OW63" s="50"/>
      <c r="OX63" s="50"/>
      <c r="OY63" s="50"/>
      <c r="OZ63" s="50"/>
      <c r="PA63" s="50"/>
      <c r="PB63" s="50"/>
      <c r="PC63" s="50"/>
      <c r="PD63" s="50"/>
      <c r="PE63" s="50"/>
      <c r="PF63" s="50"/>
      <c r="PG63" s="50"/>
      <c r="PH63" s="50"/>
      <c r="PI63" s="50"/>
      <c r="PJ63" s="50"/>
      <c r="PK63" s="50"/>
      <c r="PL63" s="50"/>
      <c r="PM63" s="50"/>
      <c r="PN63" s="50"/>
      <c r="PO63" s="50"/>
      <c r="PP63" s="50"/>
      <c r="PQ63" s="50"/>
      <c r="PR63" s="50"/>
      <c r="PS63" s="50"/>
      <c r="PT63" s="50"/>
      <c r="PU63" s="50"/>
      <c r="PV63" s="50"/>
      <c r="PW63" s="50"/>
      <c r="PX63" s="50"/>
      <c r="PY63" s="50"/>
      <c r="PZ63" s="50"/>
      <c r="QA63" s="50"/>
      <c r="QB63" s="50"/>
      <c r="QC63" s="50"/>
      <c r="QD63" s="50"/>
      <c r="QE63" s="50"/>
      <c r="QF63" s="50"/>
      <c r="QG63" s="50"/>
      <c r="QH63" s="50"/>
      <c r="QI63" s="50"/>
      <c r="QJ63" s="50"/>
      <c r="QK63" s="50"/>
      <c r="QL63" s="50"/>
      <c r="QM63" s="50"/>
      <c r="QN63" s="50"/>
      <c r="QO63" s="50"/>
      <c r="QP63" s="50"/>
      <c r="QQ63" s="50"/>
      <c r="QR63" s="50"/>
      <c r="QS63" s="50"/>
      <c r="QT63" s="50"/>
      <c r="QU63" s="50"/>
      <c r="QV63" s="50"/>
      <c r="QW63" s="50"/>
      <c r="QX63" s="50"/>
      <c r="QY63" s="50"/>
      <c r="QZ63" s="50"/>
      <c r="RA63" s="50"/>
      <c r="RB63" s="50"/>
      <c r="RC63" s="50"/>
      <c r="RD63" s="50"/>
      <c r="RE63" s="50"/>
      <c r="RF63" s="50"/>
      <c r="RG63" s="50"/>
      <c r="RH63" s="50"/>
    </row>
    <row r="64" spans="1:476" ht="15.75" customHeight="1">
      <c r="A64" s="50"/>
      <c r="B64" s="326" t="s">
        <v>279</v>
      </c>
      <c r="C64" s="50"/>
      <c r="D64" s="221">
        <f>SUM(H64:AQ64)</f>
        <v>279569503.20000005</v>
      </c>
      <c r="E64" s="221"/>
      <c r="F64" s="221"/>
      <c r="G64" s="221"/>
      <c r="H64" s="70">
        <f>+H65*H63</f>
        <v>0</v>
      </c>
      <c r="I64" s="70">
        <f t="shared" ref="I64:AQ64" si="68">(I65*I63*0.2215)</f>
        <v>4301069.28</v>
      </c>
      <c r="J64" s="70">
        <f t="shared" si="68"/>
        <v>0</v>
      </c>
      <c r="K64" s="70">
        <f t="shared" si="68"/>
        <v>0</v>
      </c>
      <c r="L64" s="70">
        <f t="shared" si="68"/>
        <v>8602138.5600000005</v>
      </c>
      <c r="M64" s="70">
        <f t="shared" si="68"/>
        <v>8602138.5600000005</v>
      </c>
      <c r="N64" s="70">
        <f t="shared" si="68"/>
        <v>8602138.5600000005</v>
      </c>
      <c r="O64" s="70">
        <f t="shared" si="68"/>
        <v>8602138.5600000005</v>
      </c>
      <c r="P64" s="70">
        <f t="shared" si="68"/>
        <v>8602138.5600000005</v>
      </c>
      <c r="Q64" s="70">
        <f t="shared" si="68"/>
        <v>8602138.5600000005</v>
      </c>
      <c r="R64" s="70">
        <f t="shared" si="68"/>
        <v>8602138.5600000005</v>
      </c>
      <c r="S64" s="70">
        <f t="shared" si="68"/>
        <v>8602138.5600000005</v>
      </c>
      <c r="T64" s="70">
        <f t="shared" si="68"/>
        <v>8602138.5600000005</v>
      </c>
      <c r="U64" s="70">
        <f t="shared" si="68"/>
        <v>8602138.5600000005</v>
      </c>
      <c r="V64" s="70">
        <f t="shared" si="68"/>
        <v>8602138.5600000005</v>
      </c>
      <c r="W64" s="70">
        <f t="shared" si="68"/>
        <v>8602138.5600000005</v>
      </c>
      <c r="X64" s="70">
        <f t="shared" si="68"/>
        <v>8602138.5600000005</v>
      </c>
      <c r="Y64" s="70">
        <f t="shared" si="68"/>
        <v>8602138.5600000005</v>
      </c>
      <c r="Z64" s="70">
        <f t="shared" si="68"/>
        <v>8602138.5600000005</v>
      </c>
      <c r="AA64" s="70">
        <f t="shared" si="68"/>
        <v>8602138.5600000005</v>
      </c>
      <c r="AB64" s="70">
        <f t="shared" si="68"/>
        <v>8602138.5600000005</v>
      </c>
      <c r="AC64" s="70">
        <f t="shared" si="68"/>
        <v>8602138.5600000005</v>
      </c>
      <c r="AD64" s="70">
        <f t="shared" si="68"/>
        <v>8602138.5600000005</v>
      </c>
      <c r="AE64" s="70">
        <f t="shared" si="68"/>
        <v>8602138.5600000005</v>
      </c>
      <c r="AF64" s="70">
        <f t="shared" si="68"/>
        <v>8602138.5600000005</v>
      </c>
      <c r="AG64" s="70">
        <f t="shared" si="68"/>
        <v>8602138.5600000005</v>
      </c>
      <c r="AH64" s="70">
        <f t="shared" si="68"/>
        <v>8602138.5600000005</v>
      </c>
      <c r="AI64" s="70">
        <f t="shared" si="68"/>
        <v>8602138.5600000005</v>
      </c>
      <c r="AJ64" s="70">
        <f t="shared" si="68"/>
        <v>8602138.5600000005</v>
      </c>
      <c r="AK64" s="70">
        <f t="shared" si="68"/>
        <v>8602138.5600000005</v>
      </c>
      <c r="AL64" s="70">
        <f t="shared" si="68"/>
        <v>8602138.5600000005</v>
      </c>
      <c r="AM64" s="70">
        <f t="shared" si="68"/>
        <v>8602138.5600000005</v>
      </c>
      <c r="AN64" s="70">
        <f t="shared" si="68"/>
        <v>8602138.5600000005</v>
      </c>
      <c r="AO64" s="70">
        <f t="shared" si="68"/>
        <v>8602138.5600000005</v>
      </c>
      <c r="AP64" s="70">
        <f t="shared" si="68"/>
        <v>8602138.5600000005</v>
      </c>
      <c r="AQ64" s="70">
        <f t="shared" si="68"/>
        <v>8602138.5600000005</v>
      </c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</row>
    <row r="65" spans="1:476" ht="15.75" customHeight="1">
      <c r="A65" s="50"/>
      <c r="B65" s="326" t="s">
        <v>280</v>
      </c>
      <c r="C65" s="50"/>
      <c r="D65" s="221">
        <f>SUM(H65:AQ65)</f>
        <v>46540000</v>
      </c>
      <c r="E65" s="221"/>
      <c r="F65" s="221"/>
      <c r="G65" s="221"/>
      <c r="H65" s="227"/>
      <c r="I65" s="327">
        <f t="shared" ref="I65:AQ65" si="69">I28*28000+I33*30000+I38*40000</f>
        <v>716000</v>
      </c>
      <c r="J65" s="327">
        <f t="shared" si="69"/>
        <v>0</v>
      </c>
      <c r="K65" s="327">
        <f t="shared" si="69"/>
        <v>0</v>
      </c>
      <c r="L65" s="327">
        <f t="shared" si="69"/>
        <v>1432000</v>
      </c>
      <c r="M65" s="327">
        <f t="shared" si="69"/>
        <v>1432000</v>
      </c>
      <c r="N65" s="327">
        <f t="shared" si="69"/>
        <v>1432000</v>
      </c>
      <c r="O65" s="327">
        <f t="shared" si="69"/>
        <v>1432000</v>
      </c>
      <c r="P65" s="327">
        <f t="shared" si="69"/>
        <v>1432000</v>
      </c>
      <c r="Q65" s="327">
        <f t="shared" si="69"/>
        <v>1432000</v>
      </c>
      <c r="R65" s="327">
        <f t="shared" si="69"/>
        <v>1432000</v>
      </c>
      <c r="S65" s="327">
        <f t="shared" si="69"/>
        <v>1432000</v>
      </c>
      <c r="T65" s="327">
        <f t="shared" si="69"/>
        <v>1432000</v>
      </c>
      <c r="U65" s="327">
        <f t="shared" si="69"/>
        <v>1432000</v>
      </c>
      <c r="V65" s="327">
        <f t="shared" si="69"/>
        <v>1432000</v>
      </c>
      <c r="W65" s="327">
        <f t="shared" si="69"/>
        <v>1432000</v>
      </c>
      <c r="X65" s="327">
        <f t="shared" si="69"/>
        <v>1432000</v>
      </c>
      <c r="Y65" s="327">
        <f t="shared" si="69"/>
        <v>1432000</v>
      </c>
      <c r="Z65" s="327">
        <f t="shared" si="69"/>
        <v>1432000</v>
      </c>
      <c r="AA65" s="327">
        <f t="shared" si="69"/>
        <v>1432000</v>
      </c>
      <c r="AB65" s="327">
        <f t="shared" si="69"/>
        <v>1432000</v>
      </c>
      <c r="AC65" s="327">
        <f t="shared" si="69"/>
        <v>1432000</v>
      </c>
      <c r="AD65" s="327">
        <f t="shared" si="69"/>
        <v>1432000</v>
      </c>
      <c r="AE65" s="327">
        <f t="shared" si="69"/>
        <v>1432000</v>
      </c>
      <c r="AF65" s="327">
        <f t="shared" si="69"/>
        <v>1432000</v>
      </c>
      <c r="AG65" s="327">
        <f t="shared" si="69"/>
        <v>1432000</v>
      </c>
      <c r="AH65" s="327">
        <f t="shared" si="69"/>
        <v>1432000</v>
      </c>
      <c r="AI65" s="327">
        <f t="shared" si="69"/>
        <v>1432000</v>
      </c>
      <c r="AJ65" s="327">
        <f t="shared" si="69"/>
        <v>1432000</v>
      </c>
      <c r="AK65" s="327">
        <f t="shared" si="69"/>
        <v>1432000</v>
      </c>
      <c r="AL65" s="327">
        <f t="shared" si="69"/>
        <v>1432000</v>
      </c>
      <c r="AM65" s="327">
        <f t="shared" si="69"/>
        <v>1432000</v>
      </c>
      <c r="AN65" s="327">
        <f t="shared" si="69"/>
        <v>1432000</v>
      </c>
      <c r="AO65" s="327">
        <f t="shared" si="69"/>
        <v>1432000</v>
      </c>
      <c r="AP65" s="327">
        <f t="shared" si="69"/>
        <v>1432000</v>
      </c>
      <c r="AQ65" s="327">
        <f t="shared" si="69"/>
        <v>1432000</v>
      </c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</row>
    <row r="66" spans="1:476" ht="15.75" customHeight="1">
      <c r="A66" s="50"/>
      <c r="B66" s="326"/>
      <c r="C66" s="50"/>
      <c r="D66" s="221"/>
      <c r="E66" s="221"/>
      <c r="F66" s="221"/>
      <c r="G66" s="221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</row>
    <row r="67" spans="1:476" ht="15.75" customHeight="1">
      <c r="A67" s="50"/>
      <c r="B67" s="205" t="s">
        <v>290</v>
      </c>
      <c r="C67" s="204"/>
      <c r="D67" s="204"/>
      <c r="E67" s="204"/>
      <c r="F67" s="204"/>
      <c r="G67" s="204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36"/>
      <c r="AP67" s="336"/>
      <c r="AQ67" s="336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</row>
    <row r="68" spans="1:476" ht="6" customHeight="1">
      <c r="A68" s="50"/>
      <c r="B68" s="324"/>
      <c r="C68" s="50"/>
      <c r="D68" s="221"/>
      <c r="E68" s="221"/>
      <c r="F68" s="221"/>
      <c r="G68" s="221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</row>
    <row r="69" spans="1:476" ht="15.75" customHeight="1">
      <c r="A69" s="50"/>
      <c r="B69" s="325" t="s">
        <v>291</v>
      </c>
      <c r="C69" s="50"/>
      <c r="D69" s="221"/>
      <c r="E69" s="221"/>
      <c r="F69" s="221"/>
      <c r="G69" s="221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</row>
    <row r="70" spans="1:476" ht="15.75" customHeight="1">
      <c r="A70" s="50"/>
      <c r="B70" s="326" t="s">
        <v>292</v>
      </c>
      <c r="C70" s="50"/>
      <c r="D70" s="221"/>
      <c r="E70" s="221"/>
      <c r="F70" s="221"/>
      <c r="G70" s="221"/>
      <c r="H70" s="227"/>
      <c r="I70" s="227">
        <v>0</v>
      </c>
      <c r="J70" s="227">
        <v>0</v>
      </c>
      <c r="K70" s="227">
        <v>0</v>
      </c>
      <c r="L70" s="327">
        <v>10000000</v>
      </c>
      <c r="M70" s="227">
        <f t="shared" ref="M70:AQ70" si="70">L70</f>
        <v>10000000</v>
      </c>
      <c r="N70" s="227">
        <f t="shared" si="70"/>
        <v>10000000</v>
      </c>
      <c r="O70" s="227">
        <f t="shared" si="70"/>
        <v>10000000</v>
      </c>
      <c r="P70" s="227">
        <f t="shared" si="70"/>
        <v>10000000</v>
      </c>
      <c r="Q70" s="227">
        <f t="shared" si="70"/>
        <v>10000000</v>
      </c>
      <c r="R70" s="227">
        <f t="shared" si="70"/>
        <v>10000000</v>
      </c>
      <c r="S70" s="227">
        <f t="shared" si="70"/>
        <v>10000000</v>
      </c>
      <c r="T70" s="227">
        <f t="shared" si="70"/>
        <v>10000000</v>
      </c>
      <c r="U70" s="227">
        <f t="shared" si="70"/>
        <v>10000000</v>
      </c>
      <c r="V70" s="227">
        <f t="shared" si="70"/>
        <v>10000000</v>
      </c>
      <c r="W70" s="227">
        <f t="shared" si="70"/>
        <v>10000000</v>
      </c>
      <c r="X70" s="227">
        <f t="shared" si="70"/>
        <v>10000000</v>
      </c>
      <c r="Y70" s="227">
        <f t="shared" si="70"/>
        <v>10000000</v>
      </c>
      <c r="Z70" s="227">
        <f t="shared" si="70"/>
        <v>10000000</v>
      </c>
      <c r="AA70" s="227">
        <f t="shared" si="70"/>
        <v>10000000</v>
      </c>
      <c r="AB70" s="227">
        <f t="shared" si="70"/>
        <v>10000000</v>
      </c>
      <c r="AC70" s="227">
        <f t="shared" si="70"/>
        <v>10000000</v>
      </c>
      <c r="AD70" s="227">
        <f t="shared" si="70"/>
        <v>10000000</v>
      </c>
      <c r="AE70" s="227">
        <f t="shared" si="70"/>
        <v>10000000</v>
      </c>
      <c r="AF70" s="227">
        <f t="shared" si="70"/>
        <v>10000000</v>
      </c>
      <c r="AG70" s="227">
        <f t="shared" si="70"/>
        <v>10000000</v>
      </c>
      <c r="AH70" s="227">
        <f t="shared" si="70"/>
        <v>10000000</v>
      </c>
      <c r="AI70" s="227">
        <f t="shared" si="70"/>
        <v>10000000</v>
      </c>
      <c r="AJ70" s="227">
        <f t="shared" si="70"/>
        <v>10000000</v>
      </c>
      <c r="AK70" s="227">
        <f t="shared" si="70"/>
        <v>10000000</v>
      </c>
      <c r="AL70" s="227">
        <f t="shared" si="70"/>
        <v>10000000</v>
      </c>
      <c r="AM70" s="227">
        <f t="shared" si="70"/>
        <v>10000000</v>
      </c>
      <c r="AN70" s="227">
        <f t="shared" si="70"/>
        <v>10000000</v>
      </c>
      <c r="AO70" s="227">
        <f t="shared" si="70"/>
        <v>10000000</v>
      </c>
      <c r="AP70" s="227">
        <f t="shared" si="70"/>
        <v>10000000</v>
      </c>
      <c r="AQ70" s="227">
        <f t="shared" si="70"/>
        <v>10000000</v>
      </c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</row>
    <row r="71" spans="1:476" ht="15.75" customHeight="1">
      <c r="A71" s="50"/>
      <c r="B71" s="326" t="s">
        <v>279</v>
      </c>
      <c r="C71" s="50"/>
      <c r="D71" s="221">
        <f>SUM(H71:AQ71)</f>
        <v>320000000</v>
      </c>
      <c r="E71" s="221"/>
      <c r="F71" s="221"/>
      <c r="G71" s="221"/>
      <c r="H71" s="70">
        <f t="shared" ref="H71:AQ71" si="71">+H72*H70</f>
        <v>0</v>
      </c>
      <c r="I71" s="70">
        <f t="shared" si="71"/>
        <v>0</v>
      </c>
      <c r="J71" s="70">
        <f t="shared" si="71"/>
        <v>0</v>
      </c>
      <c r="K71" s="70">
        <f t="shared" si="71"/>
        <v>0</v>
      </c>
      <c r="L71" s="70">
        <f t="shared" si="71"/>
        <v>10000000</v>
      </c>
      <c r="M71" s="70">
        <f t="shared" si="71"/>
        <v>10000000</v>
      </c>
      <c r="N71" s="70">
        <f t="shared" si="71"/>
        <v>10000000</v>
      </c>
      <c r="O71" s="70">
        <f t="shared" si="71"/>
        <v>10000000</v>
      </c>
      <c r="P71" s="70">
        <f t="shared" si="71"/>
        <v>10000000</v>
      </c>
      <c r="Q71" s="70">
        <f t="shared" si="71"/>
        <v>10000000</v>
      </c>
      <c r="R71" s="70">
        <f t="shared" si="71"/>
        <v>10000000</v>
      </c>
      <c r="S71" s="70">
        <f t="shared" si="71"/>
        <v>10000000</v>
      </c>
      <c r="T71" s="70">
        <f t="shared" si="71"/>
        <v>10000000</v>
      </c>
      <c r="U71" s="70">
        <f t="shared" si="71"/>
        <v>10000000</v>
      </c>
      <c r="V71" s="70">
        <f t="shared" si="71"/>
        <v>10000000</v>
      </c>
      <c r="W71" s="70">
        <f t="shared" si="71"/>
        <v>10000000</v>
      </c>
      <c r="X71" s="70">
        <f t="shared" si="71"/>
        <v>10000000</v>
      </c>
      <c r="Y71" s="70">
        <f t="shared" si="71"/>
        <v>10000000</v>
      </c>
      <c r="Z71" s="70">
        <f t="shared" si="71"/>
        <v>10000000</v>
      </c>
      <c r="AA71" s="70">
        <f t="shared" si="71"/>
        <v>10000000</v>
      </c>
      <c r="AB71" s="70">
        <f t="shared" si="71"/>
        <v>10000000</v>
      </c>
      <c r="AC71" s="70">
        <f t="shared" si="71"/>
        <v>10000000</v>
      </c>
      <c r="AD71" s="70">
        <f t="shared" si="71"/>
        <v>10000000</v>
      </c>
      <c r="AE71" s="70">
        <f t="shared" si="71"/>
        <v>10000000</v>
      </c>
      <c r="AF71" s="70">
        <f t="shared" si="71"/>
        <v>10000000</v>
      </c>
      <c r="AG71" s="70">
        <f t="shared" si="71"/>
        <v>10000000</v>
      </c>
      <c r="AH71" s="70">
        <f t="shared" si="71"/>
        <v>10000000</v>
      </c>
      <c r="AI71" s="70">
        <f t="shared" si="71"/>
        <v>10000000</v>
      </c>
      <c r="AJ71" s="70">
        <f t="shared" si="71"/>
        <v>10000000</v>
      </c>
      <c r="AK71" s="70">
        <f t="shared" si="71"/>
        <v>10000000</v>
      </c>
      <c r="AL71" s="70">
        <f t="shared" si="71"/>
        <v>10000000</v>
      </c>
      <c r="AM71" s="70">
        <f t="shared" si="71"/>
        <v>10000000</v>
      </c>
      <c r="AN71" s="70">
        <f t="shared" si="71"/>
        <v>10000000</v>
      </c>
      <c r="AO71" s="70">
        <f t="shared" si="71"/>
        <v>10000000</v>
      </c>
      <c r="AP71" s="70">
        <f t="shared" si="71"/>
        <v>10000000</v>
      </c>
      <c r="AQ71" s="70">
        <f t="shared" si="71"/>
        <v>10000000</v>
      </c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</row>
    <row r="72" spans="1:476" ht="15.75" customHeight="1">
      <c r="A72" s="50"/>
      <c r="B72" s="326" t="s">
        <v>280</v>
      </c>
      <c r="C72" s="50"/>
      <c r="D72" s="221">
        <f>SUM(H72:AQ72)</f>
        <v>32</v>
      </c>
      <c r="E72" s="221"/>
      <c r="F72" s="221"/>
      <c r="G72" s="221"/>
      <c r="H72" s="227"/>
      <c r="I72" s="227">
        <v>0</v>
      </c>
      <c r="J72" s="227">
        <v>0</v>
      </c>
      <c r="K72" s="227">
        <v>0</v>
      </c>
      <c r="L72" s="227">
        <v>1</v>
      </c>
      <c r="M72" s="227">
        <v>1</v>
      </c>
      <c r="N72" s="227">
        <v>1</v>
      </c>
      <c r="O72" s="227">
        <v>1</v>
      </c>
      <c r="P72" s="227">
        <v>1</v>
      </c>
      <c r="Q72" s="227">
        <v>1</v>
      </c>
      <c r="R72" s="227">
        <v>1</v>
      </c>
      <c r="S72" s="227">
        <v>1</v>
      </c>
      <c r="T72" s="227">
        <v>1</v>
      </c>
      <c r="U72" s="227">
        <v>1</v>
      </c>
      <c r="V72" s="227">
        <v>1</v>
      </c>
      <c r="W72" s="227">
        <v>1</v>
      </c>
      <c r="X72" s="227">
        <v>1</v>
      </c>
      <c r="Y72" s="227">
        <v>1</v>
      </c>
      <c r="Z72" s="227">
        <v>1</v>
      </c>
      <c r="AA72" s="227">
        <v>1</v>
      </c>
      <c r="AB72" s="227">
        <v>1</v>
      </c>
      <c r="AC72" s="227">
        <v>1</v>
      </c>
      <c r="AD72" s="227">
        <v>1</v>
      </c>
      <c r="AE72" s="227">
        <v>1</v>
      </c>
      <c r="AF72" s="227">
        <v>1</v>
      </c>
      <c r="AG72" s="227">
        <v>1</v>
      </c>
      <c r="AH72" s="227">
        <v>1</v>
      </c>
      <c r="AI72" s="227">
        <v>1</v>
      </c>
      <c r="AJ72" s="227">
        <v>1</v>
      </c>
      <c r="AK72" s="227">
        <v>1</v>
      </c>
      <c r="AL72" s="227">
        <v>1</v>
      </c>
      <c r="AM72" s="227">
        <v>1</v>
      </c>
      <c r="AN72" s="227">
        <v>1</v>
      </c>
      <c r="AO72" s="227">
        <v>1</v>
      </c>
      <c r="AP72" s="227">
        <v>1</v>
      </c>
      <c r="AQ72" s="227">
        <v>1</v>
      </c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</row>
    <row r="73" spans="1:476" ht="15.75" customHeight="1">
      <c r="A73" s="50"/>
      <c r="B73" s="326"/>
      <c r="C73" s="50"/>
      <c r="D73" s="221"/>
      <c r="E73" s="221"/>
      <c r="F73" s="221"/>
      <c r="G73" s="221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</row>
    <row r="74" spans="1:476" ht="15.75" customHeight="1">
      <c r="A74" s="50"/>
      <c r="B74" s="325" t="s">
        <v>293</v>
      </c>
      <c r="C74" s="50"/>
      <c r="D74" s="221"/>
      <c r="E74" s="221"/>
      <c r="F74" s="221"/>
      <c r="G74" s="221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0"/>
      <c r="OL74" s="50"/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0"/>
      <c r="PD74" s="50"/>
      <c r="PE74" s="50"/>
      <c r="PF74" s="50"/>
      <c r="PG74" s="50"/>
      <c r="PH74" s="50"/>
      <c r="PI74" s="50"/>
      <c r="PJ74" s="50"/>
      <c r="PK74" s="50"/>
      <c r="PL74" s="50"/>
      <c r="PM74" s="50"/>
      <c r="PN74" s="50"/>
      <c r="PO74" s="50"/>
      <c r="PP74" s="50"/>
      <c r="PQ74" s="50"/>
      <c r="PR74" s="50"/>
      <c r="PS74" s="50"/>
      <c r="PT74" s="50"/>
      <c r="PU74" s="50"/>
      <c r="PV74" s="50"/>
      <c r="PW74" s="50"/>
      <c r="PX74" s="50"/>
      <c r="PY74" s="50"/>
      <c r="PZ74" s="50"/>
      <c r="QA74" s="50"/>
      <c r="QB74" s="50"/>
      <c r="QC74" s="50"/>
      <c r="QD74" s="50"/>
      <c r="QE74" s="50"/>
      <c r="QF74" s="50"/>
      <c r="QG74" s="50"/>
      <c r="QH74" s="50"/>
      <c r="QI74" s="50"/>
      <c r="QJ74" s="50"/>
      <c r="QK74" s="50"/>
      <c r="QL74" s="50"/>
      <c r="QM74" s="50"/>
      <c r="QN74" s="50"/>
      <c r="QO74" s="50"/>
      <c r="QP74" s="50"/>
      <c r="QQ74" s="50"/>
      <c r="QR74" s="50"/>
      <c r="QS74" s="50"/>
      <c r="QT74" s="50"/>
      <c r="QU74" s="50"/>
      <c r="QV74" s="50"/>
      <c r="QW74" s="50"/>
      <c r="QX74" s="50"/>
      <c r="QY74" s="50"/>
      <c r="QZ74" s="50"/>
      <c r="RA74" s="50"/>
      <c r="RB74" s="50"/>
      <c r="RC74" s="50"/>
      <c r="RD74" s="50"/>
      <c r="RE74" s="50"/>
      <c r="RF74" s="50"/>
      <c r="RG74" s="50"/>
      <c r="RH74" s="50"/>
    </row>
    <row r="75" spans="1:476" ht="15.75" customHeight="1">
      <c r="A75" s="50"/>
      <c r="B75" s="326" t="s">
        <v>292</v>
      </c>
      <c r="C75" s="50"/>
      <c r="D75" s="221"/>
      <c r="E75" s="221"/>
      <c r="F75" s="221"/>
      <c r="G75" s="221"/>
      <c r="H75" s="227"/>
      <c r="I75" s="227">
        <v>0</v>
      </c>
      <c r="J75" s="227">
        <v>0</v>
      </c>
      <c r="K75" s="227">
        <v>0</v>
      </c>
      <c r="L75" s="327">
        <v>2000000</v>
      </c>
      <c r="M75" s="227">
        <f t="shared" ref="M75:AQ75" si="72">L75</f>
        <v>2000000</v>
      </c>
      <c r="N75" s="227">
        <f t="shared" si="72"/>
        <v>2000000</v>
      </c>
      <c r="O75" s="227">
        <f t="shared" si="72"/>
        <v>2000000</v>
      </c>
      <c r="P75" s="227">
        <f t="shared" si="72"/>
        <v>2000000</v>
      </c>
      <c r="Q75" s="227">
        <f t="shared" si="72"/>
        <v>2000000</v>
      </c>
      <c r="R75" s="227">
        <f t="shared" si="72"/>
        <v>2000000</v>
      </c>
      <c r="S75" s="227">
        <f t="shared" si="72"/>
        <v>2000000</v>
      </c>
      <c r="T75" s="227">
        <f t="shared" si="72"/>
        <v>2000000</v>
      </c>
      <c r="U75" s="227">
        <f t="shared" si="72"/>
        <v>2000000</v>
      </c>
      <c r="V75" s="227">
        <f t="shared" si="72"/>
        <v>2000000</v>
      </c>
      <c r="W75" s="227">
        <f t="shared" si="72"/>
        <v>2000000</v>
      </c>
      <c r="X75" s="227">
        <f t="shared" si="72"/>
        <v>2000000</v>
      </c>
      <c r="Y75" s="227">
        <f t="shared" si="72"/>
        <v>2000000</v>
      </c>
      <c r="Z75" s="227">
        <f t="shared" si="72"/>
        <v>2000000</v>
      </c>
      <c r="AA75" s="227">
        <f t="shared" si="72"/>
        <v>2000000</v>
      </c>
      <c r="AB75" s="227">
        <f t="shared" si="72"/>
        <v>2000000</v>
      </c>
      <c r="AC75" s="227">
        <f t="shared" si="72"/>
        <v>2000000</v>
      </c>
      <c r="AD75" s="227">
        <f t="shared" si="72"/>
        <v>2000000</v>
      </c>
      <c r="AE75" s="227">
        <f t="shared" si="72"/>
        <v>2000000</v>
      </c>
      <c r="AF75" s="227">
        <f t="shared" si="72"/>
        <v>2000000</v>
      </c>
      <c r="AG75" s="227">
        <f t="shared" si="72"/>
        <v>2000000</v>
      </c>
      <c r="AH75" s="227">
        <f t="shared" si="72"/>
        <v>2000000</v>
      </c>
      <c r="AI75" s="227">
        <f t="shared" si="72"/>
        <v>2000000</v>
      </c>
      <c r="AJ75" s="227">
        <f t="shared" si="72"/>
        <v>2000000</v>
      </c>
      <c r="AK75" s="227">
        <f t="shared" si="72"/>
        <v>2000000</v>
      </c>
      <c r="AL75" s="227">
        <f t="shared" si="72"/>
        <v>2000000</v>
      </c>
      <c r="AM75" s="227">
        <f t="shared" si="72"/>
        <v>2000000</v>
      </c>
      <c r="AN75" s="227">
        <f t="shared" si="72"/>
        <v>2000000</v>
      </c>
      <c r="AO75" s="227">
        <f t="shared" si="72"/>
        <v>2000000</v>
      </c>
      <c r="AP75" s="227">
        <f t="shared" si="72"/>
        <v>2000000</v>
      </c>
      <c r="AQ75" s="227">
        <f t="shared" si="72"/>
        <v>2000000</v>
      </c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</row>
    <row r="76" spans="1:476" ht="15.75" customHeight="1">
      <c r="A76" s="50"/>
      <c r="B76" s="326" t="s">
        <v>279</v>
      </c>
      <c r="C76" s="50"/>
      <c r="D76" s="221">
        <f>SUM(H76:AQ76)</f>
        <v>64000000</v>
      </c>
      <c r="E76" s="221"/>
      <c r="F76" s="221"/>
      <c r="G76" s="221"/>
      <c r="H76" s="70">
        <f t="shared" ref="H76:AQ76" si="73">+H77*H75</f>
        <v>0</v>
      </c>
      <c r="I76" s="70">
        <f t="shared" si="73"/>
        <v>0</v>
      </c>
      <c r="J76" s="70">
        <f t="shared" si="73"/>
        <v>0</v>
      </c>
      <c r="K76" s="70">
        <f t="shared" si="73"/>
        <v>0</v>
      </c>
      <c r="L76" s="70">
        <f t="shared" si="73"/>
        <v>2000000</v>
      </c>
      <c r="M76" s="70">
        <f t="shared" si="73"/>
        <v>2000000</v>
      </c>
      <c r="N76" s="70">
        <f t="shared" si="73"/>
        <v>2000000</v>
      </c>
      <c r="O76" s="70">
        <f t="shared" si="73"/>
        <v>2000000</v>
      </c>
      <c r="P76" s="70">
        <f t="shared" si="73"/>
        <v>2000000</v>
      </c>
      <c r="Q76" s="70">
        <f t="shared" si="73"/>
        <v>2000000</v>
      </c>
      <c r="R76" s="70">
        <f t="shared" si="73"/>
        <v>2000000</v>
      </c>
      <c r="S76" s="70">
        <f t="shared" si="73"/>
        <v>2000000</v>
      </c>
      <c r="T76" s="70">
        <f t="shared" si="73"/>
        <v>2000000</v>
      </c>
      <c r="U76" s="70">
        <f t="shared" si="73"/>
        <v>2000000</v>
      </c>
      <c r="V76" s="70">
        <f t="shared" si="73"/>
        <v>2000000</v>
      </c>
      <c r="W76" s="70">
        <f t="shared" si="73"/>
        <v>2000000</v>
      </c>
      <c r="X76" s="70">
        <f t="shared" si="73"/>
        <v>2000000</v>
      </c>
      <c r="Y76" s="70">
        <f t="shared" si="73"/>
        <v>2000000</v>
      </c>
      <c r="Z76" s="70">
        <f t="shared" si="73"/>
        <v>2000000</v>
      </c>
      <c r="AA76" s="70">
        <f t="shared" si="73"/>
        <v>2000000</v>
      </c>
      <c r="AB76" s="70">
        <f t="shared" si="73"/>
        <v>2000000</v>
      </c>
      <c r="AC76" s="70">
        <f t="shared" si="73"/>
        <v>2000000</v>
      </c>
      <c r="AD76" s="70">
        <f t="shared" si="73"/>
        <v>2000000</v>
      </c>
      <c r="AE76" s="70">
        <f t="shared" si="73"/>
        <v>2000000</v>
      </c>
      <c r="AF76" s="70">
        <f t="shared" si="73"/>
        <v>2000000</v>
      </c>
      <c r="AG76" s="70">
        <f t="shared" si="73"/>
        <v>2000000</v>
      </c>
      <c r="AH76" s="70">
        <f t="shared" si="73"/>
        <v>2000000</v>
      </c>
      <c r="AI76" s="70">
        <f t="shared" si="73"/>
        <v>2000000</v>
      </c>
      <c r="AJ76" s="70">
        <f t="shared" si="73"/>
        <v>2000000</v>
      </c>
      <c r="AK76" s="70">
        <f t="shared" si="73"/>
        <v>2000000</v>
      </c>
      <c r="AL76" s="70">
        <f t="shared" si="73"/>
        <v>2000000</v>
      </c>
      <c r="AM76" s="70">
        <f t="shared" si="73"/>
        <v>2000000</v>
      </c>
      <c r="AN76" s="70">
        <f t="shared" si="73"/>
        <v>2000000</v>
      </c>
      <c r="AO76" s="70">
        <f t="shared" si="73"/>
        <v>2000000</v>
      </c>
      <c r="AP76" s="70">
        <f t="shared" si="73"/>
        <v>2000000</v>
      </c>
      <c r="AQ76" s="70">
        <f t="shared" si="73"/>
        <v>2000000</v>
      </c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</row>
    <row r="77" spans="1:476" ht="15.75" customHeight="1">
      <c r="A77" s="50"/>
      <c r="B77" s="326" t="s">
        <v>280</v>
      </c>
      <c r="C77" s="50"/>
      <c r="D77" s="221">
        <f>SUM(H77:AQ77)</f>
        <v>32</v>
      </c>
      <c r="E77" s="221"/>
      <c r="F77" s="221"/>
      <c r="G77" s="221"/>
      <c r="H77" s="227"/>
      <c r="I77" s="227">
        <v>0</v>
      </c>
      <c r="J77" s="227">
        <v>0</v>
      </c>
      <c r="K77" s="227">
        <v>0</v>
      </c>
      <c r="L77" s="227">
        <v>1</v>
      </c>
      <c r="M77" s="227">
        <v>1</v>
      </c>
      <c r="N77" s="227">
        <v>1</v>
      </c>
      <c r="O77" s="227">
        <v>1</v>
      </c>
      <c r="P77" s="227">
        <v>1</v>
      </c>
      <c r="Q77" s="227">
        <v>1</v>
      </c>
      <c r="R77" s="227">
        <v>1</v>
      </c>
      <c r="S77" s="227">
        <v>1</v>
      </c>
      <c r="T77" s="227">
        <v>1</v>
      </c>
      <c r="U77" s="227">
        <v>1</v>
      </c>
      <c r="V77" s="227">
        <v>1</v>
      </c>
      <c r="W77" s="227">
        <v>1</v>
      </c>
      <c r="X77" s="227">
        <v>1</v>
      </c>
      <c r="Y77" s="227">
        <v>1</v>
      </c>
      <c r="Z77" s="227">
        <v>1</v>
      </c>
      <c r="AA77" s="227">
        <v>1</v>
      </c>
      <c r="AB77" s="227">
        <v>1</v>
      </c>
      <c r="AC77" s="227">
        <v>1</v>
      </c>
      <c r="AD77" s="227">
        <v>1</v>
      </c>
      <c r="AE77" s="227">
        <v>1</v>
      </c>
      <c r="AF77" s="227">
        <v>1</v>
      </c>
      <c r="AG77" s="227">
        <v>1</v>
      </c>
      <c r="AH77" s="227">
        <v>1</v>
      </c>
      <c r="AI77" s="227">
        <v>1</v>
      </c>
      <c r="AJ77" s="227">
        <v>1</v>
      </c>
      <c r="AK77" s="227">
        <v>1</v>
      </c>
      <c r="AL77" s="227">
        <v>1</v>
      </c>
      <c r="AM77" s="227">
        <v>1</v>
      </c>
      <c r="AN77" s="227">
        <v>1</v>
      </c>
      <c r="AO77" s="227">
        <v>1</v>
      </c>
      <c r="AP77" s="227">
        <v>1</v>
      </c>
      <c r="AQ77" s="227">
        <v>1</v>
      </c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H77" s="50"/>
      <c r="NI77" s="50"/>
      <c r="NJ77" s="50"/>
      <c r="NK77" s="50"/>
      <c r="NL77" s="50"/>
      <c r="NM77" s="50"/>
      <c r="NN77" s="50"/>
      <c r="NO77" s="50"/>
      <c r="NP77" s="50"/>
      <c r="NQ77" s="50"/>
      <c r="NR77" s="50"/>
      <c r="NS77" s="50"/>
      <c r="NT77" s="50"/>
      <c r="NU77" s="50"/>
      <c r="NV77" s="50"/>
      <c r="NW77" s="50"/>
      <c r="NX77" s="50"/>
      <c r="NY77" s="50"/>
      <c r="NZ77" s="50"/>
      <c r="OA77" s="50"/>
      <c r="OB77" s="50"/>
      <c r="OC77" s="50"/>
      <c r="OD77" s="50"/>
      <c r="OE77" s="50"/>
      <c r="OF77" s="50"/>
      <c r="OG77" s="50"/>
      <c r="OH77" s="50"/>
      <c r="OI77" s="50"/>
      <c r="OJ77" s="50"/>
      <c r="OK77" s="50"/>
      <c r="OL77" s="50"/>
      <c r="OM77" s="50"/>
      <c r="ON77" s="50"/>
      <c r="OO77" s="50"/>
      <c r="OP77" s="50"/>
      <c r="OQ77" s="50"/>
      <c r="OR77" s="50"/>
      <c r="OS77" s="50"/>
      <c r="OT77" s="50"/>
      <c r="OU77" s="50"/>
      <c r="OV77" s="50"/>
      <c r="OW77" s="50"/>
      <c r="OX77" s="50"/>
      <c r="OY77" s="50"/>
      <c r="OZ77" s="50"/>
      <c r="PA77" s="50"/>
      <c r="PB77" s="50"/>
      <c r="PC77" s="50"/>
      <c r="PD77" s="50"/>
      <c r="PE77" s="50"/>
      <c r="PF77" s="50"/>
      <c r="PG77" s="50"/>
      <c r="PH77" s="50"/>
      <c r="PI77" s="50"/>
      <c r="PJ77" s="50"/>
      <c r="PK77" s="50"/>
      <c r="PL77" s="50"/>
      <c r="PM77" s="50"/>
      <c r="PN77" s="50"/>
      <c r="PO77" s="50"/>
      <c r="PP77" s="50"/>
      <c r="PQ77" s="50"/>
      <c r="PR77" s="50"/>
      <c r="PS77" s="50"/>
      <c r="PT77" s="50"/>
      <c r="PU77" s="50"/>
      <c r="PV77" s="50"/>
      <c r="PW77" s="50"/>
      <c r="PX77" s="50"/>
      <c r="PY77" s="50"/>
      <c r="PZ77" s="50"/>
      <c r="QA77" s="50"/>
      <c r="QB77" s="50"/>
      <c r="QC77" s="50"/>
      <c r="QD77" s="50"/>
      <c r="QE77" s="50"/>
      <c r="QF77" s="50"/>
      <c r="QG77" s="50"/>
      <c r="QH77" s="50"/>
      <c r="QI77" s="50"/>
      <c r="QJ77" s="50"/>
      <c r="QK77" s="50"/>
      <c r="QL77" s="50"/>
      <c r="QM77" s="50"/>
      <c r="QN77" s="50"/>
      <c r="QO77" s="50"/>
      <c r="QP77" s="50"/>
      <c r="QQ77" s="50"/>
      <c r="QR77" s="50"/>
      <c r="QS77" s="50"/>
      <c r="QT77" s="50"/>
      <c r="QU77" s="50"/>
      <c r="QV77" s="50"/>
      <c r="QW77" s="50"/>
      <c r="QX77" s="50"/>
      <c r="QY77" s="50"/>
      <c r="QZ77" s="50"/>
      <c r="RA77" s="50"/>
      <c r="RB77" s="50"/>
      <c r="RC77" s="50"/>
      <c r="RD77" s="50"/>
      <c r="RE77" s="50"/>
      <c r="RF77" s="50"/>
      <c r="RG77" s="50"/>
      <c r="RH77" s="50"/>
    </row>
    <row r="78" spans="1:476" ht="12.75" customHeight="1">
      <c r="A78" s="50"/>
      <c r="B78" s="328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</row>
    <row r="79" spans="1:476" ht="15.75" customHeight="1">
      <c r="A79" s="50"/>
      <c r="B79" s="205" t="s">
        <v>294</v>
      </c>
      <c r="C79" s="204"/>
      <c r="D79" s="204"/>
      <c r="E79" s="204"/>
      <c r="F79" s="204"/>
      <c r="G79" s="204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336"/>
      <c r="AP79" s="336"/>
      <c r="AQ79" s="336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  <c r="LC79" s="50"/>
      <c r="LD79" s="50"/>
      <c r="LE79" s="50"/>
      <c r="LF79" s="50"/>
      <c r="LG79" s="50"/>
      <c r="LH79" s="50"/>
      <c r="LI79" s="50"/>
      <c r="LJ79" s="50"/>
      <c r="LK79" s="50"/>
      <c r="LL79" s="50"/>
      <c r="LM79" s="50"/>
      <c r="LN79" s="50"/>
      <c r="LO79" s="50"/>
      <c r="LP79" s="50"/>
      <c r="LQ79" s="50"/>
      <c r="LR79" s="50"/>
      <c r="LS79" s="50"/>
      <c r="LT79" s="50"/>
      <c r="LU79" s="50"/>
      <c r="LV79" s="50"/>
      <c r="LW79" s="50"/>
      <c r="LX79" s="50"/>
      <c r="LY79" s="50"/>
      <c r="LZ79" s="50"/>
      <c r="MA79" s="50"/>
      <c r="MB79" s="50"/>
      <c r="MC79" s="50"/>
      <c r="MD79" s="50"/>
      <c r="ME79" s="50"/>
      <c r="MF79" s="50"/>
      <c r="MG79" s="50"/>
      <c r="MH79" s="50"/>
      <c r="MI79" s="50"/>
      <c r="MJ79" s="50"/>
      <c r="MK79" s="50"/>
      <c r="ML79" s="50"/>
      <c r="MM79" s="50"/>
      <c r="MN79" s="50"/>
      <c r="MO79" s="50"/>
      <c r="MP79" s="50"/>
      <c r="MQ79" s="50"/>
      <c r="MR79" s="50"/>
      <c r="MS79" s="50"/>
      <c r="MT79" s="50"/>
      <c r="MU79" s="50"/>
      <c r="MV79" s="50"/>
      <c r="MW79" s="50"/>
      <c r="MX79" s="50"/>
      <c r="MY79" s="50"/>
      <c r="MZ79" s="50"/>
      <c r="NA79" s="50"/>
      <c r="NB79" s="50"/>
      <c r="NC79" s="50"/>
      <c r="ND79" s="50"/>
      <c r="NE79" s="50"/>
      <c r="NF79" s="50"/>
      <c r="NG79" s="50"/>
      <c r="NH79" s="50"/>
      <c r="NI79" s="50"/>
      <c r="NJ79" s="50"/>
      <c r="NK79" s="50"/>
      <c r="NL79" s="50"/>
      <c r="NM79" s="50"/>
      <c r="NN79" s="50"/>
      <c r="NO79" s="50"/>
      <c r="NP79" s="50"/>
      <c r="NQ79" s="50"/>
      <c r="NR79" s="50"/>
      <c r="NS79" s="50"/>
      <c r="NT79" s="50"/>
      <c r="NU79" s="50"/>
      <c r="NV79" s="50"/>
      <c r="NW79" s="50"/>
      <c r="NX79" s="50"/>
      <c r="NY79" s="50"/>
      <c r="NZ79" s="50"/>
      <c r="OA79" s="50"/>
      <c r="OB79" s="50"/>
      <c r="OC79" s="50"/>
      <c r="OD79" s="50"/>
      <c r="OE79" s="50"/>
      <c r="OF79" s="50"/>
      <c r="OG79" s="50"/>
      <c r="OH79" s="50"/>
      <c r="OI79" s="50"/>
      <c r="OJ79" s="50"/>
      <c r="OK79" s="50"/>
      <c r="OL79" s="50"/>
      <c r="OM79" s="50"/>
      <c r="ON79" s="50"/>
      <c r="OO79" s="50"/>
      <c r="OP79" s="50"/>
      <c r="OQ79" s="50"/>
      <c r="OR79" s="50"/>
      <c r="OS79" s="50"/>
      <c r="OT79" s="50"/>
      <c r="OU79" s="50"/>
      <c r="OV79" s="50"/>
      <c r="OW79" s="50"/>
      <c r="OX79" s="50"/>
      <c r="OY79" s="50"/>
      <c r="OZ79" s="50"/>
      <c r="PA79" s="50"/>
      <c r="PB79" s="50"/>
      <c r="PC79" s="50"/>
      <c r="PD79" s="50"/>
      <c r="PE79" s="50"/>
      <c r="PF79" s="50"/>
      <c r="PG79" s="50"/>
      <c r="PH79" s="50"/>
      <c r="PI79" s="50"/>
      <c r="PJ79" s="50"/>
      <c r="PK79" s="50"/>
      <c r="PL79" s="50"/>
      <c r="PM79" s="50"/>
      <c r="PN79" s="50"/>
      <c r="PO79" s="50"/>
      <c r="PP79" s="50"/>
      <c r="PQ79" s="50"/>
      <c r="PR79" s="50"/>
      <c r="PS79" s="50"/>
      <c r="PT79" s="50"/>
      <c r="PU79" s="50"/>
      <c r="PV79" s="50"/>
      <c r="PW79" s="50"/>
      <c r="PX79" s="50"/>
      <c r="PY79" s="50"/>
      <c r="PZ79" s="50"/>
      <c r="QA79" s="50"/>
      <c r="QB79" s="50"/>
      <c r="QC79" s="50"/>
      <c r="QD79" s="50"/>
      <c r="QE79" s="50"/>
      <c r="QF79" s="50"/>
      <c r="QG79" s="50"/>
      <c r="QH79" s="50"/>
      <c r="QI79" s="50"/>
      <c r="QJ79" s="50"/>
      <c r="QK79" s="50"/>
      <c r="QL79" s="50"/>
      <c r="QM79" s="50"/>
      <c r="QN79" s="50"/>
      <c r="QO79" s="50"/>
      <c r="QP79" s="50"/>
      <c r="QQ79" s="50"/>
      <c r="QR79" s="50"/>
      <c r="QS79" s="50"/>
      <c r="QT79" s="50"/>
      <c r="QU79" s="50"/>
      <c r="QV79" s="50"/>
      <c r="QW79" s="50"/>
      <c r="QX79" s="50"/>
      <c r="QY79" s="50"/>
      <c r="QZ79" s="50"/>
      <c r="RA79" s="50"/>
      <c r="RB79" s="50"/>
      <c r="RC79" s="50"/>
      <c r="RD79" s="50"/>
      <c r="RE79" s="50"/>
      <c r="RF79" s="50"/>
      <c r="RG79" s="50"/>
      <c r="RH79" s="50"/>
    </row>
    <row r="80" spans="1:476" ht="6" customHeight="1">
      <c r="A80" s="50"/>
      <c r="B80" s="324"/>
      <c r="C80" s="50"/>
      <c r="D80" s="221"/>
      <c r="E80" s="221"/>
      <c r="F80" s="221"/>
      <c r="G80" s="221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</row>
    <row r="81" spans="1:476" ht="12.75" customHeight="1">
      <c r="B81" s="325" t="s">
        <v>295</v>
      </c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</row>
    <row r="82" spans="1:476" ht="15.75" customHeight="1">
      <c r="B82" s="326" t="s">
        <v>278</v>
      </c>
      <c r="C82" s="50"/>
      <c r="D82" s="221"/>
      <c r="E82" s="221"/>
      <c r="F82" s="221"/>
      <c r="G82" s="221"/>
      <c r="H82" s="227"/>
      <c r="I82" s="227">
        <v>30000</v>
      </c>
      <c r="J82" s="227">
        <v>30000</v>
      </c>
      <c r="K82" s="227">
        <v>30000</v>
      </c>
      <c r="L82" s="227">
        <v>35000</v>
      </c>
      <c r="M82" s="227">
        <f t="shared" ref="M82:AQ82" si="74">L82</f>
        <v>35000</v>
      </c>
      <c r="N82" s="227">
        <f t="shared" si="74"/>
        <v>35000</v>
      </c>
      <c r="O82" s="227">
        <f t="shared" si="74"/>
        <v>35000</v>
      </c>
      <c r="P82" s="227">
        <f t="shared" si="74"/>
        <v>35000</v>
      </c>
      <c r="Q82" s="227">
        <f t="shared" si="74"/>
        <v>35000</v>
      </c>
      <c r="R82" s="227">
        <f t="shared" si="74"/>
        <v>35000</v>
      </c>
      <c r="S82" s="227">
        <f t="shared" si="74"/>
        <v>35000</v>
      </c>
      <c r="T82" s="227">
        <f t="shared" si="74"/>
        <v>35000</v>
      </c>
      <c r="U82" s="227">
        <f t="shared" si="74"/>
        <v>35000</v>
      </c>
      <c r="V82" s="227">
        <f t="shared" si="74"/>
        <v>35000</v>
      </c>
      <c r="W82" s="227">
        <f t="shared" si="74"/>
        <v>35000</v>
      </c>
      <c r="X82" s="227">
        <f t="shared" si="74"/>
        <v>35000</v>
      </c>
      <c r="Y82" s="227">
        <f t="shared" si="74"/>
        <v>35000</v>
      </c>
      <c r="Z82" s="227">
        <f t="shared" si="74"/>
        <v>35000</v>
      </c>
      <c r="AA82" s="227">
        <f t="shared" si="74"/>
        <v>35000</v>
      </c>
      <c r="AB82" s="227">
        <f t="shared" si="74"/>
        <v>35000</v>
      </c>
      <c r="AC82" s="227">
        <f t="shared" si="74"/>
        <v>35000</v>
      </c>
      <c r="AD82" s="227">
        <f t="shared" si="74"/>
        <v>35000</v>
      </c>
      <c r="AE82" s="227">
        <f t="shared" si="74"/>
        <v>35000</v>
      </c>
      <c r="AF82" s="227">
        <f t="shared" si="74"/>
        <v>35000</v>
      </c>
      <c r="AG82" s="227">
        <f t="shared" si="74"/>
        <v>35000</v>
      </c>
      <c r="AH82" s="227">
        <f t="shared" si="74"/>
        <v>35000</v>
      </c>
      <c r="AI82" s="227">
        <f t="shared" si="74"/>
        <v>35000</v>
      </c>
      <c r="AJ82" s="227">
        <f t="shared" si="74"/>
        <v>35000</v>
      </c>
      <c r="AK82" s="227">
        <f t="shared" si="74"/>
        <v>35000</v>
      </c>
      <c r="AL82" s="227">
        <f t="shared" si="74"/>
        <v>35000</v>
      </c>
      <c r="AM82" s="227">
        <f t="shared" si="74"/>
        <v>35000</v>
      </c>
      <c r="AN82" s="227">
        <f t="shared" si="74"/>
        <v>35000</v>
      </c>
      <c r="AO82" s="227">
        <f t="shared" si="74"/>
        <v>35000</v>
      </c>
      <c r="AP82" s="227">
        <f t="shared" si="74"/>
        <v>35000</v>
      </c>
      <c r="AQ82" s="227">
        <f t="shared" si="74"/>
        <v>35000</v>
      </c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</row>
    <row r="83" spans="1:476" ht="15.75" customHeight="1">
      <c r="A83" s="50"/>
      <c r="B83" s="326" t="s">
        <v>279</v>
      </c>
      <c r="C83" s="50"/>
      <c r="D83" s="221">
        <f>SUM(H83:AQ83)</f>
        <v>15890000</v>
      </c>
      <c r="E83" s="221"/>
      <c r="F83" s="221"/>
      <c r="G83" s="221"/>
      <c r="H83" s="70">
        <f t="shared" ref="H83:AQ83" si="75">+H84*H82</f>
        <v>0</v>
      </c>
      <c r="I83" s="70">
        <f t="shared" si="75"/>
        <v>210000</v>
      </c>
      <c r="J83" s="70">
        <f t="shared" si="75"/>
        <v>0</v>
      </c>
      <c r="K83" s="70">
        <f t="shared" si="75"/>
        <v>0</v>
      </c>
      <c r="L83" s="70">
        <f t="shared" si="75"/>
        <v>490000</v>
      </c>
      <c r="M83" s="70">
        <f t="shared" si="75"/>
        <v>490000</v>
      </c>
      <c r="N83" s="70">
        <f t="shared" si="75"/>
        <v>490000</v>
      </c>
      <c r="O83" s="70">
        <f t="shared" si="75"/>
        <v>490000</v>
      </c>
      <c r="P83" s="70">
        <f t="shared" si="75"/>
        <v>490000</v>
      </c>
      <c r="Q83" s="70">
        <f t="shared" si="75"/>
        <v>490000</v>
      </c>
      <c r="R83" s="70">
        <f t="shared" si="75"/>
        <v>490000</v>
      </c>
      <c r="S83" s="70">
        <f t="shared" si="75"/>
        <v>490000</v>
      </c>
      <c r="T83" s="70">
        <f t="shared" si="75"/>
        <v>490000</v>
      </c>
      <c r="U83" s="70">
        <f t="shared" si="75"/>
        <v>490000</v>
      </c>
      <c r="V83" s="70">
        <f t="shared" si="75"/>
        <v>490000</v>
      </c>
      <c r="W83" s="70">
        <f t="shared" si="75"/>
        <v>490000</v>
      </c>
      <c r="X83" s="70">
        <f t="shared" si="75"/>
        <v>490000</v>
      </c>
      <c r="Y83" s="70">
        <f t="shared" si="75"/>
        <v>490000</v>
      </c>
      <c r="Z83" s="70">
        <f t="shared" si="75"/>
        <v>490000</v>
      </c>
      <c r="AA83" s="70">
        <f t="shared" si="75"/>
        <v>490000</v>
      </c>
      <c r="AB83" s="70">
        <f t="shared" si="75"/>
        <v>490000</v>
      </c>
      <c r="AC83" s="70">
        <f t="shared" si="75"/>
        <v>490000</v>
      </c>
      <c r="AD83" s="70">
        <f t="shared" si="75"/>
        <v>490000</v>
      </c>
      <c r="AE83" s="70">
        <f t="shared" si="75"/>
        <v>490000</v>
      </c>
      <c r="AF83" s="70">
        <f t="shared" si="75"/>
        <v>490000</v>
      </c>
      <c r="AG83" s="70">
        <f t="shared" si="75"/>
        <v>490000</v>
      </c>
      <c r="AH83" s="70">
        <f t="shared" si="75"/>
        <v>490000</v>
      </c>
      <c r="AI83" s="70">
        <f t="shared" si="75"/>
        <v>490000</v>
      </c>
      <c r="AJ83" s="70">
        <f t="shared" si="75"/>
        <v>490000</v>
      </c>
      <c r="AK83" s="70">
        <f t="shared" si="75"/>
        <v>490000</v>
      </c>
      <c r="AL83" s="70">
        <f t="shared" si="75"/>
        <v>490000</v>
      </c>
      <c r="AM83" s="70">
        <f t="shared" si="75"/>
        <v>490000</v>
      </c>
      <c r="AN83" s="70">
        <f t="shared" si="75"/>
        <v>490000</v>
      </c>
      <c r="AO83" s="70">
        <f t="shared" si="75"/>
        <v>490000</v>
      </c>
      <c r="AP83" s="70">
        <f t="shared" si="75"/>
        <v>490000</v>
      </c>
      <c r="AQ83" s="70">
        <f t="shared" si="75"/>
        <v>490000</v>
      </c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</row>
    <row r="84" spans="1:476" ht="15.75" customHeight="1">
      <c r="A84" s="50"/>
      <c r="B84" s="326" t="s">
        <v>280</v>
      </c>
      <c r="C84" s="50"/>
      <c r="D84" s="221">
        <f>SUM(H84:AQ84)</f>
        <v>455</v>
      </c>
      <c r="E84" s="221"/>
      <c r="F84" s="221"/>
      <c r="G84" s="221"/>
      <c r="H84" s="227"/>
      <c r="I84" s="327">
        <v>7</v>
      </c>
      <c r="J84" s="327">
        <v>0</v>
      </c>
      <c r="K84" s="327">
        <v>0</v>
      </c>
      <c r="L84" s="227">
        <v>14</v>
      </c>
      <c r="M84" s="227">
        <f t="shared" ref="M84:AQ84" si="76">L84</f>
        <v>14</v>
      </c>
      <c r="N84" s="227">
        <f t="shared" si="76"/>
        <v>14</v>
      </c>
      <c r="O84" s="227">
        <f t="shared" si="76"/>
        <v>14</v>
      </c>
      <c r="P84" s="227">
        <f t="shared" si="76"/>
        <v>14</v>
      </c>
      <c r="Q84" s="227">
        <f t="shared" si="76"/>
        <v>14</v>
      </c>
      <c r="R84" s="227">
        <f t="shared" si="76"/>
        <v>14</v>
      </c>
      <c r="S84" s="227">
        <f t="shared" si="76"/>
        <v>14</v>
      </c>
      <c r="T84" s="227">
        <f t="shared" si="76"/>
        <v>14</v>
      </c>
      <c r="U84" s="227">
        <f t="shared" si="76"/>
        <v>14</v>
      </c>
      <c r="V84" s="227">
        <f t="shared" si="76"/>
        <v>14</v>
      </c>
      <c r="W84" s="227">
        <f t="shared" si="76"/>
        <v>14</v>
      </c>
      <c r="X84" s="227">
        <f t="shared" si="76"/>
        <v>14</v>
      </c>
      <c r="Y84" s="227">
        <f t="shared" si="76"/>
        <v>14</v>
      </c>
      <c r="Z84" s="227">
        <f t="shared" si="76"/>
        <v>14</v>
      </c>
      <c r="AA84" s="227">
        <f t="shared" si="76"/>
        <v>14</v>
      </c>
      <c r="AB84" s="227">
        <f t="shared" si="76"/>
        <v>14</v>
      </c>
      <c r="AC84" s="227">
        <f t="shared" si="76"/>
        <v>14</v>
      </c>
      <c r="AD84" s="227">
        <f t="shared" si="76"/>
        <v>14</v>
      </c>
      <c r="AE84" s="227">
        <f t="shared" si="76"/>
        <v>14</v>
      </c>
      <c r="AF84" s="227">
        <f t="shared" si="76"/>
        <v>14</v>
      </c>
      <c r="AG84" s="227">
        <f t="shared" si="76"/>
        <v>14</v>
      </c>
      <c r="AH84" s="227">
        <f t="shared" si="76"/>
        <v>14</v>
      </c>
      <c r="AI84" s="227">
        <f t="shared" si="76"/>
        <v>14</v>
      </c>
      <c r="AJ84" s="227">
        <f t="shared" si="76"/>
        <v>14</v>
      </c>
      <c r="AK84" s="227">
        <f t="shared" si="76"/>
        <v>14</v>
      </c>
      <c r="AL84" s="227">
        <f t="shared" si="76"/>
        <v>14</v>
      </c>
      <c r="AM84" s="227">
        <f t="shared" si="76"/>
        <v>14</v>
      </c>
      <c r="AN84" s="227">
        <f t="shared" si="76"/>
        <v>14</v>
      </c>
      <c r="AO84" s="227">
        <f t="shared" si="76"/>
        <v>14</v>
      </c>
      <c r="AP84" s="227">
        <f t="shared" si="76"/>
        <v>14</v>
      </c>
      <c r="AQ84" s="227">
        <f t="shared" si="76"/>
        <v>14</v>
      </c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</row>
    <row r="85" spans="1:476" ht="15.75" customHeight="1">
      <c r="A85" s="50"/>
      <c r="B85" s="326"/>
      <c r="C85" s="5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</row>
    <row r="86" spans="1:476" ht="12.75" customHeight="1">
      <c r="A86" s="50"/>
      <c r="B86" s="325" t="s">
        <v>296</v>
      </c>
      <c r="D86" s="221"/>
      <c r="E86" s="221"/>
      <c r="F86" s="221"/>
      <c r="G86" s="221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</row>
    <row r="87" spans="1:476" ht="15.75" customHeight="1">
      <c r="B87" s="326" t="s">
        <v>278</v>
      </c>
      <c r="C87" s="50"/>
      <c r="D87" s="221"/>
      <c r="E87" s="221"/>
      <c r="F87" s="221"/>
      <c r="G87" s="221"/>
      <c r="H87" s="227"/>
      <c r="I87" s="227">
        <v>50000</v>
      </c>
      <c r="J87" s="227">
        <v>0</v>
      </c>
      <c r="K87" s="227">
        <v>0</v>
      </c>
      <c r="L87" s="227">
        <v>55000</v>
      </c>
      <c r="M87" s="227">
        <f t="shared" ref="M87:AQ87" si="77">L87</f>
        <v>55000</v>
      </c>
      <c r="N87" s="227">
        <f t="shared" si="77"/>
        <v>55000</v>
      </c>
      <c r="O87" s="227">
        <f t="shared" si="77"/>
        <v>55000</v>
      </c>
      <c r="P87" s="227">
        <f t="shared" si="77"/>
        <v>55000</v>
      </c>
      <c r="Q87" s="227">
        <f t="shared" si="77"/>
        <v>55000</v>
      </c>
      <c r="R87" s="227">
        <f t="shared" si="77"/>
        <v>55000</v>
      </c>
      <c r="S87" s="227">
        <f t="shared" si="77"/>
        <v>55000</v>
      </c>
      <c r="T87" s="227">
        <f t="shared" si="77"/>
        <v>55000</v>
      </c>
      <c r="U87" s="227">
        <f t="shared" si="77"/>
        <v>55000</v>
      </c>
      <c r="V87" s="227">
        <f t="shared" si="77"/>
        <v>55000</v>
      </c>
      <c r="W87" s="227">
        <f t="shared" si="77"/>
        <v>55000</v>
      </c>
      <c r="X87" s="227">
        <f t="shared" si="77"/>
        <v>55000</v>
      </c>
      <c r="Y87" s="227">
        <f t="shared" si="77"/>
        <v>55000</v>
      </c>
      <c r="Z87" s="227">
        <f t="shared" si="77"/>
        <v>55000</v>
      </c>
      <c r="AA87" s="227">
        <f t="shared" si="77"/>
        <v>55000</v>
      </c>
      <c r="AB87" s="227">
        <f t="shared" si="77"/>
        <v>55000</v>
      </c>
      <c r="AC87" s="227">
        <f t="shared" si="77"/>
        <v>55000</v>
      </c>
      <c r="AD87" s="227">
        <f t="shared" si="77"/>
        <v>55000</v>
      </c>
      <c r="AE87" s="227">
        <f t="shared" si="77"/>
        <v>55000</v>
      </c>
      <c r="AF87" s="227">
        <f t="shared" si="77"/>
        <v>55000</v>
      </c>
      <c r="AG87" s="227">
        <f t="shared" si="77"/>
        <v>55000</v>
      </c>
      <c r="AH87" s="227">
        <f t="shared" si="77"/>
        <v>55000</v>
      </c>
      <c r="AI87" s="227">
        <f t="shared" si="77"/>
        <v>55000</v>
      </c>
      <c r="AJ87" s="227">
        <f t="shared" si="77"/>
        <v>55000</v>
      </c>
      <c r="AK87" s="227">
        <f t="shared" si="77"/>
        <v>55000</v>
      </c>
      <c r="AL87" s="227">
        <f t="shared" si="77"/>
        <v>55000</v>
      </c>
      <c r="AM87" s="227">
        <f t="shared" si="77"/>
        <v>55000</v>
      </c>
      <c r="AN87" s="227">
        <f t="shared" si="77"/>
        <v>55000</v>
      </c>
      <c r="AO87" s="227">
        <f t="shared" si="77"/>
        <v>55000</v>
      </c>
      <c r="AP87" s="227">
        <f t="shared" si="77"/>
        <v>55000</v>
      </c>
      <c r="AQ87" s="227">
        <f t="shared" si="77"/>
        <v>55000</v>
      </c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</row>
    <row r="88" spans="1:476" ht="15.75" customHeight="1">
      <c r="A88" s="50"/>
      <c r="B88" s="326" t="s">
        <v>279</v>
      </c>
      <c r="C88" s="50"/>
      <c r="D88" s="221">
        <f>SUM(H88:AQ88)</f>
        <v>35700000</v>
      </c>
      <c r="E88" s="221"/>
      <c r="F88" s="221"/>
      <c r="G88" s="221"/>
      <c r="H88" s="70">
        <f t="shared" ref="H88:AQ88" si="78">+H89*H87</f>
        <v>0</v>
      </c>
      <c r="I88" s="70">
        <f t="shared" si="78"/>
        <v>500000</v>
      </c>
      <c r="J88" s="70">
        <f t="shared" si="78"/>
        <v>0</v>
      </c>
      <c r="K88" s="70">
        <f t="shared" si="78"/>
        <v>0</v>
      </c>
      <c r="L88" s="70">
        <f t="shared" si="78"/>
        <v>1100000</v>
      </c>
      <c r="M88" s="70">
        <f t="shared" si="78"/>
        <v>1100000</v>
      </c>
      <c r="N88" s="70">
        <f t="shared" si="78"/>
        <v>1100000</v>
      </c>
      <c r="O88" s="70">
        <f t="shared" si="78"/>
        <v>1100000</v>
      </c>
      <c r="P88" s="70">
        <f t="shared" si="78"/>
        <v>1100000</v>
      </c>
      <c r="Q88" s="70">
        <f t="shared" si="78"/>
        <v>1100000</v>
      </c>
      <c r="R88" s="70">
        <f t="shared" si="78"/>
        <v>1100000</v>
      </c>
      <c r="S88" s="70">
        <f t="shared" si="78"/>
        <v>1100000</v>
      </c>
      <c r="T88" s="70">
        <f t="shared" si="78"/>
        <v>1100000</v>
      </c>
      <c r="U88" s="70">
        <f t="shared" si="78"/>
        <v>1100000</v>
      </c>
      <c r="V88" s="70">
        <f t="shared" si="78"/>
        <v>1100000</v>
      </c>
      <c r="W88" s="70">
        <f t="shared" si="78"/>
        <v>1100000</v>
      </c>
      <c r="X88" s="70">
        <f t="shared" si="78"/>
        <v>1100000</v>
      </c>
      <c r="Y88" s="70">
        <f t="shared" si="78"/>
        <v>1100000</v>
      </c>
      <c r="Z88" s="70">
        <f t="shared" si="78"/>
        <v>1100000</v>
      </c>
      <c r="AA88" s="70">
        <f t="shared" si="78"/>
        <v>1100000</v>
      </c>
      <c r="AB88" s="70">
        <f t="shared" si="78"/>
        <v>1100000</v>
      </c>
      <c r="AC88" s="70">
        <f t="shared" si="78"/>
        <v>1100000</v>
      </c>
      <c r="AD88" s="70">
        <f t="shared" si="78"/>
        <v>1100000</v>
      </c>
      <c r="AE88" s="70">
        <f t="shared" si="78"/>
        <v>1100000</v>
      </c>
      <c r="AF88" s="70">
        <f t="shared" si="78"/>
        <v>1100000</v>
      </c>
      <c r="AG88" s="70">
        <f t="shared" si="78"/>
        <v>1100000</v>
      </c>
      <c r="AH88" s="70">
        <f t="shared" si="78"/>
        <v>1100000</v>
      </c>
      <c r="AI88" s="70">
        <f t="shared" si="78"/>
        <v>1100000</v>
      </c>
      <c r="AJ88" s="70">
        <f t="shared" si="78"/>
        <v>1100000</v>
      </c>
      <c r="AK88" s="70">
        <f t="shared" si="78"/>
        <v>1100000</v>
      </c>
      <c r="AL88" s="70">
        <f t="shared" si="78"/>
        <v>1100000</v>
      </c>
      <c r="AM88" s="70">
        <f t="shared" si="78"/>
        <v>1100000</v>
      </c>
      <c r="AN88" s="70">
        <f t="shared" si="78"/>
        <v>1100000</v>
      </c>
      <c r="AO88" s="70">
        <f t="shared" si="78"/>
        <v>1100000</v>
      </c>
      <c r="AP88" s="70">
        <f t="shared" si="78"/>
        <v>1100000</v>
      </c>
      <c r="AQ88" s="70">
        <f t="shared" si="78"/>
        <v>1100000</v>
      </c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</row>
    <row r="89" spans="1:476" ht="15.75" customHeight="1">
      <c r="A89" s="50"/>
      <c r="B89" s="326" t="s">
        <v>280</v>
      </c>
      <c r="C89" s="50"/>
      <c r="D89" s="221">
        <f>SUM(H89:AQ89)</f>
        <v>650</v>
      </c>
      <c r="E89" s="221"/>
      <c r="F89" s="221"/>
      <c r="G89" s="221"/>
      <c r="H89" s="227"/>
      <c r="I89" s="227">
        <v>10</v>
      </c>
      <c r="J89" s="227">
        <v>0</v>
      </c>
      <c r="K89" s="227">
        <v>0</v>
      </c>
      <c r="L89" s="227">
        <v>20</v>
      </c>
      <c r="M89" s="227">
        <f t="shared" ref="M89:AQ89" si="79">L89</f>
        <v>20</v>
      </c>
      <c r="N89" s="227">
        <f t="shared" si="79"/>
        <v>20</v>
      </c>
      <c r="O89" s="227">
        <f t="shared" si="79"/>
        <v>20</v>
      </c>
      <c r="P89" s="227">
        <f t="shared" si="79"/>
        <v>20</v>
      </c>
      <c r="Q89" s="227">
        <f t="shared" si="79"/>
        <v>20</v>
      </c>
      <c r="R89" s="227">
        <f t="shared" si="79"/>
        <v>20</v>
      </c>
      <c r="S89" s="227">
        <f t="shared" si="79"/>
        <v>20</v>
      </c>
      <c r="T89" s="227">
        <f t="shared" si="79"/>
        <v>20</v>
      </c>
      <c r="U89" s="227">
        <f t="shared" si="79"/>
        <v>20</v>
      </c>
      <c r="V89" s="227">
        <f t="shared" si="79"/>
        <v>20</v>
      </c>
      <c r="W89" s="227">
        <f t="shared" si="79"/>
        <v>20</v>
      </c>
      <c r="X89" s="227">
        <f t="shared" si="79"/>
        <v>20</v>
      </c>
      <c r="Y89" s="227">
        <f t="shared" si="79"/>
        <v>20</v>
      </c>
      <c r="Z89" s="227">
        <f t="shared" si="79"/>
        <v>20</v>
      </c>
      <c r="AA89" s="227">
        <f t="shared" si="79"/>
        <v>20</v>
      </c>
      <c r="AB89" s="227">
        <f t="shared" si="79"/>
        <v>20</v>
      </c>
      <c r="AC89" s="227">
        <f t="shared" si="79"/>
        <v>20</v>
      </c>
      <c r="AD89" s="227">
        <f t="shared" si="79"/>
        <v>20</v>
      </c>
      <c r="AE89" s="227">
        <f t="shared" si="79"/>
        <v>20</v>
      </c>
      <c r="AF89" s="227">
        <f t="shared" si="79"/>
        <v>20</v>
      </c>
      <c r="AG89" s="227">
        <f t="shared" si="79"/>
        <v>20</v>
      </c>
      <c r="AH89" s="227">
        <f t="shared" si="79"/>
        <v>20</v>
      </c>
      <c r="AI89" s="227">
        <f t="shared" si="79"/>
        <v>20</v>
      </c>
      <c r="AJ89" s="227">
        <f t="shared" si="79"/>
        <v>20</v>
      </c>
      <c r="AK89" s="227">
        <f t="shared" si="79"/>
        <v>20</v>
      </c>
      <c r="AL89" s="227">
        <f t="shared" si="79"/>
        <v>20</v>
      </c>
      <c r="AM89" s="227">
        <f t="shared" si="79"/>
        <v>20</v>
      </c>
      <c r="AN89" s="227">
        <f t="shared" si="79"/>
        <v>20</v>
      </c>
      <c r="AO89" s="227">
        <f t="shared" si="79"/>
        <v>20</v>
      </c>
      <c r="AP89" s="227">
        <f t="shared" si="79"/>
        <v>20</v>
      </c>
      <c r="AQ89" s="227">
        <f t="shared" si="79"/>
        <v>20</v>
      </c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</row>
    <row r="90" spans="1:476" ht="15.75" customHeight="1">
      <c r="A90" s="50"/>
      <c r="B90" s="326"/>
      <c r="C90" s="50"/>
      <c r="D90" s="50"/>
      <c r="E90" s="50"/>
      <c r="F90" s="50"/>
      <c r="G90" s="5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</row>
    <row r="91" spans="1:476" ht="15.75" customHeight="1">
      <c r="A91" s="50"/>
      <c r="B91" s="205" t="s">
        <v>297</v>
      </c>
      <c r="C91" s="204"/>
      <c r="D91" s="204"/>
      <c r="E91" s="204"/>
      <c r="F91" s="204"/>
      <c r="G91" s="204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336"/>
      <c r="AQ91" s="336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</row>
    <row r="92" spans="1:476" ht="6" customHeight="1">
      <c r="A92" s="50"/>
      <c r="B92" s="324"/>
      <c r="C92" s="50"/>
      <c r="D92" s="221"/>
      <c r="E92" s="221"/>
      <c r="F92" s="221"/>
      <c r="G92" s="221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  <c r="NW92" s="50"/>
      <c r="NX92" s="50"/>
      <c r="NY92" s="50"/>
      <c r="NZ92" s="50"/>
      <c r="OA92" s="50"/>
      <c r="OB92" s="50"/>
      <c r="OC92" s="50"/>
      <c r="OD92" s="50"/>
      <c r="OE92" s="50"/>
      <c r="OF92" s="50"/>
      <c r="OG92" s="50"/>
      <c r="OH92" s="50"/>
      <c r="OI92" s="50"/>
      <c r="OJ92" s="50"/>
      <c r="OK92" s="50"/>
      <c r="OL92" s="50"/>
      <c r="OM92" s="50"/>
      <c r="ON92" s="50"/>
      <c r="OO92" s="50"/>
      <c r="OP92" s="50"/>
      <c r="OQ92" s="50"/>
      <c r="OR92" s="50"/>
      <c r="OS92" s="50"/>
      <c r="OT92" s="50"/>
      <c r="OU92" s="50"/>
      <c r="OV92" s="50"/>
      <c r="OW92" s="50"/>
      <c r="OX92" s="50"/>
      <c r="OY92" s="50"/>
      <c r="OZ92" s="50"/>
      <c r="PA92" s="50"/>
      <c r="PB92" s="50"/>
      <c r="PC92" s="50"/>
      <c r="PD92" s="50"/>
      <c r="PE92" s="50"/>
      <c r="PF92" s="50"/>
      <c r="PG92" s="50"/>
      <c r="PH92" s="50"/>
      <c r="PI92" s="50"/>
      <c r="PJ92" s="50"/>
      <c r="PK92" s="50"/>
      <c r="PL92" s="50"/>
      <c r="PM92" s="50"/>
      <c r="PN92" s="50"/>
      <c r="PO92" s="50"/>
      <c r="PP92" s="50"/>
      <c r="PQ92" s="50"/>
      <c r="PR92" s="50"/>
      <c r="PS92" s="50"/>
      <c r="PT92" s="50"/>
      <c r="PU92" s="50"/>
      <c r="PV92" s="50"/>
      <c r="PW92" s="50"/>
      <c r="PX92" s="50"/>
      <c r="PY92" s="50"/>
      <c r="PZ92" s="50"/>
      <c r="QA92" s="50"/>
      <c r="QB92" s="50"/>
      <c r="QC92" s="50"/>
      <c r="QD92" s="50"/>
      <c r="QE92" s="50"/>
      <c r="QF92" s="50"/>
      <c r="QG92" s="50"/>
      <c r="QH92" s="50"/>
      <c r="QI92" s="50"/>
      <c r="QJ92" s="50"/>
      <c r="QK92" s="50"/>
      <c r="QL92" s="50"/>
      <c r="QM92" s="50"/>
      <c r="QN92" s="50"/>
      <c r="QO92" s="50"/>
      <c r="QP92" s="50"/>
      <c r="QQ92" s="50"/>
      <c r="QR92" s="50"/>
      <c r="QS92" s="50"/>
      <c r="QT92" s="50"/>
      <c r="QU92" s="50"/>
      <c r="QV92" s="50"/>
      <c r="QW92" s="50"/>
      <c r="QX92" s="50"/>
      <c r="QY92" s="50"/>
      <c r="QZ92" s="50"/>
      <c r="RA92" s="50"/>
      <c r="RB92" s="50"/>
      <c r="RC92" s="50"/>
      <c r="RD92" s="50"/>
      <c r="RE92" s="50"/>
      <c r="RF92" s="50"/>
      <c r="RG92" s="50"/>
      <c r="RH92" s="50"/>
    </row>
    <row r="93" spans="1:476" ht="12.75" customHeight="1">
      <c r="A93" s="50"/>
      <c r="B93" s="325" t="s">
        <v>298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</row>
    <row r="94" spans="1:476" ht="15.75" customHeight="1">
      <c r="B94" s="326" t="s">
        <v>288</v>
      </c>
      <c r="C94" s="50"/>
      <c r="D94" s="221"/>
      <c r="E94" s="221"/>
      <c r="F94" s="221"/>
      <c r="G94" s="221"/>
      <c r="H94" s="227"/>
      <c r="I94" s="227">
        <v>52</v>
      </c>
      <c r="J94" s="227">
        <f t="shared" ref="J94:AQ94" si="80">I94</f>
        <v>52</v>
      </c>
      <c r="K94" s="227">
        <f t="shared" si="80"/>
        <v>52</v>
      </c>
      <c r="L94" s="227">
        <f t="shared" si="80"/>
        <v>52</v>
      </c>
      <c r="M94" s="227">
        <f t="shared" si="80"/>
        <v>52</v>
      </c>
      <c r="N94" s="227">
        <f t="shared" si="80"/>
        <v>52</v>
      </c>
      <c r="O94" s="227">
        <f t="shared" si="80"/>
        <v>52</v>
      </c>
      <c r="P94" s="227">
        <f t="shared" si="80"/>
        <v>52</v>
      </c>
      <c r="Q94" s="227">
        <f t="shared" si="80"/>
        <v>52</v>
      </c>
      <c r="R94" s="227">
        <f t="shared" si="80"/>
        <v>52</v>
      </c>
      <c r="S94" s="227">
        <f t="shared" si="80"/>
        <v>52</v>
      </c>
      <c r="T94" s="227">
        <f t="shared" si="80"/>
        <v>52</v>
      </c>
      <c r="U94" s="227">
        <f t="shared" si="80"/>
        <v>52</v>
      </c>
      <c r="V94" s="227">
        <f t="shared" si="80"/>
        <v>52</v>
      </c>
      <c r="W94" s="227">
        <f t="shared" si="80"/>
        <v>52</v>
      </c>
      <c r="X94" s="227">
        <f t="shared" si="80"/>
        <v>52</v>
      </c>
      <c r="Y94" s="227">
        <f t="shared" si="80"/>
        <v>52</v>
      </c>
      <c r="Z94" s="227">
        <f t="shared" si="80"/>
        <v>52</v>
      </c>
      <c r="AA94" s="227">
        <f t="shared" si="80"/>
        <v>52</v>
      </c>
      <c r="AB94" s="227">
        <f t="shared" si="80"/>
        <v>52</v>
      </c>
      <c r="AC94" s="227">
        <f t="shared" si="80"/>
        <v>52</v>
      </c>
      <c r="AD94" s="227">
        <f t="shared" si="80"/>
        <v>52</v>
      </c>
      <c r="AE94" s="227">
        <f t="shared" si="80"/>
        <v>52</v>
      </c>
      <c r="AF94" s="227">
        <f t="shared" si="80"/>
        <v>52</v>
      </c>
      <c r="AG94" s="227">
        <f t="shared" si="80"/>
        <v>52</v>
      </c>
      <c r="AH94" s="227">
        <f t="shared" si="80"/>
        <v>52</v>
      </c>
      <c r="AI94" s="227">
        <f t="shared" si="80"/>
        <v>52</v>
      </c>
      <c r="AJ94" s="227">
        <f t="shared" si="80"/>
        <v>52</v>
      </c>
      <c r="AK94" s="227">
        <f t="shared" si="80"/>
        <v>52</v>
      </c>
      <c r="AL94" s="227">
        <f t="shared" si="80"/>
        <v>52</v>
      </c>
      <c r="AM94" s="227">
        <f t="shared" si="80"/>
        <v>52</v>
      </c>
      <c r="AN94" s="227">
        <f t="shared" si="80"/>
        <v>52</v>
      </c>
      <c r="AO94" s="227">
        <f t="shared" si="80"/>
        <v>52</v>
      </c>
      <c r="AP94" s="227">
        <f t="shared" si="80"/>
        <v>52</v>
      </c>
      <c r="AQ94" s="227">
        <f t="shared" si="80"/>
        <v>52</v>
      </c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</row>
    <row r="95" spans="1:476" ht="15.75" customHeight="1">
      <c r="A95" s="50"/>
      <c r="B95" s="326" t="s">
        <v>279</v>
      </c>
      <c r="C95" s="50"/>
      <c r="D95" s="221">
        <f>SUM(H95:AQ95)</f>
        <v>13801666.666666662</v>
      </c>
      <c r="E95" s="221"/>
      <c r="F95" s="221"/>
      <c r="G95" s="221"/>
      <c r="H95" s="70">
        <f t="shared" ref="H95:AQ95" si="81">+H96*H94</f>
        <v>0</v>
      </c>
      <c r="I95" s="70">
        <f t="shared" si="81"/>
        <v>212333.33333333334</v>
      </c>
      <c r="J95" s="70">
        <f t="shared" si="81"/>
        <v>0</v>
      </c>
      <c r="K95" s="70">
        <f t="shared" si="81"/>
        <v>0</v>
      </c>
      <c r="L95" s="70">
        <f t="shared" si="81"/>
        <v>424666.66666666669</v>
      </c>
      <c r="M95" s="70">
        <f t="shared" si="81"/>
        <v>424666.66666666669</v>
      </c>
      <c r="N95" s="70">
        <f t="shared" si="81"/>
        <v>424666.66666666669</v>
      </c>
      <c r="O95" s="70">
        <f t="shared" si="81"/>
        <v>424666.66666666669</v>
      </c>
      <c r="P95" s="70">
        <f t="shared" si="81"/>
        <v>424666.66666666669</v>
      </c>
      <c r="Q95" s="70">
        <f t="shared" si="81"/>
        <v>424666.66666666669</v>
      </c>
      <c r="R95" s="70">
        <f t="shared" si="81"/>
        <v>424666.66666666669</v>
      </c>
      <c r="S95" s="70">
        <f t="shared" si="81"/>
        <v>424666.66666666669</v>
      </c>
      <c r="T95" s="70">
        <f t="shared" si="81"/>
        <v>424666.66666666669</v>
      </c>
      <c r="U95" s="70">
        <f t="shared" si="81"/>
        <v>424666.66666666669</v>
      </c>
      <c r="V95" s="70">
        <f t="shared" si="81"/>
        <v>424666.66666666669</v>
      </c>
      <c r="W95" s="70">
        <f t="shared" si="81"/>
        <v>424666.66666666669</v>
      </c>
      <c r="X95" s="70">
        <f t="shared" si="81"/>
        <v>424666.66666666669</v>
      </c>
      <c r="Y95" s="70">
        <f t="shared" si="81"/>
        <v>424666.66666666669</v>
      </c>
      <c r="Z95" s="70">
        <f t="shared" si="81"/>
        <v>424666.66666666669</v>
      </c>
      <c r="AA95" s="70">
        <f t="shared" si="81"/>
        <v>424666.66666666669</v>
      </c>
      <c r="AB95" s="70">
        <f t="shared" si="81"/>
        <v>424666.66666666669</v>
      </c>
      <c r="AC95" s="70">
        <f t="shared" si="81"/>
        <v>424666.66666666669</v>
      </c>
      <c r="AD95" s="70">
        <f t="shared" si="81"/>
        <v>424666.66666666669</v>
      </c>
      <c r="AE95" s="70">
        <f t="shared" si="81"/>
        <v>424666.66666666669</v>
      </c>
      <c r="AF95" s="70">
        <f t="shared" si="81"/>
        <v>424666.66666666669</v>
      </c>
      <c r="AG95" s="70">
        <f t="shared" si="81"/>
        <v>424666.66666666669</v>
      </c>
      <c r="AH95" s="70">
        <f t="shared" si="81"/>
        <v>424666.66666666669</v>
      </c>
      <c r="AI95" s="70">
        <f t="shared" si="81"/>
        <v>424666.66666666669</v>
      </c>
      <c r="AJ95" s="70">
        <f t="shared" si="81"/>
        <v>424666.66666666669</v>
      </c>
      <c r="AK95" s="70">
        <f t="shared" si="81"/>
        <v>424666.66666666669</v>
      </c>
      <c r="AL95" s="70">
        <f t="shared" si="81"/>
        <v>424666.66666666669</v>
      </c>
      <c r="AM95" s="70">
        <f t="shared" si="81"/>
        <v>424666.66666666669</v>
      </c>
      <c r="AN95" s="70">
        <f t="shared" si="81"/>
        <v>424666.66666666669</v>
      </c>
      <c r="AO95" s="70">
        <f t="shared" si="81"/>
        <v>424666.66666666669</v>
      </c>
      <c r="AP95" s="70">
        <f t="shared" si="81"/>
        <v>424666.66666666669</v>
      </c>
      <c r="AQ95" s="70">
        <f t="shared" si="81"/>
        <v>424666.66666666669</v>
      </c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</row>
    <row r="96" spans="1:476" ht="15.75" customHeight="1">
      <c r="A96" s="50"/>
      <c r="B96" s="326" t="s">
        <v>280</v>
      </c>
      <c r="C96" s="50"/>
      <c r="D96" s="221">
        <f>SUM(H96:AQ96)</f>
        <v>265416.66666666657</v>
      </c>
      <c r="E96" s="221"/>
      <c r="F96" s="221"/>
      <c r="G96" s="221"/>
      <c r="H96" s="227"/>
      <c r="I96" s="327">
        <f t="shared" ref="I96:AQ96" si="82">I84*5000*0.35/3</f>
        <v>4083.3333333333335</v>
      </c>
      <c r="J96" s="327">
        <f t="shared" si="82"/>
        <v>0</v>
      </c>
      <c r="K96" s="327">
        <f t="shared" si="82"/>
        <v>0</v>
      </c>
      <c r="L96" s="327">
        <f t="shared" si="82"/>
        <v>8166.666666666667</v>
      </c>
      <c r="M96" s="327">
        <f t="shared" si="82"/>
        <v>8166.666666666667</v>
      </c>
      <c r="N96" s="327">
        <f t="shared" si="82"/>
        <v>8166.666666666667</v>
      </c>
      <c r="O96" s="327">
        <f t="shared" si="82"/>
        <v>8166.666666666667</v>
      </c>
      <c r="P96" s="327">
        <f t="shared" si="82"/>
        <v>8166.666666666667</v>
      </c>
      <c r="Q96" s="327">
        <f t="shared" si="82"/>
        <v>8166.666666666667</v>
      </c>
      <c r="R96" s="327">
        <f t="shared" si="82"/>
        <v>8166.666666666667</v>
      </c>
      <c r="S96" s="327">
        <f t="shared" si="82"/>
        <v>8166.666666666667</v>
      </c>
      <c r="T96" s="327">
        <f t="shared" si="82"/>
        <v>8166.666666666667</v>
      </c>
      <c r="U96" s="327">
        <f t="shared" si="82"/>
        <v>8166.666666666667</v>
      </c>
      <c r="V96" s="327">
        <f t="shared" si="82"/>
        <v>8166.666666666667</v>
      </c>
      <c r="W96" s="327">
        <f t="shared" si="82"/>
        <v>8166.666666666667</v>
      </c>
      <c r="X96" s="327">
        <f t="shared" si="82"/>
        <v>8166.666666666667</v>
      </c>
      <c r="Y96" s="327">
        <f t="shared" si="82"/>
        <v>8166.666666666667</v>
      </c>
      <c r="Z96" s="327">
        <f t="shared" si="82"/>
        <v>8166.666666666667</v>
      </c>
      <c r="AA96" s="327">
        <f t="shared" si="82"/>
        <v>8166.666666666667</v>
      </c>
      <c r="AB96" s="327">
        <f t="shared" si="82"/>
        <v>8166.666666666667</v>
      </c>
      <c r="AC96" s="327">
        <f t="shared" si="82"/>
        <v>8166.666666666667</v>
      </c>
      <c r="AD96" s="327">
        <f t="shared" si="82"/>
        <v>8166.666666666667</v>
      </c>
      <c r="AE96" s="327">
        <f t="shared" si="82"/>
        <v>8166.666666666667</v>
      </c>
      <c r="AF96" s="327">
        <f t="shared" si="82"/>
        <v>8166.666666666667</v>
      </c>
      <c r="AG96" s="327">
        <f t="shared" si="82"/>
        <v>8166.666666666667</v>
      </c>
      <c r="AH96" s="327">
        <f t="shared" si="82"/>
        <v>8166.666666666667</v>
      </c>
      <c r="AI96" s="327">
        <f t="shared" si="82"/>
        <v>8166.666666666667</v>
      </c>
      <c r="AJ96" s="327">
        <f t="shared" si="82"/>
        <v>8166.666666666667</v>
      </c>
      <c r="AK96" s="327">
        <f t="shared" si="82"/>
        <v>8166.666666666667</v>
      </c>
      <c r="AL96" s="327">
        <f t="shared" si="82"/>
        <v>8166.666666666667</v>
      </c>
      <c r="AM96" s="327">
        <f t="shared" si="82"/>
        <v>8166.666666666667</v>
      </c>
      <c r="AN96" s="327">
        <f t="shared" si="82"/>
        <v>8166.666666666667</v>
      </c>
      <c r="AO96" s="327">
        <f t="shared" si="82"/>
        <v>8166.666666666667</v>
      </c>
      <c r="AP96" s="327">
        <f t="shared" si="82"/>
        <v>8166.666666666667</v>
      </c>
      <c r="AQ96" s="327">
        <f t="shared" si="82"/>
        <v>8166.666666666667</v>
      </c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</row>
    <row r="97" spans="1:476" ht="15.75" customHeight="1">
      <c r="A97" s="50"/>
      <c r="B97" s="326"/>
      <c r="C97" s="50"/>
      <c r="D97" s="50"/>
      <c r="E97" s="50"/>
      <c r="F97" s="50"/>
      <c r="G97" s="50"/>
      <c r="H97" s="108"/>
      <c r="I97" s="108"/>
      <c r="J97" s="108"/>
      <c r="K97" s="108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</row>
    <row r="98" spans="1:476" ht="12.75" customHeight="1">
      <c r="B98" s="325" t="s">
        <v>289</v>
      </c>
      <c r="H98" s="240"/>
      <c r="I98" s="240"/>
      <c r="J98" s="240"/>
      <c r="K98" s="24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</row>
    <row r="99" spans="1:476" ht="12.75" customHeight="1">
      <c r="B99" s="326" t="s">
        <v>288</v>
      </c>
      <c r="D99" s="221"/>
      <c r="E99" s="221"/>
      <c r="F99" s="221"/>
      <c r="G99" s="221"/>
      <c r="H99" s="227"/>
      <c r="I99" s="337">
        <f>L99</f>
        <v>27.12</v>
      </c>
      <c r="J99" s="337">
        <v>0</v>
      </c>
      <c r="K99" s="337">
        <v>0</v>
      </c>
      <c r="L99" s="337">
        <f t="shared" ref="L99:AQ99" si="83">L63</f>
        <v>27.12</v>
      </c>
      <c r="M99" s="337">
        <f t="shared" si="83"/>
        <v>27.12</v>
      </c>
      <c r="N99" s="337">
        <f t="shared" si="83"/>
        <v>27.12</v>
      </c>
      <c r="O99" s="337">
        <f t="shared" si="83"/>
        <v>27.12</v>
      </c>
      <c r="P99" s="337">
        <f t="shared" si="83"/>
        <v>27.12</v>
      </c>
      <c r="Q99" s="337">
        <f t="shared" si="83"/>
        <v>27.12</v>
      </c>
      <c r="R99" s="337">
        <f t="shared" si="83"/>
        <v>27.12</v>
      </c>
      <c r="S99" s="337">
        <f t="shared" si="83"/>
        <v>27.12</v>
      </c>
      <c r="T99" s="337">
        <f t="shared" si="83"/>
        <v>27.12</v>
      </c>
      <c r="U99" s="337">
        <f t="shared" si="83"/>
        <v>27.12</v>
      </c>
      <c r="V99" s="337">
        <f t="shared" si="83"/>
        <v>27.12</v>
      </c>
      <c r="W99" s="337">
        <f t="shared" si="83"/>
        <v>27.12</v>
      </c>
      <c r="X99" s="337">
        <f t="shared" si="83"/>
        <v>27.12</v>
      </c>
      <c r="Y99" s="337">
        <f t="shared" si="83"/>
        <v>27.12</v>
      </c>
      <c r="Z99" s="337">
        <f t="shared" si="83"/>
        <v>27.12</v>
      </c>
      <c r="AA99" s="337">
        <f t="shared" si="83"/>
        <v>27.12</v>
      </c>
      <c r="AB99" s="337">
        <f t="shared" si="83"/>
        <v>27.12</v>
      </c>
      <c r="AC99" s="337">
        <f t="shared" si="83"/>
        <v>27.12</v>
      </c>
      <c r="AD99" s="337">
        <f t="shared" si="83"/>
        <v>27.12</v>
      </c>
      <c r="AE99" s="337">
        <f t="shared" si="83"/>
        <v>27.12</v>
      </c>
      <c r="AF99" s="337">
        <f t="shared" si="83"/>
        <v>27.12</v>
      </c>
      <c r="AG99" s="337">
        <f t="shared" si="83"/>
        <v>27.12</v>
      </c>
      <c r="AH99" s="337">
        <f t="shared" si="83"/>
        <v>27.12</v>
      </c>
      <c r="AI99" s="337">
        <f t="shared" si="83"/>
        <v>27.12</v>
      </c>
      <c r="AJ99" s="337">
        <f t="shared" si="83"/>
        <v>27.12</v>
      </c>
      <c r="AK99" s="337">
        <f t="shared" si="83"/>
        <v>27.12</v>
      </c>
      <c r="AL99" s="337">
        <f t="shared" si="83"/>
        <v>27.12</v>
      </c>
      <c r="AM99" s="337">
        <f t="shared" si="83"/>
        <v>27.12</v>
      </c>
      <c r="AN99" s="337">
        <f t="shared" si="83"/>
        <v>27.12</v>
      </c>
      <c r="AO99" s="337">
        <f t="shared" si="83"/>
        <v>27.12</v>
      </c>
      <c r="AP99" s="337">
        <f t="shared" si="83"/>
        <v>27.12</v>
      </c>
      <c r="AQ99" s="337">
        <f t="shared" si="83"/>
        <v>27.12</v>
      </c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</row>
    <row r="100" spans="1:476" ht="12.75" customHeight="1">
      <c r="B100" s="326" t="s">
        <v>279</v>
      </c>
      <c r="D100" s="221">
        <f>SUM(H100:AQ100)</f>
        <v>33189117.000000022</v>
      </c>
      <c r="E100" s="221"/>
      <c r="F100" s="221"/>
      <c r="G100" s="221"/>
      <c r="H100" s="70">
        <f>+H101*H99</f>
        <v>0</v>
      </c>
      <c r="I100" s="70">
        <f t="shared" ref="I100:AQ100" si="84">+I101*I99*0.2215</f>
        <v>510601.8</v>
      </c>
      <c r="J100" s="70">
        <f t="shared" si="84"/>
        <v>0</v>
      </c>
      <c r="K100" s="70">
        <f t="shared" si="84"/>
        <v>0</v>
      </c>
      <c r="L100" s="70">
        <f t="shared" si="84"/>
        <v>1021203.6</v>
      </c>
      <c r="M100" s="70">
        <f t="shared" si="84"/>
        <v>1021203.6</v>
      </c>
      <c r="N100" s="70">
        <f t="shared" si="84"/>
        <v>1021203.6</v>
      </c>
      <c r="O100" s="70">
        <f t="shared" si="84"/>
        <v>1021203.6</v>
      </c>
      <c r="P100" s="70">
        <f t="shared" si="84"/>
        <v>1021203.6</v>
      </c>
      <c r="Q100" s="70">
        <f t="shared" si="84"/>
        <v>1021203.6</v>
      </c>
      <c r="R100" s="70">
        <f t="shared" si="84"/>
        <v>1021203.6</v>
      </c>
      <c r="S100" s="70">
        <f t="shared" si="84"/>
        <v>1021203.6</v>
      </c>
      <c r="T100" s="70">
        <f t="shared" si="84"/>
        <v>1021203.6</v>
      </c>
      <c r="U100" s="70">
        <f t="shared" si="84"/>
        <v>1021203.6</v>
      </c>
      <c r="V100" s="70">
        <f t="shared" si="84"/>
        <v>1021203.6</v>
      </c>
      <c r="W100" s="70">
        <f t="shared" si="84"/>
        <v>1021203.6</v>
      </c>
      <c r="X100" s="70">
        <f t="shared" si="84"/>
        <v>1021203.6</v>
      </c>
      <c r="Y100" s="70">
        <f t="shared" si="84"/>
        <v>1021203.6</v>
      </c>
      <c r="Z100" s="70">
        <f t="shared" si="84"/>
        <v>1021203.6</v>
      </c>
      <c r="AA100" s="70">
        <f t="shared" si="84"/>
        <v>1021203.6</v>
      </c>
      <c r="AB100" s="70">
        <f t="shared" si="84"/>
        <v>1021203.6</v>
      </c>
      <c r="AC100" s="70">
        <f t="shared" si="84"/>
        <v>1021203.6</v>
      </c>
      <c r="AD100" s="70">
        <f t="shared" si="84"/>
        <v>1021203.6</v>
      </c>
      <c r="AE100" s="70">
        <f t="shared" si="84"/>
        <v>1021203.6</v>
      </c>
      <c r="AF100" s="70">
        <f t="shared" si="84"/>
        <v>1021203.6</v>
      </c>
      <c r="AG100" s="70">
        <f t="shared" si="84"/>
        <v>1021203.6</v>
      </c>
      <c r="AH100" s="70">
        <f t="shared" si="84"/>
        <v>1021203.6</v>
      </c>
      <c r="AI100" s="70">
        <f t="shared" si="84"/>
        <v>1021203.6</v>
      </c>
      <c r="AJ100" s="70">
        <f t="shared" si="84"/>
        <v>1021203.6</v>
      </c>
      <c r="AK100" s="70">
        <f t="shared" si="84"/>
        <v>1021203.6</v>
      </c>
      <c r="AL100" s="70">
        <f t="shared" si="84"/>
        <v>1021203.6</v>
      </c>
      <c r="AM100" s="70">
        <f t="shared" si="84"/>
        <v>1021203.6</v>
      </c>
      <c r="AN100" s="70">
        <f t="shared" si="84"/>
        <v>1021203.6</v>
      </c>
      <c r="AO100" s="70">
        <f t="shared" si="84"/>
        <v>1021203.6</v>
      </c>
      <c r="AP100" s="70">
        <f t="shared" si="84"/>
        <v>1021203.6</v>
      </c>
      <c r="AQ100" s="70">
        <f t="shared" si="84"/>
        <v>1021203.6</v>
      </c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</row>
    <row r="101" spans="1:476" ht="12.75" customHeight="1">
      <c r="B101" s="326" t="s">
        <v>280</v>
      </c>
      <c r="D101" s="221">
        <f>SUM(H101:AQ101)</f>
        <v>5525000</v>
      </c>
      <c r="E101" s="221"/>
      <c r="F101" s="221"/>
      <c r="G101" s="221"/>
      <c r="H101" s="227"/>
      <c r="I101" s="327">
        <f>5000*(I84+I89)</f>
        <v>85000</v>
      </c>
      <c r="J101" s="327">
        <f>5000*(J84+J89)</f>
        <v>0</v>
      </c>
      <c r="K101" s="327">
        <f>5000*(K84+K89)</f>
        <v>0</v>
      </c>
      <c r="L101" s="327">
        <f>5000*(L84+L89)</f>
        <v>170000</v>
      </c>
      <c r="M101" s="327">
        <f t="shared" ref="M101:AQ101" si="85">L101</f>
        <v>170000</v>
      </c>
      <c r="N101" s="327">
        <f t="shared" si="85"/>
        <v>170000</v>
      </c>
      <c r="O101" s="327">
        <f t="shared" si="85"/>
        <v>170000</v>
      </c>
      <c r="P101" s="327">
        <f t="shared" si="85"/>
        <v>170000</v>
      </c>
      <c r="Q101" s="327">
        <f t="shared" si="85"/>
        <v>170000</v>
      </c>
      <c r="R101" s="327">
        <f t="shared" si="85"/>
        <v>170000</v>
      </c>
      <c r="S101" s="327">
        <f t="shared" si="85"/>
        <v>170000</v>
      </c>
      <c r="T101" s="327">
        <f t="shared" si="85"/>
        <v>170000</v>
      </c>
      <c r="U101" s="327">
        <f t="shared" si="85"/>
        <v>170000</v>
      </c>
      <c r="V101" s="327">
        <f t="shared" si="85"/>
        <v>170000</v>
      </c>
      <c r="W101" s="327">
        <f t="shared" si="85"/>
        <v>170000</v>
      </c>
      <c r="X101" s="327">
        <f t="shared" si="85"/>
        <v>170000</v>
      </c>
      <c r="Y101" s="327">
        <f t="shared" si="85"/>
        <v>170000</v>
      </c>
      <c r="Z101" s="327">
        <f t="shared" si="85"/>
        <v>170000</v>
      </c>
      <c r="AA101" s="327">
        <f t="shared" si="85"/>
        <v>170000</v>
      </c>
      <c r="AB101" s="327">
        <f t="shared" si="85"/>
        <v>170000</v>
      </c>
      <c r="AC101" s="327">
        <f t="shared" si="85"/>
        <v>170000</v>
      </c>
      <c r="AD101" s="327">
        <f t="shared" si="85"/>
        <v>170000</v>
      </c>
      <c r="AE101" s="327">
        <f t="shared" si="85"/>
        <v>170000</v>
      </c>
      <c r="AF101" s="327">
        <f t="shared" si="85"/>
        <v>170000</v>
      </c>
      <c r="AG101" s="327">
        <f t="shared" si="85"/>
        <v>170000</v>
      </c>
      <c r="AH101" s="327">
        <f t="shared" si="85"/>
        <v>170000</v>
      </c>
      <c r="AI101" s="327">
        <f t="shared" si="85"/>
        <v>170000</v>
      </c>
      <c r="AJ101" s="327">
        <f t="shared" si="85"/>
        <v>170000</v>
      </c>
      <c r="AK101" s="327">
        <f t="shared" si="85"/>
        <v>170000</v>
      </c>
      <c r="AL101" s="327">
        <f t="shared" si="85"/>
        <v>170000</v>
      </c>
      <c r="AM101" s="327">
        <f t="shared" si="85"/>
        <v>170000</v>
      </c>
      <c r="AN101" s="327">
        <f t="shared" si="85"/>
        <v>170000</v>
      </c>
      <c r="AO101" s="327">
        <f t="shared" si="85"/>
        <v>170000</v>
      </c>
      <c r="AP101" s="327">
        <f t="shared" si="85"/>
        <v>170000</v>
      </c>
      <c r="AQ101" s="327">
        <f t="shared" si="85"/>
        <v>170000</v>
      </c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</row>
    <row r="102" spans="1:476" ht="12.75" customHeight="1"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</row>
    <row r="103" spans="1:476" ht="15.75" customHeight="1">
      <c r="A103" s="50"/>
      <c r="B103" s="205" t="s">
        <v>299</v>
      </c>
      <c r="C103" s="204"/>
      <c r="D103" s="204"/>
      <c r="E103" s="204"/>
      <c r="F103" s="204"/>
      <c r="G103" s="204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6"/>
      <c r="AM103" s="336"/>
      <c r="AN103" s="336"/>
      <c r="AO103" s="336"/>
      <c r="AP103" s="336"/>
      <c r="AQ103" s="336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</row>
    <row r="104" spans="1:476" ht="6" customHeight="1">
      <c r="A104" s="50"/>
      <c r="B104" s="324"/>
      <c r="C104" s="50"/>
      <c r="D104" s="221"/>
      <c r="E104" s="221"/>
      <c r="F104" s="221"/>
      <c r="G104" s="221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</row>
    <row r="105" spans="1:476" ht="12.75" customHeight="1">
      <c r="B105" s="325" t="s">
        <v>291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</row>
    <row r="106" spans="1:476" ht="12.75" customHeight="1">
      <c r="B106" s="326" t="s">
        <v>292</v>
      </c>
      <c r="D106" s="221"/>
      <c r="E106" s="221"/>
      <c r="F106" s="221"/>
      <c r="G106" s="221"/>
      <c r="H106" s="227"/>
      <c r="I106" s="227">
        <v>0</v>
      </c>
      <c r="J106" s="227">
        <v>0</v>
      </c>
      <c r="K106" s="227">
        <v>0</v>
      </c>
      <c r="L106" s="327">
        <v>2500000</v>
      </c>
      <c r="M106" s="227">
        <f t="shared" ref="M106:AQ106" si="86">L106</f>
        <v>2500000</v>
      </c>
      <c r="N106" s="227">
        <f t="shared" si="86"/>
        <v>2500000</v>
      </c>
      <c r="O106" s="227">
        <f t="shared" si="86"/>
        <v>2500000</v>
      </c>
      <c r="P106" s="227">
        <f t="shared" si="86"/>
        <v>2500000</v>
      </c>
      <c r="Q106" s="227">
        <f t="shared" si="86"/>
        <v>2500000</v>
      </c>
      <c r="R106" s="227">
        <f t="shared" si="86"/>
        <v>2500000</v>
      </c>
      <c r="S106" s="227">
        <f t="shared" si="86"/>
        <v>2500000</v>
      </c>
      <c r="T106" s="227">
        <f t="shared" si="86"/>
        <v>2500000</v>
      </c>
      <c r="U106" s="227">
        <f t="shared" si="86"/>
        <v>2500000</v>
      </c>
      <c r="V106" s="227">
        <f t="shared" si="86"/>
        <v>2500000</v>
      </c>
      <c r="W106" s="227">
        <f t="shared" si="86"/>
        <v>2500000</v>
      </c>
      <c r="X106" s="227">
        <f t="shared" si="86"/>
        <v>2500000</v>
      </c>
      <c r="Y106" s="227">
        <f t="shared" si="86"/>
        <v>2500000</v>
      </c>
      <c r="Z106" s="227">
        <f t="shared" si="86"/>
        <v>2500000</v>
      </c>
      <c r="AA106" s="227">
        <f t="shared" si="86"/>
        <v>2500000</v>
      </c>
      <c r="AB106" s="227">
        <f t="shared" si="86"/>
        <v>2500000</v>
      </c>
      <c r="AC106" s="227">
        <f t="shared" si="86"/>
        <v>2500000</v>
      </c>
      <c r="AD106" s="227">
        <f t="shared" si="86"/>
        <v>2500000</v>
      </c>
      <c r="AE106" s="227">
        <f t="shared" si="86"/>
        <v>2500000</v>
      </c>
      <c r="AF106" s="227">
        <f t="shared" si="86"/>
        <v>2500000</v>
      </c>
      <c r="AG106" s="227">
        <f t="shared" si="86"/>
        <v>2500000</v>
      </c>
      <c r="AH106" s="227">
        <f t="shared" si="86"/>
        <v>2500000</v>
      </c>
      <c r="AI106" s="227">
        <f t="shared" si="86"/>
        <v>2500000</v>
      </c>
      <c r="AJ106" s="227">
        <f t="shared" si="86"/>
        <v>2500000</v>
      </c>
      <c r="AK106" s="227">
        <f t="shared" si="86"/>
        <v>2500000</v>
      </c>
      <c r="AL106" s="227">
        <f t="shared" si="86"/>
        <v>2500000</v>
      </c>
      <c r="AM106" s="227">
        <f t="shared" si="86"/>
        <v>2500000</v>
      </c>
      <c r="AN106" s="227">
        <f t="shared" si="86"/>
        <v>2500000</v>
      </c>
      <c r="AO106" s="227">
        <f t="shared" si="86"/>
        <v>2500000</v>
      </c>
      <c r="AP106" s="227">
        <f t="shared" si="86"/>
        <v>2500000</v>
      </c>
      <c r="AQ106" s="227">
        <f t="shared" si="86"/>
        <v>2500000</v>
      </c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</row>
    <row r="107" spans="1:476" ht="12.75" customHeight="1">
      <c r="B107" s="326" t="s">
        <v>279</v>
      </c>
      <c r="D107" s="221">
        <f>SUM(H107:AQ107)</f>
        <v>80000000</v>
      </c>
      <c r="E107" s="221"/>
      <c r="F107" s="221"/>
      <c r="G107" s="221"/>
      <c r="H107" s="70">
        <f t="shared" ref="H107:AQ107" si="87">+H108*H106</f>
        <v>0</v>
      </c>
      <c r="I107" s="70">
        <f t="shared" si="87"/>
        <v>0</v>
      </c>
      <c r="J107" s="70">
        <f t="shared" si="87"/>
        <v>0</v>
      </c>
      <c r="K107" s="70">
        <f t="shared" si="87"/>
        <v>0</v>
      </c>
      <c r="L107" s="70">
        <f t="shared" si="87"/>
        <v>2500000</v>
      </c>
      <c r="M107" s="70">
        <f t="shared" si="87"/>
        <v>2500000</v>
      </c>
      <c r="N107" s="70">
        <f t="shared" si="87"/>
        <v>2500000</v>
      </c>
      <c r="O107" s="70">
        <f t="shared" si="87"/>
        <v>2500000</v>
      </c>
      <c r="P107" s="70">
        <f t="shared" si="87"/>
        <v>2500000</v>
      </c>
      <c r="Q107" s="70">
        <f t="shared" si="87"/>
        <v>2500000</v>
      </c>
      <c r="R107" s="70">
        <f t="shared" si="87"/>
        <v>2500000</v>
      </c>
      <c r="S107" s="70">
        <f t="shared" si="87"/>
        <v>2500000</v>
      </c>
      <c r="T107" s="70">
        <f t="shared" si="87"/>
        <v>2500000</v>
      </c>
      <c r="U107" s="70">
        <f t="shared" si="87"/>
        <v>2500000</v>
      </c>
      <c r="V107" s="70">
        <f t="shared" si="87"/>
        <v>2500000</v>
      </c>
      <c r="W107" s="70">
        <f t="shared" si="87"/>
        <v>2500000</v>
      </c>
      <c r="X107" s="70">
        <f t="shared" si="87"/>
        <v>2500000</v>
      </c>
      <c r="Y107" s="70">
        <f t="shared" si="87"/>
        <v>2500000</v>
      </c>
      <c r="Z107" s="70">
        <f t="shared" si="87"/>
        <v>2500000</v>
      </c>
      <c r="AA107" s="70">
        <f t="shared" si="87"/>
        <v>2500000</v>
      </c>
      <c r="AB107" s="70">
        <f t="shared" si="87"/>
        <v>2500000</v>
      </c>
      <c r="AC107" s="70">
        <f t="shared" si="87"/>
        <v>2500000</v>
      </c>
      <c r="AD107" s="70">
        <f t="shared" si="87"/>
        <v>2500000</v>
      </c>
      <c r="AE107" s="70">
        <f t="shared" si="87"/>
        <v>2500000</v>
      </c>
      <c r="AF107" s="70">
        <f t="shared" si="87"/>
        <v>2500000</v>
      </c>
      <c r="AG107" s="70">
        <f t="shared" si="87"/>
        <v>2500000</v>
      </c>
      <c r="AH107" s="70">
        <f t="shared" si="87"/>
        <v>2500000</v>
      </c>
      <c r="AI107" s="70">
        <f t="shared" si="87"/>
        <v>2500000</v>
      </c>
      <c r="AJ107" s="70">
        <f t="shared" si="87"/>
        <v>2500000</v>
      </c>
      <c r="AK107" s="70">
        <f t="shared" si="87"/>
        <v>2500000</v>
      </c>
      <c r="AL107" s="70">
        <f t="shared" si="87"/>
        <v>2500000</v>
      </c>
      <c r="AM107" s="70">
        <f t="shared" si="87"/>
        <v>2500000</v>
      </c>
      <c r="AN107" s="70">
        <f t="shared" si="87"/>
        <v>2500000</v>
      </c>
      <c r="AO107" s="70">
        <f t="shared" si="87"/>
        <v>2500000</v>
      </c>
      <c r="AP107" s="70">
        <f t="shared" si="87"/>
        <v>2500000</v>
      </c>
      <c r="AQ107" s="70">
        <f t="shared" si="87"/>
        <v>2500000</v>
      </c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</row>
    <row r="108" spans="1:476" ht="12.75" customHeight="1">
      <c r="B108" s="326" t="s">
        <v>280</v>
      </c>
      <c r="D108" s="221">
        <f>SUM(H108:AQ108)</f>
        <v>32</v>
      </c>
      <c r="E108" s="221"/>
      <c r="F108" s="221"/>
      <c r="G108" s="221"/>
      <c r="H108" s="227"/>
      <c r="I108" s="227">
        <v>0</v>
      </c>
      <c r="J108" s="227">
        <v>0</v>
      </c>
      <c r="K108" s="227">
        <v>0</v>
      </c>
      <c r="L108" s="227">
        <v>1</v>
      </c>
      <c r="M108" s="227">
        <v>1</v>
      </c>
      <c r="N108" s="227">
        <v>1</v>
      </c>
      <c r="O108" s="227">
        <v>1</v>
      </c>
      <c r="P108" s="227">
        <v>1</v>
      </c>
      <c r="Q108" s="227">
        <v>1</v>
      </c>
      <c r="R108" s="227">
        <v>1</v>
      </c>
      <c r="S108" s="227">
        <v>1</v>
      </c>
      <c r="T108" s="227">
        <v>1</v>
      </c>
      <c r="U108" s="227">
        <v>1</v>
      </c>
      <c r="V108" s="227">
        <v>1</v>
      </c>
      <c r="W108" s="227">
        <v>1</v>
      </c>
      <c r="X108" s="227">
        <v>1</v>
      </c>
      <c r="Y108" s="227">
        <v>1</v>
      </c>
      <c r="Z108" s="227">
        <v>1</v>
      </c>
      <c r="AA108" s="227">
        <v>1</v>
      </c>
      <c r="AB108" s="227">
        <v>1</v>
      </c>
      <c r="AC108" s="227">
        <v>1</v>
      </c>
      <c r="AD108" s="227">
        <v>1</v>
      </c>
      <c r="AE108" s="227">
        <v>1</v>
      </c>
      <c r="AF108" s="227">
        <v>1</v>
      </c>
      <c r="AG108" s="227">
        <v>1</v>
      </c>
      <c r="AH108" s="227">
        <v>1</v>
      </c>
      <c r="AI108" s="227">
        <v>1</v>
      </c>
      <c r="AJ108" s="227">
        <v>1</v>
      </c>
      <c r="AK108" s="227">
        <v>1</v>
      </c>
      <c r="AL108" s="227">
        <v>1</v>
      </c>
      <c r="AM108" s="227">
        <v>1</v>
      </c>
      <c r="AN108" s="227">
        <v>1</v>
      </c>
      <c r="AO108" s="227">
        <v>1</v>
      </c>
      <c r="AP108" s="227">
        <v>1</v>
      </c>
      <c r="AQ108" s="227">
        <v>1</v>
      </c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</row>
    <row r="109" spans="1:476" ht="12.75" customHeight="1">
      <c r="B109" s="326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</row>
    <row r="110" spans="1:476" ht="12.75" customHeight="1">
      <c r="B110" s="325" t="s">
        <v>293</v>
      </c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</row>
    <row r="111" spans="1:476" ht="12.75" customHeight="1">
      <c r="B111" s="326" t="s">
        <v>292</v>
      </c>
      <c r="D111" s="221"/>
      <c r="E111" s="221"/>
      <c r="F111" s="221"/>
      <c r="G111" s="221"/>
      <c r="H111" s="227"/>
      <c r="I111" s="227">
        <v>0</v>
      </c>
      <c r="J111" s="227">
        <v>0</v>
      </c>
      <c r="K111" s="227">
        <v>0</v>
      </c>
      <c r="L111" s="227">
        <v>500000</v>
      </c>
      <c r="M111" s="227">
        <f t="shared" ref="M111:AQ111" si="88">L111</f>
        <v>500000</v>
      </c>
      <c r="N111" s="227">
        <f t="shared" si="88"/>
        <v>500000</v>
      </c>
      <c r="O111" s="227">
        <f t="shared" si="88"/>
        <v>500000</v>
      </c>
      <c r="P111" s="227">
        <f t="shared" si="88"/>
        <v>500000</v>
      </c>
      <c r="Q111" s="227">
        <f t="shared" si="88"/>
        <v>500000</v>
      </c>
      <c r="R111" s="227">
        <f t="shared" si="88"/>
        <v>500000</v>
      </c>
      <c r="S111" s="227">
        <f t="shared" si="88"/>
        <v>500000</v>
      </c>
      <c r="T111" s="227">
        <f t="shared" si="88"/>
        <v>500000</v>
      </c>
      <c r="U111" s="227">
        <f t="shared" si="88"/>
        <v>500000</v>
      </c>
      <c r="V111" s="227">
        <f t="shared" si="88"/>
        <v>500000</v>
      </c>
      <c r="W111" s="227">
        <f t="shared" si="88"/>
        <v>500000</v>
      </c>
      <c r="X111" s="227">
        <f t="shared" si="88"/>
        <v>500000</v>
      </c>
      <c r="Y111" s="227">
        <f t="shared" si="88"/>
        <v>500000</v>
      </c>
      <c r="Z111" s="227">
        <f t="shared" si="88"/>
        <v>500000</v>
      </c>
      <c r="AA111" s="227">
        <f t="shared" si="88"/>
        <v>500000</v>
      </c>
      <c r="AB111" s="227">
        <f t="shared" si="88"/>
        <v>500000</v>
      </c>
      <c r="AC111" s="227">
        <f t="shared" si="88"/>
        <v>500000</v>
      </c>
      <c r="AD111" s="227">
        <f t="shared" si="88"/>
        <v>500000</v>
      </c>
      <c r="AE111" s="227">
        <f t="shared" si="88"/>
        <v>500000</v>
      </c>
      <c r="AF111" s="227">
        <f t="shared" si="88"/>
        <v>500000</v>
      </c>
      <c r="AG111" s="227">
        <f t="shared" si="88"/>
        <v>500000</v>
      </c>
      <c r="AH111" s="227">
        <f t="shared" si="88"/>
        <v>500000</v>
      </c>
      <c r="AI111" s="227">
        <f t="shared" si="88"/>
        <v>500000</v>
      </c>
      <c r="AJ111" s="227">
        <f t="shared" si="88"/>
        <v>500000</v>
      </c>
      <c r="AK111" s="227">
        <f t="shared" si="88"/>
        <v>500000</v>
      </c>
      <c r="AL111" s="227">
        <f t="shared" si="88"/>
        <v>500000</v>
      </c>
      <c r="AM111" s="227">
        <f t="shared" si="88"/>
        <v>500000</v>
      </c>
      <c r="AN111" s="227">
        <f t="shared" si="88"/>
        <v>500000</v>
      </c>
      <c r="AO111" s="227">
        <f t="shared" si="88"/>
        <v>500000</v>
      </c>
      <c r="AP111" s="227">
        <f t="shared" si="88"/>
        <v>500000</v>
      </c>
      <c r="AQ111" s="227">
        <f t="shared" si="88"/>
        <v>500000</v>
      </c>
      <c r="AR111" s="240"/>
      <c r="AS111" s="240"/>
      <c r="AT111" s="240"/>
      <c r="AU111" s="240"/>
      <c r="AV111" s="240"/>
      <c r="AW111" s="240"/>
      <c r="AX111" s="240"/>
      <c r="AY111" s="240"/>
      <c r="AZ111" s="240"/>
      <c r="BA111" s="240"/>
    </row>
    <row r="112" spans="1:476" ht="12.75" customHeight="1">
      <c r="B112" s="326" t="s">
        <v>279</v>
      </c>
      <c r="D112" s="221">
        <f>SUM(H112:AQ112)</f>
        <v>16000000</v>
      </c>
      <c r="E112" s="221"/>
      <c r="F112" s="221"/>
      <c r="G112" s="221"/>
      <c r="H112" s="70">
        <f t="shared" ref="H112:AQ112" si="89">+H113*H111</f>
        <v>0</v>
      </c>
      <c r="I112" s="70">
        <f t="shared" si="89"/>
        <v>0</v>
      </c>
      <c r="J112" s="70">
        <f t="shared" si="89"/>
        <v>0</v>
      </c>
      <c r="K112" s="70">
        <f t="shared" si="89"/>
        <v>0</v>
      </c>
      <c r="L112" s="70">
        <f t="shared" si="89"/>
        <v>500000</v>
      </c>
      <c r="M112" s="70">
        <f t="shared" si="89"/>
        <v>500000</v>
      </c>
      <c r="N112" s="70">
        <f t="shared" si="89"/>
        <v>500000</v>
      </c>
      <c r="O112" s="70">
        <f t="shared" si="89"/>
        <v>500000</v>
      </c>
      <c r="P112" s="70">
        <f t="shared" si="89"/>
        <v>500000</v>
      </c>
      <c r="Q112" s="70">
        <f t="shared" si="89"/>
        <v>500000</v>
      </c>
      <c r="R112" s="70">
        <f t="shared" si="89"/>
        <v>500000</v>
      </c>
      <c r="S112" s="70">
        <f t="shared" si="89"/>
        <v>500000</v>
      </c>
      <c r="T112" s="70">
        <f t="shared" si="89"/>
        <v>500000</v>
      </c>
      <c r="U112" s="70">
        <f t="shared" si="89"/>
        <v>500000</v>
      </c>
      <c r="V112" s="70">
        <f t="shared" si="89"/>
        <v>500000</v>
      </c>
      <c r="W112" s="70">
        <f t="shared" si="89"/>
        <v>500000</v>
      </c>
      <c r="X112" s="70">
        <f t="shared" si="89"/>
        <v>500000</v>
      </c>
      <c r="Y112" s="70">
        <f t="shared" si="89"/>
        <v>500000</v>
      </c>
      <c r="Z112" s="70">
        <f t="shared" si="89"/>
        <v>500000</v>
      </c>
      <c r="AA112" s="70">
        <f t="shared" si="89"/>
        <v>500000</v>
      </c>
      <c r="AB112" s="70">
        <f t="shared" si="89"/>
        <v>500000</v>
      </c>
      <c r="AC112" s="70">
        <f t="shared" si="89"/>
        <v>500000</v>
      </c>
      <c r="AD112" s="70">
        <f t="shared" si="89"/>
        <v>500000</v>
      </c>
      <c r="AE112" s="70">
        <f t="shared" si="89"/>
        <v>500000</v>
      </c>
      <c r="AF112" s="70">
        <f t="shared" si="89"/>
        <v>500000</v>
      </c>
      <c r="AG112" s="70">
        <f t="shared" si="89"/>
        <v>500000</v>
      </c>
      <c r="AH112" s="70">
        <f t="shared" si="89"/>
        <v>500000</v>
      </c>
      <c r="AI112" s="70">
        <f t="shared" si="89"/>
        <v>500000</v>
      </c>
      <c r="AJ112" s="70">
        <f t="shared" si="89"/>
        <v>500000</v>
      </c>
      <c r="AK112" s="70">
        <f t="shared" si="89"/>
        <v>500000</v>
      </c>
      <c r="AL112" s="70">
        <f t="shared" si="89"/>
        <v>500000</v>
      </c>
      <c r="AM112" s="70">
        <f t="shared" si="89"/>
        <v>500000</v>
      </c>
      <c r="AN112" s="70">
        <f t="shared" si="89"/>
        <v>500000</v>
      </c>
      <c r="AO112" s="70">
        <f t="shared" si="89"/>
        <v>500000</v>
      </c>
      <c r="AP112" s="70">
        <f t="shared" si="89"/>
        <v>500000</v>
      </c>
      <c r="AQ112" s="70">
        <f t="shared" si="89"/>
        <v>500000</v>
      </c>
      <c r="AR112" s="240"/>
      <c r="AS112" s="240"/>
      <c r="AT112" s="240"/>
      <c r="AU112" s="240"/>
      <c r="AV112" s="240"/>
      <c r="AW112" s="240"/>
      <c r="AX112" s="240"/>
      <c r="AY112" s="240"/>
      <c r="AZ112" s="240"/>
      <c r="BA112" s="240"/>
    </row>
    <row r="113" spans="1:476" ht="12.75" customHeight="1">
      <c r="B113" s="326" t="s">
        <v>280</v>
      </c>
      <c r="D113" s="221">
        <f>SUM(H113:AQ113)</f>
        <v>32</v>
      </c>
      <c r="E113" s="221"/>
      <c r="F113" s="221"/>
      <c r="G113" s="221"/>
      <c r="H113" s="227"/>
      <c r="I113" s="227">
        <v>0</v>
      </c>
      <c r="J113" s="227">
        <v>0</v>
      </c>
      <c r="K113" s="227">
        <v>0</v>
      </c>
      <c r="L113" s="227">
        <v>1</v>
      </c>
      <c r="M113" s="227">
        <v>1</v>
      </c>
      <c r="N113" s="227">
        <v>1</v>
      </c>
      <c r="O113" s="227">
        <v>1</v>
      </c>
      <c r="P113" s="227">
        <v>1</v>
      </c>
      <c r="Q113" s="227">
        <v>1</v>
      </c>
      <c r="R113" s="227">
        <v>1</v>
      </c>
      <c r="S113" s="227">
        <v>1</v>
      </c>
      <c r="T113" s="227">
        <v>1</v>
      </c>
      <c r="U113" s="227">
        <v>1</v>
      </c>
      <c r="V113" s="227">
        <v>1</v>
      </c>
      <c r="W113" s="227">
        <v>1</v>
      </c>
      <c r="X113" s="227">
        <v>1</v>
      </c>
      <c r="Y113" s="227">
        <v>1</v>
      </c>
      <c r="Z113" s="227">
        <v>1</v>
      </c>
      <c r="AA113" s="227">
        <v>1</v>
      </c>
      <c r="AB113" s="227">
        <v>1</v>
      </c>
      <c r="AC113" s="227">
        <v>1</v>
      </c>
      <c r="AD113" s="227">
        <v>1</v>
      </c>
      <c r="AE113" s="227">
        <v>1</v>
      </c>
      <c r="AF113" s="227">
        <v>1</v>
      </c>
      <c r="AG113" s="227">
        <v>1</v>
      </c>
      <c r="AH113" s="227">
        <v>1</v>
      </c>
      <c r="AI113" s="227">
        <v>1</v>
      </c>
      <c r="AJ113" s="227">
        <v>1</v>
      </c>
      <c r="AK113" s="227">
        <v>1</v>
      </c>
      <c r="AL113" s="227">
        <v>1</v>
      </c>
      <c r="AM113" s="227">
        <v>1</v>
      </c>
      <c r="AN113" s="227">
        <v>1</v>
      </c>
      <c r="AO113" s="227">
        <v>1</v>
      </c>
      <c r="AP113" s="227">
        <v>1</v>
      </c>
      <c r="AQ113" s="227">
        <v>1</v>
      </c>
      <c r="AR113" s="240"/>
      <c r="AS113" s="240"/>
      <c r="AT113" s="240"/>
      <c r="AU113" s="240"/>
      <c r="AV113" s="240"/>
      <c r="AW113" s="240"/>
      <c r="AX113" s="240"/>
      <c r="AY113" s="240"/>
      <c r="AZ113" s="240"/>
      <c r="BA113" s="240"/>
    </row>
    <row r="114" spans="1:476" ht="12.75" customHeight="1"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  <c r="BA114" s="240"/>
    </row>
    <row r="115" spans="1:476" ht="15.75" customHeight="1">
      <c r="A115" s="50"/>
      <c r="B115" s="205" t="s">
        <v>300</v>
      </c>
      <c r="C115" s="204"/>
      <c r="D115" s="204"/>
      <c r="E115" s="204"/>
      <c r="F115" s="204"/>
      <c r="G115" s="204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336"/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  <c r="AO115" s="336"/>
      <c r="AP115" s="336"/>
      <c r="AQ115" s="336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  <c r="LV115" s="50"/>
      <c r="LW115" s="50"/>
      <c r="LX115" s="50"/>
      <c r="LY115" s="50"/>
      <c r="LZ115" s="50"/>
      <c r="MA115" s="50"/>
      <c r="MB115" s="50"/>
      <c r="MC115" s="50"/>
      <c r="MD115" s="50"/>
      <c r="ME115" s="50"/>
      <c r="MF115" s="50"/>
      <c r="MG115" s="50"/>
      <c r="MH115" s="50"/>
      <c r="MI115" s="50"/>
      <c r="MJ115" s="50"/>
      <c r="MK115" s="50"/>
      <c r="ML115" s="50"/>
      <c r="MM115" s="50"/>
      <c r="MN115" s="50"/>
      <c r="MO115" s="50"/>
      <c r="MP115" s="50"/>
      <c r="MQ115" s="50"/>
      <c r="MR115" s="50"/>
      <c r="MS115" s="50"/>
      <c r="MT115" s="50"/>
      <c r="MU115" s="50"/>
      <c r="MV115" s="50"/>
      <c r="MW115" s="50"/>
      <c r="MX115" s="50"/>
      <c r="MY115" s="50"/>
      <c r="MZ115" s="50"/>
      <c r="NA115" s="50"/>
      <c r="NB115" s="50"/>
      <c r="NC115" s="50"/>
      <c r="ND115" s="50"/>
      <c r="NE115" s="50"/>
      <c r="NF115" s="50"/>
      <c r="NG115" s="50"/>
      <c r="NH115" s="50"/>
      <c r="NI115" s="50"/>
      <c r="NJ115" s="50"/>
      <c r="NK115" s="50"/>
      <c r="NL115" s="50"/>
      <c r="NM115" s="50"/>
      <c r="NN115" s="50"/>
      <c r="NO115" s="50"/>
      <c r="NP115" s="50"/>
      <c r="NQ115" s="50"/>
      <c r="NR115" s="50"/>
      <c r="NS115" s="50"/>
      <c r="NT115" s="50"/>
      <c r="NU115" s="50"/>
      <c r="NV115" s="50"/>
      <c r="NW115" s="50"/>
      <c r="NX115" s="50"/>
      <c r="NY115" s="50"/>
      <c r="NZ115" s="50"/>
      <c r="OA115" s="50"/>
      <c r="OB115" s="50"/>
      <c r="OC115" s="50"/>
      <c r="OD115" s="50"/>
      <c r="OE115" s="50"/>
      <c r="OF115" s="50"/>
      <c r="OG115" s="50"/>
      <c r="OH115" s="50"/>
      <c r="OI115" s="50"/>
      <c r="OJ115" s="50"/>
      <c r="OK115" s="50"/>
      <c r="OL115" s="50"/>
      <c r="OM115" s="50"/>
      <c r="ON115" s="50"/>
      <c r="OO115" s="50"/>
      <c r="OP115" s="50"/>
      <c r="OQ115" s="50"/>
      <c r="OR115" s="50"/>
      <c r="OS115" s="50"/>
      <c r="OT115" s="50"/>
      <c r="OU115" s="50"/>
      <c r="OV115" s="50"/>
      <c r="OW115" s="50"/>
      <c r="OX115" s="50"/>
      <c r="OY115" s="50"/>
      <c r="OZ115" s="50"/>
      <c r="PA115" s="50"/>
      <c r="PB115" s="50"/>
      <c r="PC115" s="50"/>
      <c r="PD115" s="50"/>
      <c r="PE115" s="50"/>
      <c r="PF115" s="50"/>
      <c r="PG115" s="50"/>
      <c r="PH115" s="50"/>
      <c r="PI115" s="50"/>
      <c r="PJ115" s="50"/>
      <c r="PK115" s="50"/>
      <c r="PL115" s="50"/>
      <c r="PM115" s="50"/>
      <c r="PN115" s="50"/>
      <c r="PO115" s="50"/>
      <c r="PP115" s="50"/>
      <c r="PQ115" s="50"/>
      <c r="PR115" s="50"/>
      <c r="PS115" s="50"/>
      <c r="PT115" s="50"/>
      <c r="PU115" s="50"/>
      <c r="PV115" s="50"/>
      <c r="PW115" s="50"/>
      <c r="PX115" s="50"/>
      <c r="PY115" s="50"/>
      <c r="PZ115" s="50"/>
      <c r="QA115" s="50"/>
      <c r="QB115" s="50"/>
      <c r="QC115" s="50"/>
      <c r="QD115" s="50"/>
      <c r="QE115" s="50"/>
      <c r="QF115" s="50"/>
      <c r="QG115" s="50"/>
      <c r="QH115" s="50"/>
      <c r="QI115" s="50"/>
      <c r="QJ115" s="50"/>
      <c r="QK115" s="50"/>
      <c r="QL115" s="50"/>
      <c r="QM115" s="50"/>
      <c r="QN115" s="50"/>
      <c r="QO115" s="50"/>
      <c r="QP115" s="50"/>
      <c r="QQ115" s="50"/>
      <c r="QR115" s="50"/>
      <c r="QS115" s="50"/>
      <c r="QT115" s="50"/>
      <c r="QU115" s="50"/>
      <c r="QV115" s="50"/>
      <c r="QW115" s="50"/>
      <c r="QX115" s="50"/>
      <c r="QY115" s="50"/>
      <c r="QZ115" s="50"/>
      <c r="RA115" s="50"/>
      <c r="RB115" s="50"/>
      <c r="RC115" s="50"/>
      <c r="RD115" s="50"/>
      <c r="RE115" s="50"/>
      <c r="RF115" s="50"/>
      <c r="RG115" s="50"/>
      <c r="RH115" s="50"/>
    </row>
    <row r="116" spans="1:476" ht="6" customHeight="1">
      <c r="A116" s="50"/>
      <c r="B116" s="324"/>
      <c r="C116" s="50"/>
      <c r="D116" s="221"/>
      <c r="E116" s="221"/>
      <c r="F116" s="221"/>
      <c r="G116" s="221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  <c r="NW116" s="50"/>
      <c r="NX116" s="50"/>
      <c r="NY116" s="50"/>
      <c r="NZ116" s="50"/>
      <c r="OA116" s="50"/>
      <c r="OB116" s="50"/>
      <c r="OC116" s="50"/>
      <c r="OD116" s="50"/>
      <c r="OE116" s="50"/>
      <c r="OF116" s="50"/>
      <c r="OG116" s="50"/>
      <c r="OH116" s="50"/>
      <c r="OI116" s="50"/>
      <c r="OJ116" s="50"/>
      <c r="OK116" s="50"/>
      <c r="OL116" s="50"/>
      <c r="OM116" s="50"/>
      <c r="ON116" s="50"/>
      <c r="OO116" s="50"/>
      <c r="OP116" s="50"/>
      <c r="OQ116" s="50"/>
      <c r="OR116" s="50"/>
      <c r="OS116" s="50"/>
      <c r="OT116" s="50"/>
      <c r="OU116" s="50"/>
      <c r="OV116" s="50"/>
      <c r="OW116" s="50"/>
      <c r="OX116" s="50"/>
      <c r="OY116" s="50"/>
      <c r="OZ116" s="50"/>
      <c r="PA116" s="50"/>
      <c r="PB116" s="50"/>
      <c r="PC116" s="50"/>
      <c r="PD116" s="50"/>
      <c r="PE116" s="50"/>
      <c r="PF116" s="50"/>
      <c r="PG116" s="50"/>
      <c r="PH116" s="50"/>
      <c r="PI116" s="50"/>
      <c r="PJ116" s="50"/>
      <c r="PK116" s="50"/>
      <c r="PL116" s="50"/>
      <c r="PM116" s="50"/>
      <c r="PN116" s="50"/>
      <c r="PO116" s="50"/>
      <c r="PP116" s="50"/>
      <c r="PQ116" s="50"/>
      <c r="PR116" s="50"/>
      <c r="PS116" s="50"/>
      <c r="PT116" s="50"/>
      <c r="PU116" s="50"/>
      <c r="PV116" s="50"/>
      <c r="PW116" s="50"/>
      <c r="PX116" s="50"/>
      <c r="PY116" s="50"/>
      <c r="PZ116" s="50"/>
      <c r="QA116" s="50"/>
      <c r="QB116" s="50"/>
      <c r="QC116" s="50"/>
      <c r="QD116" s="50"/>
      <c r="QE116" s="50"/>
      <c r="QF116" s="50"/>
      <c r="QG116" s="50"/>
      <c r="QH116" s="50"/>
      <c r="QI116" s="50"/>
      <c r="QJ116" s="50"/>
      <c r="QK116" s="50"/>
      <c r="QL116" s="50"/>
      <c r="QM116" s="50"/>
      <c r="QN116" s="50"/>
      <c r="QO116" s="50"/>
      <c r="QP116" s="50"/>
      <c r="QQ116" s="50"/>
      <c r="QR116" s="50"/>
      <c r="QS116" s="50"/>
      <c r="QT116" s="50"/>
      <c r="QU116" s="50"/>
      <c r="QV116" s="50"/>
      <c r="QW116" s="50"/>
      <c r="QX116" s="50"/>
      <c r="QY116" s="50"/>
      <c r="QZ116" s="50"/>
      <c r="RA116" s="50"/>
      <c r="RB116" s="50"/>
      <c r="RC116" s="50"/>
      <c r="RD116" s="50"/>
      <c r="RE116" s="50"/>
      <c r="RF116" s="50"/>
      <c r="RG116" s="50"/>
      <c r="RH116" s="50"/>
    </row>
    <row r="117" spans="1:476" ht="15.75" customHeight="1">
      <c r="A117" s="50"/>
      <c r="B117" s="325" t="s">
        <v>301</v>
      </c>
      <c r="C117" s="50"/>
      <c r="D117" s="221"/>
      <c r="E117" s="221"/>
      <c r="F117" s="221"/>
      <c r="G117" s="221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  <c r="NW117" s="50"/>
      <c r="NX117" s="50"/>
      <c r="NY117" s="50"/>
      <c r="NZ117" s="50"/>
      <c r="OA117" s="50"/>
      <c r="OB117" s="50"/>
      <c r="OC117" s="50"/>
      <c r="OD117" s="50"/>
      <c r="OE117" s="50"/>
      <c r="OF117" s="50"/>
      <c r="OG117" s="50"/>
      <c r="OH117" s="50"/>
      <c r="OI117" s="50"/>
      <c r="OJ117" s="50"/>
      <c r="OK117" s="50"/>
      <c r="OL117" s="50"/>
      <c r="OM117" s="50"/>
      <c r="ON117" s="50"/>
      <c r="OO117" s="50"/>
      <c r="OP117" s="50"/>
      <c r="OQ117" s="50"/>
      <c r="OR117" s="50"/>
      <c r="OS117" s="50"/>
      <c r="OT117" s="50"/>
      <c r="OU117" s="50"/>
      <c r="OV117" s="50"/>
      <c r="OW117" s="50"/>
      <c r="OX117" s="50"/>
      <c r="OY117" s="50"/>
      <c r="OZ117" s="50"/>
      <c r="PA117" s="50"/>
      <c r="PB117" s="50"/>
      <c r="PC117" s="50"/>
      <c r="PD117" s="50"/>
      <c r="PE117" s="50"/>
      <c r="PF117" s="50"/>
      <c r="PG117" s="50"/>
      <c r="PH117" s="50"/>
      <c r="PI117" s="50"/>
      <c r="PJ117" s="50"/>
      <c r="PK117" s="50"/>
      <c r="PL117" s="50"/>
      <c r="PM117" s="50"/>
      <c r="PN117" s="50"/>
      <c r="PO117" s="50"/>
      <c r="PP117" s="50"/>
      <c r="PQ117" s="50"/>
      <c r="PR117" s="50"/>
      <c r="PS117" s="50"/>
      <c r="PT117" s="50"/>
      <c r="PU117" s="50"/>
      <c r="PV117" s="50"/>
      <c r="PW117" s="50"/>
      <c r="PX117" s="50"/>
      <c r="PY117" s="50"/>
      <c r="PZ117" s="50"/>
      <c r="QA117" s="50"/>
      <c r="QB117" s="50"/>
      <c r="QC117" s="50"/>
      <c r="QD117" s="50"/>
      <c r="QE117" s="50"/>
      <c r="QF117" s="50"/>
      <c r="QG117" s="50"/>
      <c r="QH117" s="50"/>
      <c r="QI117" s="50"/>
      <c r="QJ117" s="50"/>
      <c r="QK117" s="50"/>
      <c r="QL117" s="50"/>
      <c r="QM117" s="50"/>
      <c r="QN117" s="50"/>
      <c r="QO117" s="50"/>
      <c r="QP117" s="50"/>
      <c r="QQ117" s="50"/>
      <c r="QR117" s="50"/>
      <c r="QS117" s="50"/>
      <c r="QT117" s="50"/>
      <c r="QU117" s="50"/>
      <c r="QV117" s="50"/>
      <c r="QW117" s="50"/>
      <c r="QX117" s="50"/>
      <c r="QY117" s="50"/>
      <c r="QZ117" s="50"/>
      <c r="RA117" s="50"/>
      <c r="RB117" s="50"/>
      <c r="RC117" s="50"/>
      <c r="RD117" s="50"/>
      <c r="RE117" s="50"/>
      <c r="RF117" s="50"/>
      <c r="RG117" s="50"/>
      <c r="RH117" s="50"/>
    </row>
    <row r="118" spans="1:476" ht="15.75" customHeight="1">
      <c r="A118" s="50"/>
      <c r="B118" s="326" t="s">
        <v>278</v>
      </c>
      <c r="C118" s="50"/>
      <c r="D118" s="221"/>
      <c r="E118" s="221"/>
      <c r="F118" s="221"/>
      <c r="G118" s="221"/>
      <c r="H118" s="227"/>
      <c r="I118" s="227">
        <v>0</v>
      </c>
      <c r="J118" s="227">
        <v>0</v>
      </c>
      <c r="K118" s="227">
        <v>0</v>
      </c>
      <c r="L118" s="337">
        <f>110+7.59</f>
        <v>117.59</v>
      </c>
      <c r="M118" s="337">
        <f t="shared" ref="M118:AQ118" si="90">L118</f>
        <v>117.59</v>
      </c>
      <c r="N118" s="337">
        <f t="shared" si="90"/>
        <v>117.59</v>
      </c>
      <c r="O118" s="337">
        <f t="shared" si="90"/>
        <v>117.59</v>
      </c>
      <c r="P118" s="337">
        <f t="shared" si="90"/>
        <v>117.59</v>
      </c>
      <c r="Q118" s="337">
        <f t="shared" si="90"/>
        <v>117.59</v>
      </c>
      <c r="R118" s="337">
        <f t="shared" si="90"/>
        <v>117.59</v>
      </c>
      <c r="S118" s="337">
        <f t="shared" si="90"/>
        <v>117.59</v>
      </c>
      <c r="T118" s="337">
        <f t="shared" si="90"/>
        <v>117.59</v>
      </c>
      <c r="U118" s="337">
        <f t="shared" si="90"/>
        <v>117.59</v>
      </c>
      <c r="V118" s="337">
        <f t="shared" si="90"/>
        <v>117.59</v>
      </c>
      <c r="W118" s="337">
        <f t="shared" si="90"/>
        <v>117.59</v>
      </c>
      <c r="X118" s="337">
        <f t="shared" si="90"/>
        <v>117.59</v>
      </c>
      <c r="Y118" s="337">
        <f t="shared" si="90"/>
        <v>117.59</v>
      </c>
      <c r="Z118" s="337">
        <f t="shared" si="90"/>
        <v>117.59</v>
      </c>
      <c r="AA118" s="337">
        <f t="shared" si="90"/>
        <v>117.59</v>
      </c>
      <c r="AB118" s="337">
        <f t="shared" si="90"/>
        <v>117.59</v>
      </c>
      <c r="AC118" s="337">
        <f t="shared" si="90"/>
        <v>117.59</v>
      </c>
      <c r="AD118" s="337">
        <f t="shared" si="90"/>
        <v>117.59</v>
      </c>
      <c r="AE118" s="337">
        <f t="shared" si="90"/>
        <v>117.59</v>
      </c>
      <c r="AF118" s="337">
        <f t="shared" si="90"/>
        <v>117.59</v>
      </c>
      <c r="AG118" s="337">
        <f t="shared" si="90"/>
        <v>117.59</v>
      </c>
      <c r="AH118" s="337">
        <f t="shared" si="90"/>
        <v>117.59</v>
      </c>
      <c r="AI118" s="337">
        <f t="shared" si="90"/>
        <v>117.59</v>
      </c>
      <c r="AJ118" s="337">
        <f t="shared" si="90"/>
        <v>117.59</v>
      </c>
      <c r="AK118" s="337">
        <f t="shared" si="90"/>
        <v>117.59</v>
      </c>
      <c r="AL118" s="337">
        <f t="shared" si="90"/>
        <v>117.59</v>
      </c>
      <c r="AM118" s="337">
        <f t="shared" si="90"/>
        <v>117.59</v>
      </c>
      <c r="AN118" s="337">
        <f t="shared" si="90"/>
        <v>117.59</v>
      </c>
      <c r="AO118" s="337">
        <f t="shared" si="90"/>
        <v>117.59</v>
      </c>
      <c r="AP118" s="337">
        <f t="shared" si="90"/>
        <v>117.59</v>
      </c>
      <c r="AQ118" s="337">
        <f t="shared" si="90"/>
        <v>117.59</v>
      </c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H118" s="50"/>
      <c r="NI118" s="50"/>
      <c r="NJ118" s="50"/>
      <c r="NK118" s="50"/>
      <c r="NL118" s="50"/>
      <c r="NM118" s="50"/>
      <c r="NN118" s="50"/>
      <c r="NO118" s="50"/>
      <c r="NP118" s="50"/>
      <c r="NQ118" s="50"/>
      <c r="NR118" s="50"/>
      <c r="NS118" s="50"/>
      <c r="NT118" s="50"/>
      <c r="NU118" s="50"/>
      <c r="NV118" s="50"/>
      <c r="NW118" s="50"/>
      <c r="NX118" s="50"/>
      <c r="NY118" s="50"/>
      <c r="NZ118" s="50"/>
      <c r="OA118" s="50"/>
      <c r="OB118" s="50"/>
      <c r="OC118" s="50"/>
      <c r="OD118" s="50"/>
      <c r="OE118" s="50"/>
      <c r="OF118" s="50"/>
      <c r="OG118" s="50"/>
      <c r="OH118" s="50"/>
      <c r="OI118" s="50"/>
      <c r="OJ118" s="50"/>
      <c r="OK118" s="50"/>
      <c r="OL118" s="50"/>
      <c r="OM118" s="50"/>
      <c r="ON118" s="50"/>
      <c r="OO118" s="50"/>
      <c r="OP118" s="50"/>
      <c r="OQ118" s="50"/>
      <c r="OR118" s="50"/>
      <c r="OS118" s="50"/>
      <c r="OT118" s="50"/>
      <c r="OU118" s="50"/>
      <c r="OV118" s="50"/>
      <c r="OW118" s="50"/>
      <c r="OX118" s="50"/>
      <c r="OY118" s="50"/>
      <c r="OZ118" s="50"/>
      <c r="PA118" s="50"/>
      <c r="PB118" s="50"/>
      <c r="PC118" s="50"/>
      <c r="PD118" s="50"/>
      <c r="PE118" s="50"/>
      <c r="PF118" s="50"/>
      <c r="PG118" s="50"/>
      <c r="PH118" s="50"/>
      <c r="PI118" s="50"/>
      <c r="PJ118" s="50"/>
      <c r="PK118" s="50"/>
      <c r="PL118" s="50"/>
      <c r="PM118" s="50"/>
      <c r="PN118" s="50"/>
      <c r="PO118" s="50"/>
      <c r="PP118" s="50"/>
      <c r="PQ118" s="50"/>
      <c r="PR118" s="50"/>
      <c r="PS118" s="50"/>
      <c r="PT118" s="50"/>
      <c r="PU118" s="50"/>
      <c r="PV118" s="50"/>
      <c r="PW118" s="50"/>
      <c r="PX118" s="50"/>
      <c r="PY118" s="50"/>
      <c r="PZ118" s="50"/>
      <c r="QA118" s="50"/>
      <c r="QB118" s="50"/>
      <c r="QC118" s="50"/>
      <c r="QD118" s="50"/>
      <c r="QE118" s="50"/>
      <c r="QF118" s="50"/>
      <c r="QG118" s="50"/>
      <c r="QH118" s="50"/>
      <c r="QI118" s="50"/>
      <c r="QJ118" s="50"/>
      <c r="QK118" s="50"/>
      <c r="QL118" s="50"/>
      <c r="QM118" s="50"/>
      <c r="QN118" s="50"/>
      <c r="QO118" s="50"/>
      <c r="QP118" s="50"/>
      <c r="QQ118" s="50"/>
      <c r="QR118" s="50"/>
      <c r="QS118" s="50"/>
      <c r="QT118" s="50"/>
      <c r="QU118" s="50"/>
      <c r="QV118" s="50"/>
      <c r="QW118" s="50"/>
      <c r="QX118" s="50"/>
      <c r="QY118" s="50"/>
      <c r="QZ118" s="50"/>
      <c r="RA118" s="50"/>
      <c r="RB118" s="50"/>
      <c r="RC118" s="50"/>
      <c r="RD118" s="50"/>
      <c r="RE118" s="50"/>
      <c r="RF118" s="50"/>
      <c r="RG118" s="50"/>
      <c r="RH118" s="50"/>
    </row>
    <row r="119" spans="1:476" ht="15.75" customHeight="1">
      <c r="A119" s="50"/>
      <c r="B119" s="326" t="s">
        <v>279</v>
      </c>
      <c r="C119" s="50"/>
      <c r="D119" s="221">
        <f>SUM(H119:AQ119)</f>
        <v>6005556.4799999986</v>
      </c>
      <c r="E119" s="221"/>
      <c r="F119" s="221"/>
      <c r="G119" s="221"/>
      <c r="H119" s="70">
        <f>+H120*H118</f>
        <v>0</v>
      </c>
      <c r="I119" s="70">
        <f>+I120*I118</f>
        <v>0</v>
      </c>
      <c r="J119" s="70">
        <f>+J120*J118</f>
        <v>0</v>
      </c>
      <c r="K119" s="70">
        <f>+K120*K118</f>
        <v>0</v>
      </c>
      <c r="L119" s="70">
        <f t="shared" ref="L119:AQ119" si="91">+L120*L118*95%</f>
        <v>187673.64</v>
      </c>
      <c r="M119" s="70">
        <f t="shared" si="91"/>
        <v>187673.64</v>
      </c>
      <c r="N119" s="70">
        <f t="shared" si="91"/>
        <v>187673.64</v>
      </c>
      <c r="O119" s="70">
        <f t="shared" si="91"/>
        <v>187673.64</v>
      </c>
      <c r="P119" s="70">
        <f t="shared" si="91"/>
        <v>187673.64</v>
      </c>
      <c r="Q119" s="70">
        <f t="shared" si="91"/>
        <v>187673.64</v>
      </c>
      <c r="R119" s="70">
        <f t="shared" si="91"/>
        <v>187673.64</v>
      </c>
      <c r="S119" s="70">
        <f t="shared" si="91"/>
        <v>187673.64</v>
      </c>
      <c r="T119" s="70">
        <f t="shared" si="91"/>
        <v>187673.64</v>
      </c>
      <c r="U119" s="70">
        <f t="shared" si="91"/>
        <v>187673.64</v>
      </c>
      <c r="V119" s="70">
        <f t="shared" si="91"/>
        <v>187673.64</v>
      </c>
      <c r="W119" s="70">
        <f t="shared" si="91"/>
        <v>187673.64</v>
      </c>
      <c r="X119" s="70">
        <f t="shared" si="91"/>
        <v>187673.64</v>
      </c>
      <c r="Y119" s="70">
        <f t="shared" si="91"/>
        <v>187673.64</v>
      </c>
      <c r="Z119" s="70">
        <f t="shared" si="91"/>
        <v>187673.64</v>
      </c>
      <c r="AA119" s="70">
        <f t="shared" si="91"/>
        <v>187673.64</v>
      </c>
      <c r="AB119" s="70">
        <f t="shared" si="91"/>
        <v>187673.64</v>
      </c>
      <c r="AC119" s="70">
        <f t="shared" si="91"/>
        <v>187673.64</v>
      </c>
      <c r="AD119" s="70">
        <f t="shared" si="91"/>
        <v>187673.64</v>
      </c>
      <c r="AE119" s="70">
        <f t="shared" si="91"/>
        <v>187673.64</v>
      </c>
      <c r="AF119" s="70">
        <f t="shared" si="91"/>
        <v>187673.64</v>
      </c>
      <c r="AG119" s="70">
        <f t="shared" si="91"/>
        <v>187673.64</v>
      </c>
      <c r="AH119" s="70">
        <f t="shared" si="91"/>
        <v>187673.64</v>
      </c>
      <c r="AI119" s="70">
        <f t="shared" si="91"/>
        <v>187673.64</v>
      </c>
      <c r="AJ119" s="70">
        <f t="shared" si="91"/>
        <v>187673.64</v>
      </c>
      <c r="AK119" s="70">
        <f t="shared" si="91"/>
        <v>187673.64</v>
      </c>
      <c r="AL119" s="70">
        <f t="shared" si="91"/>
        <v>187673.64</v>
      </c>
      <c r="AM119" s="70">
        <f t="shared" si="91"/>
        <v>187673.64</v>
      </c>
      <c r="AN119" s="70">
        <f t="shared" si="91"/>
        <v>187673.64</v>
      </c>
      <c r="AO119" s="70">
        <f t="shared" si="91"/>
        <v>187673.64</v>
      </c>
      <c r="AP119" s="70">
        <f t="shared" si="91"/>
        <v>187673.64</v>
      </c>
      <c r="AQ119" s="70">
        <f t="shared" si="91"/>
        <v>187673.64</v>
      </c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  <c r="IW119" s="50"/>
      <c r="IX119" s="50"/>
      <c r="IY119" s="50"/>
      <c r="IZ119" s="50"/>
      <c r="JA119" s="50"/>
      <c r="JB119" s="50"/>
      <c r="JC119" s="50"/>
      <c r="JD119" s="50"/>
      <c r="JE119" s="50"/>
      <c r="JF119" s="50"/>
      <c r="JG119" s="50"/>
      <c r="JH119" s="50"/>
      <c r="JI119" s="50"/>
      <c r="JJ119" s="50"/>
      <c r="JK119" s="50"/>
      <c r="JL119" s="50"/>
      <c r="JM119" s="50"/>
      <c r="JN119" s="50"/>
      <c r="JO119" s="50"/>
      <c r="JP119" s="50"/>
      <c r="JQ119" s="50"/>
      <c r="JR119" s="50"/>
      <c r="JS119" s="50"/>
      <c r="JT119" s="50"/>
      <c r="JU119" s="50"/>
      <c r="JV119" s="50"/>
      <c r="JW119" s="50"/>
      <c r="JX119" s="50"/>
      <c r="JY119" s="50"/>
      <c r="JZ119" s="50"/>
      <c r="KA119" s="50"/>
      <c r="KB119" s="50"/>
      <c r="KC119" s="50"/>
      <c r="KD119" s="50"/>
      <c r="KE119" s="50"/>
      <c r="KF119" s="50"/>
      <c r="KG119" s="50"/>
      <c r="KH119" s="50"/>
      <c r="KI119" s="50"/>
      <c r="KJ119" s="50"/>
      <c r="KK119" s="50"/>
      <c r="KL119" s="50"/>
      <c r="KM119" s="50"/>
      <c r="KN119" s="50"/>
      <c r="KO119" s="50"/>
      <c r="KP119" s="50"/>
      <c r="KQ119" s="50"/>
      <c r="KR119" s="50"/>
      <c r="KS119" s="50"/>
      <c r="KT119" s="50"/>
      <c r="KU119" s="50"/>
      <c r="KV119" s="50"/>
      <c r="KW119" s="50"/>
      <c r="KX119" s="50"/>
      <c r="KY119" s="50"/>
      <c r="KZ119" s="50"/>
      <c r="LA119" s="50"/>
      <c r="LB119" s="50"/>
      <c r="LC119" s="50"/>
      <c r="LD119" s="50"/>
      <c r="LE119" s="50"/>
      <c r="LF119" s="50"/>
      <c r="LG119" s="50"/>
      <c r="LH119" s="50"/>
      <c r="LI119" s="50"/>
      <c r="LJ119" s="50"/>
      <c r="LK119" s="50"/>
      <c r="LL119" s="50"/>
      <c r="LM119" s="50"/>
      <c r="LN119" s="50"/>
      <c r="LO119" s="50"/>
      <c r="LP119" s="50"/>
      <c r="LQ119" s="50"/>
      <c r="LR119" s="50"/>
      <c r="LS119" s="50"/>
      <c r="LT119" s="50"/>
      <c r="LU119" s="50"/>
      <c r="LV119" s="50"/>
      <c r="LW119" s="50"/>
      <c r="LX119" s="50"/>
      <c r="LY119" s="50"/>
      <c r="LZ119" s="50"/>
      <c r="MA119" s="50"/>
      <c r="MB119" s="50"/>
      <c r="MC119" s="50"/>
      <c r="MD119" s="50"/>
      <c r="ME119" s="50"/>
      <c r="MF119" s="50"/>
      <c r="MG119" s="50"/>
      <c r="MH119" s="50"/>
      <c r="MI119" s="50"/>
      <c r="MJ119" s="50"/>
      <c r="MK119" s="50"/>
      <c r="ML119" s="50"/>
      <c r="MM119" s="50"/>
      <c r="MN119" s="50"/>
      <c r="MO119" s="50"/>
      <c r="MP119" s="50"/>
      <c r="MQ119" s="50"/>
      <c r="MR119" s="50"/>
      <c r="MS119" s="50"/>
      <c r="MT119" s="50"/>
      <c r="MU119" s="50"/>
      <c r="MV119" s="50"/>
      <c r="MW119" s="50"/>
      <c r="MX119" s="50"/>
      <c r="MY119" s="50"/>
      <c r="MZ119" s="50"/>
      <c r="NA119" s="50"/>
      <c r="NB119" s="50"/>
      <c r="NC119" s="50"/>
      <c r="ND119" s="50"/>
      <c r="NE119" s="50"/>
      <c r="NF119" s="50"/>
      <c r="NG119" s="50"/>
      <c r="NH119" s="50"/>
      <c r="NI119" s="50"/>
      <c r="NJ119" s="50"/>
      <c r="NK119" s="50"/>
      <c r="NL119" s="50"/>
      <c r="NM119" s="50"/>
      <c r="NN119" s="50"/>
      <c r="NO119" s="50"/>
      <c r="NP119" s="50"/>
      <c r="NQ119" s="50"/>
      <c r="NR119" s="50"/>
      <c r="NS119" s="50"/>
      <c r="NT119" s="50"/>
      <c r="NU119" s="50"/>
      <c r="NV119" s="50"/>
      <c r="NW119" s="50"/>
      <c r="NX119" s="50"/>
      <c r="NY119" s="50"/>
      <c r="NZ119" s="50"/>
      <c r="OA119" s="50"/>
      <c r="OB119" s="50"/>
      <c r="OC119" s="50"/>
      <c r="OD119" s="50"/>
      <c r="OE119" s="50"/>
      <c r="OF119" s="50"/>
      <c r="OG119" s="50"/>
      <c r="OH119" s="50"/>
      <c r="OI119" s="50"/>
      <c r="OJ119" s="50"/>
      <c r="OK119" s="50"/>
      <c r="OL119" s="50"/>
      <c r="OM119" s="50"/>
      <c r="ON119" s="50"/>
      <c r="OO119" s="50"/>
      <c r="OP119" s="50"/>
      <c r="OQ119" s="50"/>
      <c r="OR119" s="50"/>
      <c r="OS119" s="50"/>
      <c r="OT119" s="50"/>
      <c r="OU119" s="50"/>
      <c r="OV119" s="50"/>
      <c r="OW119" s="50"/>
      <c r="OX119" s="50"/>
      <c r="OY119" s="50"/>
      <c r="OZ119" s="50"/>
      <c r="PA119" s="50"/>
      <c r="PB119" s="50"/>
      <c r="PC119" s="50"/>
      <c r="PD119" s="50"/>
      <c r="PE119" s="50"/>
      <c r="PF119" s="50"/>
      <c r="PG119" s="50"/>
      <c r="PH119" s="50"/>
      <c r="PI119" s="50"/>
      <c r="PJ119" s="50"/>
      <c r="PK119" s="50"/>
      <c r="PL119" s="50"/>
      <c r="PM119" s="50"/>
      <c r="PN119" s="50"/>
      <c r="PO119" s="50"/>
      <c r="PP119" s="50"/>
      <c r="PQ119" s="50"/>
      <c r="PR119" s="50"/>
      <c r="PS119" s="50"/>
      <c r="PT119" s="50"/>
      <c r="PU119" s="50"/>
      <c r="PV119" s="50"/>
      <c r="PW119" s="50"/>
      <c r="PX119" s="50"/>
      <c r="PY119" s="50"/>
      <c r="PZ119" s="50"/>
      <c r="QA119" s="50"/>
      <c r="QB119" s="50"/>
      <c r="QC119" s="50"/>
      <c r="QD119" s="50"/>
      <c r="QE119" s="50"/>
      <c r="QF119" s="50"/>
      <c r="QG119" s="50"/>
      <c r="QH119" s="50"/>
      <c r="QI119" s="50"/>
      <c r="QJ119" s="50"/>
      <c r="QK119" s="50"/>
      <c r="QL119" s="50"/>
      <c r="QM119" s="50"/>
      <c r="QN119" s="50"/>
      <c r="QO119" s="50"/>
      <c r="QP119" s="50"/>
      <c r="QQ119" s="50"/>
      <c r="QR119" s="50"/>
      <c r="QS119" s="50"/>
      <c r="QT119" s="50"/>
      <c r="QU119" s="50"/>
      <c r="QV119" s="50"/>
      <c r="QW119" s="50"/>
      <c r="QX119" s="50"/>
      <c r="QY119" s="50"/>
      <c r="QZ119" s="50"/>
      <c r="RA119" s="50"/>
      <c r="RB119" s="50"/>
      <c r="RC119" s="50"/>
      <c r="RD119" s="50"/>
      <c r="RE119" s="50"/>
      <c r="RF119" s="50"/>
      <c r="RG119" s="50"/>
      <c r="RH119" s="50"/>
    </row>
    <row r="120" spans="1:476" ht="15.75" customHeight="1">
      <c r="A120" s="50"/>
      <c r="B120" s="326" t="s">
        <v>280</v>
      </c>
      <c r="C120" s="50"/>
      <c r="D120" s="221">
        <f>SUM(H120:AQ120)</f>
        <v>53760</v>
      </c>
      <c r="E120" s="221"/>
      <c r="F120" s="221"/>
      <c r="G120" s="221"/>
      <c r="H120" s="227"/>
      <c r="I120" s="227">
        <v>0</v>
      </c>
      <c r="J120" s="227">
        <v>0</v>
      </c>
      <c r="K120" s="227">
        <v>0</v>
      </c>
      <c r="L120" s="227">
        <v>1680</v>
      </c>
      <c r="M120" s="227">
        <v>1680</v>
      </c>
      <c r="N120" s="227">
        <v>1680</v>
      </c>
      <c r="O120" s="227">
        <v>1680</v>
      </c>
      <c r="P120" s="227">
        <v>1680</v>
      </c>
      <c r="Q120" s="227">
        <v>1680</v>
      </c>
      <c r="R120" s="227">
        <v>1680</v>
      </c>
      <c r="S120" s="227">
        <v>1680</v>
      </c>
      <c r="T120" s="227">
        <v>1680</v>
      </c>
      <c r="U120" s="227">
        <v>1680</v>
      </c>
      <c r="V120" s="227">
        <v>1680</v>
      </c>
      <c r="W120" s="227">
        <v>1680</v>
      </c>
      <c r="X120" s="227">
        <v>1680</v>
      </c>
      <c r="Y120" s="227">
        <v>1680</v>
      </c>
      <c r="Z120" s="227">
        <v>1680</v>
      </c>
      <c r="AA120" s="227">
        <v>1680</v>
      </c>
      <c r="AB120" s="227">
        <v>1680</v>
      </c>
      <c r="AC120" s="227">
        <v>1680</v>
      </c>
      <c r="AD120" s="227">
        <v>1680</v>
      </c>
      <c r="AE120" s="227">
        <v>1680</v>
      </c>
      <c r="AF120" s="227">
        <v>1680</v>
      </c>
      <c r="AG120" s="227">
        <v>1680</v>
      </c>
      <c r="AH120" s="227">
        <v>1680</v>
      </c>
      <c r="AI120" s="227">
        <v>1680</v>
      </c>
      <c r="AJ120" s="227">
        <v>1680</v>
      </c>
      <c r="AK120" s="227">
        <v>1680</v>
      </c>
      <c r="AL120" s="227">
        <v>1680</v>
      </c>
      <c r="AM120" s="227">
        <v>1680</v>
      </c>
      <c r="AN120" s="227">
        <v>1680</v>
      </c>
      <c r="AO120" s="227">
        <v>1680</v>
      </c>
      <c r="AP120" s="227">
        <v>1680</v>
      </c>
      <c r="AQ120" s="227">
        <v>1680</v>
      </c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  <c r="IW120" s="50"/>
      <c r="IX120" s="50"/>
      <c r="IY120" s="50"/>
      <c r="IZ120" s="50"/>
      <c r="JA120" s="50"/>
      <c r="JB120" s="50"/>
      <c r="JC120" s="50"/>
      <c r="JD120" s="50"/>
      <c r="JE120" s="50"/>
      <c r="JF120" s="50"/>
      <c r="JG120" s="50"/>
      <c r="JH120" s="50"/>
      <c r="JI120" s="50"/>
      <c r="JJ120" s="50"/>
      <c r="JK120" s="50"/>
      <c r="JL120" s="50"/>
      <c r="JM120" s="50"/>
      <c r="JN120" s="50"/>
      <c r="JO120" s="50"/>
      <c r="JP120" s="50"/>
      <c r="JQ120" s="50"/>
      <c r="JR120" s="50"/>
      <c r="JS120" s="50"/>
      <c r="JT120" s="50"/>
      <c r="JU120" s="50"/>
      <c r="JV120" s="50"/>
      <c r="JW120" s="50"/>
      <c r="JX120" s="50"/>
      <c r="JY120" s="50"/>
      <c r="JZ120" s="50"/>
      <c r="KA120" s="50"/>
      <c r="KB120" s="50"/>
      <c r="KC120" s="50"/>
      <c r="KD120" s="50"/>
      <c r="KE120" s="50"/>
      <c r="KF120" s="50"/>
      <c r="KG120" s="50"/>
      <c r="KH120" s="50"/>
      <c r="KI120" s="50"/>
      <c r="KJ120" s="50"/>
      <c r="KK120" s="50"/>
      <c r="KL120" s="50"/>
      <c r="KM120" s="50"/>
      <c r="KN120" s="50"/>
      <c r="KO120" s="50"/>
      <c r="KP120" s="50"/>
      <c r="KQ120" s="50"/>
      <c r="KR120" s="50"/>
      <c r="KS120" s="50"/>
      <c r="KT120" s="50"/>
      <c r="KU120" s="50"/>
      <c r="KV120" s="50"/>
      <c r="KW120" s="50"/>
      <c r="KX120" s="50"/>
      <c r="KY120" s="50"/>
      <c r="KZ120" s="50"/>
      <c r="LA120" s="50"/>
      <c r="LB120" s="50"/>
      <c r="LC120" s="50"/>
      <c r="LD120" s="50"/>
      <c r="LE120" s="50"/>
      <c r="LF120" s="50"/>
      <c r="LG120" s="50"/>
      <c r="LH120" s="50"/>
      <c r="LI120" s="50"/>
      <c r="LJ120" s="50"/>
      <c r="LK120" s="50"/>
      <c r="LL120" s="50"/>
      <c r="LM120" s="50"/>
      <c r="LN120" s="50"/>
      <c r="LO120" s="50"/>
      <c r="LP120" s="50"/>
      <c r="LQ120" s="50"/>
      <c r="LR120" s="50"/>
      <c r="LS120" s="50"/>
      <c r="LT120" s="50"/>
      <c r="LU120" s="50"/>
      <c r="LV120" s="50"/>
      <c r="LW120" s="50"/>
      <c r="LX120" s="50"/>
      <c r="LY120" s="50"/>
      <c r="LZ120" s="50"/>
      <c r="MA120" s="50"/>
      <c r="MB120" s="50"/>
      <c r="MC120" s="50"/>
      <c r="MD120" s="50"/>
      <c r="ME120" s="50"/>
      <c r="MF120" s="50"/>
      <c r="MG120" s="50"/>
      <c r="MH120" s="50"/>
      <c r="MI120" s="50"/>
      <c r="MJ120" s="50"/>
      <c r="MK120" s="50"/>
      <c r="ML120" s="50"/>
      <c r="MM120" s="50"/>
      <c r="MN120" s="50"/>
      <c r="MO120" s="50"/>
      <c r="MP120" s="50"/>
      <c r="MQ120" s="50"/>
      <c r="MR120" s="50"/>
      <c r="MS120" s="50"/>
      <c r="MT120" s="50"/>
      <c r="MU120" s="50"/>
      <c r="MV120" s="50"/>
      <c r="MW120" s="50"/>
      <c r="MX120" s="50"/>
      <c r="MY120" s="50"/>
      <c r="MZ120" s="50"/>
      <c r="NA120" s="50"/>
      <c r="NB120" s="50"/>
      <c r="NC120" s="50"/>
      <c r="ND120" s="50"/>
      <c r="NE120" s="50"/>
      <c r="NF120" s="50"/>
      <c r="NG120" s="50"/>
      <c r="NH120" s="50"/>
      <c r="NI120" s="50"/>
      <c r="NJ120" s="50"/>
      <c r="NK120" s="50"/>
      <c r="NL120" s="50"/>
      <c r="NM120" s="50"/>
      <c r="NN120" s="50"/>
      <c r="NO120" s="50"/>
      <c r="NP120" s="50"/>
      <c r="NQ120" s="50"/>
      <c r="NR120" s="50"/>
      <c r="NS120" s="50"/>
      <c r="NT120" s="50"/>
      <c r="NU120" s="50"/>
      <c r="NV120" s="50"/>
      <c r="NW120" s="50"/>
      <c r="NX120" s="50"/>
      <c r="NY120" s="50"/>
      <c r="NZ120" s="50"/>
      <c r="OA120" s="50"/>
      <c r="OB120" s="50"/>
      <c r="OC120" s="50"/>
      <c r="OD120" s="50"/>
      <c r="OE120" s="50"/>
      <c r="OF120" s="50"/>
      <c r="OG120" s="50"/>
      <c r="OH120" s="50"/>
      <c r="OI120" s="50"/>
      <c r="OJ120" s="50"/>
      <c r="OK120" s="50"/>
      <c r="OL120" s="50"/>
      <c r="OM120" s="50"/>
      <c r="ON120" s="50"/>
      <c r="OO120" s="50"/>
      <c r="OP120" s="50"/>
      <c r="OQ120" s="50"/>
      <c r="OR120" s="50"/>
      <c r="OS120" s="50"/>
      <c r="OT120" s="50"/>
      <c r="OU120" s="50"/>
      <c r="OV120" s="50"/>
      <c r="OW120" s="50"/>
      <c r="OX120" s="50"/>
      <c r="OY120" s="50"/>
      <c r="OZ120" s="50"/>
      <c r="PA120" s="50"/>
      <c r="PB120" s="50"/>
      <c r="PC120" s="50"/>
      <c r="PD120" s="50"/>
      <c r="PE120" s="50"/>
      <c r="PF120" s="50"/>
      <c r="PG120" s="50"/>
      <c r="PH120" s="50"/>
      <c r="PI120" s="50"/>
      <c r="PJ120" s="50"/>
      <c r="PK120" s="50"/>
      <c r="PL120" s="50"/>
      <c r="PM120" s="50"/>
      <c r="PN120" s="50"/>
      <c r="PO120" s="50"/>
      <c r="PP120" s="50"/>
      <c r="PQ120" s="50"/>
      <c r="PR120" s="50"/>
      <c r="PS120" s="50"/>
      <c r="PT120" s="50"/>
      <c r="PU120" s="50"/>
      <c r="PV120" s="50"/>
      <c r="PW120" s="50"/>
      <c r="PX120" s="50"/>
      <c r="PY120" s="50"/>
      <c r="PZ120" s="50"/>
      <c r="QA120" s="50"/>
      <c r="QB120" s="50"/>
      <c r="QC120" s="50"/>
      <c r="QD120" s="50"/>
      <c r="QE120" s="50"/>
      <c r="QF120" s="50"/>
      <c r="QG120" s="50"/>
      <c r="QH120" s="50"/>
      <c r="QI120" s="50"/>
      <c r="QJ120" s="50"/>
      <c r="QK120" s="50"/>
      <c r="QL120" s="50"/>
      <c r="QM120" s="50"/>
      <c r="QN120" s="50"/>
      <c r="QO120" s="50"/>
      <c r="QP120" s="50"/>
      <c r="QQ120" s="50"/>
      <c r="QR120" s="50"/>
      <c r="QS120" s="50"/>
      <c r="QT120" s="50"/>
      <c r="QU120" s="50"/>
      <c r="QV120" s="50"/>
      <c r="QW120" s="50"/>
      <c r="QX120" s="50"/>
      <c r="QY120" s="50"/>
      <c r="QZ120" s="50"/>
      <c r="RA120" s="50"/>
      <c r="RB120" s="50"/>
      <c r="RC120" s="50"/>
      <c r="RD120" s="50"/>
      <c r="RE120" s="50"/>
      <c r="RF120" s="50"/>
      <c r="RG120" s="50"/>
      <c r="RH120" s="50"/>
    </row>
    <row r="121" spans="1:476" ht="15.75" customHeight="1">
      <c r="A121" s="50"/>
      <c r="B121" s="328"/>
      <c r="C121" s="329"/>
      <c r="D121" s="330"/>
      <c r="E121" s="330"/>
      <c r="F121" s="330"/>
      <c r="G121" s="330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29"/>
      <c r="BC121" s="329"/>
      <c r="BD121" s="329"/>
      <c r="BE121" s="329"/>
      <c r="BF121" s="329"/>
      <c r="BG121" s="329"/>
      <c r="BH121" s="329"/>
      <c r="BI121" s="329"/>
      <c r="BJ121" s="329"/>
      <c r="BK121" s="329"/>
      <c r="BL121" s="329"/>
      <c r="BM121" s="329"/>
      <c r="BN121" s="329"/>
      <c r="BO121" s="329"/>
      <c r="BP121" s="329"/>
      <c r="BQ121" s="329"/>
      <c r="BR121" s="329"/>
      <c r="BS121" s="329"/>
      <c r="BT121" s="329"/>
      <c r="BU121" s="329"/>
      <c r="BV121" s="329"/>
      <c r="BW121" s="329"/>
      <c r="BX121" s="329"/>
      <c r="BY121" s="329"/>
      <c r="BZ121" s="329"/>
      <c r="CA121" s="329"/>
      <c r="CB121" s="329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29"/>
      <c r="CR121" s="329"/>
      <c r="CS121" s="329"/>
      <c r="CT121" s="329"/>
      <c r="CU121" s="329"/>
      <c r="CV121" s="329"/>
      <c r="CW121" s="329"/>
      <c r="CX121" s="329"/>
      <c r="CY121" s="329"/>
      <c r="CZ121" s="329"/>
      <c r="DA121" s="329"/>
      <c r="DB121" s="329"/>
      <c r="DC121" s="329"/>
      <c r="DD121" s="329"/>
      <c r="DE121" s="329"/>
      <c r="DF121" s="329"/>
      <c r="DG121" s="329"/>
      <c r="DH121" s="329"/>
      <c r="DI121" s="329"/>
      <c r="DJ121" s="329"/>
      <c r="DK121" s="329"/>
      <c r="DL121" s="329"/>
      <c r="DM121" s="329"/>
      <c r="DN121" s="329"/>
      <c r="DO121" s="329"/>
      <c r="DP121" s="329"/>
      <c r="DQ121" s="329"/>
      <c r="DR121" s="329"/>
      <c r="DS121" s="329"/>
      <c r="DT121" s="329"/>
      <c r="DU121" s="329"/>
      <c r="DV121" s="329"/>
      <c r="DW121" s="329"/>
      <c r="DX121" s="329"/>
      <c r="DY121" s="329"/>
      <c r="DZ121" s="329"/>
      <c r="EA121" s="329"/>
      <c r="EB121" s="329"/>
      <c r="EC121" s="329"/>
      <c r="ED121" s="329"/>
      <c r="EE121" s="329"/>
      <c r="EF121" s="329"/>
      <c r="EG121" s="329"/>
      <c r="EH121" s="329"/>
      <c r="EI121" s="329"/>
      <c r="EJ121" s="329"/>
      <c r="EK121" s="329"/>
      <c r="EL121" s="329"/>
      <c r="EM121" s="329"/>
      <c r="EN121" s="329"/>
      <c r="EO121" s="329"/>
      <c r="EP121" s="329"/>
      <c r="EQ121" s="329"/>
      <c r="ER121" s="329"/>
      <c r="ES121" s="329"/>
      <c r="ET121" s="329"/>
      <c r="EU121" s="329"/>
      <c r="EV121" s="329"/>
      <c r="EW121" s="329"/>
      <c r="EX121" s="329"/>
      <c r="EY121" s="329"/>
      <c r="EZ121" s="329"/>
      <c r="FA121" s="329"/>
      <c r="FB121" s="329"/>
      <c r="FC121" s="329"/>
      <c r="FD121" s="329"/>
      <c r="FE121" s="329"/>
      <c r="FF121" s="329"/>
      <c r="FG121" s="329"/>
      <c r="FH121" s="329"/>
      <c r="FI121" s="329"/>
      <c r="FJ121" s="329"/>
      <c r="FK121" s="329"/>
      <c r="FL121" s="329"/>
      <c r="FM121" s="329"/>
      <c r="FN121" s="329"/>
      <c r="FO121" s="329"/>
      <c r="FP121" s="329"/>
      <c r="FQ121" s="329"/>
      <c r="FR121" s="329"/>
      <c r="FS121" s="329"/>
      <c r="FT121" s="329"/>
      <c r="FU121" s="329"/>
      <c r="FV121" s="329"/>
      <c r="FW121" s="329"/>
      <c r="FX121" s="329"/>
      <c r="FY121" s="329"/>
      <c r="FZ121" s="329"/>
      <c r="GA121" s="329"/>
      <c r="GB121" s="329"/>
      <c r="GC121" s="329"/>
      <c r="GD121" s="329"/>
      <c r="GE121" s="329"/>
      <c r="GF121" s="329"/>
      <c r="GG121" s="329"/>
      <c r="GH121" s="329"/>
      <c r="GI121" s="329"/>
      <c r="GJ121" s="329"/>
      <c r="GK121" s="329"/>
      <c r="GL121" s="329"/>
      <c r="GM121" s="329"/>
      <c r="GN121" s="329"/>
      <c r="GO121" s="329"/>
      <c r="GP121" s="329"/>
      <c r="GQ121" s="329"/>
      <c r="GR121" s="329"/>
      <c r="GS121" s="329"/>
      <c r="GT121" s="329"/>
      <c r="GU121" s="329"/>
      <c r="GV121" s="329"/>
      <c r="GW121" s="329"/>
      <c r="GX121" s="329"/>
      <c r="GY121" s="329"/>
      <c r="GZ121" s="329"/>
      <c r="HA121" s="329"/>
      <c r="HB121" s="329"/>
      <c r="HC121" s="329"/>
      <c r="HD121" s="329"/>
      <c r="HE121" s="329"/>
      <c r="HF121" s="329"/>
      <c r="HG121" s="329"/>
      <c r="HH121" s="329"/>
      <c r="HI121" s="329"/>
      <c r="HJ121" s="329"/>
      <c r="HK121" s="329"/>
      <c r="HL121" s="329"/>
      <c r="HM121" s="329"/>
      <c r="HN121" s="329"/>
      <c r="HO121" s="329"/>
      <c r="HP121" s="329"/>
      <c r="HQ121" s="329"/>
      <c r="HR121" s="329"/>
      <c r="HS121" s="329"/>
      <c r="HT121" s="329"/>
      <c r="HU121" s="329"/>
      <c r="HV121" s="329"/>
      <c r="HW121" s="329"/>
      <c r="HX121" s="329"/>
      <c r="HY121" s="329"/>
      <c r="HZ121" s="329"/>
      <c r="IA121" s="329"/>
      <c r="IB121" s="329"/>
      <c r="IC121" s="329"/>
      <c r="ID121" s="329"/>
      <c r="IE121" s="329"/>
      <c r="IF121" s="329"/>
      <c r="IG121" s="329"/>
      <c r="IH121" s="329"/>
      <c r="II121" s="329"/>
      <c r="IJ121" s="329"/>
      <c r="IK121" s="329"/>
      <c r="IL121" s="329"/>
      <c r="IM121" s="329"/>
      <c r="IN121" s="329"/>
      <c r="IO121" s="329"/>
      <c r="IP121" s="329"/>
      <c r="IQ121" s="329"/>
      <c r="IR121" s="329"/>
      <c r="IS121" s="329"/>
      <c r="IT121" s="329"/>
      <c r="IU121" s="329"/>
      <c r="IV121" s="329"/>
      <c r="IW121" s="329"/>
      <c r="IX121" s="329"/>
      <c r="IY121" s="329"/>
      <c r="IZ121" s="329"/>
      <c r="JA121" s="329"/>
      <c r="JB121" s="329"/>
      <c r="JC121" s="329"/>
      <c r="JD121" s="329"/>
      <c r="JE121" s="329"/>
      <c r="JF121" s="329"/>
      <c r="JG121" s="329"/>
      <c r="JH121" s="329"/>
      <c r="JI121" s="329"/>
      <c r="JJ121" s="329"/>
      <c r="JK121" s="329"/>
      <c r="JL121" s="329"/>
      <c r="JM121" s="329"/>
      <c r="JN121" s="329"/>
      <c r="JO121" s="329"/>
      <c r="JP121" s="329"/>
      <c r="JQ121" s="329"/>
      <c r="JR121" s="329"/>
      <c r="JS121" s="329"/>
      <c r="JT121" s="329"/>
      <c r="JU121" s="329"/>
      <c r="JV121" s="329"/>
      <c r="JW121" s="329"/>
      <c r="JX121" s="329"/>
      <c r="JY121" s="329"/>
      <c r="JZ121" s="329"/>
      <c r="KA121" s="329"/>
      <c r="KB121" s="329"/>
      <c r="KC121" s="329"/>
      <c r="KD121" s="329"/>
      <c r="KE121" s="329"/>
      <c r="KF121" s="329"/>
      <c r="KG121" s="329"/>
      <c r="KH121" s="329"/>
      <c r="KI121" s="329"/>
      <c r="KJ121" s="329"/>
      <c r="KK121" s="329"/>
      <c r="KL121" s="329"/>
      <c r="KM121" s="329"/>
      <c r="KN121" s="329"/>
      <c r="KO121" s="329"/>
      <c r="KP121" s="329"/>
      <c r="KQ121" s="329"/>
      <c r="KR121" s="329"/>
      <c r="KS121" s="329"/>
      <c r="KT121" s="329"/>
      <c r="KU121" s="329"/>
      <c r="KV121" s="329"/>
      <c r="KW121" s="329"/>
      <c r="KX121" s="329"/>
      <c r="KY121" s="329"/>
      <c r="KZ121" s="329"/>
      <c r="LA121" s="329"/>
      <c r="LB121" s="329"/>
      <c r="LC121" s="329"/>
      <c r="LD121" s="329"/>
      <c r="LE121" s="329"/>
      <c r="LF121" s="329"/>
      <c r="LG121" s="329"/>
      <c r="LH121" s="329"/>
      <c r="LI121" s="329"/>
      <c r="LJ121" s="329"/>
      <c r="LK121" s="329"/>
      <c r="LL121" s="329"/>
      <c r="LM121" s="329"/>
      <c r="LN121" s="329"/>
      <c r="LO121" s="329"/>
      <c r="LP121" s="329"/>
      <c r="LQ121" s="329"/>
      <c r="LR121" s="329"/>
      <c r="LS121" s="329"/>
      <c r="LT121" s="329"/>
      <c r="LU121" s="329"/>
      <c r="LV121" s="329"/>
      <c r="LW121" s="329"/>
      <c r="LX121" s="329"/>
      <c r="LY121" s="329"/>
      <c r="LZ121" s="329"/>
      <c r="MA121" s="329"/>
      <c r="MB121" s="329"/>
      <c r="MC121" s="329"/>
      <c r="MD121" s="329"/>
      <c r="ME121" s="329"/>
      <c r="MF121" s="329"/>
      <c r="MG121" s="329"/>
      <c r="MH121" s="329"/>
      <c r="MI121" s="329"/>
      <c r="MJ121" s="329"/>
      <c r="MK121" s="329"/>
      <c r="ML121" s="329"/>
      <c r="MM121" s="329"/>
      <c r="MN121" s="329"/>
      <c r="MO121" s="329"/>
      <c r="MP121" s="329"/>
      <c r="MQ121" s="329"/>
      <c r="MR121" s="329"/>
      <c r="MS121" s="329"/>
      <c r="MT121" s="329"/>
      <c r="MU121" s="329"/>
      <c r="MV121" s="329"/>
      <c r="MW121" s="329"/>
      <c r="MX121" s="329"/>
      <c r="MY121" s="329"/>
      <c r="MZ121" s="329"/>
      <c r="NA121" s="329"/>
      <c r="NB121" s="329"/>
      <c r="NC121" s="329"/>
      <c r="ND121" s="329"/>
      <c r="NE121" s="329"/>
      <c r="NF121" s="329"/>
      <c r="NG121" s="329"/>
      <c r="NH121" s="329"/>
      <c r="NI121" s="329"/>
      <c r="NJ121" s="329"/>
      <c r="NK121" s="329"/>
      <c r="NL121" s="329"/>
      <c r="NM121" s="329"/>
      <c r="NN121" s="329"/>
      <c r="NO121" s="329"/>
      <c r="NP121" s="329"/>
      <c r="NQ121" s="329"/>
      <c r="NR121" s="329"/>
      <c r="NS121" s="329"/>
      <c r="NT121" s="329"/>
      <c r="NU121" s="329"/>
      <c r="NV121" s="329"/>
      <c r="NW121" s="329"/>
      <c r="NX121" s="329"/>
      <c r="NY121" s="329"/>
      <c r="NZ121" s="329"/>
      <c r="OA121" s="329"/>
      <c r="OB121" s="329"/>
      <c r="OC121" s="329"/>
      <c r="OD121" s="329"/>
      <c r="OE121" s="329"/>
      <c r="OF121" s="329"/>
      <c r="OG121" s="329"/>
      <c r="OH121" s="329"/>
      <c r="OI121" s="329"/>
      <c r="OJ121" s="329"/>
      <c r="OK121" s="329"/>
      <c r="OL121" s="329"/>
      <c r="OM121" s="329"/>
      <c r="ON121" s="329"/>
      <c r="OO121" s="329"/>
      <c r="OP121" s="329"/>
      <c r="OQ121" s="329"/>
      <c r="OR121" s="329"/>
      <c r="OS121" s="329"/>
      <c r="OT121" s="329"/>
      <c r="OU121" s="329"/>
      <c r="OV121" s="329"/>
      <c r="OW121" s="329"/>
      <c r="OX121" s="329"/>
      <c r="OY121" s="329"/>
      <c r="OZ121" s="329"/>
      <c r="PA121" s="329"/>
      <c r="PB121" s="329"/>
      <c r="PC121" s="329"/>
      <c r="PD121" s="329"/>
      <c r="PE121" s="329"/>
      <c r="PF121" s="329"/>
      <c r="PG121" s="329"/>
      <c r="PH121" s="329"/>
      <c r="PI121" s="329"/>
      <c r="PJ121" s="329"/>
      <c r="PK121" s="329"/>
      <c r="PL121" s="329"/>
      <c r="PM121" s="329"/>
      <c r="PN121" s="329"/>
      <c r="PO121" s="329"/>
      <c r="PP121" s="329"/>
      <c r="PQ121" s="329"/>
      <c r="PR121" s="329"/>
      <c r="PS121" s="329"/>
      <c r="PT121" s="329"/>
      <c r="PU121" s="329"/>
      <c r="PV121" s="329"/>
      <c r="PW121" s="329"/>
      <c r="PX121" s="329"/>
      <c r="PY121" s="329"/>
      <c r="PZ121" s="329"/>
      <c r="QA121" s="329"/>
      <c r="QB121" s="329"/>
      <c r="QC121" s="329"/>
      <c r="QD121" s="329"/>
      <c r="QE121" s="329"/>
      <c r="QF121" s="329"/>
      <c r="QG121" s="329"/>
      <c r="QH121" s="329"/>
      <c r="QI121" s="329"/>
      <c r="QJ121" s="329"/>
      <c r="QK121" s="329"/>
      <c r="QL121" s="329"/>
      <c r="QM121" s="329"/>
      <c r="QN121" s="329"/>
      <c r="QO121" s="329"/>
      <c r="QP121" s="329"/>
      <c r="QQ121" s="329"/>
      <c r="QR121" s="329"/>
      <c r="QS121" s="329"/>
      <c r="QT121" s="329"/>
      <c r="QU121" s="329"/>
      <c r="QV121" s="329"/>
      <c r="QW121" s="329"/>
      <c r="QX121" s="329"/>
      <c r="QY121" s="329"/>
      <c r="QZ121" s="329"/>
      <c r="RA121" s="329"/>
      <c r="RB121" s="329"/>
      <c r="RC121" s="329"/>
      <c r="RD121" s="329"/>
      <c r="RE121" s="329"/>
      <c r="RF121" s="329"/>
      <c r="RG121" s="329"/>
      <c r="RH121" s="329"/>
    </row>
    <row r="122" spans="1:476" ht="15.75" customHeight="1">
      <c r="A122" s="329"/>
      <c r="B122" s="325" t="s">
        <v>302</v>
      </c>
      <c r="C122" s="50"/>
      <c r="D122" s="221"/>
      <c r="E122" s="221"/>
      <c r="F122" s="221"/>
      <c r="G122" s="221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</row>
    <row r="123" spans="1:476" ht="15.75" customHeight="1">
      <c r="A123" s="50"/>
      <c r="B123" s="326" t="s">
        <v>278</v>
      </c>
      <c r="C123" s="50"/>
      <c r="D123" s="221"/>
      <c r="E123" s="221"/>
      <c r="F123" s="221"/>
      <c r="G123" s="221"/>
      <c r="H123" s="227"/>
      <c r="I123" s="227">
        <v>0</v>
      </c>
      <c r="J123" s="227">
        <v>0</v>
      </c>
      <c r="K123" s="227">
        <v>0</v>
      </c>
      <c r="L123" s="337">
        <f>110+7.59</f>
        <v>117.59</v>
      </c>
      <c r="M123" s="337">
        <f t="shared" ref="M123:AQ123" si="92">L123</f>
        <v>117.59</v>
      </c>
      <c r="N123" s="337">
        <f t="shared" si="92"/>
        <v>117.59</v>
      </c>
      <c r="O123" s="337">
        <f t="shared" si="92"/>
        <v>117.59</v>
      </c>
      <c r="P123" s="337">
        <f t="shared" si="92"/>
        <v>117.59</v>
      </c>
      <c r="Q123" s="337">
        <f t="shared" si="92"/>
        <v>117.59</v>
      </c>
      <c r="R123" s="337">
        <f t="shared" si="92"/>
        <v>117.59</v>
      </c>
      <c r="S123" s="337">
        <f t="shared" si="92"/>
        <v>117.59</v>
      </c>
      <c r="T123" s="337">
        <f t="shared" si="92"/>
        <v>117.59</v>
      </c>
      <c r="U123" s="337">
        <f t="shared" si="92"/>
        <v>117.59</v>
      </c>
      <c r="V123" s="337">
        <f t="shared" si="92"/>
        <v>117.59</v>
      </c>
      <c r="W123" s="337">
        <f t="shared" si="92"/>
        <v>117.59</v>
      </c>
      <c r="X123" s="337">
        <f t="shared" si="92"/>
        <v>117.59</v>
      </c>
      <c r="Y123" s="337">
        <f t="shared" si="92"/>
        <v>117.59</v>
      </c>
      <c r="Z123" s="337">
        <f t="shared" si="92"/>
        <v>117.59</v>
      </c>
      <c r="AA123" s="337">
        <f t="shared" si="92"/>
        <v>117.59</v>
      </c>
      <c r="AB123" s="337">
        <f t="shared" si="92"/>
        <v>117.59</v>
      </c>
      <c r="AC123" s="337">
        <f t="shared" si="92"/>
        <v>117.59</v>
      </c>
      <c r="AD123" s="337">
        <f t="shared" si="92"/>
        <v>117.59</v>
      </c>
      <c r="AE123" s="337">
        <f t="shared" si="92"/>
        <v>117.59</v>
      </c>
      <c r="AF123" s="337">
        <f t="shared" si="92"/>
        <v>117.59</v>
      </c>
      <c r="AG123" s="337">
        <f t="shared" si="92"/>
        <v>117.59</v>
      </c>
      <c r="AH123" s="337">
        <f t="shared" si="92"/>
        <v>117.59</v>
      </c>
      <c r="AI123" s="337">
        <f t="shared" si="92"/>
        <v>117.59</v>
      </c>
      <c r="AJ123" s="337">
        <f t="shared" si="92"/>
        <v>117.59</v>
      </c>
      <c r="AK123" s="337">
        <f t="shared" si="92"/>
        <v>117.59</v>
      </c>
      <c r="AL123" s="337">
        <f t="shared" si="92"/>
        <v>117.59</v>
      </c>
      <c r="AM123" s="337">
        <f t="shared" si="92"/>
        <v>117.59</v>
      </c>
      <c r="AN123" s="337">
        <f t="shared" si="92"/>
        <v>117.59</v>
      </c>
      <c r="AO123" s="337">
        <f t="shared" si="92"/>
        <v>117.59</v>
      </c>
      <c r="AP123" s="337">
        <f t="shared" si="92"/>
        <v>117.59</v>
      </c>
      <c r="AQ123" s="337">
        <f t="shared" si="92"/>
        <v>117.59</v>
      </c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  <c r="LV123" s="50"/>
      <c r="LW123" s="50"/>
      <c r="LX123" s="50"/>
      <c r="LY123" s="50"/>
      <c r="LZ123" s="50"/>
      <c r="MA123" s="50"/>
      <c r="MB123" s="50"/>
      <c r="MC123" s="50"/>
      <c r="MD123" s="50"/>
      <c r="ME123" s="50"/>
      <c r="MF123" s="50"/>
      <c r="MG123" s="50"/>
      <c r="MH123" s="50"/>
      <c r="MI123" s="50"/>
      <c r="MJ123" s="50"/>
      <c r="MK123" s="50"/>
      <c r="ML123" s="50"/>
      <c r="MM123" s="50"/>
      <c r="MN123" s="50"/>
      <c r="MO123" s="50"/>
      <c r="MP123" s="50"/>
      <c r="MQ123" s="50"/>
      <c r="MR123" s="50"/>
      <c r="MS123" s="50"/>
      <c r="MT123" s="50"/>
      <c r="MU123" s="50"/>
      <c r="MV123" s="50"/>
      <c r="MW123" s="50"/>
      <c r="MX123" s="50"/>
      <c r="MY123" s="50"/>
      <c r="MZ123" s="50"/>
      <c r="NA123" s="50"/>
      <c r="NB123" s="50"/>
      <c r="NC123" s="50"/>
      <c r="ND123" s="50"/>
      <c r="NE123" s="50"/>
      <c r="NF123" s="50"/>
      <c r="NG123" s="50"/>
      <c r="NH123" s="50"/>
      <c r="NI123" s="50"/>
      <c r="NJ123" s="50"/>
      <c r="NK123" s="50"/>
      <c r="NL123" s="50"/>
      <c r="NM123" s="50"/>
      <c r="NN123" s="50"/>
      <c r="NO123" s="50"/>
      <c r="NP123" s="50"/>
      <c r="NQ123" s="50"/>
      <c r="NR123" s="50"/>
      <c r="NS123" s="50"/>
      <c r="NT123" s="50"/>
      <c r="NU123" s="50"/>
      <c r="NV123" s="50"/>
      <c r="NW123" s="50"/>
      <c r="NX123" s="50"/>
      <c r="NY123" s="50"/>
      <c r="NZ123" s="50"/>
      <c r="OA123" s="50"/>
      <c r="OB123" s="50"/>
      <c r="OC123" s="50"/>
      <c r="OD123" s="50"/>
      <c r="OE123" s="50"/>
      <c r="OF123" s="50"/>
      <c r="OG123" s="50"/>
      <c r="OH123" s="50"/>
      <c r="OI123" s="50"/>
      <c r="OJ123" s="50"/>
      <c r="OK123" s="50"/>
      <c r="OL123" s="50"/>
      <c r="OM123" s="50"/>
      <c r="ON123" s="50"/>
      <c r="OO123" s="50"/>
      <c r="OP123" s="50"/>
      <c r="OQ123" s="50"/>
      <c r="OR123" s="50"/>
      <c r="OS123" s="50"/>
      <c r="OT123" s="50"/>
      <c r="OU123" s="50"/>
      <c r="OV123" s="50"/>
      <c r="OW123" s="50"/>
      <c r="OX123" s="50"/>
      <c r="OY123" s="50"/>
      <c r="OZ123" s="50"/>
      <c r="PA123" s="50"/>
      <c r="PB123" s="50"/>
      <c r="PC123" s="50"/>
      <c r="PD123" s="50"/>
      <c r="PE123" s="50"/>
      <c r="PF123" s="50"/>
      <c r="PG123" s="50"/>
      <c r="PH123" s="50"/>
      <c r="PI123" s="50"/>
      <c r="PJ123" s="50"/>
      <c r="PK123" s="50"/>
      <c r="PL123" s="50"/>
      <c r="PM123" s="50"/>
      <c r="PN123" s="50"/>
      <c r="PO123" s="50"/>
      <c r="PP123" s="50"/>
      <c r="PQ123" s="50"/>
      <c r="PR123" s="50"/>
      <c r="PS123" s="50"/>
      <c r="PT123" s="50"/>
      <c r="PU123" s="50"/>
      <c r="PV123" s="50"/>
      <c r="PW123" s="50"/>
      <c r="PX123" s="50"/>
      <c r="PY123" s="50"/>
      <c r="PZ123" s="50"/>
      <c r="QA123" s="50"/>
      <c r="QB123" s="50"/>
      <c r="QC123" s="50"/>
      <c r="QD123" s="50"/>
      <c r="QE123" s="50"/>
      <c r="QF123" s="50"/>
      <c r="QG123" s="50"/>
      <c r="QH123" s="50"/>
      <c r="QI123" s="50"/>
      <c r="QJ123" s="50"/>
      <c r="QK123" s="50"/>
      <c r="QL123" s="50"/>
      <c r="QM123" s="50"/>
      <c r="QN123" s="50"/>
      <c r="QO123" s="50"/>
      <c r="QP123" s="50"/>
      <c r="QQ123" s="50"/>
      <c r="QR123" s="50"/>
      <c r="QS123" s="50"/>
      <c r="QT123" s="50"/>
      <c r="QU123" s="50"/>
      <c r="QV123" s="50"/>
      <c r="QW123" s="50"/>
      <c r="QX123" s="50"/>
      <c r="QY123" s="50"/>
      <c r="QZ123" s="50"/>
      <c r="RA123" s="50"/>
      <c r="RB123" s="50"/>
      <c r="RC123" s="50"/>
      <c r="RD123" s="50"/>
      <c r="RE123" s="50"/>
      <c r="RF123" s="50"/>
      <c r="RG123" s="50"/>
      <c r="RH123" s="50"/>
    </row>
    <row r="124" spans="1:476" ht="15.75" customHeight="1">
      <c r="A124" s="50"/>
      <c r="B124" s="326" t="s">
        <v>279</v>
      </c>
      <c r="C124" s="50"/>
      <c r="D124" s="221">
        <f>SUM(H124:AQ124)</f>
        <v>62629374.720000021</v>
      </c>
      <c r="E124" s="221"/>
      <c r="F124" s="221"/>
      <c r="G124" s="221"/>
      <c r="H124" s="70">
        <f>+H125*H123</f>
        <v>0</v>
      </c>
      <c r="I124" s="70">
        <f>+I125*I123</f>
        <v>0</v>
      </c>
      <c r="J124" s="70">
        <f>+J125*J123</f>
        <v>0</v>
      </c>
      <c r="K124" s="70">
        <f>+K125*K123</f>
        <v>0</v>
      </c>
      <c r="L124" s="70">
        <f t="shared" ref="L124:AQ124" si="93">+L125*L123*95%</f>
        <v>1957167.96</v>
      </c>
      <c r="M124" s="70">
        <f t="shared" si="93"/>
        <v>1957167.96</v>
      </c>
      <c r="N124" s="70">
        <f t="shared" si="93"/>
        <v>1957167.96</v>
      </c>
      <c r="O124" s="70">
        <f t="shared" si="93"/>
        <v>1957167.96</v>
      </c>
      <c r="P124" s="70">
        <f t="shared" si="93"/>
        <v>1957167.96</v>
      </c>
      <c r="Q124" s="70">
        <f t="shared" si="93"/>
        <v>1957167.96</v>
      </c>
      <c r="R124" s="70">
        <f t="shared" si="93"/>
        <v>1957167.96</v>
      </c>
      <c r="S124" s="70">
        <f t="shared" si="93"/>
        <v>1957167.96</v>
      </c>
      <c r="T124" s="70">
        <f t="shared" si="93"/>
        <v>1957167.96</v>
      </c>
      <c r="U124" s="70">
        <f t="shared" si="93"/>
        <v>1957167.96</v>
      </c>
      <c r="V124" s="70">
        <f t="shared" si="93"/>
        <v>1957167.96</v>
      </c>
      <c r="W124" s="70">
        <f t="shared" si="93"/>
        <v>1957167.96</v>
      </c>
      <c r="X124" s="70">
        <f t="shared" si="93"/>
        <v>1957167.96</v>
      </c>
      <c r="Y124" s="70">
        <f t="shared" si="93"/>
        <v>1957167.96</v>
      </c>
      <c r="Z124" s="70">
        <f t="shared" si="93"/>
        <v>1957167.96</v>
      </c>
      <c r="AA124" s="70">
        <f t="shared" si="93"/>
        <v>1957167.96</v>
      </c>
      <c r="AB124" s="70">
        <f t="shared" si="93"/>
        <v>1957167.96</v>
      </c>
      <c r="AC124" s="70">
        <f t="shared" si="93"/>
        <v>1957167.96</v>
      </c>
      <c r="AD124" s="70">
        <f t="shared" si="93"/>
        <v>1957167.96</v>
      </c>
      <c r="AE124" s="70">
        <f t="shared" si="93"/>
        <v>1957167.96</v>
      </c>
      <c r="AF124" s="70">
        <f t="shared" si="93"/>
        <v>1957167.96</v>
      </c>
      <c r="AG124" s="70">
        <f t="shared" si="93"/>
        <v>1957167.96</v>
      </c>
      <c r="AH124" s="70">
        <f t="shared" si="93"/>
        <v>1957167.96</v>
      </c>
      <c r="AI124" s="70">
        <f t="shared" si="93"/>
        <v>1957167.96</v>
      </c>
      <c r="AJ124" s="70">
        <f t="shared" si="93"/>
        <v>1957167.96</v>
      </c>
      <c r="AK124" s="70">
        <f t="shared" si="93"/>
        <v>1957167.96</v>
      </c>
      <c r="AL124" s="70">
        <f t="shared" si="93"/>
        <v>1957167.96</v>
      </c>
      <c r="AM124" s="70">
        <f t="shared" si="93"/>
        <v>1957167.96</v>
      </c>
      <c r="AN124" s="70">
        <f t="shared" si="93"/>
        <v>1957167.96</v>
      </c>
      <c r="AO124" s="70">
        <f t="shared" si="93"/>
        <v>1957167.96</v>
      </c>
      <c r="AP124" s="70">
        <f t="shared" si="93"/>
        <v>1957167.96</v>
      </c>
      <c r="AQ124" s="70">
        <f t="shared" si="93"/>
        <v>1957167.96</v>
      </c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  <c r="LV124" s="50"/>
      <c r="LW124" s="50"/>
      <c r="LX124" s="50"/>
      <c r="LY124" s="50"/>
      <c r="LZ124" s="50"/>
      <c r="MA124" s="50"/>
      <c r="MB124" s="50"/>
      <c r="MC124" s="50"/>
      <c r="MD124" s="50"/>
      <c r="ME124" s="50"/>
      <c r="MF124" s="50"/>
      <c r="MG124" s="50"/>
      <c r="MH124" s="50"/>
      <c r="MI124" s="50"/>
      <c r="MJ124" s="50"/>
      <c r="MK124" s="50"/>
      <c r="ML124" s="50"/>
      <c r="MM124" s="50"/>
      <c r="MN124" s="50"/>
      <c r="MO124" s="50"/>
      <c r="MP124" s="50"/>
      <c r="MQ124" s="50"/>
      <c r="MR124" s="50"/>
      <c r="MS124" s="50"/>
      <c r="MT124" s="50"/>
      <c r="MU124" s="50"/>
      <c r="MV124" s="50"/>
      <c r="MW124" s="50"/>
      <c r="MX124" s="50"/>
      <c r="MY124" s="50"/>
      <c r="MZ124" s="50"/>
      <c r="NA124" s="50"/>
      <c r="NB124" s="50"/>
      <c r="NC124" s="50"/>
      <c r="ND124" s="50"/>
      <c r="NE124" s="50"/>
      <c r="NF124" s="50"/>
      <c r="NG124" s="50"/>
      <c r="NH124" s="50"/>
      <c r="NI124" s="50"/>
      <c r="NJ124" s="50"/>
      <c r="NK124" s="50"/>
      <c r="NL124" s="50"/>
      <c r="NM124" s="50"/>
      <c r="NN124" s="50"/>
      <c r="NO124" s="50"/>
      <c r="NP124" s="50"/>
      <c r="NQ124" s="50"/>
      <c r="NR124" s="50"/>
      <c r="NS124" s="50"/>
      <c r="NT124" s="50"/>
      <c r="NU124" s="50"/>
      <c r="NV124" s="50"/>
      <c r="NW124" s="50"/>
      <c r="NX124" s="50"/>
      <c r="NY124" s="50"/>
      <c r="NZ124" s="50"/>
      <c r="OA124" s="50"/>
      <c r="OB124" s="50"/>
      <c r="OC124" s="50"/>
      <c r="OD124" s="50"/>
      <c r="OE124" s="50"/>
      <c r="OF124" s="50"/>
      <c r="OG124" s="50"/>
      <c r="OH124" s="50"/>
      <c r="OI124" s="50"/>
      <c r="OJ124" s="50"/>
      <c r="OK124" s="50"/>
      <c r="OL124" s="50"/>
      <c r="OM124" s="50"/>
      <c r="ON124" s="50"/>
      <c r="OO124" s="50"/>
      <c r="OP124" s="50"/>
      <c r="OQ124" s="50"/>
      <c r="OR124" s="50"/>
      <c r="OS124" s="50"/>
      <c r="OT124" s="50"/>
      <c r="OU124" s="50"/>
      <c r="OV124" s="50"/>
      <c r="OW124" s="50"/>
      <c r="OX124" s="50"/>
      <c r="OY124" s="50"/>
      <c r="OZ124" s="50"/>
      <c r="PA124" s="50"/>
      <c r="PB124" s="50"/>
      <c r="PC124" s="50"/>
      <c r="PD124" s="50"/>
      <c r="PE124" s="50"/>
      <c r="PF124" s="50"/>
      <c r="PG124" s="50"/>
      <c r="PH124" s="50"/>
      <c r="PI124" s="50"/>
      <c r="PJ124" s="50"/>
      <c r="PK124" s="50"/>
      <c r="PL124" s="50"/>
      <c r="PM124" s="50"/>
      <c r="PN124" s="50"/>
      <c r="PO124" s="50"/>
      <c r="PP124" s="50"/>
      <c r="PQ124" s="50"/>
      <c r="PR124" s="50"/>
      <c r="PS124" s="50"/>
      <c r="PT124" s="50"/>
      <c r="PU124" s="50"/>
      <c r="PV124" s="50"/>
      <c r="PW124" s="50"/>
      <c r="PX124" s="50"/>
      <c r="PY124" s="50"/>
      <c r="PZ124" s="50"/>
      <c r="QA124" s="50"/>
      <c r="QB124" s="50"/>
      <c r="QC124" s="50"/>
      <c r="QD124" s="50"/>
      <c r="QE124" s="50"/>
      <c r="QF124" s="50"/>
      <c r="QG124" s="50"/>
      <c r="QH124" s="50"/>
      <c r="QI124" s="50"/>
      <c r="QJ124" s="50"/>
      <c r="QK124" s="50"/>
      <c r="QL124" s="50"/>
      <c r="QM124" s="50"/>
      <c r="QN124" s="50"/>
      <c r="QO124" s="50"/>
      <c r="QP124" s="50"/>
      <c r="QQ124" s="50"/>
      <c r="QR124" s="50"/>
      <c r="QS124" s="50"/>
      <c r="QT124" s="50"/>
      <c r="QU124" s="50"/>
      <c r="QV124" s="50"/>
      <c r="QW124" s="50"/>
      <c r="QX124" s="50"/>
      <c r="QY124" s="50"/>
      <c r="QZ124" s="50"/>
      <c r="RA124" s="50"/>
      <c r="RB124" s="50"/>
      <c r="RC124" s="50"/>
      <c r="RD124" s="50"/>
      <c r="RE124" s="50"/>
      <c r="RF124" s="50"/>
      <c r="RG124" s="50"/>
      <c r="RH124" s="50"/>
    </row>
    <row r="125" spans="1:476" ht="15.75" customHeight="1">
      <c r="A125" s="50"/>
      <c r="B125" s="326" t="s">
        <v>280</v>
      </c>
      <c r="C125" s="50"/>
      <c r="D125" s="221">
        <f>SUM(H125:AQ125)</f>
        <v>560640</v>
      </c>
      <c r="E125" s="221"/>
      <c r="F125" s="221"/>
      <c r="G125" s="221"/>
      <c r="H125" s="227"/>
      <c r="I125" s="227">
        <v>0</v>
      </c>
      <c r="J125" s="227">
        <v>0</v>
      </c>
      <c r="K125" s="227">
        <v>0</v>
      </c>
      <c r="L125" s="227">
        <v>17520</v>
      </c>
      <c r="M125" s="227">
        <v>17520</v>
      </c>
      <c r="N125" s="227">
        <v>17520</v>
      </c>
      <c r="O125" s="227">
        <v>17520</v>
      </c>
      <c r="P125" s="227">
        <v>17520</v>
      </c>
      <c r="Q125" s="227">
        <v>17520</v>
      </c>
      <c r="R125" s="227">
        <v>17520</v>
      </c>
      <c r="S125" s="227">
        <v>17520</v>
      </c>
      <c r="T125" s="227">
        <v>17520</v>
      </c>
      <c r="U125" s="227">
        <v>17520</v>
      </c>
      <c r="V125" s="227">
        <v>17520</v>
      </c>
      <c r="W125" s="227">
        <v>17520</v>
      </c>
      <c r="X125" s="227">
        <v>17520</v>
      </c>
      <c r="Y125" s="227">
        <v>17520</v>
      </c>
      <c r="Z125" s="227">
        <v>17520</v>
      </c>
      <c r="AA125" s="227">
        <v>17520</v>
      </c>
      <c r="AB125" s="227">
        <v>17520</v>
      </c>
      <c r="AC125" s="227">
        <v>17520</v>
      </c>
      <c r="AD125" s="227">
        <v>17520</v>
      </c>
      <c r="AE125" s="227">
        <v>17520</v>
      </c>
      <c r="AF125" s="227">
        <v>17520</v>
      </c>
      <c r="AG125" s="227">
        <v>17520</v>
      </c>
      <c r="AH125" s="227">
        <v>17520</v>
      </c>
      <c r="AI125" s="227">
        <v>17520</v>
      </c>
      <c r="AJ125" s="227">
        <v>17520</v>
      </c>
      <c r="AK125" s="227">
        <v>17520</v>
      </c>
      <c r="AL125" s="227">
        <v>17520</v>
      </c>
      <c r="AM125" s="227">
        <v>17520</v>
      </c>
      <c r="AN125" s="227">
        <v>17520</v>
      </c>
      <c r="AO125" s="227">
        <v>17520</v>
      </c>
      <c r="AP125" s="227">
        <v>17520</v>
      </c>
      <c r="AQ125" s="227">
        <v>17520</v>
      </c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  <c r="LV125" s="50"/>
      <c r="LW125" s="50"/>
      <c r="LX125" s="50"/>
      <c r="LY125" s="50"/>
      <c r="LZ125" s="50"/>
      <c r="MA125" s="50"/>
      <c r="MB125" s="50"/>
      <c r="MC125" s="50"/>
      <c r="MD125" s="50"/>
      <c r="ME125" s="50"/>
      <c r="MF125" s="50"/>
      <c r="MG125" s="50"/>
      <c r="MH125" s="50"/>
      <c r="MI125" s="50"/>
      <c r="MJ125" s="50"/>
      <c r="MK125" s="50"/>
      <c r="ML125" s="50"/>
      <c r="MM125" s="50"/>
      <c r="MN125" s="50"/>
      <c r="MO125" s="50"/>
      <c r="MP125" s="50"/>
      <c r="MQ125" s="50"/>
      <c r="MR125" s="50"/>
      <c r="MS125" s="50"/>
      <c r="MT125" s="50"/>
      <c r="MU125" s="50"/>
      <c r="MV125" s="50"/>
      <c r="MW125" s="50"/>
      <c r="MX125" s="50"/>
      <c r="MY125" s="50"/>
      <c r="MZ125" s="50"/>
      <c r="NA125" s="50"/>
      <c r="NB125" s="50"/>
      <c r="NC125" s="50"/>
      <c r="ND125" s="50"/>
      <c r="NE125" s="50"/>
      <c r="NF125" s="50"/>
      <c r="NG125" s="50"/>
      <c r="NH125" s="50"/>
      <c r="NI125" s="50"/>
      <c r="NJ125" s="50"/>
      <c r="NK125" s="50"/>
      <c r="NL125" s="50"/>
      <c r="NM125" s="50"/>
      <c r="NN125" s="50"/>
      <c r="NO125" s="50"/>
      <c r="NP125" s="50"/>
      <c r="NQ125" s="50"/>
      <c r="NR125" s="50"/>
      <c r="NS125" s="50"/>
      <c r="NT125" s="50"/>
      <c r="NU125" s="50"/>
      <c r="NV125" s="50"/>
      <c r="NW125" s="50"/>
      <c r="NX125" s="50"/>
      <c r="NY125" s="50"/>
      <c r="NZ125" s="50"/>
      <c r="OA125" s="50"/>
      <c r="OB125" s="50"/>
      <c r="OC125" s="50"/>
      <c r="OD125" s="50"/>
      <c r="OE125" s="50"/>
      <c r="OF125" s="50"/>
      <c r="OG125" s="50"/>
      <c r="OH125" s="50"/>
      <c r="OI125" s="50"/>
      <c r="OJ125" s="50"/>
      <c r="OK125" s="50"/>
      <c r="OL125" s="50"/>
      <c r="OM125" s="50"/>
      <c r="ON125" s="50"/>
      <c r="OO125" s="50"/>
      <c r="OP125" s="50"/>
      <c r="OQ125" s="50"/>
      <c r="OR125" s="50"/>
      <c r="OS125" s="50"/>
      <c r="OT125" s="50"/>
      <c r="OU125" s="50"/>
      <c r="OV125" s="50"/>
      <c r="OW125" s="50"/>
      <c r="OX125" s="50"/>
      <c r="OY125" s="50"/>
      <c r="OZ125" s="50"/>
      <c r="PA125" s="50"/>
      <c r="PB125" s="50"/>
      <c r="PC125" s="50"/>
      <c r="PD125" s="50"/>
      <c r="PE125" s="50"/>
      <c r="PF125" s="50"/>
      <c r="PG125" s="50"/>
      <c r="PH125" s="50"/>
      <c r="PI125" s="50"/>
      <c r="PJ125" s="50"/>
      <c r="PK125" s="50"/>
      <c r="PL125" s="50"/>
      <c r="PM125" s="50"/>
      <c r="PN125" s="50"/>
      <c r="PO125" s="50"/>
      <c r="PP125" s="50"/>
      <c r="PQ125" s="50"/>
      <c r="PR125" s="50"/>
      <c r="PS125" s="50"/>
      <c r="PT125" s="50"/>
      <c r="PU125" s="50"/>
      <c r="PV125" s="50"/>
      <c r="PW125" s="50"/>
      <c r="PX125" s="50"/>
      <c r="PY125" s="50"/>
      <c r="PZ125" s="50"/>
      <c r="QA125" s="50"/>
      <c r="QB125" s="50"/>
      <c r="QC125" s="50"/>
      <c r="QD125" s="50"/>
      <c r="QE125" s="50"/>
      <c r="QF125" s="50"/>
      <c r="QG125" s="50"/>
      <c r="QH125" s="50"/>
      <c r="QI125" s="50"/>
      <c r="QJ125" s="50"/>
      <c r="QK125" s="50"/>
      <c r="QL125" s="50"/>
      <c r="QM125" s="50"/>
      <c r="QN125" s="50"/>
      <c r="QO125" s="50"/>
      <c r="QP125" s="50"/>
      <c r="QQ125" s="50"/>
      <c r="QR125" s="50"/>
      <c r="QS125" s="50"/>
      <c r="QT125" s="50"/>
      <c r="QU125" s="50"/>
      <c r="QV125" s="50"/>
      <c r="QW125" s="50"/>
      <c r="QX125" s="50"/>
      <c r="QY125" s="50"/>
      <c r="QZ125" s="50"/>
      <c r="RA125" s="50"/>
      <c r="RB125" s="50"/>
      <c r="RC125" s="50"/>
      <c r="RD125" s="50"/>
      <c r="RE125" s="50"/>
      <c r="RF125" s="50"/>
      <c r="RG125" s="50"/>
      <c r="RH125" s="50"/>
    </row>
    <row r="126" spans="1:476" ht="15.75" customHeight="1">
      <c r="A126" s="50"/>
      <c r="B126" s="326"/>
      <c r="C126" s="50"/>
      <c r="D126" s="221"/>
      <c r="E126" s="221"/>
      <c r="F126" s="221"/>
      <c r="G126" s="221"/>
      <c r="H126" s="70"/>
      <c r="I126" s="70"/>
      <c r="J126" s="70"/>
      <c r="K126" s="331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  <c r="LV126" s="50"/>
      <c r="LW126" s="50"/>
      <c r="LX126" s="50"/>
      <c r="LY126" s="50"/>
      <c r="LZ126" s="50"/>
      <c r="MA126" s="50"/>
      <c r="MB126" s="50"/>
      <c r="MC126" s="50"/>
      <c r="MD126" s="50"/>
      <c r="ME126" s="50"/>
      <c r="MF126" s="50"/>
      <c r="MG126" s="50"/>
      <c r="MH126" s="50"/>
      <c r="MI126" s="50"/>
      <c r="MJ126" s="50"/>
      <c r="MK126" s="50"/>
      <c r="ML126" s="50"/>
      <c r="MM126" s="50"/>
      <c r="MN126" s="50"/>
      <c r="MO126" s="50"/>
      <c r="MP126" s="50"/>
      <c r="MQ126" s="50"/>
      <c r="MR126" s="50"/>
      <c r="MS126" s="50"/>
      <c r="MT126" s="50"/>
      <c r="MU126" s="50"/>
      <c r="MV126" s="50"/>
      <c r="MW126" s="50"/>
      <c r="MX126" s="50"/>
      <c r="MY126" s="50"/>
      <c r="MZ126" s="50"/>
      <c r="NA126" s="50"/>
      <c r="NB126" s="50"/>
      <c r="NC126" s="50"/>
      <c r="ND126" s="50"/>
      <c r="NE126" s="50"/>
      <c r="NF126" s="50"/>
      <c r="NG126" s="50"/>
      <c r="NH126" s="50"/>
      <c r="NI126" s="50"/>
      <c r="NJ126" s="50"/>
      <c r="NK126" s="50"/>
      <c r="NL126" s="50"/>
      <c r="NM126" s="50"/>
      <c r="NN126" s="50"/>
      <c r="NO126" s="50"/>
      <c r="NP126" s="50"/>
      <c r="NQ126" s="50"/>
      <c r="NR126" s="50"/>
      <c r="NS126" s="50"/>
      <c r="NT126" s="50"/>
      <c r="NU126" s="50"/>
      <c r="NV126" s="50"/>
      <c r="NW126" s="50"/>
      <c r="NX126" s="50"/>
      <c r="NY126" s="50"/>
      <c r="NZ126" s="50"/>
      <c r="OA126" s="50"/>
      <c r="OB126" s="50"/>
      <c r="OC126" s="50"/>
      <c r="OD126" s="50"/>
      <c r="OE126" s="50"/>
      <c r="OF126" s="50"/>
      <c r="OG126" s="50"/>
      <c r="OH126" s="50"/>
      <c r="OI126" s="50"/>
      <c r="OJ126" s="50"/>
      <c r="OK126" s="50"/>
      <c r="OL126" s="50"/>
      <c r="OM126" s="50"/>
      <c r="ON126" s="50"/>
      <c r="OO126" s="50"/>
      <c r="OP126" s="50"/>
      <c r="OQ126" s="50"/>
      <c r="OR126" s="50"/>
      <c r="OS126" s="50"/>
      <c r="OT126" s="50"/>
      <c r="OU126" s="50"/>
      <c r="OV126" s="50"/>
      <c r="OW126" s="50"/>
      <c r="OX126" s="50"/>
      <c r="OY126" s="50"/>
      <c r="OZ126" s="50"/>
      <c r="PA126" s="50"/>
      <c r="PB126" s="50"/>
      <c r="PC126" s="50"/>
      <c r="PD126" s="50"/>
      <c r="PE126" s="50"/>
      <c r="PF126" s="50"/>
      <c r="PG126" s="50"/>
      <c r="PH126" s="50"/>
      <c r="PI126" s="50"/>
      <c r="PJ126" s="50"/>
      <c r="PK126" s="50"/>
      <c r="PL126" s="50"/>
      <c r="PM126" s="50"/>
      <c r="PN126" s="50"/>
      <c r="PO126" s="50"/>
      <c r="PP126" s="50"/>
      <c r="PQ126" s="50"/>
      <c r="PR126" s="50"/>
      <c r="PS126" s="50"/>
      <c r="PT126" s="50"/>
      <c r="PU126" s="50"/>
      <c r="PV126" s="50"/>
      <c r="PW126" s="50"/>
      <c r="PX126" s="50"/>
      <c r="PY126" s="50"/>
      <c r="PZ126" s="50"/>
      <c r="QA126" s="50"/>
      <c r="QB126" s="50"/>
      <c r="QC126" s="50"/>
      <c r="QD126" s="50"/>
      <c r="QE126" s="50"/>
      <c r="QF126" s="50"/>
      <c r="QG126" s="50"/>
      <c r="QH126" s="50"/>
      <c r="QI126" s="50"/>
      <c r="QJ126" s="50"/>
      <c r="QK126" s="50"/>
      <c r="QL126" s="50"/>
      <c r="QM126" s="50"/>
      <c r="QN126" s="50"/>
      <c r="QO126" s="50"/>
      <c r="QP126" s="50"/>
      <c r="QQ126" s="50"/>
      <c r="QR126" s="50"/>
      <c r="QS126" s="50"/>
      <c r="QT126" s="50"/>
      <c r="QU126" s="50"/>
      <c r="QV126" s="50"/>
      <c r="QW126" s="50"/>
      <c r="QX126" s="50"/>
      <c r="QY126" s="50"/>
      <c r="QZ126" s="50"/>
      <c r="RA126" s="50"/>
      <c r="RB126" s="50"/>
      <c r="RC126" s="50"/>
      <c r="RD126" s="50"/>
      <c r="RE126" s="50"/>
      <c r="RF126" s="50"/>
      <c r="RG126" s="50"/>
      <c r="RH126" s="50"/>
    </row>
    <row r="127" spans="1:476" ht="15.75" customHeight="1">
      <c r="A127" s="50"/>
      <c r="B127" s="325" t="s">
        <v>303</v>
      </c>
      <c r="C127" s="50"/>
      <c r="D127" s="221"/>
      <c r="E127" s="221"/>
      <c r="F127" s="221"/>
      <c r="G127" s="221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  <c r="IW127" s="50"/>
      <c r="IX127" s="50"/>
      <c r="IY127" s="50"/>
      <c r="IZ127" s="50"/>
      <c r="JA127" s="50"/>
      <c r="JB127" s="50"/>
      <c r="JC127" s="50"/>
      <c r="JD127" s="50"/>
      <c r="JE127" s="50"/>
      <c r="JF127" s="50"/>
      <c r="JG127" s="50"/>
      <c r="JH127" s="50"/>
      <c r="JI127" s="50"/>
      <c r="JJ127" s="50"/>
      <c r="JK127" s="50"/>
      <c r="JL127" s="50"/>
      <c r="JM127" s="50"/>
      <c r="JN127" s="50"/>
      <c r="JO127" s="50"/>
      <c r="JP127" s="50"/>
      <c r="JQ127" s="50"/>
      <c r="JR127" s="50"/>
      <c r="JS127" s="50"/>
      <c r="JT127" s="50"/>
      <c r="JU127" s="50"/>
      <c r="JV127" s="50"/>
      <c r="JW127" s="50"/>
      <c r="JX127" s="50"/>
      <c r="JY127" s="50"/>
      <c r="JZ127" s="50"/>
      <c r="KA127" s="50"/>
      <c r="KB127" s="50"/>
      <c r="KC127" s="50"/>
      <c r="KD127" s="50"/>
      <c r="KE127" s="50"/>
      <c r="KF127" s="50"/>
      <c r="KG127" s="50"/>
      <c r="KH127" s="50"/>
      <c r="KI127" s="50"/>
      <c r="KJ127" s="50"/>
      <c r="KK127" s="50"/>
      <c r="KL127" s="50"/>
      <c r="KM127" s="50"/>
      <c r="KN127" s="50"/>
      <c r="KO127" s="50"/>
      <c r="KP127" s="50"/>
      <c r="KQ127" s="50"/>
      <c r="KR127" s="50"/>
      <c r="KS127" s="50"/>
      <c r="KT127" s="50"/>
      <c r="KU127" s="50"/>
      <c r="KV127" s="50"/>
      <c r="KW127" s="50"/>
      <c r="KX127" s="50"/>
      <c r="KY127" s="50"/>
      <c r="KZ127" s="50"/>
      <c r="LA127" s="50"/>
      <c r="LB127" s="50"/>
      <c r="LC127" s="50"/>
      <c r="LD127" s="50"/>
      <c r="LE127" s="50"/>
      <c r="LF127" s="50"/>
      <c r="LG127" s="50"/>
      <c r="LH127" s="50"/>
      <c r="LI127" s="50"/>
      <c r="LJ127" s="50"/>
      <c r="LK127" s="50"/>
      <c r="LL127" s="50"/>
      <c r="LM127" s="50"/>
      <c r="LN127" s="50"/>
      <c r="LO127" s="50"/>
      <c r="LP127" s="50"/>
      <c r="LQ127" s="50"/>
      <c r="LR127" s="50"/>
      <c r="LS127" s="50"/>
      <c r="LT127" s="50"/>
      <c r="LU127" s="50"/>
      <c r="LV127" s="50"/>
      <c r="LW127" s="50"/>
      <c r="LX127" s="50"/>
      <c r="LY127" s="50"/>
      <c r="LZ127" s="50"/>
      <c r="MA127" s="50"/>
      <c r="MB127" s="50"/>
      <c r="MC127" s="50"/>
      <c r="MD127" s="50"/>
      <c r="ME127" s="50"/>
      <c r="MF127" s="50"/>
      <c r="MG127" s="50"/>
      <c r="MH127" s="50"/>
      <c r="MI127" s="50"/>
      <c r="MJ127" s="50"/>
      <c r="MK127" s="50"/>
      <c r="ML127" s="50"/>
      <c r="MM127" s="50"/>
      <c r="MN127" s="50"/>
      <c r="MO127" s="50"/>
      <c r="MP127" s="50"/>
      <c r="MQ127" s="50"/>
      <c r="MR127" s="50"/>
      <c r="MS127" s="50"/>
      <c r="MT127" s="50"/>
      <c r="MU127" s="50"/>
      <c r="MV127" s="50"/>
      <c r="MW127" s="50"/>
      <c r="MX127" s="50"/>
      <c r="MY127" s="50"/>
      <c r="MZ127" s="50"/>
      <c r="NA127" s="50"/>
      <c r="NB127" s="50"/>
      <c r="NC127" s="50"/>
      <c r="ND127" s="50"/>
      <c r="NE127" s="50"/>
      <c r="NF127" s="50"/>
      <c r="NG127" s="50"/>
      <c r="NH127" s="50"/>
      <c r="NI127" s="50"/>
      <c r="NJ127" s="50"/>
      <c r="NK127" s="50"/>
      <c r="NL127" s="50"/>
      <c r="NM127" s="50"/>
      <c r="NN127" s="50"/>
      <c r="NO127" s="50"/>
      <c r="NP127" s="50"/>
      <c r="NQ127" s="50"/>
      <c r="NR127" s="50"/>
      <c r="NS127" s="50"/>
      <c r="NT127" s="50"/>
      <c r="NU127" s="50"/>
      <c r="NV127" s="50"/>
      <c r="NW127" s="50"/>
      <c r="NX127" s="50"/>
      <c r="NY127" s="50"/>
      <c r="NZ127" s="50"/>
      <c r="OA127" s="50"/>
      <c r="OB127" s="50"/>
      <c r="OC127" s="50"/>
      <c r="OD127" s="50"/>
      <c r="OE127" s="50"/>
      <c r="OF127" s="50"/>
      <c r="OG127" s="50"/>
      <c r="OH127" s="50"/>
      <c r="OI127" s="50"/>
      <c r="OJ127" s="50"/>
      <c r="OK127" s="50"/>
      <c r="OL127" s="50"/>
      <c r="OM127" s="50"/>
      <c r="ON127" s="50"/>
      <c r="OO127" s="50"/>
      <c r="OP127" s="50"/>
      <c r="OQ127" s="50"/>
      <c r="OR127" s="50"/>
      <c r="OS127" s="50"/>
      <c r="OT127" s="50"/>
      <c r="OU127" s="50"/>
      <c r="OV127" s="50"/>
      <c r="OW127" s="50"/>
      <c r="OX127" s="50"/>
      <c r="OY127" s="50"/>
      <c r="OZ127" s="50"/>
      <c r="PA127" s="50"/>
      <c r="PB127" s="50"/>
      <c r="PC127" s="50"/>
      <c r="PD127" s="50"/>
      <c r="PE127" s="50"/>
      <c r="PF127" s="50"/>
      <c r="PG127" s="50"/>
      <c r="PH127" s="50"/>
      <c r="PI127" s="50"/>
      <c r="PJ127" s="50"/>
      <c r="PK127" s="50"/>
      <c r="PL127" s="50"/>
      <c r="PM127" s="50"/>
      <c r="PN127" s="50"/>
      <c r="PO127" s="50"/>
      <c r="PP127" s="50"/>
      <c r="PQ127" s="50"/>
      <c r="PR127" s="50"/>
      <c r="PS127" s="50"/>
      <c r="PT127" s="50"/>
      <c r="PU127" s="50"/>
      <c r="PV127" s="50"/>
      <c r="PW127" s="50"/>
      <c r="PX127" s="50"/>
      <c r="PY127" s="50"/>
      <c r="PZ127" s="50"/>
      <c r="QA127" s="50"/>
      <c r="QB127" s="50"/>
      <c r="QC127" s="50"/>
      <c r="QD127" s="50"/>
      <c r="QE127" s="50"/>
      <c r="QF127" s="50"/>
      <c r="QG127" s="50"/>
      <c r="QH127" s="50"/>
      <c r="QI127" s="50"/>
      <c r="QJ127" s="50"/>
      <c r="QK127" s="50"/>
      <c r="QL127" s="50"/>
      <c r="QM127" s="50"/>
      <c r="QN127" s="50"/>
      <c r="QO127" s="50"/>
      <c r="QP127" s="50"/>
      <c r="QQ127" s="50"/>
      <c r="QR127" s="50"/>
      <c r="QS127" s="50"/>
      <c r="QT127" s="50"/>
      <c r="QU127" s="50"/>
      <c r="QV127" s="50"/>
      <c r="QW127" s="50"/>
      <c r="QX127" s="50"/>
      <c r="QY127" s="50"/>
      <c r="QZ127" s="50"/>
      <c r="RA127" s="50"/>
      <c r="RB127" s="50"/>
      <c r="RC127" s="50"/>
      <c r="RD127" s="50"/>
      <c r="RE127" s="50"/>
      <c r="RF127" s="50"/>
      <c r="RG127" s="50"/>
      <c r="RH127" s="50"/>
    </row>
    <row r="128" spans="1:476" ht="15.75" customHeight="1">
      <c r="A128" s="50"/>
      <c r="B128" s="326" t="s">
        <v>278</v>
      </c>
      <c r="C128" s="50"/>
      <c r="D128" s="221"/>
      <c r="E128" s="221"/>
      <c r="F128" s="221"/>
      <c r="G128" s="221"/>
      <c r="H128" s="227"/>
      <c r="I128" s="227">
        <v>0</v>
      </c>
      <c r="J128" s="227">
        <v>0</v>
      </c>
      <c r="K128" s="227">
        <v>0</v>
      </c>
      <c r="L128" s="337">
        <f>110+7.59</f>
        <v>117.59</v>
      </c>
      <c r="M128" s="337">
        <f t="shared" ref="M128:AQ128" si="94">L128</f>
        <v>117.59</v>
      </c>
      <c r="N128" s="337">
        <f t="shared" si="94"/>
        <v>117.59</v>
      </c>
      <c r="O128" s="337">
        <f t="shared" si="94"/>
        <v>117.59</v>
      </c>
      <c r="P128" s="337">
        <f t="shared" si="94"/>
        <v>117.59</v>
      </c>
      <c r="Q128" s="337">
        <f t="shared" si="94"/>
        <v>117.59</v>
      </c>
      <c r="R128" s="337">
        <f t="shared" si="94"/>
        <v>117.59</v>
      </c>
      <c r="S128" s="337">
        <f t="shared" si="94"/>
        <v>117.59</v>
      </c>
      <c r="T128" s="337">
        <f t="shared" si="94"/>
        <v>117.59</v>
      </c>
      <c r="U128" s="337">
        <f t="shared" si="94"/>
        <v>117.59</v>
      </c>
      <c r="V128" s="337">
        <f t="shared" si="94"/>
        <v>117.59</v>
      </c>
      <c r="W128" s="337">
        <f t="shared" si="94"/>
        <v>117.59</v>
      </c>
      <c r="X128" s="337">
        <f t="shared" si="94"/>
        <v>117.59</v>
      </c>
      <c r="Y128" s="337">
        <f t="shared" si="94"/>
        <v>117.59</v>
      </c>
      <c r="Z128" s="337">
        <f t="shared" si="94"/>
        <v>117.59</v>
      </c>
      <c r="AA128" s="337">
        <f t="shared" si="94"/>
        <v>117.59</v>
      </c>
      <c r="AB128" s="337">
        <f t="shared" si="94"/>
        <v>117.59</v>
      </c>
      <c r="AC128" s="337">
        <f t="shared" si="94"/>
        <v>117.59</v>
      </c>
      <c r="AD128" s="337">
        <f t="shared" si="94"/>
        <v>117.59</v>
      </c>
      <c r="AE128" s="337">
        <f t="shared" si="94"/>
        <v>117.59</v>
      </c>
      <c r="AF128" s="337">
        <f t="shared" si="94"/>
        <v>117.59</v>
      </c>
      <c r="AG128" s="337">
        <f t="shared" si="94"/>
        <v>117.59</v>
      </c>
      <c r="AH128" s="337">
        <f t="shared" si="94"/>
        <v>117.59</v>
      </c>
      <c r="AI128" s="337">
        <f t="shared" si="94"/>
        <v>117.59</v>
      </c>
      <c r="AJ128" s="337">
        <f t="shared" si="94"/>
        <v>117.59</v>
      </c>
      <c r="AK128" s="337">
        <f t="shared" si="94"/>
        <v>117.59</v>
      </c>
      <c r="AL128" s="337">
        <f t="shared" si="94"/>
        <v>117.59</v>
      </c>
      <c r="AM128" s="337">
        <f t="shared" si="94"/>
        <v>117.59</v>
      </c>
      <c r="AN128" s="337">
        <f t="shared" si="94"/>
        <v>117.59</v>
      </c>
      <c r="AO128" s="337">
        <f t="shared" si="94"/>
        <v>117.59</v>
      </c>
      <c r="AP128" s="337">
        <f t="shared" si="94"/>
        <v>117.59</v>
      </c>
      <c r="AQ128" s="337">
        <f t="shared" si="94"/>
        <v>117.59</v>
      </c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  <c r="IW128" s="50"/>
      <c r="IX128" s="50"/>
      <c r="IY128" s="50"/>
      <c r="IZ128" s="50"/>
      <c r="JA128" s="50"/>
      <c r="JB128" s="50"/>
      <c r="JC128" s="50"/>
      <c r="JD128" s="50"/>
      <c r="JE128" s="50"/>
      <c r="JF128" s="50"/>
      <c r="JG128" s="50"/>
      <c r="JH128" s="50"/>
      <c r="JI128" s="50"/>
      <c r="JJ128" s="50"/>
      <c r="JK128" s="50"/>
      <c r="JL128" s="50"/>
      <c r="JM128" s="50"/>
      <c r="JN128" s="50"/>
      <c r="JO128" s="50"/>
      <c r="JP128" s="50"/>
      <c r="JQ128" s="50"/>
      <c r="JR128" s="50"/>
      <c r="JS128" s="50"/>
      <c r="JT128" s="50"/>
      <c r="JU128" s="50"/>
      <c r="JV128" s="50"/>
      <c r="JW128" s="50"/>
      <c r="JX128" s="50"/>
      <c r="JY128" s="50"/>
      <c r="JZ128" s="50"/>
      <c r="KA128" s="50"/>
      <c r="KB128" s="50"/>
      <c r="KC128" s="50"/>
      <c r="KD128" s="50"/>
      <c r="KE128" s="50"/>
      <c r="KF128" s="50"/>
      <c r="KG128" s="50"/>
      <c r="KH128" s="50"/>
      <c r="KI128" s="50"/>
      <c r="KJ128" s="50"/>
      <c r="KK128" s="50"/>
      <c r="KL128" s="50"/>
      <c r="KM128" s="50"/>
      <c r="KN128" s="50"/>
      <c r="KO128" s="50"/>
      <c r="KP128" s="50"/>
      <c r="KQ128" s="50"/>
      <c r="KR128" s="50"/>
      <c r="KS128" s="50"/>
      <c r="KT128" s="50"/>
      <c r="KU128" s="50"/>
      <c r="KV128" s="50"/>
      <c r="KW128" s="50"/>
      <c r="KX128" s="50"/>
      <c r="KY128" s="50"/>
      <c r="KZ128" s="50"/>
      <c r="LA128" s="50"/>
      <c r="LB128" s="50"/>
      <c r="LC128" s="50"/>
      <c r="LD128" s="50"/>
      <c r="LE128" s="50"/>
      <c r="LF128" s="50"/>
      <c r="LG128" s="50"/>
      <c r="LH128" s="50"/>
      <c r="LI128" s="50"/>
      <c r="LJ128" s="50"/>
      <c r="LK128" s="50"/>
      <c r="LL128" s="50"/>
      <c r="LM128" s="50"/>
      <c r="LN128" s="50"/>
      <c r="LO128" s="50"/>
      <c r="LP128" s="50"/>
      <c r="LQ128" s="50"/>
      <c r="LR128" s="50"/>
      <c r="LS128" s="50"/>
      <c r="LT128" s="50"/>
      <c r="LU128" s="50"/>
      <c r="LV128" s="50"/>
      <c r="LW128" s="50"/>
      <c r="LX128" s="50"/>
      <c r="LY128" s="50"/>
      <c r="LZ128" s="50"/>
      <c r="MA128" s="50"/>
      <c r="MB128" s="50"/>
      <c r="MC128" s="50"/>
      <c r="MD128" s="50"/>
      <c r="ME128" s="50"/>
      <c r="MF128" s="50"/>
      <c r="MG128" s="50"/>
      <c r="MH128" s="50"/>
      <c r="MI128" s="50"/>
      <c r="MJ128" s="50"/>
      <c r="MK128" s="50"/>
      <c r="ML128" s="50"/>
      <c r="MM128" s="50"/>
      <c r="MN128" s="50"/>
      <c r="MO128" s="50"/>
      <c r="MP128" s="50"/>
      <c r="MQ128" s="50"/>
      <c r="MR128" s="50"/>
      <c r="MS128" s="50"/>
      <c r="MT128" s="50"/>
      <c r="MU128" s="50"/>
      <c r="MV128" s="50"/>
      <c r="MW128" s="50"/>
      <c r="MX128" s="50"/>
      <c r="MY128" s="50"/>
      <c r="MZ128" s="50"/>
      <c r="NA128" s="50"/>
      <c r="NB128" s="50"/>
      <c r="NC128" s="50"/>
      <c r="ND128" s="50"/>
      <c r="NE128" s="50"/>
      <c r="NF128" s="50"/>
      <c r="NG128" s="50"/>
      <c r="NH128" s="50"/>
      <c r="NI128" s="50"/>
      <c r="NJ128" s="50"/>
      <c r="NK128" s="50"/>
      <c r="NL128" s="50"/>
      <c r="NM128" s="50"/>
      <c r="NN128" s="50"/>
      <c r="NO128" s="50"/>
      <c r="NP128" s="50"/>
      <c r="NQ128" s="50"/>
      <c r="NR128" s="50"/>
      <c r="NS128" s="50"/>
      <c r="NT128" s="50"/>
      <c r="NU128" s="50"/>
      <c r="NV128" s="50"/>
      <c r="NW128" s="50"/>
      <c r="NX128" s="50"/>
      <c r="NY128" s="50"/>
      <c r="NZ128" s="50"/>
      <c r="OA128" s="50"/>
      <c r="OB128" s="50"/>
      <c r="OC128" s="50"/>
      <c r="OD128" s="50"/>
      <c r="OE128" s="50"/>
      <c r="OF128" s="50"/>
      <c r="OG128" s="50"/>
      <c r="OH128" s="50"/>
      <c r="OI128" s="50"/>
      <c r="OJ128" s="50"/>
      <c r="OK128" s="50"/>
      <c r="OL128" s="50"/>
      <c r="OM128" s="50"/>
      <c r="ON128" s="50"/>
      <c r="OO128" s="50"/>
      <c r="OP128" s="50"/>
      <c r="OQ128" s="50"/>
      <c r="OR128" s="50"/>
      <c r="OS128" s="50"/>
      <c r="OT128" s="50"/>
      <c r="OU128" s="50"/>
      <c r="OV128" s="50"/>
      <c r="OW128" s="50"/>
      <c r="OX128" s="50"/>
      <c r="OY128" s="50"/>
      <c r="OZ128" s="50"/>
      <c r="PA128" s="50"/>
      <c r="PB128" s="50"/>
      <c r="PC128" s="50"/>
      <c r="PD128" s="50"/>
      <c r="PE128" s="50"/>
      <c r="PF128" s="50"/>
      <c r="PG128" s="50"/>
      <c r="PH128" s="50"/>
      <c r="PI128" s="50"/>
      <c r="PJ128" s="50"/>
      <c r="PK128" s="50"/>
      <c r="PL128" s="50"/>
      <c r="PM128" s="50"/>
      <c r="PN128" s="50"/>
      <c r="PO128" s="50"/>
      <c r="PP128" s="50"/>
      <c r="PQ128" s="50"/>
      <c r="PR128" s="50"/>
      <c r="PS128" s="50"/>
      <c r="PT128" s="50"/>
      <c r="PU128" s="50"/>
      <c r="PV128" s="50"/>
      <c r="PW128" s="50"/>
      <c r="PX128" s="50"/>
      <c r="PY128" s="50"/>
      <c r="PZ128" s="50"/>
      <c r="QA128" s="50"/>
      <c r="QB128" s="50"/>
      <c r="QC128" s="50"/>
      <c r="QD128" s="50"/>
      <c r="QE128" s="50"/>
      <c r="QF128" s="50"/>
      <c r="QG128" s="50"/>
      <c r="QH128" s="50"/>
      <c r="QI128" s="50"/>
      <c r="QJ128" s="50"/>
      <c r="QK128" s="50"/>
      <c r="QL128" s="50"/>
      <c r="QM128" s="50"/>
      <c r="QN128" s="50"/>
      <c r="QO128" s="50"/>
      <c r="QP128" s="50"/>
      <c r="QQ128" s="50"/>
      <c r="QR128" s="50"/>
      <c r="QS128" s="50"/>
      <c r="QT128" s="50"/>
      <c r="QU128" s="50"/>
      <c r="QV128" s="50"/>
      <c r="QW128" s="50"/>
      <c r="QX128" s="50"/>
      <c r="QY128" s="50"/>
      <c r="QZ128" s="50"/>
      <c r="RA128" s="50"/>
      <c r="RB128" s="50"/>
      <c r="RC128" s="50"/>
      <c r="RD128" s="50"/>
      <c r="RE128" s="50"/>
      <c r="RF128" s="50"/>
      <c r="RG128" s="50"/>
      <c r="RH128" s="50"/>
    </row>
    <row r="129" spans="1:476" ht="15.75" customHeight="1">
      <c r="A129" s="50"/>
      <c r="B129" s="326" t="s">
        <v>279</v>
      </c>
      <c r="C129" s="50"/>
      <c r="D129" s="221">
        <f>SUM(H129:AQ129)</f>
        <v>64345248</v>
      </c>
      <c r="E129" s="221"/>
      <c r="F129" s="221"/>
      <c r="G129" s="221"/>
      <c r="H129" s="70">
        <f>+H130*H128</f>
        <v>0</v>
      </c>
      <c r="I129" s="70">
        <f>+I130*I128</f>
        <v>0</v>
      </c>
      <c r="J129" s="70">
        <f>+J130*J128</f>
        <v>0</v>
      </c>
      <c r="K129" s="70">
        <f>+K130*K128</f>
        <v>0</v>
      </c>
      <c r="L129" s="70">
        <f t="shared" ref="L129:AQ129" si="95">+L130*L128*95%</f>
        <v>2010789</v>
      </c>
      <c r="M129" s="70">
        <f t="shared" si="95"/>
        <v>2010789</v>
      </c>
      <c r="N129" s="70">
        <f t="shared" si="95"/>
        <v>2010789</v>
      </c>
      <c r="O129" s="70">
        <f t="shared" si="95"/>
        <v>2010789</v>
      </c>
      <c r="P129" s="70">
        <f t="shared" si="95"/>
        <v>2010789</v>
      </c>
      <c r="Q129" s="70">
        <f t="shared" si="95"/>
        <v>2010789</v>
      </c>
      <c r="R129" s="70">
        <f t="shared" si="95"/>
        <v>2010789</v>
      </c>
      <c r="S129" s="70">
        <f t="shared" si="95"/>
        <v>2010789</v>
      </c>
      <c r="T129" s="70">
        <f t="shared" si="95"/>
        <v>2010789</v>
      </c>
      <c r="U129" s="70">
        <f t="shared" si="95"/>
        <v>2010789</v>
      </c>
      <c r="V129" s="70">
        <f t="shared" si="95"/>
        <v>2010789</v>
      </c>
      <c r="W129" s="70">
        <f t="shared" si="95"/>
        <v>2010789</v>
      </c>
      <c r="X129" s="70">
        <f t="shared" si="95"/>
        <v>2010789</v>
      </c>
      <c r="Y129" s="70">
        <f t="shared" si="95"/>
        <v>2010789</v>
      </c>
      <c r="Z129" s="70">
        <f t="shared" si="95"/>
        <v>2010789</v>
      </c>
      <c r="AA129" s="70">
        <f t="shared" si="95"/>
        <v>2010789</v>
      </c>
      <c r="AB129" s="70">
        <f t="shared" si="95"/>
        <v>2010789</v>
      </c>
      <c r="AC129" s="70">
        <f t="shared" si="95"/>
        <v>2010789</v>
      </c>
      <c r="AD129" s="70">
        <f t="shared" si="95"/>
        <v>2010789</v>
      </c>
      <c r="AE129" s="70">
        <f t="shared" si="95"/>
        <v>2010789</v>
      </c>
      <c r="AF129" s="70">
        <f t="shared" si="95"/>
        <v>2010789</v>
      </c>
      <c r="AG129" s="70">
        <f t="shared" si="95"/>
        <v>2010789</v>
      </c>
      <c r="AH129" s="70">
        <f t="shared" si="95"/>
        <v>2010789</v>
      </c>
      <c r="AI129" s="70">
        <f t="shared" si="95"/>
        <v>2010789</v>
      </c>
      <c r="AJ129" s="70">
        <f t="shared" si="95"/>
        <v>2010789</v>
      </c>
      <c r="AK129" s="70">
        <f t="shared" si="95"/>
        <v>2010789</v>
      </c>
      <c r="AL129" s="70">
        <f t="shared" si="95"/>
        <v>2010789</v>
      </c>
      <c r="AM129" s="70">
        <f t="shared" si="95"/>
        <v>2010789</v>
      </c>
      <c r="AN129" s="70">
        <f t="shared" si="95"/>
        <v>2010789</v>
      </c>
      <c r="AO129" s="70">
        <f t="shared" si="95"/>
        <v>2010789</v>
      </c>
      <c r="AP129" s="70">
        <f t="shared" si="95"/>
        <v>2010789</v>
      </c>
      <c r="AQ129" s="70">
        <f t="shared" si="95"/>
        <v>2010789</v>
      </c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  <c r="IW129" s="50"/>
      <c r="IX129" s="50"/>
      <c r="IY129" s="50"/>
      <c r="IZ129" s="50"/>
      <c r="JA129" s="50"/>
      <c r="JB129" s="50"/>
      <c r="JC129" s="50"/>
      <c r="JD129" s="50"/>
      <c r="JE129" s="50"/>
      <c r="JF129" s="50"/>
      <c r="JG129" s="50"/>
      <c r="JH129" s="50"/>
      <c r="JI129" s="50"/>
      <c r="JJ129" s="50"/>
      <c r="JK129" s="50"/>
      <c r="JL129" s="50"/>
      <c r="JM129" s="50"/>
      <c r="JN129" s="50"/>
      <c r="JO129" s="50"/>
      <c r="JP129" s="50"/>
      <c r="JQ129" s="50"/>
      <c r="JR129" s="50"/>
      <c r="JS129" s="50"/>
      <c r="JT129" s="50"/>
      <c r="JU129" s="50"/>
      <c r="JV129" s="50"/>
      <c r="JW129" s="50"/>
      <c r="JX129" s="50"/>
      <c r="JY129" s="50"/>
      <c r="JZ129" s="50"/>
      <c r="KA129" s="50"/>
      <c r="KB129" s="50"/>
      <c r="KC129" s="50"/>
      <c r="KD129" s="50"/>
      <c r="KE129" s="50"/>
      <c r="KF129" s="50"/>
      <c r="KG129" s="50"/>
      <c r="KH129" s="50"/>
      <c r="KI129" s="50"/>
      <c r="KJ129" s="50"/>
      <c r="KK129" s="50"/>
      <c r="KL129" s="50"/>
      <c r="KM129" s="50"/>
      <c r="KN129" s="50"/>
      <c r="KO129" s="50"/>
      <c r="KP129" s="50"/>
      <c r="KQ129" s="50"/>
      <c r="KR129" s="50"/>
      <c r="KS129" s="50"/>
      <c r="KT129" s="50"/>
      <c r="KU129" s="50"/>
      <c r="KV129" s="50"/>
      <c r="KW129" s="50"/>
      <c r="KX129" s="50"/>
      <c r="KY129" s="50"/>
      <c r="KZ129" s="50"/>
      <c r="LA129" s="50"/>
      <c r="LB129" s="50"/>
      <c r="LC129" s="50"/>
      <c r="LD129" s="50"/>
      <c r="LE129" s="50"/>
      <c r="LF129" s="50"/>
      <c r="LG129" s="50"/>
      <c r="LH129" s="50"/>
      <c r="LI129" s="50"/>
      <c r="LJ129" s="50"/>
      <c r="LK129" s="50"/>
      <c r="LL129" s="50"/>
      <c r="LM129" s="50"/>
      <c r="LN129" s="50"/>
      <c r="LO129" s="50"/>
      <c r="LP129" s="50"/>
      <c r="LQ129" s="50"/>
      <c r="LR129" s="50"/>
      <c r="LS129" s="50"/>
      <c r="LT129" s="50"/>
      <c r="LU129" s="50"/>
      <c r="LV129" s="50"/>
      <c r="LW129" s="50"/>
      <c r="LX129" s="50"/>
      <c r="LY129" s="50"/>
      <c r="LZ129" s="50"/>
      <c r="MA129" s="50"/>
      <c r="MB129" s="50"/>
      <c r="MC129" s="50"/>
      <c r="MD129" s="50"/>
      <c r="ME129" s="50"/>
      <c r="MF129" s="50"/>
      <c r="MG129" s="50"/>
      <c r="MH129" s="50"/>
      <c r="MI129" s="50"/>
      <c r="MJ129" s="50"/>
      <c r="MK129" s="50"/>
      <c r="ML129" s="50"/>
      <c r="MM129" s="50"/>
      <c r="MN129" s="50"/>
      <c r="MO129" s="50"/>
      <c r="MP129" s="50"/>
      <c r="MQ129" s="50"/>
      <c r="MR129" s="50"/>
      <c r="MS129" s="50"/>
      <c r="MT129" s="50"/>
      <c r="MU129" s="50"/>
      <c r="MV129" s="50"/>
      <c r="MW129" s="50"/>
      <c r="MX129" s="50"/>
      <c r="MY129" s="50"/>
      <c r="MZ129" s="50"/>
      <c r="NA129" s="50"/>
      <c r="NB129" s="50"/>
      <c r="NC129" s="50"/>
      <c r="ND129" s="50"/>
      <c r="NE129" s="50"/>
      <c r="NF129" s="50"/>
      <c r="NG129" s="50"/>
      <c r="NH129" s="50"/>
      <c r="NI129" s="50"/>
      <c r="NJ129" s="50"/>
      <c r="NK129" s="50"/>
      <c r="NL129" s="50"/>
      <c r="NM129" s="50"/>
      <c r="NN129" s="50"/>
      <c r="NO129" s="50"/>
      <c r="NP129" s="50"/>
      <c r="NQ129" s="50"/>
      <c r="NR129" s="50"/>
      <c r="NS129" s="50"/>
      <c r="NT129" s="50"/>
      <c r="NU129" s="50"/>
      <c r="NV129" s="50"/>
      <c r="NW129" s="50"/>
      <c r="NX129" s="50"/>
      <c r="NY129" s="50"/>
      <c r="NZ129" s="50"/>
      <c r="OA129" s="50"/>
      <c r="OB129" s="50"/>
      <c r="OC129" s="50"/>
      <c r="OD129" s="50"/>
      <c r="OE129" s="50"/>
      <c r="OF129" s="50"/>
      <c r="OG129" s="50"/>
      <c r="OH129" s="50"/>
      <c r="OI129" s="50"/>
      <c r="OJ129" s="50"/>
      <c r="OK129" s="50"/>
      <c r="OL129" s="50"/>
      <c r="OM129" s="50"/>
      <c r="ON129" s="50"/>
      <c r="OO129" s="50"/>
      <c r="OP129" s="50"/>
      <c r="OQ129" s="50"/>
      <c r="OR129" s="50"/>
      <c r="OS129" s="50"/>
      <c r="OT129" s="50"/>
      <c r="OU129" s="50"/>
      <c r="OV129" s="50"/>
      <c r="OW129" s="50"/>
      <c r="OX129" s="50"/>
      <c r="OY129" s="50"/>
      <c r="OZ129" s="50"/>
      <c r="PA129" s="50"/>
      <c r="PB129" s="50"/>
      <c r="PC129" s="50"/>
      <c r="PD129" s="50"/>
      <c r="PE129" s="50"/>
      <c r="PF129" s="50"/>
      <c r="PG129" s="50"/>
      <c r="PH129" s="50"/>
      <c r="PI129" s="50"/>
      <c r="PJ129" s="50"/>
      <c r="PK129" s="50"/>
      <c r="PL129" s="50"/>
      <c r="PM129" s="50"/>
      <c r="PN129" s="50"/>
      <c r="PO129" s="50"/>
      <c r="PP129" s="50"/>
      <c r="PQ129" s="50"/>
      <c r="PR129" s="50"/>
      <c r="PS129" s="50"/>
      <c r="PT129" s="50"/>
      <c r="PU129" s="50"/>
      <c r="PV129" s="50"/>
      <c r="PW129" s="50"/>
      <c r="PX129" s="50"/>
      <c r="PY129" s="50"/>
      <c r="PZ129" s="50"/>
      <c r="QA129" s="50"/>
      <c r="QB129" s="50"/>
      <c r="QC129" s="50"/>
      <c r="QD129" s="50"/>
      <c r="QE129" s="50"/>
      <c r="QF129" s="50"/>
      <c r="QG129" s="50"/>
      <c r="QH129" s="50"/>
      <c r="QI129" s="50"/>
      <c r="QJ129" s="50"/>
      <c r="QK129" s="50"/>
      <c r="QL129" s="50"/>
      <c r="QM129" s="50"/>
      <c r="QN129" s="50"/>
      <c r="QO129" s="50"/>
      <c r="QP129" s="50"/>
      <c r="QQ129" s="50"/>
      <c r="QR129" s="50"/>
      <c r="QS129" s="50"/>
      <c r="QT129" s="50"/>
      <c r="QU129" s="50"/>
      <c r="QV129" s="50"/>
      <c r="QW129" s="50"/>
      <c r="QX129" s="50"/>
      <c r="QY129" s="50"/>
      <c r="QZ129" s="50"/>
      <c r="RA129" s="50"/>
      <c r="RB129" s="50"/>
      <c r="RC129" s="50"/>
      <c r="RD129" s="50"/>
      <c r="RE129" s="50"/>
      <c r="RF129" s="50"/>
      <c r="RG129" s="50"/>
      <c r="RH129" s="50"/>
    </row>
    <row r="130" spans="1:476" ht="15.75" customHeight="1">
      <c r="A130" s="50"/>
      <c r="B130" s="326" t="s">
        <v>280</v>
      </c>
      <c r="C130" s="50"/>
      <c r="D130" s="221">
        <f>SUM(H130:AQ130)</f>
        <v>576000</v>
      </c>
      <c r="E130" s="221"/>
      <c r="F130" s="221"/>
      <c r="G130" s="221"/>
      <c r="H130" s="227"/>
      <c r="I130" s="227">
        <v>0</v>
      </c>
      <c r="J130" s="227">
        <v>0</v>
      </c>
      <c r="K130" s="227">
        <v>0</v>
      </c>
      <c r="L130" s="227">
        <v>18000</v>
      </c>
      <c r="M130" s="227">
        <v>18000</v>
      </c>
      <c r="N130" s="227">
        <v>18000</v>
      </c>
      <c r="O130" s="227">
        <v>18000</v>
      </c>
      <c r="P130" s="227">
        <v>18000</v>
      </c>
      <c r="Q130" s="227">
        <v>18000</v>
      </c>
      <c r="R130" s="227">
        <v>18000</v>
      </c>
      <c r="S130" s="227">
        <v>18000</v>
      </c>
      <c r="T130" s="227">
        <v>18000</v>
      </c>
      <c r="U130" s="227">
        <v>18000</v>
      </c>
      <c r="V130" s="227">
        <v>18000</v>
      </c>
      <c r="W130" s="227">
        <v>18000</v>
      </c>
      <c r="X130" s="227">
        <v>18000</v>
      </c>
      <c r="Y130" s="227">
        <v>18000</v>
      </c>
      <c r="Z130" s="227">
        <v>18000</v>
      </c>
      <c r="AA130" s="227">
        <v>18000</v>
      </c>
      <c r="AB130" s="227">
        <v>18000</v>
      </c>
      <c r="AC130" s="227">
        <v>18000</v>
      </c>
      <c r="AD130" s="227">
        <v>18000</v>
      </c>
      <c r="AE130" s="227">
        <v>18000</v>
      </c>
      <c r="AF130" s="227">
        <v>18000</v>
      </c>
      <c r="AG130" s="227">
        <v>18000</v>
      </c>
      <c r="AH130" s="227">
        <v>18000</v>
      </c>
      <c r="AI130" s="227">
        <v>18000</v>
      </c>
      <c r="AJ130" s="227">
        <v>18000</v>
      </c>
      <c r="AK130" s="227">
        <v>18000</v>
      </c>
      <c r="AL130" s="227">
        <v>18000</v>
      </c>
      <c r="AM130" s="227">
        <v>18000</v>
      </c>
      <c r="AN130" s="227">
        <v>18000</v>
      </c>
      <c r="AO130" s="227">
        <v>18000</v>
      </c>
      <c r="AP130" s="227">
        <v>18000</v>
      </c>
      <c r="AQ130" s="227">
        <v>18000</v>
      </c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  <c r="IW130" s="50"/>
      <c r="IX130" s="50"/>
      <c r="IY130" s="50"/>
      <c r="IZ130" s="50"/>
      <c r="JA130" s="50"/>
      <c r="JB130" s="50"/>
      <c r="JC130" s="50"/>
      <c r="JD130" s="50"/>
      <c r="JE130" s="50"/>
      <c r="JF130" s="50"/>
      <c r="JG130" s="50"/>
      <c r="JH130" s="50"/>
      <c r="JI130" s="50"/>
      <c r="JJ130" s="50"/>
      <c r="JK130" s="50"/>
      <c r="JL130" s="50"/>
      <c r="JM130" s="50"/>
      <c r="JN130" s="50"/>
      <c r="JO130" s="50"/>
      <c r="JP130" s="50"/>
      <c r="JQ130" s="50"/>
      <c r="JR130" s="50"/>
      <c r="JS130" s="50"/>
      <c r="JT130" s="50"/>
      <c r="JU130" s="50"/>
      <c r="JV130" s="50"/>
      <c r="JW130" s="50"/>
      <c r="JX130" s="50"/>
      <c r="JY130" s="50"/>
      <c r="JZ130" s="50"/>
      <c r="KA130" s="50"/>
      <c r="KB130" s="50"/>
      <c r="KC130" s="50"/>
      <c r="KD130" s="50"/>
      <c r="KE130" s="50"/>
      <c r="KF130" s="50"/>
      <c r="KG130" s="50"/>
      <c r="KH130" s="50"/>
      <c r="KI130" s="50"/>
      <c r="KJ130" s="50"/>
      <c r="KK130" s="50"/>
      <c r="KL130" s="50"/>
      <c r="KM130" s="50"/>
      <c r="KN130" s="50"/>
      <c r="KO130" s="50"/>
      <c r="KP130" s="50"/>
      <c r="KQ130" s="50"/>
      <c r="KR130" s="50"/>
      <c r="KS130" s="50"/>
      <c r="KT130" s="50"/>
      <c r="KU130" s="50"/>
      <c r="KV130" s="50"/>
      <c r="KW130" s="50"/>
      <c r="KX130" s="50"/>
      <c r="KY130" s="50"/>
      <c r="KZ130" s="50"/>
      <c r="LA130" s="50"/>
      <c r="LB130" s="50"/>
      <c r="LC130" s="50"/>
      <c r="LD130" s="50"/>
      <c r="LE130" s="50"/>
      <c r="LF130" s="50"/>
      <c r="LG130" s="50"/>
      <c r="LH130" s="50"/>
      <c r="LI130" s="50"/>
      <c r="LJ130" s="50"/>
      <c r="LK130" s="50"/>
      <c r="LL130" s="50"/>
      <c r="LM130" s="50"/>
      <c r="LN130" s="50"/>
      <c r="LO130" s="50"/>
      <c r="LP130" s="50"/>
      <c r="LQ130" s="50"/>
      <c r="LR130" s="50"/>
      <c r="LS130" s="50"/>
      <c r="LT130" s="50"/>
      <c r="LU130" s="50"/>
      <c r="LV130" s="50"/>
      <c r="LW130" s="50"/>
      <c r="LX130" s="50"/>
      <c r="LY130" s="50"/>
      <c r="LZ130" s="50"/>
      <c r="MA130" s="50"/>
      <c r="MB130" s="50"/>
      <c r="MC130" s="50"/>
      <c r="MD130" s="50"/>
      <c r="ME130" s="50"/>
      <c r="MF130" s="50"/>
      <c r="MG130" s="50"/>
      <c r="MH130" s="50"/>
      <c r="MI130" s="50"/>
      <c r="MJ130" s="50"/>
      <c r="MK130" s="50"/>
      <c r="ML130" s="50"/>
      <c r="MM130" s="50"/>
      <c r="MN130" s="50"/>
      <c r="MO130" s="50"/>
      <c r="MP130" s="50"/>
      <c r="MQ130" s="50"/>
      <c r="MR130" s="50"/>
      <c r="MS130" s="50"/>
      <c r="MT130" s="50"/>
      <c r="MU130" s="50"/>
      <c r="MV130" s="50"/>
      <c r="MW130" s="50"/>
      <c r="MX130" s="50"/>
      <c r="MY130" s="50"/>
      <c r="MZ130" s="50"/>
      <c r="NA130" s="50"/>
      <c r="NB130" s="50"/>
      <c r="NC130" s="50"/>
      <c r="ND130" s="50"/>
      <c r="NE130" s="50"/>
      <c r="NF130" s="50"/>
      <c r="NG130" s="50"/>
      <c r="NH130" s="50"/>
      <c r="NI130" s="50"/>
      <c r="NJ130" s="50"/>
      <c r="NK130" s="50"/>
      <c r="NL130" s="50"/>
      <c r="NM130" s="50"/>
      <c r="NN130" s="50"/>
      <c r="NO130" s="50"/>
      <c r="NP130" s="50"/>
      <c r="NQ130" s="50"/>
      <c r="NR130" s="50"/>
      <c r="NS130" s="50"/>
      <c r="NT130" s="50"/>
      <c r="NU130" s="50"/>
      <c r="NV130" s="50"/>
      <c r="NW130" s="50"/>
      <c r="NX130" s="50"/>
      <c r="NY130" s="50"/>
      <c r="NZ130" s="50"/>
      <c r="OA130" s="50"/>
      <c r="OB130" s="50"/>
      <c r="OC130" s="50"/>
      <c r="OD130" s="50"/>
      <c r="OE130" s="50"/>
      <c r="OF130" s="50"/>
      <c r="OG130" s="50"/>
      <c r="OH130" s="50"/>
      <c r="OI130" s="50"/>
      <c r="OJ130" s="50"/>
      <c r="OK130" s="50"/>
      <c r="OL130" s="50"/>
      <c r="OM130" s="50"/>
      <c r="ON130" s="50"/>
      <c r="OO130" s="50"/>
      <c r="OP130" s="50"/>
      <c r="OQ130" s="50"/>
      <c r="OR130" s="50"/>
      <c r="OS130" s="50"/>
      <c r="OT130" s="50"/>
      <c r="OU130" s="50"/>
      <c r="OV130" s="50"/>
      <c r="OW130" s="50"/>
      <c r="OX130" s="50"/>
      <c r="OY130" s="50"/>
      <c r="OZ130" s="50"/>
      <c r="PA130" s="50"/>
      <c r="PB130" s="50"/>
      <c r="PC130" s="50"/>
      <c r="PD130" s="50"/>
      <c r="PE130" s="50"/>
      <c r="PF130" s="50"/>
      <c r="PG130" s="50"/>
      <c r="PH130" s="50"/>
      <c r="PI130" s="50"/>
      <c r="PJ130" s="50"/>
      <c r="PK130" s="50"/>
      <c r="PL130" s="50"/>
      <c r="PM130" s="50"/>
      <c r="PN130" s="50"/>
      <c r="PO130" s="50"/>
      <c r="PP130" s="50"/>
      <c r="PQ130" s="50"/>
      <c r="PR130" s="50"/>
      <c r="PS130" s="50"/>
      <c r="PT130" s="50"/>
      <c r="PU130" s="50"/>
      <c r="PV130" s="50"/>
      <c r="PW130" s="50"/>
      <c r="PX130" s="50"/>
      <c r="PY130" s="50"/>
      <c r="PZ130" s="50"/>
      <c r="QA130" s="50"/>
      <c r="QB130" s="50"/>
      <c r="QC130" s="50"/>
      <c r="QD130" s="50"/>
      <c r="QE130" s="50"/>
      <c r="QF130" s="50"/>
      <c r="QG130" s="50"/>
      <c r="QH130" s="50"/>
      <c r="QI130" s="50"/>
      <c r="QJ130" s="50"/>
      <c r="QK130" s="50"/>
      <c r="QL130" s="50"/>
      <c r="QM130" s="50"/>
      <c r="QN130" s="50"/>
      <c r="QO130" s="50"/>
      <c r="QP130" s="50"/>
      <c r="QQ130" s="50"/>
      <c r="QR130" s="50"/>
      <c r="QS130" s="50"/>
      <c r="QT130" s="50"/>
      <c r="QU130" s="50"/>
      <c r="QV130" s="50"/>
      <c r="QW130" s="50"/>
      <c r="QX130" s="50"/>
      <c r="QY130" s="50"/>
      <c r="QZ130" s="50"/>
      <c r="RA130" s="50"/>
      <c r="RB130" s="50"/>
      <c r="RC130" s="50"/>
      <c r="RD130" s="50"/>
      <c r="RE130" s="50"/>
      <c r="RF130" s="50"/>
      <c r="RG130" s="50"/>
      <c r="RH130" s="50"/>
    </row>
    <row r="131" spans="1:476" ht="12.75" customHeight="1"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  <c r="BA131" s="240"/>
    </row>
    <row r="132" spans="1:476" ht="15.75" customHeight="1">
      <c r="A132" s="50"/>
      <c r="B132" s="205" t="s">
        <v>304</v>
      </c>
      <c r="C132" s="204"/>
      <c r="D132" s="204"/>
      <c r="E132" s="204"/>
      <c r="F132" s="204"/>
      <c r="G132" s="204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336"/>
      <c r="AN132" s="336"/>
      <c r="AO132" s="336"/>
      <c r="AP132" s="336"/>
      <c r="AQ132" s="336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  <c r="IW132" s="50"/>
      <c r="IX132" s="50"/>
      <c r="IY132" s="50"/>
      <c r="IZ132" s="50"/>
      <c r="JA132" s="50"/>
      <c r="JB132" s="50"/>
      <c r="JC132" s="50"/>
      <c r="JD132" s="50"/>
      <c r="JE132" s="50"/>
      <c r="JF132" s="50"/>
      <c r="JG132" s="50"/>
      <c r="JH132" s="50"/>
      <c r="JI132" s="50"/>
      <c r="JJ132" s="50"/>
      <c r="JK132" s="50"/>
      <c r="JL132" s="50"/>
      <c r="JM132" s="50"/>
      <c r="JN132" s="50"/>
      <c r="JO132" s="50"/>
      <c r="JP132" s="50"/>
      <c r="JQ132" s="50"/>
      <c r="JR132" s="50"/>
      <c r="JS132" s="50"/>
      <c r="JT132" s="50"/>
      <c r="JU132" s="50"/>
      <c r="JV132" s="50"/>
      <c r="JW132" s="50"/>
      <c r="JX132" s="50"/>
      <c r="JY132" s="50"/>
      <c r="JZ132" s="50"/>
      <c r="KA132" s="50"/>
      <c r="KB132" s="50"/>
      <c r="KC132" s="50"/>
      <c r="KD132" s="50"/>
      <c r="KE132" s="50"/>
      <c r="KF132" s="50"/>
      <c r="KG132" s="50"/>
      <c r="KH132" s="50"/>
      <c r="KI132" s="50"/>
      <c r="KJ132" s="50"/>
      <c r="KK132" s="50"/>
      <c r="KL132" s="50"/>
      <c r="KM132" s="50"/>
      <c r="KN132" s="50"/>
      <c r="KO132" s="50"/>
      <c r="KP132" s="50"/>
      <c r="KQ132" s="50"/>
      <c r="KR132" s="50"/>
      <c r="KS132" s="50"/>
      <c r="KT132" s="50"/>
      <c r="KU132" s="50"/>
      <c r="KV132" s="50"/>
      <c r="KW132" s="50"/>
      <c r="KX132" s="50"/>
      <c r="KY132" s="50"/>
      <c r="KZ132" s="50"/>
      <c r="LA132" s="50"/>
      <c r="LB132" s="50"/>
      <c r="LC132" s="50"/>
      <c r="LD132" s="50"/>
      <c r="LE132" s="50"/>
      <c r="LF132" s="50"/>
      <c r="LG132" s="50"/>
      <c r="LH132" s="50"/>
      <c r="LI132" s="50"/>
      <c r="LJ132" s="50"/>
      <c r="LK132" s="50"/>
      <c r="LL132" s="50"/>
      <c r="LM132" s="50"/>
      <c r="LN132" s="50"/>
      <c r="LO132" s="50"/>
      <c r="LP132" s="50"/>
      <c r="LQ132" s="50"/>
      <c r="LR132" s="50"/>
      <c r="LS132" s="50"/>
      <c r="LT132" s="50"/>
      <c r="LU132" s="50"/>
      <c r="LV132" s="50"/>
      <c r="LW132" s="50"/>
      <c r="LX132" s="50"/>
      <c r="LY132" s="50"/>
      <c r="LZ132" s="50"/>
      <c r="MA132" s="50"/>
      <c r="MB132" s="50"/>
      <c r="MC132" s="50"/>
      <c r="MD132" s="50"/>
      <c r="ME132" s="50"/>
      <c r="MF132" s="50"/>
      <c r="MG132" s="50"/>
      <c r="MH132" s="50"/>
      <c r="MI132" s="50"/>
      <c r="MJ132" s="50"/>
      <c r="MK132" s="50"/>
      <c r="ML132" s="50"/>
      <c r="MM132" s="50"/>
      <c r="MN132" s="50"/>
      <c r="MO132" s="50"/>
      <c r="MP132" s="50"/>
      <c r="MQ132" s="50"/>
      <c r="MR132" s="50"/>
      <c r="MS132" s="50"/>
      <c r="MT132" s="50"/>
      <c r="MU132" s="50"/>
      <c r="MV132" s="50"/>
      <c r="MW132" s="50"/>
      <c r="MX132" s="50"/>
      <c r="MY132" s="50"/>
      <c r="MZ132" s="50"/>
      <c r="NA132" s="50"/>
      <c r="NB132" s="50"/>
      <c r="NC132" s="50"/>
      <c r="ND132" s="50"/>
      <c r="NE132" s="50"/>
      <c r="NF132" s="50"/>
      <c r="NG132" s="50"/>
      <c r="NH132" s="50"/>
      <c r="NI132" s="50"/>
      <c r="NJ132" s="50"/>
      <c r="NK132" s="50"/>
      <c r="NL132" s="50"/>
      <c r="NM132" s="50"/>
      <c r="NN132" s="50"/>
      <c r="NO132" s="50"/>
      <c r="NP132" s="50"/>
      <c r="NQ132" s="50"/>
      <c r="NR132" s="50"/>
      <c r="NS132" s="50"/>
      <c r="NT132" s="50"/>
      <c r="NU132" s="50"/>
      <c r="NV132" s="50"/>
      <c r="NW132" s="50"/>
      <c r="NX132" s="50"/>
      <c r="NY132" s="50"/>
      <c r="NZ132" s="50"/>
      <c r="OA132" s="50"/>
      <c r="OB132" s="50"/>
      <c r="OC132" s="50"/>
      <c r="OD132" s="50"/>
      <c r="OE132" s="50"/>
      <c r="OF132" s="50"/>
      <c r="OG132" s="50"/>
      <c r="OH132" s="50"/>
      <c r="OI132" s="50"/>
      <c r="OJ132" s="50"/>
      <c r="OK132" s="50"/>
      <c r="OL132" s="50"/>
      <c r="OM132" s="50"/>
      <c r="ON132" s="50"/>
      <c r="OO132" s="50"/>
      <c r="OP132" s="50"/>
      <c r="OQ132" s="50"/>
      <c r="OR132" s="50"/>
      <c r="OS132" s="50"/>
      <c r="OT132" s="50"/>
      <c r="OU132" s="50"/>
      <c r="OV132" s="50"/>
      <c r="OW132" s="50"/>
      <c r="OX132" s="50"/>
      <c r="OY132" s="50"/>
      <c r="OZ132" s="50"/>
      <c r="PA132" s="50"/>
      <c r="PB132" s="50"/>
      <c r="PC132" s="50"/>
      <c r="PD132" s="50"/>
      <c r="PE132" s="50"/>
      <c r="PF132" s="50"/>
      <c r="PG132" s="50"/>
      <c r="PH132" s="50"/>
      <c r="PI132" s="50"/>
      <c r="PJ132" s="50"/>
      <c r="PK132" s="50"/>
      <c r="PL132" s="50"/>
      <c r="PM132" s="50"/>
      <c r="PN132" s="50"/>
      <c r="PO132" s="50"/>
      <c r="PP132" s="50"/>
      <c r="PQ132" s="50"/>
      <c r="PR132" s="50"/>
      <c r="PS132" s="50"/>
      <c r="PT132" s="50"/>
      <c r="PU132" s="50"/>
      <c r="PV132" s="50"/>
      <c r="PW132" s="50"/>
      <c r="PX132" s="50"/>
      <c r="PY132" s="50"/>
      <c r="PZ132" s="50"/>
      <c r="QA132" s="50"/>
      <c r="QB132" s="50"/>
      <c r="QC132" s="50"/>
      <c r="QD132" s="50"/>
      <c r="QE132" s="50"/>
      <c r="QF132" s="50"/>
      <c r="QG132" s="50"/>
      <c r="QH132" s="50"/>
      <c r="QI132" s="50"/>
      <c r="QJ132" s="50"/>
      <c r="QK132" s="50"/>
      <c r="QL132" s="50"/>
      <c r="QM132" s="50"/>
      <c r="QN132" s="50"/>
      <c r="QO132" s="50"/>
      <c r="QP132" s="50"/>
      <c r="QQ132" s="50"/>
      <c r="QR132" s="50"/>
      <c r="QS132" s="50"/>
      <c r="QT132" s="50"/>
      <c r="QU132" s="50"/>
      <c r="QV132" s="50"/>
      <c r="QW132" s="50"/>
      <c r="QX132" s="50"/>
      <c r="QY132" s="50"/>
      <c r="QZ132" s="50"/>
      <c r="RA132" s="50"/>
      <c r="RB132" s="50"/>
      <c r="RC132" s="50"/>
      <c r="RD132" s="50"/>
      <c r="RE132" s="50"/>
      <c r="RF132" s="50"/>
      <c r="RG132" s="50"/>
      <c r="RH132" s="50"/>
    </row>
    <row r="133" spans="1:476" ht="6" customHeight="1">
      <c r="A133" s="50"/>
      <c r="B133" s="324"/>
      <c r="C133" s="50"/>
      <c r="D133" s="221"/>
      <c r="E133" s="221"/>
      <c r="F133" s="221"/>
      <c r="G133" s="221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  <c r="IW133" s="50"/>
      <c r="IX133" s="50"/>
      <c r="IY133" s="50"/>
      <c r="IZ133" s="50"/>
      <c r="JA133" s="50"/>
      <c r="JB133" s="50"/>
      <c r="JC133" s="50"/>
      <c r="JD133" s="50"/>
      <c r="JE133" s="50"/>
      <c r="JF133" s="50"/>
      <c r="JG133" s="50"/>
      <c r="JH133" s="50"/>
      <c r="JI133" s="50"/>
      <c r="JJ133" s="50"/>
      <c r="JK133" s="50"/>
      <c r="JL133" s="50"/>
      <c r="JM133" s="50"/>
      <c r="JN133" s="50"/>
      <c r="JO133" s="50"/>
      <c r="JP133" s="50"/>
      <c r="JQ133" s="50"/>
      <c r="JR133" s="50"/>
      <c r="JS133" s="50"/>
      <c r="JT133" s="50"/>
      <c r="JU133" s="50"/>
      <c r="JV133" s="50"/>
      <c r="JW133" s="50"/>
      <c r="JX133" s="50"/>
      <c r="JY133" s="50"/>
      <c r="JZ133" s="50"/>
      <c r="KA133" s="50"/>
      <c r="KB133" s="50"/>
      <c r="KC133" s="50"/>
      <c r="KD133" s="50"/>
      <c r="KE133" s="50"/>
      <c r="KF133" s="50"/>
      <c r="KG133" s="50"/>
      <c r="KH133" s="50"/>
      <c r="KI133" s="50"/>
      <c r="KJ133" s="50"/>
      <c r="KK133" s="50"/>
      <c r="KL133" s="50"/>
      <c r="KM133" s="50"/>
      <c r="KN133" s="50"/>
      <c r="KO133" s="50"/>
      <c r="KP133" s="50"/>
      <c r="KQ133" s="50"/>
      <c r="KR133" s="50"/>
      <c r="KS133" s="50"/>
      <c r="KT133" s="50"/>
      <c r="KU133" s="50"/>
      <c r="KV133" s="50"/>
      <c r="KW133" s="50"/>
      <c r="KX133" s="50"/>
      <c r="KY133" s="50"/>
      <c r="KZ133" s="50"/>
      <c r="LA133" s="50"/>
      <c r="LB133" s="50"/>
      <c r="LC133" s="50"/>
      <c r="LD133" s="50"/>
      <c r="LE133" s="50"/>
      <c r="LF133" s="50"/>
      <c r="LG133" s="50"/>
      <c r="LH133" s="50"/>
      <c r="LI133" s="50"/>
      <c r="LJ133" s="50"/>
      <c r="LK133" s="50"/>
      <c r="LL133" s="50"/>
      <c r="LM133" s="50"/>
      <c r="LN133" s="50"/>
      <c r="LO133" s="50"/>
      <c r="LP133" s="50"/>
      <c r="LQ133" s="50"/>
      <c r="LR133" s="50"/>
      <c r="LS133" s="50"/>
      <c r="LT133" s="50"/>
      <c r="LU133" s="50"/>
      <c r="LV133" s="50"/>
      <c r="LW133" s="50"/>
      <c r="LX133" s="50"/>
      <c r="LY133" s="50"/>
      <c r="LZ133" s="50"/>
      <c r="MA133" s="50"/>
      <c r="MB133" s="50"/>
      <c r="MC133" s="50"/>
      <c r="MD133" s="50"/>
      <c r="ME133" s="50"/>
      <c r="MF133" s="50"/>
      <c r="MG133" s="50"/>
      <c r="MH133" s="50"/>
      <c r="MI133" s="50"/>
      <c r="MJ133" s="50"/>
      <c r="MK133" s="50"/>
      <c r="ML133" s="50"/>
      <c r="MM133" s="50"/>
      <c r="MN133" s="50"/>
      <c r="MO133" s="50"/>
      <c r="MP133" s="50"/>
      <c r="MQ133" s="50"/>
      <c r="MR133" s="50"/>
      <c r="MS133" s="50"/>
      <c r="MT133" s="50"/>
      <c r="MU133" s="50"/>
      <c r="MV133" s="50"/>
      <c r="MW133" s="50"/>
      <c r="MX133" s="50"/>
      <c r="MY133" s="50"/>
      <c r="MZ133" s="50"/>
      <c r="NA133" s="50"/>
      <c r="NB133" s="50"/>
      <c r="NC133" s="50"/>
      <c r="ND133" s="50"/>
      <c r="NE133" s="50"/>
      <c r="NF133" s="50"/>
      <c r="NG133" s="50"/>
      <c r="NH133" s="50"/>
      <c r="NI133" s="50"/>
      <c r="NJ133" s="50"/>
      <c r="NK133" s="50"/>
      <c r="NL133" s="50"/>
      <c r="NM133" s="50"/>
      <c r="NN133" s="50"/>
      <c r="NO133" s="50"/>
      <c r="NP133" s="50"/>
      <c r="NQ133" s="50"/>
      <c r="NR133" s="50"/>
      <c r="NS133" s="50"/>
      <c r="NT133" s="50"/>
      <c r="NU133" s="50"/>
      <c r="NV133" s="50"/>
      <c r="NW133" s="50"/>
      <c r="NX133" s="50"/>
      <c r="NY133" s="50"/>
      <c r="NZ133" s="50"/>
      <c r="OA133" s="50"/>
      <c r="OB133" s="50"/>
      <c r="OC133" s="50"/>
      <c r="OD133" s="50"/>
      <c r="OE133" s="50"/>
      <c r="OF133" s="50"/>
      <c r="OG133" s="50"/>
      <c r="OH133" s="50"/>
      <c r="OI133" s="50"/>
      <c r="OJ133" s="50"/>
      <c r="OK133" s="50"/>
      <c r="OL133" s="50"/>
      <c r="OM133" s="50"/>
      <c r="ON133" s="50"/>
      <c r="OO133" s="50"/>
      <c r="OP133" s="50"/>
      <c r="OQ133" s="50"/>
      <c r="OR133" s="50"/>
      <c r="OS133" s="50"/>
      <c r="OT133" s="50"/>
      <c r="OU133" s="50"/>
      <c r="OV133" s="50"/>
      <c r="OW133" s="50"/>
      <c r="OX133" s="50"/>
      <c r="OY133" s="50"/>
      <c r="OZ133" s="50"/>
      <c r="PA133" s="50"/>
      <c r="PB133" s="50"/>
      <c r="PC133" s="50"/>
      <c r="PD133" s="50"/>
      <c r="PE133" s="50"/>
      <c r="PF133" s="50"/>
      <c r="PG133" s="50"/>
      <c r="PH133" s="50"/>
      <c r="PI133" s="50"/>
      <c r="PJ133" s="50"/>
      <c r="PK133" s="50"/>
      <c r="PL133" s="50"/>
      <c r="PM133" s="50"/>
      <c r="PN133" s="50"/>
      <c r="PO133" s="50"/>
      <c r="PP133" s="50"/>
      <c r="PQ133" s="50"/>
      <c r="PR133" s="50"/>
      <c r="PS133" s="50"/>
      <c r="PT133" s="50"/>
      <c r="PU133" s="50"/>
      <c r="PV133" s="50"/>
      <c r="PW133" s="50"/>
      <c r="PX133" s="50"/>
      <c r="PY133" s="50"/>
      <c r="PZ133" s="50"/>
      <c r="QA133" s="50"/>
      <c r="QB133" s="50"/>
      <c r="QC133" s="50"/>
      <c r="QD133" s="50"/>
      <c r="QE133" s="50"/>
      <c r="QF133" s="50"/>
      <c r="QG133" s="50"/>
      <c r="QH133" s="50"/>
      <c r="QI133" s="50"/>
      <c r="QJ133" s="50"/>
      <c r="QK133" s="50"/>
      <c r="QL133" s="50"/>
      <c r="QM133" s="50"/>
      <c r="QN133" s="50"/>
      <c r="QO133" s="50"/>
      <c r="QP133" s="50"/>
      <c r="QQ133" s="50"/>
      <c r="QR133" s="50"/>
      <c r="QS133" s="50"/>
      <c r="QT133" s="50"/>
      <c r="QU133" s="50"/>
      <c r="QV133" s="50"/>
      <c r="QW133" s="50"/>
      <c r="QX133" s="50"/>
      <c r="QY133" s="50"/>
      <c r="QZ133" s="50"/>
      <c r="RA133" s="50"/>
      <c r="RB133" s="50"/>
      <c r="RC133" s="50"/>
      <c r="RD133" s="50"/>
      <c r="RE133" s="50"/>
      <c r="RF133" s="50"/>
      <c r="RG133" s="50"/>
      <c r="RH133" s="50"/>
    </row>
    <row r="134" spans="1:476" ht="15.75" customHeight="1">
      <c r="A134" s="50"/>
      <c r="B134" s="325" t="s">
        <v>301</v>
      </c>
      <c r="C134" s="50"/>
      <c r="D134" s="221"/>
      <c r="E134" s="221"/>
      <c r="F134" s="221"/>
      <c r="G134" s="221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  <c r="IW134" s="50"/>
      <c r="IX134" s="50"/>
      <c r="IY134" s="50"/>
      <c r="IZ134" s="50"/>
      <c r="JA134" s="50"/>
      <c r="JB134" s="50"/>
      <c r="JC134" s="50"/>
      <c r="JD134" s="50"/>
      <c r="JE134" s="50"/>
      <c r="JF134" s="50"/>
      <c r="JG134" s="50"/>
      <c r="JH134" s="50"/>
      <c r="JI134" s="50"/>
      <c r="JJ134" s="50"/>
      <c r="JK134" s="50"/>
      <c r="JL134" s="50"/>
      <c r="JM134" s="50"/>
      <c r="JN134" s="50"/>
      <c r="JO134" s="50"/>
      <c r="JP134" s="50"/>
      <c r="JQ134" s="50"/>
      <c r="JR134" s="50"/>
      <c r="JS134" s="50"/>
      <c r="JT134" s="50"/>
      <c r="JU134" s="50"/>
      <c r="JV134" s="50"/>
      <c r="JW134" s="50"/>
      <c r="JX134" s="50"/>
      <c r="JY134" s="50"/>
      <c r="JZ134" s="50"/>
      <c r="KA134" s="50"/>
      <c r="KB134" s="50"/>
      <c r="KC134" s="50"/>
      <c r="KD134" s="50"/>
      <c r="KE134" s="50"/>
      <c r="KF134" s="50"/>
      <c r="KG134" s="50"/>
      <c r="KH134" s="50"/>
      <c r="KI134" s="50"/>
      <c r="KJ134" s="50"/>
      <c r="KK134" s="50"/>
      <c r="KL134" s="50"/>
      <c r="KM134" s="50"/>
      <c r="KN134" s="50"/>
      <c r="KO134" s="50"/>
      <c r="KP134" s="50"/>
      <c r="KQ134" s="50"/>
      <c r="KR134" s="50"/>
      <c r="KS134" s="50"/>
      <c r="KT134" s="50"/>
      <c r="KU134" s="50"/>
      <c r="KV134" s="50"/>
      <c r="KW134" s="50"/>
      <c r="KX134" s="50"/>
      <c r="KY134" s="50"/>
      <c r="KZ134" s="50"/>
      <c r="LA134" s="50"/>
      <c r="LB134" s="50"/>
      <c r="LC134" s="50"/>
      <c r="LD134" s="50"/>
      <c r="LE134" s="50"/>
      <c r="LF134" s="50"/>
      <c r="LG134" s="50"/>
      <c r="LH134" s="50"/>
      <c r="LI134" s="50"/>
      <c r="LJ134" s="50"/>
      <c r="LK134" s="50"/>
      <c r="LL134" s="50"/>
      <c r="LM134" s="50"/>
      <c r="LN134" s="50"/>
      <c r="LO134" s="50"/>
      <c r="LP134" s="50"/>
      <c r="LQ134" s="50"/>
      <c r="LR134" s="50"/>
      <c r="LS134" s="50"/>
      <c r="LT134" s="50"/>
      <c r="LU134" s="50"/>
      <c r="LV134" s="50"/>
      <c r="LW134" s="50"/>
      <c r="LX134" s="50"/>
      <c r="LY134" s="50"/>
      <c r="LZ134" s="50"/>
      <c r="MA134" s="50"/>
      <c r="MB134" s="50"/>
      <c r="MC134" s="50"/>
      <c r="MD134" s="50"/>
      <c r="ME134" s="50"/>
      <c r="MF134" s="50"/>
      <c r="MG134" s="50"/>
      <c r="MH134" s="50"/>
      <c r="MI134" s="50"/>
      <c r="MJ134" s="50"/>
      <c r="MK134" s="50"/>
      <c r="ML134" s="50"/>
      <c r="MM134" s="50"/>
      <c r="MN134" s="50"/>
      <c r="MO134" s="50"/>
      <c r="MP134" s="50"/>
      <c r="MQ134" s="50"/>
      <c r="MR134" s="50"/>
      <c r="MS134" s="50"/>
      <c r="MT134" s="50"/>
      <c r="MU134" s="50"/>
      <c r="MV134" s="50"/>
      <c r="MW134" s="50"/>
      <c r="MX134" s="50"/>
      <c r="MY134" s="50"/>
      <c r="MZ134" s="50"/>
      <c r="NA134" s="50"/>
      <c r="NB134" s="50"/>
      <c r="NC134" s="50"/>
      <c r="ND134" s="50"/>
      <c r="NE134" s="50"/>
      <c r="NF134" s="50"/>
      <c r="NG134" s="50"/>
      <c r="NH134" s="50"/>
      <c r="NI134" s="50"/>
      <c r="NJ134" s="50"/>
      <c r="NK134" s="50"/>
      <c r="NL134" s="50"/>
      <c r="NM134" s="50"/>
      <c r="NN134" s="50"/>
      <c r="NO134" s="50"/>
      <c r="NP134" s="50"/>
      <c r="NQ134" s="50"/>
      <c r="NR134" s="50"/>
      <c r="NS134" s="50"/>
      <c r="NT134" s="50"/>
      <c r="NU134" s="50"/>
      <c r="NV134" s="50"/>
      <c r="NW134" s="50"/>
      <c r="NX134" s="50"/>
      <c r="NY134" s="50"/>
      <c r="NZ134" s="50"/>
      <c r="OA134" s="50"/>
      <c r="OB134" s="50"/>
      <c r="OC134" s="50"/>
      <c r="OD134" s="50"/>
      <c r="OE134" s="50"/>
      <c r="OF134" s="50"/>
      <c r="OG134" s="50"/>
      <c r="OH134" s="50"/>
      <c r="OI134" s="50"/>
      <c r="OJ134" s="50"/>
      <c r="OK134" s="50"/>
      <c r="OL134" s="50"/>
      <c r="OM134" s="50"/>
      <c r="ON134" s="50"/>
      <c r="OO134" s="50"/>
      <c r="OP134" s="50"/>
      <c r="OQ134" s="50"/>
      <c r="OR134" s="50"/>
      <c r="OS134" s="50"/>
      <c r="OT134" s="50"/>
      <c r="OU134" s="50"/>
      <c r="OV134" s="50"/>
      <c r="OW134" s="50"/>
      <c r="OX134" s="50"/>
      <c r="OY134" s="50"/>
      <c r="OZ134" s="50"/>
      <c r="PA134" s="50"/>
      <c r="PB134" s="50"/>
      <c r="PC134" s="50"/>
      <c r="PD134" s="50"/>
      <c r="PE134" s="50"/>
      <c r="PF134" s="50"/>
      <c r="PG134" s="50"/>
      <c r="PH134" s="50"/>
      <c r="PI134" s="50"/>
      <c r="PJ134" s="50"/>
      <c r="PK134" s="50"/>
      <c r="PL134" s="50"/>
      <c r="PM134" s="50"/>
      <c r="PN134" s="50"/>
      <c r="PO134" s="50"/>
      <c r="PP134" s="50"/>
      <c r="PQ134" s="50"/>
      <c r="PR134" s="50"/>
      <c r="PS134" s="50"/>
      <c r="PT134" s="50"/>
      <c r="PU134" s="50"/>
      <c r="PV134" s="50"/>
      <c r="PW134" s="50"/>
      <c r="PX134" s="50"/>
      <c r="PY134" s="50"/>
      <c r="PZ134" s="50"/>
      <c r="QA134" s="50"/>
      <c r="QB134" s="50"/>
      <c r="QC134" s="50"/>
      <c r="QD134" s="50"/>
      <c r="QE134" s="50"/>
      <c r="QF134" s="50"/>
      <c r="QG134" s="50"/>
      <c r="QH134" s="50"/>
      <c r="QI134" s="50"/>
      <c r="QJ134" s="50"/>
      <c r="QK134" s="50"/>
      <c r="QL134" s="50"/>
      <c r="QM134" s="50"/>
      <c r="QN134" s="50"/>
      <c r="QO134" s="50"/>
      <c r="QP134" s="50"/>
      <c r="QQ134" s="50"/>
      <c r="QR134" s="50"/>
      <c r="QS134" s="50"/>
      <c r="QT134" s="50"/>
      <c r="QU134" s="50"/>
      <c r="QV134" s="50"/>
      <c r="QW134" s="50"/>
      <c r="QX134" s="50"/>
      <c r="QY134" s="50"/>
      <c r="QZ134" s="50"/>
      <c r="RA134" s="50"/>
      <c r="RB134" s="50"/>
      <c r="RC134" s="50"/>
      <c r="RD134" s="50"/>
      <c r="RE134" s="50"/>
      <c r="RF134" s="50"/>
      <c r="RG134" s="50"/>
      <c r="RH134" s="50"/>
    </row>
    <row r="135" spans="1:476" ht="15.75" customHeight="1">
      <c r="A135" s="50"/>
      <c r="B135" s="326" t="s">
        <v>278</v>
      </c>
      <c r="C135" s="50"/>
      <c r="D135" s="221"/>
      <c r="E135" s="221"/>
      <c r="F135" s="221"/>
      <c r="G135" s="221"/>
      <c r="H135" s="227"/>
      <c r="I135" s="227">
        <v>0</v>
      </c>
      <c r="J135" s="227">
        <v>0</v>
      </c>
      <c r="K135" s="227">
        <v>0</v>
      </c>
      <c r="L135" s="337">
        <f>110+7.59</f>
        <v>117.59</v>
      </c>
      <c r="M135" s="337">
        <f t="shared" ref="M135:AQ135" si="96">L135</f>
        <v>117.59</v>
      </c>
      <c r="N135" s="337">
        <f t="shared" si="96"/>
        <v>117.59</v>
      </c>
      <c r="O135" s="337">
        <f t="shared" si="96"/>
        <v>117.59</v>
      </c>
      <c r="P135" s="337">
        <f t="shared" si="96"/>
        <v>117.59</v>
      </c>
      <c r="Q135" s="337">
        <f t="shared" si="96"/>
        <v>117.59</v>
      </c>
      <c r="R135" s="337">
        <f t="shared" si="96"/>
        <v>117.59</v>
      </c>
      <c r="S135" s="337">
        <f t="shared" si="96"/>
        <v>117.59</v>
      </c>
      <c r="T135" s="337">
        <f t="shared" si="96"/>
        <v>117.59</v>
      </c>
      <c r="U135" s="337">
        <f t="shared" si="96"/>
        <v>117.59</v>
      </c>
      <c r="V135" s="337">
        <f t="shared" si="96"/>
        <v>117.59</v>
      </c>
      <c r="W135" s="337">
        <f t="shared" si="96"/>
        <v>117.59</v>
      </c>
      <c r="X135" s="337">
        <f t="shared" si="96"/>
        <v>117.59</v>
      </c>
      <c r="Y135" s="337">
        <f t="shared" si="96"/>
        <v>117.59</v>
      </c>
      <c r="Z135" s="337">
        <f t="shared" si="96"/>
        <v>117.59</v>
      </c>
      <c r="AA135" s="337">
        <f t="shared" si="96"/>
        <v>117.59</v>
      </c>
      <c r="AB135" s="337">
        <f t="shared" si="96"/>
        <v>117.59</v>
      </c>
      <c r="AC135" s="337">
        <f t="shared" si="96"/>
        <v>117.59</v>
      </c>
      <c r="AD135" s="337">
        <f t="shared" si="96"/>
        <v>117.59</v>
      </c>
      <c r="AE135" s="337">
        <f t="shared" si="96"/>
        <v>117.59</v>
      </c>
      <c r="AF135" s="337">
        <f t="shared" si="96"/>
        <v>117.59</v>
      </c>
      <c r="AG135" s="337">
        <f t="shared" si="96"/>
        <v>117.59</v>
      </c>
      <c r="AH135" s="337">
        <f t="shared" si="96"/>
        <v>117.59</v>
      </c>
      <c r="AI135" s="337">
        <f t="shared" si="96"/>
        <v>117.59</v>
      </c>
      <c r="AJ135" s="337">
        <f t="shared" si="96"/>
        <v>117.59</v>
      </c>
      <c r="AK135" s="337">
        <f t="shared" si="96"/>
        <v>117.59</v>
      </c>
      <c r="AL135" s="337">
        <f t="shared" si="96"/>
        <v>117.59</v>
      </c>
      <c r="AM135" s="337">
        <f t="shared" si="96"/>
        <v>117.59</v>
      </c>
      <c r="AN135" s="337">
        <f t="shared" si="96"/>
        <v>117.59</v>
      </c>
      <c r="AO135" s="337">
        <f t="shared" si="96"/>
        <v>117.59</v>
      </c>
      <c r="AP135" s="337">
        <f t="shared" si="96"/>
        <v>117.59</v>
      </c>
      <c r="AQ135" s="337">
        <f t="shared" si="96"/>
        <v>117.59</v>
      </c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  <c r="IW135" s="50"/>
      <c r="IX135" s="50"/>
      <c r="IY135" s="50"/>
      <c r="IZ135" s="50"/>
      <c r="JA135" s="50"/>
      <c r="JB135" s="50"/>
      <c r="JC135" s="50"/>
      <c r="JD135" s="50"/>
      <c r="JE135" s="50"/>
      <c r="JF135" s="50"/>
      <c r="JG135" s="50"/>
      <c r="JH135" s="50"/>
      <c r="JI135" s="50"/>
      <c r="JJ135" s="50"/>
      <c r="JK135" s="50"/>
      <c r="JL135" s="50"/>
      <c r="JM135" s="50"/>
      <c r="JN135" s="50"/>
      <c r="JO135" s="50"/>
      <c r="JP135" s="50"/>
      <c r="JQ135" s="50"/>
      <c r="JR135" s="50"/>
      <c r="JS135" s="50"/>
      <c r="JT135" s="50"/>
      <c r="JU135" s="50"/>
      <c r="JV135" s="50"/>
      <c r="JW135" s="50"/>
      <c r="JX135" s="50"/>
      <c r="JY135" s="50"/>
      <c r="JZ135" s="50"/>
      <c r="KA135" s="50"/>
      <c r="KB135" s="50"/>
      <c r="KC135" s="50"/>
      <c r="KD135" s="50"/>
      <c r="KE135" s="50"/>
      <c r="KF135" s="50"/>
      <c r="KG135" s="50"/>
      <c r="KH135" s="50"/>
      <c r="KI135" s="50"/>
      <c r="KJ135" s="50"/>
      <c r="KK135" s="50"/>
      <c r="KL135" s="50"/>
      <c r="KM135" s="50"/>
      <c r="KN135" s="50"/>
      <c r="KO135" s="50"/>
      <c r="KP135" s="50"/>
      <c r="KQ135" s="50"/>
      <c r="KR135" s="50"/>
      <c r="KS135" s="50"/>
      <c r="KT135" s="50"/>
      <c r="KU135" s="50"/>
      <c r="KV135" s="50"/>
      <c r="KW135" s="50"/>
      <c r="KX135" s="50"/>
      <c r="KY135" s="50"/>
      <c r="KZ135" s="50"/>
      <c r="LA135" s="50"/>
      <c r="LB135" s="50"/>
      <c r="LC135" s="50"/>
      <c r="LD135" s="50"/>
      <c r="LE135" s="50"/>
      <c r="LF135" s="50"/>
      <c r="LG135" s="50"/>
      <c r="LH135" s="50"/>
      <c r="LI135" s="50"/>
      <c r="LJ135" s="50"/>
      <c r="LK135" s="50"/>
      <c r="LL135" s="50"/>
      <c r="LM135" s="50"/>
      <c r="LN135" s="50"/>
      <c r="LO135" s="50"/>
      <c r="LP135" s="50"/>
      <c r="LQ135" s="50"/>
      <c r="LR135" s="50"/>
      <c r="LS135" s="50"/>
      <c r="LT135" s="50"/>
      <c r="LU135" s="50"/>
      <c r="LV135" s="50"/>
      <c r="LW135" s="50"/>
      <c r="LX135" s="50"/>
      <c r="LY135" s="50"/>
      <c r="LZ135" s="50"/>
      <c r="MA135" s="50"/>
      <c r="MB135" s="50"/>
      <c r="MC135" s="50"/>
      <c r="MD135" s="50"/>
      <c r="ME135" s="50"/>
      <c r="MF135" s="50"/>
      <c r="MG135" s="50"/>
      <c r="MH135" s="50"/>
      <c r="MI135" s="50"/>
      <c r="MJ135" s="50"/>
      <c r="MK135" s="50"/>
      <c r="ML135" s="50"/>
      <c r="MM135" s="50"/>
      <c r="MN135" s="50"/>
      <c r="MO135" s="50"/>
      <c r="MP135" s="50"/>
      <c r="MQ135" s="50"/>
      <c r="MR135" s="50"/>
      <c r="MS135" s="50"/>
      <c r="MT135" s="50"/>
      <c r="MU135" s="50"/>
      <c r="MV135" s="50"/>
      <c r="MW135" s="50"/>
      <c r="MX135" s="50"/>
      <c r="MY135" s="50"/>
      <c r="MZ135" s="50"/>
      <c r="NA135" s="50"/>
      <c r="NB135" s="50"/>
      <c r="NC135" s="50"/>
      <c r="ND135" s="50"/>
      <c r="NE135" s="50"/>
      <c r="NF135" s="50"/>
      <c r="NG135" s="50"/>
      <c r="NH135" s="50"/>
      <c r="NI135" s="50"/>
      <c r="NJ135" s="50"/>
      <c r="NK135" s="50"/>
      <c r="NL135" s="50"/>
      <c r="NM135" s="50"/>
      <c r="NN135" s="50"/>
      <c r="NO135" s="50"/>
      <c r="NP135" s="50"/>
      <c r="NQ135" s="50"/>
      <c r="NR135" s="50"/>
      <c r="NS135" s="50"/>
      <c r="NT135" s="50"/>
      <c r="NU135" s="50"/>
      <c r="NV135" s="50"/>
      <c r="NW135" s="50"/>
      <c r="NX135" s="50"/>
      <c r="NY135" s="50"/>
      <c r="NZ135" s="50"/>
      <c r="OA135" s="50"/>
      <c r="OB135" s="50"/>
      <c r="OC135" s="50"/>
      <c r="OD135" s="50"/>
      <c r="OE135" s="50"/>
      <c r="OF135" s="50"/>
      <c r="OG135" s="50"/>
      <c r="OH135" s="50"/>
      <c r="OI135" s="50"/>
      <c r="OJ135" s="50"/>
      <c r="OK135" s="50"/>
      <c r="OL135" s="50"/>
      <c r="OM135" s="50"/>
      <c r="ON135" s="50"/>
      <c r="OO135" s="50"/>
      <c r="OP135" s="50"/>
      <c r="OQ135" s="50"/>
      <c r="OR135" s="50"/>
      <c r="OS135" s="50"/>
      <c r="OT135" s="50"/>
      <c r="OU135" s="50"/>
      <c r="OV135" s="50"/>
      <c r="OW135" s="50"/>
      <c r="OX135" s="50"/>
      <c r="OY135" s="50"/>
      <c r="OZ135" s="50"/>
      <c r="PA135" s="50"/>
      <c r="PB135" s="50"/>
      <c r="PC135" s="50"/>
      <c r="PD135" s="50"/>
      <c r="PE135" s="50"/>
      <c r="PF135" s="50"/>
      <c r="PG135" s="50"/>
      <c r="PH135" s="50"/>
      <c r="PI135" s="50"/>
      <c r="PJ135" s="50"/>
      <c r="PK135" s="50"/>
      <c r="PL135" s="50"/>
      <c r="PM135" s="50"/>
      <c r="PN135" s="50"/>
      <c r="PO135" s="50"/>
      <c r="PP135" s="50"/>
      <c r="PQ135" s="50"/>
      <c r="PR135" s="50"/>
      <c r="PS135" s="50"/>
      <c r="PT135" s="50"/>
      <c r="PU135" s="50"/>
      <c r="PV135" s="50"/>
      <c r="PW135" s="50"/>
      <c r="PX135" s="50"/>
      <c r="PY135" s="50"/>
      <c r="PZ135" s="50"/>
      <c r="QA135" s="50"/>
      <c r="QB135" s="50"/>
      <c r="QC135" s="50"/>
      <c r="QD135" s="50"/>
      <c r="QE135" s="50"/>
      <c r="QF135" s="50"/>
      <c r="QG135" s="50"/>
      <c r="QH135" s="50"/>
      <c r="QI135" s="50"/>
      <c r="QJ135" s="50"/>
      <c r="QK135" s="50"/>
      <c r="QL135" s="50"/>
      <c r="QM135" s="50"/>
      <c r="QN135" s="50"/>
      <c r="QO135" s="50"/>
      <c r="QP135" s="50"/>
      <c r="QQ135" s="50"/>
      <c r="QR135" s="50"/>
      <c r="QS135" s="50"/>
      <c r="QT135" s="50"/>
      <c r="QU135" s="50"/>
      <c r="QV135" s="50"/>
      <c r="QW135" s="50"/>
      <c r="QX135" s="50"/>
      <c r="QY135" s="50"/>
      <c r="QZ135" s="50"/>
      <c r="RA135" s="50"/>
      <c r="RB135" s="50"/>
      <c r="RC135" s="50"/>
      <c r="RD135" s="50"/>
      <c r="RE135" s="50"/>
      <c r="RF135" s="50"/>
      <c r="RG135" s="50"/>
      <c r="RH135" s="50"/>
    </row>
    <row r="136" spans="1:476" ht="15.75" customHeight="1">
      <c r="A136" s="50"/>
      <c r="B136" s="326" t="s">
        <v>279</v>
      </c>
      <c r="C136" s="50"/>
      <c r="D136" s="221">
        <f>SUM(H136:AQ136)</f>
        <v>6005556.4799999986</v>
      </c>
      <c r="E136" s="221"/>
      <c r="F136" s="221"/>
      <c r="G136" s="221"/>
      <c r="H136" s="70">
        <f>+H137*H135</f>
        <v>0</v>
      </c>
      <c r="I136" s="70">
        <f>+I137*I135</f>
        <v>0</v>
      </c>
      <c r="J136" s="70">
        <f>+J137*J135</f>
        <v>0</v>
      </c>
      <c r="K136" s="70">
        <f>+K137*K135</f>
        <v>0</v>
      </c>
      <c r="L136" s="70">
        <f t="shared" ref="L136:AQ136" si="97">+L137*L135*95%</f>
        <v>187673.64</v>
      </c>
      <c r="M136" s="70">
        <f t="shared" si="97"/>
        <v>187673.64</v>
      </c>
      <c r="N136" s="70">
        <f t="shared" si="97"/>
        <v>187673.64</v>
      </c>
      <c r="O136" s="70">
        <f t="shared" si="97"/>
        <v>187673.64</v>
      </c>
      <c r="P136" s="70">
        <f t="shared" si="97"/>
        <v>187673.64</v>
      </c>
      <c r="Q136" s="70">
        <f t="shared" si="97"/>
        <v>187673.64</v>
      </c>
      <c r="R136" s="70">
        <f t="shared" si="97"/>
        <v>187673.64</v>
      </c>
      <c r="S136" s="70">
        <f t="shared" si="97"/>
        <v>187673.64</v>
      </c>
      <c r="T136" s="70">
        <f t="shared" si="97"/>
        <v>187673.64</v>
      </c>
      <c r="U136" s="70">
        <f t="shared" si="97"/>
        <v>187673.64</v>
      </c>
      <c r="V136" s="70">
        <f t="shared" si="97"/>
        <v>187673.64</v>
      </c>
      <c r="W136" s="70">
        <f t="shared" si="97"/>
        <v>187673.64</v>
      </c>
      <c r="X136" s="70">
        <f t="shared" si="97"/>
        <v>187673.64</v>
      </c>
      <c r="Y136" s="70">
        <f t="shared" si="97"/>
        <v>187673.64</v>
      </c>
      <c r="Z136" s="70">
        <f t="shared" si="97"/>
        <v>187673.64</v>
      </c>
      <c r="AA136" s="70">
        <f t="shared" si="97"/>
        <v>187673.64</v>
      </c>
      <c r="AB136" s="70">
        <f t="shared" si="97"/>
        <v>187673.64</v>
      </c>
      <c r="AC136" s="70">
        <f t="shared" si="97"/>
        <v>187673.64</v>
      </c>
      <c r="AD136" s="70">
        <f t="shared" si="97"/>
        <v>187673.64</v>
      </c>
      <c r="AE136" s="70">
        <f t="shared" si="97"/>
        <v>187673.64</v>
      </c>
      <c r="AF136" s="70">
        <f t="shared" si="97"/>
        <v>187673.64</v>
      </c>
      <c r="AG136" s="70">
        <f t="shared" si="97"/>
        <v>187673.64</v>
      </c>
      <c r="AH136" s="70">
        <f t="shared" si="97"/>
        <v>187673.64</v>
      </c>
      <c r="AI136" s="70">
        <f t="shared" si="97"/>
        <v>187673.64</v>
      </c>
      <c r="AJ136" s="70">
        <f t="shared" si="97"/>
        <v>187673.64</v>
      </c>
      <c r="AK136" s="70">
        <f t="shared" si="97"/>
        <v>187673.64</v>
      </c>
      <c r="AL136" s="70">
        <f t="shared" si="97"/>
        <v>187673.64</v>
      </c>
      <c r="AM136" s="70">
        <f t="shared" si="97"/>
        <v>187673.64</v>
      </c>
      <c r="AN136" s="70">
        <f t="shared" si="97"/>
        <v>187673.64</v>
      </c>
      <c r="AO136" s="70">
        <f t="shared" si="97"/>
        <v>187673.64</v>
      </c>
      <c r="AP136" s="70">
        <f t="shared" si="97"/>
        <v>187673.64</v>
      </c>
      <c r="AQ136" s="70">
        <f t="shared" si="97"/>
        <v>187673.64</v>
      </c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  <c r="IW136" s="50"/>
      <c r="IX136" s="50"/>
      <c r="IY136" s="50"/>
      <c r="IZ136" s="50"/>
      <c r="JA136" s="50"/>
      <c r="JB136" s="50"/>
      <c r="JC136" s="50"/>
      <c r="JD136" s="50"/>
      <c r="JE136" s="50"/>
      <c r="JF136" s="50"/>
      <c r="JG136" s="50"/>
      <c r="JH136" s="50"/>
      <c r="JI136" s="50"/>
      <c r="JJ136" s="50"/>
      <c r="JK136" s="50"/>
      <c r="JL136" s="50"/>
      <c r="JM136" s="50"/>
      <c r="JN136" s="50"/>
      <c r="JO136" s="50"/>
      <c r="JP136" s="50"/>
      <c r="JQ136" s="50"/>
      <c r="JR136" s="50"/>
      <c r="JS136" s="50"/>
      <c r="JT136" s="50"/>
      <c r="JU136" s="50"/>
      <c r="JV136" s="50"/>
      <c r="JW136" s="50"/>
      <c r="JX136" s="50"/>
      <c r="JY136" s="50"/>
      <c r="JZ136" s="50"/>
      <c r="KA136" s="50"/>
      <c r="KB136" s="50"/>
      <c r="KC136" s="50"/>
      <c r="KD136" s="50"/>
      <c r="KE136" s="50"/>
      <c r="KF136" s="50"/>
      <c r="KG136" s="50"/>
      <c r="KH136" s="50"/>
      <c r="KI136" s="50"/>
      <c r="KJ136" s="50"/>
      <c r="KK136" s="50"/>
      <c r="KL136" s="50"/>
      <c r="KM136" s="50"/>
      <c r="KN136" s="50"/>
      <c r="KO136" s="50"/>
      <c r="KP136" s="50"/>
      <c r="KQ136" s="50"/>
      <c r="KR136" s="50"/>
      <c r="KS136" s="50"/>
      <c r="KT136" s="50"/>
      <c r="KU136" s="50"/>
      <c r="KV136" s="50"/>
      <c r="KW136" s="50"/>
      <c r="KX136" s="50"/>
      <c r="KY136" s="50"/>
      <c r="KZ136" s="50"/>
      <c r="LA136" s="50"/>
      <c r="LB136" s="50"/>
      <c r="LC136" s="50"/>
      <c r="LD136" s="50"/>
      <c r="LE136" s="50"/>
      <c r="LF136" s="50"/>
      <c r="LG136" s="50"/>
      <c r="LH136" s="50"/>
      <c r="LI136" s="50"/>
      <c r="LJ136" s="50"/>
      <c r="LK136" s="50"/>
      <c r="LL136" s="50"/>
      <c r="LM136" s="50"/>
      <c r="LN136" s="50"/>
      <c r="LO136" s="50"/>
      <c r="LP136" s="50"/>
      <c r="LQ136" s="50"/>
      <c r="LR136" s="50"/>
      <c r="LS136" s="50"/>
      <c r="LT136" s="50"/>
      <c r="LU136" s="50"/>
      <c r="LV136" s="50"/>
      <c r="LW136" s="50"/>
      <c r="LX136" s="50"/>
      <c r="LY136" s="50"/>
      <c r="LZ136" s="50"/>
      <c r="MA136" s="50"/>
      <c r="MB136" s="50"/>
      <c r="MC136" s="50"/>
      <c r="MD136" s="50"/>
      <c r="ME136" s="50"/>
      <c r="MF136" s="50"/>
      <c r="MG136" s="50"/>
      <c r="MH136" s="50"/>
      <c r="MI136" s="50"/>
      <c r="MJ136" s="50"/>
      <c r="MK136" s="50"/>
      <c r="ML136" s="50"/>
      <c r="MM136" s="50"/>
      <c r="MN136" s="50"/>
      <c r="MO136" s="50"/>
      <c r="MP136" s="50"/>
      <c r="MQ136" s="50"/>
      <c r="MR136" s="50"/>
      <c r="MS136" s="50"/>
      <c r="MT136" s="50"/>
      <c r="MU136" s="50"/>
      <c r="MV136" s="50"/>
      <c r="MW136" s="50"/>
      <c r="MX136" s="50"/>
      <c r="MY136" s="50"/>
      <c r="MZ136" s="50"/>
      <c r="NA136" s="50"/>
      <c r="NB136" s="50"/>
      <c r="NC136" s="50"/>
      <c r="ND136" s="50"/>
      <c r="NE136" s="50"/>
      <c r="NF136" s="50"/>
      <c r="NG136" s="50"/>
      <c r="NH136" s="50"/>
      <c r="NI136" s="50"/>
      <c r="NJ136" s="50"/>
      <c r="NK136" s="50"/>
      <c r="NL136" s="50"/>
      <c r="NM136" s="50"/>
      <c r="NN136" s="50"/>
      <c r="NO136" s="50"/>
      <c r="NP136" s="50"/>
      <c r="NQ136" s="50"/>
      <c r="NR136" s="50"/>
      <c r="NS136" s="50"/>
      <c r="NT136" s="50"/>
      <c r="NU136" s="50"/>
      <c r="NV136" s="50"/>
      <c r="NW136" s="50"/>
      <c r="NX136" s="50"/>
      <c r="NY136" s="50"/>
      <c r="NZ136" s="50"/>
      <c r="OA136" s="50"/>
      <c r="OB136" s="50"/>
      <c r="OC136" s="50"/>
      <c r="OD136" s="50"/>
      <c r="OE136" s="50"/>
      <c r="OF136" s="50"/>
      <c r="OG136" s="50"/>
      <c r="OH136" s="50"/>
      <c r="OI136" s="50"/>
      <c r="OJ136" s="50"/>
      <c r="OK136" s="50"/>
      <c r="OL136" s="50"/>
      <c r="OM136" s="50"/>
      <c r="ON136" s="50"/>
      <c r="OO136" s="50"/>
      <c r="OP136" s="50"/>
      <c r="OQ136" s="50"/>
      <c r="OR136" s="50"/>
      <c r="OS136" s="50"/>
      <c r="OT136" s="50"/>
      <c r="OU136" s="50"/>
      <c r="OV136" s="50"/>
      <c r="OW136" s="50"/>
      <c r="OX136" s="50"/>
      <c r="OY136" s="50"/>
      <c r="OZ136" s="50"/>
      <c r="PA136" s="50"/>
      <c r="PB136" s="50"/>
      <c r="PC136" s="50"/>
      <c r="PD136" s="50"/>
      <c r="PE136" s="50"/>
      <c r="PF136" s="50"/>
      <c r="PG136" s="50"/>
      <c r="PH136" s="50"/>
      <c r="PI136" s="50"/>
      <c r="PJ136" s="50"/>
      <c r="PK136" s="50"/>
      <c r="PL136" s="50"/>
      <c r="PM136" s="50"/>
      <c r="PN136" s="50"/>
      <c r="PO136" s="50"/>
      <c r="PP136" s="50"/>
      <c r="PQ136" s="50"/>
      <c r="PR136" s="50"/>
      <c r="PS136" s="50"/>
      <c r="PT136" s="50"/>
      <c r="PU136" s="50"/>
      <c r="PV136" s="50"/>
      <c r="PW136" s="50"/>
      <c r="PX136" s="50"/>
      <c r="PY136" s="50"/>
      <c r="PZ136" s="50"/>
      <c r="QA136" s="50"/>
      <c r="QB136" s="50"/>
      <c r="QC136" s="50"/>
      <c r="QD136" s="50"/>
      <c r="QE136" s="50"/>
      <c r="QF136" s="50"/>
      <c r="QG136" s="50"/>
      <c r="QH136" s="50"/>
      <c r="QI136" s="50"/>
      <c r="QJ136" s="50"/>
      <c r="QK136" s="50"/>
      <c r="QL136" s="50"/>
      <c r="QM136" s="50"/>
      <c r="QN136" s="50"/>
      <c r="QO136" s="50"/>
      <c r="QP136" s="50"/>
      <c r="QQ136" s="50"/>
      <c r="QR136" s="50"/>
      <c r="QS136" s="50"/>
      <c r="QT136" s="50"/>
      <c r="QU136" s="50"/>
      <c r="QV136" s="50"/>
      <c r="QW136" s="50"/>
      <c r="QX136" s="50"/>
      <c r="QY136" s="50"/>
      <c r="QZ136" s="50"/>
      <c r="RA136" s="50"/>
      <c r="RB136" s="50"/>
      <c r="RC136" s="50"/>
      <c r="RD136" s="50"/>
      <c r="RE136" s="50"/>
      <c r="RF136" s="50"/>
      <c r="RG136" s="50"/>
      <c r="RH136" s="50"/>
    </row>
    <row r="137" spans="1:476" ht="15.75" customHeight="1">
      <c r="A137" s="50"/>
      <c r="B137" s="326" t="s">
        <v>280</v>
      </c>
      <c r="C137" s="50"/>
      <c r="D137" s="221">
        <f>SUM(H137:AQ137)</f>
        <v>53760</v>
      </c>
      <c r="E137" s="221"/>
      <c r="F137" s="221"/>
      <c r="G137" s="221"/>
      <c r="H137" s="227"/>
      <c r="I137" s="227">
        <v>0</v>
      </c>
      <c r="J137" s="227">
        <v>0</v>
      </c>
      <c r="K137" s="227">
        <v>0</v>
      </c>
      <c r="L137" s="227">
        <v>1680</v>
      </c>
      <c r="M137" s="227">
        <v>1680</v>
      </c>
      <c r="N137" s="227">
        <v>1680</v>
      </c>
      <c r="O137" s="227">
        <v>1680</v>
      </c>
      <c r="P137" s="227">
        <v>1680</v>
      </c>
      <c r="Q137" s="227">
        <v>1680</v>
      </c>
      <c r="R137" s="227">
        <v>1680</v>
      </c>
      <c r="S137" s="227">
        <v>1680</v>
      </c>
      <c r="T137" s="227">
        <v>1680</v>
      </c>
      <c r="U137" s="227">
        <v>1680</v>
      </c>
      <c r="V137" s="227">
        <v>1680</v>
      </c>
      <c r="W137" s="227">
        <v>1680</v>
      </c>
      <c r="X137" s="227">
        <v>1680</v>
      </c>
      <c r="Y137" s="227">
        <v>1680</v>
      </c>
      <c r="Z137" s="227">
        <v>1680</v>
      </c>
      <c r="AA137" s="227">
        <v>1680</v>
      </c>
      <c r="AB137" s="227">
        <v>1680</v>
      </c>
      <c r="AC137" s="227">
        <v>1680</v>
      </c>
      <c r="AD137" s="227">
        <v>1680</v>
      </c>
      <c r="AE137" s="227">
        <v>1680</v>
      </c>
      <c r="AF137" s="227">
        <v>1680</v>
      </c>
      <c r="AG137" s="227">
        <v>1680</v>
      </c>
      <c r="AH137" s="227">
        <v>1680</v>
      </c>
      <c r="AI137" s="227">
        <v>1680</v>
      </c>
      <c r="AJ137" s="227">
        <v>1680</v>
      </c>
      <c r="AK137" s="227">
        <v>1680</v>
      </c>
      <c r="AL137" s="227">
        <v>1680</v>
      </c>
      <c r="AM137" s="227">
        <v>1680</v>
      </c>
      <c r="AN137" s="227">
        <v>1680</v>
      </c>
      <c r="AO137" s="227">
        <v>1680</v>
      </c>
      <c r="AP137" s="227">
        <v>1680</v>
      </c>
      <c r="AQ137" s="227">
        <v>1680</v>
      </c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  <c r="IW137" s="50"/>
      <c r="IX137" s="50"/>
      <c r="IY137" s="50"/>
      <c r="IZ137" s="50"/>
      <c r="JA137" s="50"/>
      <c r="JB137" s="50"/>
      <c r="JC137" s="50"/>
      <c r="JD137" s="50"/>
      <c r="JE137" s="50"/>
      <c r="JF137" s="50"/>
      <c r="JG137" s="50"/>
      <c r="JH137" s="50"/>
      <c r="JI137" s="50"/>
      <c r="JJ137" s="50"/>
      <c r="JK137" s="50"/>
      <c r="JL137" s="50"/>
      <c r="JM137" s="50"/>
      <c r="JN137" s="50"/>
      <c r="JO137" s="50"/>
      <c r="JP137" s="50"/>
      <c r="JQ137" s="50"/>
      <c r="JR137" s="50"/>
      <c r="JS137" s="50"/>
      <c r="JT137" s="50"/>
      <c r="JU137" s="50"/>
      <c r="JV137" s="50"/>
      <c r="JW137" s="50"/>
      <c r="JX137" s="50"/>
      <c r="JY137" s="50"/>
      <c r="JZ137" s="50"/>
      <c r="KA137" s="50"/>
      <c r="KB137" s="50"/>
      <c r="KC137" s="50"/>
      <c r="KD137" s="50"/>
      <c r="KE137" s="50"/>
      <c r="KF137" s="50"/>
      <c r="KG137" s="50"/>
      <c r="KH137" s="50"/>
      <c r="KI137" s="50"/>
      <c r="KJ137" s="50"/>
      <c r="KK137" s="50"/>
      <c r="KL137" s="50"/>
      <c r="KM137" s="50"/>
      <c r="KN137" s="50"/>
      <c r="KO137" s="50"/>
      <c r="KP137" s="50"/>
      <c r="KQ137" s="50"/>
      <c r="KR137" s="50"/>
      <c r="KS137" s="50"/>
      <c r="KT137" s="50"/>
      <c r="KU137" s="50"/>
      <c r="KV137" s="50"/>
      <c r="KW137" s="50"/>
      <c r="KX137" s="50"/>
      <c r="KY137" s="50"/>
      <c r="KZ137" s="50"/>
      <c r="LA137" s="50"/>
      <c r="LB137" s="50"/>
      <c r="LC137" s="50"/>
      <c r="LD137" s="50"/>
      <c r="LE137" s="50"/>
      <c r="LF137" s="50"/>
      <c r="LG137" s="50"/>
      <c r="LH137" s="50"/>
      <c r="LI137" s="50"/>
      <c r="LJ137" s="50"/>
      <c r="LK137" s="50"/>
      <c r="LL137" s="50"/>
      <c r="LM137" s="50"/>
      <c r="LN137" s="50"/>
      <c r="LO137" s="50"/>
      <c r="LP137" s="50"/>
      <c r="LQ137" s="50"/>
      <c r="LR137" s="50"/>
      <c r="LS137" s="50"/>
      <c r="LT137" s="50"/>
      <c r="LU137" s="50"/>
      <c r="LV137" s="50"/>
      <c r="LW137" s="50"/>
      <c r="LX137" s="50"/>
      <c r="LY137" s="50"/>
      <c r="LZ137" s="50"/>
      <c r="MA137" s="50"/>
      <c r="MB137" s="50"/>
      <c r="MC137" s="50"/>
      <c r="MD137" s="50"/>
      <c r="ME137" s="50"/>
      <c r="MF137" s="50"/>
      <c r="MG137" s="50"/>
      <c r="MH137" s="50"/>
      <c r="MI137" s="50"/>
      <c r="MJ137" s="50"/>
      <c r="MK137" s="50"/>
      <c r="ML137" s="50"/>
      <c r="MM137" s="50"/>
      <c r="MN137" s="50"/>
      <c r="MO137" s="50"/>
      <c r="MP137" s="50"/>
      <c r="MQ137" s="50"/>
      <c r="MR137" s="50"/>
      <c r="MS137" s="50"/>
      <c r="MT137" s="50"/>
      <c r="MU137" s="50"/>
      <c r="MV137" s="50"/>
      <c r="MW137" s="50"/>
      <c r="MX137" s="50"/>
      <c r="MY137" s="50"/>
      <c r="MZ137" s="50"/>
      <c r="NA137" s="50"/>
      <c r="NB137" s="50"/>
      <c r="NC137" s="50"/>
      <c r="ND137" s="50"/>
      <c r="NE137" s="50"/>
      <c r="NF137" s="50"/>
      <c r="NG137" s="50"/>
      <c r="NH137" s="50"/>
      <c r="NI137" s="50"/>
      <c r="NJ137" s="50"/>
      <c r="NK137" s="50"/>
      <c r="NL137" s="50"/>
      <c r="NM137" s="50"/>
      <c r="NN137" s="50"/>
      <c r="NO137" s="50"/>
      <c r="NP137" s="50"/>
      <c r="NQ137" s="50"/>
      <c r="NR137" s="50"/>
      <c r="NS137" s="50"/>
      <c r="NT137" s="50"/>
      <c r="NU137" s="50"/>
      <c r="NV137" s="50"/>
      <c r="NW137" s="50"/>
      <c r="NX137" s="50"/>
      <c r="NY137" s="50"/>
      <c r="NZ137" s="50"/>
      <c r="OA137" s="50"/>
      <c r="OB137" s="50"/>
      <c r="OC137" s="50"/>
      <c r="OD137" s="50"/>
      <c r="OE137" s="50"/>
      <c r="OF137" s="50"/>
      <c r="OG137" s="50"/>
      <c r="OH137" s="50"/>
      <c r="OI137" s="50"/>
      <c r="OJ137" s="50"/>
      <c r="OK137" s="50"/>
      <c r="OL137" s="50"/>
      <c r="OM137" s="50"/>
      <c r="ON137" s="50"/>
      <c r="OO137" s="50"/>
      <c r="OP137" s="50"/>
      <c r="OQ137" s="50"/>
      <c r="OR137" s="50"/>
      <c r="OS137" s="50"/>
      <c r="OT137" s="50"/>
      <c r="OU137" s="50"/>
      <c r="OV137" s="50"/>
      <c r="OW137" s="50"/>
      <c r="OX137" s="50"/>
      <c r="OY137" s="50"/>
      <c r="OZ137" s="50"/>
      <c r="PA137" s="50"/>
      <c r="PB137" s="50"/>
      <c r="PC137" s="50"/>
      <c r="PD137" s="50"/>
      <c r="PE137" s="50"/>
      <c r="PF137" s="50"/>
      <c r="PG137" s="50"/>
      <c r="PH137" s="50"/>
      <c r="PI137" s="50"/>
      <c r="PJ137" s="50"/>
      <c r="PK137" s="50"/>
      <c r="PL137" s="50"/>
      <c r="PM137" s="50"/>
      <c r="PN137" s="50"/>
      <c r="PO137" s="50"/>
      <c r="PP137" s="50"/>
      <c r="PQ137" s="50"/>
      <c r="PR137" s="50"/>
      <c r="PS137" s="50"/>
      <c r="PT137" s="50"/>
      <c r="PU137" s="50"/>
      <c r="PV137" s="50"/>
      <c r="PW137" s="50"/>
      <c r="PX137" s="50"/>
      <c r="PY137" s="50"/>
      <c r="PZ137" s="50"/>
      <c r="QA137" s="50"/>
      <c r="QB137" s="50"/>
      <c r="QC137" s="50"/>
      <c r="QD137" s="50"/>
      <c r="QE137" s="50"/>
      <c r="QF137" s="50"/>
      <c r="QG137" s="50"/>
      <c r="QH137" s="50"/>
      <c r="QI137" s="50"/>
      <c r="QJ137" s="50"/>
      <c r="QK137" s="50"/>
      <c r="QL137" s="50"/>
      <c r="QM137" s="50"/>
      <c r="QN137" s="50"/>
      <c r="QO137" s="50"/>
      <c r="QP137" s="50"/>
      <c r="QQ137" s="50"/>
      <c r="QR137" s="50"/>
      <c r="QS137" s="50"/>
      <c r="QT137" s="50"/>
      <c r="QU137" s="50"/>
      <c r="QV137" s="50"/>
      <c r="QW137" s="50"/>
      <c r="QX137" s="50"/>
      <c r="QY137" s="50"/>
      <c r="QZ137" s="50"/>
      <c r="RA137" s="50"/>
      <c r="RB137" s="50"/>
      <c r="RC137" s="50"/>
      <c r="RD137" s="50"/>
      <c r="RE137" s="50"/>
      <c r="RF137" s="50"/>
      <c r="RG137" s="50"/>
      <c r="RH137" s="50"/>
    </row>
    <row r="138" spans="1:476" ht="15.75" customHeight="1">
      <c r="A138" s="50"/>
      <c r="B138" s="328"/>
      <c r="C138" s="329"/>
      <c r="D138" s="330"/>
      <c r="E138" s="330"/>
      <c r="F138" s="330"/>
      <c r="G138" s="330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2"/>
      <c r="AS138" s="332"/>
      <c r="AT138" s="332"/>
      <c r="AU138" s="332"/>
      <c r="AV138" s="332"/>
      <c r="AW138" s="332"/>
      <c r="AX138" s="332"/>
      <c r="AY138" s="332"/>
      <c r="AZ138" s="332"/>
      <c r="BA138" s="332"/>
      <c r="BB138" s="329"/>
      <c r="BC138" s="329"/>
      <c r="BD138" s="329"/>
      <c r="BE138" s="329"/>
      <c r="BF138" s="329"/>
      <c r="BG138" s="329"/>
      <c r="BH138" s="329"/>
      <c r="BI138" s="329"/>
      <c r="BJ138" s="329"/>
      <c r="BK138" s="329"/>
      <c r="BL138" s="329"/>
      <c r="BM138" s="329"/>
      <c r="BN138" s="329"/>
      <c r="BO138" s="329"/>
      <c r="BP138" s="329"/>
      <c r="BQ138" s="329"/>
      <c r="BR138" s="329"/>
      <c r="BS138" s="329"/>
      <c r="BT138" s="329"/>
      <c r="BU138" s="329"/>
      <c r="BV138" s="329"/>
      <c r="BW138" s="329"/>
      <c r="BX138" s="329"/>
      <c r="BY138" s="329"/>
      <c r="BZ138" s="329"/>
      <c r="CA138" s="329"/>
      <c r="CB138" s="329"/>
      <c r="CC138" s="329"/>
      <c r="CD138" s="329"/>
      <c r="CE138" s="329"/>
      <c r="CF138" s="329"/>
      <c r="CG138" s="329"/>
      <c r="CH138" s="329"/>
      <c r="CI138" s="329"/>
      <c r="CJ138" s="329"/>
      <c r="CK138" s="329"/>
      <c r="CL138" s="329"/>
      <c r="CM138" s="329"/>
      <c r="CN138" s="329"/>
      <c r="CO138" s="329"/>
      <c r="CP138" s="329"/>
      <c r="CQ138" s="329"/>
      <c r="CR138" s="329"/>
      <c r="CS138" s="329"/>
      <c r="CT138" s="329"/>
      <c r="CU138" s="329"/>
      <c r="CV138" s="329"/>
      <c r="CW138" s="329"/>
      <c r="CX138" s="329"/>
      <c r="CY138" s="329"/>
      <c r="CZ138" s="329"/>
      <c r="DA138" s="329"/>
      <c r="DB138" s="329"/>
      <c r="DC138" s="329"/>
      <c r="DD138" s="329"/>
      <c r="DE138" s="329"/>
      <c r="DF138" s="329"/>
      <c r="DG138" s="329"/>
      <c r="DH138" s="329"/>
      <c r="DI138" s="329"/>
      <c r="DJ138" s="329"/>
      <c r="DK138" s="329"/>
      <c r="DL138" s="329"/>
      <c r="DM138" s="329"/>
      <c r="DN138" s="329"/>
      <c r="DO138" s="329"/>
      <c r="DP138" s="329"/>
      <c r="DQ138" s="329"/>
      <c r="DR138" s="329"/>
      <c r="DS138" s="329"/>
      <c r="DT138" s="329"/>
      <c r="DU138" s="329"/>
      <c r="DV138" s="329"/>
      <c r="DW138" s="329"/>
      <c r="DX138" s="329"/>
      <c r="DY138" s="329"/>
      <c r="DZ138" s="329"/>
      <c r="EA138" s="329"/>
      <c r="EB138" s="329"/>
      <c r="EC138" s="329"/>
      <c r="ED138" s="329"/>
      <c r="EE138" s="329"/>
      <c r="EF138" s="329"/>
      <c r="EG138" s="329"/>
      <c r="EH138" s="329"/>
      <c r="EI138" s="329"/>
      <c r="EJ138" s="329"/>
      <c r="EK138" s="329"/>
      <c r="EL138" s="329"/>
      <c r="EM138" s="329"/>
      <c r="EN138" s="329"/>
      <c r="EO138" s="329"/>
      <c r="EP138" s="329"/>
      <c r="EQ138" s="329"/>
      <c r="ER138" s="329"/>
      <c r="ES138" s="329"/>
      <c r="ET138" s="329"/>
      <c r="EU138" s="329"/>
      <c r="EV138" s="329"/>
      <c r="EW138" s="329"/>
      <c r="EX138" s="329"/>
      <c r="EY138" s="329"/>
      <c r="EZ138" s="329"/>
      <c r="FA138" s="329"/>
      <c r="FB138" s="329"/>
      <c r="FC138" s="329"/>
      <c r="FD138" s="329"/>
      <c r="FE138" s="329"/>
      <c r="FF138" s="329"/>
      <c r="FG138" s="329"/>
      <c r="FH138" s="329"/>
      <c r="FI138" s="329"/>
      <c r="FJ138" s="329"/>
      <c r="FK138" s="329"/>
      <c r="FL138" s="329"/>
      <c r="FM138" s="329"/>
      <c r="FN138" s="329"/>
      <c r="FO138" s="329"/>
      <c r="FP138" s="329"/>
      <c r="FQ138" s="329"/>
      <c r="FR138" s="329"/>
      <c r="FS138" s="329"/>
      <c r="FT138" s="329"/>
      <c r="FU138" s="329"/>
      <c r="FV138" s="329"/>
      <c r="FW138" s="329"/>
      <c r="FX138" s="329"/>
      <c r="FY138" s="329"/>
      <c r="FZ138" s="329"/>
      <c r="GA138" s="329"/>
      <c r="GB138" s="329"/>
      <c r="GC138" s="329"/>
      <c r="GD138" s="329"/>
      <c r="GE138" s="329"/>
      <c r="GF138" s="329"/>
      <c r="GG138" s="329"/>
      <c r="GH138" s="329"/>
      <c r="GI138" s="329"/>
      <c r="GJ138" s="329"/>
      <c r="GK138" s="329"/>
      <c r="GL138" s="329"/>
      <c r="GM138" s="329"/>
      <c r="GN138" s="329"/>
      <c r="GO138" s="329"/>
      <c r="GP138" s="329"/>
      <c r="GQ138" s="329"/>
      <c r="GR138" s="329"/>
      <c r="GS138" s="329"/>
      <c r="GT138" s="329"/>
      <c r="GU138" s="329"/>
      <c r="GV138" s="329"/>
      <c r="GW138" s="329"/>
      <c r="GX138" s="329"/>
      <c r="GY138" s="329"/>
      <c r="GZ138" s="329"/>
      <c r="HA138" s="329"/>
      <c r="HB138" s="329"/>
      <c r="HC138" s="329"/>
      <c r="HD138" s="329"/>
      <c r="HE138" s="329"/>
      <c r="HF138" s="329"/>
      <c r="HG138" s="329"/>
      <c r="HH138" s="329"/>
      <c r="HI138" s="329"/>
      <c r="HJ138" s="329"/>
      <c r="HK138" s="329"/>
      <c r="HL138" s="329"/>
      <c r="HM138" s="329"/>
      <c r="HN138" s="329"/>
      <c r="HO138" s="329"/>
      <c r="HP138" s="329"/>
      <c r="HQ138" s="329"/>
      <c r="HR138" s="329"/>
      <c r="HS138" s="329"/>
      <c r="HT138" s="329"/>
      <c r="HU138" s="329"/>
      <c r="HV138" s="329"/>
      <c r="HW138" s="329"/>
      <c r="HX138" s="329"/>
      <c r="HY138" s="329"/>
      <c r="HZ138" s="329"/>
      <c r="IA138" s="329"/>
      <c r="IB138" s="329"/>
      <c r="IC138" s="329"/>
      <c r="ID138" s="329"/>
      <c r="IE138" s="329"/>
      <c r="IF138" s="329"/>
      <c r="IG138" s="329"/>
      <c r="IH138" s="329"/>
      <c r="II138" s="329"/>
      <c r="IJ138" s="329"/>
      <c r="IK138" s="329"/>
      <c r="IL138" s="329"/>
      <c r="IM138" s="329"/>
      <c r="IN138" s="329"/>
      <c r="IO138" s="329"/>
      <c r="IP138" s="329"/>
      <c r="IQ138" s="329"/>
      <c r="IR138" s="329"/>
      <c r="IS138" s="329"/>
      <c r="IT138" s="329"/>
      <c r="IU138" s="329"/>
      <c r="IV138" s="329"/>
      <c r="IW138" s="329"/>
      <c r="IX138" s="329"/>
      <c r="IY138" s="329"/>
      <c r="IZ138" s="329"/>
      <c r="JA138" s="329"/>
      <c r="JB138" s="329"/>
      <c r="JC138" s="329"/>
      <c r="JD138" s="329"/>
      <c r="JE138" s="329"/>
      <c r="JF138" s="329"/>
      <c r="JG138" s="329"/>
      <c r="JH138" s="329"/>
      <c r="JI138" s="329"/>
      <c r="JJ138" s="329"/>
      <c r="JK138" s="329"/>
      <c r="JL138" s="329"/>
      <c r="JM138" s="329"/>
      <c r="JN138" s="329"/>
      <c r="JO138" s="329"/>
      <c r="JP138" s="329"/>
      <c r="JQ138" s="329"/>
      <c r="JR138" s="329"/>
      <c r="JS138" s="329"/>
      <c r="JT138" s="329"/>
      <c r="JU138" s="329"/>
      <c r="JV138" s="329"/>
      <c r="JW138" s="329"/>
      <c r="JX138" s="329"/>
      <c r="JY138" s="329"/>
      <c r="JZ138" s="329"/>
      <c r="KA138" s="329"/>
      <c r="KB138" s="329"/>
      <c r="KC138" s="329"/>
      <c r="KD138" s="329"/>
      <c r="KE138" s="329"/>
      <c r="KF138" s="329"/>
      <c r="KG138" s="329"/>
      <c r="KH138" s="329"/>
      <c r="KI138" s="329"/>
      <c r="KJ138" s="329"/>
      <c r="KK138" s="329"/>
      <c r="KL138" s="329"/>
      <c r="KM138" s="329"/>
      <c r="KN138" s="329"/>
      <c r="KO138" s="329"/>
      <c r="KP138" s="329"/>
      <c r="KQ138" s="329"/>
      <c r="KR138" s="329"/>
      <c r="KS138" s="329"/>
      <c r="KT138" s="329"/>
      <c r="KU138" s="329"/>
      <c r="KV138" s="329"/>
      <c r="KW138" s="329"/>
      <c r="KX138" s="329"/>
      <c r="KY138" s="329"/>
      <c r="KZ138" s="329"/>
      <c r="LA138" s="329"/>
      <c r="LB138" s="329"/>
      <c r="LC138" s="329"/>
      <c r="LD138" s="329"/>
      <c r="LE138" s="329"/>
      <c r="LF138" s="329"/>
      <c r="LG138" s="329"/>
      <c r="LH138" s="329"/>
      <c r="LI138" s="329"/>
      <c r="LJ138" s="329"/>
      <c r="LK138" s="329"/>
      <c r="LL138" s="329"/>
      <c r="LM138" s="329"/>
      <c r="LN138" s="329"/>
      <c r="LO138" s="329"/>
      <c r="LP138" s="329"/>
      <c r="LQ138" s="329"/>
      <c r="LR138" s="329"/>
      <c r="LS138" s="329"/>
      <c r="LT138" s="329"/>
      <c r="LU138" s="329"/>
      <c r="LV138" s="329"/>
      <c r="LW138" s="329"/>
      <c r="LX138" s="329"/>
      <c r="LY138" s="329"/>
      <c r="LZ138" s="329"/>
      <c r="MA138" s="329"/>
      <c r="MB138" s="329"/>
      <c r="MC138" s="329"/>
      <c r="MD138" s="329"/>
      <c r="ME138" s="329"/>
      <c r="MF138" s="329"/>
      <c r="MG138" s="329"/>
      <c r="MH138" s="329"/>
      <c r="MI138" s="329"/>
      <c r="MJ138" s="329"/>
      <c r="MK138" s="329"/>
      <c r="ML138" s="329"/>
      <c r="MM138" s="329"/>
      <c r="MN138" s="329"/>
      <c r="MO138" s="329"/>
      <c r="MP138" s="329"/>
      <c r="MQ138" s="329"/>
      <c r="MR138" s="329"/>
      <c r="MS138" s="329"/>
      <c r="MT138" s="329"/>
      <c r="MU138" s="329"/>
      <c r="MV138" s="329"/>
      <c r="MW138" s="329"/>
      <c r="MX138" s="329"/>
      <c r="MY138" s="329"/>
      <c r="MZ138" s="329"/>
      <c r="NA138" s="329"/>
      <c r="NB138" s="329"/>
      <c r="NC138" s="329"/>
      <c r="ND138" s="329"/>
      <c r="NE138" s="329"/>
      <c r="NF138" s="329"/>
      <c r="NG138" s="329"/>
      <c r="NH138" s="329"/>
      <c r="NI138" s="329"/>
      <c r="NJ138" s="329"/>
      <c r="NK138" s="329"/>
      <c r="NL138" s="329"/>
      <c r="NM138" s="329"/>
      <c r="NN138" s="329"/>
      <c r="NO138" s="329"/>
      <c r="NP138" s="329"/>
      <c r="NQ138" s="329"/>
      <c r="NR138" s="329"/>
      <c r="NS138" s="329"/>
      <c r="NT138" s="329"/>
      <c r="NU138" s="329"/>
      <c r="NV138" s="329"/>
      <c r="NW138" s="329"/>
      <c r="NX138" s="329"/>
      <c r="NY138" s="329"/>
      <c r="NZ138" s="329"/>
      <c r="OA138" s="329"/>
      <c r="OB138" s="329"/>
      <c r="OC138" s="329"/>
      <c r="OD138" s="329"/>
      <c r="OE138" s="329"/>
      <c r="OF138" s="329"/>
      <c r="OG138" s="329"/>
      <c r="OH138" s="329"/>
      <c r="OI138" s="329"/>
      <c r="OJ138" s="329"/>
      <c r="OK138" s="329"/>
      <c r="OL138" s="329"/>
      <c r="OM138" s="329"/>
      <c r="ON138" s="329"/>
      <c r="OO138" s="329"/>
      <c r="OP138" s="329"/>
      <c r="OQ138" s="329"/>
      <c r="OR138" s="329"/>
      <c r="OS138" s="329"/>
      <c r="OT138" s="329"/>
      <c r="OU138" s="329"/>
      <c r="OV138" s="329"/>
      <c r="OW138" s="329"/>
      <c r="OX138" s="329"/>
      <c r="OY138" s="329"/>
      <c r="OZ138" s="329"/>
      <c r="PA138" s="329"/>
      <c r="PB138" s="329"/>
      <c r="PC138" s="329"/>
      <c r="PD138" s="329"/>
      <c r="PE138" s="329"/>
      <c r="PF138" s="329"/>
      <c r="PG138" s="329"/>
      <c r="PH138" s="329"/>
      <c r="PI138" s="329"/>
      <c r="PJ138" s="329"/>
      <c r="PK138" s="329"/>
      <c r="PL138" s="329"/>
      <c r="PM138" s="329"/>
      <c r="PN138" s="329"/>
      <c r="PO138" s="329"/>
      <c r="PP138" s="329"/>
      <c r="PQ138" s="329"/>
      <c r="PR138" s="329"/>
      <c r="PS138" s="329"/>
      <c r="PT138" s="329"/>
      <c r="PU138" s="329"/>
      <c r="PV138" s="329"/>
      <c r="PW138" s="329"/>
      <c r="PX138" s="329"/>
      <c r="PY138" s="329"/>
      <c r="PZ138" s="329"/>
      <c r="QA138" s="329"/>
      <c r="QB138" s="329"/>
      <c r="QC138" s="329"/>
      <c r="QD138" s="329"/>
      <c r="QE138" s="329"/>
      <c r="QF138" s="329"/>
      <c r="QG138" s="329"/>
      <c r="QH138" s="329"/>
      <c r="QI138" s="329"/>
      <c r="QJ138" s="329"/>
      <c r="QK138" s="329"/>
      <c r="QL138" s="329"/>
      <c r="QM138" s="329"/>
      <c r="QN138" s="329"/>
      <c r="QO138" s="329"/>
      <c r="QP138" s="329"/>
      <c r="QQ138" s="329"/>
      <c r="QR138" s="329"/>
      <c r="QS138" s="329"/>
      <c r="QT138" s="329"/>
      <c r="QU138" s="329"/>
      <c r="QV138" s="329"/>
      <c r="QW138" s="329"/>
      <c r="QX138" s="329"/>
      <c r="QY138" s="329"/>
      <c r="QZ138" s="329"/>
      <c r="RA138" s="329"/>
      <c r="RB138" s="329"/>
      <c r="RC138" s="329"/>
      <c r="RD138" s="329"/>
      <c r="RE138" s="329"/>
      <c r="RF138" s="329"/>
      <c r="RG138" s="329"/>
      <c r="RH138" s="329"/>
    </row>
    <row r="139" spans="1:476" ht="15.75" customHeight="1">
      <c r="A139" s="329"/>
      <c r="B139" s="325" t="s">
        <v>302</v>
      </c>
      <c r="C139" s="50"/>
      <c r="D139" s="221"/>
      <c r="E139" s="221"/>
      <c r="F139" s="221"/>
      <c r="G139" s="221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  <c r="IW139" s="50"/>
      <c r="IX139" s="50"/>
      <c r="IY139" s="50"/>
      <c r="IZ139" s="50"/>
      <c r="JA139" s="50"/>
      <c r="JB139" s="50"/>
      <c r="JC139" s="50"/>
      <c r="JD139" s="50"/>
      <c r="JE139" s="50"/>
      <c r="JF139" s="50"/>
      <c r="JG139" s="50"/>
      <c r="JH139" s="50"/>
      <c r="JI139" s="50"/>
      <c r="JJ139" s="50"/>
      <c r="JK139" s="50"/>
      <c r="JL139" s="50"/>
      <c r="JM139" s="50"/>
      <c r="JN139" s="50"/>
      <c r="JO139" s="50"/>
      <c r="JP139" s="50"/>
      <c r="JQ139" s="50"/>
      <c r="JR139" s="50"/>
      <c r="JS139" s="50"/>
      <c r="JT139" s="50"/>
      <c r="JU139" s="50"/>
      <c r="JV139" s="50"/>
      <c r="JW139" s="50"/>
      <c r="JX139" s="50"/>
      <c r="JY139" s="50"/>
      <c r="JZ139" s="50"/>
      <c r="KA139" s="50"/>
      <c r="KB139" s="50"/>
      <c r="KC139" s="50"/>
      <c r="KD139" s="50"/>
      <c r="KE139" s="50"/>
      <c r="KF139" s="50"/>
      <c r="KG139" s="50"/>
      <c r="KH139" s="50"/>
      <c r="KI139" s="50"/>
      <c r="KJ139" s="50"/>
      <c r="KK139" s="50"/>
      <c r="KL139" s="50"/>
      <c r="KM139" s="50"/>
      <c r="KN139" s="50"/>
      <c r="KO139" s="50"/>
      <c r="KP139" s="50"/>
      <c r="KQ139" s="50"/>
      <c r="KR139" s="50"/>
      <c r="KS139" s="50"/>
      <c r="KT139" s="50"/>
      <c r="KU139" s="50"/>
      <c r="KV139" s="50"/>
      <c r="KW139" s="50"/>
      <c r="KX139" s="50"/>
      <c r="KY139" s="50"/>
      <c r="KZ139" s="50"/>
      <c r="LA139" s="50"/>
      <c r="LB139" s="50"/>
      <c r="LC139" s="50"/>
      <c r="LD139" s="50"/>
      <c r="LE139" s="50"/>
      <c r="LF139" s="50"/>
      <c r="LG139" s="50"/>
      <c r="LH139" s="50"/>
      <c r="LI139" s="50"/>
      <c r="LJ139" s="50"/>
      <c r="LK139" s="50"/>
      <c r="LL139" s="50"/>
      <c r="LM139" s="50"/>
      <c r="LN139" s="50"/>
      <c r="LO139" s="50"/>
      <c r="LP139" s="50"/>
      <c r="LQ139" s="50"/>
      <c r="LR139" s="50"/>
      <c r="LS139" s="50"/>
      <c r="LT139" s="50"/>
      <c r="LU139" s="50"/>
      <c r="LV139" s="50"/>
      <c r="LW139" s="50"/>
      <c r="LX139" s="50"/>
      <c r="LY139" s="50"/>
      <c r="LZ139" s="50"/>
      <c r="MA139" s="50"/>
      <c r="MB139" s="50"/>
      <c r="MC139" s="50"/>
      <c r="MD139" s="50"/>
      <c r="ME139" s="50"/>
      <c r="MF139" s="50"/>
      <c r="MG139" s="50"/>
      <c r="MH139" s="50"/>
      <c r="MI139" s="50"/>
      <c r="MJ139" s="50"/>
      <c r="MK139" s="50"/>
      <c r="ML139" s="50"/>
      <c r="MM139" s="50"/>
      <c r="MN139" s="50"/>
      <c r="MO139" s="50"/>
      <c r="MP139" s="50"/>
      <c r="MQ139" s="50"/>
      <c r="MR139" s="50"/>
      <c r="MS139" s="50"/>
      <c r="MT139" s="50"/>
      <c r="MU139" s="50"/>
      <c r="MV139" s="50"/>
      <c r="MW139" s="50"/>
      <c r="MX139" s="50"/>
      <c r="MY139" s="50"/>
      <c r="MZ139" s="50"/>
      <c r="NA139" s="50"/>
      <c r="NB139" s="50"/>
      <c r="NC139" s="50"/>
      <c r="ND139" s="50"/>
      <c r="NE139" s="50"/>
      <c r="NF139" s="50"/>
      <c r="NG139" s="50"/>
      <c r="NH139" s="50"/>
      <c r="NI139" s="50"/>
      <c r="NJ139" s="50"/>
      <c r="NK139" s="50"/>
      <c r="NL139" s="50"/>
      <c r="NM139" s="50"/>
      <c r="NN139" s="50"/>
      <c r="NO139" s="50"/>
      <c r="NP139" s="50"/>
      <c r="NQ139" s="50"/>
      <c r="NR139" s="50"/>
      <c r="NS139" s="50"/>
      <c r="NT139" s="50"/>
      <c r="NU139" s="50"/>
      <c r="NV139" s="50"/>
      <c r="NW139" s="50"/>
      <c r="NX139" s="50"/>
      <c r="NY139" s="50"/>
      <c r="NZ139" s="50"/>
      <c r="OA139" s="50"/>
      <c r="OB139" s="50"/>
      <c r="OC139" s="50"/>
      <c r="OD139" s="50"/>
      <c r="OE139" s="50"/>
      <c r="OF139" s="50"/>
      <c r="OG139" s="50"/>
      <c r="OH139" s="50"/>
      <c r="OI139" s="50"/>
      <c r="OJ139" s="50"/>
      <c r="OK139" s="50"/>
      <c r="OL139" s="50"/>
      <c r="OM139" s="50"/>
      <c r="ON139" s="50"/>
      <c r="OO139" s="50"/>
      <c r="OP139" s="50"/>
      <c r="OQ139" s="50"/>
      <c r="OR139" s="50"/>
      <c r="OS139" s="50"/>
      <c r="OT139" s="50"/>
      <c r="OU139" s="50"/>
      <c r="OV139" s="50"/>
      <c r="OW139" s="50"/>
      <c r="OX139" s="50"/>
      <c r="OY139" s="50"/>
      <c r="OZ139" s="50"/>
      <c r="PA139" s="50"/>
      <c r="PB139" s="50"/>
      <c r="PC139" s="50"/>
      <c r="PD139" s="50"/>
      <c r="PE139" s="50"/>
      <c r="PF139" s="50"/>
      <c r="PG139" s="50"/>
      <c r="PH139" s="50"/>
      <c r="PI139" s="50"/>
      <c r="PJ139" s="50"/>
      <c r="PK139" s="50"/>
      <c r="PL139" s="50"/>
      <c r="PM139" s="50"/>
      <c r="PN139" s="50"/>
      <c r="PO139" s="50"/>
      <c r="PP139" s="50"/>
      <c r="PQ139" s="50"/>
      <c r="PR139" s="50"/>
      <c r="PS139" s="50"/>
      <c r="PT139" s="50"/>
      <c r="PU139" s="50"/>
      <c r="PV139" s="50"/>
      <c r="PW139" s="50"/>
      <c r="PX139" s="50"/>
      <c r="PY139" s="50"/>
      <c r="PZ139" s="50"/>
      <c r="QA139" s="50"/>
      <c r="QB139" s="50"/>
      <c r="QC139" s="50"/>
      <c r="QD139" s="50"/>
      <c r="QE139" s="50"/>
      <c r="QF139" s="50"/>
      <c r="QG139" s="50"/>
      <c r="QH139" s="50"/>
      <c r="QI139" s="50"/>
      <c r="QJ139" s="50"/>
      <c r="QK139" s="50"/>
      <c r="QL139" s="50"/>
      <c r="QM139" s="50"/>
      <c r="QN139" s="50"/>
      <c r="QO139" s="50"/>
      <c r="QP139" s="50"/>
      <c r="QQ139" s="50"/>
      <c r="QR139" s="50"/>
      <c r="QS139" s="50"/>
      <c r="QT139" s="50"/>
      <c r="QU139" s="50"/>
      <c r="QV139" s="50"/>
      <c r="QW139" s="50"/>
      <c r="QX139" s="50"/>
      <c r="QY139" s="50"/>
      <c r="QZ139" s="50"/>
      <c r="RA139" s="50"/>
      <c r="RB139" s="50"/>
      <c r="RC139" s="50"/>
      <c r="RD139" s="50"/>
      <c r="RE139" s="50"/>
      <c r="RF139" s="50"/>
      <c r="RG139" s="50"/>
      <c r="RH139" s="50"/>
    </row>
    <row r="140" spans="1:476" ht="15.75" customHeight="1">
      <c r="A140" s="50"/>
      <c r="B140" s="326" t="s">
        <v>278</v>
      </c>
      <c r="C140" s="50"/>
      <c r="D140" s="221"/>
      <c r="E140" s="221"/>
      <c r="F140" s="221"/>
      <c r="G140" s="221"/>
      <c r="H140" s="227"/>
      <c r="I140" s="227">
        <v>0</v>
      </c>
      <c r="J140" s="227">
        <v>0</v>
      </c>
      <c r="K140" s="227">
        <v>0</v>
      </c>
      <c r="L140" s="337">
        <f>110+7.59</f>
        <v>117.59</v>
      </c>
      <c r="M140" s="337">
        <f t="shared" ref="M140:AQ140" si="98">L140</f>
        <v>117.59</v>
      </c>
      <c r="N140" s="337">
        <f t="shared" si="98"/>
        <v>117.59</v>
      </c>
      <c r="O140" s="337">
        <f t="shared" si="98"/>
        <v>117.59</v>
      </c>
      <c r="P140" s="337">
        <f t="shared" si="98"/>
        <v>117.59</v>
      </c>
      <c r="Q140" s="337">
        <f t="shared" si="98"/>
        <v>117.59</v>
      </c>
      <c r="R140" s="337">
        <f t="shared" si="98"/>
        <v>117.59</v>
      </c>
      <c r="S140" s="337">
        <f t="shared" si="98"/>
        <v>117.59</v>
      </c>
      <c r="T140" s="337">
        <f t="shared" si="98"/>
        <v>117.59</v>
      </c>
      <c r="U140" s="337">
        <f t="shared" si="98"/>
        <v>117.59</v>
      </c>
      <c r="V140" s="337">
        <f t="shared" si="98"/>
        <v>117.59</v>
      </c>
      <c r="W140" s="337">
        <f t="shared" si="98"/>
        <v>117.59</v>
      </c>
      <c r="X140" s="337">
        <f t="shared" si="98"/>
        <v>117.59</v>
      </c>
      <c r="Y140" s="337">
        <f t="shared" si="98"/>
        <v>117.59</v>
      </c>
      <c r="Z140" s="337">
        <f t="shared" si="98"/>
        <v>117.59</v>
      </c>
      <c r="AA140" s="337">
        <f t="shared" si="98"/>
        <v>117.59</v>
      </c>
      <c r="AB140" s="337">
        <f t="shared" si="98"/>
        <v>117.59</v>
      </c>
      <c r="AC140" s="337">
        <f t="shared" si="98"/>
        <v>117.59</v>
      </c>
      <c r="AD140" s="337">
        <f t="shared" si="98"/>
        <v>117.59</v>
      </c>
      <c r="AE140" s="337">
        <f t="shared" si="98"/>
        <v>117.59</v>
      </c>
      <c r="AF140" s="337">
        <f t="shared" si="98"/>
        <v>117.59</v>
      </c>
      <c r="AG140" s="337">
        <f t="shared" si="98"/>
        <v>117.59</v>
      </c>
      <c r="AH140" s="337">
        <f t="shared" si="98"/>
        <v>117.59</v>
      </c>
      <c r="AI140" s="337">
        <f t="shared" si="98"/>
        <v>117.59</v>
      </c>
      <c r="AJ140" s="337">
        <f t="shared" si="98"/>
        <v>117.59</v>
      </c>
      <c r="AK140" s="337">
        <f t="shared" si="98"/>
        <v>117.59</v>
      </c>
      <c r="AL140" s="337">
        <f t="shared" si="98"/>
        <v>117.59</v>
      </c>
      <c r="AM140" s="337">
        <f t="shared" si="98"/>
        <v>117.59</v>
      </c>
      <c r="AN140" s="337">
        <f t="shared" si="98"/>
        <v>117.59</v>
      </c>
      <c r="AO140" s="337">
        <f t="shared" si="98"/>
        <v>117.59</v>
      </c>
      <c r="AP140" s="337">
        <f t="shared" si="98"/>
        <v>117.59</v>
      </c>
      <c r="AQ140" s="337">
        <f t="shared" si="98"/>
        <v>117.59</v>
      </c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  <c r="IW140" s="50"/>
      <c r="IX140" s="50"/>
      <c r="IY140" s="50"/>
      <c r="IZ140" s="50"/>
      <c r="JA140" s="50"/>
      <c r="JB140" s="50"/>
      <c r="JC140" s="50"/>
      <c r="JD140" s="50"/>
      <c r="JE140" s="50"/>
      <c r="JF140" s="50"/>
      <c r="JG140" s="50"/>
      <c r="JH140" s="50"/>
      <c r="JI140" s="50"/>
      <c r="JJ140" s="50"/>
      <c r="JK140" s="50"/>
      <c r="JL140" s="50"/>
      <c r="JM140" s="50"/>
      <c r="JN140" s="50"/>
      <c r="JO140" s="50"/>
      <c r="JP140" s="50"/>
      <c r="JQ140" s="50"/>
      <c r="JR140" s="50"/>
      <c r="JS140" s="50"/>
      <c r="JT140" s="50"/>
      <c r="JU140" s="50"/>
      <c r="JV140" s="50"/>
      <c r="JW140" s="50"/>
      <c r="JX140" s="50"/>
      <c r="JY140" s="50"/>
      <c r="JZ140" s="50"/>
      <c r="KA140" s="50"/>
      <c r="KB140" s="50"/>
      <c r="KC140" s="50"/>
      <c r="KD140" s="50"/>
      <c r="KE140" s="50"/>
      <c r="KF140" s="50"/>
      <c r="KG140" s="50"/>
      <c r="KH140" s="50"/>
      <c r="KI140" s="50"/>
      <c r="KJ140" s="50"/>
      <c r="KK140" s="50"/>
      <c r="KL140" s="50"/>
      <c r="KM140" s="50"/>
      <c r="KN140" s="50"/>
      <c r="KO140" s="50"/>
      <c r="KP140" s="50"/>
      <c r="KQ140" s="50"/>
      <c r="KR140" s="50"/>
      <c r="KS140" s="50"/>
      <c r="KT140" s="50"/>
      <c r="KU140" s="50"/>
      <c r="KV140" s="50"/>
      <c r="KW140" s="50"/>
      <c r="KX140" s="50"/>
      <c r="KY140" s="50"/>
      <c r="KZ140" s="50"/>
      <c r="LA140" s="50"/>
      <c r="LB140" s="50"/>
      <c r="LC140" s="50"/>
      <c r="LD140" s="50"/>
      <c r="LE140" s="50"/>
      <c r="LF140" s="50"/>
      <c r="LG140" s="50"/>
      <c r="LH140" s="50"/>
      <c r="LI140" s="50"/>
      <c r="LJ140" s="50"/>
      <c r="LK140" s="50"/>
      <c r="LL140" s="50"/>
      <c r="LM140" s="50"/>
      <c r="LN140" s="50"/>
      <c r="LO140" s="50"/>
      <c r="LP140" s="50"/>
      <c r="LQ140" s="50"/>
      <c r="LR140" s="50"/>
      <c r="LS140" s="50"/>
      <c r="LT140" s="50"/>
      <c r="LU140" s="50"/>
      <c r="LV140" s="50"/>
      <c r="LW140" s="50"/>
      <c r="LX140" s="50"/>
      <c r="LY140" s="50"/>
      <c r="LZ140" s="50"/>
      <c r="MA140" s="50"/>
      <c r="MB140" s="50"/>
      <c r="MC140" s="50"/>
      <c r="MD140" s="50"/>
      <c r="ME140" s="50"/>
      <c r="MF140" s="50"/>
      <c r="MG140" s="50"/>
      <c r="MH140" s="50"/>
      <c r="MI140" s="50"/>
      <c r="MJ140" s="50"/>
      <c r="MK140" s="50"/>
      <c r="ML140" s="50"/>
      <c r="MM140" s="50"/>
      <c r="MN140" s="50"/>
      <c r="MO140" s="50"/>
      <c r="MP140" s="50"/>
      <c r="MQ140" s="50"/>
      <c r="MR140" s="50"/>
      <c r="MS140" s="50"/>
      <c r="MT140" s="50"/>
      <c r="MU140" s="50"/>
      <c r="MV140" s="50"/>
      <c r="MW140" s="50"/>
      <c r="MX140" s="50"/>
      <c r="MY140" s="50"/>
      <c r="MZ140" s="50"/>
      <c r="NA140" s="50"/>
      <c r="NB140" s="50"/>
      <c r="NC140" s="50"/>
      <c r="ND140" s="50"/>
      <c r="NE140" s="50"/>
      <c r="NF140" s="50"/>
      <c r="NG140" s="50"/>
      <c r="NH140" s="50"/>
      <c r="NI140" s="50"/>
      <c r="NJ140" s="50"/>
      <c r="NK140" s="50"/>
      <c r="NL140" s="50"/>
      <c r="NM140" s="50"/>
      <c r="NN140" s="50"/>
      <c r="NO140" s="50"/>
      <c r="NP140" s="50"/>
      <c r="NQ140" s="50"/>
      <c r="NR140" s="50"/>
      <c r="NS140" s="50"/>
      <c r="NT140" s="50"/>
      <c r="NU140" s="50"/>
      <c r="NV140" s="50"/>
      <c r="NW140" s="50"/>
      <c r="NX140" s="50"/>
      <c r="NY140" s="50"/>
      <c r="NZ140" s="50"/>
      <c r="OA140" s="50"/>
      <c r="OB140" s="50"/>
      <c r="OC140" s="50"/>
      <c r="OD140" s="50"/>
      <c r="OE140" s="50"/>
      <c r="OF140" s="50"/>
      <c r="OG140" s="50"/>
      <c r="OH140" s="50"/>
      <c r="OI140" s="50"/>
      <c r="OJ140" s="50"/>
      <c r="OK140" s="50"/>
      <c r="OL140" s="50"/>
      <c r="OM140" s="50"/>
      <c r="ON140" s="50"/>
      <c r="OO140" s="50"/>
      <c r="OP140" s="50"/>
      <c r="OQ140" s="50"/>
      <c r="OR140" s="50"/>
      <c r="OS140" s="50"/>
      <c r="OT140" s="50"/>
      <c r="OU140" s="50"/>
      <c r="OV140" s="50"/>
      <c r="OW140" s="50"/>
      <c r="OX140" s="50"/>
      <c r="OY140" s="50"/>
      <c r="OZ140" s="50"/>
      <c r="PA140" s="50"/>
      <c r="PB140" s="50"/>
      <c r="PC140" s="50"/>
      <c r="PD140" s="50"/>
      <c r="PE140" s="50"/>
      <c r="PF140" s="50"/>
      <c r="PG140" s="50"/>
      <c r="PH140" s="50"/>
      <c r="PI140" s="50"/>
      <c r="PJ140" s="50"/>
      <c r="PK140" s="50"/>
      <c r="PL140" s="50"/>
      <c r="PM140" s="50"/>
      <c r="PN140" s="50"/>
      <c r="PO140" s="50"/>
      <c r="PP140" s="50"/>
      <c r="PQ140" s="50"/>
      <c r="PR140" s="50"/>
      <c r="PS140" s="50"/>
      <c r="PT140" s="50"/>
      <c r="PU140" s="50"/>
      <c r="PV140" s="50"/>
      <c r="PW140" s="50"/>
      <c r="PX140" s="50"/>
      <c r="PY140" s="50"/>
      <c r="PZ140" s="50"/>
      <c r="QA140" s="50"/>
      <c r="QB140" s="50"/>
      <c r="QC140" s="50"/>
      <c r="QD140" s="50"/>
      <c r="QE140" s="50"/>
      <c r="QF140" s="50"/>
      <c r="QG140" s="50"/>
      <c r="QH140" s="50"/>
      <c r="QI140" s="50"/>
      <c r="QJ140" s="50"/>
      <c r="QK140" s="50"/>
      <c r="QL140" s="50"/>
      <c r="QM140" s="50"/>
      <c r="QN140" s="50"/>
      <c r="QO140" s="50"/>
      <c r="QP140" s="50"/>
      <c r="QQ140" s="50"/>
      <c r="QR140" s="50"/>
      <c r="QS140" s="50"/>
      <c r="QT140" s="50"/>
      <c r="QU140" s="50"/>
      <c r="QV140" s="50"/>
      <c r="QW140" s="50"/>
      <c r="QX140" s="50"/>
      <c r="QY140" s="50"/>
      <c r="QZ140" s="50"/>
      <c r="RA140" s="50"/>
      <c r="RB140" s="50"/>
      <c r="RC140" s="50"/>
      <c r="RD140" s="50"/>
      <c r="RE140" s="50"/>
      <c r="RF140" s="50"/>
      <c r="RG140" s="50"/>
      <c r="RH140" s="50"/>
    </row>
    <row r="141" spans="1:476" ht="15.75" customHeight="1">
      <c r="A141" s="50"/>
      <c r="B141" s="326" t="s">
        <v>279</v>
      </c>
      <c r="C141" s="50"/>
      <c r="D141" s="221">
        <f>SUM(H141:AQ141)</f>
        <v>64345248</v>
      </c>
      <c r="E141" s="221"/>
      <c r="F141" s="221"/>
      <c r="G141" s="221"/>
      <c r="H141" s="70">
        <f>+H142*H140</f>
        <v>0</v>
      </c>
      <c r="I141" s="70">
        <f>+I142*I140</f>
        <v>0</v>
      </c>
      <c r="J141" s="70">
        <f>+J142*J140</f>
        <v>0</v>
      </c>
      <c r="K141" s="70">
        <f>+K142*K140</f>
        <v>0</v>
      </c>
      <c r="L141" s="70">
        <f t="shared" ref="L141:AQ141" si="99">+L142*L140*95%</f>
        <v>2010789</v>
      </c>
      <c r="M141" s="70">
        <f t="shared" si="99"/>
        <v>2010789</v>
      </c>
      <c r="N141" s="70">
        <f t="shared" si="99"/>
        <v>2010789</v>
      </c>
      <c r="O141" s="70">
        <f t="shared" si="99"/>
        <v>2010789</v>
      </c>
      <c r="P141" s="70">
        <f t="shared" si="99"/>
        <v>2010789</v>
      </c>
      <c r="Q141" s="70">
        <f t="shared" si="99"/>
        <v>2010789</v>
      </c>
      <c r="R141" s="70">
        <f t="shared" si="99"/>
        <v>2010789</v>
      </c>
      <c r="S141" s="70">
        <f t="shared" si="99"/>
        <v>2010789</v>
      </c>
      <c r="T141" s="70">
        <f t="shared" si="99"/>
        <v>2010789</v>
      </c>
      <c r="U141" s="70">
        <f t="shared" si="99"/>
        <v>2010789</v>
      </c>
      <c r="V141" s="70">
        <f t="shared" si="99"/>
        <v>2010789</v>
      </c>
      <c r="W141" s="70">
        <f t="shared" si="99"/>
        <v>2010789</v>
      </c>
      <c r="X141" s="70">
        <f t="shared" si="99"/>
        <v>2010789</v>
      </c>
      <c r="Y141" s="70">
        <f t="shared" si="99"/>
        <v>2010789</v>
      </c>
      <c r="Z141" s="70">
        <f t="shared" si="99"/>
        <v>2010789</v>
      </c>
      <c r="AA141" s="70">
        <f t="shared" si="99"/>
        <v>2010789</v>
      </c>
      <c r="AB141" s="70">
        <f t="shared" si="99"/>
        <v>2010789</v>
      </c>
      <c r="AC141" s="70">
        <f t="shared" si="99"/>
        <v>2010789</v>
      </c>
      <c r="AD141" s="70">
        <f t="shared" si="99"/>
        <v>2010789</v>
      </c>
      <c r="AE141" s="70">
        <f t="shared" si="99"/>
        <v>2010789</v>
      </c>
      <c r="AF141" s="70">
        <f t="shared" si="99"/>
        <v>2010789</v>
      </c>
      <c r="AG141" s="70">
        <f t="shared" si="99"/>
        <v>2010789</v>
      </c>
      <c r="AH141" s="70">
        <f t="shared" si="99"/>
        <v>2010789</v>
      </c>
      <c r="AI141" s="70">
        <f t="shared" si="99"/>
        <v>2010789</v>
      </c>
      <c r="AJ141" s="70">
        <f t="shared" si="99"/>
        <v>2010789</v>
      </c>
      <c r="AK141" s="70">
        <f t="shared" si="99"/>
        <v>2010789</v>
      </c>
      <c r="AL141" s="70">
        <f t="shared" si="99"/>
        <v>2010789</v>
      </c>
      <c r="AM141" s="70">
        <f t="shared" si="99"/>
        <v>2010789</v>
      </c>
      <c r="AN141" s="70">
        <f t="shared" si="99"/>
        <v>2010789</v>
      </c>
      <c r="AO141" s="70">
        <f t="shared" si="99"/>
        <v>2010789</v>
      </c>
      <c r="AP141" s="70">
        <f t="shared" si="99"/>
        <v>2010789</v>
      </c>
      <c r="AQ141" s="70">
        <f t="shared" si="99"/>
        <v>2010789</v>
      </c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  <c r="IW141" s="50"/>
      <c r="IX141" s="50"/>
      <c r="IY141" s="50"/>
      <c r="IZ141" s="50"/>
      <c r="JA141" s="50"/>
      <c r="JB141" s="50"/>
      <c r="JC141" s="50"/>
      <c r="JD141" s="50"/>
      <c r="JE141" s="50"/>
      <c r="JF141" s="50"/>
      <c r="JG141" s="50"/>
      <c r="JH141" s="50"/>
      <c r="JI141" s="50"/>
      <c r="JJ141" s="50"/>
      <c r="JK141" s="50"/>
      <c r="JL141" s="50"/>
      <c r="JM141" s="50"/>
      <c r="JN141" s="50"/>
      <c r="JO141" s="50"/>
      <c r="JP141" s="50"/>
      <c r="JQ141" s="50"/>
      <c r="JR141" s="50"/>
      <c r="JS141" s="50"/>
      <c r="JT141" s="50"/>
      <c r="JU141" s="50"/>
      <c r="JV141" s="50"/>
      <c r="JW141" s="50"/>
      <c r="JX141" s="50"/>
      <c r="JY141" s="50"/>
      <c r="JZ141" s="50"/>
      <c r="KA141" s="50"/>
      <c r="KB141" s="50"/>
      <c r="KC141" s="50"/>
      <c r="KD141" s="50"/>
      <c r="KE141" s="50"/>
      <c r="KF141" s="50"/>
      <c r="KG141" s="50"/>
      <c r="KH141" s="50"/>
      <c r="KI141" s="50"/>
      <c r="KJ141" s="50"/>
      <c r="KK141" s="50"/>
      <c r="KL141" s="50"/>
      <c r="KM141" s="50"/>
      <c r="KN141" s="50"/>
      <c r="KO141" s="50"/>
      <c r="KP141" s="50"/>
      <c r="KQ141" s="50"/>
      <c r="KR141" s="50"/>
      <c r="KS141" s="50"/>
      <c r="KT141" s="50"/>
      <c r="KU141" s="50"/>
      <c r="KV141" s="50"/>
      <c r="KW141" s="50"/>
      <c r="KX141" s="50"/>
      <c r="KY141" s="50"/>
      <c r="KZ141" s="50"/>
      <c r="LA141" s="50"/>
      <c r="LB141" s="50"/>
      <c r="LC141" s="50"/>
      <c r="LD141" s="50"/>
      <c r="LE141" s="50"/>
      <c r="LF141" s="50"/>
      <c r="LG141" s="50"/>
      <c r="LH141" s="50"/>
      <c r="LI141" s="50"/>
      <c r="LJ141" s="50"/>
      <c r="LK141" s="50"/>
      <c r="LL141" s="50"/>
      <c r="LM141" s="50"/>
      <c r="LN141" s="50"/>
      <c r="LO141" s="50"/>
      <c r="LP141" s="50"/>
      <c r="LQ141" s="50"/>
      <c r="LR141" s="50"/>
      <c r="LS141" s="50"/>
      <c r="LT141" s="50"/>
      <c r="LU141" s="50"/>
      <c r="LV141" s="50"/>
      <c r="LW141" s="50"/>
      <c r="LX141" s="50"/>
      <c r="LY141" s="50"/>
      <c r="LZ141" s="50"/>
      <c r="MA141" s="50"/>
      <c r="MB141" s="50"/>
      <c r="MC141" s="50"/>
      <c r="MD141" s="50"/>
      <c r="ME141" s="50"/>
      <c r="MF141" s="50"/>
      <c r="MG141" s="50"/>
      <c r="MH141" s="50"/>
      <c r="MI141" s="50"/>
      <c r="MJ141" s="50"/>
      <c r="MK141" s="50"/>
      <c r="ML141" s="50"/>
      <c r="MM141" s="50"/>
      <c r="MN141" s="50"/>
      <c r="MO141" s="50"/>
      <c r="MP141" s="50"/>
      <c r="MQ141" s="50"/>
      <c r="MR141" s="50"/>
      <c r="MS141" s="50"/>
      <c r="MT141" s="50"/>
      <c r="MU141" s="50"/>
      <c r="MV141" s="50"/>
      <c r="MW141" s="50"/>
      <c r="MX141" s="50"/>
      <c r="MY141" s="50"/>
      <c r="MZ141" s="50"/>
      <c r="NA141" s="50"/>
      <c r="NB141" s="50"/>
      <c r="NC141" s="50"/>
      <c r="ND141" s="50"/>
      <c r="NE141" s="50"/>
      <c r="NF141" s="50"/>
      <c r="NG141" s="50"/>
      <c r="NH141" s="50"/>
      <c r="NI141" s="50"/>
      <c r="NJ141" s="50"/>
      <c r="NK141" s="50"/>
      <c r="NL141" s="50"/>
      <c r="NM141" s="50"/>
      <c r="NN141" s="50"/>
      <c r="NO141" s="50"/>
      <c r="NP141" s="50"/>
      <c r="NQ141" s="50"/>
      <c r="NR141" s="50"/>
      <c r="NS141" s="50"/>
      <c r="NT141" s="50"/>
      <c r="NU141" s="50"/>
      <c r="NV141" s="50"/>
      <c r="NW141" s="50"/>
      <c r="NX141" s="50"/>
      <c r="NY141" s="50"/>
      <c r="NZ141" s="50"/>
      <c r="OA141" s="50"/>
      <c r="OB141" s="50"/>
      <c r="OC141" s="50"/>
      <c r="OD141" s="50"/>
      <c r="OE141" s="50"/>
      <c r="OF141" s="50"/>
      <c r="OG141" s="50"/>
      <c r="OH141" s="50"/>
      <c r="OI141" s="50"/>
      <c r="OJ141" s="50"/>
      <c r="OK141" s="50"/>
      <c r="OL141" s="50"/>
      <c r="OM141" s="50"/>
      <c r="ON141" s="50"/>
      <c r="OO141" s="50"/>
      <c r="OP141" s="50"/>
      <c r="OQ141" s="50"/>
      <c r="OR141" s="50"/>
      <c r="OS141" s="50"/>
      <c r="OT141" s="50"/>
      <c r="OU141" s="50"/>
      <c r="OV141" s="50"/>
      <c r="OW141" s="50"/>
      <c r="OX141" s="50"/>
      <c r="OY141" s="50"/>
      <c r="OZ141" s="50"/>
      <c r="PA141" s="50"/>
      <c r="PB141" s="50"/>
      <c r="PC141" s="50"/>
      <c r="PD141" s="50"/>
      <c r="PE141" s="50"/>
      <c r="PF141" s="50"/>
      <c r="PG141" s="50"/>
      <c r="PH141" s="50"/>
      <c r="PI141" s="50"/>
      <c r="PJ141" s="50"/>
      <c r="PK141" s="50"/>
      <c r="PL141" s="50"/>
      <c r="PM141" s="50"/>
      <c r="PN141" s="50"/>
      <c r="PO141" s="50"/>
      <c r="PP141" s="50"/>
      <c r="PQ141" s="50"/>
      <c r="PR141" s="50"/>
      <c r="PS141" s="50"/>
      <c r="PT141" s="50"/>
      <c r="PU141" s="50"/>
      <c r="PV141" s="50"/>
      <c r="PW141" s="50"/>
      <c r="PX141" s="50"/>
      <c r="PY141" s="50"/>
      <c r="PZ141" s="50"/>
      <c r="QA141" s="50"/>
      <c r="QB141" s="50"/>
      <c r="QC141" s="50"/>
      <c r="QD141" s="50"/>
      <c r="QE141" s="50"/>
      <c r="QF141" s="50"/>
      <c r="QG141" s="50"/>
      <c r="QH141" s="50"/>
      <c r="QI141" s="50"/>
      <c r="QJ141" s="50"/>
      <c r="QK141" s="50"/>
      <c r="QL141" s="50"/>
      <c r="QM141" s="50"/>
      <c r="QN141" s="50"/>
      <c r="QO141" s="50"/>
      <c r="QP141" s="50"/>
      <c r="QQ141" s="50"/>
      <c r="QR141" s="50"/>
      <c r="QS141" s="50"/>
      <c r="QT141" s="50"/>
      <c r="QU141" s="50"/>
      <c r="QV141" s="50"/>
      <c r="QW141" s="50"/>
      <c r="QX141" s="50"/>
      <c r="QY141" s="50"/>
      <c r="QZ141" s="50"/>
      <c r="RA141" s="50"/>
      <c r="RB141" s="50"/>
      <c r="RC141" s="50"/>
      <c r="RD141" s="50"/>
      <c r="RE141" s="50"/>
      <c r="RF141" s="50"/>
      <c r="RG141" s="50"/>
      <c r="RH141" s="50"/>
    </row>
    <row r="142" spans="1:476" ht="15.75" customHeight="1">
      <c r="A142" s="50"/>
      <c r="B142" s="326" t="s">
        <v>280</v>
      </c>
      <c r="C142" s="50"/>
      <c r="D142" s="221">
        <f>SUM(H142:AQ142)</f>
        <v>576000</v>
      </c>
      <c r="E142" s="221"/>
      <c r="F142" s="221"/>
      <c r="G142" s="221"/>
      <c r="H142" s="227"/>
      <c r="I142" s="227">
        <v>0</v>
      </c>
      <c r="J142" s="227">
        <v>0</v>
      </c>
      <c r="K142" s="227">
        <v>0</v>
      </c>
      <c r="L142" s="227">
        <v>18000</v>
      </c>
      <c r="M142" s="227">
        <v>18000</v>
      </c>
      <c r="N142" s="227">
        <v>18000</v>
      </c>
      <c r="O142" s="227">
        <v>18000</v>
      </c>
      <c r="P142" s="227">
        <v>18000</v>
      </c>
      <c r="Q142" s="227">
        <v>18000</v>
      </c>
      <c r="R142" s="227">
        <v>18000</v>
      </c>
      <c r="S142" s="227">
        <v>18000</v>
      </c>
      <c r="T142" s="227">
        <v>18000</v>
      </c>
      <c r="U142" s="227">
        <v>18000</v>
      </c>
      <c r="V142" s="227">
        <v>18000</v>
      </c>
      <c r="W142" s="227">
        <v>18000</v>
      </c>
      <c r="X142" s="227">
        <v>18000</v>
      </c>
      <c r="Y142" s="227">
        <v>18000</v>
      </c>
      <c r="Z142" s="227">
        <v>18000</v>
      </c>
      <c r="AA142" s="227">
        <v>18000</v>
      </c>
      <c r="AB142" s="227">
        <v>18000</v>
      </c>
      <c r="AC142" s="227">
        <v>18000</v>
      </c>
      <c r="AD142" s="227">
        <v>18000</v>
      </c>
      <c r="AE142" s="227">
        <v>18000</v>
      </c>
      <c r="AF142" s="227">
        <v>18000</v>
      </c>
      <c r="AG142" s="227">
        <v>18000</v>
      </c>
      <c r="AH142" s="227">
        <v>18000</v>
      </c>
      <c r="AI142" s="227">
        <v>18000</v>
      </c>
      <c r="AJ142" s="227">
        <v>18000</v>
      </c>
      <c r="AK142" s="227">
        <v>18000</v>
      </c>
      <c r="AL142" s="227">
        <v>18000</v>
      </c>
      <c r="AM142" s="227">
        <v>18000</v>
      </c>
      <c r="AN142" s="227">
        <v>18000</v>
      </c>
      <c r="AO142" s="227">
        <v>18000</v>
      </c>
      <c r="AP142" s="227">
        <v>18000</v>
      </c>
      <c r="AQ142" s="227">
        <v>18000</v>
      </c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  <c r="IW142" s="50"/>
      <c r="IX142" s="50"/>
      <c r="IY142" s="50"/>
      <c r="IZ142" s="50"/>
      <c r="JA142" s="50"/>
      <c r="JB142" s="50"/>
      <c r="JC142" s="50"/>
      <c r="JD142" s="50"/>
      <c r="JE142" s="50"/>
      <c r="JF142" s="50"/>
      <c r="JG142" s="50"/>
      <c r="JH142" s="50"/>
      <c r="JI142" s="50"/>
      <c r="JJ142" s="50"/>
      <c r="JK142" s="50"/>
      <c r="JL142" s="50"/>
      <c r="JM142" s="50"/>
      <c r="JN142" s="50"/>
      <c r="JO142" s="50"/>
      <c r="JP142" s="50"/>
      <c r="JQ142" s="50"/>
      <c r="JR142" s="50"/>
      <c r="JS142" s="50"/>
      <c r="JT142" s="50"/>
      <c r="JU142" s="50"/>
      <c r="JV142" s="50"/>
      <c r="JW142" s="50"/>
      <c r="JX142" s="50"/>
      <c r="JY142" s="50"/>
      <c r="JZ142" s="50"/>
      <c r="KA142" s="50"/>
      <c r="KB142" s="50"/>
      <c r="KC142" s="50"/>
      <c r="KD142" s="50"/>
      <c r="KE142" s="50"/>
      <c r="KF142" s="50"/>
      <c r="KG142" s="50"/>
      <c r="KH142" s="50"/>
      <c r="KI142" s="50"/>
      <c r="KJ142" s="50"/>
      <c r="KK142" s="50"/>
      <c r="KL142" s="50"/>
      <c r="KM142" s="50"/>
      <c r="KN142" s="50"/>
      <c r="KO142" s="50"/>
      <c r="KP142" s="50"/>
      <c r="KQ142" s="50"/>
      <c r="KR142" s="50"/>
      <c r="KS142" s="50"/>
      <c r="KT142" s="50"/>
      <c r="KU142" s="50"/>
      <c r="KV142" s="50"/>
      <c r="KW142" s="50"/>
      <c r="KX142" s="50"/>
      <c r="KY142" s="50"/>
      <c r="KZ142" s="50"/>
      <c r="LA142" s="50"/>
      <c r="LB142" s="50"/>
      <c r="LC142" s="50"/>
      <c r="LD142" s="50"/>
      <c r="LE142" s="50"/>
      <c r="LF142" s="50"/>
      <c r="LG142" s="50"/>
      <c r="LH142" s="50"/>
      <c r="LI142" s="50"/>
      <c r="LJ142" s="50"/>
      <c r="LK142" s="50"/>
      <c r="LL142" s="50"/>
      <c r="LM142" s="50"/>
      <c r="LN142" s="50"/>
      <c r="LO142" s="50"/>
      <c r="LP142" s="50"/>
      <c r="LQ142" s="50"/>
      <c r="LR142" s="50"/>
      <c r="LS142" s="50"/>
      <c r="LT142" s="50"/>
      <c r="LU142" s="50"/>
      <c r="LV142" s="50"/>
      <c r="LW142" s="50"/>
      <c r="LX142" s="50"/>
      <c r="LY142" s="50"/>
      <c r="LZ142" s="50"/>
      <c r="MA142" s="50"/>
      <c r="MB142" s="50"/>
      <c r="MC142" s="50"/>
      <c r="MD142" s="50"/>
      <c r="ME142" s="50"/>
      <c r="MF142" s="50"/>
      <c r="MG142" s="50"/>
      <c r="MH142" s="50"/>
      <c r="MI142" s="50"/>
      <c r="MJ142" s="50"/>
      <c r="MK142" s="50"/>
      <c r="ML142" s="50"/>
      <c r="MM142" s="50"/>
      <c r="MN142" s="50"/>
      <c r="MO142" s="50"/>
      <c r="MP142" s="50"/>
      <c r="MQ142" s="50"/>
      <c r="MR142" s="50"/>
      <c r="MS142" s="50"/>
      <c r="MT142" s="50"/>
      <c r="MU142" s="50"/>
      <c r="MV142" s="50"/>
      <c r="MW142" s="50"/>
      <c r="MX142" s="50"/>
      <c r="MY142" s="50"/>
      <c r="MZ142" s="50"/>
      <c r="NA142" s="50"/>
      <c r="NB142" s="50"/>
      <c r="NC142" s="50"/>
      <c r="ND142" s="50"/>
      <c r="NE142" s="50"/>
      <c r="NF142" s="50"/>
      <c r="NG142" s="50"/>
      <c r="NH142" s="50"/>
      <c r="NI142" s="50"/>
      <c r="NJ142" s="50"/>
      <c r="NK142" s="50"/>
      <c r="NL142" s="50"/>
      <c r="NM142" s="50"/>
      <c r="NN142" s="50"/>
      <c r="NO142" s="50"/>
      <c r="NP142" s="50"/>
      <c r="NQ142" s="50"/>
      <c r="NR142" s="50"/>
      <c r="NS142" s="50"/>
      <c r="NT142" s="50"/>
      <c r="NU142" s="50"/>
      <c r="NV142" s="50"/>
      <c r="NW142" s="50"/>
      <c r="NX142" s="50"/>
      <c r="NY142" s="50"/>
      <c r="NZ142" s="50"/>
      <c r="OA142" s="50"/>
      <c r="OB142" s="50"/>
      <c r="OC142" s="50"/>
      <c r="OD142" s="50"/>
      <c r="OE142" s="50"/>
      <c r="OF142" s="50"/>
      <c r="OG142" s="50"/>
      <c r="OH142" s="50"/>
      <c r="OI142" s="50"/>
      <c r="OJ142" s="50"/>
      <c r="OK142" s="50"/>
      <c r="OL142" s="50"/>
      <c r="OM142" s="50"/>
      <c r="ON142" s="50"/>
      <c r="OO142" s="50"/>
      <c r="OP142" s="50"/>
      <c r="OQ142" s="50"/>
      <c r="OR142" s="50"/>
      <c r="OS142" s="50"/>
      <c r="OT142" s="50"/>
      <c r="OU142" s="50"/>
      <c r="OV142" s="50"/>
      <c r="OW142" s="50"/>
      <c r="OX142" s="50"/>
      <c r="OY142" s="50"/>
      <c r="OZ142" s="50"/>
      <c r="PA142" s="50"/>
      <c r="PB142" s="50"/>
      <c r="PC142" s="50"/>
      <c r="PD142" s="50"/>
      <c r="PE142" s="50"/>
      <c r="PF142" s="50"/>
      <c r="PG142" s="50"/>
      <c r="PH142" s="50"/>
      <c r="PI142" s="50"/>
      <c r="PJ142" s="50"/>
      <c r="PK142" s="50"/>
      <c r="PL142" s="50"/>
      <c r="PM142" s="50"/>
      <c r="PN142" s="50"/>
      <c r="PO142" s="50"/>
      <c r="PP142" s="50"/>
      <c r="PQ142" s="50"/>
      <c r="PR142" s="50"/>
      <c r="PS142" s="50"/>
      <c r="PT142" s="50"/>
      <c r="PU142" s="50"/>
      <c r="PV142" s="50"/>
      <c r="PW142" s="50"/>
      <c r="PX142" s="50"/>
      <c r="PY142" s="50"/>
      <c r="PZ142" s="50"/>
      <c r="QA142" s="50"/>
      <c r="QB142" s="50"/>
      <c r="QC142" s="50"/>
      <c r="QD142" s="50"/>
      <c r="QE142" s="50"/>
      <c r="QF142" s="50"/>
      <c r="QG142" s="50"/>
      <c r="QH142" s="50"/>
      <c r="QI142" s="50"/>
      <c r="QJ142" s="50"/>
      <c r="QK142" s="50"/>
      <c r="QL142" s="50"/>
      <c r="QM142" s="50"/>
      <c r="QN142" s="50"/>
      <c r="QO142" s="50"/>
      <c r="QP142" s="50"/>
      <c r="QQ142" s="50"/>
      <c r="QR142" s="50"/>
      <c r="QS142" s="50"/>
      <c r="QT142" s="50"/>
      <c r="QU142" s="50"/>
      <c r="QV142" s="50"/>
      <c r="QW142" s="50"/>
      <c r="QX142" s="50"/>
      <c r="QY142" s="50"/>
      <c r="QZ142" s="50"/>
      <c r="RA142" s="50"/>
      <c r="RB142" s="50"/>
      <c r="RC142" s="50"/>
      <c r="RD142" s="50"/>
      <c r="RE142" s="50"/>
      <c r="RF142" s="50"/>
      <c r="RG142" s="50"/>
      <c r="RH142" s="50"/>
    </row>
    <row r="143" spans="1:476" ht="15.75" customHeight="1">
      <c r="A143" s="50"/>
      <c r="B143" s="326"/>
      <c r="C143" s="50"/>
      <c r="D143" s="221"/>
      <c r="E143" s="221"/>
      <c r="F143" s="221"/>
      <c r="G143" s="221"/>
      <c r="H143" s="70"/>
      <c r="I143" s="70"/>
      <c r="J143" s="70"/>
      <c r="K143" s="331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  <c r="IW143" s="50"/>
      <c r="IX143" s="50"/>
      <c r="IY143" s="50"/>
      <c r="IZ143" s="50"/>
      <c r="JA143" s="50"/>
      <c r="JB143" s="50"/>
      <c r="JC143" s="50"/>
      <c r="JD143" s="50"/>
      <c r="JE143" s="50"/>
      <c r="JF143" s="50"/>
      <c r="JG143" s="50"/>
      <c r="JH143" s="50"/>
      <c r="JI143" s="50"/>
      <c r="JJ143" s="50"/>
      <c r="JK143" s="50"/>
      <c r="JL143" s="50"/>
      <c r="JM143" s="50"/>
      <c r="JN143" s="50"/>
      <c r="JO143" s="50"/>
      <c r="JP143" s="50"/>
      <c r="JQ143" s="50"/>
      <c r="JR143" s="50"/>
      <c r="JS143" s="50"/>
      <c r="JT143" s="50"/>
      <c r="JU143" s="50"/>
      <c r="JV143" s="50"/>
      <c r="JW143" s="50"/>
      <c r="JX143" s="50"/>
      <c r="JY143" s="50"/>
      <c r="JZ143" s="50"/>
      <c r="KA143" s="50"/>
      <c r="KB143" s="50"/>
      <c r="KC143" s="50"/>
      <c r="KD143" s="50"/>
      <c r="KE143" s="50"/>
      <c r="KF143" s="50"/>
      <c r="KG143" s="50"/>
      <c r="KH143" s="50"/>
      <c r="KI143" s="50"/>
      <c r="KJ143" s="50"/>
      <c r="KK143" s="50"/>
      <c r="KL143" s="50"/>
      <c r="KM143" s="50"/>
      <c r="KN143" s="50"/>
      <c r="KO143" s="50"/>
      <c r="KP143" s="50"/>
      <c r="KQ143" s="50"/>
      <c r="KR143" s="50"/>
      <c r="KS143" s="50"/>
      <c r="KT143" s="50"/>
      <c r="KU143" s="50"/>
      <c r="KV143" s="50"/>
      <c r="KW143" s="50"/>
      <c r="KX143" s="50"/>
      <c r="KY143" s="50"/>
      <c r="KZ143" s="50"/>
      <c r="LA143" s="50"/>
      <c r="LB143" s="50"/>
      <c r="LC143" s="50"/>
      <c r="LD143" s="50"/>
      <c r="LE143" s="50"/>
      <c r="LF143" s="50"/>
      <c r="LG143" s="50"/>
      <c r="LH143" s="50"/>
      <c r="LI143" s="50"/>
      <c r="LJ143" s="50"/>
      <c r="LK143" s="50"/>
      <c r="LL143" s="50"/>
      <c r="LM143" s="50"/>
      <c r="LN143" s="50"/>
      <c r="LO143" s="50"/>
      <c r="LP143" s="50"/>
      <c r="LQ143" s="50"/>
      <c r="LR143" s="50"/>
      <c r="LS143" s="50"/>
      <c r="LT143" s="50"/>
      <c r="LU143" s="50"/>
      <c r="LV143" s="50"/>
      <c r="LW143" s="50"/>
      <c r="LX143" s="50"/>
      <c r="LY143" s="50"/>
      <c r="LZ143" s="50"/>
      <c r="MA143" s="50"/>
      <c r="MB143" s="50"/>
      <c r="MC143" s="50"/>
      <c r="MD143" s="50"/>
      <c r="ME143" s="50"/>
      <c r="MF143" s="50"/>
      <c r="MG143" s="50"/>
      <c r="MH143" s="50"/>
      <c r="MI143" s="50"/>
      <c r="MJ143" s="50"/>
      <c r="MK143" s="50"/>
      <c r="ML143" s="50"/>
      <c r="MM143" s="50"/>
      <c r="MN143" s="50"/>
      <c r="MO143" s="50"/>
      <c r="MP143" s="50"/>
      <c r="MQ143" s="50"/>
      <c r="MR143" s="50"/>
      <c r="MS143" s="50"/>
      <c r="MT143" s="50"/>
      <c r="MU143" s="50"/>
      <c r="MV143" s="50"/>
      <c r="MW143" s="50"/>
      <c r="MX143" s="50"/>
      <c r="MY143" s="50"/>
      <c r="MZ143" s="50"/>
      <c r="NA143" s="50"/>
      <c r="NB143" s="50"/>
      <c r="NC143" s="50"/>
      <c r="ND143" s="50"/>
      <c r="NE143" s="50"/>
      <c r="NF143" s="50"/>
      <c r="NG143" s="50"/>
      <c r="NH143" s="50"/>
      <c r="NI143" s="50"/>
      <c r="NJ143" s="50"/>
      <c r="NK143" s="50"/>
      <c r="NL143" s="50"/>
      <c r="NM143" s="50"/>
      <c r="NN143" s="50"/>
      <c r="NO143" s="50"/>
      <c r="NP143" s="50"/>
      <c r="NQ143" s="50"/>
      <c r="NR143" s="50"/>
      <c r="NS143" s="50"/>
      <c r="NT143" s="50"/>
      <c r="NU143" s="50"/>
      <c r="NV143" s="50"/>
      <c r="NW143" s="50"/>
      <c r="NX143" s="50"/>
      <c r="NY143" s="50"/>
      <c r="NZ143" s="50"/>
      <c r="OA143" s="50"/>
      <c r="OB143" s="50"/>
      <c r="OC143" s="50"/>
      <c r="OD143" s="50"/>
      <c r="OE143" s="50"/>
      <c r="OF143" s="50"/>
      <c r="OG143" s="50"/>
      <c r="OH143" s="50"/>
      <c r="OI143" s="50"/>
      <c r="OJ143" s="50"/>
      <c r="OK143" s="50"/>
      <c r="OL143" s="50"/>
      <c r="OM143" s="50"/>
      <c r="ON143" s="50"/>
      <c r="OO143" s="50"/>
      <c r="OP143" s="50"/>
      <c r="OQ143" s="50"/>
      <c r="OR143" s="50"/>
      <c r="OS143" s="50"/>
      <c r="OT143" s="50"/>
      <c r="OU143" s="50"/>
      <c r="OV143" s="50"/>
      <c r="OW143" s="50"/>
      <c r="OX143" s="50"/>
      <c r="OY143" s="50"/>
      <c r="OZ143" s="50"/>
      <c r="PA143" s="50"/>
      <c r="PB143" s="50"/>
      <c r="PC143" s="50"/>
      <c r="PD143" s="50"/>
      <c r="PE143" s="50"/>
      <c r="PF143" s="50"/>
      <c r="PG143" s="50"/>
      <c r="PH143" s="50"/>
      <c r="PI143" s="50"/>
      <c r="PJ143" s="50"/>
      <c r="PK143" s="50"/>
      <c r="PL143" s="50"/>
      <c r="PM143" s="50"/>
      <c r="PN143" s="50"/>
      <c r="PO143" s="50"/>
      <c r="PP143" s="50"/>
      <c r="PQ143" s="50"/>
      <c r="PR143" s="50"/>
      <c r="PS143" s="50"/>
      <c r="PT143" s="50"/>
      <c r="PU143" s="50"/>
      <c r="PV143" s="50"/>
      <c r="PW143" s="50"/>
      <c r="PX143" s="50"/>
      <c r="PY143" s="50"/>
      <c r="PZ143" s="50"/>
      <c r="QA143" s="50"/>
      <c r="QB143" s="50"/>
      <c r="QC143" s="50"/>
      <c r="QD143" s="50"/>
      <c r="QE143" s="50"/>
      <c r="QF143" s="50"/>
      <c r="QG143" s="50"/>
      <c r="QH143" s="50"/>
      <c r="QI143" s="50"/>
      <c r="QJ143" s="50"/>
      <c r="QK143" s="50"/>
      <c r="QL143" s="50"/>
      <c r="QM143" s="50"/>
      <c r="QN143" s="50"/>
      <c r="QO143" s="50"/>
      <c r="QP143" s="50"/>
      <c r="QQ143" s="50"/>
      <c r="QR143" s="50"/>
      <c r="QS143" s="50"/>
      <c r="QT143" s="50"/>
      <c r="QU143" s="50"/>
      <c r="QV143" s="50"/>
      <c r="QW143" s="50"/>
      <c r="QX143" s="50"/>
      <c r="QY143" s="50"/>
      <c r="QZ143" s="50"/>
      <c r="RA143" s="50"/>
      <c r="RB143" s="50"/>
      <c r="RC143" s="50"/>
      <c r="RD143" s="50"/>
      <c r="RE143" s="50"/>
      <c r="RF143" s="50"/>
      <c r="RG143" s="50"/>
      <c r="RH143" s="50"/>
    </row>
    <row r="144" spans="1:476" ht="15.75" customHeight="1">
      <c r="A144" s="50"/>
      <c r="B144" s="325" t="s">
        <v>303</v>
      </c>
      <c r="C144" s="50"/>
      <c r="D144" s="221"/>
      <c r="E144" s="221"/>
      <c r="F144" s="221"/>
      <c r="G144" s="221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  <c r="IW144" s="50"/>
      <c r="IX144" s="50"/>
      <c r="IY144" s="50"/>
      <c r="IZ144" s="50"/>
      <c r="JA144" s="50"/>
      <c r="JB144" s="50"/>
      <c r="JC144" s="50"/>
      <c r="JD144" s="50"/>
      <c r="JE144" s="50"/>
      <c r="JF144" s="50"/>
      <c r="JG144" s="50"/>
      <c r="JH144" s="50"/>
      <c r="JI144" s="50"/>
      <c r="JJ144" s="50"/>
      <c r="JK144" s="50"/>
      <c r="JL144" s="50"/>
      <c r="JM144" s="50"/>
      <c r="JN144" s="50"/>
      <c r="JO144" s="50"/>
      <c r="JP144" s="50"/>
      <c r="JQ144" s="50"/>
      <c r="JR144" s="50"/>
      <c r="JS144" s="50"/>
      <c r="JT144" s="50"/>
      <c r="JU144" s="50"/>
      <c r="JV144" s="50"/>
      <c r="JW144" s="50"/>
      <c r="JX144" s="50"/>
      <c r="JY144" s="50"/>
      <c r="JZ144" s="50"/>
      <c r="KA144" s="50"/>
      <c r="KB144" s="50"/>
      <c r="KC144" s="50"/>
      <c r="KD144" s="50"/>
      <c r="KE144" s="50"/>
      <c r="KF144" s="50"/>
      <c r="KG144" s="50"/>
      <c r="KH144" s="50"/>
      <c r="KI144" s="50"/>
      <c r="KJ144" s="50"/>
      <c r="KK144" s="50"/>
      <c r="KL144" s="50"/>
      <c r="KM144" s="50"/>
      <c r="KN144" s="50"/>
      <c r="KO144" s="50"/>
      <c r="KP144" s="50"/>
      <c r="KQ144" s="50"/>
      <c r="KR144" s="50"/>
      <c r="KS144" s="50"/>
      <c r="KT144" s="50"/>
      <c r="KU144" s="50"/>
      <c r="KV144" s="50"/>
      <c r="KW144" s="50"/>
      <c r="KX144" s="50"/>
      <c r="KY144" s="50"/>
      <c r="KZ144" s="50"/>
      <c r="LA144" s="50"/>
      <c r="LB144" s="50"/>
      <c r="LC144" s="50"/>
      <c r="LD144" s="50"/>
      <c r="LE144" s="50"/>
      <c r="LF144" s="50"/>
      <c r="LG144" s="50"/>
      <c r="LH144" s="50"/>
      <c r="LI144" s="50"/>
      <c r="LJ144" s="50"/>
      <c r="LK144" s="50"/>
      <c r="LL144" s="50"/>
      <c r="LM144" s="50"/>
      <c r="LN144" s="50"/>
      <c r="LO144" s="50"/>
      <c r="LP144" s="50"/>
      <c r="LQ144" s="50"/>
      <c r="LR144" s="50"/>
      <c r="LS144" s="50"/>
      <c r="LT144" s="50"/>
      <c r="LU144" s="50"/>
      <c r="LV144" s="50"/>
      <c r="LW144" s="50"/>
      <c r="LX144" s="50"/>
      <c r="LY144" s="50"/>
      <c r="LZ144" s="50"/>
      <c r="MA144" s="50"/>
      <c r="MB144" s="50"/>
      <c r="MC144" s="50"/>
      <c r="MD144" s="50"/>
      <c r="ME144" s="50"/>
      <c r="MF144" s="50"/>
      <c r="MG144" s="50"/>
      <c r="MH144" s="50"/>
      <c r="MI144" s="50"/>
      <c r="MJ144" s="50"/>
      <c r="MK144" s="50"/>
      <c r="ML144" s="50"/>
      <c r="MM144" s="50"/>
      <c r="MN144" s="50"/>
      <c r="MO144" s="50"/>
      <c r="MP144" s="50"/>
      <c r="MQ144" s="50"/>
      <c r="MR144" s="50"/>
      <c r="MS144" s="50"/>
      <c r="MT144" s="50"/>
      <c r="MU144" s="50"/>
      <c r="MV144" s="50"/>
      <c r="MW144" s="50"/>
      <c r="MX144" s="50"/>
      <c r="MY144" s="50"/>
      <c r="MZ144" s="50"/>
      <c r="NA144" s="50"/>
      <c r="NB144" s="50"/>
      <c r="NC144" s="50"/>
      <c r="ND144" s="50"/>
      <c r="NE144" s="50"/>
      <c r="NF144" s="50"/>
      <c r="NG144" s="50"/>
      <c r="NH144" s="50"/>
      <c r="NI144" s="50"/>
      <c r="NJ144" s="50"/>
      <c r="NK144" s="50"/>
      <c r="NL144" s="50"/>
      <c r="NM144" s="50"/>
      <c r="NN144" s="50"/>
      <c r="NO144" s="50"/>
      <c r="NP144" s="50"/>
      <c r="NQ144" s="50"/>
      <c r="NR144" s="50"/>
      <c r="NS144" s="50"/>
      <c r="NT144" s="50"/>
      <c r="NU144" s="50"/>
      <c r="NV144" s="50"/>
      <c r="NW144" s="50"/>
      <c r="NX144" s="50"/>
      <c r="NY144" s="50"/>
      <c r="NZ144" s="50"/>
      <c r="OA144" s="50"/>
      <c r="OB144" s="50"/>
      <c r="OC144" s="50"/>
      <c r="OD144" s="50"/>
      <c r="OE144" s="50"/>
      <c r="OF144" s="50"/>
      <c r="OG144" s="50"/>
      <c r="OH144" s="50"/>
      <c r="OI144" s="50"/>
      <c r="OJ144" s="50"/>
      <c r="OK144" s="50"/>
      <c r="OL144" s="50"/>
      <c r="OM144" s="50"/>
      <c r="ON144" s="50"/>
      <c r="OO144" s="50"/>
      <c r="OP144" s="50"/>
      <c r="OQ144" s="50"/>
      <c r="OR144" s="50"/>
      <c r="OS144" s="50"/>
      <c r="OT144" s="50"/>
      <c r="OU144" s="50"/>
      <c r="OV144" s="50"/>
      <c r="OW144" s="50"/>
      <c r="OX144" s="50"/>
      <c r="OY144" s="50"/>
      <c r="OZ144" s="50"/>
      <c r="PA144" s="50"/>
      <c r="PB144" s="50"/>
      <c r="PC144" s="50"/>
      <c r="PD144" s="50"/>
      <c r="PE144" s="50"/>
      <c r="PF144" s="50"/>
      <c r="PG144" s="50"/>
      <c r="PH144" s="50"/>
      <c r="PI144" s="50"/>
      <c r="PJ144" s="50"/>
      <c r="PK144" s="50"/>
      <c r="PL144" s="50"/>
      <c r="PM144" s="50"/>
      <c r="PN144" s="50"/>
      <c r="PO144" s="50"/>
      <c r="PP144" s="50"/>
      <c r="PQ144" s="50"/>
      <c r="PR144" s="50"/>
      <c r="PS144" s="50"/>
      <c r="PT144" s="50"/>
      <c r="PU144" s="50"/>
      <c r="PV144" s="50"/>
      <c r="PW144" s="50"/>
      <c r="PX144" s="50"/>
      <c r="PY144" s="50"/>
      <c r="PZ144" s="50"/>
      <c r="QA144" s="50"/>
      <c r="QB144" s="50"/>
      <c r="QC144" s="50"/>
      <c r="QD144" s="50"/>
      <c r="QE144" s="50"/>
      <c r="QF144" s="50"/>
      <c r="QG144" s="50"/>
      <c r="QH144" s="50"/>
      <c r="QI144" s="50"/>
      <c r="QJ144" s="50"/>
      <c r="QK144" s="50"/>
      <c r="QL144" s="50"/>
      <c r="QM144" s="50"/>
      <c r="QN144" s="50"/>
      <c r="QO144" s="50"/>
      <c r="QP144" s="50"/>
      <c r="QQ144" s="50"/>
      <c r="QR144" s="50"/>
      <c r="QS144" s="50"/>
      <c r="QT144" s="50"/>
      <c r="QU144" s="50"/>
      <c r="QV144" s="50"/>
      <c r="QW144" s="50"/>
      <c r="QX144" s="50"/>
      <c r="QY144" s="50"/>
      <c r="QZ144" s="50"/>
      <c r="RA144" s="50"/>
      <c r="RB144" s="50"/>
      <c r="RC144" s="50"/>
      <c r="RD144" s="50"/>
      <c r="RE144" s="50"/>
      <c r="RF144" s="50"/>
      <c r="RG144" s="50"/>
      <c r="RH144" s="50"/>
    </row>
    <row r="145" spans="1:476" ht="15.75" customHeight="1">
      <c r="A145" s="50"/>
      <c r="B145" s="326" t="s">
        <v>278</v>
      </c>
      <c r="C145" s="50"/>
      <c r="D145" s="221"/>
      <c r="E145" s="221"/>
      <c r="F145" s="221"/>
      <c r="G145" s="221"/>
      <c r="H145" s="227"/>
      <c r="I145" s="227">
        <v>0</v>
      </c>
      <c r="J145" s="227">
        <v>0</v>
      </c>
      <c r="K145" s="227">
        <v>0</v>
      </c>
      <c r="L145" s="337">
        <f>110+7.59</f>
        <v>117.59</v>
      </c>
      <c r="M145" s="337">
        <f t="shared" ref="M145:AQ145" si="100">L145</f>
        <v>117.59</v>
      </c>
      <c r="N145" s="337">
        <f t="shared" si="100"/>
        <v>117.59</v>
      </c>
      <c r="O145" s="337">
        <f t="shared" si="100"/>
        <v>117.59</v>
      </c>
      <c r="P145" s="337">
        <f t="shared" si="100"/>
        <v>117.59</v>
      </c>
      <c r="Q145" s="337">
        <f t="shared" si="100"/>
        <v>117.59</v>
      </c>
      <c r="R145" s="337">
        <f t="shared" si="100"/>
        <v>117.59</v>
      </c>
      <c r="S145" s="337">
        <f t="shared" si="100"/>
        <v>117.59</v>
      </c>
      <c r="T145" s="337">
        <f t="shared" si="100"/>
        <v>117.59</v>
      </c>
      <c r="U145" s="337">
        <f t="shared" si="100"/>
        <v>117.59</v>
      </c>
      <c r="V145" s="337">
        <f t="shared" si="100"/>
        <v>117.59</v>
      </c>
      <c r="W145" s="337">
        <f t="shared" si="100"/>
        <v>117.59</v>
      </c>
      <c r="X145" s="337">
        <f t="shared" si="100"/>
        <v>117.59</v>
      </c>
      <c r="Y145" s="337">
        <f t="shared" si="100"/>
        <v>117.59</v>
      </c>
      <c r="Z145" s="337">
        <f t="shared" si="100"/>
        <v>117.59</v>
      </c>
      <c r="AA145" s="337">
        <f t="shared" si="100"/>
        <v>117.59</v>
      </c>
      <c r="AB145" s="337">
        <f t="shared" si="100"/>
        <v>117.59</v>
      </c>
      <c r="AC145" s="337">
        <f t="shared" si="100"/>
        <v>117.59</v>
      </c>
      <c r="AD145" s="337">
        <f t="shared" si="100"/>
        <v>117.59</v>
      </c>
      <c r="AE145" s="337">
        <f t="shared" si="100"/>
        <v>117.59</v>
      </c>
      <c r="AF145" s="337">
        <f t="shared" si="100"/>
        <v>117.59</v>
      </c>
      <c r="AG145" s="337">
        <f t="shared" si="100"/>
        <v>117.59</v>
      </c>
      <c r="AH145" s="337">
        <f t="shared" si="100"/>
        <v>117.59</v>
      </c>
      <c r="AI145" s="337">
        <f t="shared" si="100"/>
        <v>117.59</v>
      </c>
      <c r="AJ145" s="337">
        <f t="shared" si="100"/>
        <v>117.59</v>
      </c>
      <c r="AK145" s="337">
        <f t="shared" si="100"/>
        <v>117.59</v>
      </c>
      <c r="AL145" s="337">
        <f t="shared" si="100"/>
        <v>117.59</v>
      </c>
      <c r="AM145" s="337">
        <f t="shared" si="100"/>
        <v>117.59</v>
      </c>
      <c r="AN145" s="337">
        <f t="shared" si="100"/>
        <v>117.59</v>
      </c>
      <c r="AO145" s="337">
        <f t="shared" si="100"/>
        <v>117.59</v>
      </c>
      <c r="AP145" s="337">
        <f t="shared" si="100"/>
        <v>117.59</v>
      </c>
      <c r="AQ145" s="337">
        <f t="shared" si="100"/>
        <v>117.59</v>
      </c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  <c r="IW145" s="50"/>
      <c r="IX145" s="50"/>
      <c r="IY145" s="50"/>
      <c r="IZ145" s="50"/>
      <c r="JA145" s="50"/>
      <c r="JB145" s="50"/>
      <c r="JC145" s="50"/>
      <c r="JD145" s="50"/>
      <c r="JE145" s="50"/>
      <c r="JF145" s="50"/>
      <c r="JG145" s="50"/>
      <c r="JH145" s="50"/>
      <c r="JI145" s="50"/>
      <c r="JJ145" s="50"/>
      <c r="JK145" s="50"/>
      <c r="JL145" s="50"/>
      <c r="JM145" s="50"/>
      <c r="JN145" s="50"/>
      <c r="JO145" s="50"/>
      <c r="JP145" s="50"/>
      <c r="JQ145" s="50"/>
      <c r="JR145" s="50"/>
      <c r="JS145" s="50"/>
      <c r="JT145" s="50"/>
      <c r="JU145" s="50"/>
      <c r="JV145" s="50"/>
      <c r="JW145" s="50"/>
      <c r="JX145" s="50"/>
      <c r="JY145" s="50"/>
      <c r="JZ145" s="50"/>
      <c r="KA145" s="50"/>
      <c r="KB145" s="50"/>
      <c r="KC145" s="50"/>
      <c r="KD145" s="50"/>
      <c r="KE145" s="50"/>
      <c r="KF145" s="50"/>
      <c r="KG145" s="50"/>
      <c r="KH145" s="50"/>
      <c r="KI145" s="50"/>
      <c r="KJ145" s="50"/>
      <c r="KK145" s="50"/>
      <c r="KL145" s="50"/>
      <c r="KM145" s="50"/>
      <c r="KN145" s="50"/>
      <c r="KO145" s="50"/>
      <c r="KP145" s="50"/>
      <c r="KQ145" s="50"/>
      <c r="KR145" s="50"/>
      <c r="KS145" s="50"/>
      <c r="KT145" s="50"/>
      <c r="KU145" s="50"/>
      <c r="KV145" s="50"/>
      <c r="KW145" s="50"/>
      <c r="KX145" s="50"/>
      <c r="KY145" s="50"/>
      <c r="KZ145" s="50"/>
      <c r="LA145" s="50"/>
      <c r="LB145" s="50"/>
      <c r="LC145" s="50"/>
      <c r="LD145" s="50"/>
      <c r="LE145" s="50"/>
      <c r="LF145" s="50"/>
      <c r="LG145" s="50"/>
      <c r="LH145" s="50"/>
      <c r="LI145" s="50"/>
      <c r="LJ145" s="50"/>
      <c r="LK145" s="50"/>
      <c r="LL145" s="50"/>
      <c r="LM145" s="50"/>
      <c r="LN145" s="50"/>
      <c r="LO145" s="50"/>
      <c r="LP145" s="50"/>
      <c r="LQ145" s="50"/>
      <c r="LR145" s="50"/>
      <c r="LS145" s="50"/>
      <c r="LT145" s="50"/>
      <c r="LU145" s="50"/>
      <c r="LV145" s="50"/>
      <c r="LW145" s="50"/>
      <c r="LX145" s="50"/>
      <c r="LY145" s="50"/>
      <c r="LZ145" s="50"/>
      <c r="MA145" s="50"/>
      <c r="MB145" s="50"/>
      <c r="MC145" s="50"/>
      <c r="MD145" s="50"/>
      <c r="ME145" s="50"/>
      <c r="MF145" s="50"/>
      <c r="MG145" s="50"/>
      <c r="MH145" s="50"/>
      <c r="MI145" s="50"/>
      <c r="MJ145" s="50"/>
      <c r="MK145" s="50"/>
      <c r="ML145" s="50"/>
      <c r="MM145" s="50"/>
      <c r="MN145" s="50"/>
      <c r="MO145" s="50"/>
      <c r="MP145" s="50"/>
      <c r="MQ145" s="50"/>
      <c r="MR145" s="50"/>
      <c r="MS145" s="50"/>
      <c r="MT145" s="50"/>
      <c r="MU145" s="50"/>
      <c r="MV145" s="50"/>
      <c r="MW145" s="50"/>
      <c r="MX145" s="50"/>
      <c r="MY145" s="50"/>
      <c r="MZ145" s="50"/>
      <c r="NA145" s="50"/>
      <c r="NB145" s="50"/>
      <c r="NC145" s="50"/>
      <c r="ND145" s="50"/>
      <c r="NE145" s="50"/>
      <c r="NF145" s="50"/>
      <c r="NG145" s="50"/>
      <c r="NH145" s="50"/>
      <c r="NI145" s="50"/>
      <c r="NJ145" s="50"/>
      <c r="NK145" s="50"/>
      <c r="NL145" s="50"/>
      <c r="NM145" s="50"/>
      <c r="NN145" s="50"/>
      <c r="NO145" s="50"/>
      <c r="NP145" s="50"/>
      <c r="NQ145" s="50"/>
      <c r="NR145" s="50"/>
      <c r="NS145" s="50"/>
      <c r="NT145" s="50"/>
      <c r="NU145" s="50"/>
      <c r="NV145" s="50"/>
      <c r="NW145" s="50"/>
      <c r="NX145" s="50"/>
      <c r="NY145" s="50"/>
      <c r="NZ145" s="50"/>
      <c r="OA145" s="50"/>
      <c r="OB145" s="50"/>
      <c r="OC145" s="50"/>
      <c r="OD145" s="50"/>
      <c r="OE145" s="50"/>
      <c r="OF145" s="50"/>
      <c r="OG145" s="50"/>
      <c r="OH145" s="50"/>
      <c r="OI145" s="50"/>
      <c r="OJ145" s="50"/>
      <c r="OK145" s="50"/>
      <c r="OL145" s="50"/>
      <c r="OM145" s="50"/>
      <c r="ON145" s="50"/>
      <c r="OO145" s="50"/>
      <c r="OP145" s="50"/>
      <c r="OQ145" s="50"/>
      <c r="OR145" s="50"/>
      <c r="OS145" s="50"/>
      <c r="OT145" s="50"/>
      <c r="OU145" s="50"/>
      <c r="OV145" s="50"/>
      <c r="OW145" s="50"/>
      <c r="OX145" s="50"/>
      <c r="OY145" s="50"/>
      <c r="OZ145" s="50"/>
      <c r="PA145" s="50"/>
      <c r="PB145" s="50"/>
      <c r="PC145" s="50"/>
      <c r="PD145" s="50"/>
      <c r="PE145" s="50"/>
      <c r="PF145" s="50"/>
      <c r="PG145" s="50"/>
      <c r="PH145" s="50"/>
      <c r="PI145" s="50"/>
      <c r="PJ145" s="50"/>
      <c r="PK145" s="50"/>
      <c r="PL145" s="50"/>
      <c r="PM145" s="50"/>
      <c r="PN145" s="50"/>
      <c r="PO145" s="50"/>
      <c r="PP145" s="50"/>
      <c r="PQ145" s="50"/>
      <c r="PR145" s="50"/>
      <c r="PS145" s="50"/>
      <c r="PT145" s="50"/>
      <c r="PU145" s="50"/>
      <c r="PV145" s="50"/>
      <c r="PW145" s="50"/>
      <c r="PX145" s="50"/>
      <c r="PY145" s="50"/>
      <c r="PZ145" s="50"/>
      <c r="QA145" s="50"/>
      <c r="QB145" s="50"/>
      <c r="QC145" s="50"/>
      <c r="QD145" s="50"/>
      <c r="QE145" s="50"/>
      <c r="QF145" s="50"/>
      <c r="QG145" s="50"/>
      <c r="QH145" s="50"/>
      <c r="QI145" s="50"/>
      <c r="QJ145" s="50"/>
      <c r="QK145" s="50"/>
      <c r="QL145" s="50"/>
      <c r="QM145" s="50"/>
      <c r="QN145" s="50"/>
      <c r="QO145" s="50"/>
      <c r="QP145" s="50"/>
      <c r="QQ145" s="50"/>
      <c r="QR145" s="50"/>
      <c r="QS145" s="50"/>
      <c r="QT145" s="50"/>
      <c r="QU145" s="50"/>
      <c r="QV145" s="50"/>
      <c r="QW145" s="50"/>
      <c r="QX145" s="50"/>
      <c r="QY145" s="50"/>
      <c r="QZ145" s="50"/>
      <c r="RA145" s="50"/>
      <c r="RB145" s="50"/>
      <c r="RC145" s="50"/>
      <c r="RD145" s="50"/>
      <c r="RE145" s="50"/>
      <c r="RF145" s="50"/>
      <c r="RG145" s="50"/>
      <c r="RH145" s="50"/>
    </row>
    <row r="146" spans="1:476" ht="15.75" customHeight="1">
      <c r="A146" s="50"/>
      <c r="B146" s="326" t="s">
        <v>279</v>
      </c>
      <c r="C146" s="50"/>
      <c r="D146" s="221">
        <f>SUM(H146:AQ146)</f>
        <v>64345248</v>
      </c>
      <c r="E146" s="221"/>
      <c r="F146" s="221"/>
      <c r="G146" s="221"/>
      <c r="H146" s="70">
        <f>+H147*H145</f>
        <v>0</v>
      </c>
      <c r="I146" s="70">
        <f>+I147*I145</f>
        <v>0</v>
      </c>
      <c r="J146" s="70">
        <f>+J147*J145</f>
        <v>0</v>
      </c>
      <c r="K146" s="70">
        <f>+K147*K145</f>
        <v>0</v>
      </c>
      <c r="L146" s="70">
        <f t="shared" ref="L146:AQ146" si="101">+L147*L145*95%</f>
        <v>2010789</v>
      </c>
      <c r="M146" s="70">
        <f t="shared" si="101"/>
        <v>2010789</v>
      </c>
      <c r="N146" s="70">
        <f t="shared" si="101"/>
        <v>2010789</v>
      </c>
      <c r="O146" s="70">
        <f t="shared" si="101"/>
        <v>2010789</v>
      </c>
      <c r="P146" s="70">
        <f t="shared" si="101"/>
        <v>2010789</v>
      </c>
      <c r="Q146" s="70">
        <f t="shared" si="101"/>
        <v>2010789</v>
      </c>
      <c r="R146" s="70">
        <f t="shared" si="101"/>
        <v>2010789</v>
      </c>
      <c r="S146" s="70">
        <f t="shared" si="101"/>
        <v>2010789</v>
      </c>
      <c r="T146" s="70">
        <f t="shared" si="101"/>
        <v>2010789</v>
      </c>
      <c r="U146" s="70">
        <f t="shared" si="101"/>
        <v>2010789</v>
      </c>
      <c r="V146" s="70">
        <f t="shared" si="101"/>
        <v>2010789</v>
      </c>
      <c r="W146" s="70">
        <f t="shared" si="101"/>
        <v>2010789</v>
      </c>
      <c r="X146" s="70">
        <f t="shared" si="101"/>
        <v>2010789</v>
      </c>
      <c r="Y146" s="70">
        <f t="shared" si="101"/>
        <v>2010789</v>
      </c>
      <c r="Z146" s="70">
        <f t="shared" si="101"/>
        <v>2010789</v>
      </c>
      <c r="AA146" s="70">
        <f t="shared" si="101"/>
        <v>2010789</v>
      </c>
      <c r="AB146" s="70">
        <f t="shared" si="101"/>
        <v>2010789</v>
      </c>
      <c r="AC146" s="70">
        <f t="shared" si="101"/>
        <v>2010789</v>
      </c>
      <c r="AD146" s="70">
        <f t="shared" si="101"/>
        <v>2010789</v>
      </c>
      <c r="AE146" s="70">
        <f t="shared" si="101"/>
        <v>2010789</v>
      </c>
      <c r="AF146" s="70">
        <f t="shared" si="101"/>
        <v>2010789</v>
      </c>
      <c r="AG146" s="70">
        <f t="shared" si="101"/>
        <v>2010789</v>
      </c>
      <c r="AH146" s="70">
        <f t="shared" si="101"/>
        <v>2010789</v>
      </c>
      <c r="AI146" s="70">
        <f t="shared" si="101"/>
        <v>2010789</v>
      </c>
      <c r="AJ146" s="70">
        <f t="shared" si="101"/>
        <v>2010789</v>
      </c>
      <c r="AK146" s="70">
        <f t="shared" si="101"/>
        <v>2010789</v>
      </c>
      <c r="AL146" s="70">
        <f t="shared" si="101"/>
        <v>2010789</v>
      </c>
      <c r="AM146" s="70">
        <f t="shared" si="101"/>
        <v>2010789</v>
      </c>
      <c r="AN146" s="70">
        <f t="shared" si="101"/>
        <v>2010789</v>
      </c>
      <c r="AO146" s="70">
        <f t="shared" si="101"/>
        <v>2010789</v>
      </c>
      <c r="AP146" s="70">
        <f t="shared" si="101"/>
        <v>2010789</v>
      </c>
      <c r="AQ146" s="70">
        <f t="shared" si="101"/>
        <v>2010789</v>
      </c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  <c r="IW146" s="50"/>
      <c r="IX146" s="50"/>
      <c r="IY146" s="50"/>
      <c r="IZ146" s="50"/>
      <c r="JA146" s="50"/>
      <c r="JB146" s="50"/>
      <c r="JC146" s="50"/>
      <c r="JD146" s="50"/>
      <c r="JE146" s="50"/>
      <c r="JF146" s="50"/>
      <c r="JG146" s="50"/>
      <c r="JH146" s="50"/>
      <c r="JI146" s="50"/>
      <c r="JJ146" s="50"/>
      <c r="JK146" s="50"/>
      <c r="JL146" s="50"/>
      <c r="JM146" s="50"/>
      <c r="JN146" s="50"/>
      <c r="JO146" s="50"/>
      <c r="JP146" s="50"/>
      <c r="JQ146" s="50"/>
      <c r="JR146" s="50"/>
      <c r="JS146" s="50"/>
      <c r="JT146" s="50"/>
      <c r="JU146" s="50"/>
      <c r="JV146" s="50"/>
      <c r="JW146" s="50"/>
      <c r="JX146" s="50"/>
      <c r="JY146" s="50"/>
      <c r="JZ146" s="50"/>
      <c r="KA146" s="50"/>
      <c r="KB146" s="50"/>
      <c r="KC146" s="50"/>
      <c r="KD146" s="50"/>
      <c r="KE146" s="50"/>
      <c r="KF146" s="50"/>
      <c r="KG146" s="50"/>
      <c r="KH146" s="50"/>
      <c r="KI146" s="50"/>
      <c r="KJ146" s="50"/>
      <c r="KK146" s="50"/>
      <c r="KL146" s="50"/>
      <c r="KM146" s="50"/>
      <c r="KN146" s="50"/>
      <c r="KO146" s="50"/>
      <c r="KP146" s="50"/>
      <c r="KQ146" s="50"/>
      <c r="KR146" s="50"/>
      <c r="KS146" s="50"/>
      <c r="KT146" s="50"/>
      <c r="KU146" s="50"/>
      <c r="KV146" s="50"/>
      <c r="KW146" s="50"/>
      <c r="KX146" s="50"/>
      <c r="KY146" s="50"/>
      <c r="KZ146" s="50"/>
      <c r="LA146" s="50"/>
      <c r="LB146" s="50"/>
      <c r="LC146" s="50"/>
      <c r="LD146" s="50"/>
      <c r="LE146" s="50"/>
      <c r="LF146" s="50"/>
      <c r="LG146" s="50"/>
      <c r="LH146" s="50"/>
      <c r="LI146" s="50"/>
      <c r="LJ146" s="50"/>
      <c r="LK146" s="50"/>
      <c r="LL146" s="50"/>
      <c r="LM146" s="50"/>
      <c r="LN146" s="50"/>
      <c r="LO146" s="50"/>
      <c r="LP146" s="50"/>
      <c r="LQ146" s="50"/>
      <c r="LR146" s="50"/>
      <c r="LS146" s="50"/>
      <c r="LT146" s="50"/>
      <c r="LU146" s="50"/>
      <c r="LV146" s="50"/>
      <c r="LW146" s="50"/>
      <c r="LX146" s="50"/>
      <c r="LY146" s="50"/>
      <c r="LZ146" s="50"/>
      <c r="MA146" s="50"/>
      <c r="MB146" s="50"/>
      <c r="MC146" s="50"/>
      <c r="MD146" s="50"/>
      <c r="ME146" s="50"/>
      <c r="MF146" s="50"/>
      <c r="MG146" s="50"/>
      <c r="MH146" s="50"/>
      <c r="MI146" s="50"/>
      <c r="MJ146" s="50"/>
      <c r="MK146" s="50"/>
      <c r="ML146" s="50"/>
      <c r="MM146" s="50"/>
      <c r="MN146" s="50"/>
      <c r="MO146" s="50"/>
      <c r="MP146" s="50"/>
      <c r="MQ146" s="50"/>
      <c r="MR146" s="50"/>
      <c r="MS146" s="50"/>
      <c r="MT146" s="50"/>
      <c r="MU146" s="50"/>
      <c r="MV146" s="50"/>
      <c r="MW146" s="50"/>
      <c r="MX146" s="50"/>
      <c r="MY146" s="50"/>
      <c r="MZ146" s="50"/>
      <c r="NA146" s="50"/>
      <c r="NB146" s="50"/>
      <c r="NC146" s="50"/>
      <c r="ND146" s="50"/>
      <c r="NE146" s="50"/>
      <c r="NF146" s="50"/>
      <c r="NG146" s="50"/>
      <c r="NH146" s="50"/>
      <c r="NI146" s="50"/>
      <c r="NJ146" s="50"/>
      <c r="NK146" s="50"/>
      <c r="NL146" s="50"/>
      <c r="NM146" s="50"/>
      <c r="NN146" s="50"/>
      <c r="NO146" s="50"/>
      <c r="NP146" s="50"/>
      <c r="NQ146" s="50"/>
      <c r="NR146" s="50"/>
      <c r="NS146" s="50"/>
      <c r="NT146" s="50"/>
      <c r="NU146" s="50"/>
      <c r="NV146" s="50"/>
      <c r="NW146" s="50"/>
      <c r="NX146" s="50"/>
      <c r="NY146" s="50"/>
      <c r="NZ146" s="50"/>
      <c r="OA146" s="50"/>
      <c r="OB146" s="50"/>
      <c r="OC146" s="50"/>
      <c r="OD146" s="50"/>
      <c r="OE146" s="50"/>
      <c r="OF146" s="50"/>
      <c r="OG146" s="50"/>
      <c r="OH146" s="50"/>
      <c r="OI146" s="50"/>
      <c r="OJ146" s="50"/>
      <c r="OK146" s="50"/>
      <c r="OL146" s="50"/>
      <c r="OM146" s="50"/>
      <c r="ON146" s="50"/>
      <c r="OO146" s="50"/>
      <c r="OP146" s="50"/>
      <c r="OQ146" s="50"/>
      <c r="OR146" s="50"/>
      <c r="OS146" s="50"/>
      <c r="OT146" s="50"/>
      <c r="OU146" s="50"/>
      <c r="OV146" s="50"/>
      <c r="OW146" s="50"/>
      <c r="OX146" s="50"/>
      <c r="OY146" s="50"/>
      <c r="OZ146" s="50"/>
      <c r="PA146" s="50"/>
      <c r="PB146" s="50"/>
      <c r="PC146" s="50"/>
      <c r="PD146" s="50"/>
      <c r="PE146" s="50"/>
      <c r="PF146" s="50"/>
      <c r="PG146" s="50"/>
      <c r="PH146" s="50"/>
      <c r="PI146" s="50"/>
      <c r="PJ146" s="50"/>
      <c r="PK146" s="50"/>
      <c r="PL146" s="50"/>
      <c r="PM146" s="50"/>
      <c r="PN146" s="50"/>
      <c r="PO146" s="50"/>
      <c r="PP146" s="50"/>
      <c r="PQ146" s="50"/>
      <c r="PR146" s="50"/>
      <c r="PS146" s="50"/>
      <c r="PT146" s="50"/>
      <c r="PU146" s="50"/>
      <c r="PV146" s="50"/>
      <c r="PW146" s="50"/>
      <c r="PX146" s="50"/>
      <c r="PY146" s="50"/>
      <c r="PZ146" s="50"/>
      <c r="QA146" s="50"/>
      <c r="QB146" s="50"/>
      <c r="QC146" s="50"/>
      <c r="QD146" s="50"/>
      <c r="QE146" s="50"/>
      <c r="QF146" s="50"/>
      <c r="QG146" s="50"/>
      <c r="QH146" s="50"/>
      <c r="QI146" s="50"/>
      <c r="QJ146" s="50"/>
      <c r="QK146" s="50"/>
      <c r="QL146" s="50"/>
      <c r="QM146" s="50"/>
      <c r="QN146" s="50"/>
      <c r="QO146" s="50"/>
      <c r="QP146" s="50"/>
      <c r="QQ146" s="50"/>
      <c r="QR146" s="50"/>
      <c r="QS146" s="50"/>
      <c r="QT146" s="50"/>
      <c r="QU146" s="50"/>
      <c r="QV146" s="50"/>
      <c r="QW146" s="50"/>
      <c r="QX146" s="50"/>
      <c r="QY146" s="50"/>
      <c r="QZ146" s="50"/>
      <c r="RA146" s="50"/>
      <c r="RB146" s="50"/>
      <c r="RC146" s="50"/>
      <c r="RD146" s="50"/>
      <c r="RE146" s="50"/>
      <c r="RF146" s="50"/>
      <c r="RG146" s="50"/>
      <c r="RH146" s="50"/>
    </row>
    <row r="147" spans="1:476" ht="15.75" customHeight="1">
      <c r="A147" s="50"/>
      <c r="B147" s="326" t="s">
        <v>280</v>
      </c>
      <c r="C147" s="50"/>
      <c r="D147" s="221">
        <f>SUM(H147:AQ147)</f>
        <v>576000</v>
      </c>
      <c r="E147" s="221"/>
      <c r="F147" s="221"/>
      <c r="G147" s="221"/>
      <c r="H147" s="227"/>
      <c r="I147" s="227">
        <v>0</v>
      </c>
      <c r="J147" s="227">
        <v>0</v>
      </c>
      <c r="K147" s="227">
        <v>0</v>
      </c>
      <c r="L147" s="227">
        <v>18000</v>
      </c>
      <c r="M147" s="227">
        <v>18000</v>
      </c>
      <c r="N147" s="227">
        <v>18000</v>
      </c>
      <c r="O147" s="227">
        <v>18000</v>
      </c>
      <c r="P147" s="227">
        <v>18000</v>
      </c>
      <c r="Q147" s="227">
        <v>18000</v>
      </c>
      <c r="R147" s="227">
        <v>18000</v>
      </c>
      <c r="S147" s="227">
        <v>18000</v>
      </c>
      <c r="T147" s="227">
        <v>18000</v>
      </c>
      <c r="U147" s="227">
        <v>18000</v>
      </c>
      <c r="V147" s="227">
        <v>18000</v>
      </c>
      <c r="W147" s="227">
        <v>18000</v>
      </c>
      <c r="X147" s="227">
        <v>18000</v>
      </c>
      <c r="Y147" s="227">
        <v>18000</v>
      </c>
      <c r="Z147" s="227">
        <v>18000</v>
      </c>
      <c r="AA147" s="227">
        <v>18000</v>
      </c>
      <c r="AB147" s="227">
        <v>18000</v>
      </c>
      <c r="AC147" s="227">
        <v>18000</v>
      </c>
      <c r="AD147" s="227">
        <v>18000</v>
      </c>
      <c r="AE147" s="227">
        <v>18000</v>
      </c>
      <c r="AF147" s="227">
        <v>18000</v>
      </c>
      <c r="AG147" s="227">
        <v>18000</v>
      </c>
      <c r="AH147" s="227">
        <v>18000</v>
      </c>
      <c r="AI147" s="227">
        <v>18000</v>
      </c>
      <c r="AJ147" s="227">
        <v>18000</v>
      </c>
      <c r="AK147" s="227">
        <v>18000</v>
      </c>
      <c r="AL147" s="227">
        <v>18000</v>
      </c>
      <c r="AM147" s="227">
        <v>18000</v>
      </c>
      <c r="AN147" s="227">
        <v>18000</v>
      </c>
      <c r="AO147" s="227">
        <v>18000</v>
      </c>
      <c r="AP147" s="227">
        <v>18000</v>
      </c>
      <c r="AQ147" s="227">
        <v>18000</v>
      </c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  <c r="IW147" s="50"/>
      <c r="IX147" s="50"/>
      <c r="IY147" s="50"/>
      <c r="IZ147" s="50"/>
      <c r="JA147" s="50"/>
      <c r="JB147" s="50"/>
      <c r="JC147" s="50"/>
      <c r="JD147" s="50"/>
      <c r="JE147" s="50"/>
      <c r="JF147" s="50"/>
      <c r="JG147" s="50"/>
      <c r="JH147" s="50"/>
      <c r="JI147" s="50"/>
      <c r="JJ147" s="50"/>
      <c r="JK147" s="50"/>
      <c r="JL147" s="50"/>
      <c r="JM147" s="50"/>
      <c r="JN147" s="50"/>
      <c r="JO147" s="50"/>
      <c r="JP147" s="50"/>
      <c r="JQ147" s="50"/>
      <c r="JR147" s="50"/>
      <c r="JS147" s="50"/>
      <c r="JT147" s="50"/>
      <c r="JU147" s="50"/>
      <c r="JV147" s="50"/>
      <c r="JW147" s="50"/>
      <c r="JX147" s="50"/>
      <c r="JY147" s="50"/>
      <c r="JZ147" s="50"/>
      <c r="KA147" s="50"/>
      <c r="KB147" s="50"/>
      <c r="KC147" s="50"/>
      <c r="KD147" s="50"/>
      <c r="KE147" s="50"/>
      <c r="KF147" s="50"/>
      <c r="KG147" s="50"/>
      <c r="KH147" s="50"/>
      <c r="KI147" s="50"/>
      <c r="KJ147" s="50"/>
      <c r="KK147" s="50"/>
      <c r="KL147" s="50"/>
      <c r="KM147" s="50"/>
      <c r="KN147" s="50"/>
      <c r="KO147" s="50"/>
      <c r="KP147" s="50"/>
      <c r="KQ147" s="50"/>
      <c r="KR147" s="50"/>
      <c r="KS147" s="50"/>
      <c r="KT147" s="50"/>
      <c r="KU147" s="50"/>
      <c r="KV147" s="50"/>
      <c r="KW147" s="50"/>
      <c r="KX147" s="50"/>
      <c r="KY147" s="50"/>
      <c r="KZ147" s="50"/>
      <c r="LA147" s="50"/>
      <c r="LB147" s="50"/>
      <c r="LC147" s="50"/>
      <c r="LD147" s="50"/>
      <c r="LE147" s="50"/>
      <c r="LF147" s="50"/>
      <c r="LG147" s="50"/>
      <c r="LH147" s="50"/>
      <c r="LI147" s="50"/>
      <c r="LJ147" s="50"/>
      <c r="LK147" s="50"/>
      <c r="LL147" s="50"/>
      <c r="LM147" s="50"/>
      <c r="LN147" s="50"/>
      <c r="LO147" s="50"/>
      <c r="LP147" s="50"/>
      <c r="LQ147" s="50"/>
      <c r="LR147" s="50"/>
      <c r="LS147" s="50"/>
      <c r="LT147" s="50"/>
      <c r="LU147" s="50"/>
      <c r="LV147" s="50"/>
      <c r="LW147" s="50"/>
      <c r="LX147" s="50"/>
      <c r="LY147" s="50"/>
      <c r="LZ147" s="50"/>
      <c r="MA147" s="50"/>
      <c r="MB147" s="50"/>
      <c r="MC147" s="50"/>
      <c r="MD147" s="50"/>
      <c r="ME147" s="50"/>
      <c r="MF147" s="50"/>
      <c r="MG147" s="50"/>
      <c r="MH147" s="50"/>
      <c r="MI147" s="50"/>
      <c r="MJ147" s="50"/>
      <c r="MK147" s="50"/>
      <c r="ML147" s="50"/>
      <c r="MM147" s="50"/>
      <c r="MN147" s="50"/>
      <c r="MO147" s="50"/>
      <c r="MP147" s="50"/>
      <c r="MQ147" s="50"/>
      <c r="MR147" s="50"/>
      <c r="MS147" s="50"/>
      <c r="MT147" s="50"/>
      <c r="MU147" s="50"/>
      <c r="MV147" s="50"/>
      <c r="MW147" s="50"/>
      <c r="MX147" s="50"/>
      <c r="MY147" s="50"/>
      <c r="MZ147" s="50"/>
      <c r="NA147" s="50"/>
      <c r="NB147" s="50"/>
      <c r="NC147" s="50"/>
      <c r="ND147" s="50"/>
      <c r="NE147" s="50"/>
      <c r="NF147" s="50"/>
      <c r="NG147" s="50"/>
      <c r="NH147" s="50"/>
      <c r="NI147" s="50"/>
      <c r="NJ147" s="50"/>
      <c r="NK147" s="50"/>
      <c r="NL147" s="50"/>
      <c r="NM147" s="50"/>
      <c r="NN147" s="50"/>
      <c r="NO147" s="50"/>
      <c r="NP147" s="50"/>
      <c r="NQ147" s="50"/>
      <c r="NR147" s="50"/>
      <c r="NS147" s="50"/>
      <c r="NT147" s="50"/>
      <c r="NU147" s="50"/>
      <c r="NV147" s="50"/>
      <c r="NW147" s="50"/>
      <c r="NX147" s="50"/>
      <c r="NY147" s="50"/>
      <c r="NZ147" s="50"/>
      <c r="OA147" s="50"/>
      <c r="OB147" s="50"/>
      <c r="OC147" s="50"/>
      <c r="OD147" s="50"/>
      <c r="OE147" s="50"/>
      <c r="OF147" s="50"/>
      <c r="OG147" s="50"/>
      <c r="OH147" s="50"/>
      <c r="OI147" s="50"/>
      <c r="OJ147" s="50"/>
      <c r="OK147" s="50"/>
      <c r="OL147" s="50"/>
      <c r="OM147" s="50"/>
      <c r="ON147" s="50"/>
      <c r="OO147" s="50"/>
      <c r="OP147" s="50"/>
      <c r="OQ147" s="50"/>
      <c r="OR147" s="50"/>
      <c r="OS147" s="50"/>
      <c r="OT147" s="50"/>
      <c r="OU147" s="50"/>
      <c r="OV147" s="50"/>
      <c r="OW147" s="50"/>
      <c r="OX147" s="50"/>
      <c r="OY147" s="50"/>
      <c r="OZ147" s="50"/>
      <c r="PA147" s="50"/>
      <c r="PB147" s="50"/>
      <c r="PC147" s="50"/>
      <c r="PD147" s="50"/>
      <c r="PE147" s="50"/>
      <c r="PF147" s="50"/>
      <c r="PG147" s="50"/>
      <c r="PH147" s="50"/>
      <c r="PI147" s="50"/>
      <c r="PJ147" s="50"/>
      <c r="PK147" s="50"/>
      <c r="PL147" s="50"/>
      <c r="PM147" s="50"/>
      <c r="PN147" s="50"/>
      <c r="PO147" s="50"/>
      <c r="PP147" s="50"/>
      <c r="PQ147" s="50"/>
      <c r="PR147" s="50"/>
      <c r="PS147" s="50"/>
      <c r="PT147" s="50"/>
      <c r="PU147" s="50"/>
      <c r="PV147" s="50"/>
      <c r="PW147" s="50"/>
      <c r="PX147" s="50"/>
      <c r="PY147" s="50"/>
      <c r="PZ147" s="50"/>
      <c r="QA147" s="50"/>
      <c r="QB147" s="50"/>
      <c r="QC147" s="50"/>
      <c r="QD147" s="50"/>
      <c r="QE147" s="50"/>
      <c r="QF147" s="50"/>
      <c r="QG147" s="50"/>
      <c r="QH147" s="50"/>
      <c r="QI147" s="50"/>
      <c r="QJ147" s="50"/>
      <c r="QK147" s="50"/>
      <c r="QL147" s="50"/>
      <c r="QM147" s="50"/>
      <c r="QN147" s="50"/>
      <c r="QO147" s="50"/>
      <c r="QP147" s="50"/>
      <c r="QQ147" s="50"/>
      <c r="QR147" s="50"/>
      <c r="QS147" s="50"/>
      <c r="QT147" s="50"/>
      <c r="QU147" s="50"/>
      <c r="QV147" s="50"/>
      <c r="QW147" s="50"/>
      <c r="QX147" s="50"/>
      <c r="QY147" s="50"/>
      <c r="QZ147" s="50"/>
      <c r="RA147" s="50"/>
      <c r="RB147" s="50"/>
      <c r="RC147" s="50"/>
      <c r="RD147" s="50"/>
      <c r="RE147" s="50"/>
      <c r="RF147" s="50"/>
      <c r="RG147" s="50"/>
      <c r="RH147" s="50"/>
    </row>
    <row r="148" spans="1:476" ht="12.75" customHeight="1"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  <c r="BA148" s="240"/>
    </row>
    <row r="149" spans="1:476" ht="15.75" customHeight="1">
      <c r="A149" s="50"/>
      <c r="B149" s="205" t="s">
        <v>305</v>
      </c>
      <c r="C149" s="204"/>
      <c r="D149" s="204"/>
      <c r="E149" s="204"/>
      <c r="F149" s="204"/>
      <c r="G149" s="204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  <c r="IW149" s="50"/>
      <c r="IX149" s="50"/>
      <c r="IY149" s="50"/>
      <c r="IZ149" s="50"/>
      <c r="JA149" s="50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  <c r="JT149" s="50"/>
      <c r="JU149" s="50"/>
      <c r="JV149" s="50"/>
      <c r="JW149" s="50"/>
      <c r="JX149" s="50"/>
      <c r="JY149" s="50"/>
      <c r="JZ149" s="50"/>
      <c r="KA149" s="50"/>
      <c r="KB149" s="50"/>
      <c r="KC149" s="50"/>
      <c r="KD149" s="50"/>
      <c r="KE149" s="50"/>
      <c r="KF149" s="50"/>
      <c r="KG149" s="50"/>
      <c r="KH149" s="50"/>
      <c r="KI149" s="50"/>
      <c r="KJ149" s="50"/>
      <c r="KK149" s="50"/>
      <c r="KL149" s="50"/>
      <c r="KM149" s="50"/>
      <c r="KN149" s="50"/>
      <c r="KO149" s="50"/>
      <c r="KP149" s="50"/>
      <c r="KQ149" s="50"/>
      <c r="KR149" s="50"/>
      <c r="KS149" s="50"/>
      <c r="KT149" s="50"/>
      <c r="KU149" s="50"/>
      <c r="KV149" s="50"/>
      <c r="KW149" s="50"/>
      <c r="KX149" s="50"/>
      <c r="KY149" s="50"/>
      <c r="KZ149" s="50"/>
      <c r="LA149" s="50"/>
      <c r="LB149" s="50"/>
      <c r="LC149" s="50"/>
      <c r="LD149" s="50"/>
      <c r="LE149" s="50"/>
      <c r="LF149" s="50"/>
      <c r="LG149" s="50"/>
      <c r="LH149" s="50"/>
      <c r="LI149" s="50"/>
      <c r="LJ149" s="50"/>
      <c r="LK149" s="50"/>
      <c r="LL149" s="50"/>
      <c r="LM149" s="50"/>
      <c r="LN149" s="50"/>
      <c r="LO149" s="50"/>
      <c r="LP149" s="50"/>
      <c r="LQ149" s="50"/>
      <c r="LR149" s="50"/>
      <c r="LS149" s="50"/>
      <c r="LT149" s="50"/>
      <c r="LU149" s="50"/>
      <c r="LV149" s="50"/>
      <c r="LW149" s="50"/>
      <c r="LX149" s="50"/>
      <c r="LY149" s="50"/>
      <c r="LZ149" s="50"/>
      <c r="MA149" s="50"/>
      <c r="MB149" s="50"/>
      <c r="MC149" s="50"/>
      <c r="MD149" s="50"/>
      <c r="ME149" s="50"/>
      <c r="MF149" s="50"/>
      <c r="MG149" s="50"/>
      <c r="MH149" s="50"/>
      <c r="MI149" s="50"/>
      <c r="MJ149" s="50"/>
      <c r="MK149" s="50"/>
      <c r="ML149" s="50"/>
      <c r="MM149" s="50"/>
      <c r="MN149" s="50"/>
      <c r="MO149" s="50"/>
      <c r="MP149" s="50"/>
      <c r="MQ149" s="50"/>
      <c r="MR149" s="50"/>
      <c r="MS149" s="50"/>
      <c r="MT149" s="50"/>
      <c r="MU149" s="50"/>
      <c r="MV149" s="50"/>
      <c r="MW149" s="50"/>
      <c r="MX149" s="50"/>
      <c r="MY149" s="50"/>
      <c r="MZ149" s="50"/>
      <c r="NA149" s="50"/>
      <c r="NB149" s="50"/>
      <c r="NC149" s="50"/>
      <c r="ND149" s="50"/>
      <c r="NE149" s="50"/>
      <c r="NF149" s="50"/>
      <c r="NG149" s="50"/>
      <c r="NH149" s="50"/>
      <c r="NI149" s="50"/>
      <c r="NJ149" s="50"/>
      <c r="NK149" s="50"/>
      <c r="NL149" s="50"/>
      <c r="NM149" s="50"/>
      <c r="NN149" s="50"/>
      <c r="NO149" s="50"/>
      <c r="NP149" s="50"/>
      <c r="NQ149" s="50"/>
      <c r="NR149" s="50"/>
      <c r="NS149" s="50"/>
      <c r="NT149" s="50"/>
      <c r="NU149" s="50"/>
      <c r="NV149" s="50"/>
      <c r="NW149" s="50"/>
      <c r="NX149" s="50"/>
      <c r="NY149" s="50"/>
      <c r="NZ149" s="50"/>
      <c r="OA149" s="50"/>
      <c r="OB149" s="50"/>
      <c r="OC149" s="50"/>
      <c r="OD149" s="50"/>
      <c r="OE149" s="50"/>
      <c r="OF149" s="50"/>
      <c r="OG149" s="50"/>
      <c r="OH149" s="50"/>
      <c r="OI149" s="50"/>
      <c r="OJ149" s="50"/>
      <c r="OK149" s="50"/>
      <c r="OL149" s="50"/>
      <c r="OM149" s="50"/>
      <c r="ON149" s="50"/>
      <c r="OO149" s="50"/>
      <c r="OP149" s="50"/>
      <c r="OQ149" s="50"/>
      <c r="OR149" s="50"/>
      <c r="OS149" s="50"/>
      <c r="OT149" s="50"/>
      <c r="OU149" s="50"/>
      <c r="OV149" s="50"/>
      <c r="OW149" s="50"/>
      <c r="OX149" s="50"/>
      <c r="OY149" s="50"/>
      <c r="OZ149" s="50"/>
      <c r="PA149" s="50"/>
      <c r="PB149" s="50"/>
      <c r="PC149" s="50"/>
      <c r="PD149" s="50"/>
      <c r="PE149" s="50"/>
      <c r="PF149" s="50"/>
      <c r="PG149" s="50"/>
      <c r="PH149" s="50"/>
      <c r="PI149" s="50"/>
      <c r="PJ149" s="50"/>
      <c r="PK149" s="50"/>
      <c r="PL149" s="50"/>
      <c r="PM149" s="50"/>
      <c r="PN149" s="50"/>
      <c r="PO149" s="50"/>
      <c r="PP149" s="50"/>
      <c r="PQ149" s="50"/>
      <c r="PR149" s="50"/>
      <c r="PS149" s="50"/>
      <c r="PT149" s="50"/>
      <c r="PU149" s="50"/>
      <c r="PV149" s="50"/>
      <c r="PW149" s="50"/>
      <c r="PX149" s="50"/>
      <c r="PY149" s="50"/>
      <c r="PZ149" s="50"/>
      <c r="QA149" s="50"/>
      <c r="QB149" s="50"/>
      <c r="QC149" s="50"/>
      <c r="QD149" s="50"/>
      <c r="QE149" s="50"/>
      <c r="QF149" s="50"/>
      <c r="QG149" s="50"/>
      <c r="QH149" s="50"/>
      <c r="QI149" s="50"/>
      <c r="QJ149" s="50"/>
      <c r="QK149" s="50"/>
      <c r="QL149" s="50"/>
      <c r="QM149" s="50"/>
      <c r="QN149" s="50"/>
      <c r="QO149" s="50"/>
      <c r="QP149" s="50"/>
      <c r="QQ149" s="50"/>
      <c r="QR149" s="50"/>
      <c r="QS149" s="50"/>
      <c r="QT149" s="50"/>
      <c r="QU149" s="50"/>
      <c r="QV149" s="50"/>
      <c r="QW149" s="50"/>
      <c r="QX149" s="50"/>
      <c r="QY149" s="50"/>
      <c r="QZ149" s="50"/>
      <c r="RA149" s="50"/>
      <c r="RB149" s="50"/>
      <c r="RC149" s="50"/>
      <c r="RD149" s="50"/>
      <c r="RE149" s="50"/>
      <c r="RF149" s="50"/>
      <c r="RG149" s="50"/>
      <c r="RH149" s="50"/>
    </row>
    <row r="150" spans="1:476" ht="5.25" customHeight="1">
      <c r="A150" s="50"/>
      <c r="B150" s="210"/>
      <c r="C150" s="212"/>
      <c r="D150" s="212"/>
      <c r="E150" s="212"/>
      <c r="F150" s="212"/>
      <c r="G150" s="212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  <c r="AP150" s="338"/>
      <c r="AQ150" s="33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</row>
    <row r="151" spans="1:476" ht="15.75" customHeight="1">
      <c r="A151" s="50"/>
      <c r="B151" s="325" t="s">
        <v>306</v>
      </c>
      <c r="C151" s="212"/>
      <c r="D151" s="212"/>
      <c r="E151" s="212"/>
      <c r="F151" s="212"/>
      <c r="G151" s="212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  <c r="AP151" s="338"/>
      <c r="AQ151" s="33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</row>
    <row r="152" spans="1:476" ht="15.75" customHeight="1">
      <c r="A152" s="50"/>
      <c r="B152" s="326" t="s">
        <v>278</v>
      </c>
      <c r="C152" s="212"/>
      <c r="D152" s="212"/>
      <c r="E152" s="212"/>
      <c r="F152" s="212"/>
      <c r="G152" s="212"/>
      <c r="H152" s="227"/>
      <c r="I152" s="227">
        <v>0</v>
      </c>
      <c r="J152" s="227">
        <v>0</v>
      </c>
      <c r="K152" s="227">
        <v>0</v>
      </c>
      <c r="L152" s="337">
        <f>110+7.59</f>
        <v>117.59</v>
      </c>
      <c r="M152" s="337">
        <f t="shared" ref="M152:AQ152" si="102">L152</f>
        <v>117.59</v>
      </c>
      <c r="N152" s="337">
        <f t="shared" si="102"/>
        <v>117.59</v>
      </c>
      <c r="O152" s="337">
        <f t="shared" si="102"/>
        <v>117.59</v>
      </c>
      <c r="P152" s="337">
        <f t="shared" si="102"/>
        <v>117.59</v>
      </c>
      <c r="Q152" s="337">
        <f t="shared" si="102"/>
        <v>117.59</v>
      </c>
      <c r="R152" s="337">
        <f t="shared" si="102"/>
        <v>117.59</v>
      </c>
      <c r="S152" s="337">
        <f t="shared" si="102"/>
        <v>117.59</v>
      </c>
      <c r="T152" s="337">
        <f t="shared" si="102"/>
        <v>117.59</v>
      </c>
      <c r="U152" s="337">
        <f t="shared" si="102"/>
        <v>117.59</v>
      </c>
      <c r="V152" s="337">
        <f t="shared" si="102"/>
        <v>117.59</v>
      </c>
      <c r="W152" s="337">
        <f t="shared" si="102"/>
        <v>117.59</v>
      </c>
      <c r="X152" s="337">
        <f t="shared" si="102"/>
        <v>117.59</v>
      </c>
      <c r="Y152" s="337">
        <f t="shared" si="102"/>
        <v>117.59</v>
      </c>
      <c r="Z152" s="337">
        <f t="shared" si="102"/>
        <v>117.59</v>
      </c>
      <c r="AA152" s="337">
        <f t="shared" si="102"/>
        <v>117.59</v>
      </c>
      <c r="AB152" s="337">
        <f t="shared" si="102"/>
        <v>117.59</v>
      </c>
      <c r="AC152" s="337">
        <f t="shared" si="102"/>
        <v>117.59</v>
      </c>
      <c r="AD152" s="337">
        <f t="shared" si="102"/>
        <v>117.59</v>
      </c>
      <c r="AE152" s="337">
        <f t="shared" si="102"/>
        <v>117.59</v>
      </c>
      <c r="AF152" s="337">
        <f t="shared" si="102"/>
        <v>117.59</v>
      </c>
      <c r="AG152" s="337">
        <f t="shared" si="102"/>
        <v>117.59</v>
      </c>
      <c r="AH152" s="337">
        <f t="shared" si="102"/>
        <v>117.59</v>
      </c>
      <c r="AI152" s="337">
        <f t="shared" si="102"/>
        <v>117.59</v>
      </c>
      <c r="AJ152" s="337">
        <f t="shared" si="102"/>
        <v>117.59</v>
      </c>
      <c r="AK152" s="337">
        <f t="shared" si="102"/>
        <v>117.59</v>
      </c>
      <c r="AL152" s="337">
        <f t="shared" si="102"/>
        <v>117.59</v>
      </c>
      <c r="AM152" s="337">
        <f t="shared" si="102"/>
        <v>117.59</v>
      </c>
      <c r="AN152" s="337">
        <f t="shared" si="102"/>
        <v>117.59</v>
      </c>
      <c r="AO152" s="337">
        <f t="shared" si="102"/>
        <v>117.59</v>
      </c>
      <c r="AP152" s="337">
        <f t="shared" si="102"/>
        <v>117.59</v>
      </c>
      <c r="AQ152" s="337">
        <f t="shared" si="102"/>
        <v>117.59</v>
      </c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  <c r="IW152" s="50"/>
      <c r="IX152" s="50"/>
      <c r="IY152" s="50"/>
      <c r="IZ152" s="50"/>
      <c r="JA152" s="50"/>
      <c r="JB152" s="50"/>
      <c r="JC152" s="50"/>
      <c r="JD152" s="50"/>
      <c r="JE152" s="50"/>
      <c r="JF152" s="50"/>
      <c r="JG152" s="50"/>
      <c r="JH152" s="50"/>
      <c r="JI152" s="50"/>
      <c r="JJ152" s="50"/>
      <c r="JK152" s="50"/>
      <c r="JL152" s="50"/>
      <c r="JM152" s="50"/>
      <c r="JN152" s="50"/>
      <c r="JO152" s="50"/>
      <c r="JP152" s="50"/>
      <c r="JQ152" s="50"/>
      <c r="JR152" s="50"/>
      <c r="JS152" s="50"/>
      <c r="JT152" s="50"/>
      <c r="JU152" s="50"/>
      <c r="JV152" s="50"/>
      <c r="JW152" s="50"/>
      <c r="JX152" s="50"/>
      <c r="JY152" s="50"/>
      <c r="JZ152" s="50"/>
      <c r="KA152" s="50"/>
      <c r="KB152" s="50"/>
      <c r="KC152" s="50"/>
      <c r="KD152" s="50"/>
      <c r="KE152" s="50"/>
      <c r="KF152" s="50"/>
      <c r="KG152" s="50"/>
      <c r="KH152" s="50"/>
      <c r="KI152" s="50"/>
      <c r="KJ152" s="50"/>
      <c r="KK152" s="50"/>
      <c r="KL152" s="50"/>
      <c r="KM152" s="50"/>
      <c r="KN152" s="50"/>
      <c r="KO152" s="50"/>
      <c r="KP152" s="50"/>
      <c r="KQ152" s="50"/>
      <c r="KR152" s="50"/>
      <c r="KS152" s="50"/>
      <c r="KT152" s="50"/>
      <c r="KU152" s="50"/>
      <c r="KV152" s="50"/>
      <c r="KW152" s="50"/>
      <c r="KX152" s="50"/>
      <c r="KY152" s="50"/>
      <c r="KZ152" s="50"/>
      <c r="LA152" s="50"/>
      <c r="LB152" s="50"/>
      <c r="LC152" s="50"/>
      <c r="LD152" s="50"/>
      <c r="LE152" s="50"/>
      <c r="LF152" s="50"/>
      <c r="LG152" s="50"/>
      <c r="LH152" s="50"/>
      <c r="LI152" s="50"/>
      <c r="LJ152" s="50"/>
      <c r="LK152" s="50"/>
      <c r="LL152" s="50"/>
      <c r="LM152" s="50"/>
      <c r="LN152" s="50"/>
      <c r="LO152" s="50"/>
      <c r="LP152" s="50"/>
      <c r="LQ152" s="50"/>
      <c r="LR152" s="50"/>
      <c r="LS152" s="50"/>
      <c r="LT152" s="50"/>
      <c r="LU152" s="50"/>
      <c r="LV152" s="50"/>
      <c r="LW152" s="50"/>
      <c r="LX152" s="50"/>
      <c r="LY152" s="50"/>
      <c r="LZ152" s="50"/>
      <c r="MA152" s="50"/>
      <c r="MB152" s="50"/>
      <c r="MC152" s="50"/>
      <c r="MD152" s="50"/>
      <c r="ME152" s="50"/>
      <c r="MF152" s="50"/>
      <c r="MG152" s="50"/>
      <c r="MH152" s="50"/>
      <c r="MI152" s="50"/>
      <c r="MJ152" s="50"/>
      <c r="MK152" s="50"/>
      <c r="ML152" s="50"/>
      <c r="MM152" s="50"/>
      <c r="MN152" s="50"/>
      <c r="MO152" s="50"/>
      <c r="MP152" s="50"/>
      <c r="MQ152" s="50"/>
      <c r="MR152" s="50"/>
      <c r="MS152" s="50"/>
      <c r="MT152" s="50"/>
      <c r="MU152" s="50"/>
      <c r="MV152" s="50"/>
      <c r="MW152" s="50"/>
      <c r="MX152" s="50"/>
      <c r="MY152" s="50"/>
      <c r="MZ152" s="50"/>
      <c r="NA152" s="50"/>
      <c r="NB152" s="50"/>
      <c r="NC152" s="50"/>
      <c r="ND152" s="50"/>
      <c r="NE152" s="50"/>
      <c r="NF152" s="50"/>
      <c r="NG152" s="50"/>
      <c r="NH152" s="50"/>
      <c r="NI152" s="50"/>
      <c r="NJ152" s="50"/>
      <c r="NK152" s="50"/>
      <c r="NL152" s="50"/>
      <c r="NM152" s="50"/>
      <c r="NN152" s="50"/>
      <c r="NO152" s="50"/>
      <c r="NP152" s="50"/>
      <c r="NQ152" s="50"/>
      <c r="NR152" s="50"/>
      <c r="NS152" s="50"/>
      <c r="NT152" s="50"/>
      <c r="NU152" s="50"/>
      <c r="NV152" s="50"/>
      <c r="NW152" s="50"/>
      <c r="NX152" s="50"/>
      <c r="NY152" s="50"/>
      <c r="NZ152" s="50"/>
      <c r="OA152" s="50"/>
      <c r="OB152" s="50"/>
      <c r="OC152" s="50"/>
      <c r="OD152" s="50"/>
      <c r="OE152" s="50"/>
      <c r="OF152" s="50"/>
      <c r="OG152" s="50"/>
      <c r="OH152" s="50"/>
      <c r="OI152" s="50"/>
      <c r="OJ152" s="50"/>
      <c r="OK152" s="50"/>
      <c r="OL152" s="50"/>
      <c r="OM152" s="50"/>
      <c r="ON152" s="50"/>
      <c r="OO152" s="50"/>
      <c r="OP152" s="50"/>
      <c r="OQ152" s="50"/>
      <c r="OR152" s="50"/>
      <c r="OS152" s="50"/>
      <c r="OT152" s="50"/>
      <c r="OU152" s="50"/>
      <c r="OV152" s="50"/>
      <c r="OW152" s="50"/>
      <c r="OX152" s="50"/>
      <c r="OY152" s="50"/>
      <c r="OZ152" s="50"/>
      <c r="PA152" s="50"/>
      <c r="PB152" s="50"/>
      <c r="PC152" s="50"/>
      <c r="PD152" s="50"/>
      <c r="PE152" s="50"/>
      <c r="PF152" s="50"/>
      <c r="PG152" s="50"/>
      <c r="PH152" s="50"/>
      <c r="PI152" s="50"/>
      <c r="PJ152" s="50"/>
      <c r="PK152" s="50"/>
      <c r="PL152" s="50"/>
      <c r="PM152" s="50"/>
      <c r="PN152" s="50"/>
      <c r="PO152" s="50"/>
      <c r="PP152" s="50"/>
      <c r="PQ152" s="50"/>
      <c r="PR152" s="50"/>
      <c r="PS152" s="50"/>
      <c r="PT152" s="50"/>
      <c r="PU152" s="50"/>
      <c r="PV152" s="50"/>
      <c r="PW152" s="50"/>
      <c r="PX152" s="50"/>
      <c r="PY152" s="50"/>
      <c r="PZ152" s="50"/>
      <c r="QA152" s="50"/>
      <c r="QB152" s="50"/>
      <c r="QC152" s="50"/>
      <c r="QD152" s="50"/>
      <c r="QE152" s="50"/>
      <c r="QF152" s="50"/>
      <c r="QG152" s="50"/>
      <c r="QH152" s="50"/>
      <c r="QI152" s="50"/>
      <c r="QJ152" s="50"/>
      <c r="QK152" s="50"/>
      <c r="QL152" s="50"/>
      <c r="QM152" s="50"/>
      <c r="QN152" s="50"/>
      <c r="QO152" s="50"/>
      <c r="QP152" s="50"/>
      <c r="QQ152" s="50"/>
      <c r="QR152" s="50"/>
      <c r="QS152" s="50"/>
      <c r="QT152" s="50"/>
      <c r="QU152" s="50"/>
      <c r="QV152" s="50"/>
      <c r="QW152" s="50"/>
      <c r="QX152" s="50"/>
      <c r="QY152" s="50"/>
      <c r="QZ152" s="50"/>
      <c r="RA152" s="50"/>
      <c r="RB152" s="50"/>
      <c r="RC152" s="50"/>
      <c r="RD152" s="50"/>
      <c r="RE152" s="50"/>
      <c r="RF152" s="50"/>
      <c r="RG152" s="50"/>
      <c r="RH152" s="50"/>
    </row>
    <row r="153" spans="1:476" ht="15.75" customHeight="1">
      <c r="A153" s="50"/>
      <c r="B153" s="326" t="s">
        <v>279</v>
      </c>
      <c r="C153" s="212"/>
      <c r="D153" s="221">
        <f>SUM(H153:AQ153)</f>
        <v>19303574.399999987</v>
      </c>
      <c r="E153" s="212"/>
      <c r="F153" s="212"/>
      <c r="G153" s="212"/>
      <c r="H153" s="70">
        <f>+H154*H152</f>
        <v>0</v>
      </c>
      <c r="I153" s="70">
        <f>+I154*I152</f>
        <v>0</v>
      </c>
      <c r="J153" s="70">
        <f>+J154*J152</f>
        <v>0</v>
      </c>
      <c r="K153" s="70">
        <f>+K154*K152</f>
        <v>0</v>
      </c>
      <c r="L153" s="70">
        <f t="shared" ref="L153:AQ153" si="103">+L154*L152*95%</f>
        <v>603236.69999999995</v>
      </c>
      <c r="M153" s="70">
        <f t="shared" si="103"/>
        <v>603236.69999999995</v>
      </c>
      <c r="N153" s="70">
        <f t="shared" si="103"/>
        <v>603236.69999999995</v>
      </c>
      <c r="O153" s="70">
        <f t="shared" si="103"/>
        <v>603236.69999999995</v>
      </c>
      <c r="P153" s="70">
        <f t="shared" si="103"/>
        <v>603236.69999999995</v>
      </c>
      <c r="Q153" s="70">
        <f t="shared" si="103"/>
        <v>603236.69999999995</v>
      </c>
      <c r="R153" s="70">
        <f t="shared" si="103"/>
        <v>603236.69999999995</v>
      </c>
      <c r="S153" s="70">
        <f t="shared" si="103"/>
        <v>603236.69999999995</v>
      </c>
      <c r="T153" s="70">
        <f t="shared" si="103"/>
        <v>603236.69999999995</v>
      </c>
      <c r="U153" s="70">
        <f t="shared" si="103"/>
        <v>603236.69999999995</v>
      </c>
      <c r="V153" s="70">
        <f t="shared" si="103"/>
        <v>603236.69999999995</v>
      </c>
      <c r="W153" s="70">
        <f t="shared" si="103"/>
        <v>603236.69999999995</v>
      </c>
      <c r="X153" s="70">
        <f t="shared" si="103"/>
        <v>603236.69999999995</v>
      </c>
      <c r="Y153" s="70">
        <f t="shared" si="103"/>
        <v>603236.69999999995</v>
      </c>
      <c r="Z153" s="70">
        <f t="shared" si="103"/>
        <v>603236.69999999995</v>
      </c>
      <c r="AA153" s="70">
        <f t="shared" si="103"/>
        <v>603236.69999999995</v>
      </c>
      <c r="AB153" s="70">
        <f t="shared" si="103"/>
        <v>603236.69999999995</v>
      </c>
      <c r="AC153" s="70">
        <f t="shared" si="103"/>
        <v>603236.69999999995</v>
      </c>
      <c r="AD153" s="70">
        <f t="shared" si="103"/>
        <v>603236.69999999995</v>
      </c>
      <c r="AE153" s="70">
        <f t="shared" si="103"/>
        <v>603236.69999999995</v>
      </c>
      <c r="AF153" s="70">
        <f t="shared" si="103"/>
        <v>603236.69999999995</v>
      </c>
      <c r="AG153" s="70">
        <f t="shared" si="103"/>
        <v>603236.69999999995</v>
      </c>
      <c r="AH153" s="70">
        <f t="shared" si="103"/>
        <v>603236.69999999995</v>
      </c>
      <c r="AI153" s="70">
        <f t="shared" si="103"/>
        <v>603236.69999999995</v>
      </c>
      <c r="AJ153" s="70">
        <f t="shared" si="103"/>
        <v>603236.69999999995</v>
      </c>
      <c r="AK153" s="70">
        <f t="shared" si="103"/>
        <v>603236.69999999995</v>
      </c>
      <c r="AL153" s="70">
        <f t="shared" si="103"/>
        <v>603236.69999999995</v>
      </c>
      <c r="AM153" s="70">
        <f t="shared" si="103"/>
        <v>603236.69999999995</v>
      </c>
      <c r="AN153" s="70">
        <f t="shared" si="103"/>
        <v>603236.69999999995</v>
      </c>
      <c r="AO153" s="70">
        <f t="shared" si="103"/>
        <v>603236.69999999995</v>
      </c>
      <c r="AP153" s="70">
        <f t="shared" si="103"/>
        <v>603236.69999999995</v>
      </c>
      <c r="AQ153" s="70">
        <f t="shared" si="103"/>
        <v>603236.69999999995</v>
      </c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  <c r="IW153" s="50"/>
      <c r="IX153" s="50"/>
      <c r="IY153" s="50"/>
      <c r="IZ153" s="50"/>
      <c r="JA153" s="50"/>
      <c r="JB153" s="50"/>
      <c r="JC153" s="50"/>
      <c r="JD153" s="50"/>
      <c r="JE153" s="50"/>
      <c r="JF153" s="50"/>
      <c r="JG153" s="50"/>
      <c r="JH153" s="50"/>
      <c r="JI153" s="50"/>
      <c r="JJ153" s="50"/>
      <c r="JK153" s="50"/>
      <c r="JL153" s="50"/>
      <c r="JM153" s="50"/>
      <c r="JN153" s="50"/>
      <c r="JO153" s="50"/>
      <c r="JP153" s="50"/>
      <c r="JQ153" s="50"/>
      <c r="JR153" s="50"/>
      <c r="JS153" s="50"/>
      <c r="JT153" s="50"/>
      <c r="JU153" s="50"/>
      <c r="JV153" s="50"/>
      <c r="JW153" s="50"/>
      <c r="JX153" s="50"/>
      <c r="JY153" s="50"/>
      <c r="JZ153" s="50"/>
      <c r="KA153" s="50"/>
      <c r="KB153" s="50"/>
      <c r="KC153" s="50"/>
      <c r="KD153" s="50"/>
      <c r="KE153" s="50"/>
      <c r="KF153" s="50"/>
      <c r="KG153" s="50"/>
      <c r="KH153" s="50"/>
      <c r="KI153" s="50"/>
      <c r="KJ153" s="50"/>
      <c r="KK153" s="50"/>
      <c r="KL153" s="50"/>
      <c r="KM153" s="50"/>
      <c r="KN153" s="50"/>
      <c r="KO153" s="50"/>
      <c r="KP153" s="50"/>
      <c r="KQ153" s="50"/>
      <c r="KR153" s="50"/>
      <c r="KS153" s="50"/>
      <c r="KT153" s="50"/>
      <c r="KU153" s="50"/>
      <c r="KV153" s="50"/>
      <c r="KW153" s="50"/>
      <c r="KX153" s="50"/>
      <c r="KY153" s="50"/>
      <c r="KZ153" s="50"/>
      <c r="LA153" s="50"/>
      <c r="LB153" s="50"/>
      <c r="LC153" s="50"/>
      <c r="LD153" s="50"/>
      <c r="LE153" s="50"/>
      <c r="LF153" s="50"/>
      <c r="LG153" s="50"/>
      <c r="LH153" s="50"/>
      <c r="LI153" s="50"/>
      <c r="LJ153" s="50"/>
      <c r="LK153" s="50"/>
      <c r="LL153" s="50"/>
      <c r="LM153" s="50"/>
      <c r="LN153" s="50"/>
      <c r="LO153" s="50"/>
      <c r="LP153" s="50"/>
      <c r="LQ153" s="50"/>
      <c r="LR153" s="50"/>
      <c r="LS153" s="50"/>
      <c r="LT153" s="50"/>
      <c r="LU153" s="50"/>
      <c r="LV153" s="50"/>
      <c r="LW153" s="50"/>
      <c r="LX153" s="50"/>
      <c r="LY153" s="50"/>
      <c r="LZ153" s="50"/>
      <c r="MA153" s="50"/>
      <c r="MB153" s="50"/>
      <c r="MC153" s="50"/>
      <c r="MD153" s="50"/>
      <c r="ME153" s="50"/>
      <c r="MF153" s="50"/>
      <c r="MG153" s="50"/>
      <c r="MH153" s="50"/>
      <c r="MI153" s="50"/>
      <c r="MJ153" s="50"/>
      <c r="MK153" s="50"/>
      <c r="ML153" s="50"/>
      <c r="MM153" s="50"/>
      <c r="MN153" s="50"/>
      <c r="MO153" s="50"/>
      <c r="MP153" s="50"/>
      <c r="MQ153" s="50"/>
      <c r="MR153" s="50"/>
      <c r="MS153" s="50"/>
      <c r="MT153" s="50"/>
      <c r="MU153" s="50"/>
      <c r="MV153" s="50"/>
      <c r="MW153" s="50"/>
      <c r="MX153" s="50"/>
      <c r="MY153" s="50"/>
      <c r="MZ153" s="50"/>
      <c r="NA153" s="50"/>
      <c r="NB153" s="50"/>
      <c r="NC153" s="50"/>
      <c r="ND153" s="50"/>
      <c r="NE153" s="50"/>
      <c r="NF153" s="50"/>
      <c r="NG153" s="50"/>
      <c r="NH153" s="50"/>
      <c r="NI153" s="50"/>
      <c r="NJ153" s="50"/>
      <c r="NK153" s="50"/>
      <c r="NL153" s="50"/>
      <c r="NM153" s="50"/>
      <c r="NN153" s="50"/>
      <c r="NO153" s="50"/>
      <c r="NP153" s="50"/>
      <c r="NQ153" s="50"/>
      <c r="NR153" s="50"/>
      <c r="NS153" s="50"/>
      <c r="NT153" s="50"/>
      <c r="NU153" s="50"/>
      <c r="NV153" s="50"/>
      <c r="NW153" s="50"/>
      <c r="NX153" s="50"/>
      <c r="NY153" s="50"/>
      <c r="NZ153" s="50"/>
      <c r="OA153" s="50"/>
      <c r="OB153" s="50"/>
      <c r="OC153" s="50"/>
      <c r="OD153" s="50"/>
      <c r="OE153" s="50"/>
      <c r="OF153" s="50"/>
      <c r="OG153" s="50"/>
      <c r="OH153" s="50"/>
      <c r="OI153" s="50"/>
      <c r="OJ153" s="50"/>
      <c r="OK153" s="50"/>
      <c r="OL153" s="50"/>
      <c r="OM153" s="50"/>
      <c r="ON153" s="50"/>
      <c r="OO153" s="50"/>
      <c r="OP153" s="50"/>
      <c r="OQ153" s="50"/>
      <c r="OR153" s="50"/>
      <c r="OS153" s="50"/>
      <c r="OT153" s="50"/>
      <c r="OU153" s="50"/>
      <c r="OV153" s="50"/>
      <c r="OW153" s="50"/>
      <c r="OX153" s="50"/>
      <c r="OY153" s="50"/>
      <c r="OZ153" s="50"/>
      <c r="PA153" s="50"/>
      <c r="PB153" s="50"/>
      <c r="PC153" s="50"/>
      <c r="PD153" s="50"/>
      <c r="PE153" s="50"/>
      <c r="PF153" s="50"/>
      <c r="PG153" s="50"/>
      <c r="PH153" s="50"/>
      <c r="PI153" s="50"/>
      <c r="PJ153" s="50"/>
      <c r="PK153" s="50"/>
      <c r="PL153" s="50"/>
      <c r="PM153" s="50"/>
      <c r="PN153" s="50"/>
      <c r="PO153" s="50"/>
      <c r="PP153" s="50"/>
      <c r="PQ153" s="50"/>
      <c r="PR153" s="50"/>
      <c r="PS153" s="50"/>
      <c r="PT153" s="50"/>
      <c r="PU153" s="50"/>
      <c r="PV153" s="50"/>
      <c r="PW153" s="50"/>
      <c r="PX153" s="50"/>
      <c r="PY153" s="50"/>
      <c r="PZ153" s="50"/>
      <c r="QA153" s="50"/>
      <c r="QB153" s="50"/>
      <c r="QC153" s="50"/>
      <c r="QD153" s="50"/>
      <c r="QE153" s="50"/>
      <c r="QF153" s="50"/>
      <c r="QG153" s="50"/>
      <c r="QH153" s="50"/>
      <c r="QI153" s="50"/>
      <c r="QJ153" s="50"/>
      <c r="QK153" s="50"/>
      <c r="QL153" s="50"/>
      <c r="QM153" s="50"/>
      <c r="QN153" s="50"/>
      <c r="QO153" s="50"/>
      <c r="QP153" s="50"/>
      <c r="QQ153" s="50"/>
      <c r="QR153" s="50"/>
      <c r="QS153" s="50"/>
      <c r="QT153" s="50"/>
      <c r="QU153" s="50"/>
      <c r="QV153" s="50"/>
      <c r="QW153" s="50"/>
      <c r="QX153" s="50"/>
      <c r="QY153" s="50"/>
      <c r="QZ153" s="50"/>
      <c r="RA153" s="50"/>
      <c r="RB153" s="50"/>
      <c r="RC153" s="50"/>
      <c r="RD153" s="50"/>
      <c r="RE153" s="50"/>
      <c r="RF153" s="50"/>
      <c r="RG153" s="50"/>
      <c r="RH153" s="50"/>
    </row>
    <row r="154" spans="1:476" ht="15.75" customHeight="1">
      <c r="A154" s="50"/>
      <c r="B154" s="326" t="s">
        <v>280</v>
      </c>
      <c r="C154" s="212"/>
      <c r="D154" s="221">
        <f>SUM(H154:AQ154)</f>
        <v>172800</v>
      </c>
      <c r="E154" s="212"/>
      <c r="F154" s="212"/>
      <c r="G154" s="212"/>
      <c r="H154" s="227"/>
      <c r="I154" s="227">
        <v>0</v>
      </c>
      <c r="J154" s="227">
        <v>0</v>
      </c>
      <c r="K154" s="227">
        <v>0</v>
      </c>
      <c r="L154" s="227">
        <v>5400</v>
      </c>
      <c r="M154" s="227">
        <v>5400</v>
      </c>
      <c r="N154" s="227">
        <v>5400</v>
      </c>
      <c r="O154" s="227">
        <v>5400</v>
      </c>
      <c r="P154" s="227">
        <v>5400</v>
      </c>
      <c r="Q154" s="227">
        <v>5400</v>
      </c>
      <c r="R154" s="227">
        <v>5400</v>
      </c>
      <c r="S154" s="227">
        <v>5400</v>
      </c>
      <c r="T154" s="227">
        <v>5400</v>
      </c>
      <c r="U154" s="227">
        <v>5400</v>
      </c>
      <c r="V154" s="227">
        <v>5400</v>
      </c>
      <c r="W154" s="227">
        <v>5400</v>
      </c>
      <c r="X154" s="227">
        <v>5400</v>
      </c>
      <c r="Y154" s="227">
        <v>5400</v>
      </c>
      <c r="Z154" s="227">
        <v>5400</v>
      </c>
      <c r="AA154" s="227">
        <v>5400</v>
      </c>
      <c r="AB154" s="227">
        <v>5400</v>
      </c>
      <c r="AC154" s="227">
        <v>5400</v>
      </c>
      <c r="AD154" s="227">
        <v>5400</v>
      </c>
      <c r="AE154" s="227">
        <v>5400</v>
      </c>
      <c r="AF154" s="227">
        <v>5400</v>
      </c>
      <c r="AG154" s="227">
        <v>5400</v>
      </c>
      <c r="AH154" s="227">
        <v>5400</v>
      </c>
      <c r="AI154" s="227">
        <v>5400</v>
      </c>
      <c r="AJ154" s="227">
        <v>5400</v>
      </c>
      <c r="AK154" s="227">
        <v>5400</v>
      </c>
      <c r="AL154" s="227">
        <v>5400</v>
      </c>
      <c r="AM154" s="227">
        <v>5400</v>
      </c>
      <c r="AN154" s="227">
        <v>5400</v>
      </c>
      <c r="AO154" s="227">
        <v>5400</v>
      </c>
      <c r="AP154" s="227">
        <v>5400</v>
      </c>
      <c r="AQ154" s="227">
        <v>5400</v>
      </c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  <c r="IW154" s="50"/>
      <c r="IX154" s="50"/>
      <c r="IY154" s="50"/>
      <c r="IZ154" s="50"/>
      <c r="JA154" s="50"/>
      <c r="JB154" s="50"/>
      <c r="JC154" s="50"/>
      <c r="JD154" s="50"/>
      <c r="JE154" s="50"/>
      <c r="JF154" s="50"/>
      <c r="JG154" s="50"/>
      <c r="JH154" s="50"/>
      <c r="JI154" s="50"/>
      <c r="JJ154" s="50"/>
      <c r="JK154" s="50"/>
      <c r="JL154" s="50"/>
      <c r="JM154" s="50"/>
      <c r="JN154" s="50"/>
      <c r="JO154" s="50"/>
      <c r="JP154" s="50"/>
      <c r="JQ154" s="50"/>
      <c r="JR154" s="50"/>
      <c r="JS154" s="50"/>
      <c r="JT154" s="50"/>
      <c r="JU154" s="50"/>
      <c r="JV154" s="50"/>
      <c r="JW154" s="50"/>
      <c r="JX154" s="50"/>
      <c r="JY154" s="50"/>
      <c r="JZ154" s="50"/>
      <c r="KA154" s="50"/>
      <c r="KB154" s="50"/>
      <c r="KC154" s="50"/>
      <c r="KD154" s="50"/>
      <c r="KE154" s="50"/>
      <c r="KF154" s="50"/>
      <c r="KG154" s="50"/>
      <c r="KH154" s="50"/>
      <c r="KI154" s="50"/>
      <c r="KJ154" s="50"/>
      <c r="KK154" s="50"/>
      <c r="KL154" s="50"/>
      <c r="KM154" s="50"/>
      <c r="KN154" s="50"/>
      <c r="KO154" s="50"/>
      <c r="KP154" s="50"/>
      <c r="KQ154" s="50"/>
      <c r="KR154" s="50"/>
      <c r="KS154" s="50"/>
      <c r="KT154" s="50"/>
      <c r="KU154" s="50"/>
      <c r="KV154" s="50"/>
      <c r="KW154" s="50"/>
      <c r="KX154" s="50"/>
      <c r="KY154" s="50"/>
      <c r="KZ154" s="50"/>
      <c r="LA154" s="50"/>
      <c r="LB154" s="50"/>
      <c r="LC154" s="50"/>
      <c r="LD154" s="50"/>
      <c r="LE154" s="50"/>
      <c r="LF154" s="50"/>
      <c r="LG154" s="50"/>
      <c r="LH154" s="50"/>
      <c r="LI154" s="50"/>
      <c r="LJ154" s="50"/>
      <c r="LK154" s="50"/>
      <c r="LL154" s="50"/>
      <c r="LM154" s="50"/>
      <c r="LN154" s="50"/>
      <c r="LO154" s="50"/>
      <c r="LP154" s="50"/>
      <c r="LQ154" s="50"/>
      <c r="LR154" s="50"/>
      <c r="LS154" s="50"/>
      <c r="LT154" s="50"/>
      <c r="LU154" s="50"/>
      <c r="LV154" s="50"/>
      <c r="LW154" s="50"/>
      <c r="LX154" s="50"/>
      <c r="LY154" s="50"/>
      <c r="LZ154" s="50"/>
      <c r="MA154" s="50"/>
      <c r="MB154" s="50"/>
      <c r="MC154" s="50"/>
      <c r="MD154" s="50"/>
      <c r="ME154" s="50"/>
      <c r="MF154" s="50"/>
      <c r="MG154" s="50"/>
      <c r="MH154" s="50"/>
      <c r="MI154" s="50"/>
      <c r="MJ154" s="50"/>
      <c r="MK154" s="50"/>
      <c r="ML154" s="50"/>
      <c r="MM154" s="50"/>
      <c r="MN154" s="50"/>
      <c r="MO154" s="50"/>
      <c r="MP154" s="50"/>
      <c r="MQ154" s="50"/>
      <c r="MR154" s="50"/>
      <c r="MS154" s="50"/>
      <c r="MT154" s="50"/>
      <c r="MU154" s="50"/>
      <c r="MV154" s="50"/>
      <c r="MW154" s="50"/>
      <c r="MX154" s="50"/>
      <c r="MY154" s="50"/>
      <c r="MZ154" s="50"/>
      <c r="NA154" s="50"/>
      <c r="NB154" s="50"/>
      <c r="NC154" s="50"/>
      <c r="ND154" s="50"/>
      <c r="NE154" s="50"/>
      <c r="NF154" s="50"/>
      <c r="NG154" s="50"/>
      <c r="NH154" s="50"/>
      <c r="NI154" s="50"/>
      <c r="NJ154" s="50"/>
      <c r="NK154" s="50"/>
      <c r="NL154" s="50"/>
      <c r="NM154" s="50"/>
      <c r="NN154" s="50"/>
      <c r="NO154" s="50"/>
      <c r="NP154" s="50"/>
      <c r="NQ154" s="50"/>
      <c r="NR154" s="50"/>
      <c r="NS154" s="50"/>
      <c r="NT154" s="50"/>
      <c r="NU154" s="50"/>
      <c r="NV154" s="50"/>
      <c r="NW154" s="50"/>
      <c r="NX154" s="50"/>
      <c r="NY154" s="50"/>
      <c r="NZ154" s="50"/>
      <c r="OA154" s="50"/>
      <c r="OB154" s="50"/>
      <c r="OC154" s="50"/>
      <c r="OD154" s="50"/>
      <c r="OE154" s="50"/>
      <c r="OF154" s="50"/>
      <c r="OG154" s="50"/>
      <c r="OH154" s="50"/>
      <c r="OI154" s="50"/>
      <c r="OJ154" s="50"/>
      <c r="OK154" s="50"/>
      <c r="OL154" s="50"/>
      <c r="OM154" s="50"/>
      <c r="ON154" s="50"/>
      <c r="OO154" s="50"/>
      <c r="OP154" s="50"/>
      <c r="OQ154" s="50"/>
      <c r="OR154" s="50"/>
      <c r="OS154" s="50"/>
      <c r="OT154" s="50"/>
      <c r="OU154" s="50"/>
      <c r="OV154" s="50"/>
      <c r="OW154" s="50"/>
      <c r="OX154" s="50"/>
      <c r="OY154" s="50"/>
      <c r="OZ154" s="50"/>
      <c r="PA154" s="50"/>
      <c r="PB154" s="50"/>
      <c r="PC154" s="50"/>
      <c r="PD154" s="50"/>
      <c r="PE154" s="50"/>
      <c r="PF154" s="50"/>
      <c r="PG154" s="50"/>
      <c r="PH154" s="50"/>
      <c r="PI154" s="50"/>
      <c r="PJ154" s="50"/>
      <c r="PK154" s="50"/>
      <c r="PL154" s="50"/>
      <c r="PM154" s="50"/>
      <c r="PN154" s="50"/>
      <c r="PO154" s="50"/>
      <c r="PP154" s="50"/>
      <c r="PQ154" s="50"/>
      <c r="PR154" s="50"/>
      <c r="PS154" s="50"/>
      <c r="PT154" s="50"/>
      <c r="PU154" s="50"/>
      <c r="PV154" s="50"/>
      <c r="PW154" s="50"/>
      <c r="PX154" s="50"/>
      <c r="PY154" s="50"/>
      <c r="PZ154" s="50"/>
      <c r="QA154" s="50"/>
      <c r="QB154" s="50"/>
      <c r="QC154" s="50"/>
      <c r="QD154" s="50"/>
      <c r="QE154" s="50"/>
      <c r="QF154" s="50"/>
      <c r="QG154" s="50"/>
      <c r="QH154" s="50"/>
      <c r="QI154" s="50"/>
      <c r="QJ154" s="50"/>
      <c r="QK154" s="50"/>
      <c r="QL154" s="50"/>
      <c r="QM154" s="50"/>
      <c r="QN154" s="50"/>
      <c r="QO154" s="50"/>
      <c r="QP154" s="50"/>
      <c r="QQ154" s="50"/>
      <c r="QR154" s="50"/>
      <c r="QS154" s="50"/>
      <c r="QT154" s="50"/>
      <c r="QU154" s="50"/>
      <c r="QV154" s="50"/>
      <c r="QW154" s="50"/>
      <c r="QX154" s="50"/>
      <c r="QY154" s="50"/>
      <c r="QZ154" s="50"/>
      <c r="RA154" s="50"/>
      <c r="RB154" s="50"/>
      <c r="RC154" s="50"/>
      <c r="RD154" s="50"/>
      <c r="RE154" s="50"/>
      <c r="RF154" s="50"/>
      <c r="RG154" s="50"/>
      <c r="RH154" s="50"/>
    </row>
    <row r="155" spans="1:476" ht="15.75" customHeight="1">
      <c r="A155" s="50"/>
      <c r="B155" s="210"/>
      <c r="C155" s="212"/>
      <c r="D155" s="212"/>
      <c r="E155" s="212"/>
      <c r="F155" s="212"/>
      <c r="G155" s="212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  <c r="IW155" s="50"/>
      <c r="IX155" s="50"/>
      <c r="IY155" s="50"/>
      <c r="IZ155" s="50"/>
      <c r="JA155" s="50"/>
      <c r="JB155" s="50"/>
      <c r="JC155" s="50"/>
      <c r="JD155" s="50"/>
      <c r="JE155" s="50"/>
      <c r="JF155" s="50"/>
      <c r="JG155" s="50"/>
      <c r="JH155" s="50"/>
      <c r="JI155" s="50"/>
      <c r="JJ155" s="50"/>
      <c r="JK155" s="50"/>
      <c r="JL155" s="50"/>
      <c r="JM155" s="50"/>
      <c r="JN155" s="50"/>
      <c r="JO155" s="50"/>
      <c r="JP155" s="50"/>
      <c r="JQ155" s="50"/>
      <c r="JR155" s="50"/>
      <c r="JS155" s="50"/>
      <c r="JT155" s="50"/>
      <c r="JU155" s="50"/>
      <c r="JV155" s="50"/>
      <c r="JW155" s="50"/>
      <c r="JX155" s="50"/>
      <c r="JY155" s="50"/>
      <c r="JZ155" s="50"/>
      <c r="KA155" s="50"/>
      <c r="KB155" s="50"/>
      <c r="KC155" s="50"/>
      <c r="KD155" s="50"/>
      <c r="KE155" s="50"/>
      <c r="KF155" s="50"/>
      <c r="KG155" s="50"/>
      <c r="KH155" s="50"/>
      <c r="KI155" s="50"/>
      <c r="KJ155" s="50"/>
      <c r="KK155" s="50"/>
      <c r="KL155" s="50"/>
      <c r="KM155" s="50"/>
      <c r="KN155" s="50"/>
      <c r="KO155" s="50"/>
      <c r="KP155" s="50"/>
      <c r="KQ155" s="50"/>
      <c r="KR155" s="50"/>
      <c r="KS155" s="50"/>
      <c r="KT155" s="50"/>
      <c r="KU155" s="50"/>
      <c r="KV155" s="50"/>
      <c r="KW155" s="50"/>
      <c r="KX155" s="50"/>
      <c r="KY155" s="50"/>
      <c r="KZ155" s="50"/>
      <c r="LA155" s="50"/>
      <c r="LB155" s="50"/>
      <c r="LC155" s="50"/>
      <c r="LD155" s="50"/>
      <c r="LE155" s="50"/>
      <c r="LF155" s="50"/>
      <c r="LG155" s="50"/>
      <c r="LH155" s="50"/>
      <c r="LI155" s="50"/>
      <c r="LJ155" s="50"/>
      <c r="LK155" s="50"/>
      <c r="LL155" s="50"/>
      <c r="LM155" s="50"/>
      <c r="LN155" s="50"/>
      <c r="LO155" s="50"/>
      <c r="LP155" s="50"/>
      <c r="LQ155" s="50"/>
      <c r="LR155" s="50"/>
      <c r="LS155" s="50"/>
      <c r="LT155" s="50"/>
      <c r="LU155" s="50"/>
      <c r="LV155" s="50"/>
      <c r="LW155" s="50"/>
      <c r="LX155" s="50"/>
      <c r="LY155" s="50"/>
      <c r="LZ155" s="50"/>
      <c r="MA155" s="50"/>
      <c r="MB155" s="50"/>
      <c r="MC155" s="50"/>
      <c r="MD155" s="50"/>
      <c r="ME155" s="50"/>
      <c r="MF155" s="50"/>
      <c r="MG155" s="50"/>
      <c r="MH155" s="50"/>
      <c r="MI155" s="50"/>
      <c r="MJ155" s="50"/>
      <c r="MK155" s="50"/>
      <c r="ML155" s="50"/>
      <c r="MM155" s="50"/>
      <c r="MN155" s="50"/>
      <c r="MO155" s="50"/>
      <c r="MP155" s="50"/>
      <c r="MQ155" s="50"/>
      <c r="MR155" s="50"/>
      <c r="MS155" s="50"/>
      <c r="MT155" s="50"/>
      <c r="MU155" s="50"/>
      <c r="MV155" s="50"/>
      <c r="MW155" s="50"/>
      <c r="MX155" s="50"/>
      <c r="MY155" s="50"/>
      <c r="MZ155" s="50"/>
      <c r="NA155" s="50"/>
      <c r="NB155" s="50"/>
      <c r="NC155" s="50"/>
      <c r="ND155" s="50"/>
      <c r="NE155" s="50"/>
      <c r="NF155" s="50"/>
      <c r="NG155" s="50"/>
      <c r="NH155" s="50"/>
      <c r="NI155" s="50"/>
      <c r="NJ155" s="50"/>
      <c r="NK155" s="50"/>
      <c r="NL155" s="50"/>
      <c r="NM155" s="50"/>
      <c r="NN155" s="50"/>
      <c r="NO155" s="50"/>
      <c r="NP155" s="50"/>
      <c r="NQ155" s="50"/>
      <c r="NR155" s="50"/>
      <c r="NS155" s="50"/>
      <c r="NT155" s="50"/>
      <c r="NU155" s="50"/>
      <c r="NV155" s="50"/>
      <c r="NW155" s="50"/>
      <c r="NX155" s="50"/>
      <c r="NY155" s="50"/>
      <c r="NZ155" s="50"/>
      <c r="OA155" s="50"/>
      <c r="OB155" s="50"/>
      <c r="OC155" s="50"/>
      <c r="OD155" s="50"/>
      <c r="OE155" s="50"/>
      <c r="OF155" s="50"/>
      <c r="OG155" s="50"/>
      <c r="OH155" s="50"/>
      <c r="OI155" s="50"/>
      <c r="OJ155" s="50"/>
      <c r="OK155" s="50"/>
      <c r="OL155" s="50"/>
      <c r="OM155" s="50"/>
      <c r="ON155" s="50"/>
      <c r="OO155" s="50"/>
      <c r="OP155" s="50"/>
      <c r="OQ155" s="50"/>
      <c r="OR155" s="50"/>
      <c r="OS155" s="50"/>
      <c r="OT155" s="50"/>
      <c r="OU155" s="50"/>
      <c r="OV155" s="50"/>
      <c r="OW155" s="50"/>
      <c r="OX155" s="50"/>
      <c r="OY155" s="50"/>
      <c r="OZ155" s="50"/>
      <c r="PA155" s="50"/>
      <c r="PB155" s="50"/>
      <c r="PC155" s="50"/>
      <c r="PD155" s="50"/>
      <c r="PE155" s="50"/>
      <c r="PF155" s="50"/>
      <c r="PG155" s="50"/>
      <c r="PH155" s="50"/>
      <c r="PI155" s="50"/>
      <c r="PJ155" s="50"/>
      <c r="PK155" s="50"/>
      <c r="PL155" s="50"/>
      <c r="PM155" s="50"/>
      <c r="PN155" s="50"/>
      <c r="PO155" s="50"/>
      <c r="PP155" s="50"/>
      <c r="PQ155" s="50"/>
      <c r="PR155" s="50"/>
      <c r="PS155" s="50"/>
      <c r="PT155" s="50"/>
      <c r="PU155" s="50"/>
      <c r="PV155" s="50"/>
      <c r="PW155" s="50"/>
      <c r="PX155" s="50"/>
      <c r="PY155" s="50"/>
      <c r="PZ155" s="50"/>
      <c r="QA155" s="50"/>
      <c r="QB155" s="50"/>
      <c r="QC155" s="50"/>
      <c r="QD155" s="50"/>
      <c r="QE155" s="50"/>
      <c r="QF155" s="50"/>
      <c r="QG155" s="50"/>
      <c r="QH155" s="50"/>
      <c r="QI155" s="50"/>
      <c r="QJ155" s="50"/>
      <c r="QK155" s="50"/>
      <c r="QL155" s="50"/>
      <c r="QM155" s="50"/>
      <c r="QN155" s="50"/>
      <c r="QO155" s="50"/>
      <c r="QP155" s="50"/>
      <c r="QQ155" s="50"/>
      <c r="QR155" s="50"/>
      <c r="QS155" s="50"/>
      <c r="QT155" s="50"/>
      <c r="QU155" s="50"/>
      <c r="QV155" s="50"/>
      <c r="QW155" s="50"/>
      <c r="QX155" s="50"/>
      <c r="QY155" s="50"/>
      <c r="QZ155" s="50"/>
      <c r="RA155" s="50"/>
      <c r="RB155" s="50"/>
      <c r="RC155" s="50"/>
      <c r="RD155" s="50"/>
      <c r="RE155" s="50"/>
      <c r="RF155" s="50"/>
      <c r="RG155" s="50"/>
      <c r="RH155" s="50"/>
    </row>
    <row r="156" spans="1:476" ht="15.75" customHeight="1">
      <c r="A156" s="50"/>
      <c r="B156" s="325" t="s">
        <v>307</v>
      </c>
      <c r="C156" s="212"/>
      <c r="D156" s="212"/>
      <c r="E156" s="212"/>
      <c r="F156" s="212"/>
      <c r="G156" s="212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  <c r="IW156" s="50"/>
      <c r="IX156" s="50"/>
      <c r="IY156" s="50"/>
      <c r="IZ156" s="50"/>
      <c r="JA156" s="50"/>
      <c r="JB156" s="50"/>
      <c r="JC156" s="50"/>
      <c r="JD156" s="50"/>
      <c r="JE156" s="50"/>
      <c r="JF156" s="50"/>
      <c r="JG156" s="50"/>
      <c r="JH156" s="50"/>
      <c r="JI156" s="50"/>
      <c r="JJ156" s="50"/>
      <c r="JK156" s="50"/>
      <c r="JL156" s="50"/>
      <c r="JM156" s="50"/>
      <c r="JN156" s="50"/>
      <c r="JO156" s="50"/>
      <c r="JP156" s="50"/>
      <c r="JQ156" s="50"/>
      <c r="JR156" s="50"/>
      <c r="JS156" s="50"/>
      <c r="JT156" s="50"/>
      <c r="JU156" s="50"/>
      <c r="JV156" s="50"/>
      <c r="JW156" s="50"/>
      <c r="JX156" s="50"/>
      <c r="JY156" s="50"/>
      <c r="JZ156" s="50"/>
      <c r="KA156" s="50"/>
      <c r="KB156" s="50"/>
      <c r="KC156" s="50"/>
      <c r="KD156" s="50"/>
      <c r="KE156" s="50"/>
      <c r="KF156" s="50"/>
      <c r="KG156" s="50"/>
      <c r="KH156" s="50"/>
      <c r="KI156" s="50"/>
      <c r="KJ156" s="50"/>
      <c r="KK156" s="50"/>
      <c r="KL156" s="50"/>
      <c r="KM156" s="50"/>
      <c r="KN156" s="50"/>
      <c r="KO156" s="50"/>
      <c r="KP156" s="50"/>
      <c r="KQ156" s="50"/>
      <c r="KR156" s="50"/>
      <c r="KS156" s="50"/>
      <c r="KT156" s="50"/>
      <c r="KU156" s="50"/>
      <c r="KV156" s="50"/>
      <c r="KW156" s="50"/>
      <c r="KX156" s="50"/>
      <c r="KY156" s="50"/>
      <c r="KZ156" s="50"/>
      <c r="LA156" s="50"/>
      <c r="LB156" s="50"/>
      <c r="LC156" s="50"/>
      <c r="LD156" s="50"/>
      <c r="LE156" s="50"/>
      <c r="LF156" s="50"/>
      <c r="LG156" s="50"/>
      <c r="LH156" s="50"/>
      <c r="LI156" s="50"/>
      <c r="LJ156" s="50"/>
      <c r="LK156" s="50"/>
      <c r="LL156" s="50"/>
      <c r="LM156" s="50"/>
      <c r="LN156" s="50"/>
      <c r="LO156" s="50"/>
      <c r="LP156" s="50"/>
      <c r="LQ156" s="50"/>
      <c r="LR156" s="50"/>
      <c r="LS156" s="50"/>
      <c r="LT156" s="50"/>
      <c r="LU156" s="50"/>
      <c r="LV156" s="50"/>
      <c r="LW156" s="50"/>
      <c r="LX156" s="50"/>
      <c r="LY156" s="50"/>
      <c r="LZ156" s="50"/>
      <c r="MA156" s="50"/>
      <c r="MB156" s="50"/>
      <c r="MC156" s="50"/>
      <c r="MD156" s="50"/>
      <c r="ME156" s="50"/>
      <c r="MF156" s="50"/>
      <c r="MG156" s="50"/>
      <c r="MH156" s="50"/>
      <c r="MI156" s="50"/>
      <c r="MJ156" s="50"/>
      <c r="MK156" s="50"/>
      <c r="ML156" s="50"/>
      <c r="MM156" s="50"/>
      <c r="MN156" s="50"/>
      <c r="MO156" s="50"/>
      <c r="MP156" s="50"/>
      <c r="MQ156" s="50"/>
      <c r="MR156" s="50"/>
      <c r="MS156" s="50"/>
      <c r="MT156" s="50"/>
      <c r="MU156" s="50"/>
      <c r="MV156" s="50"/>
      <c r="MW156" s="50"/>
      <c r="MX156" s="50"/>
      <c r="MY156" s="50"/>
      <c r="MZ156" s="50"/>
      <c r="NA156" s="50"/>
      <c r="NB156" s="50"/>
      <c r="NC156" s="50"/>
      <c r="ND156" s="50"/>
      <c r="NE156" s="50"/>
      <c r="NF156" s="50"/>
      <c r="NG156" s="50"/>
      <c r="NH156" s="50"/>
      <c r="NI156" s="50"/>
      <c r="NJ156" s="50"/>
      <c r="NK156" s="50"/>
      <c r="NL156" s="50"/>
      <c r="NM156" s="50"/>
      <c r="NN156" s="50"/>
      <c r="NO156" s="50"/>
      <c r="NP156" s="50"/>
      <c r="NQ156" s="50"/>
      <c r="NR156" s="50"/>
      <c r="NS156" s="50"/>
      <c r="NT156" s="50"/>
      <c r="NU156" s="50"/>
      <c r="NV156" s="50"/>
      <c r="NW156" s="50"/>
      <c r="NX156" s="50"/>
      <c r="NY156" s="50"/>
      <c r="NZ156" s="50"/>
      <c r="OA156" s="50"/>
      <c r="OB156" s="50"/>
      <c r="OC156" s="50"/>
      <c r="OD156" s="50"/>
      <c r="OE156" s="50"/>
      <c r="OF156" s="50"/>
      <c r="OG156" s="50"/>
      <c r="OH156" s="50"/>
      <c r="OI156" s="50"/>
      <c r="OJ156" s="50"/>
      <c r="OK156" s="50"/>
      <c r="OL156" s="50"/>
      <c r="OM156" s="50"/>
      <c r="ON156" s="50"/>
      <c r="OO156" s="50"/>
      <c r="OP156" s="50"/>
      <c r="OQ156" s="50"/>
      <c r="OR156" s="50"/>
      <c r="OS156" s="50"/>
      <c r="OT156" s="50"/>
      <c r="OU156" s="50"/>
      <c r="OV156" s="50"/>
      <c r="OW156" s="50"/>
      <c r="OX156" s="50"/>
      <c r="OY156" s="50"/>
      <c r="OZ156" s="50"/>
      <c r="PA156" s="50"/>
      <c r="PB156" s="50"/>
      <c r="PC156" s="50"/>
      <c r="PD156" s="50"/>
      <c r="PE156" s="50"/>
      <c r="PF156" s="50"/>
      <c r="PG156" s="50"/>
      <c r="PH156" s="50"/>
      <c r="PI156" s="50"/>
      <c r="PJ156" s="50"/>
      <c r="PK156" s="50"/>
      <c r="PL156" s="50"/>
      <c r="PM156" s="50"/>
      <c r="PN156" s="50"/>
      <c r="PO156" s="50"/>
      <c r="PP156" s="50"/>
      <c r="PQ156" s="50"/>
      <c r="PR156" s="50"/>
      <c r="PS156" s="50"/>
      <c r="PT156" s="50"/>
      <c r="PU156" s="50"/>
      <c r="PV156" s="50"/>
      <c r="PW156" s="50"/>
      <c r="PX156" s="50"/>
      <c r="PY156" s="50"/>
      <c r="PZ156" s="50"/>
      <c r="QA156" s="50"/>
      <c r="QB156" s="50"/>
      <c r="QC156" s="50"/>
      <c r="QD156" s="50"/>
      <c r="QE156" s="50"/>
      <c r="QF156" s="50"/>
      <c r="QG156" s="50"/>
      <c r="QH156" s="50"/>
      <c r="QI156" s="50"/>
      <c r="QJ156" s="50"/>
      <c r="QK156" s="50"/>
      <c r="QL156" s="50"/>
      <c r="QM156" s="50"/>
      <c r="QN156" s="50"/>
      <c r="QO156" s="50"/>
      <c r="QP156" s="50"/>
      <c r="QQ156" s="50"/>
      <c r="QR156" s="50"/>
      <c r="QS156" s="50"/>
      <c r="QT156" s="50"/>
      <c r="QU156" s="50"/>
      <c r="QV156" s="50"/>
      <c r="QW156" s="50"/>
      <c r="QX156" s="50"/>
      <c r="QY156" s="50"/>
      <c r="QZ156" s="50"/>
      <c r="RA156" s="50"/>
      <c r="RB156" s="50"/>
      <c r="RC156" s="50"/>
      <c r="RD156" s="50"/>
      <c r="RE156" s="50"/>
      <c r="RF156" s="50"/>
      <c r="RG156" s="50"/>
      <c r="RH156" s="50"/>
    </row>
    <row r="157" spans="1:476" ht="15.75" customHeight="1">
      <c r="A157" s="50"/>
      <c r="B157" s="326" t="s">
        <v>278</v>
      </c>
      <c r="C157" s="212"/>
      <c r="D157" s="212"/>
      <c r="E157" s="212"/>
      <c r="F157" s="212"/>
      <c r="G157" s="212"/>
      <c r="H157" s="227"/>
      <c r="I157" s="227">
        <v>0</v>
      </c>
      <c r="J157" s="227">
        <v>0</v>
      </c>
      <c r="K157" s="227">
        <v>0</v>
      </c>
      <c r="L157" s="337">
        <f>110+7.59</f>
        <v>117.59</v>
      </c>
      <c r="M157" s="337">
        <f t="shared" ref="M157:AQ157" si="104">L157</f>
        <v>117.59</v>
      </c>
      <c r="N157" s="337">
        <f t="shared" si="104"/>
        <v>117.59</v>
      </c>
      <c r="O157" s="337">
        <f t="shared" si="104"/>
        <v>117.59</v>
      </c>
      <c r="P157" s="337">
        <f t="shared" si="104"/>
        <v>117.59</v>
      </c>
      <c r="Q157" s="337">
        <f t="shared" si="104"/>
        <v>117.59</v>
      </c>
      <c r="R157" s="337">
        <f t="shared" si="104"/>
        <v>117.59</v>
      </c>
      <c r="S157" s="337">
        <f t="shared" si="104"/>
        <v>117.59</v>
      </c>
      <c r="T157" s="337">
        <f t="shared" si="104"/>
        <v>117.59</v>
      </c>
      <c r="U157" s="337">
        <f t="shared" si="104"/>
        <v>117.59</v>
      </c>
      <c r="V157" s="337">
        <f t="shared" si="104"/>
        <v>117.59</v>
      </c>
      <c r="W157" s="337">
        <f t="shared" si="104"/>
        <v>117.59</v>
      </c>
      <c r="X157" s="337">
        <f t="shared" si="104"/>
        <v>117.59</v>
      </c>
      <c r="Y157" s="337">
        <f t="shared" si="104"/>
        <v>117.59</v>
      </c>
      <c r="Z157" s="337">
        <f t="shared" si="104"/>
        <v>117.59</v>
      </c>
      <c r="AA157" s="337">
        <f t="shared" si="104"/>
        <v>117.59</v>
      </c>
      <c r="AB157" s="337">
        <f t="shared" si="104"/>
        <v>117.59</v>
      </c>
      <c r="AC157" s="337">
        <f t="shared" si="104"/>
        <v>117.59</v>
      </c>
      <c r="AD157" s="337">
        <f t="shared" si="104"/>
        <v>117.59</v>
      </c>
      <c r="AE157" s="337">
        <f t="shared" si="104"/>
        <v>117.59</v>
      </c>
      <c r="AF157" s="337">
        <f t="shared" si="104"/>
        <v>117.59</v>
      </c>
      <c r="AG157" s="337">
        <f t="shared" si="104"/>
        <v>117.59</v>
      </c>
      <c r="AH157" s="337">
        <f t="shared" si="104"/>
        <v>117.59</v>
      </c>
      <c r="AI157" s="337">
        <f t="shared" si="104"/>
        <v>117.59</v>
      </c>
      <c r="AJ157" s="337">
        <f t="shared" si="104"/>
        <v>117.59</v>
      </c>
      <c r="AK157" s="337">
        <f t="shared" si="104"/>
        <v>117.59</v>
      </c>
      <c r="AL157" s="337">
        <f t="shared" si="104"/>
        <v>117.59</v>
      </c>
      <c r="AM157" s="337">
        <f t="shared" si="104"/>
        <v>117.59</v>
      </c>
      <c r="AN157" s="337">
        <f t="shared" si="104"/>
        <v>117.59</v>
      </c>
      <c r="AO157" s="337">
        <f t="shared" si="104"/>
        <v>117.59</v>
      </c>
      <c r="AP157" s="337">
        <f t="shared" si="104"/>
        <v>117.59</v>
      </c>
      <c r="AQ157" s="337">
        <f t="shared" si="104"/>
        <v>117.59</v>
      </c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  <c r="IW157" s="50"/>
      <c r="IX157" s="50"/>
      <c r="IY157" s="50"/>
      <c r="IZ157" s="50"/>
      <c r="JA157" s="50"/>
      <c r="JB157" s="50"/>
      <c r="JC157" s="50"/>
      <c r="JD157" s="50"/>
      <c r="JE157" s="50"/>
      <c r="JF157" s="50"/>
      <c r="JG157" s="50"/>
      <c r="JH157" s="50"/>
      <c r="JI157" s="50"/>
      <c r="JJ157" s="50"/>
      <c r="JK157" s="50"/>
      <c r="JL157" s="50"/>
      <c r="JM157" s="50"/>
      <c r="JN157" s="50"/>
      <c r="JO157" s="50"/>
      <c r="JP157" s="50"/>
      <c r="JQ157" s="50"/>
      <c r="JR157" s="50"/>
      <c r="JS157" s="50"/>
      <c r="JT157" s="50"/>
      <c r="JU157" s="50"/>
      <c r="JV157" s="50"/>
      <c r="JW157" s="50"/>
      <c r="JX157" s="50"/>
      <c r="JY157" s="50"/>
      <c r="JZ157" s="50"/>
      <c r="KA157" s="50"/>
      <c r="KB157" s="50"/>
      <c r="KC157" s="50"/>
      <c r="KD157" s="50"/>
      <c r="KE157" s="50"/>
      <c r="KF157" s="50"/>
      <c r="KG157" s="50"/>
      <c r="KH157" s="50"/>
      <c r="KI157" s="50"/>
      <c r="KJ157" s="50"/>
      <c r="KK157" s="50"/>
      <c r="KL157" s="50"/>
      <c r="KM157" s="50"/>
      <c r="KN157" s="50"/>
      <c r="KO157" s="50"/>
      <c r="KP157" s="50"/>
      <c r="KQ157" s="50"/>
      <c r="KR157" s="50"/>
      <c r="KS157" s="50"/>
      <c r="KT157" s="50"/>
      <c r="KU157" s="50"/>
      <c r="KV157" s="50"/>
      <c r="KW157" s="50"/>
      <c r="KX157" s="50"/>
      <c r="KY157" s="50"/>
      <c r="KZ157" s="50"/>
      <c r="LA157" s="50"/>
      <c r="LB157" s="50"/>
      <c r="LC157" s="50"/>
      <c r="LD157" s="50"/>
      <c r="LE157" s="50"/>
      <c r="LF157" s="50"/>
      <c r="LG157" s="50"/>
      <c r="LH157" s="50"/>
      <c r="LI157" s="50"/>
      <c r="LJ157" s="50"/>
      <c r="LK157" s="50"/>
      <c r="LL157" s="50"/>
      <c r="LM157" s="50"/>
      <c r="LN157" s="50"/>
      <c r="LO157" s="50"/>
      <c r="LP157" s="50"/>
      <c r="LQ157" s="50"/>
      <c r="LR157" s="50"/>
      <c r="LS157" s="50"/>
      <c r="LT157" s="50"/>
      <c r="LU157" s="50"/>
      <c r="LV157" s="50"/>
      <c r="LW157" s="50"/>
      <c r="LX157" s="50"/>
      <c r="LY157" s="50"/>
      <c r="LZ157" s="50"/>
      <c r="MA157" s="50"/>
      <c r="MB157" s="50"/>
      <c r="MC157" s="50"/>
      <c r="MD157" s="50"/>
      <c r="ME157" s="50"/>
      <c r="MF157" s="50"/>
      <c r="MG157" s="50"/>
      <c r="MH157" s="50"/>
      <c r="MI157" s="50"/>
      <c r="MJ157" s="50"/>
      <c r="MK157" s="50"/>
      <c r="ML157" s="50"/>
      <c r="MM157" s="50"/>
      <c r="MN157" s="50"/>
      <c r="MO157" s="50"/>
      <c r="MP157" s="50"/>
      <c r="MQ157" s="50"/>
      <c r="MR157" s="50"/>
      <c r="MS157" s="50"/>
      <c r="MT157" s="50"/>
      <c r="MU157" s="50"/>
      <c r="MV157" s="50"/>
      <c r="MW157" s="50"/>
      <c r="MX157" s="50"/>
      <c r="MY157" s="50"/>
      <c r="MZ157" s="50"/>
      <c r="NA157" s="50"/>
      <c r="NB157" s="50"/>
      <c r="NC157" s="50"/>
      <c r="ND157" s="50"/>
      <c r="NE157" s="50"/>
      <c r="NF157" s="50"/>
      <c r="NG157" s="50"/>
      <c r="NH157" s="50"/>
      <c r="NI157" s="50"/>
      <c r="NJ157" s="50"/>
      <c r="NK157" s="50"/>
      <c r="NL157" s="50"/>
      <c r="NM157" s="50"/>
      <c r="NN157" s="50"/>
      <c r="NO157" s="50"/>
      <c r="NP157" s="50"/>
      <c r="NQ157" s="50"/>
      <c r="NR157" s="50"/>
      <c r="NS157" s="50"/>
      <c r="NT157" s="50"/>
      <c r="NU157" s="50"/>
      <c r="NV157" s="50"/>
      <c r="NW157" s="50"/>
      <c r="NX157" s="50"/>
      <c r="NY157" s="50"/>
      <c r="NZ157" s="50"/>
      <c r="OA157" s="50"/>
      <c r="OB157" s="50"/>
      <c r="OC157" s="50"/>
      <c r="OD157" s="50"/>
      <c r="OE157" s="50"/>
      <c r="OF157" s="50"/>
      <c r="OG157" s="50"/>
      <c r="OH157" s="50"/>
      <c r="OI157" s="50"/>
      <c r="OJ157" s="50"/>
      <c r="OK157" s="50"/>
      <c r="OL157" s="50"/>
      <c r="OM157" s="50"/>
      <c r="ON157" s="50"/>
      <c r="OO157" s="50"/>
      <c r="OP157" s="50"/>
      <c r="OQ157" s="50"/>
      <c r="OR157" s="50"/>
      <c r="OS157" s="50"/>
      <c r="OT157" s="50"/>
      <c r="OU157" s="50"/>
      <c r="OV157" s="50"/>
      <c r="OW157" s="50"/>
      <c r="OX157" s="50"/>
      <c r="OY157" s="50"/>
      <c r="OZ157" s="50"/>
      <c r="PA157" s="50"/>
      <c r="PB157" s="50"/>
      <c r="PC157" s="50"/>
      <c r="PD157" s="50"/>
      <c r="PE157" s="50"/>
      <c r="PF157" s="50"/>
      <c r="PG157" s="50"/>
      <c r="PH157" s="50"/>
      <c r="PI157" s="50"/>
      <c r="PJ157" s="50"/>
      <c r="PK157" s="50"/>
      <c r="PL157" s="50"/>
      <c r="PM157" s="50"/>
      <c r="PN157" s="50"/>
      <c r="PO157" s="50"/>
      <c r="PP157" s="50"/>
      <c r="PQ157" s="50"/>
      <c r="PR157" s="50"/>
      <c r="PS157" s="50"/>
      <c r="PT157" s="50"/>
      <c r="PU157" s="50"/>
      <c r="PV157" s="50"/>
      <c r="PW157" s="50"/>
      <c r="PX157" s="50"/>
      <c r="PY157" s="50"/>
      <c r="PZ157" s="50"/>
      <c r="QA157" s="50"/>
      <c r="QB157" s="50"/>
      <c r="QC157" s="50"/>
      <c r="QD157" s="50"/>
      <c r="QE157" s="50"/>
      <c r="QF157" s="50"/>
      <c r="QG157" s="50"/>
      <c r="QH157" s="50"/>
      <c r="QI157" s="50"/>
      <c r="QJ157" s="50"/>
      <c r="QK157" s="50"/>
      <c r="QL157" s="50"/>
      <c r="QM157" s="50"/>
      <c r="QN157" s="50"/>
      <c r="QO157" s="50"/>
      <c r="QP157" s="50"/>
      <c r="QQ157" s="50"/>
      <c r="QR157" s="50"/>
      <c r="QS157" s="50"/>
      <c r="QT157" s="50"/>
      <c r="QU157" s="50"/>
      <c r="QV157" s="50"/>
      <c r="QW157" s="50"/>
      <c r="QX157" s="50"/>
      <c r="QY157" s="50"/>
      <c r="QZ157" s="50"/>
      <c r="RA157" s="50"/>
      <c r="RB157" s="50"/>
      <c r="RC157" s="50"/>
      <c r="RD157" s="50"/>
      <c r="RE157" s="50"/>
      <c r="RF157" s="50"/>
      <c r="RG157" s="50"/>
      <c r="RH157" s="50"/>
    </row>
    <row r="158" spans="1:476" ht="15.75" customHeight="1">
      <c r="A158" s="50"/>
      <c r="B158" s="326" t="s">
        <v>279</v>
      </c>
      <c r="C158" s="212"/>
      <c r="D158" s="221">
        <f>SUM(H158:AQ158)</f>
        <v>27882940.799999986</v>
      </c>
      <c r="E158" s="212"/>
      <c r="F158" s="212"/>
      <c r="G158" s="212"/>
      <c r="H158" s="70">
        <f>+H159*H157</f>
        <v>0</v>
      </c>
      <c r="I158" s="70">
        <f>+I159*I157</f>
        <v>0</v>
      </c>
      <c r="J158" s="70">
        <f>+J159*J157</f>
        <v>0</v>
      </c>
      <c r="K158" s="70">
        <f>+K159*K157</f>
        <v>0</v>
      </c>
      <c r="L158" s="70">
        <f t="shared" ref="L158:AQ158" si="105">+L159*L157*95%</f>
        <v>871341.89999999991</v>
      </c>
      <c r="M158" s="70">
        <f t="shared" si="105"/>
        <v>871341.89999999991</v>
      </c>
      <c r="N158" s="70">
        <f t="shared" si="105"/>
        <v>871341.89999999991</v>
      </c>
      <c r="O158" s="70">
        <f t="shared" si="105"/>
        <v>871341.89999999991</v>
      </c>
      <c r="P158" s="70">
        <f t="shared" si="105"/>
        <v>871341.89999999991</v>
      </c>
      <c r="Q158" s="70">
        <f t="shared" si="105"/>
        <v>871341.89999999991</v>
      </c>
      <c r="R158" s="70">
        <f t="shared" si="105"/>
        <v>871341.89999999991</v>
      </c>
      <c r="S158" s="70">
        <f t="shared" si="105"/>
        <v>871341.89999999991</v>
      </c>
      <c r="T158" s="70">
        <f t="shared" si="105"/>
        <v>871341.89999999991</v>
      </c>
      <c r="U158" s="70">
        <f t="shared" si="105"/>
        <v>871341.89999999991</v>
      </c>
      <c r="V158" s="70">
        <f t="shared" si="105"/>
        <v>871341.89999999991</v>
      </c>
      <c r="W158" s="70">
        <f t="shared" si="105"/>
        <v>871341.89999999991</v>
      </c>
      <c r="X158" s="70">
        <f t="shared" si="105"/>
        <v>871341.89999999991</v>
      </c>
      <c r="Y158" s="70">
        <f t="shared" si="105"/>
        <v>871341.89999999991</v>
      </c>
      <c r="Z158" s="70">
        <f t="shared" si="105"/>
        <v>871341.89999999991</v>
      </c>
      <c r="AA158" s="70">
        <f t="shared" si="105"/>
        <v>871341.89999999991</v>
      </c>
      <c r="AB158" s="70">
        <f t="shared" si="105"/>
        <v>871341.89999999991</v>
      </c>
      <c r="AC158" s="70">
        <f t="shared" si="105"/>
        <v>871341.89999999991</v>
      </c>
      <c r="AD158" s="70">
        <f t="shared" si="105"/>
        <v>871341.89999999991</v>
      </c>
      <c r="AE158" s="70">
        <f t="shared" si="105"/>
        <v>871341.89999999991</v>
      </c>
      <c r="AF158" s="70">
        <f t="shared" si="105"/>
        <v>871341.89999999991</v>
      </c>
      <c r="AG158" s="70">
        <f t="shared" si="105"/>
        <v>871341.89999999991</v>
      </c>
      <c r="AH158" s="70">
        <f t="shared" si="105"/>
        <v>871341.89999999991</v>
      </c>
      <c r="AI158" s="70">
        <f t="shared" si="105"/>
        <v>871341.89999999991</v>
      </c>
      <c r="AJ158" s="70">
        <f t="shared" si="105"/>
        <v>871341.89999999991</v>
      </c>
      <c r="AK158" s="70">
        <f t="shared" si="105"/>
        <v>871341.89999999991</v>
      </c>
      <c r="AL158" s="70">
        <f t="shared" si="105"/>
        <v>871341.89999999991</v>
      </c>
      <c r="AM158" s="70">
        <f t="shared" si="105"/>
        <v>871341.89999999991</v>
      </c>
      <c r="AN158" s="70">
        <f t="shared" si="105"/>
        <v>871341.89999999991</v>
      </c>
      <c r="AO158" s="70">
        <f t="shared" si="105"/>
        <v>871341.89999999991</v>
      </c>
      <c r="AP158" s="70">
        <f t="shared" si="105"/>
        <v>871341.89999999991</v>
      </c>
      <c r="AQ158" s="70">
        <f t="shared" si="105"/>
        <v>871341.89999999991</v>
      </c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  <c r="IW158" s="50"/>
      <c r="IX158" s="50"/>
      <c r="IY158" s="50"/>
      <c r="IZ158" s="50"/>
      <c r="JA158" s="50"/>
      <c r="JB158" s="50"/>
      <c r="JC158" s="50"/>
      <c r="JD158" s="50"/>
      <c r="JE158" s="50"/>
      <c r="JF158" s="50"/>
      <c r="JG158" s="50"/>
      <c r="JH158" s="50"/>
      <c r="JI158" s="50"/>
      <c r="JJ158" s="50"/>
      <c r="JK158" s="50"/>
      <c r="JL158" s="50"/>
      <c r="JM158" s="50"/>
      <c r="JN158" s="50"/>
      <c r="JO158" s="50"/>
      <c r="JP158" s="50"/>
      <c r="JQ158" s="50"/>
      <c r="JR158" s="50"/>
      <c r="JS158" s="50"/>
      <c r="JT158" s="50"/>
      <c r="JU158" s="50"/>
      <c r="JV158" s="50"/>
      <c r="JW158" s="50"/>
      <c r="JX158" s="50"/>
      <c r="JY158" s="50"/>
      <c r="JZ158" s="50"/>
      <c r="KA158" s="50"/>
      <c r="KB158" s="50"/>
      <c r="KC158" s="50"/>
      <c r="KD158" s="50"/>
      <c r="KE158" s="50"/>
      <c r="KF158" s="50"/>
      <c r="KG158" s="50"/>
      <c r="KH158" s="50"/>
      <c r="KI158" s="50"/>
      <c r="KJ158" s="50"/>
      <c r="KK158" s="50"/>
      <c r="KL158" s="50"/>
      <c r="KM158" s="50"/>
      <c r="KN158" s="50"/>
      <c r="KO158" s="50"/>
      <c r="KP158" s="50"/>
      <c r="KQ158" s="50"/>
      <c r="KR158" s="50"/>
      <c r="KS158" s="50"/>
      <c r="KT158" s="50"/>
      <c r="KU158" s="50"/>
      <c r="KV158" s="50"/>
      <c r="KW158" s="50"/>
      <c r="KX158" s="50"/>
      <c r="KY158" s="50"/>
      <c r="KZ158" s="50"/>
      <c r="LA158" s="50"/>
      <c r="LB158" s="50"/>
      <c r="LC158" s="50"/>
      <c r="LD158" s="50"/>
      <c r="LE158" s="50"/>
      <c r="LF158" s="50"/>
      <c r="LG158" s="50"/>
      <c r="LH158" s="50"/>
      <c r="LI158" s="50"/>
      <c r="LJ158" s="50"/>
      <c r="LK158" s="50"/>
      <c r="LL158" s="50"/>
      <c r="LM158" s="50"/>
      <c r="LN158" s="50"/>
      <c r="LO158" s="50"/>
      <c r="LP158" s="50"/>
      <c r="LQ158" s="50"/>
      <c r="LR158" s="50"/>
      <c r="LS158" s="50"/>
      <c r="LT158" s="50"/>
      <c r="LU158" s="50"/>
      <c r="LV158" s="50"/>
      <c r="LW158" s="50"/>
      <c r="LX158" s="50"/>
      <c r="LY158" s="50"/>
      <c r="LZ158" s="50"/>
      <c r="MA158" s="50"/>
      <c r="MB158" s="50"/>
      <c r="MC158" s="50"/>
      <c r="MD158" s="50"/>
      <c r="ME158" s="50"/>
      <c r="MF158" s="50"/>
      <c r="MG158" s="50"/>
      <c r="MH158" s="50"/>
      <c r="MI158" s="50"/>
      <c r="MJ158" s="50"/>
      <c r="MK158" s="50"/>
      <c r="ML158" s="50"/>
      <c r="MM158" s="50"/>
      <c r="MN158" s="50"/>
      <c r="MO158" s="50"/>
      <c r="MP158" s="50"/>
      <c r="MQ158" s="50"/>
      <c r="MR158" s="50"/>
      <c r="MS158" s="50"/>
      <c r="MT158" s="50"/>
      <c r="MU158" s="50"/>
      <c r="MV158" s="50"/>
      <c r="MW158" s="50"/>
      <c r="MX158" s="50"/>
      <c r="MY158" s="50"/>
      <c r="MZ158" s="50"/>
      <c r="NA158" s="50"/>
      <c r="NB158" s="50"/>
      <c r="NC158" s="50"/>
      <c r="ND158" s="50"/>
      <c r="NE158" s="50"/>
      <c r="NF158" s="50"/>
      <c r="NG158" s="50"/>
      <c r="NH158" s="50"/>
      <c r="NI158" s="50"/>
      <c r="NJ158" s="50"/>
      <c r="NK158" s="50"/>
      <c r="NL158" s="50"/>
      <c r="NM158" s="50"/>
      <c r="NN158" s="50"/>
      <c r="NO158" s="50"/>
      <c r="NP158" s="50"/>
      <c r="NQ158" s="50"/>
      <c r="NR158" s="50"/>
      <c r="NS158" s="50"/>
      <c r="NT158" s="50"/>
      <c r="NU158" s="50"/>
      <c r="NV158" s="50"/>
      <c r="NW158" s="50"/>
      <c r="NX158" s="50"/>
      <c r="NY158" s="50"/>
      <c r="NZ158" s="50"/>
      <c r="OA158" s="50"/>
      <c r="OB158" s="50"/>
      <c r="OC158" s="50"/>
      <c r="OD158" s="50"/>
      <c r="OE158" s="50"/>
      <c r="OF158" s="50"/>
      <c r="OG158" s="50"/>
      <c r="OH158" s="50"/>
      <c r="OI158" s="50"/>
      <c r="OJ158" s="50"/>
      <c r="OK158" s="50"/>
      <c r="OL158" s="50"/>
      <c r="OM158" s="50"/>
      <c r="ON158" s="50"/>
      <c r="OO158" s="50"/>
      <c r="OP158" s="50"/>
      <c r="OQ158" s="50"/>
      <c r="OR158" s="50"/>
      <c r="OS158" s="50"/>
      <c r="OT158" s="50"/>
      <c r="OU158" s="50"/>
      <c r="OV158" s="50"/>
      <c r="OW158" s="50"/>
      <c r="OX158" s="50"/>
      <c r="OY158" s="50"/>
      <c r="OZ158" s="50"/>
      <c r="PA158" s="50"/>
      <c r="PB158" s="50"/>
      <c r="PC158" s="50"/>
      <c r="PD158" s="50"/>
      <c r="PE158" s="50"/>
      <c r="PF158" s="50"/>
      <c r="PG158" s="50"/>
      <c r="PH158" s="50"/>
      <c r="PI158" s="50"/>
      <c r="PJ158" s="50"/>
      <c r="PK158" s="50"/>
      <c r="PL158" s="50"/>
      <c r="PM158" s="50"/>
      <c r="PN158" s="50"/>
      <c r="PO158" s="50"/>
      <c r="PP158" s="50"/>
      <c r="PQ158" s="50"/>
      <c r="PR158" s="50"/>
      <c r="PS158" s="50"/>
      <c r="PT158" s="50"/>
      <c r="PU158" s="50"/>
      <c r="PV158" s="50"/>
      <c r="PW158" s="50"/>
      <c r="PX158" s="50"/>
      <c r="PY158" s="50"/>
      <c r="PZ158" s="50"/>
      <c r="QA158" s="50"/>
      <c r="QB158" s="50"/>
      <c r="QC158" s="50"/>
      <c r="QD158" s="50"/>
      <c r="QE158" s="50"/>
      <c r="QF158" s="50"/>
      <c r="QG158" s="50"/>
      <c r="QH158" s="50"/>
      <c r="QI158" s="50"/>
      <c r="QJ158" s="50"/>
      <c r="QK158" s="50"/>
      <c r="QL158" s="50"/>
      <c r="QM158" s="50"/>
      <c r="QN158" s="50"/>
      <c r="QO158" s="50"/>
      <c r="QP158" s="50"/>
      <c r="QQ158" s="50"/>
      <c r="QR158" s="50"/>
      <c r="QS158" s="50"/>
      <c r="QT158" s="50"/>
      <c r="QU158" s="50"/>
      <c r="QV158" s="50"/>
      <c r="QW158" s="50"/>
      <c r="QX158" s="50"/>
      <c r="QY158" s="50"/>
      <c r="QZ158" s="50"/>
      <c r="RA158" s="50"/>
      <c r="RB158" s="50"/>
      <c r="RC158" s="50"/>
      <c r="RD158" s="50"/>
      <c r="RE158" s="50"/>
      <c r="RF158" s="50"/>
      <c r="RG158" s="50"/>
      <c r="RH158" s="50"/>
    </row>
    <row r="159" spans="1:476" ht="15.75" customHeight="1">
      <c r="A159" s="50"/>
      <c r="B159" s="326" t="s">
        <v>280</v>
      </c>
      <c r="C159" s="212"/>
      <c r="D159" s="221">
        <f>SUM(H159:AQ159)</f>
        <v>249600</v>
      </c>
      <c r="E159" s="212"/>
      <c r="F159" s="212"/>
      <c r="G159" s="212"/>
      <c r="H159" s="227"/>
      <c r="I159" s="227">
        <v>0</v>
      </c>
      <c r="J159" s="227">
        <v>0</v>
      </c>
      <c r="K159" s="227">
        <v>0</v>
      </c>
      <c r="L159" s="227">
        <v>7800</v>
      </c>
      <c r="M159" s="227">
        <v>7800</v>
      </c>
      <c r="N159" s="227">
        <v>7800</v>
      </c>
      <c r="O159" s="227">
        <v>7800</v>
      </c>
      <c r="P159" s="227">
        <v>7800</v>
      </c>
      <c r="Q159" s="227">
        <v>7800</v>
      </c>
      <c r="R159" s="227">
        <v>7800</v>
      </c>
      <c r="S159" s="227">
        <v>7800</v>
      </c>
      <c r="T159" s="227">
        <v>7800</v>
      </c>
      <c r="U159" s="227">
        <v>7800</v>
      </c>
      <c r="V159" s="227">
        <v>7800</v>
      </c>
      <c r="W159" s="227">
        <v>7800</v>
      </c>
      <c r="X159" s="227">
        <v>7800</v>
      </c>
      <c r="Y159" s="227">
        <v>7800</v>
      </c>
      <c r="Z159" s="227">
        <v>7800</v>
      </c>
      <c r="AA159" s="227">
        <v>7800</v>
      </c>
      <c r="AB159" s="227">
        <v>7800</v>
      </c>
      <c r="AC159" s="227">
        <v>7800</v>
      </c>
      <c r="AD159" s="227">
        <v>7800</v>
      </c>
      <c r="AE159" s="227">
        <v>7800</v>
      </c>
      <c r="AF159" s="227">
        <v>7800</v>
      </c>
      <c r="AG159" s="227">
        <v>7800</v>
      </c>
      <c r="AH159" s="227">
        <v>7800</v>
      </c>
      <c r="AI159" s="227">
        <v>7800</v>
      </c>
      <c r="AJ159" s="227">
        <v>7800</v>
      </c>
      <c r="AK159" s="227">
        <v>7800</v>
      </c>
      <c r="AL159" s="227">
        <v>7800</v>
      </c>
      <c r="AM159" s="227">
        <v>7800</v>
      </c>
      <c r="AN159" s="227">
        <v>7800</v>
      </c>
      <c r="AO159" s="227">
        <v>7800</v>
      </c>
      <c r="AP159" s="227">
        <v>7800</v>
      </c>
      <c r="AQ159" s="227">
        <v>7800</v>
      </c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  <c r="IW159" s="50"/>
      <c r="IX159" s="50"/>
      <c r="IY159" s="50"/>
      <c r="IZ159" s="50"/>
      <c r="JA159" s="50"/>
      <c r="JB159" s="50"/>
      <c r="JC159" s="50"/>
      <c r="JD159" s="50"/>
      <c r="JE159" s="50"/>
      <c r="JF159" s="50"/>
      <c r="JG159" s="50"/>
      <c r="JH159" s="50"/>
      <c r="JI159" s="50"/>
      <c r="JJ159" s="50"/>
      <c r="JK159" s="50"/>
      <c r="JL159" s="50"/>
      <c r="JM159" s="50"/>
      <c r="JN159" s="50"/>
      <c r="JO159" s="50"/>
      <c r="JP159" s="50"/>
      <c r="JQ159" s="50"/>
      <c r="JR159" s="50"/>
      <c r="JS159" s="50"/>
      <c r="JT159" s="50"/>
      <c r="JU159" s="50"/>
      <c r="JV159" s="50"/>
      <c r="JW159" s="50"/>
      <c r="JX159" s="50"/>
      <c r="JY159" s="50"/>
      <c r="JZ159" s="50"/>
      <c r="KA159" s="50"/>
      <c r="KB159" s="50"/>
      <c r="KC159" s="50"/>
      <c r="KD159" s="50"/>
      <c r="KE159" s="50"/>
      <c r="KF159" s="50"/>
      <c r="KG159" s="50"/>
      <c r="KH159" s="50"/>
      <c r="KI159" s="50"/>
      <c r="KJ159" s="50"/>
      <c r="KK159" s="50"/>
      <c r="KL159" s="50"/>
      <c r="KM159" s="50"/>
      <c r="KN159" s="50"/>
      <c r="KO159" s="50"/>
      <c r="KP159" s="50"/>
      <c r="KQ159" s="50"/>
      <c r="KR159" s="50"/>
      <c r="KS159" s="50"/>
      <c r="KT159" s="50"/>
      <c r="KU159" s="50"/>
      <c r="KV159" s="50"/>
      <c r="KW159" s="50"/>
      <c r="KX159" s="50"/>
      <c r="KY159" s="50"/>
      <c r="KZ159" s="50"/>
      <c r="LA159" s="50"/>
      <c r="LB159" s="50"/>
      <c r="LC159" s="50"/>
      <c r="LD159" s="50"/>
      <c r="LE159" s="50"/>
      <c r="LF159" s="50"/>
      <c r="LG159" s="50"/>
      <c r="LH159" s="50"/>
      <c r="LI159" s="50"/>
      <c r="LJ159" s="50"/>
      <c r="LK159" s="50"/>
      <c r="LL159" s="50"/>
      <c r="LM159" s="50"/>
      <c r="LN159" s="50"/>
      <c r="LO159" s="50"/>
      <c r="LP159" s="50"/>
      <c r="LQ159" s="50"/>
      <c r="LR159" s="50"/>
      <c r="LS159" s="50"/>
      <c r="LT159" s="50"/>
      <c r="LU159" s="50"/>
      <c r="LV159" s="50"/>
      <c r="LW159" s="50"/>
      <c r="LX159" s="50"/>
      <c r="LY159" s="50"/>
      <c r="LZ159" s="50"/>
      <c r="MA159" s="50"/>
      <c r="MB159" s="50"/>
      <c r="MC159" s="50"/>
      <c r="MD159" s="50"/>
      <c r="ME159" s="50"/>
      <c r="MF159" s="50"/>
      <c r="MG159" s="50"/>
      <c r="MH159" s="50"/>
      <c r="MI159" s="50"/>
      <c r="MJ159" s="50"/>
      <c r="MK159" s="50"/>
      <c r="ML159" s="50"/>
      <c r="MM159" s="50"/>
      <c r="MN159" s="50"/>
      <c r="MO159" s="50"/>
      <c r="MP159" s="50"/>
      <c r="MQ159" s="50"/>
      <c r="MR159" s="50"/>
      <c r="MS159" s="50"/>
      <c r="MT159" s="50"/>
      <c r="MU159" s="50"/>
      <c r="MV159" s="50"/>
      <c r="MW159" s="50"/>
      <c r="MX159" s="50"/>
      <c r="MY159" s="50"/>
      <c r="MZ159" s="50"/>
      <c r="NA159" s="50"/>
      <c r="NB159" s="50"/>
      <c r="NC159" s="50"/>
      <c r="ND159" s="50"/>
      <c r="NE159" s="50"/>
      <c r="NF159" s="50"/>
      <c r="NG159" s="50"/>
      <c r="NH159" s="50"/>
      <c r="NI159" s="50"/>
      <c r="NJ159" s="50"/>
      <c r="NK159" s="50"/>
      <c r="NL159" s="50"/>
      <c r="NM159" s="50"/>
      <c r="NN159" s="50"/>
      <c r="NO159" s="50"/>
      <c r="NP159" s="50"/>
      <c r="NQ159" s="50"/>
      <c r="NR159" s="50"/>
      <c r="NS159" s="50"/>
      <c r="NT159" s="50"/>
      <c r="NU159" s="50"/>
      <c r="NV159" s="50"/>
      <c r="NW159" s="50"/>
      <c r="NX159" s="50"/>
      <c r="NY159" s="50"/>
      <c r="NZ159" s="50"/>
      <c r="OA159" s="50"/>
      <c r="OB159" s="50"/>
      <c r="OC159" s="50"/>
      <c r="OD159" s="50"/>
      <c r="OE159" s="50"/>
      <c r="OF159" s="50"/>
      <c r="OG159" s="50"/>
      <c r="OH159" s="50"/>
      <c r="OI159" s="50"/>
      <c r="OJ159" s="50"/>
      <c r="OK159" s="50"/>
      <c r="OL159" s="50"/>
      <c r="OM159" s="50"/>
      <c r="ON159" s="50"/>
      <c r="OO159" s="50"/>
      <c r="OP159" s="50"/>
      <c r="OQ159" s="50"/>
      <c r="OR159" s="50"/>
      <c r="OS159" s="50"/>
      <c r="OT159" s="50"/>
      <c r="OU159" s="50"/>
      <c r="OV159" s="50"/>
      <c r="OW159" s="50"/>
      <c r="OX159" s="50"/>
      <c r="OY159" s="50"/>
      <c r="OZ159" s="50"/>
      <c r="PA159" s="50"/>
      <c r="PB159" s="50"/>
      <c r="PC159" s="50"/>
      <c r="PD159" s="50"/>
      <c r="PE159" s="50"/>
      <c r="PF159" s="50"/>
      <c r="PG159" s="50"/>
      <c r="PH159" s="50"/>
      <c r="PI159" s="50"/>
      <c r="PJ159" s="50"/>
      <c r="PK159" s="50"/>
      <c r="PL159" s="50"/>
      <c r="PM159" s="50"/>
      <c r="PN159" s="50"/>
      <c r="PO159" s="50"/>
      <c r="PP159" s="50"/>
      <c r="PQ159" s="50"/>
      <c r="PR159" s="50"/>
      <c r="PS159" s="50"/>
      <c r="PT159" s="50"/>
      <c r="PU159" s="50"/>
      <c r="PV159" s="50"/>
      <c r="PW159" s="50"/>
      <c r="PX159" s="50"/>
      <c r="PY159" s="50"/>
      <c r="PZ159" s="50"/>
      <c r="QA159" s="50"/>
      <c r="QB159" s="50"/>
      <c r="QC159" s="50"/>
      <c r="QD159" s="50"/>
      <c r="QE159" s="50"/>
      <c r="QF159" s="50"/>
      <c r="QG159" s="50"/>
      <c r="QH159" s="50"/>
      <c r="QI159" s="50"/>
      <c r="QJ159" s="50"/>
      <c r="QK159" s="50"/>
      <c r="QL159" s="50"/>
      <c r="QM159" s="50"/>
      <c r="QN159" s="50"/>
      <c r="QO159" s="50"/>
      <c r="QP159" s="50"/>
      <c r="QQ159" s="50"/>
      <c r="QR159" s="50"/>
      <c r="QS159" s="50"/>
      <c r="QT159" s="50"/>
      <c r="QU159" s="50"/>
      <c r="QV159" s="50"/>
      <c r="QW159" s="50"/>
      <c r="QX159" s="50"/>
      <c r="QY159" s="50"/>
      <c r="QZ159" s="50"/>
      <c r="RA159" s="50"/>
      <c r="RB159" s="50"/>
      <c r="RC159" s="50"/>
      <c r="RD159" s="50"/>
      <c r="RE159" s="50"/>
      <c r="RF159" s="50"/>
      <c r="RG159" s="50"/>
      <c r="RH159" s="50"/>
    </row>
    <row r="160" spans="1:476" ht="15.75" customHeight="1">
      <c r="A160" s="50"/>
      <c r="B160" s="210"/>
      <c r="C160" s="212"/>
      <c r="D160" s="212"/>
      <c r="E160" s="212"/>
      <c r="F160" s="212"/>
      <c r="G160" s="212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  <c r="IW160" s="50"/>
      <c r="IX160" s="50"/>
      <c r="IY160" s="50"/>
      <c r="IZ160" s="50"/>
      <c r="JA160" s="50"/>
      <c r="JB160" s="50"/>
      <c r="JC160" s="50"/>
      <c r="JD160" s="50"/>
      <c r="JE160" s="50"/>
      <c r="JF160" s="50"/>
      <c r="JG160" s="50"/>
      <c r="JH160" s="50"/>
      <c r="JI160" s="50"/>
      <c r="JJ160" s="50"/>
      <c r="JK160" s="50"/>
      <c r="JL160" s="50"/>
      <c r="JM160" s="50"/>
      <c r="JN160" s="50"/>
      <c r="JO160" s="50"/>
      <c r="JP160" s="50"/>
      <c r="JQ160" s="50"/>
      <c r="JR160" s="50"/>
      <c r="JS160" s="50"/>
      <c r="JT160" s="50"/>
      <c r="JU160" s="50"/>
      <c r="JV160" s="50"/>
      <c r="JW160" s="50"/>
      <c r="JX160" s="50"/>
      <c r="JY160" s="50"/>
      <c r="JZ160" s="50"/>
      <c r="KA160" s="50"/>
      <c r="KB160" s="50"/>
      <c r="KC160" s="50"/>
      <c r="KD160" s="50"/>
      <c r="KE160" s="50"/>
      <c r="KF160" s="50"/>
      <c r="KG160" s="50"/>
      <c r="KH160" s="50"/>
      <c r="KI160" s="50"/>
      <c r="KJ160" s="50"/>
      <c r="KK160" s="50"/>
      <c r="KL160" s="50"/>
      <c r="KM160" s="50"/>
      <c r="KN160" s="50"/>
      <c r="KO160" s="50"/>
      <c r="KP160" s="50"/>
      <c r="KQ160" s="50"/>
      <c r="KR160" s="50"/>
      <c r="KS160" s="50"/>
      <c r="KT160" s="50"/>
      <c r="KU160" s="50"/>
      <c r="KV160" s="50"/>
      <c r="KW160" s="50"/>
      <c r="KX160" s="50"/>
      <c r="KY160" s="50"/>
      <c r="KZ160" s="50"/>
      <c r="LA160" s="50"/>
      <c r="LB160" s="50"/>
      <c r="LC160" s="50"/>
      <c r="LD160" s="50"/>
      <c r="LE160" s="50"/>
      <c r="LF160" s="50"/>
      <c r="LG160" s="50"/>
      <c r="LH160" s="50"/>
      <c r="LI160" s="50"/>
      <c r="LJ160" s="50"/>
      <c r="LK160" s="50"/>
      <c r="LL160" s="50"/>
      <c r="LM160" s="50"/>
      <c r="LN160" s="50"/>
      <c r="LO160" s="50"/>
      <c r="LP160" s="50"/>
      <c r="LQ160" s="50"/>
      <c r="LR160" s="50"/>
      <c r="LS160" s="50"/>
      <c r="LT160" s="50"/>
      <c r="LU160" s="50"/>
      <c r="LV160" s="50"/>
      <c r="LW160" s="50"/>
      <c r="LX160" s="50"/>
      <c r="LY160" s="50"/>
      <c r="LZ160" s="50"/>
      <c r="MA160" s="50"/>
      <c r="MB160" s="50"/>
      <c r="MC160" s="50"/>
      <c r="MD160" s="50"/>
      <c r="ME160" s="50"/>
      <c r="MF160" s="50"/>
      <c r="MG160" s="50"/>
      <c r="MH160" s="50"/>
      <c r="MI160" s="50"/>
      <c r="MJ160" s="50"/>
      <c r="MK160" s="50"/>
      <c r="ML160" s="50"/>
      <c r="MM160" s="50"/>
      <c r="MN160" s="50"/>
      <c r="MO160" s="50"/>
      <c r="MP160" s="50"/>
      <c r="MQ160" s="50"/>
      <c r="MR160" s="50"/>
      <c r="MS160" s="50"/>
      <c r="MT160" s="50"/>
      <c r="MU160" s="50"/>
      <c r="MV160" s="50"/>
      <c r="MW160" s="50"/>
      <c r="MX160" s="50"/>
      <c r="MY160" s="50"/>
      <c r="MZ160" s="50"/>
      <c r="NA160" s="50"/>
      <c r="NB160" s="50"/>
      <c r="NC160" s="50"/>
      <c r="ND160" s="50"/>
      <c r="NE160" s="50"/>
      <c r="NF160" s="50"/>
      <c r="NG160" s="50"/>
      <c r="NH160" s="50"/>
      <c r="NI160" s="50"/>
      <c r="NJ160" s="50"/>
      <c r="NK160" s="50"/>
      <c r="NL160" s="50"/>
      <c r="NM160" s="50"/>
      <c r="NN160" s="50"/>
      <c r="NO160" s="50"/>
      <c r="NP160" s="50"/>
      <c r="NQ160" s="50"/>
      <c r="NR160" s="50"/>
      <c r="NS160" s="50"/>
      <c r="NT160" s="50"/>
      <c r="NU160" s="50"/>
      <c r="NV160" s="50"/>
      <c r="NW160" s="50"/>
      <c r="NX160" s="50"/>
      <c r="NY160" s="50"/>
      <c r="NZ160" s="50"/>
      <c r="OA160" s="50"/>
      <c r="OB160" s="50"/>
      <c r="OC160" s="50"/>
      <c r="OD160" s="50"/>
      <c r="OE160" s="50"/>
      <c r="OF160" s="50"/>
      <c r="OG160" s="50"/>
      <c r="OH160" s="50"/>
      <c r="OI160" s="50"/>
      <c r="OJ160" s="50"/>
      <c r="OK160" s="50"/>
      <c r="OL160" s="50"/>
      <c r="OM160" s="50"/>
      <c r="ON160" s="50"/>
      <c r="OO160" s="50"/>
      <c r="OP160" s="50"/>
      <c r="OQ160" s="50"/>
      <c r="OR160" s="50"/>
      <c r="OS160" s="50"/>
      <c r="OT160" s="50"/>
      <c r="OU160" s="50"/>
      <c r="OV160" s="50"/>
      <c r="OW160" s="50"/>
      <c r="OX160" s="50"/>
      <c r="OY160" s="50"/>
      <c r="OZ160" s="50"/>
      <c r="PA160" s="50"/>
      <c r="PB160" s="50"/>
      <c r="PC160" s="50"/>
      <c r="PD160" s="50"/>
      <c r="PE160" s="50"/>
      <c r="PF160" s="50"/>
      <c r="PG160" s="50"/>
      <c r="PH160" s="50"/>
      <c r="PI160" s="50"/>
      <c r="PJ160" s="50"/>
      <c r="PK160" s="50"/>
      <c r="PL160" s="50"/>
      <c r="PM160" s="50"/>
      <c r="PN160" s="50"/>
      <c r="PO160" s="50"/>
      <c r="PP160" s="50"/>
      <c r="PQ160" s="50"/>
      <c r="PR160" s="50"/>
      <c r="PS160" s="50"/>
      <c r="PT160" s="50"/>
      <c r="PU160" s="50"/>
      <c r="PV160" s="50"/>
      <c r="PW160" s="50"/>
      <c r="PX160" s="50"/>
      <c r="PY160" s="50"/>
      <c r="PZ160" s="50"/>
      <c r="QA160" s="50"/>
      <c r="QB160" s="50"/>
      <c r="QC160" s="50"/>
      <c r="QD160" s="50"/>
      <c r="QE160" s="50"/>
      <c r="QF160" s="50"/>
      <c r="QG160" s="50"/>
      <c r="QH160" s="50"/>
      <c r="QI160" s="50"/>
      <c r="QJ160" s="50"/>
      <c r="QK160" s="50"/>
      <c r="QL160" s="50"/>
      <c r="QM160" s="50"/>
      <c r="QN160" s="50"/>
      <c r="QO160" s="50"/>
      <c r="QP160" s="50"/>
      <c r="QQ160" s="50"/>
      <c r="QR160" s="50"/>
      <c r="QS160" s="50"/>
      <c r="QT160" s="50"/>
      <c r="QU160" s="50"/>
      <c r="QV160" s="50"/>
      <c r="QW160" s="50"/>
      <c r="QX160" s="50"/>
      <c r="QY160" s="50"/>
      <c r="QZ160" s="50"/>
      <c r="RA160" s="50"/>
      <c r="RB160" s="50"/>
      <c r="RC160" s="50"/>
      <c r="RD160" s="50"/>
      <c r="RE160" s="50"/>
      <c r="RF160" s="50"/>
      <c r="RG160" s="50"/>
      <c r="RH160" s="50"/>
    </row>
    <row r="161" spans="1:476" ht="15.75" customHeight="1">
      <c r="A161" s="50"/>
      <c r="B161" s="205" t="s">
        <v>308</v>
      </c>
      <c r="C161" s="204"/>
      <c r="D161" s="204"/>
      <c r="E161" s="204"/>
      <c r="F161" s="204"/>
      <c r="G161" s="204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6"/>
      <c r="AN161" s="336"/>
      <c r="AO161" s="336"/>
      <c r="AP161" s="336"/>
      <c r="AQ161" s="336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  <c r="IW161" s="50"/>
      <c r="IX161" s="50"/>
      <c r="IY161" s="50"/>
      <c r="IZ161" s="50"/>
      <c r="JA161" s="50"/>
      <c r="JB161" s="50"/>
      <c r="JC161" s="50"/>
      <c r="JD161" s="50"/>
      <c r="JE161" s="50"/>
      <c r="JF161" s="50"/>
      <c r="JG161" s="50"/>
      <c r="JH161" s="50"/>
      <c r="JI161" s="50"/>
      <c r="JJ161" s="50"/>
      <c r="JK161" s="50"/>
      <c r="JL161" s="50"/>
      <c r="JM161" s="50"/>
      <c r="JN161" s="50"/>
      <c r="JO161" s="50"/>
      <c r="JP161" s="50"/>
      <c r="JQ161" s="50"/>
      <c r="JR161" s="50"/>
      <c r="JS161" s="50"/>
      <c r="JT161" s="50"/>
      <c r="JU161" s="50"/>
      <c r="JV161" s="50"/>
      <c r="JW161" s="50"/>
      <c r="JX161" s="50"/>
      <c r="JY161" s="50"/>
      <c r="JZ161" s="50"/>
      <c r="KA161" s="50"/>
      <c r="KB161" s="50"/>
      <c r="KC161" s="50"/>
      <c r="KD161" s="50"/>
      <c r="KE161" s="50"/>
      <c r="KF161" s="50"/>
      <c r="KG161" s="50"/>
      <c r="KH161" s="50"/>
      <c r="KI161" s="50"/>
      <c r="KJ161" s="50"/>
      <c r="KK161" s="50"/>
      <c r="KL161" s="50"/>
      <c r="KM161" s="50"/>
      <c r="KN161" s="50"/>
      <c r="KO161" s="50"/>
      <c r="KP161" s="50"/>
      <c r="KQ161" s="50"/>
      <c r="KR161" s="50"/>
      <c r="KS161" s="50"/>
      <c r="KT161" s="50"/>
      <c r="KU161" s="50"/>
      <c r="KV161" s="50"/>
      <c r="KW161" s="50"/>
      <c r="KX161" s="50"/>
      <c r="KY161" s="50"/>
      <c r="KZ161" s="50"/>
      <c r="LA161" s="50"/>
      <c r="LB161" s="50"/>
      <c r="LC161" s="50"/>
      <c r="LD161" s="50"/>
      <c r="LE161" s="50"/>
      <c r="LF161" s="50"/>
      <c r="LG161" s="50"/>
      <c r="LH161" s="50"/>
      <c r="LI161" s="50"/>
      <c r="LJ161" s="50"/>
      <c r="LK161" s="50"/>
      <c r="LL161" s="50"/>
      <c r="LM161" s="50"/>
      <c r="LN161" s="50"/>
      <c r="LO161" s="50"/>
      <c r="LP161" s="50"/>
      <c r="LQ161" s="50"/>
      <c r="LR161" s="50"/>
      <c r="LS161" s="50"/>
      <c r="LT161" s="50"/>
      <c r="LU161" s="50"/>
      <c r="LV161" s="50"/>
      <c r="LW161" s="50"/>
      <c r="LX161" s="50"/>
      <c r="LY161" s="50"/>
      <c r="LZ161" s="50"/>
      <c r="MA161" s="50"/>
      <c r="MB161" s="50"/>
      <c r="MC161" s="50"/>
      <c r="MD161" s="50"/>
      <c r="ME161" s="50"/>
      <c r="MF161" s="50"/>
      <c r="MG161" s="50"/>
      <c r="MH161" s="50"/>
      <c r="MI161" s="50"/>
      <c r="MJ161" s="50"/>
      <c r="MK161" s="50"/>
      <c r="ML161" s="50"/>
      <c r="MM161" s="50"/>
      <c r="MN161" s="50"/>
      <c r="MO161" s="50"/>
      <c r="MP161" s="50"/>
      <c r="MQ161" s="50"/>
      <c r="MR161" s="50"/>
      <c r="MS161" s="50"/>
      <c r="MT161" s="50"/>
      <c r="MU161" s="50"/>
      <c r="MV161" s="50"/>
      <c r="MW161" s="50"/>
      <c r="MX161" s="50"/>
      <c r="MY161" s="50"/>
      <c r="MZ161" s="50"/>
      <c r="NA161" s="50"/>
      <c r="NB161" s="50"/>
      <c r="NC161" s="50"/>
      <c r="ND161" s="50"/>
      <c r="NE161" s="50"/>
      <c r="NF161" s="50"/>
      <c r="NG161" s="50"/>
      <c r="NH161" s="50"/>
      <c r="NI161" s="50"/>
      <c r="NJ161" s="50"/>
      <c r="NK161" s="50"/>
      <c r="NL161" s="50"/>
      <c r="NM161" s="50"/>
      <c r="NN161" s="50"/>
      <c r="NO161" s="50"/>
      <c r="NP161" s="50"/>
      <c r="NQ161" s="50"/>
      <c r="NR161" s="50"/>
      <c r="NS161" s="50"/>
      <c r="NT161" s="50"/>
      <c r="NU161" s="50"/>
      <c r="NV161" s="50"/>
      <c r="NW161" s="50"/>
      <c r="NX161" s="50"/>
      <c r="NY161" s="50"/>
      <c r="NZ161" s="50"/>
      <c r="OA161" s="50"/>
      <c r="OB161" s="50"/>
      <c r="OC161" s="50"/>
      <c r="OD161" s="50"/>
      <c r="OE161" s="50"/>
      <c r="OF161" s="50"/>
      <c r="OG161" s="50"/>
      <c r="OH161" s="50"/>
      <c r="OI161" s="50"/>
      <c r="OJ161" s="50"/>
      <c r="OK161" s="50"/>
      <c r="OL161" s="50"/>
      <c r="OM161" s="50"/>
      <c r="ON161" s="50"/>
      <c r="OO161" s="50"/>
      <c r="OP161" s="50"/>
      <c r="OQ161" s="50"/>
      <c r="OR161" s="50"/>
      <c r="OS161" s="50"/>
      <c r="OT161" s="50"/>
      <c r="OU161" s="50"/>
      <c r="OV161" s="50"/>
      <c r="OW161" s="50"/>
      <c r="OX161" s="50"/>
      <c r="OY161" s="50"/>
      <c r="OZ161" s="50"/>
      <c r="PA161" s="50"/>
      <c r="PB161" s="50"/>
      <c r="PC161" s="50"/>
      <c r="PD161" s="50"/>
      <c r="PE161" s="50"/>
      <c r="PF161" s="50"/>
      <c r="PG161" s="50"/>
      <c r="PH161" s="50"/>
      <c r="PI161" s="50"/>
      <c r="PJ161" s="50"/>
      <c r="PK161" s="50"/>
      <c r="PL161" s="50"/>
      <c r="PM161" s="50"/>
      <c r="PN161" s="50"/>
      <c r="PO161" s="50"/>
      <c r="PP161" s="50"/>
      <c r="PQ161" s="50"/>
      <c r="PR161" s="50"/>
      <c r="PS161" s="50"/>
      <c r="PT161" s="50"/>
      <c r="PU161" s="50"/>
      <c r="PV161" s="50"/>
      <c r="PW161" s="50"/>
      <c r="PX161" s="50"/>
      <c r="PY161" s="50"/>
      <c r="PZ161" s="50"/>
      <c r="QA161" s="50"/>
      <c r="QB161" s="50"/>
      <c r="QC161" s="50"/>
      <c r="QD161" s="50"/>
      <c r="QE161" s="50"/>
      <c r="QF161" s="50"/>
      <c r="QG161" s="50"/>
      <c r="QH161" s="50"/>
      <c r="QI161" s="50"/>
      <c r="QJ161" s="50"/>
      <c r="QK161" s="50"/>
      <c r="QL161" s="50"/>
      <c r="QM161" s="50"/>
      <c r="QN161" s="50"/>
      <c r="QO161" s="50"/>
      <c r="QP161" s="50"/>
      <c r="QQ161" s="50"/>
      <c r="QR161" s="50"/>
      <c r="QS161" s="50"/>
      <c r="QT161" s="50"/>
      <c r="QU161" s="50"/>
      <c r="QV161" s="50"/>
      <c r="QW161" s="50"/>
      <c r="QX161" s="50"/>
      <c r="QY161" s="50"/>
      <c r="QZ161" s="50"/>
      <c r="RA161" s="50"/>
      <c r="RB161" s="50"/>
      <c r="RC161" s="50"/>
      <c r="RD161" s="50"/>
      <c r="RE161" s="50"/>
      <c r="RF161" s="50"/>
      <c r="RG161" s="50"/>
      <c r="RH161" s="50"/>
    </row>
    <row r="162" spans="1:476" ht="6" customHeight="1">
      <c r="A162" s="50"/>
      <c r="B162" s="324"/>
      <c r="C162" s="50"/>
      <c r="D162" s="221"/>
      <c r="E162" s="221"/>
      <c r="F162" s="221"/>
      <c r="G162" s="221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  <c r="IW162" s="50"/>
      <c r="IX162" s="50"/>
      <c r="IY162" s="50"/>
      <c r="IZ162" s="50"/>
      <c r="JA162" s="50"/>
      <c r="JB162" s="50"/>
      <c r="JC162" s="50"/>
      <c r="JD162" s="50"/>
      <c r="JE162" s="50"/>
      <c r="JF162" s="50"/>
      <c r="JG162" s="50"/>
      <c r="JH162" s="50"/>
      <c r="JI162" s="50"/>
      <c r="JJ162" s="50"/>
      <c r="JK162" s="50"/>
      <c r="JL162" s="50"/>
      <c r="JM162" s="50"/>
      <c r="JN162" s="50"/>
      <c r="JO162" s="50"/>
      <c r="JP162" s="50"/>
      <c r="JQ162" s="50"/>
      <c r="JR162" s="50"/>
      <c r="JS162" s="50"/>
      <c r="JT162" s="50"/>
      <c r="JU162" s="50"/>
      <c r="JV162" s="50"/>
      <c r="JW162" s="50"/>
      <c r="JX162" s="50"/>
      <c r="JY162" s="50"/>
      <c r="JZ162" s="50"/>
      <c r="KA162" s="50"/>
      <c r="KB162" s="50"/>
      <c r="KC162" s="50"/>
      <c r="KD162" s="50"/>
      <c r="KE162" s="50"/>
      <c r="KF162" s="50"/>
      <c r="KG162" s="50"/>
      <c r="KH162" s="50"/>
      <c r="KI162" s="50"/>
      <c r="KJ162" s="50"/>
      <c r="KK162" s="50"/>
      <c r="KL162" s="50"/>
      <c r="KM162" s="50"/>
      <c r="KN162" s="50"/>
      <c r="KO162" s="50"/>
      <c r="KP162" s="50"/>
      <c r="KQ162" s="50"/>
      <c r="KR162" s="50"/>
      <c r="KS162" s="50"/>
      <c r="KT162" s="50"/>
      <c r="KU162" s="50"/>
      <c r="KV162" s="50"/>
      <c r="KW162" s="50"/>
      <c r="KX162" s="50"/>
      <c r="KY162" s="50"/>
      <c r="KZ162" s="50"/>
      <c r="LA162" s="50"/>
      <c r="LB162" s="50"/>
      <c r="LC162" s="50"/>
      <c r="LD162" s="50"/>
      <c r="LE162" s="50"/>
      <c r="LF162" s="50"/>
      <c r="LG162" s="50"/>
      <c r="LH162" s="50"/>
      <c r="LI162" s="50"/>
      <c r="LJ162" s="50"/>
      <c r="LK162" s="50"/>
      <c r="LL162" s="50"/>
      <c r="LM162" s="50"/>
      <c r="LN162" s="50"/>
      <c r="LO162" s="50"/>
      <c r="LP162" s="50"/>
      <c r="LQ162" s="50"/>
      <c r="LR162" s="50"/>
      <c r="LS162" s="50"/>
      <c r="LT162" s="50"/>
      <c r="LU162" s="50"/>
      <c r="LV162" s="50"/>
      <c r="LW162" s="50"/>
      <c r="LX162" s="50"/>
      <c r="LY162" s="50"/>
      <c r="LZ162" s="50"/>
      <c r="MA162" s="50"/>
      <c r="MB162" s="50"/>
      <c r="MC162" s="50"/>
      <c r="MD162" s="50"/>
      <c r="ME162" s="50"/>
      <c r="MF162" s="50"/>
      <c r="MG162" s="50"/>
      <c r="MH162" s="50"/>
      <c r="MI162" s="50"/>
      <c r="MJ162" s="50"/>
      <c r="MK162" s="50"/>
      <c r="ML162" s="50"/>
      <c r="MM162" s="50"/>
      <c r="MN162" s="50"/>
      <c r="MO162" s="50"/>
      <c r="MP162" s="50"/>
      <c r="MQ162" s="50"/>
      <c r="MR162" s="50"/>
      <c r="MS162" s="50"/>
      <c r="MT162" s="50"/>
      <c r="MU162" s="50"/>
      <c r="MV162" s="50"/>
      <c r="MW162" s="50"/>
      <c r="MX162" s="50"/>
      <c r="MY162" s="50"/>
      <c r="MZ162" s="50"/>
      <c r="NA162" s="50"/>
      <c r="NB162" s="50"/>
      <c r="NC162" s="50"/>
      <c r="ND162" s="50"/>
      <c r="NE162" s="50"/>
      <c r="NF162" s="50"/>
      <c r="NG162" s="50"/>
      <c r="NH162" s="50"/>
      <c r="NI162" s="50"/>
      <c r="NJ162" s="50"/>
      <c r="NK162" s="50"/>
      <c r="NL162" s="50"/>
      <c r="NM162" s="50"/>
      <c r="NN162" s="50"/>
      <c r="NO162" s="50"/>
      <c r="NP162" s="50"/>
      <c r="NQ162" s="50"/>
      <c r="NR162" s="50"/>
      <c r="NS162" s="50"/>
      <c r="NT162" s="50"/>
      <c r="NU162" s="50"/>
      <c r="NV162" s="50"/>
      <c r="NW162" s="50"/>
      <c r="NX162" s="50"/>
      <c r="NY162" s="50"/>
      <c r="NZ162" s="50"/>
      <c r="OA162" s="50"/>
      <c r="OB162" s="50"/>
      <c r="OC162" s="50"/>
      <c r="OD162" s="50"/>
      <c r="OE162" s="50"/>
      <c r="OF162" s="50"/>
      <c r="OG162" s="50"/>
      <c r="OH162" s="50"/>
      <c r="OI162" s="50"/>
      <c r="OJ162" s="50"/>
      <c r="OK162" s="50"/>
      <c r="OL162" s="50"/>
      <c r="OM162" s="50"/>
      <c r="ON162" s="50"/>
      <c r="OO162" s="50"/>
      <c r="OP162" s="50"/>
      <c r="OQ162" s="50"/>
      <c r="OR162" s="50"/>
      <c r="OS162" s="50"/>
      <c r="OT162" s="50"/>
      <c r="OU162" s="50"/>
      <c r="OV162" s="50"/>
      <c r="OW162" s="50"/>
      <c r="OX162" s="50"/>
      <c r="OY162" s="50"/>
      <c r="OZ162" s="50"/>
      <c r="PA162" s="50"/>
      <c r="PB162" s="50"/>
      <c r="PC162" s="50"/>
      <c r="PD162" s="50"/>
      <c r="PE162" s="50"/>
      <c r="PF162" s="50"/>
      <c r="PG162" s="50"/>
      <c r="PH162" s="50"/>
      <c r="PI162" s="50"/>
      <c r="PJ162" s="50"/>
      <c r="PK162" s="50"/>
      <c r="PL162" s="50"/>
      <c r="PM162" s="50"/>
      <c r="PN162" s="50"/>
      <c r="PO162" s="50"/>
      <c r="PP162" s="50"/>
      <c r="PQ162" s="50"/>
      <c r="PR162" s="50"/>
      <c r="PS162" s="50"/>
      <c r="PT162" s="50"/>
      <c r="PU162" s="50"/>
      <c r="PV162" s="50"/>
      <c r="PW162" s="50"/>
      <c r="PX162" s="50"/>
      <c r="PY162" s="50"/>
      <c r="PZ162" s="50"/>
      <c r="QA162" s="50"/>
      <c r="QB162" s="50"/>
      <c r="QC162" s="50"/>
      <c r="QD162" s="50"/>
      <c r="QE162" s="50"/>
      <c r="QF162" s="50"/>
      <c r="QG162" s="50"/>
      <c r="QH162" s="50"/>
      <c r="QI162" s="50"/>
      <c r="QJ162" s="50"/>
      <c r="QK162" s="50"/>
      <c r="QL162" s="50"/>
      <c r="QM162" s="50"/>
      <c r="QN162" s="50"/>
      <c r="QO162" s="50"/>
      <c r="QP162" s="50"/>
      <c r="QQ162" s="50"/>
      <c r="QR162" s="50"/>
      <c r="QS162" s="50"/>
      <c r="QT162" s="50"/>
      <c r="QU162" s="50"/>
      <c r="QV162" s="50"/>
      <c r="QW162" s="50"/>
      <c r="QX162" s="50"/>
      <c r="QY162" s="50"/>
      <c r="QZ162" s="50"/>
      <c r="RA162" s="50"/>
      <c r="RB162" s="50"/>
      <c r="RC162" s="50"/>
      <c r="RD162" s="50"/>
      <c r="RE162" s="50"/>
      <c r="RF162" s="50"/>
      <c r="RG162" s="50"/>
      <c r="RH162" s="50"/>
    </row>
    <row r="163" spans="1:476" ht="15.75" customHeight="1">
      <c r="A163" s="50"/>
      <c r="B163" s="325" t="s">
        <v>309</v>
      </c>
      <c r="C163" s="50"/>
      <c r="D163" s="221"/>
      <c r="E163" s="221"/>
      <c r="F163" s="221"/>
      <c r="G163" s="221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  <c r="IW163" s="50"/>
      <c r="IX163" s="50"/>
      <c r="IY163" s="50"/>
      <c r="IZ163" s="50"/>
      <c r="JA163" s="50"/>
      <c r="JB163" s="50"/>
      <c r="JC163" s="50"/>
      <c r="JD163" s="50"/>
      <c r="JE163" s="50"/>
      <c r="JF163" s="50"/>
      <c r="JG163" s="50"/>
      <c r="JH163" s="50"/>
      <c r="JI163" s="50"/>
      <c r="JJ163" s="50"/>
      <c r="JK163" s="50"/>
      <c r="JL163" s="50"/>
      <c r="JM163" s="50"/>
      <c r="JN163" s="50"/>
      <c r="JO163" s="50"/>
      <c r="JP163" s="50"/>
      <c r="JQ163" s="50"/>
      <c r="JR163" s="50"/>
      <c r="JS163" s="50"/>
      <c r="JT163" s="50"/>
      <c r="JU163" s="50"/>
      <c r="JV163" s="50"/>
      <c r="JW163" s="50"/>
      <c r="JX163" s="50"/>
      <c r="JY163" s="50"/>
      <c r="JZ163" s="50"/>
      <c r="KA163" s="50"/>
      <c r="KB163" s="50"/>
      <c r="KC163" s="50"/>
      <c r="KD163" s="50"/>
      <c r="KE163" s="50"/>
      <c r="KF163" s="50"/>
      <c r="KG163" s="50"/>
      <c r="KH163" s="50"/>
      <c r="KI163" s="50"/>
      <c r="KJ163" s="50"/>
      <c r="KK163" s="50"/>
      <c r="KL163" s="50"/>
      <c r="KM163" s="50"/>
      <c r="KN163" s="50"/>
      <c r="KO163" s="50"/>
      <c r="KP163" s="50"/>
      <c r="KQ163" s="50"/>
      <c r="KR163" s="50"/>
      <c r="KS163" s="50"/>
      <c r="KT163" s="50"/>
      <c r="KU163" s="50"/>
      <c r="KV163" s="50"/>
      <c r="KW163" s="50"/>
      <c r="KX163" s="50"/>
      <c r="KY163" s="50"/>
      <c r="KZ163" s="50"/>
      <c r="LA163" s="50"/>
      <c r="LB163" s="50"/>
      <c r="LC163" s="50"/>
      <c r="LD163" s="50"/>
      <c r="LE163" s="50"/>
      <c r="LF163" s="50"/>
      <c r="LG163" s="50"/>
      <c r="LH163" s="50"/>
      <c r="LI163" s="50"/>
      <c r="LJ163" s="50"/>
      <c r="LK163" s="50"/>
      <c r="LL163" s="50"/>
      <c r="LM163" s="50"/>
      <c r="LN163" s="50"/>
      <c r="LO163" s="50"/>
      <c r="LP163" s="50"/>
      <c r="LQ163" s="50"/>
      <c r="LR163" s="50"/>
      <c r="LS163" s="50"/>
      <c r="LT163" s="50"/>
      <c r="LU163" s="50"/>
      <c r="LV163" s="50"/>
      <c r="LW163" s="50"/>
      <c r="LX163" s="50"/>
      <c r="LY163" s="50"/>
      <c r="LZ163" s="50"/>
      <c r="MA163" s="50"/>
      <c r="MB163" s="50"/>
      <c r="MC163" s="50"/>
      <c r="MD163" s="50"/>
      <c r="ME163" s="50"/>
      <c r="MF163" s="50"/>
      <c r="MG163" s="50"/>
      <c r="MH163" s="50"/>
      <c r="MI163" s="50"/>
      <c r="MJ163" s="50"/>
      <c r="MK163" s="50"/>
      <c r="ML163" s="50"/>
      <c r="MM163" s="50"/>
      <c r="MN163" s="50"/>
      <c r="MO163" s="50"/>
      <c r="MP163" s="50"/>
      <c r="MQ163" s="50"/>
      <c r="MR163" s="50"/>
      <c r="MS163" s="50"/>
      <c r="MT163" s="50"/>
      <c r="MU163" s="50"/>
      <c r="MV163" s="50"/>
      <c r="MW163" s="50"/>
      <c r="MX163" s="50"/>
      <c r="MY163" s="50"/>
      <c r="MZ163" s="50"/>
      <c r="NA163" s="50"/>
      <c r="NB163" s="50"/>
      <c r="NC163" s="50"/>
      <c r="ND163" s="50"/>
      <c r="NE163" s="50"/>
      <c r="NF163" s="50"/>
      <c r="NG163" s="50"/>
      <c r="NH163" s="50"/>
      <c r="NI163" s="50"/>
      <c r="NJ163" s="50"/>
      <c r="NK163" s="50"/>
      <c r="NL163" s="50"/>
      <c r="NM163" s="50"/>
      <c r="NN163" s="50"/>
      <c r="NO163" s="50"/>
      <c r="NP163" s="50"/>
      <c r="NQ163" s="50"/>
      <c r="NR163" s="50"/>
      <c r="NS163" s="50"/>
      <c r="NT163" s="50"/>
      <c r="NU163" s="50"/>
      <c r="NV163" s="50"/>
      <c r="NW163" s="50"/>
      <c r="NX163" s="50"/>
      <c r="NY163" s="50"/>
      <c r="NZ163" s="50"/>
      <c r="OA163" s="50"/>
      <c r="OB163" s="50"/>
      <c r="OC163" s="50"/>
      <c r="OD163" s="50"/>
      <c r="OE163" s="50"/>
      <c r="OF163" s="50"/>
      <c r="OG163" s="50"/>
      <c r="OH163" s="50"/>
      <c r="OI163" s="50"/>
      <c r="OJ163" s="50"/>
      <c r="OK163" s="50"/>
      <c r="OL163" s="50"/>
      <c r="OM163" s="50"/>
      <c r="ON163" s="50"/>
      <c r="OO163" s="50"/>
      <c r="OP163" s="50"/>
      <c r="OQ163" s="50"/>
      <c r="OR163" s="50"/>
      <c r="OS163" s="50"/>
      <c r="OT163" s="50"/>
      <c r="OU163" s="50"/>
      <c r="OV163" s="50"/>
      <c r="OW163" s="50"/>
      <c r="OX163" s="50"/>
      <c r="OY163" s="50"/>
      <c r="OZ163" s="50"/>
      <c r="PA163" s="50"/>
      <c r="PB163" s="50"/>
      <c r="PC163" s="50"/>
      <c r="PD163" s="50"/>
      <c r="PE163" s="50"/>
      <c r="PF163" s="50"/>
      <c r="PG163" s="50"/>
      <c r="PH163" s="50"/>
      <c r="PI163" s="50"/>
      <c r="PJ163" s="50"/>
      <c r="PK163" s="50"/>
      <c r="PL163" s="50"/>
      <c r="PM163" s="50"/>
      <c r="PN163" s="50"/>
      <c r="PO163" s="50"/>
      <c r="PP163" s="50"/>
      <c r="PQ163" s="50"/>
      <c r="PR163" s="50"/>
      <c r="PS163" s="50"/>
      <c r="PT163" s="50"/>
      <c r="PU163" s="50"/>
      <c r="PV163" s="50"/>
      <c r="PW163" s="50"/>
      <c r="PX163" s="50"/>
      <c r="PY163" s="50"/>
      <c r="PZ163" s="50"/>
      <c r="QA163" s="50"/>
      <c r="QB163" s="50"/>
      <c r="QC163" s="50"/>
      <c r="QD163" s="50"/>
      <c r="QE163" s="50"/>
      <c r="QF163" s="50"/>
      <c r="QG163" s="50"/>
      <c r="QH163" s="50"/>
      <c r="QI163" s="50"/>
      <c r="QJ163" s="50"/>
      <c r="QK163" s="50"/>
      <c r="QL163" s="50"/>
      <c r="QM163" s="50"/>
      <c r="QN163" s="50"/>
      <c r="QO163" s="50"/>
      <c r="QP163" s="50"/>
      <c r="QQ163" s="50"/>
      <c r="QR163" s="50"/>
      <c r="QS163" s="50"/>
      <c r="QT163" s="50"/>
      <c r="QU163" s="50"/>
      <c r="QV163" s="50"/>
      <c r="QW163" s="50"/>
      <c r="QX163" s="50"/>
      <c r="QY163" s="50"/>
      <c r="QZ163" s="50"/>
      <c r="RA163" s="50"/>
      <c r="RB163" s="50"/>
      <c r="RC163" s="50"/>
      <c r="RD163" s="50"/>
      <c r="RE163" s="50"/>
      <c r="RF163" s="50"/>
      <c r="RG163" s="50"/>
      <c r="RH163" s="50"/>
    </row>
    <row r="164" spans="1:476" ht="15.75" customHeight="1">
      <c r="A164" s="50"/>
      <c r="B164" s="326" t="s">
        <v>278</v>
      </c>
      <c r="C164" s="50"/>
      <c r="D164" s="221"/>
      <c r="E164" s="221"/>
      <c r="F164" s="221"/>
      <c r="G164" s="221"/>
      <c r="H164" s="227"/>
      <c r="I164" s="227">
        <v>0</v>
      </c>
      <c r="J164" s="227">
        <v>0</v>
      </c>
      <c r="K164" s="227">
        <v>0</v>
      </c>
      <c r="L164" s="227">
        <v>2000</v>
      </c>
      <c r="M164" s="227">
        <v>2000</v>
      </c>
      <c r="N164" s="227">
        <v>2000</v>
      </c>
      <c r="O164" s="227">
        <v>2000</v>
      </c>
      <c r="P164" s="227">
        <v>2000</v>
      </c>
      <c r="Q164" s="227">
        <v>2000</v>
      </c>
      <c r="R164" s="227">
        <v>2000</v>
      </c>
      <c r="S164" s="227">
        <v>2000</v>
      </c>
      <c r="T164" s="227">
        <v>2000</v>
      </c>
      <c r="U164" s="227">
        <v>2000</v>
      </c>
      <c r="V164" s="227">
        <v>2000</v>
      </c>
      <c r="W164" s="227">
        <v>2000</v>
      </c>
      <c r="X164" s="227">
        <v>2000</v>
      </c>
      <c r="Y164" s="227">
        <v>2000</v>
      </c>
      <c r="Z164" s="227">
        <v>2000</v>
      </c>
      <c r="AA164" s="227">
        <v>2000</v>
      </c>
      <c r="AB164" s="227">
        <v>2000</v>
      </c>
      <c r="AC164" s="227">
        <v>2000</v>
      </c>
      <c r="AD164" s="227">
        <v>2000</v>
      </c>
      <c r="AE164" s="227">
        <v>2000</v>
      </c>
      <c r="AF164" s="227">
        <v>2000</v>
      </c>
      <c r="AG164" s="227">
        <v>2000</v>
      </c>
      <c r="AH164" s="227">
        <v>2000</v>
      </c>
      <c r="AI164" s="227">
        <v>2000</v>
      </c>
      <c r="AJ164" s="227">
        <v>2000</v>
      </c>
      <c r="AK164" s="227">
        <v>2000</v>
      </c>
      <c r="AL164" s="227">
        <v>2000</v>
      </c>
      <c r="AM164" s="227">
        <v>2000</v>
      </c>
      <c r="AN164" s="227">
        <v>2000</v>
      </c>
      <c r="AO164" s="227">
        <v>2000</v>
      </c>
      <c r="AP164" s="227">
        <v>2000</v>
      </c>
      <c r="AQ164" s="227">
        <v>2000</v>
      </c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  <c r="IW164" s="50"/>
      <c r="IX164" s="50"/>
      <c r="IY164" s="50"/>
      <c r="IZ164" s="50"/>
      <c r="JA164" s="50"/>
      <c r="JB164" s="50"/>
      <c r="JC164" s="50"/>
      <c r="JD164" s="50"/>
      <c r="JE164" s="50"/>
      <c r="JF164" s="50"/>
      <c r="JG164" s="50"/>
      <c r="JH164" s="50"/>
      <c r="JI164" s="50"/>
      <c r="JJ164" s="50"/>
      <c r="JK164" s="50"/>
      <c r="JL164" s="50"/>
      <c r="JM164" s="50"/>
      <c r="JN164" s="50"/>
      <c r="JO164" s="50"/>
      <c r="JP164" s="50"/>
      <c r="JQ164" s="50"/>
      <c r="JR164" s="50"/>
      <c r="JS164" s="50"/>
      <c r="JT164" s="50"/>
      <c r="JU164" s="50"/>
      <c r="JV164" s="50"/>
      <c r="JW164" s="50"/>
      <c r="JX164" s="50"/>
      <c r="JY164" s="50"/>
      <c r="JZ164" s="50"/>
      <c r="KA164" s="50"/>
      <c r="KB164" s="50"/>
      <c r="KC164" s="50"/>
      <c r="KD164" s="50"/>
      <c r="KE164" s="50"/>
      <c r="KF164" s="50"/>
      <c r="KG164" s="50"/>
      <c r="KH164" s="50"/>
      <c r="KI164" s="50"/>
      <c r="KJ164" s="50"/>
      <c r="KK164" s="50"/>
      <c r="KL164" s="50"/>
      <c r="KM164" s="50"/>
      <c r="KN164" s="50"/>
      <c r="KO164" s="50"/>
      <c r="KP164" s="50"/>
      <c r="KQ164" s="50"/>
      <c r="KR164" s="50"/>
      <c r="KS164" s="50"/>
      <c r="KT164" s="50"/>
      <c r="KU164" s="50"/>
      <c r="KV164" s="50"/>
      <c r="KW164" s="50"/>
      <c r="KX164" s="50"/>
      <c r="KY164" s="50"/>
      <c r="KZ164" s="50"/>
      <c r="LA164" s="50"/>
      <c r="LB164" s="50"/>
      <c r="LC164" s="50"/>
      <c r="LD164" s="50"/>
      <c r="LE164" s="50"/>
      <c r="LF164" s="50"/>
      <c r="LG164" s="50"/>
      <c r="LH164" s="50"/>
      <c r="LI164" s="50"/>
      <c r="LJ164" s="50"/>
      <c r="LK164" s="50"/>
      <c r="LL164" s="50"/>
      <c r="LM164" s="50"/>
      <c r="LN164" s="50"/>
      <c r="LO164" s="50"/>
      <c r="LP164" s="50"/>
      <c r="LQ164" s="50"/>
      <c r="LR164" s="50"/>
      <c r="LS164" s="50"/>
      <c r="LT164" s="50"/>
      <c r="LU164" s="50"/>
      <c r="LV164" s="50"/>
      <c r="LW164" s="50"/>
      <c r="LX164" s="50"/>
      <c r="LY164" s="50"/>
      <c r="LZ164" s="50"/>
      <c r="MA164" s="50"/>
      <c r="MB164" s="50"/>
      <c r="MC164" s="50"/>
      <c r="MD164" s="50"/>
      <c r="ME164" s="50"/>
      <c r="MF164" s="50"/>
      <c r="MG164" s="50"/>
      <c r="MH164" s="50"/>
      <c r="MI164" s="50"/>
      <c r="MJ164" s="50"/>
      <c r="MK164" s="50"/>
      <c r="ML164" s="50"/>
      <c r="MM164" s="50"/>
      <c r="MN164" s="50"/>
      <c r="MO164" s="50"/>
      <c r="MP164" s="50"/>
      <c r="MQ164" s="50"/>
      <c r="MR164" s="50"/>
      <c r="MS164" s="50"/>
      <c r="MT164" s="50"/>
      <c r="MU164" s="50"/>
      <c r="MV164" s="50"/>
      <c r="MW164" s="50"/>
      <c r="MX164" s="50"/>
      <c r="MY164" s="50"/>
      <c r="MZ164" s="50"/>
      <c r="NA164" s="50"/>
      <c r="NB164" s="50"/>
      <c r="NC164" s="50"/>
      <c r="ND164" s="50"/>
      <c r="NE164" s="50"/>
      <c r="NF164" s="50"/>
      <c r="NG164" s="50"/>
      <c r="NH164" s="50"/>
      <c r="NI164" s="50"/>
      <c r="NJ164" s="50"/>
      <c r="NK164" s="50"/>
      <c r="NL164" s="50"/>
      <c r="NM164" s="50"/>
      <c r="NN164" s="50"/>
      <c r="NO164" s="50"/>
      <c r="NP164" s="50"/>
      <c r="NQ164" s="50"/>
      <c r="NR164" s="50"/>
      <c r="NS164" s="50"/>
      <c r="NT164" s="50"/>
      <c r="NU164" s="50"/>
      <c r="NV164" s="50"/>
      <c r="NW164" s="50"/>
      <c r="NX164" s="50"/>
      <c r="NY164" s="50"/>
      <c r="NZ164" s="50"/>
      <c r="OA164" s="50"/>
      <c r="OB164" s="50"/>
      <c r="OC164" s="50"/>
      <c r="OD164" s="50"/>
      <c r="OE164" s="50"/>
      <c r="OF164" s="50"/>
      <c r="OG164" s="50"/>
      <c r="OH164" s="50"/>
      <c r="OI164" s="50"/>
      <c r="OJ164" s="50"/>
      <c r="OK164" s="50"/>
      <c r="OL164" s="50"/>
      <c r="OM164" s="50"/>
      <c r="ON164" s="50"/>
      <c r="OO164" s="50"/>
      <c r="OP164" s="50"/>
      <c r="OQ164" s="50"/>
      <c r="OR164" s="50"/>
      <c r="OS164" s="50"/>
      <c r="OT164" s="50"/>
      <c r="OU164" s="50"/>
      <c r="OV164" s="50"/>
      <c r="OW164" s="50"/>
      <c r="OX164" s="50"/>
      <c r="OY164" s="50"/>
      <c r="OZ164" s="50"/>
      <c r="PA164" s="50"/>
      <c r="PB164" s="50"/>
      <c r="PC164" s="50"/>
      <c r="PD164" s="50"/>
      <c r="PE164" s="50"/>
      <c r="PF164" s="50"/>
      <c r="PG164" s="50"/>
      <c r="PH164" s="50"/>
      <c r="PI164" s="50"/>
      <c r="PJ164" s="50"/>
      <c r="PK164" s="50"/>
      <c r="PL164" s="50"/>
      <c r="PM164" s="50"/>
      <c r="PN164" s="50"/>
      <c r="PO164" s="50"/>
      <c r="PP164" s="50"/>
      <c r="PQ164" s="50"/>
      <c r="PR164" s="50"/>
      <c r="PS164" s="50"/>
      <c r="PT164" s="50"/>
      <c r="PU164" s="50"/>
      <c r="PV164" s="50"/>
      <c r="PW164" s="50"/>
      <c r="PX164" s="50"/>
      <c r="PY164" s="50"/>
      <c r="PZ164" s="50"/>
      <c r="QA164" s="50"/>
      <c r="QB164" s="50"/>
      <c r="QC164" s="50"/>
      <c r="QD164" s="50"/>
      <c r="QE164" s="50"/>
      <c r="QF164" s="50"/>
      <c r="QG164" s="50"/>
      <c r="QH164" s="50"/>
      <c r="QI164" s="50"/>
      <c r="QJ164" s="50"/>
      <c r="QK164" s="50"/>
      <c r="QL164" s="50"/>
      <c r="QM164" s="50"/>
      <c r="QN164" s="50"/>
      <c r="QO164" s="50"/>
      <c r="QP164" s="50"/>
      <c r="QQ164" s="50"/>
      <c r="QR164" s="50"/>
      <c r="QS164" s="50"/>
      <c r="QT164" s="50"/>
      <c r="QU164" s="50"/>
      <c r="QV164" s="50"/>
      <c r="QW164" s="50"/>
      <c r="QX164" s="50"/>
      <c r="QY164" s="50"/>
      <c r="QZ164" s="50"/>
      <c r="RA164" s="50"/>
      <c r="RB164" s="50"/>
      <c r="RC164" s="50"/>
      <c r="RD164" s="50"/>
      <c r="RE164" s="50"/>
      <c r="RF164" s="50"/>
      <c r="RG164" s="50"/>
      <c r="RH164" s="50"/>
    </row>
    <row r="165" spans="1:476" ht="15.75" customHeight="1">
      <c r="A165" s="50"/>
      <c r="B165" s="326" t="s">
        <v>279</v>
      </c>
      <c r="C165" s="50"/>
      <c r="D165" s="221">
        <f>SUM(H165:AQ165)</f>
        <v>6656000</v>
      </c>
      <c r="E165" s="221"/>
      <c r="F165" s="221"/>
      <c r="G165" s="221"/>
      <c r="H165" s="70">
        <f t="shared" ref="H165:AQ165" si="106">+H166*H164</f>
        <v>0</v>
      </c>
      <c r="I165" s="70">
        <f t="shared" si="106"/>
        <v>0</v>
      </c>
      <c r="J165" s="70">
        <f t="shared" si="106"/>
        <v>0</v>
      </c>
      <c r="K165" s="70">
        <f t="shared" si="106"/>
        <v>0</v>
      </c>
      <c r="L165" s="70">
        <f t="shared" si="106"/>
        <v>208000</v>
      </c>
      <c r="M165" s="70">
        <f t="shared" si="106"/>
        <v>208000</v>
      </c>
      <c r="N165" s="70">
        <f t="shared" si="106"/>
        <v>208000</v>
      </c>
      <c r="O165" s="70">
        <f t="shared" si="106"/>
        <v>208000</v>
      </c>
      <c r="P165" s="70">
        <f t="shared" si="106"/>
        <v>208000</v>
      </c>
      <c r="Q165" s="70">
        <f t="shared" si="106"/>
        <v>208000</v>
      </c>
      <c r="R165" s="70">
        <f t="shared" si="106"/>
        <v>208000</v>
      </c>
      <c r="S165" s="70">
        <f t="shared" si="106"/>
        <v>208000</v>
      </c>
      <c r="T165" s="70">
        <f t="shared" si="106"/>
        <v>208000</v>
      </c>
      <c r="U165" s="70">
        <f t="shared" si="106"/>
        <v>208000</v>
      </c>
      <c r="V165" s="70">
        <f t="shared" si="106"/>
        <v>208000</v>
      </c>
      <c r="W165" s="70">
        <f t="shared" si="106"/>
        <v>208000</v>
      </c>
      <c r="X165" s="70">
        <f t="shared" si="106"/>
        <v>208000</v>
      </c>
      <c r="Y165" s="70">
        <f t="shared" si="106"/>
        <v>208000</v>
      </c>
      <c r="Z165" s="70">
        <f t="shared" si="106"/>
        <v>208000</v>
      </c>
      <c r="AA165" s="70">
        <f t="shared" si="106"/>
        <v>208000</v>
      </c>
      <c r="AB165" s="70">
        <f t="shared" si="106"/>
        <v>208000</v>
      </c>
      <c r="AC165" s="70">
        <f t="shared" si="106"/>
        <v>208000</v>
      </c>
      <c r="AD165" s="70">
        <f t="shared" si="106"/>
        <v>208000</v>
      </c>
      <c r="AE165" s="70">
        <f t="shared" si="106"/>
        <v>208000</v>
      </c>
      <c r="AF165" s="70">
        <f t="shared" si="106"/>
        <v>208000</v>
      </c>
      <c r="AG165" s="70">
        <f t="shared" si="106"/>
        <v>208000</v>
      </c>
      <c r="AH165" s="70">
        <f t="shared" si="106"/>
        <v>208000</v>
      </c>
      <c r="AI165" s="70">
        <f t="shared" si="106"/>
        <v>208000</v>
      </c>
      <c r="AJ165" s="70">
        <f t="shared" si="106"/>
        <v>208000</v>
      </c>
      <c r="AK165" s="70">
        <f t="shared" si="106"/>
        <v>208000</v>
      </c>
      <c r="AL165" s="70">
        <f t="shared" si="106"/>
        <v>208000</v>
      </c>
      <c r="AM165" s="70">
        <f t="shared" si="106"/>
        <v>208000</v>
      </c>
      <c r="AN165" s="70">
        <f t="shared" si="106"/>
        <v>208000</v>
      </c>
      <c r="AO165" s="70">
        <f t="shared" si="106"/>
        <v>208000</v>
      </c>
      <c r="AP165" s="70">
        <f t="shared" si="106"/>
        <v>208000</v>
      </c>
      <c r="AQ165" s="70">
        <f t="shared" si="106"/>
        <v>208000</v>
      </c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  <c r="IW165" s="50"/>
      <c r="IX165" s="50"/>
      <c r="IY165" s="50"/>
      <c r="IZ165" s="50"/>
      <c r="JA165" s="50"/>
      <c r="JB165" s="50"/>
      <c r="JC165" s="50"/>
      <c r="JD165" s="50"/>
      <c r="JE165" s="50"/>
      <c r="JF165" s="50"/>
      <c r="JG165" s="50"/>
      <c r="JH165" s="50"/>
      <c r="JI165" s="50"/>
      <c r="JJ165" s="50"/>
      <c r="JK165" s="50"/>
      <c r="JL165" s="50"/>
      <c r="JM165" s="50"/>
      <c r="JN165" s="50"/>
      <c r="JO165" s="50"/>
      <c r="JP165" s="50"/>
      <c r="JQ165" s="50"/>
      <c r="JR165" s="50"/>
      <c r="JS165" s="50"/>
      <c r="JT165" s="50"/>
      <c r="JU165" s="50"/>
      <c r="JV165" s="50"/>
      <c r="JW165" s="50"/>
      <c r="JX165" s="50"/>
      <c r="JY165" s="50"/>
      <c r="JZ165" s="50"/>
      <c r="KA165" s="50"/>
      <c r="KB165" s="50"/>
      <c r="KC165" s="50"/>
      <c r="KD165" s="50"/>
      <c r="KE165" s="50"/>
      <c r="KF165" s="50"/>
      <c r="KG165" s="50"/>
      <c r="KH165" s="50"/>
      <c r="KI165" s="50"/>
      <c r="KJ165" s="50"/>
      <c r="KK165" s="50"/>
      <c r="KL165" s="50"/>
      <c r="KM165" s="50"/>
      <c r="KN165" s="50"/>
      <c r="KO165" s="50"/>
      <c r="KP165" s="50"/>
      <c r="KQ165" s="50"/>
      <c r="KR165" s="50"/>
      <c r="KS165" s="50"/>
      <c r="KT165" s="50"/>
      <c r="KU165" s="50"/>
      <c r="KV165" s="50"/>
      <c r="KW165" s="50"/>
      <c r="KX165" s="50"/>
      <c r="KY165" s="50"/>
      <c r="KZ165" s="50"/>
      <c r="LA165" s="50"/>
      <c r="LB165" s="50"/>
      <c r="LC165" s="50"/>
      <c r="LD165" s="50"/>
      <c r="LE165" s="50"/>
      <c r="LF165" s="50"/>
      <c r="LG165" s="50"/>
      <c r="LH165" s="50"/>
      <c r="LI165" s="50"/>
      <c r="LJ165" s="50"/>
      <c r="LK165" s="50"/>
      <c r="LL165" s="50"/>
      <c r="LM165" s="50"/>
      <c r="LN165" s="50"/>
      <c r="LO165" s="50"/>
      <c r="LP165" s="50"/>
      <c r="LQ165" s="50"/>
      <c r="LR165" s="50"/>
      <c r="LS165" s="50"/>
      <c r="LT165" s="50"/>
      <c r="LU165" s="50"/>
      <c r="LV165" s="50"/>
      <c r="LW165" s="50"/>
      <c r="LX165" s="50"/>
      <c r="LY165" s="50"/>
      <c r="LZ165" s="50"/>
      <c r="MA165" s="50"/>
      <c r="MB165" s="50"/>
      <c r="MC165" s="50"/>
      <c r="MD165" s="50"/>
      <c r="ME165" s="50"/>
      <c r="MF165" s="50"/>
      <c r="MG165" s="50"/>
      <c r="MH165" s="50"/>
      <c r="MI165" s="50"/>
      <c r="MJ165" s="50"/>
      <c r="MK165" s="50"/>
      <c r="ML165" s="50"/>
      <c r="MM165" s="50"/>
      <c r="MN165" s="50"/>
      <c r="MO165" s="50"/>
      <c r="MP165" s="50"/>
      <c r="MQ165" s="50"/>
      <c r="MR165" s="50"/>
      <c r="MS165" s="50"/>
      <c r="MT165" s="50"/>
      <c r="MU165" s="50"/>
      <c r="MV165" s="50"/>
      <c r="MW165" s="50"/>
      <c r="MX165" s="50"/>
      <c r="MY165" s="50"/>
      <c r="MZ165" s="50"/>
      <c r="NA165" s="50"/>
      <c r="NB165" s="50"/>
      <c r="NC165" s="50"/>
      <c r="ND165" s="50"/>
      <c r="NE165" s="50"/>
      <c r="NF165" s="50"/>
      <c r="NG165" s="50"/>
      <c r="NH165" s="50"/>
      <c r="NI165" s="50"/>
      <c r="NJ165" s="50"/>
      <c r="NK165" s="50"/>
      <c r="NL165" s="50"/>
      <c r="NM165" s="50"/>
      <c r="NN165" s="50"/>
      <c r="NO165" s="50"/>
      <c r="NP165" s="50"/>
      <c r="NQ165" s="50"/>
      <c r="NR165" s="50"/>
      <c r="NS165" s="50"/>
      <c r="NT165" s="50"/>
      <c r="NU165" s="50"/>
      <c r="NV165" s="50"/>
      <c r="NW165" s="50"/>
      <c r="NX165" s="50"/>
      <c r="NY165" s="50"/>
      <c r="NZ165" s="50"/>
      <c r="OA165" s="50"/>
      <c r="OB165" s="50"/>
      <c r="OC165" s="50"/>
      <c r="OD165" s="50"/>
      <c r="OE165" s="50"/>
      <c r="OF165" s="50"/>
      <c r="OG165" s="50"/>
      <c r="OH165" s="50"/>
      <c r="OI165" s="50"/>
      <c r="OJ165" s="50"/>
      <c r="OK165" s="50"/>
      <c r="OL165" s="50"/>
      <c r="OM165" s="50"/>
      <c r="ON165" s="50"/>
      <c r="OO165" s="50"/>
      <c r="OP165" s="50"/>
      <c r="OQ165" s="50"/>
      <c r="OR165" s="50"/>
      <c r="OS165" s="50"/>
      <c r="OT165" s="50"/>
      <c r="OU165" s="50"/>
      <c r="OV165" s="50"/>
      <c r="OW165" s="50"/>
      <c r="OX165" s="50"/>
      <c r="OY165" s="50"/>
      <c r="OZ165" s="50"/>
      <c r="PA165" s="50"/>
      <c r="PB165" s="50"/>
      <c r="PC165" s="50"/>
      <c r="PD165" s="50"/>
      <c r="PE165" s="50"/>
      <c r="PF165" s="50"/>
      <c r="PG165" s="50"/>
      <c r="PH165" s="50"/>
      <c r="PI165" s="50"/>
      <c r="PJ165" s="50"/>
      <c r="PK165" s="50"/>
      <c r="PL165" s="50"/>
      <c r="PM165" s="50"/>
      <c r="PN165" s="50"/>
      <c r="PO165" s="50"/>
      <c r="PP165" s="50"/>
      <c r="PQ165" s="50"/>
      <c r="PR165" s="50"/>
      <c r="PS165" s="50"/>
      <c r="PT165" s="50"/>
      <c r="PU165" s="50"/>
      <c r="PV165" s="50"/>
      <c r="PW165" s="50"/>
      <c r="PX165" s="50"/>
      <c r="PY165" s="50"/>
      <c r="PZ165" s="50"/>
      <c r="QA165" s="50"/>
      <c r="QB165" s="50"/>
      <c r="QC165" s="50"/>
      <c r="QD165" s="50"/>
      <c r="QE165" s="50"/>
      <c r="QF165" s="50"/>
      <c r="QG165" s="50"/>
      <c r="QH165" s="50"/>
      <c r="QI165" s="50"/>
      <c r="QJ165" s="50"/>
      <c r="QK165" s="50"/>
      <c r="QL165" s="50"/>
      <c r="QM165" s="50"/>
      <c r="QN165" s="50"/>
      <c r="QO165" s="50"/>
      <c r="QP165" s="50"/>
      <c r="QQ165" s="50"/>
      <c r="QR165" s="50"/>
      <c r="QS165" s="50"/>
      <c r="QT165" s="50"/>
      <c r="QU165" s="50"/>
      <c r="QV165" s="50"/>
      <c r="QW165" s="50"/>
      <c r="QX165" s="50"/>
      <c r="QY165" s="50"/>
      <c r="QZ165" s="50"/>
      <c r="RA165" s="50"/>
      <c r="RB165" s="50"/>
      <c r="RC165" s="50"/>
      <c r="RD165" s="50"/>
      <c r="RE165" s="50"/>
      <c r="RF165" s="50"/>
      <c r="RG165" s="50"/>
      <c r="RH165" s="50"/>
    </row>
    <row r="166" spans="1:476" ht="15.75" customHeight="1">
      <c r="A166" s="50"/>
      <c r="B166" s="326" t="s">
        <v>280</v>
      </c>
      <c r="C166" s="50"/>
      <c r="D166" s="221">
        <f>SUM(H166:AQ166)</f>
        <v>3328</v>
      </c>
      <c r="E166" s="221"/>
      <c r="F166" s="221"/>
      <c r="G166" s="221"/>
      <c r="H166" s="227"/>
      <c r="I166" s="227">
        <v>0</v>
      </c>
      <c r="J166" s="227">
        <v>0</v>
      </c>
      <c r="K166" s="227">
        <v>0</v>
      </c>
      <c r="L166" s="327">
        <v>104</v>
      </c>
      <c r="M166" s="227">
        <f t="shared" ref="M166:AQ166" si="107">L166</f>
        <v>104</v>
      </c>
      <c r="N166" s="227">
        <f t="shared" si="107"/>
        <v>104</v>
      </c>
      <c r="O166" s="227">
        <f t="shared" si="107"/>
        <v>104</v>
      </c>
      <c r="P166" s="227">
        <f t="shared" si="107"/>
        <v>104</v>
      </c>
      <c r="Q166" s="227">
        <f t="shared" si="107"/>
        <v>104</v>
      </c>
      <c r="R166" s="227">
        <f t="shared" si="107"/>
        <v>104</v>
      </c>
      <c r="S166" s="227">
        <f t="shared" si="107"/>
        <v>104</v>
      </c>
      <c r="T166" s="227">
        <f t="shared" si="107"/>
        <v>104</v>
      </c>
      <c r="U166" s="227">
        <f t="shared" si="107"/>
        <v>104</v>
      </c>
      <c r="V166" s="227">
        <f t="shared" si="107"/>
        <v>104</v>
      </c>
      <c r="W166" s="227">
        <f t="shared" si="107"/>
        <v>104</v>
      </c>
      <c r="X166" s="227">
        <f t="shared" si="107"/>
        <v>104</v>
      </c>
      <c r="Y166" s="227">
        <f t="shared" si="107"/>
        <v>104</v>
      </c>
      <c r="Z166" s="227">
        <f t="shared" si="107"/>
        <v>104</v>
      </c>
      <c r="AA166" s="227">
        <f t="shared" si="107"/>
        <v>104</v>
      </c>
      <c r="AB166" s="227">
        <f t="shared" si="107"/>
        <v>104</v>
      </c>
      <c r="AC166" s="227">
        <f t="shared" si="107"/>
        <v>104</v>
      </c>
      <c r="AD166" s="227">
        <f t="shared" si="107"/>
        <v>104</v>
      </c>
      <c r="AE166" s="227">
        <f t="shared" si="107"/>
        <v>104</v>
      </c>
      <c r="AF166" s="227">
        <f t="shared" si="107"/>
        <v>104</v>
      </c>
      <c r="AG166" s="227">
        <f t="shared" si="107"/>
        <v>104</v>
      </c>
      <c r="AH166" s="227">
        <f t="shared" si="107"/>
        <v>104</v>
      </c>
      <c r="AI166" s="227">
        <f t="shared" si="107"/>
        <v>104</v>
      </c>
      <c r="AJ166" s="227">
        <f t="shared" si="107"/>
        <v>104</v>
      </c>
      <c r="AK166" s="227">
        <f t="shared" si="107"/>
        <v>104</v>
      </c>
      <c r="AL166" s="227">
        <f t="shared" si="107"/>
        <v>104</v>
      </c>
      <c r="AM166" s="227">
        <f t="shared" si="107"/>
        <v>104</v>
      </c>
      <c r="AN166" s="227">
        <f t="shared" si="107"/>
        <v>104</v>
      </c>
      <c r="AO166" s="227">
        <f t="shared" si="107"/>
        <v>104</v>
      </c>
      <c r="AP166" s="227">
        <f t="shared" si="107"/>
        <v>104</v>
      </c>
      <c r="AQ166" s="227">
        <f t="shared" si="107"/>
        <v>104</v>
      </c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  <c r="IW166" s="50"/>
      <c r="IX166" s="50"/>
      <c r="IY166" s="50"/>
      <c r="IZ166" s="50"/>
      <c r="JA166" s="50"/>
      <c r="JB166" s="50"/>
      <c r="JC166" s="50"/>
      <c r="JD166" s="50"/>
      <c r="JE166" s="50"/>
      <c r="JF166" s="50"/>
      <c r="JG166" s="50"/>
      <c r="JH166" s="50"/>
      <c r="JI166" s="50"/>
      <c r="JJ166" s="50"/>
      <c r="JK166" s="50"/>
      <c r="JL166" s="50"/>
      <c r="JM166" s="50"/>
      <c r="JN166" s="50"/>
      <c r="JO166" s="50"/>
      <c r="JP166" s="50"/>
      <c r="JQ166" s="50"/>
      <c r="JR166" s="50"/>
      <c r="JS166" s="50"/>
      <c r="JT166" s="50"/>
      <c r="JU166" s="50"/>
      <c r="JV166" s="50"/>
      <c r="JW166" s="50"/>
      <c r="JX166" s="50"/>
      <c r="JY166" s="50"/>
      <c r="JZ166" s="50"/>
      <c r="KA166" s="50"/>
      <c r="KB166" s="50"/>
      <c r="KC166" s="50"/>
      <c r="KD166" s="50"/>
      <c r="KE166" s="50"/>
      <c r="KF166" s="50"/>
      <c r="KG166" s="50"/>
      <c r="KH166" s="50"/>
      <c r="KI166" s="50"/>
      <c r="KJ166" s="50"/>
      <c r="KK166" s="50"/>
      <c r="KL166" s="50"/>
      <c r="KM166" s="50"/>
      <c r="KN166" s="50"/>
      <c r="KO166" s="50"/>
      <c r="KP166" s="50"/>
      <c r="KQ166" s="50"/>
      <c r="KR166" s="50"/>
      <c r="KS166" s="50"/>
      <c r="KT166" s="50"/>
      <c r="KU166" s="50"/>
      <c r="KV166" s="50"/>
      <c r="KW166" s="50"/>
      <c r="KX166" s="50"/>
      <c r="KY166" s="50"/>
      <c r="KZ166" s="50"/>
      <c r="LA166" s="50"/>
      <c r="LB166" s="50"/>
      <c r="LC166" s="50"/>
      <c r="LD166" s="50"/>
      <c r="LE166" s="50"/>
      <c r="LF166" s="50"/>
      <c r="LG166" s="50"/>
      <c r="LH166" s="50"/>
      <c r="LI166" s="50"/>
      <c r="LJ166" s="50"/>
      <c r="LK166" s="50"/>
      <c r="LL166" s="50"/>
      <c r="LM166" s="50"/>
      <c r="LN166" s="50"/>
      <c r="LO166" s="50"/>
      <c r="LP166" s="50"/>
      <c r="LQ166" s="50"/>
      <c r="LR166" s="50"/>
      <c r="LS166" s="50"/>
      <c r="LT166" s="50"/>
      <c r="LU166" s="50"/>
      <c r="LV166" s="50"/>
      <c r="LW166" s="50"/>
      <c r="LX166" s="50"/>
      <c r="LY166" s="50"/>
      <c r="LZ166" s="50"/>
      <c r="MA166" s="50"/>
      <c r="MB166" s="50"/>
      <c r="MC166" s="50"/>
      <c r="MD166" s="50"/>
      <c r="ME166" s="50"/>
      <c r="MF166" s="50"/>
      <c r="MG166" s="50"/>
      <c r="MH166" s="50"/>
      <c r="MI166" s="50"/>
      <c r="MJ166" s="50"/>
      <c r="MK166" s="50"/>
      <c r="ML166" s="50"/>
      <c r="MM166" s="50"/>
      <c r="MN166" s="50"/>
      <c r="MO166" s="50"/>
      <c r="MP166" s="50"/>
      <c r="MQ166" s="50"/>
      <c r="MR166" s="50"/>
      <c r="MS166" s="50"/>
      <c r="MT166" s="50"/>
      <c r="MU166" s="50"/>
      <c r="MV166" s="50"/>
      <c r="MW166" s="50"/>
      <c r="MX166" s="50"/>
      <c r="MY166" s="50"/>
      <c r="MZ166" s="50"/>
      <c r="NA166" s="50"/>
      <c r="NB166" s="50"/>
      <c r="NC166" s="50"/>
      <c r="ND166" s="50"/>
      <c r="NE166" s="50"/>
      <c r="NF166" s="50"/>
      <c r="NG166" s="50"/>
      <c r="NH166" s="50"/>
      <c r="NI166" s="50"/>
      <c r="NJ166" s="50"/>
      <c r="NK166" s="50"/>
      <c r="NL166" s="50"/>
      <c r="NM166" s="50"/>
      <c r="NN166" s="50"/>
      <c r="NO166" s="50"/>
      <c r="NP166" s="50"/>
      <c r="NQ166" s="50"/>
      <c r="NR166" s="50"/>
      <c r="NS166" s="50"/>
      <c r="NT166" s="50"/>
      <c r="NU166" s="50"/>
      <c r="NV166" s="50"/>
      <c r="NW166" s="50"/>
      <c r="NX166" s="50"/>
      <c r="NY166" s="50"/>
      <c r="NZ166" s="50"/>
      <c r="OA166" s="50"/>
      <c r="OB166" s="50"/>
      <c r="OC166" s="50"/>
      <c r="OD166" s="50"/>
      <c r="OE166" s="50"/>
      <c r="OF166" s="50"/>
      <c r="OG166" s="50"/>
      <c r="OH166" s="50"/>
      <c r="OI166" s="50"/>
      <c r="OJ166" s="50"/>
      <c r="OK166" s="50"/>
      <c r="OL166" s="50"/>
      <c r="OM166" s="50"/>
      <c r="ON166" s="50"/>
      <c r="OO166" s="50"/>
      <c r="OP166" s="50"/>
      <c r="OQ166" s="50"/>
      <c r="OR166" s="50"/>
      <c r="OS166" s="50"/>
      <c r="OT166" s="50"/>
      <c r="OU166" s="50"/>
      <c r="OV166" s="50"/>
      <c r="OW166" s="50"/>
      <c r="OX166" s="50"/>
      <c r="OY166" s="50"/>
      <c r="OZ166" s="50"/>
      <c r="PA166" s="50"/>
      <c r="PB166" s="50"/>
      <c r="PC166" s="50"/>
      <c r="PD166" s="50"/>
      <c r="PE166" s="50"/>
      <c r="PF166" s="50"/>
      <c r="PG166" s="50"/>
      <c r="PH166" s="50"/>
      <c r="PI166" s="50"/>
      <c r="PJ166" s="50"/>
      <c r="PK166" s="50"/>
      <c r="PL166" s="50"/>
      <c r="PM166" s="50"/>
      <c r="PN166" s="50"/>
      <c r="PO166" s="50"/>
      <c r="PP166" s="50"/>
      <c r="PQ166" s="50"/>
      <c r="PR166" s="50"/>
      <c r="PS166" s="50"/>
      <c r="PT166" s="50"/>
      <c r="PU166" s="50"/>
      <c r="PV166" s="50"/>
      <c r="PW166" s="50"/>
      <c r="PX166" s="50"/>
      <c r="PY166" s="50"/>
      <c r="PZ166" s="50"/>
      <c r="QA166" s="50"/>
      <c r="QB166" s="50"/>
      <c r="QC166" s="50"/>
      <c r="QD166" s="50"/>
      <c r="QE166" s="50"/>
      <c r="QF166" s="50"/>
      <c r="QG166" s="50"/>
      <c r="QH166" s="50"/>
      <c r="QI166" s="50"/>
      <c r="QJ166" s="50"/>
      <c r="QK166" s="50"/>
      <c r="QL166" s="50"/>
      <c r="QM166" s="50"/>
      <c r="QN166" s="50"/>
      <c r="QO166" s="50"/>
      <c r="QP166" s="50"/>
      <c r="QQ166" s="50"/>
      <c r="QR166" s="50"/>
      <c r="QS166" s="50"/>
      <c r="QT166" s="50"/>
      <c r="QU166" s="50"/>
      <c r="QV166" s="50"/>
      <c r="QW166" s="50"/>
      <c r="QX166" s="50"/>
      <c r="QY166" s="50"/>
      <c r="QZ166" s="50"/>
      <c r="RA166" s="50"/>
      <c r="RB166" s="50"/>
      <c r="RC166" s="50"/>
      <c r="RD166" s="50"/>
      <c r="RE166" s="50"/>
      <c r="RF166" s="50"/>
      <c r="RG166" s="50"/>
      <c r="RH166" s="50"/>
    </row>
    <row r="167" spans="1:476" ht="15.75" customHeight="1">
      <c r="A167" s="50"/>
      <c r="B167" s="328"/>
      <c r="C167" s="329"/>
      <c r="D167" s="330"/>
      <c r="E167" s="330"/>
      <c r="F167" s="330"/>
      <c r="G167" s="330"/>
      <c r="H167" s="331"/>
      <c r="I167" s="331"/>
      <c r="J167" s="331"/>
      <c r="K167" s="331"/>
      <c r="L167" s="339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2"/>
      <c r="AS167" s="332"/>
      <c r="AT167" s="332"/>
      <c r="AU167" s="332"/>
      <c r="AV167" s="332"/>
      <c r="AW167" s="332"/>
      <c r="AX167" s="332"/>
      <c r="AY167" s="332"/>
      <c r="AZ167" s="332"/>
      <c r="BA167" s="332"/>
      <c r="BB167" s="329"/>
      <c r="BC167" s="329"/>
      <c r="BD167" s="329"/>
      <c r="BE167" s="329"/>
      <c r="BF167" s="329"/>
      <c r="BG167" s="329"/>
      <c r="BH167" s="329"/>
      <c r="BI167" s="329"/>
      <c r="BJ167" s="329"/>
      <c r="BK167" s="329"/>
      <c r="BL167" s="329"/>
      <c r="BM167" s="329"/>
      <c r="BN167" s="329"/>
      <c r="BO167" s="329"/>
      <c r="BP167" s="329"/>
      <c r="BQ167" s="329"/>
      <c r="BR167" s="329"/>
      <c r="BS167" s="329"/>
      <c r="BT167" s="329"/>
      <c r="BU167" s="329"/>
      <c r="BV167" s="329"/>
      <c r="BW167" s="329"/>
      <c r="BX167" s="329"/>
      <c r="BY167" s="329"/>
      <c r="BZ167" s="329"/>
      <c r="CA167" s="329"/>
      <c r="CB167" s="329"/>
      <c r="CC167" s="329"/>
      <c r="CD167" s="329"/>
      <c r="CE167" s="329"/>
      <c r="CF167" s="329"/>
      <c r="CG167" s="329"/>
      <c r="CH167" s="329"/>
      <c r="CI167" s="329"/>
      <c r="CJ167" s="329"/>
      <c r="CK167" s="329"/>
      <c r="CL167" s="329"/>
      <c r="CM167" s="329"/>
      <c r="CN167" s="329"/>
      <c r="CO167" s="329"/>
      <c r="CP167" s="329"/>
      <c r="CQ167" s="329"/>
      <c r="CR167" s="329"/>
      <c r="CS167" s="329"/>
      <c r="CT167" s="329"/>
      <c r="CU167" s="329"/>
      <c r="CV167" s="329"/>
      <c r="CW167" s="329"/>
      <c r="CX167" s="329"/>
      <c r="CY167" s="329"/>
      <c r="CZ167" s="329"/>
      <c r="DA167" s="329"/>
      <c r="DB167" s="329"/>
      <c r="DC167" s="329"/>
      <c r="DD167" s="329"/>
      <c r="DE167" s="329"/>
      <c r="DF167" s="329"/>
      <c r="DG167" s="329"/>
      <c r="DH167" s="329"/>
      <c r="DI167" s="329"/>
      <c r="DJ167" s="329"/>
      <c r="DK167" s="329"/>
      <c r="DL167" s="329"/>
      <c r="DM167" s="329"/>
      <c r="DN167" s="329"/>
      <c r="DO167" s="329"/>
      <c r="DP167" s="329"/>
      <c r="DQ167" s="329"/>
      <c r="DR167" s="329"/>
      <c r="DS167" s="329"/>
      <c r="DT167" s="329"/>
      <c r="DU167" s="329"/>
      <c r="DV167" s="329"/>
      <c r="DW167" s="329"/>
      <c r="DX167" s="329"/>
      <c r="DY167" s="329"/>
      <c r="DZ167" s="329"/>
      <c r="EA167" s="329"/>
      <c r="EB167" s="329"/>
      <c r="EC167" s="329"/>
      <c r="ED167" s="329"/>
      <c r="EE167" s="329"/>
      <c r="EF167" s="329"/>
      <c r="EG167" s="329"/>
      <c r="EH167" s="329"/>
      <c r="EI167" s="329"/>
      <c r="EJ167" s="329"/>
      <c r="EK167" s="329"/>
      <c r="EL167" s="329"/>
      <c r="EM167" s="329"/>
      <c r="EN167" s="329"/>
      <c r="EO167" s="329"/>
      <c r="EP167" s="329"/>
      <c r="EQ167" s="329"/>
      <c r="ER167" s="329"/>
      <c r="ES167" s="329"/>
      <c r="ET167" s="329"/>
      <c r="EU167" s="329"/>
      <c r="EV167" s="329"/>
      <c r="EW167" s="329"/>
      <c r="EX167" s="329"/>
      <c r="EY167" s="329"/>
      <c r="EZ167" s="329"/>
      <c r="FA167" s="329"/>
      <c r="FB167" s="329"/>
      <c r="FC167" s="329"/>
      <c r="FD167" s="329"/>
      <c r="FE167" s="329"/>
      <c r="FF167" s="329"/>
      <c r="FG167" s="329"/>
      <c r="FH167" s="329"/>
      <c r="FI167" s="329"/>
      <c r="FJ167" s="329"/>
      <c r="FK167" s="329"/>
      <c r="FL167" s="329"/>
      <c r="FM167" s="329"/>
      <c r="FN167" s="329"/>
      <c r="FO167" s="329"/>
      <c r="FP167" s="329"/>
      <c r="FQ167" s="329"/>
      <c r="FR167" s="329"/>
      <c r="FS167" s="329"/>
      <c r="FT167" s="329"/>
      <c r="FU167" s="329"/>
      <c r="FV167" s="329"/>
      <c r="FW167" s="329"/>
      <c r="FX167" s="329"/>
      <c r="FY167" s="329"/>
      <c r="FZ167" s="329"/>
      <c r="GA167" s="329"/>
      <c r="GB167" s="329"/>
      <c r="GC167" s="329"/>
      <c r="GD167" s="329"/>
      <c r="GE167" s="329"/>
      <c r="GF167" s="329"/>
      <c r="GG167" s="329"/>
      <c r="GH167" s="329"/>
      <c r="GI167" s="329"/>
      <c r="GJ167" s="329"/>
      <c r="GK167" s="329"/>
      <c r="GL167" s="329"/>
      <c r="GM167" s="329"/>
      <c r="GN167" s="329"/>
      <c r="GO167" s="329"/>
      <c r="GP167" s="329"/>
      <c r="GQ167" s="329"/>
      <c r="GR167" s="329"/>
      <c r="GS167" s="329"/>
      <c r="GT167" s="329"/>
      <c r="GU167" s="329"/>
      <c r="GV167" s="329"/>
      <c r="GW167" s="329"/>
      <c r="GX167" s="329"/>
      <c r="GY167" s="329"/>
      <c r="GZ167" s="329"/>
      <c r="HA167" s="329"/>
      <c r="HB167" s="329"/>
      <c r="HC167" s="329"/>
      <c r="HD167" s="329"/>
      <c r="HE167" s="329"/>
      <c r="HF167" s="329"/>
      <c r="HG167" s="329"/>
      <c r="HH167" s="329"/>
      <c r="HI167" s="329"/>
      <c r="HJ167" s="329"/>
      <c r="HK167" s="329"/>
      <c r="HL167" s="329"/>
      <c r="HM167" s="329"/>
      <c r="HN167" s="329"/>
      <c r="HO167" s="329"/>
      <c r="HP167" s="329"/>
      <c r="HQ167" s="329"/>
      <c r="HR167" s="329"/>
      <c r="HS167" s="329"/>
      <c r="HT167" s="329"/>
      <c r="HU167" s="329"/>
      <c r="HV167" s="329"/>
      <c r="HW167" s="329"/>
      <c r="HX167" s="329"/>
      <c r="HY167" s="329"/>
      <c r="HZ167" s="329"/>
      <c r="IA167" s="329"/>
      <c r="IB167" s="329"/>
      <c r="IC167" s="329"/>
      <c r="ID167" s="329"/>
      <c r="IE167" s="329"/>
      <c r="IF167" s="329"/>
      <c r="IG167" s="329"/>
      <c r="IH167" s="329"/>
      <c r="II167" s="329"/>
      <c r="IJ167" s="329"/>
      <c r="IK167" s="329"/>
      <c r="IL167" s="329"/>
      <c r="IM167" s="329"/>
      <c r="IN167" s="329"/>
      <c r="IO167" s="329"/>
      <c r="IP167" s="329"/>
      <c r="IQ167" s="329"/>
      <c r="IR167" s="329"/>
      <c r="IS167" s="329"/>
      <c r="IT167" s="329"/>
      <c r="IU167" s="329"/>
      <c r="IV167" s="329"/>
      <c r="IW167" s="329"/>
      <c r="IX167" s="329"/>
      <c r="IY167" s="329"/>
      <c r="IZ167" s="329"/>
      <c r="JA167" s="329"/>
      <c r="JB167" s="329"/>
      <c r="JC167" s="329"/>
      <c r="JD167" s="329"/>
      <c r="JE167" s="329"/>
      <c r="JF167" s="329"/>
      <c r="JG167" s="329"/>
      <c r="JH167" s="329"/>
      <c r="JI167" s="329"/>
      <c r="JJ167" s="329"/>
      <c r="JK167" s="329"/>
      <c r="JL167" s="329"/>
      <c r="JM167" s="329"/>
      <c r="JN167" s="329"/>
      <c r="JO167" s="329"/>
      <c r="JP167" s="329"/>
      <c r="JQ167" s="329"/>
      <c r="JR167" s="329"/>
      <c r="JS167" s="329"/>
      <c r="JT167" s="329"/>
      <c r="JU167" s="329"/>
      <c r="JV167" s="329"/>
      <c r="JW167" s="329"/>
      <c r="JX167" s="329"/>
      <c r="JY167" s="329"/>
      <c r="JZ167" s="329"/>
      <c r="KA167" s="329"/>
      <c r="KB167" s="329"/>
      <c r="KC167" s="329"/>
      <c r="KD167" s="329"/>
      <c r="KE167" s="329"/>
      <c r="KF167" s="329"/>
      <c r="KG167" s="329"/>
      <c r="KH167" s="329"/>
      <c r="KI167" s="329"/>
      <c r="KJ167" s="329"/>
      <c r="KK167" s="329"/>
      <c r="KL167" s="329"/>
      <c r="KM167" s="329"/>
      <c r="KN167" s="329"/>
      <c r="KO167" s="329"/>
      <c r="KP167" s="329"/>
      <c r="KQ167" s="329"/>
      <c r="KR167" s="329"/>
      <c r="KS167" s="329"/>
      <c r="KT167" s="329"/>
      <c r="KU167" s="329"/>
      <c r="KV167" s="329"/>
      <c r="KW167" s="329"/>
      <c r="KX167" s="329"/>
      <c r="KY167" s="329"/>
      <c r="KZ167" s="329"/>
      <c r="LA167" s="329"/>
      <c r="LB167" s="329"/>
      <c r="LC167" s="329"/>
      <c r="LD167" s="329"/>
      <c r="LE167" s="329"/>
      <c r="LF167" s="329"/>
      <c r="LG167" s="329"/>
      <c r="LH167" s="329"/>
      <c r="LI167" s="329"/>
      <c r="LJ167" s="329"/>
      <c r="LK167" s="329"/>
      <c r="LL167" s="329"/>
      <c r="LM167" s="329"/>
      <c r="LN167" s="329"/>
      <c r="LO167" s="329"/>
      <c r="LP167" s="329"/>
      <c r="LQ167" s="329"/>
      <c r="LR167" s="329"/>
      <c r="LS167" s="329"/>
      <c r="LT167" s="329"/>
      <c r="LU167" s="329"/>
      <c r="LV167" s="329"/>
      <c r="LW167" s="329"/>
      <c r="LX167" s="329"/>
      <c r="LY167" s="329"/>
      <c r="LZ167" s="329"/>
      <c r="MA167" s="329"/>
      <c r="MB167" s="329"/>
      <c r="MC167" s="329"/>
      <c r="MD167" s="329"/>
      <c r="ME167" s="329"/>
      <c r="MF167" s="329"/>
      <c r="MG167" s="329"/>
      <c r="MH167" s="329"/>
      <c r="MI167" s="329"/>
      <c r="MJ167" s="329"/>
      <c r="MK167" s="329"/>
      <c r="ML167" s="329"/>
      <c r="MM167" s="329"/>
      <c r="MN167" s="329"/>
      <c r="MO167" s="329"/>
      <c r="MP167" s="329"/>
      <c r="MQ167" s="329"/>
      <c r="MR167" s="329"/>
      <c r="MS167" s="329"/>
      <c r="MT167" s="329"/>
      <c r="MU167" s="329"/>
      <c r="MV167" s="329"/>
      <c r="MW167" s="329"/>
      <c r="MX167" s="329"/>
      <c r="MY167" s="329"/>
      <c r="MZ167" s="329"/>
      <c r="NA167" s="329"/>
      <c r="NB167" s="329"/>
      <c r="NC167" s="329"/>
      <c r="ND167" s="329"/>
      <c r="NE167" s="329"/>
      <c r="NF167" s="329"/>
      <c r="NG167" s="329"/>
      <c r="NH167" s="329"/>
      <c r="NI167" s="329"/>
      <c r="NJ167" s="329"/>
      <c r="NK167" s="329"/>
      <c r="NL167" s="329"/>
      <c r="NM167" s="329"/>
      <c r="NN167" s="329"/>
      <c r="NO167" s="329"/>
      <c r="NP167" s="329"/>
      <c r="NQ167" s="329"/>
      <c r="NR167" s="329"/>
      <c r="NS167" s="329"/>
      <c r="NT167" s="329"/>
      <c r="NU167" s="329"/>
      <c r="NV167" s="329"/>
      <c r="NW167" s="329"/>
      <c r="NX167" s="329"/>
      <c r="NY167" s="329"/>
      <c r="NZ167" s="329"/>
      <c r="OA167" s="329"/>
      <c r="OB167" s="329"/>
      <c r="OC167" s="329"/>
      <c r="OD167" s="329"/>
      <c r="OE167" s="329"/>
      <c r="OF167" s="329"/>
      <c r="OG167" s="329"/>
      <c r="OH167" s="329"/>
      <c r="OI167" s="329"/>
      <c r="OJ167" s="329"/>
      <c r="OK167" s="329"/>
      <c r="OL167" s="329"/>
      <c r="OM167" s="329"/>
      <c r="ON167" s="329"/>
      <c r="OO167" s="329"/>
      <c r="OP167" s="329"/>
      <c r="OQ167" s="329"/>
      <c r="OR167" s="329"/>
      <c r="OS167" s="329"/>
      <c r="OT167" s="329"/>
      <c r="OU167" s="329"/>
      <c r="OV167" s="329"/>
      <c r="OW167" s="329"/>
      <c r="OX167" s="329"/>
      <c r="OY167" s="329"/>
      <c r="OZ167" s="329"/>
      <c r="PA167" s="329"/>
      <c r="PB167" s="329"/>
      <c r="PC167" s="329"/>
      <c r="PD167" s="329"/>
      <c r="PE167" s="329"/>
      <c r="PF167" s="329"/>
      <c r="PG167" s="329"/>
      <c r="PH167" s="329"/>
      <c r="PI167" s="329"/>
      <c r="PJ167" s="329"/>
      <c r="PK167" s="329"/>
      <c r="PL167" s="329"/>
      <c r="PM167" s="329"/>
      <c r="PN167" s="329"/>
      <c r="PO167" s="329"/>
      <c r="PP167" s="329"/>
      <c r="PQ167" s="329"/>
      <c r="PR167" s="329"/>
      <c r="PS167" s="329"/>
      <c r="PT167" s="329"/>
      <c r="PU167" s="329"/>
      <c r="PV167" s="329"/>
      <c r="PW167" s="329"/>
      <c r="PX167" s="329"/>
      <c r="PY167" s="329"/>
      <c r="PZ167" s="329"/>
      <c r="QA167" s="329"/>
      <c r="QB167" s="329"/>
      <c r="QC167" s="329"/>
      <c r="QD167" s="329"/>
      <c r="QE167" s="329"/>
      <c r="QF167" s="329"/>
      <c r="QG167" s="329"/>
      <c r="QH167" s="329"/>
      <c r="QI167" s="329"/>
      <c r="QJ167" s="329"/>
      <c r="QK167" s="329"/>
      <c r="QL167" s="329"/>
      <c r="QM167" s="329"/>
      <c r="QN167" s="329"/>
      <c r="QO167" s="329"/>
      <c r="QP167" s="329"/>
      <c r="QQ167" s="329"/>
      <c r="QR167" s="329"/>
      <c r="QS167" s="329"/>
      <c r="QT167" s="329"/>
      <c r="QU167" s="329"/>
      <c r="QV167" s="329"/>
      <c r="QW167" s="329"/>
      <c r="QX167" s="329"/>
      <c r="QY167" s="329"/>
      <c r="QZ167" s="329"/>
      <c r="RA167" s="329"/>
      <c r="RB167" s="329"/>
      <c r="RC167" s="329"/>
      <c r="RD167" s="329"/>
      <c r="RE167" s="329"/>
      <c r="RF167" s="329"/>
      <c r="RG167" s="329"/>
      <c r="RH167" s="329"/>
    </row>
    <row r="168" spans="1:476" ht="15.75" customHeight="1">
      <c r="A168" s="329"/>
      <c r="B168" s="325" t="s">
        <v>310</v>
      </c>
      <c r="C168" s="50"/>
      <c r="D168" s="221"/>
      <c r="E168" s="221"/>
      <c r="F168" s="221"/>
      <c r="G168" s="221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  <c r="IW168" s="50"/>
      <c r="IX168" s="50"/>
      <c r="IY168" s="50"/>
      <c r="IZ168" s="50"/>
      <c r="JA168" s="50"/>
      <c r="JB168" s="50"/>
      <c r="JC168" s="50"/>
      <c r="JD168" s="50"/>
      <c r="JE168" s="50"/>
      <c r="JF168" s="50"/>
      <c r="JG168" s="50"/>
      <c r="JH168" s="50"/>
      <c r="JI168" s="50"/>
      <c r="JJ168" s="50"/>
      <c r="JK168" s="50"/>
      <c r="JL168" s="50"/>
      <c r="JM168" s="50"/>
      <c r="JN168" s="50"/>
      <c r="JO168" s="50"/>
      <c r="JP168" s="50"/>
      <c r="JQ168" s="50"/>
      <c r="JR168" s="50"/>
      <c r="JS168" s="50"/>
      <c r="JT168" s="50"/>
      <c r="JU168" s="50"/>
      <c r="JV168" s="50"/>
      <c r="JW168" s="50"/>
      <c r="JX168" s="50"/>
      <c r="JY168" s="50"/>
      <c r="JZ168" s="50"/>
      <c r="KA168" s="50"/>
      <c r="KB168" s="50"/>
      <c r="KC168" s="50"/>
      <c r="KD168" s="50"/>
      <c r="KE168" s="50"/>
      <c r="KF168" s="50"/>
      <c r="KG168" s="50"/>
      <c r="KH168" s="50"/>
      <c r="KI168" s="50"/>
      <c r="KJ168" s="50"/>
      <c r="KK168" s="50"/>
      <c r="KL168" s="50"/>
      <c r="KM168" s="50"/>
      <c r="KN168" s="50"/>
      <c r="KO168" s="50"/>
      <c r="KP168" s="50"/>
      <c r="KQ168" s="50"/>
      <c r="KR168" s="50"/>
      <c r="KS168" s="50"/>
      <c r="KT168" s="50"/>
      <c r="KU168" s="50"/>
      <c r="KV168" s="50"/>
      <c r="KW168" s="50"/>
      <c r="KX168" s="50"/>
      <c r="KY168" s="50"/>
      <c r="KZ168" s="50"/>
      <c r="LA168" s="50"/>
      <c r="LB168" s="50"/>
      <c r="LC168" s="50"/>
      <c r="LD168" s="50"/>
      <c r="LE168" s="50"/>
      <c r="LF168" s="50"/>
      <c r="LG168" s="50"/>
      <c r="LH168" s="50"/>
      <c r="LI168" s="50"/>
      <c r="LJ168" s="50"/>
      <c r="LK168" s="50"/>
      <c r="LL168" s="50"/>
      <c r="LM168" s="50"/>
      <c r="LN168" s="50"/>
      <c r="LO168" s="50"/>
      <c r="LP168" s="50"/>
      <c r="LQ168" s="50"/>
      <c r="LR168" s="50"/>
      <c r="LS168" s="50"/>
      <c r="LT168" s="50"/>
      <c r="LU168" s="50"/>
      <c r="LV168" s="50"/>
      <c r="LW168" s="50"/>
      <c r="LX168" s="50"/>
      <c r="LY168" s="50"/>
      <c r="LZ168" s="50"/>
      <c r="MA168" s="50"/>
      <c r="MB168" s="50"/>
      <c r="MC168" s="50"/>
      <c r="MD168" s="50"/>
      <c r="ME168" s="50"/>
      <c r="MF168" s="50"/>
      <c r="MG168" s="50"/>
      <c r="MH168" s="50"/>
      <c r="MI168" s="50"/>
      <c r="MJ168" s="50"/>
      <c r="MK168" s="50"/>
      <c r="ML168" s="50"/>
      <c r="MM168" s="50"/>
      <c r="MN168" s="50"/>
      <c r="MO168" s="50"/>
      <c r="MP168" s="50"/>
      <c r="MQ168" s="50"/>
      <c r="MR168" s="50"/>
      <c r="MS168" s="50"/>
      <c r="MT168" s="50"/>
      <c r="MU168" s="50"/>
      <c r="MV168" s="50"/>
      <c r="MW168" s="50"/>
      <c r="MX168" s="50"/>
      <c r="MY168" s="50"/>
      <c r="MZ168" s="50"/>
      <c r="NA168" s="50"/>
      <c r="NB168" s="50"/>
      <c r="NC168" s="50"/>
      <c r="ND168" s="50"/>
      <c r="NE168" s="50"/>
      <c r="NF168" s="50"/>
      <c r="NG168" s="50"/>
      <c r="NH168" s="50"/>
      <c r="NI168" s="50"/>
      <c r="NJ168" s="50"/>
      <c r="NK168" s="50"/>
      <c r="NL168" s="50"/>
      <c r="NM168" s="50"/>
      <c r="NN168" s="50"/>
      <c r="NO168" s="50"/>
      <c r="NP168" s="50"/>
      <c r="NQ168" s="50"/>
      <c r="NR168" s="50"/>
      <c r="NS168" s="50"/>
      <c r="NT168" s="50"/>
      <c r="NU168" s="50"/>
      <c r="NV168" s="50"/>
      <c r="NW168" s="50"/>
      <c r="NX168" s="50"/>
      <c r="NY168" s="50"/>
      <c r="NZ168" s="50"/>
      <c r="OA168" s="50"/>
      <c r="OB168" s="50"/>
      <c r="OC168" s="50"/>
      <c r="OD168" s="50"/>
      <c r="OE168" s="50"/>
      <c r="OF168" s="50"/>
      <c r="OG168" s="50"/>
      <c r="OH168" s="50"/>
      <c r="OI168" s="50"/>
      <c r="OJ168" s="50"/>
      <c r="OK168" s="50"/>
      <c r="OL168" s="50"/>
      <c r="OM168" s="50"/>
      <c r="ON168" s="50"/>
      <c r="OO168" s="50"/>
      <c r="OP168" s="50"/>
      <c r="OQ168" s="50"/>
      <c r="OR168" s="50"/>
      <c r="OS168" s="50"/>
      <c r="OT168" s="50"/>
      <c r="OU168" s="50"/>
      <c r="OV168" s="50"/>
      <c r="OW168" s="50"/>
      <c r="OX168" s="50"/>
      <c r="OY168" s="50"/>
      <c r="OZ168" s="50"/>
      <c r="PA168" s="50"/>
      <c r="PB168" s="50"/>
      <c r="PC168" s="50"/>
      <c r="PD168" s="50"/>
      <c r="PE168" s="50"/>
      <c r="PF168" s="50"/>
      <c r="PG168" s="50"/>
      <c r="PH168" s="50"/>
      <c r="PI168" s="50"/>
      <c r="PJ168" s="50"/>
      <c r="PK168" s="50"/>
      <c r="PL168" s="50"/>
      <c r="PM168" s="50"/>
      <c r="PN168" s="50"/>
      <c r="PO168" s="50"/>
      <c r="PP168" s="50"/>
      <c r="PQ168" s="50"/>
      <c r="PR168" s="50"/>
      <c r="PS168" s="50"/>
      <c r="PT168" s="50"/>
      <c r="PU168" s="50"/>
      <c r="PV168" s="50"/>
      <c r="PW168" s="50"/>
      <c r="PX168" s="50"/>
      <c r="PY168" s="50"/>
      <c r="PZ168" s="50"/>
      <c r="QA168" s="50"/>
      <c r="QB168" s="50"/>
      <c r="QC168" s="50"/>
      <c r="QD168" s="50"/>
      <c r="QE168" s="50"/>
      <c r="QF168" s="50"/>
      <c r="QG168" s="50"/>
      <c r="QH168" s="50"/>
      <c r="QI168" s="50"/>
      <c r="QJ168" s="50"/>
      <c r="QK168" s="50"/>
      <c r="QL168" s="50"/>
      <c r="QM168" s="50"/>
      <c r="QN168" s="50"/>
      <c r="QO168" s="50"/>
      <c r="QP168" s="50"/>
      <c r="QQ168" s="50"/>
      <c r="QR168" s="50"/>
      <c r="QS168" s="50"/>
      <c r="QT168" s="50"/>
      <c r="QU168" s="50"/>
      <c r="QV168" s="50"/>
      <c r="QW168" s="50"/>
      <c r="QX168" s="50"/>
      <c r="QY168" s="50"/>
      <c r="QZ168" s="50"/>
      <c r="RA168" s="50"/>
      <c r="RB168" s="50"/>
      <c r="RC168" s="50"/>
      <c r="RD168" s="50"/>
      <c r="RE168" s="50"/>
      <c r="RF168" s="50"/>
      <c r="RG168" s="50"/>
      <c r="RH168" s="50"/>
    </row>
    <row r="169" spans="1:476" ht="15.75" customHeight="1">
      <c r="A169" s="50"/>
      <c r="B169" s="326" t="s">
        <v>278</v>
      </c>
      <c r="C169" s="50"/>
      <c r="D169" s="221"/>
      <c r="E169" s="221"/>
      <c r="F169" s="221"/>
      <c r="G169" s="221"/>
      <c r="H169" s="227"/>
      <c r="I169" s="227">
        <v>0</v>
      </c>
      <c r="J169" s="227">
        <v>0</v>
      </c>
      <c r="K169" s="227">
        <v>0</v>
      </c>
      <c r="L169" s="327">
        <v>100</v>
      </c>
      <c r="M169" s="227">
        <f t="shared" ref="M169:AQ169" si="108">L169</f>
        <v>100</v>
      </c>
      <c r="N169" s="227">
        <f t="shared" si="108"/>
        <v>100</v>
      </c>
      <c r="O169" s="227">
        <f t="shared" si="108"/>
        <v>100</v>
      </c>
      <c r="P169" s="227">
        <f t="shared" si="108"/>
        <v>100</v>
      </c>
      <c r="Q169" s="227">
        <f t="shared" si="108"/>
        <v>100</v>
      </c>
      <c r="R169" s="227">
        <f t="shared" si="108"/>
        <v>100</v>
      </c>
      <c r="S169" s="227">
        <f t="shared" si="108"/>
        <v>100</v>
      </c>
      <c r="T169" s="227">
        <f t="shared" si="108"/>
        <v>100</v>
      </c>
      <c r="U169" s="227">
        <f t="shared" si="108"/>
        <v>100</v>
      </c>
      <c r="V169" s="227">
        <f t="shared" si="108"/>
        <v>100</v>
      </c>
      <c r="W169" s="227">
        <f t="shared" si="108"/>
        <v>100</v>
      </c>
      <c r="X169" s="227">
        <f t="shared" si="108"/>
        <v>100</v>
      </c>
      <c r="Y169" s="227">
        <f t="shared" si="108"/>
        <v>100</v>
      </c>
      <c r="Z169" s="227">
        <f t="shared" si="108"/>
        <v>100</v>
      </c>
      <c r="AA169" s="227">
        <f t="shared" si="108"/>
        <v>100</v>
      </c>
      <c r="AB169" s="227">
        <f t="shared" si="108"/>
        <v>100</v>
      </c>
      <c r="AC169" s="227">
        <f t="shared" si="108"/>
        <v>100</v>
      </c>
      <c r="AD169" s="227">
        <f t="shared" si="108"/>
        <v>100</v>
      </c>
      <c r="AE169" s="227">
        <f t="shared" si="108"/>
        <v>100</v>
      </c>
      <c r="AF169" s="227">
        <f t="shared" si="108"/>
        <v>100</v>
      </c>
      <c r="AG169" s="227">
        <f t="shared" si="108"/>
        <v>100</v>
      </c>
      <c r="AH169" s="227">
        <f t="shared" si="108"/>
        <v>100</v>
      </c>
      <c r="AI169" s="227">
        <f t="shared" si="108"/>
        <v>100</v>
      </c>
      <c r="AJ169" s="227">
        <f t="shared" si="108"/>
        <v>100</v>
      </c>
      <c r="AK169" s="227">
        <f t="shared" si="108"/>
        <v>100</v>
      </c>
      <c r="AL169" s="227">
        <f t="shared" si="108"/>
        <v>100</v>
      </c>
      <c r="AM169" s="227">
        <f t="shared" si="108"/>
        <v>100</v>
      </c>
      <c r="AN169" s="227">
        <f t="shared" si="108"/>
        <v>100</v>
      </c>
      <c r="AO169" s="227">
        <f t="shared" si="108"/>
        <v>100</v>
      </c>
      <c r="AP169" s="227">
        <f t="shared" si="108"/>
        <v>100</v>
      </c>
      <c r="AQ169" s="227">
        <f t="shared" si="108"/>
        <v>100</v>
      </c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  <c r="IW169" s="50"/>
      <c r="IX169" s="50"/>
      <c r="IY169" s="50"/>
      <c r="IZ169" s="50"/>
      <c r="JA169" s="50"/>
      <c r="JB169" s="50"/>
      <c r="JC169" s="50"/>
      <c r="JD169" s="50"/>
      <c r="JE169" s="50"/>
      <c r="JF169" s="50"/>
      <c r="JG169" s="50"/>
      <c r="JH169" s="50"/>
      <c r="JI169" s="50"/>
      <c r="JJ169" s="50"/>
      <c r="JK169" s="50"/>
      <c r="JL169" s="50"/>
      <c r="JM169" s="50"/>
      <c r="JN169" s="50"/>
      <c r="JO169" s="50"/>
      <c r="JP169" s="50"/>
      <c r="JQ169" s="50"/>
      <c r="JR169" s="50"/>
      <c r="JS169" s="50"/>
      <c r="JT169" s="50"/>
      <c r="JU169" s="50"/>
      <c r="JV169" s="50"/>
      <c r="JW169" s="50"/>
      <c r="JX169" s="50"/>
      <c r="JY169" s="50"/>
      <c r="JZ169" s="50"/>
      <c r="KA169" s="50"/>
      <c r="KB169" s="50"/>
      <c r="KC169" s="50"/>
      <c r="KD169" s="50"/>
      <c r="KE169" s="50"/>
      <c r="KF169" s="50"/>
      <c r="KG169" s="50"/>
      <c r="KH169" s="50"/>
      <c r="KI169" s="50"/>
      <c r="KJ169" s="50"/>
      <c r="KK169" s="50"/>
      <c r="KL169" s="50"/>
      <c r="KM169" s="50"/>
      <c r="KN169" s="50"/>
      <c r="KO169" s="50"/>
      <c r="KP169" s="50"/>
      <c r="KQ169" s="50"/>
      <c r="KR169" s="50"/>
      <c r="KS169" s="50"/>
      <c r="KT169" s="50"/>
      <c r="KU169" s="50"/>
      <c r="KV169" s="50"/>
      <c r="KW169" s="50"/>
      <c r="KX169" s="50"/>
      <c r="KY169" s="50"/>
      <c r="KZ169" s="50"/>
      <c r="LA169" s="50"/>
      <c r="LB169" s="50"/>
      <c r="LC169" s="50"/>
      <c r="LD169" s="50"/>
      <c r="LE169" s="50"/>
      <c r="LF169" s="50"/>
      <c r="LG169" s="50"/>
      <c r="LH169" s="50"/>
      <c r="LI169" s="50"/>
      <c r="LJ169" s="50"/>
      <c r="LK169" s="50"/>
      <c r="LL169" s="50"/>
      <c r="LM169" s="50"/>
      <c r="LN169" s="50"/>
      <c r="LO169" s="50"/>
      <c r="LP169" s="50"/>
      <c r="LQ169" s="50"/>
      <c r="LR169" s="50"/>
      <c r="LS169" s="50"/>
      <c r="LT169" s="50"/>
      <c r="LU169" s="50"/>
      <c r="LV169" s="50"/>
      <c r="LW169" s="50"/>
      <c r="LX169" s="50"/>
      <c r="LY169" s="50"/>
      <c r="LZ169" s="50"/>
      <c r="MA169" s="50"/>
      <c r="MB169" s="50"/>
      <c r="MC169" s="50"/>
      <c r="MD169" s="50"/>
      <c r="ME169" s="50"/>
      <c r="MF169" s="50"/>
      <c r="MG169" s="50"/>
      <c r="MH169" s="50"/>
      <c r="MI169" s="50"/>
      <c r="MJ169" s="50"/>
      <c r="MK169" s="50"/>
      <c r="ML169" s="50"/>
      <c r="MM169" s="50"/>
      <c r="MN169" s="50"/>
      <c r="MO169" s="50"/>
      <c r="MP169" s="50"/>
      <c r="MQ169" s="50"/>
      <c r="MR169" s="50"/>
      <c r="MS169" s="50"/>
      <c r="MT169" s="50"/>
      <c r="MU169" s="50"/>
      <c r="MV169" s="50"/>
      <c r="MW169" s="50"/>
      <c r="MX169" s="50"/>
      <c r="MY169" s="50"/>
      <c r="MZ169" s="50"/>
      <c r="NA169" s="50"/>
      <c r="NB169" s="50"/>
      <c r="NC169" s="50"/>
      <c r="ND169" s="50"/>
      <c r="NE169" s="50"/>
      <c r="NF169" s="50"/>
      <c r="NG169" s="50"/>
      <c r="NH169" s="50"/>
      <c r="NI169" s="50"/>
      <c r="NJ169" s="50"/>
      <c r="NK169" s="50"/>
      <c r="NL169" s="50"/>
      <c r="NM169" s="50"/>
      <c r="NN169" s="50"/>
      <c r="NO169" s="50"/>
      <c r="NP169" s="50"/>
      <c r="NQ169" s="50"/>
      <c r="NR169" s="50"/>
      <c r="NS169" s="50"/>
      <c r="NT169" s="50"/>
      <c r="NU169" s="50"/>
      <c r="NV169" s="50"/>
      <c r="NW169" s="50"/>
      <c r="NX169" s="50"/>
      <c r="NY169" s="50"/>
      <c r="NZ169" s="50"/>
      <c r="OA169" s="50"/>
      <c r="OB169" s="50"/>
      <c r="OC169" s="50"/>
      <c r="OD169" s="50"/>
      <c r="OE169" s="50"/>
      <c r="OF169" s="50"/>
      <c r="OG169" s="50"/>
      <c r="OH169" s="50"/>
      <c r="OI169" s="50"/>
      <c r="OJ169" s="50"/>
      <c r="OK169" s="50"/>
      <c r="OL169" s="50"/>
      <c r="OM169" s="50"/>
      <c r="ON169" s="50"/>
      <c r="OO169" s="50"/>
      <c r="OP169" s="50"/>
      <c r="OQ169" s="50"/>
      <c r="OR169" s="50"/>
      <c r="OS169" s="50"/>
      <c r="OT169" s="50"/>
      <c r="OU169" s="50"/>
      <c r="OV169" s="50"/>
      <c r="OW169" s="50"/>
      <c r="OX169" s="50"/>
      <c r="OY169" s="50"/>
      <c r="OZ169" s="50"/>
      <c r="PA169" s="50"/>
      <c r="PB169" s="50"/>
      <c r="PC169" s="50"/>
      <c r="PD169" s="50"/>
      <c r="PE169" s="50"/>
      <c r="PF169" s="50"/>
      <c r="PG169" s="50"/>
      <c r="PH169" s="50"/>
      <c r="PI169" s="50"/>
      <c r="PJ169" s="50"/>
      <c r="PK169" s="50"/>
      <c r="PL169" s="50"/>
      <c r="PM169" s="50"/>
      <c r="PN169" s="50"/>
      <c r="PO169" s="50"/>
      <c r="PP169" s="50"/>
      <c r="PQ169" s="50"/>
      <c r="PR169" s="50"/>
      <c r="PS169" s="50"/>
      <c r="PT169" s="50"/>
      <c r="PU169" s="50"/>
      <c r="PV169" s="50"/>
      <c r="PW169" s="50"/>
      <c r="PX169" s="50"/>
      <c r="PY169" s="50"/>
      <c r="PZ169" s="50"/>
      <c r="QA169" s="50"/>
      <c r="QB169" s="50"/>
      <c r="QC169" s="50"/>
      <c r="QD169" s="50"/>
      <c r="QE169" s="50"/>
      <c r="QF169" s="50"/>
      <c r="QG169" s="50"/>
      <c r="QH169" s="50"/>
      <c r="QI169" s="50"/>
      <c r="QJ169" s="50"/>
      <c r="QK169" s="50"/>
      <c r="QL169" s="50"/>
      <c r="QM169" s="50"/>
      <c r="QN169" s="50"/>
      <c r="QO169" s="50"/>
      <c r="QP169" s="50"/>
      <c r="QQ169" s="50"/>
      <c r="QR169" s="50"/>
      <c r="QS169" s="50"/>
      <c r="QT169" s="50"/>
      <c r="QU169" s="50"/>
      <c r="QV169" s="50"/>
      <c r="QW169" s="50"/>
      <c r="QX169" s="50"/>
      <c r="QY169" s="50"/>
      <c r="QZ169" s="50"/>
      <c r="RA169" s="50"/>
      <c r="RB169" s="50"/>
      <c r="RC169" s="50"/>
      <c r="RD169" s="50"/>
      <c r="RE169" s="50"/>
      <c r="RF169" s="50"/>
      <c r="RG169" s="50"/>
      <c r="RH169" s="50"/>
    </row>
    <row r="170" spans="1:476" ht="15.75" customHeight="1">
      <c r="A170" s="50"/>
      <c r="B170" s="326" t="s">
        <v>279</v>
      </c>
      <c r="C170" s="50"/>
      <c r="D170" s="221">
        <f>SUM(H170:AQ170)</f>
        <v>6010675.1999999974</v>
      </c>
      <c r="E170" s="221"/>
      <c r="F170" s="221"/>
      <c r="G170" s="221"/>
      <c r="H170" s="70">
        <f t="shared" ref="H170:AQ170" si="109">+H171*H169</f>
        <v>0</v>
      </c>
      <c r="I170" s="70">
        <f t="shared" si="109"/>
        <v>0</v>
      </c>
      <c r="J170" s="70">
        <f t="shared" si="109"/>
        <v>0</v>
      </c>
      <c r="K170" s="70">
        <f t="shared" si="109"/>
        <v>0</v>
      </c>
      <c r="L170" s="70">
        <f t="shared" si="109"/>
        <v>187833.59999999998</v>
      </c>
      <c r="M170" s="70">
        <f t="shared" si="109"/>
        <v>187833.59999999998</v>
      </c>
      <c r="N170" s="70">
        <f t="shared" si="109"/>
        <v>187833.59999999998</v>
      </c>
      <c r="O170" s="70">
        <f t="shared" si="109"/>
        <v>187833.59999999998</v>
      </c>
      <c r="P170" s="70">
        <f t="shared" si="109"/>
        <v>187833.59999999998</v>
      </c>
      <c r="Q170" s="70">
        <f t="shared" si="109"/>
        <v>187833.59999999998</v>
      </c>
      <c r="R170" s="70">
        <f t="shared" si="109"/>
        <v>187833.59999999998</v>
      </c>
      <c r="S170" s="70">
        <f t="shared" si="109"/>
        <v>187833.59999999998</v>
      </c>
      <c r="T170" s="70">
        <f t="shared" si="109"/>
        <v>187833.59999999998</v>
      </c>
      <c r="U170" s="70">
        <f t="shared" si="109"/>
        <v>187833.59999999998</v>
      </c>
      <c r="V170" s="70">
        <f t="shared" si="109"/>
        <v>187833.59999999998</v>
      </c>
      <c r="W170" s="70">
        <f t="shared" si="109"/>
        <v>187833.59999999998</v>
      </c>
      <c r="X170" s="70">
        <f t="shared" si="109"/>
        <v>187833.59999999998</v>
      </c>
      <c r="Y170" s="70">
        <f t="shared" si="109"/>
        <v>187833.59999999998</v>
      </c>
      <c r="Z170" s="70">
        <f t="shared" si="109"/>
        <v>187833.59999999998</v>
      </c>
      <c r="AA170" s="70">
        <f t="shared" si="109"/>
        <v>187833.59999999998</v>
      </c>
      <c r="AB170" s="70">
        <f t="shared" si="109"/>
        <v>187833.59999999998</v>
      </c>
      <c r="AC170" s="70">
        <f t="shared" si="109"/>
        <v>187833.59999999998</v>
      </c>
      <c r="AD170" s="70">
        <f t="shared" si="109"/>
        <v>187833.59999999998</v>
      </c>
      <c r="AE170" s="70">
        <f t="shared" si="109"/>
        <v>187833.59999999998</v>
      </c>
      <c r="AF170" s="70">
        <f t="shared" si="109"/>
        <v>187833.59999999998</v>
      </c>
      <c r="AG170" s="70">
        <f t="shared" si="109"/>
        <v>187833.59999999998</v>
      </c>
      <c r="AH170" s="70">
        <f t="shared" si="109"/>
        <v>187833.59999999998</v>
      </c>
      <c r="AI170" s="70">
        <f t="shared" si="109"/>
        <v>187833.59999999998</v>
      </c>
      <c r="AJ170" s="70">
        <f t="shared" si="109"/>
        <v>187833.59999999998</v>
      </c>
      <c r="AK170" s="70">
        <f t="shared" si="109"/>
        <v>187833.59999999998</v>
      </c>
      <c r="AL170" s="70">
        <f t="shared" si="109"/>
        <v>187833.59999999998</v>
      </c>
      <c r="AM170" s="70">
        <f t="shared" si="109"/>
        <v>187833.59999999998</v>
      </c>
      <c r="AN170" s="70">
        <f t="shared" si="109"/>
        <v>187833.59999999998</v>
      </c>
      <c r="AO170" s="70">
        <f t="shared" si="109"/>
        <v>187833.59999999998</v>
      </c>
      <c r="AP170" s="70">
        <f t="shared" si="109"/>
        <v>187833.59999999998</v>
      </c>
      <c r="AQ170" s="70">
        <f t="shared" si="109"/>
        <v>187833.59999999998</v>
      </c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  <c r="IW170" s="50"/>
      <c r="IX170" s="50"/>
      <c r="IY170" s="50"/>
      <c r="IZ170" s="50"/>
      <c r="JA170" s="50"/>
      <c r="JB170" s="50"/>
      <c r="JC170" s="50"/>
      <c r="JD170" s="50"/>
      <c r="JE170" s="50"/>
      <c r="JF170" s="50"/>
      <c r="JG170" s="50"/>
      <c r="JH170" s="50"/>
      <c r="JI170" s="50"/>
      <c r="JJ170" s="50"/>
      <c r="JK170" s="50"/>
      <c r="JL170" s="50"/>
      <c r="JM170" s="50"/>
      <c r="JN170" s="50"/>
      <c r="JO170" s="50"/>
      <c r="JP170" s="50"/>
      <c r="JQ170" s="50"/>
      <c r="JR170" s="50"/>
      <c r="JS170" s="50"/>
      <c r="JT170" s="50"/>
      <c r="JU170" s="50"/>
      <c r="JV170" s="50"/>
      <c r="JW170" s="50"/>
      <c r="JX170" s="50"/>
      <c r="JY170" s="50"/>
      <c r="JZ170" s="50"/>
      <c r="KA170" s="50"/>
      <c r="KB170" s="50"/>
      <c r="KC170" s="50"/>
      <c r="KD170" s="50"/>
      <c r="KE170" s="50"/>
      <c r="KF170" s="50"/>
      <c r="KG170" s="50"/>
      <c r="KH170" s="50"/>
      <c r="KI170" s="50"/>
      <c r="KJ170" s="50"/>
      <c r="KK170" s="50"/>
      <c r="KL170" s="50"/>
      <c r="KM170" s="50"/>
      <c r="KN170" s="50"/>
      <c r="KO170" s="50"/>
      <c r="KP170" s="50"/>
      <c r="KQ170" s="50"/>
      <c r="KR170" s="50"/>
      <c r="KS170" s="50"/>
      <c r="KT170" s="50"/>
      <c r="KU170" s="50"/>
      <c r="KV170" s="50"/>
      <c r="KW170" s="50"/>
      <c r="KX170" s="50"/>
      <c r="KY170" s="50"/>
      <c r="KZ170" s="50"/>
      <c r="LA170" s="50"/>
      <c r="LB170" s="50"/>
      <c r="LC170" s="50"/>
      <c r="LD170" s="50"/>
      <c r="LE170" s="50"/>
      <c r="LF170" s="50"/>
      <c r="LG170" s="50"/>
      <c r="LH170" s="50"/>
      <c r="LI170" s="50"/>
      <c r="LJ170" s="50"/>
      <c r="LK170" s="50"/>
      <c r="LL170" s="50"/>
      <c r="LM170" s="50"/>
      <c r="LN170" s="50"/>
      <c r="LO170" s="50"/>
      <c r="LP170" s="50"/>
      <c r="LQ170" s="50"/>
      <c r="LR170" s="50"/>
      <c r="LS170" s="50"/>
      <c r="LT170" s="50"/>
      <c r="LU170" s="50"/>
      <c r="LV170" s="50"/>
      <c r="LW170" s="50"/>
      <c r="LX170" s="50"/>
      <c r="LY170" s="50"/>
      <c r="LZ170" s="50"/>
      <c r="MA170" s="50"/>
      <c r="MB170" s="50"/>
      <c r="MC170" s="50"/>
      <c r="MD170" s="50"/>
      <c r="ME170" s="50"/>
      <c r="MF170" s="50"/>
      <c r="MG170" s="50"/>
      <c r="MH170" s="50"/>
      <c r="MI170" s="50"/>
      <c r="MJ170" s="50"/>
      <c r="MK170" s="50"/>
      <c r="ML170" s="50"/>
      <c r="MM170" s="50"/>
      <c r="MN170" s="50"/>
      <c r="MO170" s="50"/>
      <c r="MP170" s="50"/>
      <c r="MQ170" s="50"/>
      <c r="MR170" s="50"/>
      <c r="MS170" s="50"/>
      <c r="MT170" s="50"/>
      <c r="MU170" s="50"/>
      <c r="MV170" s="50"/>
      <c r="MW170" s="50"/>
      <c r="MX170" s="50"/>
      <c r="MY170" s="50"/>
      <c r="MZ170" s="50"/>
      <c r="NA170" s="50"/>
      <c r="NB170" s="50"/>
      <c r="NC170" s="50"/>
      <c r="ND170" s="50"/>
      <c r="NE170" s="50"/>
      <c r="NF170" s="50"/>
      <c r="NG170" s="50"/>
      <c r="NH170" s="50"/>
      <c r="NI170" s="50"/>
      <c r="NJ170" s="50"/>
      <c r="NK170" s="50"/>
      <c r="NL170" s="50"/>
      <c r="NM170" s="50"/>
      <c r="NN170" s="50"/>
      <c r="NO170" s="50"/>
      <c r="NP170" s="50"/>
      <c r="NQ170" s="50"/>
      <c r="NR170" s="50"/>
      <c r="NS170" s="50"/>
      <c r="NT170" s="50"/>
      <c r="NU170" s="50"/>
      <c r="NV170" s="50"/>
      <c r="NW170" s="50"/>
      <c r="NX170" s="50"/>
      <c r="NY170" s="50"/>
      <c r="NZ170" s="50"/>
      <c r="OA170" s="50"/>
      <c r="OB170" s="50"/>
      <c r="OC170" s="50"/>
      <c r="OD170" s="50"/>
      <c r="OE170" s="50"/>
      <c r="OF170" s="50"/>
      <c r="OG170" s="50"/>
      <c r="OH170" s="50"/>
      <c r="OI170" s="50"/>
      <c r="OJ170" s="50"/>
      <c r="OK170" s="50"/>
      <c r="OL170" s="50"/>
      <c r="OM170" s="50"/>
      <c r="ON170" s="50"/>
      <c r="OO170" s="50"/>
      <c r="OP170" s="50"/>
      <c r="OQ170" s="50"/>
      <c r="OR170" s="50"/>
      <c r="OS170" s="50"/>
      <c r="OT170" s="50"/>
      <c r="OU170" s="50"/>
      <c r="OV170" s="50"/>
      <c r="OW170" s="50"/>
      <c r="OX170" s="50"/>
      <c r="OY170" s="50"/>
      <c r="OZ170" s="50"/>
      <c r="PA170" s="50"/>
      <c r="PB170" s="50"/>
      <c r="PC170" s="50"/>
      <c r="PD170" s="50"/>
      <c r="PE170" s="50"/>
      <c r="PF170" s="50"/>
      <c r="PG170" s="50"/>
      <c r="PH170" s="50"/>
      <c r="PI170" s="50"/>
      <c r="PJ170" s="50"/>
      <c r="PK170" s="50"/>
      <c r="PL170" s="50"/>
      <c r="PM170" s="50"/>
      <c r="PN170" s="50"/>
      <c r="PO170" s="50"/>
      <c r="PP170" s="50"/>
      <c r="PQ170" s="50"/>
      <c r="PR170" s="50"/>
      <c r="PS170" s="50"/>
      <c r="PT170" s="50"/>
      <c r="PU170" s="50"/>
      <c r="PV170" s="50"/>
      <c r="PW170" s="50"/>
      <c r="PX170" s="50"/>
      <c r="PY170" s="50"/>
      <c r="PZ170" s="50"/>
      <c r="QA170" s="50"/>
      <c r="QB170" s="50"/>
      <c r="QC170" s="50"/>
      <c r="QD170" s="50"/>
      <c r="QE170" s="50"/>
      <c r="QF170" s="50"/>
      <c r="QG170" s="50"/>
      <c r="QH170" s="50"/>
      <c r="QI170" s="50"/>
      <c r="QJ170" s="50"/>
      <c r="QK170" s="50"/>
      <c r="QL170" s="50"/>
      <c r="QM170" s="50"/>
      <c r="QN170" s="50"/>
      <c r="QO170" s="50"/>
      <c r="QP170" s="50"/>
      <c r="QQ170" s="50"/>
      <c r="QR170" s="50"/>
      <c r="QS170" s="50"/>
      <c r="QT170" s="50"/>
      <c r="QU170" s="50"/>
      <c r="QV170" s="50"/>
      <c r="QW170" s="50"/>
      <c r="QX170" s="50"/>
      <c r="QY170" s="50"/>
      <c r="QZ170" s="50"/>
      <c r="RA170" s="50"/>
      <c r="RB170" s="50"/>
      <c r="RC170" s="50"/>
      <c r="RD170" s="50"/>
      <c r="RE170" s="50"/>
      <c r="RF170" s="50"/>
      <c r="RG170" s="50"/>
      <c r="RH170" s="50"/>
    </row>
    <row r="171" spans="1:476" ht="15.75" customHeight="1">
      <c r="A171" s="50"/>
      <c r="B171" s="326" t="s">
        <v>280</v>
      </c>
      <c r="C171" s="50"/>
      <c r="D171" s="221">
        <f>SUM(H171:AQ171)</f>
        <v>60106.752000000037</v>
      </c>
      <c r="E171" s="221"/>
      <c r="F171" s="221"/>
      <c r="G171" s="221"/>
      <c r="H171" s="227"/>
      <c r="I171" s="227">
        <v>0</v>
      </c>
      <c r="J171" s="227">
        <v>0</v>
      </c>
      <c r="K171" s="227">
        <v>0</v>
      </c>
      <c r="L171" s="327">
        <f>18*4.348*12*2</f>
        <v>1878.3359999999998</v>
      </c>
      <c r="M171" s="227">
        <f t="shared" ref="M171:AQ171" si="110">L171</f>
        <v>1878.3359999999998</v>
      </c>
      <c r="N171" s="227">
        <f t="shared" si="110"/>
        <v>1878.3359999999998</v>
      </c>
      <c r="O171" s="227">
        <f t="shared" si="110"/>
        <v>1878.3359999999998</v>
      </c>
      <c r="P171" s="227">
        <f t="shared" si="110"/>
        <v>1878.3359999999998</v>
      </c>
      <c r="Q171" s="227">
        <f t="shared" si="110"/>
        <v>1878.3359999999998</v>
      </c>
      <c r="R171" s="227">
        <f t="shared" si="110"/>
        <v>1878.3359999999998</v>
      </c>
      <c r="S171" s="227">
        <f t="shared" si="110"/>
        <v>1878.3359999999998</v>
      </c>
      <c r="T171" s="227">
        <f t="shared" si="110"/>
        <v>1878.3359999999998</v>
      </c>
      <c r="U171" s="227">
        <f t="shared" si="110"/>
        <v>1878.3359999999998</v>
      </c>
      <c r="V171" s="227">
        <f t="shared" si="110"/>
        <v>1878.3359999999998</v>
      </c>
      <c r="W171" s="227">
        <f t="shared" si="110"/>
        <v>1878.3359999999998</v>
      </c>
      <c r="X171" s="227">
        <f t="shared" si="110"/>
        <v>1878.3359999999998</v>
      </c>
      <c r="Y171" s="227">
        <f t="shared" si="110"/>
        <v>1878.3359999999998</v>
      </c>
      <c r="Z171" s="227">
        <f t="shared" si="110"/>
        <v>1878.3359999999998</v>
      </c>
      <c r="AA171" s="227">
        <f t="shared" si="110"/>
        <v>1878.3359999999998</v>
      </c>
      <c r="AB171" s="227">
        <f t="shared" si="110"/>
        <v>1878.3359999999998</v>
      </c>
      <c r="AC171" s="227">
        <f t="shared" si="110"/>
        <v>1878.3359999999998</v>
      </c>
      <c r="AD171" s="227">
        <f t="shared" si="110"/>
        <v>1878.3359999999998</v>
      </c>
      <c r="AE171" s="227">
        <f t="shared" si="110"/>
        <v>1878.3359999999998</v>
      </c>
      <c r="AF171" s="227">
        <f t="shared" si="110"/>
        <v>1878.3359999999998</v>
      </c>
      <c r="AG171" s="227">
        <f t="shared" si="110"/>
        <v>1878.3359999999998</v>
      </c>
      <c r="AH171" s="227">
        <f t="shared" si="110"/>
        <v>1878.3359999999998</v>
      </c>
      <c r="AI171" s="227">
        <f t="shared" si="110"/>
        <v>1878.3359999999998</v>
      </c>
      <c r="AJ171" s="227">
        <f t="shared" si="110"/>
        <v>1878.3359999999998</v>
      </c>
      <c r="AK171" s="227">
        <f t="shared" si="110"/>
        <v>1878.3359999999998</v>
      </c>
      <c r="AL171" s="227">
        <f t="shared" si="110"/>
        <v>1878.3359999999998</v>
      </c>
      <c r="AM171" s="227">
        <f t="shared" si="110"/>
        <v>1878.3359999999998</v>
      </c>
      <c r="AN171" s="227">
        <f t="shared" si="110"/>
        <v>1878.3359999999998</v>
      </c>
      <c r="AO171" s="227">
        <f t="shared" si="110"/>
        <v>1878.3359999999998</v>
      </c>
      <c r="AP171" s="227">
        <f t="shared" si="110"/>
        <v>1878.3359999999998</v>
      </c>
      <c r="AQ171" s="227">
        <f t="shared" si="110"/>
        <v>1878.3359999999998</v>
      </c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  <c r="IW171" s="50"/>
      <c r="IX171" s="50"/>
      <c r="IY171" s="50"/>
      <c r="IZ171" s="50"/>
      <c r="JA171" s="50"/>
      <c r="JB171" s="50"/>
      <c r="JC171" s="50"/>
      <c r="JD171" s="50"/>
      <c r="JE171" s="50"/>
      <c r="JF171" s="50"/>
      <c r="JG171" s="50"/>
      <c r="JH171" s="50"/>
      <c r="JI171" s="50"/>
      <c r="JJ171" s="50"/>
      <c r="JK171" s="50"/>
      <c r="JL171" s="50"/>
      <c r="JM171" s="50"/>
      <c r="JN171" s="50"/>
      <c r="JO171" s="50"/>
      <c r="JP171" s="50"/>
      <c r="JQ171" s="50"/>
      <c r="JR171" s="50"/>
      <c r="JS171" s="50"/>
      <c r="JT171" s="50"/>
      <c r="JU171" s="50"/>
      <c r="JV171" s="50"/>
      <c r="JW171" s="50"/>
      <c r="JX171" s="50"/>
      <c r="JY171" s="50"/>
      <c r="JZ171" s="50"/>
      <c r="KA171" s="50"/>
      <c r="KB171" s="50"/>
      <c r="KC171" s="50"/>
      <c r="KD171" s="50"/>
      <c r="KE171" s="50"/>
      <c r="KF171" s="50"/>
      <c r="KG171" s="50"/>
      <c r="KH171" s="50"/>
      <c r="KI171" s="50"/>
      <c r="KJ171" s="50"/>
      <c r="KK171" s="50"/>
      <c r="KL171" s="50"/>
      <c r="KM171" s="50"/>
      <c r="KN171" s="50"/>
      <c r="KO171" s="50"/>
      <c r="KP171" s="50"/>
      <c r="KQ171" s="50"/>
      <c r="KR171" s="50"/>
      <c r="KS171" s="50"/>
      <c r="KT171" s="50"/>
      <c r="KU171" s="50"/>
      <c r="KV171" s="50"/>
      <c r="KW171" s="50"/>
      <c r="KX171" s="50"/>
      <c r="KY171" s="50"/>
      <c r="KZ171" s="50"/>
      <c r="LA171" s="50"/>
      <c r="LB171" s="50"/>
      <c r="LC171" s="50"/>
      <c r="LD171" s="50"/>
      <c r="LE171" s="50"/>
      <c r="LF171" s="50"/>
      <c r="LG171" s="50"/>
      <c r="LH171" s="50"/>
      <c r="LI171" s="50"/>
      <c r="LJ171" s="50"/>
      <c r="LK171" s="50"/>
      <c r="LL171" s="50"/>
      <c r="LM171" s="50"/>
      <c r="LN171" s="50"/>
      <c r="LO171" s="50"/>
      <c r="LP171" s="50"/>
      <c r="LQ171" s="50"/>
      <c r="LR171" s="50"/>
      <c r="LS171" s="50"/>
      <c r="LT171" s="50"/>
      <c r="LU171" s="50"/>
      <c r="LV171" s="50"/>
      <c r="LW171" s="50"/>
      <c r="LX171" s="50"/>
      <c r="LY171" s="50"/>
      <c r="LZ171" s="50"/>
      <c r="MA171" s="50"/>
      <c r="MB171" s="50"/>
      <c r="MC171" s="50"/>
      <c r="MD171" s="50"/>
      <c r="ME171" s="50"/>
      <c r="MF171" s="50"/>
      <c r="MG171" s="50"/>
      <c r="MH171" s="50"/>
      <c r="MI171" s="50"/>
      <c r="MJ171" s="50"/>
      <c r="MK171" s="50"/>
      <c r="ML171" s="50"/>
      <c r="MM171" s="50"/>
      <c r="MN171" s="50"/>
      <c r="MO171" s="50"/>
      <c r="MP171" s="50"/>
      <c r="MQ171" s="50"/>
      <c r="MR171" s="50"/>
      <c r="MS171" s="50"/>
      <c r="MT171" s="50"/>
      <c r="MU171" s="50"/>
      <c r="MV171" s="50"/>
      <c r="MW171" s="50"/>
      <c r="MX171" s="50"/>
      <c r="MY171" s="50"/>
      <c r="MZ171" s="50"/>
      <c r="NA171" s="50"/>
      <c r="NB171" s="50"/>
      <c r="NC171" s="50"/>
      <c r="ND171" s="50"/>
      <c r="NE171" s="50"/>
      <c r="NF171" s="50"/>
      <c r="NG171" s="50"/>
      <c r="NH171" s="50"/>
      <c r="NI171" s="50"/>
      <c r="NJ171" s="50"/>
      <c r="NK171" s="50"/>
      <c r="NL171" s="50"/>
      <c r="NM171" s="50"/>
      <c r="NN171" s="50"/>
      <c r="NO171" s="50"/>
      <c r="NP171" s="50"/>
      <c r="NQ171" s="50"/>
      <c r="NR171" s="50"/>
      <c r="NS171" s="50"/>
      <c r="NT171" s="50"/>
      <c r="NU171" s="50"/>
      <c r="NV171" s="50"/>
      <c r="NW171" s="50"/>
      <c r="NX171" s="50"/>
      <c r="NY171" s="50"/>
      <c r="NZ171" s="50"/>
      <c r="OA171" s="50"/>
      <c r="OB171" s="50"/>
      <c r="OC171" s="50"/>
      <c r="OD171" s="50"/>
      <c r="OE171" s="50"/>
      <c r="OF171" s="50"/>
      <c r="OG171" s="50"/>
      <c r="OH171" s="50"/>
      <c r="OI171" s="50"/>
      <c r="OJ171" s="50"/>
      <c r="OK171" s="50"/>
      <c r="OL171" s="50"/>
      <c r="OM171" s="50"/>
      <c r="ON171" s="50"/>
      <c r="OO171" s="50"/>
      <c r="OP171" s="50"/>
      <c r="OQ171" s="50"/>
      <c r="OR171" s="50"/>
      <c r="OS171" s="50"/>
      <c r="OT171" s="50"/>
      <c r="OU171" s="50"/>
      <c r="OV171" s="50"/>
      <c r="OW171" s="50"/>
      <c r="OX171" s="50"/>
      <c r="OY171" s="50"/>
      <c r="OZ171" s="50"/>
      <c r="PA171" s="50"/>
      <c r="PB171" s="50"/>
      <c r="PC171" s="50"/>
      <c r="PD171" s="50"/>
      <c r="PE171" s="50"/>
      <c r="PF171" s="50"/>
      <c r="PG171" s="50"/>
      <c r="PH171" s="50"/>
      <c r="PI171" s="50"/>
      <c r="PJ171" s="50"/>
      <c r="PK171" s="50"/>
      <c r="PL171" s="50"/>
      <c r="PM171" s="50"/>
      <c r="PN171" s="50"/>
      <c r="PO171" s="50"/>
      <c r="PP171" s="50"/>
      <c r="PQ171" s="50"/>
      <c r="PR171" s="50"/>
      <c r="PS171" s="50"/>
      <c r="PT171" s="50"/>
      <c r="PU171" s="50"/>
      <c r="PV171" s="50"/>
      <c r="PW171" s="50"/>
      <c r="PX171" s="50"/>
      <c r="PY171" s="50"/>
      <c r="PZ171" s="50"/>
      <c r="QA171" s="50"/>
      <c r="QB171" s="50"/>
      <c r="QC171" s="50"/>
      <c r="QD171" s="50"/>
      <c r="QE171" s="50"/>
      <c r="QF171" s="50"/>
      <c r="QG171" s="50"/>
      <c r="QH171" s="50"/>
      <c r="QI171" s="50"/>
      <c r="QJ171" s="50"/>
      <c r="QK171" s="50"/>
      <c r="QL171" s="50"/>
      <c r="QM171" s="50"/>
      <c r="QN171" s="50"/>
      <c r="QO171" s="50"/>
      <c r="QP171" s="50"/>
      <c r="QQ171" s="50"/>
      <c r="QR171" s="50"/>
      <c r="QS171" s="50"/>
      <c r="QT171" s="50"/>
      <c r="QU171" s="50"/>
      <c r="QV171" s="50"/>
      <c r="QW171" s="50"/>
      <c r="QX171" s="50"/>
      <c r="QY171" s="50"/>
      <c r="QZ171" s="50"/>
      <c r="RA171" s="50"/>
      <c r="RB171" s="50"/>
      <c r="RC171" s="50"/>
      <c r="RD171" s="50"/>
      <c r="RE171" s="50"/>
      <c r="RF171" s="50"/>
      <c r="RG171" s="50"/>
      <c r="RH171" s="50"/>
    </row>
    <row r="172" spans="1:476" ht="15.75" customHeight="1">
      <c r="A172" s="50"/>
      <c r="B172" s="326"/>
      <c r="C172" s="50"/>
      <c r="D172" s="221"/>
      <c r="E172" s="221"/>
      <c r="F172" s="221"/>
      <c r="G172" s="221"/>
      <c r="H172" s="70"/>
      <c r="I172" s="70"/>
      <c r="J172" s="70"/>
      <c r="K172" s="331"/>
      <c r="L172" s="34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  <c r="IW172" s="50"/>
      <c r="IX172" s="50"/>
      <c r="IY172" s="50"/>
      <c r="IZ172" s="50"/>
      <c r="JA172" s="50"/>
      <c r="JB172" s="50"/>
      <c r="JC172" s="50"/>
      <c r="JD172" s="50"/>
      <c r="JE172" s="50"/>
      <c r="JF172" s="50"/>
      <c r="JG172" s="50"/>
      <c r="JH172" s="50"/>
      <c r="JI172" s="50"/>
      <c r="JJ172" s="50"/>
      <c r="JK172" s="50"/>
      <c r="JL172" s="50"/>
      <c r="JM172" s="50"/>
      <c r="JN172" s="50"/>
      <c r="JO172" s="50"/>
      <c r="JP172" s="50"/>
      <c r="JQ172" s="50"/>
      <c r="JR172" s="50"/>
      <c r="JS172" s="50"/>
      <c r="JT172" s="50"/>
      <c r="JU172" s="50"/>
      <c r="JV172" s="50"/>
      <c r="JW172" s="50"/>
      <c r="JX172" s="50"/>
      <c r="JY172" s="50"/>
      <c r="JZ172" s="50"/>
      <c r="KA172" s="50"/>
      <c r="KB172" s="50"/>
      <c r="KC172" s="50"/>
      <c r="KD172" s="50"/>
      <c r="KE172" s="50"/>
      <c r="KF172" s="50"/>
      <c r="KG172" s="50"/>
      <c r="KH172" s="50"/>
      <c r="KI172" s="50"/>
      <c r="KJ172" s="50"/>
      <c r="KK172" s="50"/>
      <c r="KL172" s="50"/>
      <c r="KM172" s="50"/>
      <c r="KN172" s="50"/>
      <c r="KO172" s="50"/>
      <c r="KP172" s="50"/>
      <c r="KQ172" s="50"/>
      <c r="KR172" s="50"/>
      <c r="KS172" s="50"/>
      <c r="KT172" s="50"/>
      <c r="KU172" s="50"/>
      <c r="KV172" s="50"/>
      <c r="KW172" s="50"/>
      <c r="KX172" s="50"/>
      <c r="KY172" s="50"/>
      <c r="KZ172" s="50"/>
      <c r="LA172" s="50"/>
      <c r="LB172" s="50"/>
      <c r="LC172" s="50"/>
      <c r="LD172" s="50"/>
      <c r="LE172" s="50"/>
      <c r="LF172" s="50"/>
      <c r="LG172" s="50"/>
      <c r="LH172" s="50"/>
      <c r="LI172" s="50"/>
      <c r="LJ172" s="50"/>
      <c r="LK172" s="50"/>
      <c r="LL172" s="50"/>
      <c r="LM172" s="50"/>
      <c r="LN172" s="50"/>
      <c r="LO172" s="50"/>
      <c r="LP172" s="50"/>
      <c r="LQ172" s="50"/>
      <c r="LR172" s="50"/>
      <c r="LS172" s="50"/>
      <c r="LT172" s="50"/>
      <c r="LU172" s="50"/>
      <c r="LV172" s="50"/>
      <c r="LW172" s="50"/>
      <c r="LX172" s="50"/>
      <c r="LY172" s="50"/>
      <c r="LZ172" s="50"/>
      <c r="MA172" s="50"/>
      <c r="MB172" s="50"/>
      <c r="MC172" s="50"/>
      <c r="MD172" s="50"/>
      <c r="ME172" s="50"/>
      <c r="MF172" s="50"/>
      <c r="MG172" s="50"/>
      <c r="MH172" s="50"/>
      <c r="MI172" s="50"/>
      <c r="MJ172" s="50"/>
      <c r="MK172" s="50"/>
      <c r="ML172" s="50"/>
      <c r="MM172" s="50"/>
      <c r="MN172" s="50"/>
      <c r="MO172" s="50"/>
      <c r="MP172" s="50"/>
      <c r="MQ172" s="50"/>
      <c r="MR172" s="50"/>
      <c r="MS172" s="50"/>
      <c r="MT172" s="50"/>
      <c r="MU172" s="50"/>
      <c r="MV172" s="50"/>
      <c r="MW172" s="50"/>
      <c r="MX172" s="50"/>
      <c r="MY172" s="50"/>
      <c r="MZ172" s="50"/>
      <c r="NA172" s="50"/>
      <c r="NB172" s="50"/>
      <c r="NC172" s="50"/>
      <c r="ND172" s="50"/>
      <c r="NE172" s="50"/>
      <c r="NF172" s="50"/>
      <c r="NG172" s="50"/>
      <c r="NH172" s="50"/>
      <c r="NI172" s="50"/>
      <c r="NJ172" s="50"/>
      <c r="NK172" s="50"/>
      <c r="NL172" s="50"/>
      <c r="NM172" s="50"/>
      <c r="NN172" s="50"/>
      <c r="NO172" s="50"/>
      <c r="NP172" s="50"/>
      <c r="NQ172" s="50"/>
      <c r="NR172" s="50"/>
      <c r="NS172" s="50"/>
      <c r="NT172" s="50"/>
      <c r="NU172" s="50"/>
      <c r="NV172" s="50"/>
      <c r="NW172" s="50"/>
      <c r="NX172" s="50"/>
      <c r="NY172" s="50"/>
      <c r="NZ172" s="50"/>
      <c r="OA172" s="50"/>
      <c r="OB172" s="50"/>
      <c r="OC172" s="50"/>
      <c r="OD172" s="50"/>
      <c r="OE172" s="50"/>
      <c r="OF172" s="50"/>
      <c r="OG172" s="50"/>
      <c r="OH172" s="50"/>
      <c r="OI172" s="50"/>
      <c r="OJ172" s="50"/>
      <c r="OK172" s="50"/>
      <c r="OL172" s="50"/>
      <c r="OM172" s="50"/>
      <c r="ON172" s="50"/>
      <c r="OO172" s="50"/>
      <c r="OP172" s="50"/>
      <c r="OQ172" s="50"/>
      <c r="OR172" s="50"/>
      <c r="OS172" s="50"/>
      <c r="OT172" s="50"/>
      <c r="OU172" s="50"/>
      <c r="OV172" s="50"/>
      <c r="OW172" s="50"/>
      <c r="OX172" s="50"/>
      <c r="OY172" s="50"/>
      <c r="OZ172" s="50"/>
      <c r="PA172" s="50"/>
      <c r="PB172" s="50"/>
      <c r="PC172" s="50"/>
      <c r="PD172" s="50"/>
      <c r="PE172" s="50"/>
      <c r="PF172" s="50"/>
      <c r="PG172" s="50"/>
      <c r="PH172" s="50"/>
      <c r="PI172" s="50"/>
      <c r="PJ172" s="50"/>
      <c r="PK172" s="50"/>
      <c r="PL172" s="50"/>
      <c r="PM172" s="50"/>
      <c r="PN172" s="50"/>
      <c r="PO172" s="50"/>
      <c r="PP172" s="50"/>
      <c r="PQ172" s="50"/>
      <c r="PR172" s="50"/>
      <c r="PS172" s="50"/>
      <c r="PT172" s="50"/>
      <c r="PU172" s="50"/>
      <c r="PV172" s="50"/>
      <c r="PW172" s="50"/>
      <c r="PX172" s="50"/>
      <c r="PY172" s="50"/>
      <c r="PZ172" s="50"/>
      <c r="QA172" s="50"/>
      <c r="QB172" s="50"/>
      <c r="QC172" s="50"/>
      <c r="QD172" s="50"/>
      <c r="QE172" s="50"/>
      <c r="QF172" s="50"/>
      <c r="QG172" s="50"/>
      <c r="QH172" s="50"/>
      <c r="QI172" s="50"/>
      <c r="QJ172" s="50"/>
      <c r="QK172" s="50"/>
      <c r="QL172" s="50"/>
      <c r="QM172" s="50"/>
      <c r="QN172" s="50"/>
      <c r="QO172" s="50"/>
      <c r="QP172" s="50"/>
      <c r="QQ172" s="50"/>
      <c r="QR172" s="50"/>
      <c r="QS172" s="50"/>
      <c r="QT172" s="50"/>
      <c r="QU172" s="50"/>
      <c r="QV172" s="50"/>
      <c r="QW172" s="50"/>
      <c r="QX172" s="50"/>
      <c r="QY172" s="50"/>
      <c r="QZ172" s="50"/>
      <c r="RA172" s="50"/>
      <c r="RB172" s="50"/>
      <c r="RC172" s="50"/>
      <c r="RD172" s="50"/>
      <c r="RE172" s="50"/>
      <c r="RF172" s="50"/>
      <c r="RG172" s="50"/>
      <c r="RH172" s="50"/>
    </row>
    <row r="173" spans="1:476" ht="15.75" customHeight="1">
      <c r="A173" s="50"/>
      <c r="B173" s="325" t="s">
        <v>311</v>
      </c>
      <c r="C173" s="50"/>
      <c r="D173" s="221"/>
      <c r="E173" s="221"/>
      <c r="F173" s="221"/>
      <c r="G173" s="221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0"/>
      <c r="JA173" s="50"/>
      <c r="JB173" s="50"/>
      <c r="JC173" s="50"/>
      <c r="JD173" s="50"/>
      <c r="JE173" s="50"/>
      <c r="JF173" s="50"/>
      <c r="JG173" s="50"/>
      <c r="JH173" s="50"/>
      <c r="JI173" s="50"/>
      <c r="JJ173" s="50"/>
      <c r="JK173" s="50"/>
      <c r="JL173" s="50"/>
      <c r="JM173" s="50"/>
      <c r="JN173" s="50"/>
      <c r="JO173" s="50"/>
      <c r="JP173" s="50"/>
      <c r="JQ173" s="50"/>
      <c r="JR173" s="50"/>
      <c r="JS173" s="50"/>
      <c r="JT173" s="50"/>
      <c r="JU173" s="50"/>
      <c r="JV173" s="50"/>
      <c r="JW173" s="50"/>
      <c r="JX173" s="50"/>
      <c r="JY173" s="50"/>
      <c r="JZ173" s="50"/>
      <c r="KA173" s="50"/>
      <c r="KB173" s="50"/>
      <c r="KC173" s="50"/>
      <c r="KD173" s="50"/>
      <c r="KE173" s="50"/>
      <c r="KF173" s="50"/>
      <c r="KG173" s="50"/>
      <c r="KH173" s="50"/>
      <c r="KI173" s="50"/>
      <c r="KJ173" s="50"/>
      <c r="KK173" s="50"/>
      <c r="KL173" s="50"/>
      <c r="KM173" s="50"/>
      <c r="KN173" s="50"/>
      <c r="KO173" s="50"/>
      <c r="KP173" s="50"/>
      <c r="KQ173" s="50"/>
      <c r="KR173" s="50"/>
      <c r="KS173" s="50"/>
      <c r="KT173" s="50"/>
      <c r="KU173" s="50"/>
      <c r="KV173" s="50"/>
      <c r="KW173" s="50"/>
      <c r="KX173" s="50"/>
      <c r="KY173" s="50"/>
      <c r="KZ173" s="50"/>
      <c r="LA173" s="50"/>
      <c r="LB173" s="50"/>
      <c r="LC173" s="50"/>
      <c r="LD173" s="50"/>
      <c r="LE173" s="50"/>
      <c r="LF173" s="50"/>
      <c r="LG173" s="50"/>
      <c r="LH173" s="50"/>
      <c r="LI173" s="50"/>
      <c r="LJ173" s="50"/>
      <c r="LK173" s="50"/>
      <c r="LL173" s="50"/>
      <c r="LM173" s="50"/>
      <c r="LN173" s="50"/>
      <c r="LO173" s="50"/>
      <c r="LP173" s="50"/>
      <c r="LQ173" s="50"/>
      <c r="LR173" s="50"/>
      <c r="LS173" s="50"/>
      <c r="LT173" s="50"/>
      <c r="LU173" s="50"/>
      <c r="LV173" s="50"/>
      <c r="LW173" s="50"/>
      <c r="LX173" s="50"/>
      <c r="LY173" s="50"/>
      <c r="LZ173" s="50"/>
      <c r="MA173" s="50"/>
      <c r="MB173" s="50"/>
      <c r="MC173" s="50"/>
      <c r="MD173" s="50"/>
      <c r="ME173" s="50"/>
      <c r="MF173" s="50"/>
      <c r="MG173" s="50"/>
      <c r="MH173" s="50"/>
      <c r="MI173" s="50"/>
      <c r="MJ173" s="50"/>
      <c r="MK173" s="50"/>
      <c r="ML173" s="50"/>
      <c r="MM173" s="50"/>
      <c r="MN173" s="50"/>
      <c r="MO173" s="50"/>
      <c r="MP173" s="50"/>
      <c r="MQ173" s="50"/>
      <c r="MR173" s="50"/>
      <c r="MS173" s="50"/>
      <c r="MT173" s="50"/>
      <c r="MU173" s="50"/>
      <c r="MV173" s="50"/>
      <c r="MW173" s="50"/>
      <c r="MX173" s="50"/>
      <c r="MY173" s="50"/>
      <c r="MZ173" s="50"/>
      <c r="NA173" s="50"/>
      <c r="NB173" s="50"/>
      <c r="NC173" s="50"/>
      <c r="ND173" s="50"/>
      <c r="NE173" s="50"/>
      <c r="NF173" s="50"/>
      <c r="NG173" s="50"/>
      <c r="NH173" s="50"/>
      <c r="NI173" s="50"/>
      <c r="NJ173" s="50"/>
      <c r="NK173" s="50"/>
      <c r="NL173" s="50"/>
      <c r="NM173" s="50"/>
      <c r="NN173" s="50"/>
      <c r="NO173" s="50"/>
      <c r="NP173" s="50"/>
      <c r="NQ173" s="50"/>
      <c r="NR173" s="50"/>
      <c r="NS173" s="50"/>
      <c r="NT173" s="50"/>
      <c r="NU173" s="50"/>
      <c r="NV173" s="50"/>
      <c r="NW173" s="50"/>
      <c r="NX173" s="50"/>
      <c r="NY173" s="50"/>
      <c r="NZ173" s="50"/>
      <c r="OA173" s="50"/>
      <c r="OB173" s="50"/>
      <c r="OC173" s="50"/>
      <c r="OD173" s="50"/>
      <c r="OE173" s="50"/>
      <c r="OF173" s="50"/>
      <c r="OG173" s="50"/>
      <c r="OH173" s="50"/>
      <c r="OI173" s="50"/>
      <c r="OJ173" s="50"/>
      <c r="OK173" s="50"/>
      <c r="OL173" s="50"/>
      <c r="OM173" s="50"/>
      <c r="ON173" s="50"/>
      <c r="OO173" s="50"/>
      <c r="OP173" s="50"/>
      <c r="OQ173" s="50"/>
      <c r="OR173" s="50"/>
      <c r="OS173" s="50"/>
      <c r="OT173" s="50"/>
      <c r="OU173" s="50"/>
      <c r="OV173" s="50"/>
      <c r="OW173" s="50"/>
      <c r="OX173" s="50"/>
      <c r="OY173" s="50"/>
      <c r="OZ173" s="50"/>
      <c r="PA173" s="50"/>
      <c r="PB173" s="50"/>
      <c r="PC173" s="50"/>
      <c r="PD173" s="50"/>
      <c r="PE173" s="50"/>
      <c r="PF173" s="50"/>
      <c r="PG173" s="50"/>
      <c r="PH173" s="50"/>
      <c r="PI173" s="50"/>
      <c r="PJ173" s="50"/>
      <c r="PK173" s="50"/>
      <c r="PL173" s="50"/>
      <c r="PM173" s="50"/>
      <c r="PN173" s="50"/>
      <c r="PO173" s="50"/>
      <c r="PP173" s="50"/>
      <c r="PQ173" s="50"/>
      <c r="PR173" s="50"/>
      <c r="PS173" s="50"/>
      <c r="PT173" s="50"/>
      <c r="PU173" s="50"/>
      <c r="PV173" s="50"/>
      <c r="PW173" s="50"/>
      <c r="PX173" s="50"/>
      <c r="PY173" s="50"/>
      <c r="PZ173" s="50"/>
      <c r="QA173" s="50"/>
      <c r="QB173" s="50"/>
      <c r="QC173" s="50"/>
      <c r="QD173" s="50"/>
      <c r="QE173" s="50"/>
      <c r="QF173" s="50"/>
      <c r="QG173" s="50"/>
      <c r="QH173" s="50"/>
      <c r="QI173" s="50"/>
      <c r="QJ173" s="50"/>
      <c r="QK173" s="50"/>
      <c r="QL173" s="50"/>
      <c r="QM173" s="50"/>
      <c r="QN173" s="50"/>
      <c r="QO173" s="50"/>
      <c r="QP173" s="50"/>
      <c r="QQ173" s="50"/>
      <c r="QR173" s="50"/>
      <c r="QS173" s="50"/>
      <c r="QT173" s="50"/>
      <c r="QU173" s="50"/>
      <c r="QV173" s="50"/>
      <c r="QW173" s="50"/>
      <c r="QX173" s="50"/>
      <c r="QY173" s="50"/>
      <c r="QZ173" s="50"/>
      <c r="RA173" s="50"/>
      <c r="RB173" s="50"/>
      <c r="RC173" s="50"/>
      <c r="RD173" s="50"/>
      <c r="RE173" s="50"/>
      <c r="RF173" s="50"/>
      <c r="RG173" s="50"/>
      <c r="RH173" s="50"/>
    </row>
    <row r="174" spans="1:476" ht="15.75" customHeight="1">
      <c r="A174" s="50"/>
      <c r="B174" s="326" t="s">
        <v>278</v>
      </c>
      <c r="C174" s="50"/>
      <c r="D174" s="221"/>
      <c r="E174" s="221"/>
      <c r="F174" s="221"/>
      <c r="G174" s="221"/>
      <c r="H174" s="227"/>
      <c r="I174" s="227">
        <v>0</v>
      </c>
      <c r="J174" s="227">
        <v>0</v>
      </c>
      <c r="K174" s="227">
        <v>0</v>
      </c>
      <c r="L174" s="227">
        <v>100</v>
      </c>
      <c r="M174" s="227">
        <v>100</v>
      </c>
      <c r="N174" s="227">
        <v>100</v>
      </c>
      <c r="O174" s="227">
        <v>100</v>
      </c>
      <c r="P174" s="227">
        <v>100</v>
      </c>
      <c r="Q174" s="227">
        <v>100</v>
      </c>
      <c r="R174" s="227">
        <v>100</v>
      </c>
      <c r="S174" s="227">
        <v>100</v>
      </c>
      <c r="T174" s="227">
        <v>100</v>
      </c>
      <c r="U174" s="227">
        <v>100</v>
      </c>
      <c r="V174" s="227">
        <v>100</v>
      </c>
      <c r="W174" s="227">
        <v>100</v>
      </c>
      <c r="X174" s="227">
        <v>100</v>
      </c>
      <c r="Y174" s="227">
        <v>100</v>
      </c>
      <c r="Z174" s="227">
        <v>100</v>
      </c>
      <c r="AA174" s="227">
        <v>100</v>
      </c>
      <c r="AB174" s="227">
        <v>100</v>
      </c>
      <c r="AC174" s="227">
        <v>100</v>
      </c>
      <c r="AD174" s="227">
        <v>100</v>
      </c>
      <c r="AE174" s="227">
        <v>100</v>
      </c>
      <c r="AF174" s="227">
        <v>100</v>
      </c>
      <c r="AG174" s="227">
        <v>100</v>
      </c>
      <c r="AH174" s="227">
        <v>100</v>
      </c>
      <c r="AI174" s="227">
        <v>100</v>
      </c>
      <c r="AJ174" s="227">
        <v>100</v>
      </c>
      <c r="AK174" s="227">
        <v>100</v>
      </c>
      <c r="AL174" s="227">
        <v>100</v>
      </c>
      <c r="AM174" s="227">
        <v>100</v>
      </c>
      <c r="AN174" s="227">
        <v>100</v>
      </c>
      <c r="AO174" s="227">
        <v>100</v>
      </c>
      <c r="AP174" s="227">
        <v>100</v>
      </c>
      <c r="AQ174" s="227">
        <v>100</v>
      </c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  <c r="IW174" s="50"/>
      <c r="IX174" s="50"/>
      <c r="IY174" s="50"/>
      <c r="IZ174" s="50"/>
      <c r="JA174" s="50"/>
      <c r="JB174" s="50"/>
      <c r="JC174" s="50"/>
      <c r="JD174" s="50"/>
      <c r="JE174" s="50"/>
      <c r="JF174" s="50"/>
      <c r="JG174" s="50"/>
      <c r="JH174" s="50"/>
      <c r="JI174" s="50"/>
      <c r="JJ174" s="50"/>
      <c r="JK174" s="50"/>
      <c r="JL174" s="50"/>
      <c r="JM174" s="50"/>
      <c r="JN174" s="50"/>
      <c r="JO174" s="50"/>
      <c r="JP174" s="50"/>
      <c r="JQ174" s="50"/>
      <c r="JR174" s="50"/>
      <c r="JS174" s="50"/>
      <c r="JT174" s="50"/>
      <c r="JU174" s="50"/>
      <c r="JV174" s="50"/>
      <c r="JW174" s="50"/>
      <c r="JX174" s="50"/>
      <c r="JY174" s="50"/>
      <c r="JZ174" s="50"/>
      <c r="KA174" s="50"/>
      <c r="KB174" s="50"/>
      <c r="KC174" s="50"/>
      <c r="KD174" s="50"/>
      <c r="KE174" s="50"/>
      <c r="KF174" s="50"/>
      <c r="KG174" s="50"/>
      <c r="KH174" s="50"/>
      <c r="KI174" s="50"/>
      <c r="KJ174" s="50"/>
      <c r="KK174" s="50"/>
      <c r="KL174" s="50"/>
      <c r="KM174" s="50"/>
      <c r="KN174" s="50"/>
      <c r="KO174" s="50"/>
      <c r="KP174" s="50"/>
      <c r="KQ174" s="50"/>
      <c r="KR174" s="50"/>
      <c r="KS174" s="50"/>
      <c r="KT174" s="50"/>
      <c r="KU174" s="50"/>
      <c r="KV174" s="50"/>
      <c r="KW174" s="50"/>
      <c r="KX174" s="50"/>
      <c r="KY174" s="50"/>
      <c r="KZ174" s="50"/>
      <c r="LA174" s="50"/>
      <c r="LB174" s="50"/>
      <c r="LC174" s="50"/>
      <c r="LD174" s="50"/>
      <c r="LE174" s="50"/>
      <c r="LF174" s="50"/>
      <c r="LG174" s="50"/>
      <c r="LH174" s="50"/>
      <c r="LI174" s="50"/>
      <c r="LJ174" s="50"/>
      <c r="LK174" s="50"/>
      <c r="LL174" s="50"/>
      <c r="LM174" s="50"/>
      <c r="LN174" s="50"/>
      <c r="LO174" s="50"/>
      <c r="LP174" s="50"/>
      <c r="LQ174" s="50"/>
      <c r="LR174" s="50"/>
      <c r="LS174" s="50"/>
      <c r="LT174" s="50"/>
      <c r="LU174" s="50"/>
      <c r="LV174" s="50"/>
      <c r="LW174" s="50"/>
      <c r="LX174" s="50"/>
      <c r="LY174" s="50"/>
      <c r="LZ174" s="50"/>
      <c r="MA174" s="50"/>
      <c r="MB174" s="50"/>
      <c r="MC174" s="50"/>
      <c r="MD174" s="50"/>
      <c r="ME174" s="50"/>
      <c r="MF174" s="50"/>
      <c r="MG174" s="50"/>
      <c r="MH174" s="50"/>
      <c r="MI174" s="50"/>
      <c r="MJ174" s="50"/>
      <c r="MK174" s="50"/>
      <c r="ML174" s="50"/>
      <c r="MM174" s="50"/>
      <c r="MN174" s="50"/>
      <c r="MO174" s="50"/>
      <c r="MP174" s="50"/>
      <c r="MQ174" s="50"/>
      <c r="MR174" s="50"/>
      <c r="MS174" s="50"/>
      <c r="MT174" s="50"/>
      <c r="MU174" s="50"/>
      <c r="MV174" s="50"/>
      <c r="MW174" s="50"/>
      <c r="MX174" s="50"/>
      <c r="MY174" s="50"/>
      <c r="MZ174" s="50"/>
      <c r="NA174" s="50"/>
      <c r="NB174" s="50"/>
      <c r="NC174" s="50"/>
      <c r="ND174" s="50"/>
      <c r="NE174" s="50"/>
      <c r="NF174" s="50"/>
      <c r="NG174" s="50"/>
      <c r="NH174" s="50"/>
      <c r="NI174" s="50"/>
      <c r="NJ174" s="50"/>
      <c r="NK174" s="50"/>
      <c r="NL174" s="50"/>
      <c r="NM174" s="50"/>
      <c r="NN174" s="50"/>
      <c r="NO174" s="50"/>
      <c r="NP174" s="50"/>
      <c r="NQ174" s="50"/>
      <c r="NR174" s="50"/>
      <c r="NS174" s="50"/>
      <c r="NT174" s="50"/>
      <c r="NU174" s="50"/>
      <c r="NV174" s="50"/>
      <c r="NW174" s="50"/>
      <c r="NX174" s="50"/>
      <c r="NY174" s="50"/>
      <c r="NZ174" s="50"/>
      <c r="OA174" s="50"/>
      <c r="OB174" s="50"/>
      <c r="OC174" s="50"/>
      <c r="OD174" s="50"/>
      <c r="OE174" s="50"/>
      <c r="OF174" s="50"/>
      <c r="OG174" s="50"/>
      <c r="OH174" s="50"/>
      <c r="OI174" s="50"/>
      <c r="OJ174" s="50"/>
      <c r="OK174" s="50"/>
      <c r="OL174" s="50"/>
      <c r="OM174" s="50"/>
      <c r="ON174" s="50"/>
      <c r="OO174" s="50"/>
      <c r="OP174" s="50"/>
      <c r="OQ174" s="50"/>
      <c r="OR174" s="50"/>
      <c r="OS174" s="50"/>
      <c r="OT174" s="50"/>
      <c r="OU174" s="50"/>
      <c r="OV174" s="50"/>
      <c r="OW174" s="50"/>
      <c r="OX174" s="50"/>
      <c r="OY174" s="50"/>
      <c r="OZ174" s="50"/>
      <c r="PA174" s="50"/>
      <c r="PB174" s="50"/>
      <c r="PC174" s="50"/>
      <c r="PD174" s="50"/>
      <c r="PE174" s="50"/>
      <c r="PF174" s="50"/>
      <c r="PG174" s="50"/>
      <c r="PH174" s="50"/>
      <c r="PI174" s="50"/>
      <c r="PJ174" s="50"/>
      <c r="PK174" s="50"/>
      <c r="PL174" s="50"/>
      <c r="PM174" s="50"/>
      <c r="PN174" s="50"/>
      <c r="PO174" s="50"/>
      <c r="PP174" s="50"/>
      <c r="PQ174" s="50"/>
      <c r="PR174" s="50"/>
      <c r="PS174" s="50"/>
      <c r="PT174" s="50"/>
      <c r="PU174" s="50"/>
      <c r="PV174" s="50"/>
      <c r="PW174" s="50"/>
      <c r="PX174" s="50"/>
      <c r="PY174" s="50"/>
      <c r="PZ174" s="50"/>
      <c r="QA174" s="50"/>
      <c r="QB174" s="50"/>
      <c r="QC174" s="50"/>
      <c r="QD174" s="50"/>
      <c r="QE174" s="50"/>
      <c r="QF174" s="50"/>
      <c r="QG174" s="50"/>
      <c r="QH174" s="50"/>
      <c r="QI174" s="50"/>
      <c r="QJ174" s="50"/>
      <c r="QK174" s="50"/>
      <c r="QL174" s="50"/>
      <c r="QM174" s="50"/>
      <c r="QN174" s="50"/>
      <c r="QO174" s="50"/>
      <c r="QP174" s="50"/>
      <c r="QQ174" s="50"/>
      <c r="QR174" s="50"/>
      <c r="QS174" s="50"/>
      <c r="QT174" s="50"/>
      <c r="QU174" s="50"/>
      <c r="QV174" s="50"/>
      <c r="QW174" s="50"/>
      <c r="QX174" s="50"/>
      <c r="QY174" s="50"/>
      <c r="QZ174" s="50"/>
      <c r="RA174" s="50"/>
      <c r="RB174" s="50"/>
      <c r="RC174" s="50"/>
      <c r="RD174" s="50"/>
      <c r="RE174" s="50"/>
      <c r="RF174" s="50"/>
      <c r="RG174" s="50"/>
      <c r="RH174" s="50"/>
    </row>
    <row r="175" spans="1:476" ht="15.75" customHeight="1">
      <c r="A175" s="50"/>
      <c r="B175" s="326" t="s">
        <v>279</v>
      </c>
      <c r="C175" s="50"/>
      <c r="D175" s="221">
        <f>SUM(H175:AQ175)</f>
        <v>3005337.5999999987</v>
      </c>
      <c r="E175" s="221"/>
      <c r="F175" s="221"/>
      <c r="G175" s="221"/>
      <c r="H175" s="70">
        <f t="shared" ref="H175:AQ175" si="111">+H176*H174</f>
        <v>0</v>
      </c>
      <c r="I175" s="70">
        <f t="shared" si="111"/>
        <v>0</v>
      </c>
      <c r="J175" s="70">
        <f t="shared" si="111"/>
        <v>0</v>
      </c>
      <c r="K175" s="70">
        <f t="shared" si="111"/>
        <v>0</v>
      </c>
      <c r="L175" s="70">
        <f t="shared" si="111"/>
        <v>93916.799999999988</v>
      </c>
      <c r="M175" s="70">
        <f t="shared" si="111"/>
        <v>93916.799999999988</v>
      </c>
      <c r="N175" s="70">
        <f t="shared" si="111"/>
        <v>93916.799999999988</v>
      </c>
      <c r="O175" s="70">
        <f t="shared" si="111"/>
        <v>93916.799999999988</v>
      </c>
      <c r="P175" s="70">
        <f t="shared" si="111"/>
        <v>93916.799999999988</v>
      </c>
      <c r="Q175" s="70">
        <f t="shared" si="111"/>
        <v>93916.799999999988</v>
      </c>
      <c r="R175" s="70">
        <f t="shared" si="111"/>
        <v>93916.799999999988</v>
      </c>
      <c r="S175" s="70">
        <f t="shared" si="111"/>
        <v>93916.799999999988</v>
      </c>
      <c r="T175" s="70">
        <f t="shared" si="111"/>
        <v>93916.799999999988</v>
      </c>
      <c r="U175" s="70">
        <f t="shared" si="111"/>
        <v>93916.799999999988</v>
      </c>
      <c r="V175" s="70">
        <f t="shared" si="111"/>
        <v>93916.799999999988</v>
      </c>
      <c r="W175" s="70">
        <f t="shared" si="111"/>
        <v>93916.799999999988</v>
      </c>
      <c r="X175" s="70">
        <f t="shared" si="111"/>
        <v>93916.799999999988</v>
      </c>
      <c r="Y175" s="70">
        <f t="shared" si="111"/>
        <v>93916.799999999988</v>
      </c>
      <c r="Z175" s="70">
        <f t="shared" si="111"/>
        <v>93916.799999999988</v>
      </c>
      <c r="AA175" s="70">
        <f t="shared" si="111"/>
        <v>93916.799999999988</v>
      </c>
      <c r="AB175" s="70">
        <f t="shared" si="111"/>
        <v>93916.799999999988</v>
      </c>
      <c r="AC175" s="70">
        <f t="shared" si="111"/>
        <v>93916.799999999988</v>
      </c>
      <c r="AD175" s="70">
        <f t="shared" si="111"/>
        <v>93916.799999999988</v>
      </c>
      <c r="AE175" s="70">
        <f t="shared" si="111"/>
        <v>93916.799999999988</v>
      </c>
      <c r="AF175" s="70">
        <f t="shared" si="111"/>
        <v>93916.799999999988</v>
      </c>
      <c r="AG175" s="70">
        <f t="shared" si="111"/>
        <v>93916.799999999988</v>
      </c>
      <c r="AH175" s="70">
        <f t="shared" si="111"/>
        <v>93916.799999999988</v>
      </c>
      <c r="AI175" s="70">
        <f t="shared" si="111"/>
        <v>93916.799999999988</v>
      </c>
      <c r="AJ175" s="70">
        <f t="shared" si="111"/>
        <v>93916.799999999988</v>
      </c>
      <c r="AK175" s="70">
        <f t="shared" si="111"/>
        <v>93916.799999999988</v>
      </c>
      <c r="AL175" s="70">
        <f t="shared" si="111"/>
        <v>93916.799999999988</v>
      </c>
      <c r="AM175" s="70">
        <f t="shared" si="111"/>
        <v>93916.799999999988</v>
      </c>
      <c r="AN175" s="70">
        <f t="shared" si="111"/>
        <v>93916.799999999988</v>
      </c>
      <c r="AO175" s="70">
        <f t="shared" si="111"/>
        <v>93916.799999999988</v>
      </c>
      <c r="AP175" s="70">
        <f t="shared" si="111"/>
        <v>93916.799999999988</v>
      </c>
      <c r="AQ175" s="70">
        <f t="shared" si="111"/>
        <v>93916.799999999988</v>
      </c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  <c r="IW175" s="50"/>
      <c r="IX175" s="50"/>
      <c r="IY175" s="50"/>
      <c r="IZ175" s="50"/>
      <c r="JA175" s="50"/>
      <c r="JB175" s="50"/>
      <c r="JC175" s="50"/>
      <c r="JD175" s="50"/>
      <c r="JE175" s="50"/>
      <c r="JF175" s="50"/>
      <c r="JG175" s="50"/>
      <c r="JH175" s="50"/>
      <c r="JI175" s="50"/>
      <c r="JJ175" s="50"/>
      <c r="JK175" s="50"/>
      <c r="JL175" s="50"/>
      <c r="JM175" s="50"/>
      <c r="JN175" s="50"/>
      <c r="JO175" s="50"/>
      <c r="JP175" s="50"/>
      <c r="JQ175" s="50"/>
      <c r="JR175" s="50"/>
      <c r="JS175" s="50"/>
      <c r="JT175" s="50"/>
      <c r="JU175" s="50"/>
      <c r="JV175" s="50"/>
      <c r="JW175" s="50"/>
      <c r="JX175" s="50"/>
      <c r="JY175" s="50"/>
      <c r="JZ175" s="50"/>
      <c r="KA175" s="50"/>
      <c r="KB175" s="50"/>
      <c r="KC175" s="50"/>
      <c r="KD175" s="50"/>
      <c r="KE175" s="50"/>
      <c r="KF175" s="50"/>
      <c r="KG175" s="50"/>
      <c r="KH175" s="50"/>
      <c r="KI175" s="50"/>
      <c r="KJ175" s="50"/>
      <c r="KK175" s="50"/>
      <c r="KL175" s="50"/>
      <c r="KM175" s="50"/>
      <c r="KN175" s="50"/>
      <c r="KO175" s="50"/>
      <c r="KP175" s="50"/>
      <c r="KQ175" s="50"/>
      <c r="KR175" s="50"/>
      <c r="KS175" s="50"/>
      <c r="KT175" s="50"/>
      <c r="KU175" s="50"/>
      <c r="KV175" s="50"/>
      <c r="KW175" s="50"/>
      <c r="KX175" s="50"/>
      <c r="KY175" s="50"/>
      <c r="KZ175" s="50"/>
      <c r="LA175" s="50"/>
      <c r="LB175" s="50"/>
      <c r="LC175" s="50"/>
      <c r="LD175" s="50"/>
      <c r="LE175" s="50"/>
      <c r="LF175" s="50"/>
      <c r="LG175" s="50"/>
      <c r="LH175" s="50"/>
      <c r="LI175" s="50"/>
      <c r="LJ175" s="50"/>
      <c r="LK175" s="50"/>
      <c r="LL175" s="50"/>
      <c r="LM175" s="50"/>
      <c r="LN175" s="50"/>
      <c r="LO175" s="50"/>
      <c r="LP175" s="50"/>
      <c r="LQ175" s="50"/>
      <c r="LR175" s="50"/>
      <c r="LS175" s="50"/>
      <c r="LT175" s="50"/>
      <c r="LU175" s="50"/>
      <c r="LV175" s="50"/>
      <c r="LW175" s="50"/>
      <c r="LX175" s="50"/>
      <c r="LY175" s="50"/>
      <c r="LZ175" s="50"/>
      <c r="MA175" s="50"/>
      <c r="MB175" s="50"/>
      <c r="MC175" s="50"/>
      <c r="MD175" s="50"/>
      <c r="ME175" s="50"/>
      <c r="MF175" s="50"/>
      <c r="MG175" s="50"/>
      <c r="MH175" s="50"/>
      <c r="MI175" s="50"/>
      <c r="MJ175" s="50"/>
      <c r="MK175" s="50"/>
      <c r="ML175" s="50"/>
      <c r="MM175" s="50"/>
      <c r="MN175" s="50"/>
      <c r="MO175" s="50"/>
      <c r="MP175" s="50"/>
      <c r="MQ175" s="50"/>
      <c r="MR175" s="50"/>
      <c r="MS175" s="50"/>
      <c r="MT175" s="50"/>
      <c r="MU175" s="50"/>
      <c r="MV175" s="50"/>
      <c r="MW175" s="50"/>
      <c r="MX175" s="50"/>
      <c r="MY175" s="50"/>
      <c r="MZ175" s="50"/>
      <c r="NA175" s="50"/>
      <c r="NB175" s="50"/>
      <c r="NC175" s="50"/>
      <c r="ND175" s="50"/>
      <c r="NE175" s="50"/>
      <c r="NF175" s="50"/>
      <c r="NG175" s="50"/>
      <c r="NH175" s="50"/>
      <c r="NI175" s="50"/>
      <c r="NJ175" s="50"/>
      <c r="NK175" s="50"/>
      <c r="NL175" s="50"/>
      <c r="NM175" s="50"/>
      <c r="NN175" s="50"/>
      <c r="NO175" s="50"/>
      <c r="NP175" s="50"/>
      <c r="NQ175" s="50"/>
      <c r="NR175" s="50"/>
      <c r="NS175" s="50"/>
      <c r="NT175" s="50"/>
      <c r="NU175" s="50"/>
      <c r="NV175" s="50"/>
      <c r="NW175" s="50"/>
      <c r="NX175" s="50"/>
      <c r="NY175" s="50"/>
      <c r="NZ175" s="50"/>
      <c r="OA175" s="50"/>
      <c r="OB175" s="50"/>
      <c r="OC175" s="50"/>
      <c r="OD175" s="50"/>
      <c r="OE175" s="50"/>
      <c r="OF175" s="50"/>
      <c r="OG175" s="50"/>
      <c r="OH175" s="50"/>
      <c r="OI175" s="50"/>
      <c r="OJ175" s="50"/>
      <c r="OK175" s="50"/>
      <c r="OL175" s="50"/>
      <c r="OM175" s="50"/>
      <c r="ON175" s="50"/>
      <c r="OO175" s="50"/>
      <c r="OP175" s="50"/>
      <c r="OQ175" s="50"/>
      <c r="OR175" s="50"/>
      <c r="OS175" s="50"/>
      <c r="OT175" s="50"/>
      <c r="OU175" s="50"/>
      <c r="OV175" s="50"/>
      <c r="OW175" s="50"/>
      <c r="OX175" s="50"/>
      <c r="OY175" s="50"/>
      <c r="OZ175" s="50"/>
      <c r="PA175" s="50"/>
      <c r="PB175" s="50"/>
      <c r="PC175" s="50"/>
      <c r="PD175" s="50"/>
      <c r="PE175" s="50"/>
      <c r="PF175" s="50"/>
      <c r="PG175" s="50"/>
      <c r="PH175" s="50"/>
      <c r="PI175" s="50"/>
      <c r="PJ175" s="50"/>
      <c r="PK175" s="50"/>
      <c r="PL175" s="50"/>
      <c r="PM175" s="50"/>
      <c r="PN175" s="50"/>
      <c r="PO175" s="50"/>
      <c r="PP175" s="50"/>
      <c r="PQ175" s="50"/>
      <c r="PR175" s="50"/>
      <c r="PS175" s="50"/>
      <c r="PT175" s="50"/>
      <c r="PU175" s="50"/>
      <c r="PV175" s="50"/>
      <c r="PW175" s="50"/>
      <c r="PX175" s="50"/>
      <c r="PY175" s="50"/>
      <c r="PZ175" s="50"/>
      <c r="QA175" s="50"/>
      <c r="QB175" s="50"/>
      <c r="QC175" s="50"/>
      <c r="QD175" s="50"/>
      <c r="QE175" s="50"/>
      <c r="QF175" s="50"/>
      <c r="QG175" s="50"/>
      <c r="QH175" s="50"/>
      <c r="QI175" s="50"/>
      <c r="QJ175" s="50"/>
      <c r="QK175" s="50"/>
      <c r="QL175" s="50"/>
      <c r="QM175" s="50"/>
      <c r="QN175" s="50"/>
      <c r="QO175" s="50"/>
      <c r="QP175" s="50"/>
      <c r="QQ175" s="50"/>
      <c r="QR175" s="50"/>
      <c r="QS175" s="50"/>
      <c r="QT175" s="50"/>
      <c r="QU175" s="50"/>
      <c r="QV175" s="50"/>
      <c r="QW175" s="50"/>
      <c r="QX175" s="50"/>
      <c r="QY175" s="50"/>
      <c r="QZ175" s="50"/>
      <c r="RA175" s="50"/>
      <c r="RB175" s="50"/>
      <c r="RC175" s="50"/>
      <c r="RD175" s="50"/>
      <c r="RE175" s="50"/>
      <c r="RF175" s="50"/>
      <c r="RG175" s="50"/>
      <c r="RH175" s="50"/>
    </row>
    <row r="176" spans="1:476" ht="15.75" customHeight="1">
      <c r="A176" s="50"/>
      <c r="B176" s="326" t="s">
        <v>280</v>
      </c>
      <c r="C176" s="50"/>
      <c r="D176" s="221">
        <f>SUM(H176:AQ176)</f>
        <v>30053.376000000018</v>
      </c>
      <c r="E176" s="221"/>
      <c r="F176" s="221"/>
      <c r="G176" s="221"/>
      <c r="H176" s="227"/>
      <c r="I176" s="227">
        <v>0</v>
      </c>
      <c r="J176" s="227">
        <v>0</v>
      </c>
      <c r="K176" s="227">
        <v>0</v>
      </c>
      <c r="L176" s="327">
        <f>18*4.348*12</f>
        <v>939.16799999999989</v>
      </c>
      <c r="M176" s="227">
        <f t="shared" ref="M176:AQ176" si="112">L176</f>
        <v>939.16799999999989</v>
      </c>
      <c r="N176" s="227">
        <f t="shared" si="112"/>
        <v>939.16799999999989</v>
      </c>
      <c r="O176" s="227">
        <f t="shared" si="112"/>
        <v>939.16799999999989</v>
      </c>
      <c r="P176" s="227">
        <f t="shared" si="112"/>
        <v>939.16799999999989</v>
      </c>
      <c r="Q176" s="227">
        <f t="shared" si="112"/>
        <v>939.16799999999989</v>
      </c>
      <c r="R176" s="227">
        <f t="shared" si="112"/>
        <v>939.16799999999989</v>
      </c>
      <c r="S176" s="227">
        <f t="shared" si="112"/>
        <v>939.16799999999989</v>
      </c>
      <c r="T176" s="227">
        <f t="shared" si="112"/>
        <v>939.16799999999989</v>
      </c>
      <c r="U176" s="227">
        <f t="shared" si="112"/>
        <v>939.16799999999989</v>
      </c>
      <c r="V176" s="227">
        <f t="shared" si="112"/>
        <v>939.16799999999989</v>
      </c>
      <c r="W176" s="227">
        <f t="shared" si="112"/>
        <v>939.16799999999989</v>
      </c>
      <c r="X176" s="227">
        <f t="shared" si="112"/>
        <v>939.16799999999989</v>
      </c>
      <c r="Y176" s="227">
        <f t="shared" si="112"/>
        <v>939.16799999999989</v>
      </c>
      <c r="Z176" s="227">
        <f t="shared" si="112"/>
        <v>939.16799999999989</v>
      </c>
      <c r="AA176" s="227">
        <f t="shared" si="112"/>
        <v>939.16799999999989</v>
      </c>
      <c r="AB176" s="227">
        <f t="shared" si="112"/>
        <v>939.16799999999989</v>
      </c>
      <c r="AC176" s="227">
        <f t="shared" si="112"/>
        <v>939.16799999999989</v>
      </c>
      <c r="AD176" s="227">
        <f t="shared" si="112"/>
        <v>939.16799999999989</v>
      </c>
      <c r="AE176" s="227">
        <f t="shared" si="112"/>
        <v>939.16799999999989</v>
      </c>
      <c r="AF176" s="227">
        <f t="shared" si="112"/>
        <v>939.16799999999989</v>
      </c>
      <c r="AG176" s="227">
        <f t="shared" si="112"/>
        <v>939.16799999999989</v>
      </c>
      <c r="AH176" s="227">
        <f t="shared" si="112"/>
        <v>939.16799999999989</v>
      </c>
      <c r="AI176" s="227">
        <f t="shared" si="112"/>
        <v>939.16799999999989</v>
      </c>
      <c r="AJ176" s="227">
        <f t="shared" si="112"/>
        <v>939.16799999999989</v>
      </c>
      <c r="AK176" s="227">
        <f t="shared" si="112"/>
        <v>939.16799999999989</v>
      </c>
      <c r="AL176" s="227">
        <f t="shared" si="112"/>
        <v>939.16799999999989</v>
      </c>
      <c r="AM176" s="227">
        <f t="shared" si="112"/>
        <v>939.16799999999989</v>
      </c>
      <c r="AN176" s="227">
        <f t="shared" si="112"/>
        <v>939.16799999999989</v>
      </c>
      <c r="AO176" s="227">
        <f t="shared" si="112"/>
        <v>939.16799999999989</v>
      </c>
      <c r="AP176" s="227">
        <f t="shared" si="112"/>
        <v>939.16799999999989</v>
      </c>
      <c r="AQ176" s="227">
        <f t="shared" si="112"/>
        <v>939.16799999999989</v>
      </c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  <c r="IW176" s="50"/>
      <c r="IX176" s="50"/>
      <c r="IY176" s="50"/>
      <c r="IZ176" s="50"/>
      <c r="JA176" s="50"/>
      <c r="JB176" s="50"/>
      <c r="JC176" s="50"/>
      <c r="JD176" s="50"/>
      <c r="JE176" s="50"/>
      <c r="JF176" s="50"/>
      <c r="JG176" s="50"/>
      <c r="JH176" s="50"/>
      <c r="JI176" s="50"/>
      <c r="JJ176" s="50"/>
      <c r="JK176" s="50"/>
      <c r="JL176" s="50"/>
      <c r="JM176" s="50"/>
      <c r="JN176" s="50"/>
      <c r="JO176" s="50"/>
      <c r="JP176" s="50"/>
      <c r="JQ176" s="50"/>
      <c r="JR176" s="50"/>
      <c r="JS176" s="50"/>
      <c r="JT176" s="50"/>
      <c r="JU176" s="50"/>
      <c r="JV176" s="50"/>
      <c r="JW176" s="50"/>
      <c r="JX176" s="50"/>
      <c r="JY176" s="50"/>
      <c r="JZ176" s="50"/>
      <c r="KA176" s="50"/>
      <c r="KB176" s="50"/>
      <c r="KC176" s="50"/>
      <c r="KD176" s="50"/>
      <c r="KE176" s="50"/>
      <c r="KF176" s="50"/>
      <c r="KG176" s="50"/>
      <c r="KH176" s="50"/>
      <c r="KI176" s="50"/>
      <c r="KJ176" s="50"/>
      <c r="KK176" s="50"/>
      <c r="KL176" s="50"/>
      <c r="KM176" s="50"/>
      <c r="KN176" s="50"/>
      <c r="KO176" s="50"/>
      <c r="KP176" s="50"/>
      <c r="KQ176" s="50"/>
      <c r="KR176" s="50"/>
      <c r="KS176" s="50"/>
      <c r="KT176" s="50"/>
      <c r="KU176" s="50"/>
      <c r="KV176" s="50"/>
      <c r="KW176" s="50"/>
      <c r="KX176" s="50"/>
      <c r="KY176" s="50"/>
      <c r="KZ176" s="50"/>
      <c r="LA176" s="50"/>
      <c r="LB176" s="50"/>
      <c r="LC176" s="50"/>
      <c r="LD176" s="50"/>
      <c r="LE176" s="50"/>
      <c r="LF176" s="50"/>
      <c r="LG176" s="50"/>
      <c r="LH176" s="50"/>
      <c r="LI176" s="50"/>
      <c r="LJ176" s="50"/>
      <c r="LK176" s="50"/>
      <c r="LL176" s="50"/>
      <c r="LM176" s="50"/>
      <c r="LN176" s="50"/>
      <c r="LO176" s="50"/>
      <c r="LP176" s="50"/>
      <c r="LQ176" s="50"/>
      <c r="LR176" s="50"/>
      <c r="LS176" s="50"/>
      <c r="LT176" s="50"/>
      <c r="LU176" s="50"/>
      <c r="LV176" s="50"/>
      <c r="LW176" s="50"/>
      <c r="LX176" s="50"/>
      <c r="LY176" s="50"/>
      <c r="LZ176" s="50"/>
      <c r="MA176" s="50"/>
      <c r="MB176" s="50"/>
      <c r="MC176" s="50"/>
      <c r="MD176" s="50"/>
      <c r="ME176" s="50"/>
      <c r="MF176" s="50"/>
      <c r="MG176" s="50"/>
      <c r="MH176" s="50"/>
      <c r="MI176" s="50"/>
      <c r="MJ176" s="50"/>
      <c r="MK176" s="50"/>
      <c r="ML176" s="50"/>
      <c r="MM176" s="50"/>
      <c r="MN176" s="50"/>
      <c r="MO176" s="50"/>
      <c r="MP176" s="50"/>
      <c r="MQ176" s="50"/>
      <c r="MR176" s="50"/>
      <c r="MS176" s="50"/>
      <c r="MT176" s="50"/>
      <c r="MU176" s="50"/>
      <c r="MV176" s="50"/>
      <c r="MW176" s="50"/>
      <c r="MX176" s="50"/>
      <c r="MY176" s="50"/>
      <c r="MZ176" s="50"/>
      <c r="NA176" s="50"/>
      <c r="NB176" s="50"/>
      <c r="NC176" s="50"/>
      <c r="ND176" s="50"/>
      <c r="NE176" s="50"/>
      <c r="NF176" s="50"/>
      <c r="NG176" s="50"/>
      <c r="NH176" s="50"/>
      <c r="NI176" s="50"/>
      <c r="NJ176" s="50"/>
      <c r="NK176" s="50"/>
      <c r="NL176" s="50"/>
      <c r="NM176" s="50"/>
      <c r="NN176" s="50"/>
      <c r="NO176" s="50"/>
      <c r="NP176" s="50"/>
      <c r="NQ176" s="50"/>
      <c r="NR176" s="50"/>
      <c r="NS176" s="50"/>
      <c r="NT176" s="50"/>
      <c r="NU176" s="50"/>
      <c r="NV176" s="50"/>
      <c r="NW176" s="50"/>
      <c r="NX176" s="50"/>
      <c r="NY176" s="50"/>
      <c r="NZ176" s="50"/>
      <c r="OA176" s="50"/>
      <c r="OB176" s="50"/>
      <c r="OC176" s="50"/>
      <c r="OD176" s="50"/>
      <c r="OE176" s="50"/>
      <c r="OF176" s="50"/>
      <c r="OG176" s="50"/>
      <c r="OH176" s="50"/>
      <c r="OI176" s="50"/>
      <c r="OJ176" s="50"/>
      <c r="OK176" s="50"/>
      <c r="OL176" s="50"/>
      <c r="OM176" s="50"/>
      <c r="ON176" s="50"/>
      <c r="OO176" s="50"/>
      <c r="OP176" s="50"/>
      <c r="OQ176" s="50"/>
      <c r="OR176" s="50"/>
      <c r="OS176" s="50"/>
      <c r="OT176" s="50"/>
      <c r="OU176" s="50"/>
      <c r="OV176" s="50"/>
      <c r="OW176" s="50"/>
      <c r="OX176" s="50"/>
      <c r="OY176" s="50"/>
      <c r="OZ176" s="50"/>
      <c r="PA176" s="50"/>
      <c r="PB176" s="50"/>
      <c r="PC176" s="50"/>
      <c r="PD176" s="50"/>
      <c r="PE176" s="50"/>
      <c r="PF176" s="50"/>
      <c r="PG176" s="50"/>
      <c r="PH176" s="50"/>
      <c r="PI176" s="50"/>
      <c r="PJ176" s="50"/>
      <c r="PK176" s="50"/>
      <c r="PL176" s="50"/>
      <c r="PM176" s="50"/>
      <c r="PN176" s="50"/>
      <c r="PO176" s="50"/>
      <c r="PP176" s="50"/>
      <c r="PQ176" s="50"/>
      <c r="PR176" s="50"/>
      <c r="PS176" s="50"/>
      <c r="PT176" s="50"/>
      <c r="PU176" s="50"/>
      <c r="PV176" s="50"/>
      <c r="PW176" s="50"/>
      <c r="PX176" s="50"/>
      <c r="PY176" s="50"/>
      <c r="PZ176" s="50"/>
      <c r="QA176" s="50"/>
      <c r="QB176" s="50"/>
      <c r="QC176" s="50"/>
      <c r="QD176" s="50"/>
      <c r="QE176" s="50"/>
      <c r="QF176" s="50"/>
      <c r="QG176" s="50"/>
      <c r="QH176" s="50"/>
      <c r="QI176" s="50"/>
      <c r="QJ176" s="50"/>
      <c r="QK176" s="50"/>
      <c r="QL176" s="50"/>
      <c r="QM176" s="50"/>
      <c r="QN176" s="50"/>
      <c r="QO176" s="50"/>
      <c r="QP176" s="50"/>
      <c r="QQ176" s="50"/>
      <c r="QR176" s="50"/>
      <c r="QS176" s="50"/>
      <c r="QT176" s="50"/>
      <c r="QU176" s="50"/>
      <c r="QV176" s="50"/>
      <c r="QW176" s="50"/>
      <c r="QX176" s="50"/>
      <c r="QY176" s="50"/>
      <c r="QZ176" s="50"/>
      <c r="RA176" s="50"/>
      <c r="RB176" s="50"/>
      <c r="RC176" s="50"/>
      <c r="RD176" s="50"/>
      <c r="RE176" s="50"/>
      <c r="RF176" s="50"/>
      <c r="RG176" s="50"/>
      <c r="RH176" s="50"/>
    </row>
    <row r="177" spans="1:476" ht="12.75" customHeight="1">
      <c r="H177" s="240"/>
      <c r="I177" s="240"/>
      <c r="J177" s="240"/>
      <c r="K177" s="240"/>
      <c r="L177" s="341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  <c r="AZ177" s="240"/>
      <c r="BA177" s="240"/>
    </row>
    <row r="178" spans="1:476" ht="15.75" customHeight="1">
      <c r="A178" s="50"/>
      <c r="B178" s="205" t="s">
        <v>312</v>
      </c>
      <c r="C178" s="204"/>
      <c r="D178" s="204"/>
      <c r="E178" s="204"/>
      <c r="F178" s="204"/>
      <c r="G178" s="204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336"/>
      <c r="AD178" s="336"/>
      <c r="AE178" s="336"/>
      <c r="AF178" s="336"/>
      <c r="AG178" s="336"/>
      <c r="AH178" s="336"/>
      <c r="AI178" s="336"/>
      <c r="AJ178" s="336"/>
      <c r="AK178" s="336"/>
      <c r="AL178" s="336"/>
      <c r="AM178" s="336"/>
      <c r="AN178" s="336"/>
      <c r="AO178" s="336"/>
      <c r="AP178" s="336"/>
      <c r="AQ178" s="336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  <c r="IW178" s="50"/>
      <c r="IX178" s="50"/>
      <c r="IY178" s="50"/>
      <c r="IZ178" s="50"/>
      <c r="JA178" s="50"/>
      <c r="JB178" s="50"/>
      <c r="JC178" s="50"/>
      <c r="JD178" s="50"/>
      <c r="JE178" s="50"/>
      <c r="JF178" s="50"/>
      <c r="JG178" s="50"/>
      <c r="JH178" s="50"/>
      <c r="JI178" s="50"/>
      <c r="JJ178" s="50"/>
      <c r="JK178" s="50"/>
      <c r="JL178" s="50"/>
      <c r="JM178" s="50"/>
      <c r="JN178" s="50"/>
      <c r="JO178" s="50"/>
      <c r="JP178" s="50"/>
      <c r="JQ178" s="50"/>
      <c r="JR178" s="50"/>
      <c r="JS178" s="50"/>
      <c r="JT178" s="50"/>
      <c r="JU178" s="50"/>
      <c r="JV178" s="50"/>
      <c r="JW178" s="50"/>
      <c r="JX178" s="50"/>
      <c r="JY178" s="50"/>
      <c r="JZ178" s="50"/>
      <c r="KA178" s="50"/>
      <c r="KB178" s="50"/>
      <c r="KC178" s="50"/>
      <c r="KD178" s="50"/>
      <c r="KE178" s="50"/>
      <c r="KF178" s="50"/>
      <c r="KG178" s="50"/>
      <c r="KH178" s="50"/>
      <c r="KI178" s="50"/>
      <c r="KJ178" s="50"/>
      <c r="KK178" s="50"/>
      <c r="KL178" s="50"/>
      <c r="KM178" s="50"/>
      <c r="KN178" s="50"/>
      <c r="KO178" s="50"/>
      <c r="KP178" s="50"/>
      <c r="KQ178" s="50"/>
      <c r="KR178" s="50"/>
      <c r="KS178" s="50"/>
      <c r="KT178" s="50"/>
      <c r="KU178" s="50"/>
      <c r="KV178" s="50"/>
      <c r="KW178" s="50"/>
      <c r="KX178" s="50"/>
      <c r="KY178" s="50"/>
      <c r="KZ178" s="50"/>
      <c r="LA178" s="50"/>
      <c r="LB178" s="50"/>
      <c r="LC178" s="50"/>
      <c r="LD178" s="50"/>
      <c r="LE178" s="50"/>
      <c r="LF178" s="50"/>
      <c r="LG178" s="50"/>
      <c r="LH178" s="50"/>
      <c r="LI178" s="50"/>
      <c r="LJ178" s="50"/>
      <c r="LK178" s="50"/>
      <c r="LL178" s="50"/>
      <c r="LM178" s="50"/>
      <c r="LN178" s="50"/>
      <c r="LO178" s="50"/>
      <c r="LP178" s="50"/>
      <c r="LQ178" s="50"/>
      <c r="LR178" s="50"/>
      <c r="LS178" s="50"/>
      <c r="LT178" s="50"/>
      <c r="LU178" s="50"/>
      <c r="LV178" s="50"/>
      <c r="LW178" s="50"/>
      <c r="LX178" s="50"/>
      <c r="LY178" s="50"/>
      <c r="LZ178" s="50"/>
      <c r="MA178" s="50"/>
      <c r="MB178" s="50"/>
      <c r="MC178" s="50"/>
      <c r="MD178" s="50"/>
      <c r="ME178" s="50"/>
      <c r="MF178" s="50"/>
      <c r="MG178" s="50"/>
      <c r="MH178" s="50"/>
      <c r="MI178" s="50"/>
      <c r="MJ178" s="50"/>
      <c r="MK178" s="50"/>
      <c r="ML178" s="50"/>
      <c r="MM178" s="50"/>
      <c r="MN178" s="50"/>
      <c r="MO178" s="50"/>
      <c r="MP178" s="50"/>
      <c r="MQ178" s="50"/>
      <c r="MR178" s="50"/>
      <c r="MS178" s="50"/>
      <c r="MT178" s="50"/>
      <c r="MU178" s="50"/>
      <c r="MV178" s="50"/>
      <c r="MW178" s="50"/>
      <c r="MX178" s="50"/>
      <c r="MY178" s="50"/>
      <c r="MZ178" s="50"/>
      <c r="NA178" s="50"/>
      <c r="NB178" s="50"/>
      <c r="NC178" s="50"/>
      <c r="ND178" s="50"/>
      <c r="NE178" s="50"/>
      <c r="NF178" s="50"/>
      <c r="NG178" s="50"/>
      <c r="NH178" s="50"/>
      <c r="NI178" s="50"/>
      <c r="NJ178" s="50"/>
      <c r="NK178" s="50"/>
      <c r="NL178" s="50"/>
      <c r="NM178" s="50"/>
      <c r="NN178" s="50"/>
      <c r="NO178" s="50"/>
      <c r="NP178" s="50"/>
      <c r="NQ178" s="50"/>
      <c r="NR178" s="50"/>
      <c r="NS178" s="50"/>
      <c r="NT178" s="50"/>
      <c r="NU178" s="50"/>
      <c r="NV178" s="50"/>
      <c r="NW178" s="50"/>
      <c r="NX178" s="50"/>
      <c r="NY178" s="50"/>
      <c r="NZ178" s="50"/>
      <c r="OA178" s="50"/>
      <c r="OB178" s="50"/>
      <c r="OC178" s="50"/>
      <c r="OD178" s="50"/>
      <c r="OE178" s="50"/>
      <c r="OF178" s="50"/>
      <c r="OG178" s="50"/>
      <c r="OH178" s="50"/>
      <c r="OI178" s="50"/>
      <c r="OJ178" s="50"/>
      <c r="OK178" s="50"/>
      <c r="OL178" s="50"/>
      <c r="OM178" s="50"/>
      <c r="ON178" s="50"/>
      <c r="OO178" s="50"/>
      <c r="OP178" s="50"/>
      <c r="OQ178" s="50"/>
      <c r="OR178" s="50"/>
      <c r="OS178" s="50"/>
      <c r="OT178" s="50"/>
      <c r="OU178" s="50"/>
      <c r="OV178" s="50"/>
      <c r="OW178" s="50"/>
      <c r="OX178" s="50"/>
      <c r="OY178" s="50"/>
      <c r="OZ178" s="50"/>
      <c r="PA178" s="50"/>
      <c r="PB178" s="50"/>
      <c r="PC178" s="50"/>
      <c r="PD178" s="50"/>
      <c r="PE178" s="50"/>
      <c r="PF178" s="50"/>
      <c r="PG178" s="50"/>
      <c r="PH178" s="50"/>
      <c r="PI178" s="50"/>
      <c r="PJ178" s="50"/>
      <c r="PK178" s="50"/>
      <c r="PL178" s="50"/>
      <c r="PM178" s="50"/>
      <c r="PN178" s="50"/>
      <c r="PO178" s="50"/>
      <c r="PP178" s="50"/>
      <c r="PQ178" s="50"/>
      <c r="PR178" s="50"/>
      <c r="PS178" s="50"/>
      <c r="PT178" s="50"/>
      <c r="PU178" s="50"/>
      <c r="PV178" s="50"/>
      <c r="PW178" s="50"/>
      <c r="PX178" s="50"/>
      <c r="PY178" s="50"/>
      <c r="PZ178" s="50"/>
      <c r="QA178" s="50"/>
      <c r="QB178" s="50"/>
      <c r="QC178" s="50"/>
      <c r="QD178" s="50"/>
      <c r="QE178" s="50"/>
      <c r="QF178" s="50"/>
      <c r="QG178" s="50"/>
      <c r="QH178" s="50"/>
      <c r="QI178" s="50"/>
      <c r="QJ178" s="50"/>
      <c r="QK178" s="50"/>
      <c r="QL178" s="50"/>
      <c r="QM178" s="50"/>
      <c r="QN178" s="50"/>
      <c r="QO178" s="50"/>
      <c r="QP178" s="50"/>
      <c r="QQ178" s="50"/>
      <c r="QR178" s="50"/>
      <c r="QS178" s="50"/>
      <c r="QT178" s="50"/>
      <c r="QU178" s="50"/>
      <c r="QV178" s="50"/>
      <c r="QW178" s="50"/>
      <c r="QX178" s="50"/>
      <c r="QY178" s="50"/>
      <c r="QZ178" s="50"/>
      <c r="RA178" s="50"/>
      <c r="RB178" s="50"/>
      <c r="RC178" s="50"/>
      <c r="RD178" s="50"/>
      <c r="RE178" s="50"/>
      <c r="RF178" s="50"/>
      <c r="RG178" s="50"/>
      <c r="RH178" s="50"/>
    </row>
    <row r="179" spans="1:476" ht="6" customHeight="1">
      <c r="A179" s="50"/>
      <c r="B179" s="324"/>
      <c r="C179" s="50"/>
      <c r="D179" s="221"/>
      <c r="E179" s="221"/>
      <c r="F179" s="221"/>
      <c r="G179" s="221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  <c r="IW179" s="50"/>
      <c r="IX179" s="50"/>
      <c r="IY179" s="50"/>
      <c r="IZ179" s="50"/>
      <c r="JA179" s="50"/>
      <c r="JB179" s="50"/>
      <c r="JC179" s="50"/>
      <c r="JD179" s="50"/>
      <c r="JE179" s="50"/>
      <c r="JF179" s="50"/>
      <c r="JG179" s="50"/>
      <c r="JH179" s="50"/>
      <c r="JI179" s="50"/>
      <c r="JJ179" s="50"/>
      <c r="JK179" s="50"/>
      <c r="JL179" s="50"/>
      <c r="JM179" s="50"/>
      <c r="JN179" s="50"/>
      <c r="JO179" s="50"/>
      <c r="JP179" s="50"/>
      <c r="JQ179" s="50"/>
      <c r="JR179" s="50"/>
      <c r="JS179" s="50"/>
      <c r="JT179" s="50"/>
      <c r="JU179" s="50"/>
      <c r="JV179" s="50"/>
      <c r="JW179" s="50"/>
      <c r="JX179" s="50"/>
      <c r="JY179" s="50"/>
      <c r="JZ179" s="50"/>
      <c r="KA179" s="50"/>
      <c r="KB179" s="50"/>
      <c r="KC179" s="50"/>
      <c r="KD179" s="50"/>
      <c r="KE179" s="50"/>
      <c r="KF179" s="50"/>
      <c r="KG179" s="50"/>
      <c r="KH179" s="50"/>
      <c r="KI179" s="50"/>
      <c r="KJ179" s="50"/>
      <c r="KK179" s="50"/>
      <c r="KL179" s="50"/>
      <c r="KM179" s="50"/>
      <c r="KN179" s="50"/>
      <c r="KO179" s="50"/>
      <c r="KP179" s="50"/>
      <c r="KQ179" s="50"/>
      <c r="KR179" s="50"/>
      <c r="KS179" s="50"/>
      <c r="KT179" s="50"/>
      <c r="KU179" s="50"/>
      <c r="KV179" s="50"/>
      <c r="KW179" s="50"/>
      <c r="KX179" s="50"/>
      <c r="KY179" s="50"/>
      <c r="KZ179" s="50"/>
      <c r="LA179" s="50"/>
      <c r="LB179" s="50"/>
      <c r="LC179" s="50"/>
      <c r="LD179" s="50"/>
      <c r="LE179" s="50"/>
      <c r="LF179" s="50"/>
      <c r="LG179" s="50"/>
      <c r="LH179" s="50"/>
      <c r="LI179" s="50"/>
      <c r="LJ179" s="50"/>
      <c r="LK179" s="50"/>
      <c r="LL179" s="50"/>
      <c r="LM179" s="50"/>
      <c r="LN179" s="50"/>
      <c r="LO179" s="50"/>
      <c r="LP179" s="50"/>
      <c r="LQ179" s="50"/>
      <c r="LR179" s="50"/>
      <c r="LS179" s="50"/>
      <c r="LT179" s="50"/>
      <c r="LU179" s="50"/>
      <c r="LV179" s="50"/>
      <c r="LW179" s="50"/>
      <c r="LX179" s="50"/>
      <c r="LY179" s="50"/>
      <c r="LZ179" s="50"/>
      <c r="MA179" s="50"/>
      <c r="MB179" s="50"/>
      <c r="MC179" s="50"/>
      <c r="MD179" s="50"/>
      <c r="ME179" s="50"/>
      <c r="MF179" s="50"/>
      <c r="MG179" s="50"/>
      <c r="MH179" s="50"/>
      <c r="MI179" s="50"/>
      <c r="MJ179" s="50"/>
      <c r="MK179" s="50"/>
      <c r="ML179" s="50"/>
      <c r="MM179" s="50"/>
      <c r="MN179" s="50"/>
      <c r="MO179" s="50"/>
      <c r="MP179" s="50"/>
      <c r="MQ179" s="50"/>
      <c r="MR179" s="50"/>
      <c r="MS179" s="50"/>
      <c r="MT179" s="50"/>
      <c r="MU179" s="50"/>
      <c r="MV179" s="50"/>
      <c r="MW179" s="50"/>
      <c r="MX179" s="50"/>
      <c r="MY179" s="50"/>
      <c r="MZ179" s="50"/>
      <c r="NA179" s="50"/>
      <c r="NB179" s="50"/>
      <c r="NC179" s="50"/>
      <c r="ND179" s="50"/>
      <c r="NE179" s="50"/>
      <c r="NF179" s="50"/>
      <c r="NG179" s="50"/>
      <c r="NH179" s="50"/>
      <c r="NI179" s="50"/>
      <c r="NJ179" s="50"/>
      <c r="NK179" s="50"/>
      <c r="NL179" s="50"/>
      <c r="NM179" s="50"/>
      <c r="NN179" s="50"/>
      <c r="NO179" s="50"/>
      <c r="NP179" s="50"/>
      <c r="NQ179" s="50"/>
      <c r="NR179" s="50"/>
      <c r="NS179" s="50"/>
      <c r="NT179" s="50"/>
      <c r="NU179" s="50"/>
      <c r="NV179" s="50"/>
      <c r="NW179" s="50"/>
      <c r="NX179" s="50"/>
      <c r="NY179" s="50"/>
      <c r="NZ179" s="50"/>
      <c r="OA179" s="50"/>
      <c r="OB179" s="50"/>
      <c r="OC179" s="50"/>
      <c r="OD179" s="50"/>
      <c r="OE179" s="50"/>
      <c r="OF179" s="50"/>
      <c r="OG179" s="50"/>
      <c r="OH179" s="50"/>
      <c r="OI179" s="50"/>
      <c r="OJ179" s="50"/>
      <c r="OK179" s="50"/>
      <c r="OL179" s="50"/>
      <c r="OM179" s="50"/>
      <c r="ON179" s="50"/>
      <c r="OO179" s="50"/>
      <c r="OP179" s="50"/>
      <c r="OQ179" s="50"/>
      <c r="OR179" s="50"/>
      <c r="OS179" s="50"/>
      <c r="OT179" s="50"/>
      <c r="OU179" s="50"/>
      <c r="OV179" s="50"/>
      <c r="OW179" s="50"/>
      <c r="OX179" s="50"/>
      <c r="OY179" s="50"/>
      <c r="OZ179" s="50"/>
      <c r="PA179" s="50"/>
      <c r="PB179" s="50"/>
      <c r="PC179" s="50"/>
      <c r="PD179" s="50"/>
      <c r="PE179" s="50"/>
      <c r="PF179" s="50"/>
      <c r="PG179" s="50"/>
      <c r="PH179" s="50"/>
      <c r="PI179" s="50"/>
      <c r="PJ179" s="50"/>
      <c r="PK179" s="50"/>
      <c r="PL179" s="50"/>
      <c r="PM179" s="50"/>
      <c r="PN179" s="50"/>
      <c r="PO179" s="50"/>
      <c r="PP179" s="50"/>
      <c r="PQ179" s="50"/>
      <c r="PR179" s="50"/>
      <c r="PS179" s="50"/>
      <c r="PT179" s="50"/>
      <c r="PU179" s="50"/>
      <c r="PV179" s="50"/>
      <c r="PW179" s="50"/>
      <c r="PX179" s="50"/>
      <c r="PY179" s="50"/>
      <c r="PZ179" s="50"/>
      <c r="QA179" s="50"/>
      <c r="QB179" s="50"/>
      <c r="QC179" s="50"/>
      <c r="QD179" s="50"/>
      <c r="QE179" s="50"/>
      <c r="QF179" s="50"/>
      <c r="QG179" s="50"/>
      <c r="QH179" s="50"/>
      <c r="QI179" s="50"/>
      <c r="QJ179" s="50"/>
      <c r="QK179" s="50"/>
      <c r="QL179" s="50"/>
      <c r="QM179" s="50"/>
      <c r="QN179" s="50"/>
      <c r="QO179" s="50"/>
      <c r="QP179" s="50"/>
      <c r="QQ179" s="50"/>
      <c r="QR179" s="50"/>
      <c r="QS179" s="50"/>
      <c r="QT179" s="50"/>
      <c r="QU179" s="50"/>
      <c r="QV179" s="50"/>
      <c r="QW179" s="50"/>
      <c r="QX179" s="50"/>
      <c r="QY179" s="50"/>
      <c r="QZ179" s="50"/>
      <c r="RA179" s="50"/>
      <c r="RB179" s="50"/>
      <c r="RC179" s="50"/>
      <c r="RD179" s="50"/>
      <c r="RE179" s="50"/>
      <c r="RF179" s="50"/>
      <c r="RG179" s="50"/>
      <c r="RH179" s="50"/>
    </row>
    <row r="180" spans="1:476" ht="15.75" customHeight="1">
      <c r="A180" s="50"/>
      <c r="B180" s="325" t="s">
        <v>313</v>
      </c>
      <c r="C180" s="50"/>
      <c r="D180" s="221"/>
      <c r="E180" s="221"/>
      <c r="F180" s="221"/>
      <c r="G180" s="221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0"/>
      <c r="JA180" s="50"/>
      <c r="JB180" s="50"/>
      <c r="JC180" s="50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0"/>
      <c r="JO180" s="50"/>
      <c r="JP180" s="50"/>
      <c r="JQ180" s="50"/>
      <c r="JR180" s="50"/>
      <c r="JS180" s="50"/>
      <c r="JT180" s="50"/>
      <c r="JU180" s="50"/>
      <c r="JV180" s="50"/>
      <c r="JW180" s="50"/>
      <c r="JX180" s="50"/>
      <c r="JY180" s="50"/>
      <c r="JZ180" s="50"/>
      <c r="KA180" s="50"/>
      <c r="KB180" s="50"/>
      <c r="KC180" s="50"/>
      <c r="KD180" s="50"/>
      <c r="KE180" s="50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0"/>
      <c r="KQ180" s="50"/>
      <c r="KR180" s="50"/>
      <c r="KS180" s="50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0"/>
      <c r="LE180" s="50"/>
      <c r="LF180" s="50"/>
      <c r="LG180" s="50"/>
      <c r="LH180" s="50"/>
      <c r="LI180" s="50"/>
      <c r="LJ180" s="50"/>
      <c r="LK180" s="50"/>
      <c r="LL180" s="50"/>
      <c r="LM180" s="50"/>
      <c r="LN180" s="50"/>
      <c r="LO180" s="50"/>
      <c r="LP180" s="50"/>
      <c r="LQ180" s="50"/>
      <c r="LR180" s="50"/>
      <c r="LS180" s="50"/>
      <c r="LT180" s="50"/>
      <c r="LU180" s="50"/>
      <c r="LV180" s="50"/>
      <c r="LW180" s="50"/>
      <c r="LX180" s="50"/>
      <c r="LY180" s="50"/>
      <c r="LZ180" s="50"/>
      <c r="MA180" s="50"/>
      <c r="MB180" s="50"/>
      <c r="MC180" s="50"/>
      <c r="MD180" s="50"/>
      <c r="ME180" s="50"/>
      <c r="MF180" s="50"/>
      <c r="MG180" s="50"/>
      <c r="MH180" s="50"/>
      <c r="MI180" s="50"/>
      <c r="MJ180" s="50"/>
      <c r="MK180" s="50"/>
      <c r="ML180" s="50"/>
      <c r="MM180" s="50"/>
      <c r="MN180" s="50"/>
      <c r="MO180" s="50"/>
      <c r="MP180" s="50"/>
      <c r="MQ180" s="50"/>
      <c r="MR180" s="50"/>
      <c r="MS180" s="50"/>
      <c r="MT180" s="50"/>
      <c r="MU180" s="50"/>
      <c r="MV180" s="50"/>
      <c r="MW180" s="50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0"/>
      <c r="NI180" s="50"/>
      <c r="NJ180" s="50"/>
      <c r="NK180" s="50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0"/>
      <c r="NW180" s="50"/>
      <c r="NX180" s="50"/>
      <c r="NY180" s="50"/>
      <c r="NZ180" s="50"/>
      <c r="OA180" s="50"/>
      <c r="OB180" s="50"/>
      <c r="OC180" s="50"/>
      <c r="OD180" s="50"/>
      <c r="OE180" s="50"/>
      <c r="OF180" s="50"/>
      <c r="OG180" s="50"/>
      <c r="OH180" s="50"/>
      <c r="OI180" s="50"/>
      <c r="OJ180" s="50"/>
      <c r="OK180" s="50"/>
      <c r="OL180" s="50"/>
      <c r="OM180" s="50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0"/>
      <c r="OY180" s="50"/>
      <c r="OZ180" s="50"/>
      <c r="PA180" s="50"/>
      <c r="PB180" s="50"/>
      <c r="PC180" s="50"/>
      <c r="PD180" s="50"/>
      <c r="PE180" s="50"/>
      <c r="PF180" s="50"/>
      <c r="PG180" s="50"/>
      <c r="PH180" s="50"/>
      <c r="PI180" s="50"/>
      <c r="PJ180" s="50"/>
      <c r="PK180" s="50"/>
      <c r="PL180" s="50"/>
      <c r="PM180" s="50"/>
      <c r="PN180" s="50"/>
      <c r="PO180" s="50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0"/>
      <c r="QA180" s="50"/>
      <c r="QB180" s="50"/>
      <c r="QC180" s="50"/>
      <c r="QD180" s="50"/>
      <c r="QE180" s="50"/>
      <c r="QF180" s="50"/>
      <c r="QG180" s="50"/>
      <c r="QH180" s="50"/>
      <c r="QI180" s="50"/>
      <c r="QJ180" s="50"/>
      <c r="QK180" s="50"/>
      <c r="QL180" s="50"/>
      <c r="QM180" s="50"/>
      <c r="QN180" s="50"/>
      <c r="QO180" s="50"/>
      <c r="QP180" s="50"/>
      <c r="QQ180" s="50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0"/>
      <c r="RC180" s="50"/>
      <c r="RD180" s="50"/>
      <c r="RE180" s="50"/>
      <c r="RF180" s="50"/>
      <c r="RG180" s="50"/>
      <c r="RH180" s="50"/>
    </row>
    <row r="181" spans="1:476" ht="15.75" customHeight="1">
      <c r="A181" s="50"/>
      <c r="B181" s="326" t="s">
        <v>278</v>
      </c>
      <c r="C181" s="50"/>
      <c r="D181" s="221"/>
      <c r="E181" s="221"/>
      <c r="F181" s="221"/>
      <c r="G181" s="221"/>
      <c r="H181" s="227"/>
      <c r="I181" s="227">
        <v>0</v>
      </c>
      <c r="J181" s="227">
        <v>0</v>
      </c>
      <c r="K181" s="227">
        <v>0</v>
      </c>
      <c r="L181" s="337">
        <f>110+19.27</f>
        <v>129.27000000000001</v>
      </c>
      <c r="M181" s="337">
        <f t="shared" ref="M181:AQ181" si="113">L181</f>
        <v>129.27000000000001</v>
      </c>
      <c r="N181" s="337">
        <f t="shared" si="113"/>
        <v>129.27000000000001</v>
      </c>
      <c r="O181" s="337">
        <f t="shared" si="113"/>
        <v>129.27000000000001</v>
      </c>
      <c r="P181" s="337">
        <f t="shared" si="113"/>
        <v>129.27000000000001</v>
      </c>
      <c r="Q181" s="337">
        <f t="shared" si="113"/>
        <v>129.27000000000001</v>
      </c>
      <c r="R181" s="337">
        <f t="shared" si="113"/>
        <v>129.27000000000001</v>
      </c>
      <c r="S181" s="337">
        <f t="shared" si="113"/>
        <v>129.27000000000001</v>
      </c>
      <c r="T181" s="337">
        <f t="shared" si="113"/>
        <v>129.27000000000001</v>
      </c>
      <c r="U181" s="337">
        <f t="shared" si="113"/>
        <v>129.27000000000001</v>
      </c>
      <c r="V181" s="337">
        <f t="shared" si="113"/>
        <v>129.27000000000001</v>
      </c>
      <c r="W181" s="337">
        <f t="shared" si="113"/>
        <v>129.27000000000001</v>
      </c>
      <c r="X181" s="337">
        <f t="shared" si="113"/>
        <v>129.27000000000001</v>
      </c>
      <c r="Y181" s="337">
        <f t="shared" si="113"/>
        <v>129.27000000000001</v>
      </c>
      <c r="Z181" s="337">
        <f t="shared" si="113"/>
        <v>129.27000000000001</v>
      </c>
      <c r="AA181" s="337">
        <f t="shared" si="113"/>
        <v>129.27000000000001</v>
      </c>
      <c r="AB181" s="337">
        <f t="shared" si="113"/>
        <v>129.27000000000001</v>
      </c>
      <c r="AC181" s="337">
        <f t="shared" si="113"/>
        <v>129.27000000000001</v>
      </c>
      <c r="AD181" s="337">
        <f t="shared" si="113"/>
        <v>129.27000000000001</v>
      </c>
      <c r="AE181" s="337">
        <f t="shared" si="113"/>
        <v>129.27000000000001</v>
      </c>
      <c r="AF181" s="337">
        <f t="shared" si="113"/>
        <v>129.27000000000001</v>
      </c>
      <c r="AG181" s="337">
        <f t="shared" si="113"/>
        <v>129.27000000000001</v>
      </c>
      <c r="AH181" s="337">
        <f t="shared" si="113"/>
        <v>129.27000000000001</v>
      </c>
      <c r="AI181" s="337">
        <f t="shared" si="113"/>
        <v>129.27000000000001</v>
      </c>
      <c r="AJ181" s="337">
        <f t="shared" si="113"/>
        <v>129.27000000000001</v>
      </c>
      <c r="AK181" s="337">
        <f t="shared" si="113"/>
        <v>129.27000000000001</v>
      </c>
      <c r="AL181" s="337">
        <f t="shared" si="113"/>
        <v>129.27000000000001</v>
      </c>
      <c r="AM181" s="337">
        <f t="shared" si="113"/>
        <v>129.27000000000001</v>
      </c>
      <c r="AN181" s="337">
        <f t="shared" si="113"/>
        <v>129.27000000000001</v>
      </c>
      <c r="AO181" s="337">
        <f t="shared" si="113"/>
        <v>129.27000000000001</v>
      </c>
      <c r="AP181" s="337">
        <f t="shared" si="113"/>
        <v>129.27000000000001</v>
      </c>
      <c r="AQ181" s="337">
        <f t="shared" si="113"/>
        <v>129.27000000000001</v>
      </c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  <c r="IW181" s="50"/>
      <c r="IX181" s="50"/>
      <c r="IY181" s="50"/>
      <c r="IZ181" s="50"/>
      <c r="JA181" s="50"/>
      <c r="JB181" s="50"/>
      <c r="JC181" s="50"/>
      <c r="JD181" s="50"/>
      <c r="JE181" s="50"/>
      <c r="JF181" s="50"/>
      <c r="JG181" s="50"/>
      <c r="JH181" s="50"/>
      <c r="JI181" s="50"/>
      <c r="JJ181" s="50"/>
      <c r="JK181" s="50"/>
      <c r="JL181" s="50"/>
      <c r="JM181" s="50"/>
      <c r="JN181" s="50"/>
      <c r="JO181" s="50"/>
      <c r="JP181" s="50"/>
      <c r="JQ181" s="50"/>
      <c r="JR181" s="50"/>
      <c r="JS181" s="50"/>
      <c r="JT181" s="50"/>
      <c r="JU181" s="50"/>
      <c r="JV181" s="50"/>
      <c r="JW181" s="50"/>
      <c r="JX181" s="50"/>
      <c r="JY181" s="50"/>
      <c r="JZ181" s="50"/>
      <c r="KA181" s="50"/>
      <c r="KB181" s="50"/>
      <c r="KC181" s="50"/>
      <c r="KD181" s="50"/>
      <c r="KE181" s="50"/>
      <c r="KF181" s="50"/>
      <c r="KG181" s="50"/>
      <c r="KH181" s="50"/>
      <c r="KI181" s="50"/>
      <c r="KJ181" s="50"/>
      <c r="KK181" s="50"/>
      <c r="KL181" s="50"/>
      <c r="KM181" s="50"/>
      <c r="KN181" s="50"/>
      <c r="KO181" s="50"/>
      <c r="KP181" s="50"/>
      <c r="KQ181" s="50"/>
      <c r="KR181" s="50"/>
      <c r="KS181" s="50"/>
      <c r="KT181" s="50"/>
      <c r="KU181" s="50"/>
      <c r="KV181" s="50"/>
      <c r="KW181" s="50"/>
      <c r="KX181" s="50"/>
      <c r="KY181" s="50"/>
      <c r="KZ181" s="50"/>
      <c r="LA181" s="50"/>
      <c r="LB181" s="50"/>
      <c r="LC181" s="50"/>
      <c r="LD181" s="50"/>
      <c r="LE181" s="50"/>
      <c r="LF181" s="50"/>
      <c r="LG181" s="50"/>
      <c r="LH181" s="50"/>
      <c r="LI181" s="50"/>
      <c r="LJ181" s="50"/>
      <c r="LK181" s="50"/>
      <c r="LL181" s="50"/>
      <c r="LM181" s="50"/>
      <c r="LN181" s="50"/>
      <c r="LO181" s="50"/>
      <c r="LP181" s="50"/>
      <c r="LQ181" s="50"/>
      <c r="LR181" s="50"/>
      <c r="LS181" s="50"/>
      <c r="LT181" s="50"/>
      <c r="LU181" s="50"/>
      <c r="LV181" s="50"/>
      <c r="LW181" s="50"/>
      <c r="LX181" s="50"/>
      <c r="LY181" s="50"/>
      <c r="LZ181" s="50"/>
      <c r="MA181" s="50"/>
      <c r="MB181" s="50"/>
      <c r="MC181" s="50"/>
      <c r="MD181" s="50"/>
      <c r="ME181" s="50"/>
      <c r="MF181" s="50"/>
      <c r="MG181" s="50"/>
      <c r="MH181" s="50"/>
      <c r="MI181" s="50"/>
      <c r="MJ181" s="50"/>
      <c r="MK181" s="50"/>
      <c r="ML181" s="50"/>
      <c r="MM181" s="50"/>
      <c r="MN181" s="50"/>
      <c r="MO181" s="50"/>
      <c r="MP181" s="50"/>
      <c r="MQ181" s="50"/>
      <c r="MR181" s="50"/>
      <c r="MS181" s="50"/>
      <c r="MT181" s="50"/>
      <c r="MU181" s="50"/>
      <c r="MV181" s="50"/>
      <c r="MW181" s="50"/>
      <c r="MX181" s="50"/>
      <c r="MY181" s="50"/>
      <c r="MZ181" s="50"/>
      <c r="NA181" s="50"/>
      <c r="NB181" s="50"/>
      <c r="NC181" s="50"/>
      <c r="ND181" s="50"/>
      <c r="NE181" s="50"/>
      <c r="NF181" s="50"/>
      <c r="NG181" s="50"/>
      <c r="NH181" s="50"/>
      <c r="NI181" s="50"/>
      <c r="NJ181" s="50"/>
      <c r="NK181" s="50"/>
      <c r="NL181" s="50"/>
      <c r="NM181" s="50"/>
      <c r="NN181" s="50"/>
      <c r="NO181" s="50"/>
      <c r="NP181" s="50"/>
      <c r="NQ181" s="50"/>
      <c r="NR181" s="50"/>
      <c r="NS181" s="50"/>
      <c r="NT181" s="50"/>
      <c r="NU181" s="50"/>
      <c r="NV181" s="50"/>
      <c r="NW181" s="50"/>
      <c r="NX181" s="50"/>
      <c r="NY181" s="50"/>
      <c r="NZ181" s="50"/>
      <c r="OA181" s="50"/>
      <c r="OB181" s="50"/>
      <c r="OC181" s="50"/>
      <c r="OD181" s="50"/>
      <c r="OE181" s="50"/>
      <c r="OF181" s="50"/>
      <c r="OG181" s="50"/>
      <c r="OH181" s="50"/>
      <c r="OI181" s="50"/>
      <c r="OJ181" s="50"/>
      <c r="OK181" s="50"/>
      <c r="OL181" s="50"/>
      <c r="OM181" s="50"/>
      <c r="ON181" s="50"/>
      <c r="OO181" s="50"/>
      <c r="OP181" s="50"/>
      <c r="OQ181" s="50"/>
      <c r="OR181" s="50"/>
      <c r="OS181" s="50"/>
      <c r="OT181" s="50"/>
      <c r="OU181" s="50"/>
      <c r="OV181" s="50"/>
      <c r="OW181" s="50"/>
      <c r="OX181" s="50"/>
      <c r="OY181" s="50"/>
      <c r="OZ181" s="50"/>
      <c r="PA181" s="50"/>
      <c r="PB181" s="50"/>
      <c r="PC181" s="50"/>
      <c r="PD181" s="50"/>
      <c r="PE181" s="50"/>
      <c r="PF181" s="50"/>
      <c r="PG181" s="50"/>
      <c r="PH181" s="50"/>
      <c r="PI181" s="50"/>
      <c r="PJ181" s="50"/>
      <c r="PK181" s="50"/>
      <c r="PL181" s="50"/>
      <c r="PM181" s="50"/>
      <c r="PN181" s="50"/>
      <c r="PO181" s="50"/>
      <c r="PP181" s="50"/>
      <c r="PQ181" s="50"/>
      <c r="PR181" s="50"/>
      <c r="PS181" s="50"/>
      <c r="PT181" s="50"/>
      <c r="PU181" s="50"/>
      <c r="PV181" s="50"/>
      <c r="PW181" s="50"/>
      <c r="PX181" s="50"/>
      <c r="PY181" s="50"/>
      <c r="PZ181" s="50"/>
      <c r="QA181" s="50"/>
      <c r="QB181" s="50"/>
      <c r="QC181" s="50"/>
      <c r="QD181" s="50"/>
      <c r="QE181" s="50"/>
      <c r="QF181" s="50"/>
      <c r="QG181" s="50"/>
      <c r="QH181" s="50"/>
      <c r="QI181" s="50"/>
      <c r="QJ181" s="50"/>
      <c r="QK181" s="50"/>
      <c r="QL181" s="50"/>
      <c r="QM181" s="50"/>
      <c r="QN181" s="50"/>
      <c r="QO181" s="50"/>
      <c r="QP181" s="50"/>
      <c r="QQ181" s="50"/>
      <c r="QR181" s="50"/>
      <c r="QS181" s="50"/>
      <c r="QT181" s="50"/>
      <c r="QU181" s="50"/>
      <c r="QV181" s="50"/>
      <c r="QW181" s="50"/>
      <c r="QX181" s="50"/>
      <c r="QY181" s="50"/>
      <c r="QZ181" s="50"/>
      <c r="RA181" s="50"/>
      <c r="RB181" s="50"/>
      <c r="RC181" s="50"/>
      <c r="RD181" s="50"/>
      <c r="RE181" s="50"/>
      <c r="RF181" s="50"/>
      <c r="RG181" s="50"/>
      <c r="RH181" s="50"/>
    </row>
    <row r="182" spans="1:476" ht="15.75" customHeight="1">
      <c r="A182" s="50"/>
      <c r="B182" s="326" t="s">
        <v>279</v>
      </c>
      <c r="C182" s="50"/>
      <c r="D182" s="342">
        <f>SUM(H182:AQ182)</f>
        <v>471576960.00000006</v>
      </c>
      <c r="E182" s="221"/>
      <c r="F182" s="221"/>
      <c r="G182" s="221"/>
      <c r="H182" s="70">
        <f>+H183*H181</f>
        <v>0</v>
      </c>
      <c r="I182" s="70">
        <f>+I183*I181</f>
        <v>0</v>
      </c>
      <c r="J182" s="70">
        <f>+J183*J181</f>
        <v>0</v>
      </c>
      <c r="K182" s="70">
        <f>+K183*K181</f>
        <v>0</v>
      </c>
      <c r="L182" s="70">
        <f>+L183*L181*95%</f>
        <v>14736780.000000002</v>
      </c>
      <c r="M182" s="70">
        <f t="shared" ref="M182:AQ182" si="114">L182</f>
        <v>14736780.000000002</v>
      </c>
      <c r="N182" s="70">
        <f t="shared" si="114"/>
        <v>14736780.000000002</v>
      </c>
      <c r="O182" s="70">
        <f t="shared" si="114"/>
        <v>14736780.000000002</v>
      </c>
      <c r="P182" s="70">
        <f t="shared" si="114"/>
        <v>14736780.000000002</v>
      </c>
      <c r="Q182" s="70">
        <f t="shared" si="114"/>
        <v>14736780.000000002</v>
      </c>
      <c r="R182" s="70">
        <f t="shared" si="114"/>
        <v>14736780.000000002</v>
      </c>
      <c r="S182" s="70">
        <f t="shared" si="114"/>
        <v>14736780.000000002</v>
      </c>
      <c r="T182" s="70">
        <f t="shared" si="114"/>
        <v>14736780.000000002</v>
      </c>
      <c r="U182" s="70">
        <f t="shared" si="114"/>
        <v>14736780.000000002</v>
      </c>
      <c r="V182" s="70">
        <f t="shared" si="114"/>
        <v>14736780.000000002</v>
      </c>
      <c r="W182" s="70">
        <f t="shared" si="114"/>
        <v>14736780.000000002</v>
      </c>
      <c r="X182" s="70">
        <f t="shared" si="114"/>
        <v>14736780.000000002</v>
      </c>
      <c r="Y182" s="70">
        <f t="shared" si="114"/>
        <v>14736780.000000002</v>
      </c>
      <c r="Z182" s="70">
        <f t="shared" si="114"/>
        <v>14736780.000000002</v>
      </c>
      <c r="AA182" s="70">
        <f t="shared" si="114"/>
        <v>14736780.000000002</v>
      </c>
      <c r="AB182" s="70">
        <f t="shared" si="114"/>
        <v>14736780.000000002</v>
      </c>
      <c r="AC182" s="70">
        <f t="shared" si="114"/>
        <v>14736780.000000002</v>
      </c>
      <c r="AD182" s="70">
        <f t="shared" si="114"/>
        <v>14736780.000000002</v>
      </c>
      <c r="AE182" s="70">
        <f t="shared" si="114"/>
        <v>14736780.000000002</v>
      </c>
      <c r="AF182" s="70">
        <f t="shared" si="114"/>
        <v>14736780.000000002</v>
      </c>
      <c r="AG182" s="70">
        <f t="shared" si="114"/>
        <v>14736780.000000002</v>
      </c>
      <c r="AH182" s="70">
        <f t="shared" si="114"/>
        <v>14736780.000000002</v>
      </c>
      <c r="AI182" s="70">
        <f t="shared" si="114"/>
        <v>14736780.000000002</v>
      </c>
      <c r="AJ182" s="70">
        <f t="shared" si="114"/>
        <v>14736780.000000002</v>
      </c>
      <c r="AK182" s="70">
        <f t="shared" si="114"/>
        <v>14736780.000000002</v>
      </c>
      <c r="AL182" s="70">
        <f t="shared" si="114"/>
        <v>14736780.000000002</v>
      </c>
      <c r="AM182" s="70">
        <f t="shared" si="114"/>
        <v>14736780.000000002</v>
      </c>
      <c r="AN182" s="70">
        <f t="shared" si="114"/>
        <v>14736780.000000002</v>
      </c>
      <c r="AO182" s="70">
        <f t="shared" si="114"/>
        <v>14736780.000000002</v>
      </c>
      <c r="AP182" s="70">
        <f t="shared" si="114"/>
        <v>14736780.000000002</v>
      </c>
      <c r="AQ182" s="70">
        <f t="shared" si="114"/>
        <v>14736780.000000002</v>
      </c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  <c r="IW182" s="50"/>
      <c r="IX182" s="50"/>
      <c r="IY182" s="50"/>
      <c r="IZ182" s="50"/>
      <c r="JA182" s="50"/>
      <c r="JB182" s="50"/>
      <c r="JC182" s="50"/>
      <c r="JD182" s="50"/>
      <c r="JE182" s="50"/>
      <c r="JF182" s="50"/>
      <c r="JG182" s="50"/>
      <c r="JH182" s="50"/>
      <c r="JI182" s="50"/>
      <c r="JJ182" s="50"/>
      <c r="JK182" s="50"/>
      <c r="JL182" s="50"/>
      <c r="JM182" s="50"/>
      <c r="JN182" s="50"/>
      <c r="JO182" s="50"/>
      <c r="JP182" s="50"/>
      <c r="JQ182" s="50"/>
      <c r="JR182" s="50"/>
      <c r="JS182" s="50"/>
      <c r="JT182" s="50"/>
      <c r="JU182" s="50"/>
      <c r="JV182" s="50"/>
      <c r="JW182" s="50"/>
      <c r="JX182" s="50"/>
      <c r="JY182" s="50"/>
      <c r="JZ182" s="50"/>
      <c r="KA182" s="50"/>
      <c r="KB182" s="50"/>
      <c r="KC182" s="50"/>
      <c r="KD182" s="50"/>
      <c r="KE182" s="50"/>
      <c r="KF182" s="50"/>
      <c r="KG182" s="50"/>
      <c r="KH182" s="50"/>
      <c r="KI182" s="50"/>
      <c r="KJ182" s="50"/>
      <c r="KK182" s="50"/>
      <c r="KL182" s="50"/>
      <c r="KM182" s="50"/>
      <c r="KN182" s="50"/>
      <c r="KO182" s="50"/>
      <c r="KP182" s="50"/>
      <c r="KQ182" s="50"/>
      <c r="KR182" s="50"/>
      <c r="KS182" s="50"/>
      <c r="KT182" s="50"/>
      <c r="KU182" s="50"/>
      <c r="KV182" s="50"/>
      <c r="KW182" s="50"/>
      <c r="KX182" s="50"/>
      <c r="KY182" s="50"/>
      <c r="KZ182" s="50"/>
      <c r="LA182" s="50"/>
      <c r="LB182" s="50"/>
      <c r="LC182" s="50"/>
      <c r="LD182" s="50"/>
      <c r="LE182" s="50"/>
      <c r="LF182" s="50"/>
      <c r="LG182" s="50"/>
      <c r="LH182" s="50"/>
      <c r="LI182" s="50"/>
      <c r="LJ182" s="50"/>
      <c r="LK182" s="50"/>
      <c r="LL182" s="50"/>
      <c r="LM182" s="50"/>
      <c r="LN182" s="50"/>
      <c r="LO182" s="50"/>
      <c r="LP182" s="50"/>
      <c r="LQ182" s="50"/>
      <c r="LR182" s="50"/>
      <c r="LS182" s="50"/>
      <c r="LT182" s="50"/>
      <c r="LU182" s="50"/>
      <c r="LV182" s="50"/>
      <c r="LW182" s="50"/>
      <c r="LX182" s="50"/>
      <c r="LY182" s="50"/>
      <c r="LZ182" s="50"/>
      <c r="MA182" s="50"/>
      <c r="MB182" s="50"/>
      <c r="MC182" s="50"/>
      <c r="MD182" s="50"/>
      <c r="ME182" s="50"/>
      <c r="MF182" s="50"/>
      <c r="MG182" s="50"/>
      <c r="MH182" s="50"/>
      <c r="MI182" s="50"/>
      <c r="MJ182" s="50"/>
      <c r="MK182" s="50"/>
      <c r="ML182" s="50"/>
      <c r="MM182" s="50"/>
      <c r="MN182" s="50"/>
      <c r="MO182" s="50"/>
      <c r="MP182" s="50"/>
      <c r="MQ182" s="50"/>
      <c r="MR182" s="50"/>
      <c r="MS182" s="50"/>
      <c r="MT182" s="50"/>
      <c r="MU182" s="50"/>
      <c r="MV182" s="50"/>
      <c r="MW182" s="50"/>
      <c r="MX182" s="50"/>
      <c r="MY182" s="50"/>
      <c r="MZ182" s="50"/>
      <c r="NA182" s="50"/>
      <c r="NB182" s="50"/>
      <c r="NC182" s="50"/>
      <c r="ND182" s="50"/>
      <c r="NE182" s="50"/>
      <c r="NF182" s="50"/>
      <c r="NG182" s="50"/>
      <c r="NH182" s="50"/>
      <c r="NI182" s="50"/>
      <c r="NJ182" s="50"/>
      <c r="NK182" s="50"/>
      <c r="NL182" s="50"/>
      <c r="NM182" s="50"/>
      <c r="NN182" s="50"/>
      <c r="NO182" s="50"/>
      <c r="NP182" s="50"/>
      <c r="NQ182" s="50"/>
      <c r="NR182" s="50"/>
      <c r="NS182" s="50"/>
      <c r="NT182" s="50"/>
      <c r="NU182" s="50"/>
      <c r="NV182" s="50"/>
      <c r="NW182" s="50"/>
      <c r="NX182" s="50"/>
      <c r="NY182" s="50"/>
      <c r="NZ182" s="50"/>
      <c r="OA182" s="50"/>
      <c r="OB182" s="50"/>
      <c r="OC182" s="50"/>
      <c r="OD182" s="50"/>
      <c r="OE182" s="50"/>
      <c r="OF182" s="50"/>
      <c r="OG182" s="50"/>
      <c r="OH182" s="50"/>
      <c r="OI182" s="50"/>
      <c r="OJ182" s="50"/>
      <c r="OK182" s="50"/>
      <c r="OL182" s="50"/>
      <c r="OM182" s="50"/>
      <c r="ON182" s="50"/>
      <c r="OO182" s="50"/>
      <c r="OP182" s="50"/>
      <c r="OQ182" s="50"/>
      <c r="OR182" s="50"/>
      <c r="OS182" s="50"/>
      <c r="OT182" s="50"/>
      <c r="OU182" s="50"/>
      <c r="OV182" s="50"/>
      <c r="OW182" s="50"/>
      <c r="OX182" s="50"/>
      <c r="OY182" s="50"/>
      <c r="OZ182" s="50"/>
      <c r="PA182" s="50"/>
      <c r="PB182" s="50"/>
      <c r="PC182" s="50"/>
      <c r="PD182" s="50"/>
      <c r="PE182" s="50"/>
      <c r="PF182" s="50"/>
      <c r="PG182" s="50"/>
      <c r="PH182" s="50"/>
      <c r="PI182" s="50"/>
      <c r="PJ182" s="50"/>
      <c r="PK182" s="50"/>
      <c r="PL182" s="50"/>
      <c r="PM182" s="50"/>
      <c r="PN182" s="50"/>
      <c r="PO182" s="50"/>
      <c r="PP182" s="50"/>
      <c r="PQ182" s="50"/>
      <c r="PR182" s="50"/>
      <c r="PS182" s="50"/>
      <c r="PT182" s="50"/>
      <c r="PU182" s="50"/>
      <c r="PV182" s="50"/>
      <c r="PW182" s="50"/>
      <c r="PX182" s="50"/>
      <c r="PY182" s="50"/>
      <c r="PZ182" s="50"/>
      <c r="QA182" s="50"/>
      <c r="QB182" s="50"/>
      <c r="QC182" s="50"/>
      <c r="QD182" s="50"/>
      <c r="QE182" s="50"/>
      <c r="QF182" s="50"/>
      <c r="QG182" s="50"/>
      <c r="QH182" s="50"/>
      <c r="QI182" s="50"/>
      <c r="QJ182" s="50"/>
      <c r="QK182" s="50"/>
      <c r="QL182" s="50"/>
      <c r="QM182" s="50"/>
      <c r="QN182" s="50"/>
      <c r="QO182" s="50"/>
      <c r="QP182" s="50"/>
      <c r="QQ182" s="50"/>
      <c r="QR182" s="50"/>
      <c r="QS182" s="50"/>
      <c r="QT182" s="50"/>
      <c r="QU182" s="50"/>
      <c r="QV182" s="50"/>
      <c r="QW182" s="50"/>
      <c r="QX182" s="50"/>
      <c r="QY182" s="50"/>
      <c r="QZ182" s="50"/>
      <c r="RA182" s="50"/>
      <c r="RB182" s="50"/>
      <c r="RC182" s="50"/>
      <c r="RD182" s="50"/>
      <c r="RE182" s="50"/>
      <c r="RF182" s="50"/>
      <c r="RG182" s="50"/>
      <c r="RH182" s="50"/>
    </row>
    <row r="183" spans="1:476" ht="15.75" customHeight="1">
      <c r="A183" s="50"/>
      <c r="B183" s="326" t="s">
        <v>280</v>
      </c>
      <c r="C183" s="50"/>
      <c r="D183" s="342">
        <f>SUM(H183:AQ183)</f>
        <v>3840000</v>
      </c>
      <c r="E183" s="221"/>
      <c r="F183" s="221"/>
      <c r="G183" s="221"/>
      <c r="H183" s="227"/>
      <c r="I183" s="227">
        <v>0</v>
      </c>
      <c r="J183" s="227">
        <v>0</v>
      </c>
      <c r="K183" s="227">
        <v>0</v>
      </c>
      <c r="L183" s="327">
        <v>120000</v>
      </c>
      <c r="M183" s="227">
        <v>120000</v>
      </c>
      <c r="N183" s="227">
        <v>120000</v>
      </c>
      <c r="O183" s="227">
        <v>120000</v>
      </c>
      <c r="P183" s="227">
        <v>120000</v>
      </c>
      <c r="Q183" s="227">
        <v>120000</v>
      </c>
      <c r="R183" s="227">
        <v>120000</v>
      </c>
      <c r="S183" s="227">
        <v>120000</v>
      </c>
      <c r="T183" s="227">
        <v>120000</v>
      </c>
      <c r="U183" s="227">
        <v>120000</v>
      </c>
      <c r="V183" s="227">
        <v>120000</v>
      </c>
      <c r="W183" s="227">
        <v>120000</v>
      </c>
      <c r="X183" s="227">
        <v>120000</v>
      </c>
      <c r="Y183" s="227">
        <v>120000</v>
      </c>
      <c r="Z183" s="227">
        <v>120000</v>
      </c>
      <c r="AA183" s="227">
        <v>120000</v>
      </c>
      <c r="AB183" s="227">
        <v>120000</v>
      </c>
      <c r="AC183" s="227">
        <v>120000</v>
      </c>
      <c r="AD183" s="227">
        <v>120000</v>
      </c>
      <c r="AE183" s="227">
        <v>120000</v>
      </c>
      <c r="AF183" s="227">
        <v>120000</v>
      </c>
      <c r="AG183" s="227">
        <v>120000</v>
      </c>
      <c r="AH183" s="227">
        <v>120000</v>
      </c>
      <c r="AI183" s="227">
        <v>120000</v>
      </c>
      <c r="AJ183" s="227">
        <v>120000</v>
      </c>
      <c r="AK183" s="227">
        <v>120000</v>
      </c>
      <c r="AL183" s="227">
        <v>120000</v>
      </c>
      <c r="AM183" s="227">
        <v>120000</v>
      </c>
      <c r="AN183" s="227">
        <v>120000</v>
      </c>
      <c r="AO183" s="227">
        <v>120000</v>
      </c>
      <c r="AP183" s="227">
        <v>120000</v>
      </c>
      <c r="AQ183" s="227">
        <v>120000</v>
      </c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  <c r="IW183" s="50"/>
      <c r="IX183" s="50"/>
      <c r="IY183" s="50"/>
      <c r="IZ183" s="50"/>
      <c r="JA183" s="50"/>
      <c r="JB183" s="50"/>
      <c r="JC183" s="50"/>
      <c r="JD183" s="50"/>
      <c r="JE183" s="50"/>
      <c r="JF183" s="50"/>
      <c r="JG183" s="50"/>
      <c r="JH183" s="50"/>
      <c r="JI183" s="50"/>
      <c r="JJ183" s="50"/>
      <c r="JK183" s="50"/>
      <c r="JL183" s="50"/>
      <c r="JM183" s="50"/>
      <c r="JN183" s="50"/>
      <c r="JO183" s="50"/>
      <c r="JP183" s="50"/>
      <c r="JQ183" s="50"/>
      <c r="JR183" s="50"/>
      <c r="JS183" s="50"/>
      <c r="JT183" s="50"/>
      <c r="JU183" s="50"/>
      <c r="JV183" s="50"/>
      <c r="JW183" s="50"/>
      <c r="JX183" s="50"/>
      <c r="JY183" s="50"/>
      <c r="JZ183" s="50"/>
      <c r="KA183" s="50"/>
      <c r="KB183" s="50"/>
      <c r="KC183" s="50"/>
      <c r="KD183" s="50"/>
      <c r="KE183" s="50"/>
      <c r="KF183" s="50"/>
      <c r="KG183" s="50"/>
      <c r="KH183" s="50"/>
      <c r="KI183" s="50"/>
      <c r="KJ183" s="50"/>
      <c r="KK183" s="50"/>
      <c r="KL183" s="50"/>
      <c r="KM183" s="50"/>
      <c r="KN183" s="50"/>
      <c r="KO183" s="50"/>
      <c r="KP183" s="50"/>
      <c r="KQ183" s="50"/>
      <c r="KR183" s="50"/>
      <c r="KS183" s="50"/>
      <c r="KT183" s="50"/>
      <c r="KU183" s="50"/>
      <c r="KV183" s="50"/>
      <c r="KW183" s="50"/>
      <c r="KX183" s="50"/>
      <c r="KY183" s="50"/>
      <c r="KZ183" s="50"/>
      <c r="LA183" s="50"/>
      <c r="LB183" s="50"/>
      <c r="LC183" s="50"/>
      <c r="LD183" s="50"/>
      <c r="LE183" s="50"/>
      <c r="LF183" s="50"/>
      <c r="LG183" s="50"/>
      <c r="LH183" s="50"/>
      <c r="LI183" s="50"/>
      <c r="LJ183" s="50"/>
      <c r="LK183" s="50"/>
      <c r="LL183" s="50"/>
      <c r="LM183" s="50"/>
      <c r="LN183" s="50"/>
      <c r="LO183" s="50"/>
      <c r="LP183" s="50"/>
      <c r="LQ183" s="50"/>
      <c r="LR183" s="50"/>
      <c r="LS183" s="50"/>
      <c r="LT183" s="50"/>
      <c r="LU183" s="50"/>
      <c r="LV183" s="50"/>
      <c r="LW183" s="50"/>
      <c r="LX183" s="50"/>
      <c r="LY183" s="50"/>
      <c r="LZ183" s="50"/>
      <c r="MA183" s="50"/>
      <c r="MB183" s="50"/>
      <c r="MC183" s="50"/>
      <c r="MD183" s="50"/>
      <c r="ME183" s="50"/>
      <c r="MF183" s="50"/>
      <c r="MG183" s="50"/>
      <c r="MH183" s="50"/>
      <c r="MI183" s="50"/>
      <c r="MJ183" s="50"/>
      <c r="MK183" s="50"/>
      <c r="ML183" s="50"/>
      <c r="MM183" s="50"/>
      <c r="MN183" s="50"/>
      <c r="MO183" s="50"/>
      <c r="MP183" s="50"/>
      <c r="MQ183" s="50"/>
      <c r="MR183" s="50"/>
      <c r="MS183" s="50"/>
      <c r="MT183" s="50"/>
      <c r="MU183" s="50"/>
      <c r="MV183" s="50"/>
      <c r="MW183" s="50"/>
      <c r="MX183" s="50"/>
      <c r="MY183" s="50"/>
      <c r="MZ183" s="50"/>
      <c r="NA183" s="50"/>
      <c r="NB183" s="50"/>
      <c r="NC183" s="50"/>
      <c r="ND183" s="50"/>
      <c r="NE183" s="50"/>
      <c r="NF183" s="50"/>
      <c r="NG183" s="50"/>
      <c r="NH183" s="50"/>
      <c r="NI183" s="50"/>
      <c r="NJ183" s="50"/>
      <c r="NK183" s="50"/>
      <c r="NL183" s="50"/>
      <c r="NM183" s="50"/>
      <c r="NN183" s="50"/>
      <c r="NO183" s="50"/>
      <c r="NP183" s="50"/>
      <c r="NQ183" s="50"/>
      <c r="NR183" s="50"/>
      <c r="NS183" s="50"/>
      <c r="NT183" s="50"/>
      <c r="NU183" s="50"/>
      <c r="NV183" s="50"/>
      <c r="NW183" s="50"/>
      <c r="NX183" s="50"/>
      <c r="NY183" s="50"/>
      <c r="NZ183" s="50"/>
      <c r="OA183" s="50"/>
      <c r="OB183" s="50"/>
      <c r="OC183" s="50"/>
      <c r="OD183" s="50"/>
      <c r="OE183" s="50"/>
      <c r="OF183" s="50"/>
      <c r="OG183" s="50"/>
      <c r="OH183" s="50"/>
      <c r="OI183" s="50"/>
      <c r="OJ183" s="50"/>
      <c r="OK183" s="50"/>
      <c r="OL183" s="50"/>
      <c r="OM183" s="50"/>
      <c r="ON183" s="50"/>
      <c r="OO183" s="50"/>
      <c r="OP183" s="50"/>
      <c r="OQ183" s="50"/>
      <c r="OR183" s="50"/>
      <c r="OS183" s="50"/>
      <c r="OT183" s="50"/>
      <c r="OU183" s="50"/>
      <c r="OV183" s="50"/>
      <c r="OW183" s="50"/>
      <c r="OX183" s="50"/>
      <c r="OY183" s="50"/>
      <c r="OZ183" s="50"/>
      <c r="PA183" s="50"/>
      <c r="PB183" s="50"/>
      <c r="PC183" s="50"/>
      <c r="PD183" s="50"/>
      <c r="PE183" s="50"/>
      <c r="PF183" s="50"/>
      <c r="PG183" s="50"/>
      <c r="PH183" s="50"/>
      <c r="PI183" s="50"/>
      <c r="PJ183" s="50"/>
      <c r="PK183" s="50"/>
      <c r="PL183" s="50"/>
      <c r="PM183" s="50"/>
      <c r="PN183" s="50"/>
      <c r="PO183" s="50"/>
      <c r="PP183" s="50"/>
      <c r="PQ183" s="50"/>
      <c r="PR183" s="50"/>
      <c r="PS183" s="50"/>
      <c r="PT183" s="50"/>
      <c r="PU183" s="50"/>
      <c r="PV183" s="50"/>
      <c r="PW183" s="50"/>
      <c r="PX183" s="50"/>
      <c r="PY183" s="50"/>
      <c r="PZ183" s="50"/>
      <c r="QA183" s="50"/>
      <c r="QB183" s="50"/>
      <c r="QC183" s="50"/>
      <c r="QD183" s="50"/>
      <c r="QE183" s="50"/>
      <c r="QF183" s="50"/>
      <c r="QG183" s="50"/>
      <c r="QH183" s="50"/>
      <c r="QI183" s="50"/>
      <c r="QJ183" s="50"/>
      <c r="QK183" s="50"/>
      <c r="QL183" s="50"/>
      <c r="QM183" s="50"/>
      <c r="QN183" s="50"/>
      <c r="QO183" s="50"/>
      <c r="QP183" s="50"/>
      <c r="QQ183" s="50"/>
      <c r="QR183" s="50"/>
      <c r="QS183" s="50"/>
      <c r="QT183" s="50"/>
      <c r="QU183" s="50"/>
      <c r="QV183" s="50"/>
      <c r="QW183" s="50"/>
      <c r="QX183" s="50"/>
      <c r="QY183" s="50"/>
      <c r="QZ183" s="50"/>
      <c r="RA183" s="50"/>
      <c r="RB183" s="50"/>
      <c r="RC183" s="50"/>
      <c r="RD183" s="50"/>
      <c r="RE183" s="50"/>
      <c r="RF183" s="50"/>
      <c r="RG183" s="50"/>
      <c r="RH183" s="50"/>
    </row>
    <row r="184" spans="1:476" ht="12.75" customHeight="1"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40"/>
      <c r="AZ184" s="240"/>
      <c r="BA184" s="240"/>
    </row>
    <row r="185" spans="1:476" ht="15.75" customHeight="1">
      <c r="A185" s="343"/>
      <c r="B185" s="325" t="s">
        <v>314</v>
      </c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344"/>
      <c r="AS185" s="344"/>
      <c r="AT185" s="344"/>
      <c r="AU185" s="344"/>
      <c r="AV185" s="344"/>
      <c r="AW185" s="344"/>
      <c r="AX185" s="344"/>
      <c r="AY185" s="344"/>
      <c r="AZ185" s="344"/>
      <c r="BA185" s="344"/>
      <c r="BB185" s="343"/>
      <c r="BC185" s="343"/>
      <c r="BD185" s="343"/>
      <c r="BE185" s="343"/>
      <c r="BF185" s="343"/>
      <c r="BG185" s="343"/>
      <c r="BH185" s="343"/>
      <c r="BI185" s="343"/>
      <c r="BJ185" s="343"/>
      <c r="BK185" s="343"/>
      <c r="BL185" s="343"/>
      <c r="BM185" s="343"/>
      <c r="BN185" s="343"/>
      <c r="BO185" s="343"/>
      <c r="BP185" s="343"/>
      <c r="BQ185" s="343"/>
      <c r="BR185" s="343"/>
      <c r="BS185" s="343"/>
      <c r="BT185" s="343"/>
      <c r="BU185" s="343"/>
      <c r="BV185" s="343"/>
      <c r="BW185" s="343"/>
      <c r="BX185" s="343"/>
      <c r="BY185" s="343"/>
      <c r="BZ185" s="343"/>
      <c r="CA185" s="343"/>
      <c r="CB185" s="343"/>
      <c r="CC185" s="343"/>
      <c r="CD185" s="343"/>
      <c r="CE185" s="343"/>
      <c r="CF185" s="343"/>
      <c r="CG185" s="343"/>
      <c r="CH185" s="343"/>
      <c r="CI185" s="343"/>
      <c r="CJ185" s="343"/>
      <c r="CK185" s="343"/>
      <c r="CL185" s="343"/>
      <c r="CM185" s="343"/>
      <c r="CN185" s="343"/>
      <c r="CO185" s="343"/>
      <c r="CP185" s="343"/>
      <c r="CQ185" s="343"/>
      <c r="CR185" s="343"/>
      <c r="CS185" s="343"/>
      <c r="CT185" s="343"/>
      <c r="CU185" s="343"/>
      <c r="CV185" s="343"/>
      <c r="CW185" s="343"/>
      <c r="CX185" s="343"/>
      <c r="CY185" s="343"/>
      <c r="CZ185" s="343"/>
      <c r="DA185" s="343"/>
      <c r="DB185" s="343"/>
      <c r="DC185" s="343"/>
      <c r="DD185" s="343"/>
      <c r="DE185" s="343"/>
      <c r="DF185" s="343"/>
      <c r="DG185" s="343"/>
      <c r="DH185" s="343"/>
      <c r="DI185" s="343"/>
      <c r="DJ185" s="343"/>
      <c r="DK185" s="343"/>
      <c r="DL185" s="343"/>
      <c r="DM185" s="343"/>
      <c r="DN185" s="343"/>
      <c r="DO185" s="343"/>
      <c r="DP185" s="343"/>
      <c r="DQ185" s="343"/>
      <c r="DR185" s="343"/>
      <c r="DS185" s="343"/>
      <c r="DT185" s="343"/>
      <c r="DU185" s="343"/>
      <c r="DV185" s="343"/>
      <c r="DW185" s="343"/>
      <c r="DX185" s="343"/>
      <c r="DY185" s="343"/>
      <c r="DZ185" s="343"/>
      <c r="EA185" s="343"/>
      <c r="EB185" s="343"/>
      <c r="EC185" s="343"/>
      <c r="ED185" s="343"/>
      <c r="EE185" s="343"/>
      <c r="EF185" s="343"/>
      <c r="EG185" s="343"/>
      <c r="EH185" s="343"/>
      <c r="EI185" s="343"/>
      <c r="EJ185" s="343"/>
      <c r="EK185" s="343"/>
      <c r="EL185" s="343"/>
      <c r="EM185" s="343"/>
      <c r="EN185" s="343"/>
      <c r="EO185" s="343"/>
      <c r="EP185" s="343"/>
      <c r="EQ185" s="343"/>
      <c r="ER185" s="343"/>
      <c r="ES185" s="343"/>
      <c r="ET185" s="343"/>
      <c r="EU185" s="343"/>
      <c r="EV185" s="343"/>
      <c r="EW185" s="343"/>
      <c r="EX185" s="343"/>
      <c r="EY185" s="343"/>
      <c r="EZ185" s="343"/>
      <c r="FA185" s="343"/>
      <c r="FB185" s="343"/>
      <c r="FC185" s="343"/>
      <c r="FD185" s="343"/>
      <c r="FE185" s="343"/>
      <c r="FF185" s="343"/>
      <c r="FG185" s="343"/>
      <c r="FH185" s="343"/>
      <c r="FI185" s="343"/>
      <c r="FJ185" s="343"/>
      <c r="FK185" s="343"/>
      <c r="FL185" s="343"/>
      <c r="FM185" s="343"/>
      <c r="FN185" s="343"/>
      <c r="FO185" s="343"/>
      <c r="FP185" s="343"/>
      <c r="FQ185" s="343"/>
      <c r="FR185" s="343"/>
      <c r="FS185" s="343"/>
      <c r="FT185" s="343"/>
      <c r="FU185" s="343"/>
      <c r="FV185" s="343"/>
      <c r="FW185" s="343"/>
      <c r="FX185" s="343"/>
      <c r="FY185" s="343"/>
      <c r="FZ185" s="343"/>
      <c r="GA185" s="343"/>
      <c r="GB185" s="343"/>
      <c r="GC185" s="343"/>
      <c r="GD185" s="343"/>
      <c r="GE185" s="343"/>
      <c r="GF185" s="343"/>
      <c r="GG185" s="343"/>
      <c r="GH185" s="343"/>
      <c r="GI185" s="343"/>
      <c r="GJ185" s="343"/>
      <c r="GK185" s="343"/>
      <c r="GL185" s="343"/>
      <c r="GM185" s="343"/>
      <c r="GN185" s="343"/>
      <c r="GO185" s="343"/>
      <c r="GP185" s="343"/>
      <c r="GQ185" s="343"/>
      <c r="GR185" s="343"/>
      <c r="GS185" s="343"/>
      <c r="GT185" s="343"/>
      <c r="GU185" s="343"/>
      <c r="GV185" s="343"/>
      <c r="GW185" s="343"/>
      <c r="GX185" s="343"/>
      <c r="GY185" s="343"/>
      <c r="GZ185" s="343"/>
      <c r="HA185" s="343"/>
      <c r="HB185" s="343"/>
      <c r="HC185" s="343"/>
      <c r="HD185" s="343"/>
      <c r="HE185" s="343"/>
      <c r="HF185" s="343"/>
      <c r="HG185" s="343"/>
      <c r="HH185" s="343"/>
      <c r="HI185" s="343"/>
      <c r="HJ185" s="343"/>
      <c r="HK185" s="343"/>
      <c r="HL185" s="343"/>
      <c r="HM185" s="343"/>
      <c r="HN185" s="343"/>
      <c r="HO185" s="343"/>
      <c r="HP185" s="343"/>
      <c r="HQ185" s="343"/>
      <c r="HR185" s="343"/>
      <c r="HS185" s="343"/>
      <c r="HT185" s="343"/>
      <c r="HU185" s="343"/>
      <c r="HV185" s="343"/>
      <c r="HW185" s="343"/>
      <c r="HX185" s="343"/>
      <c r="HY185" s="343"/>
      <c r="HZ185" s="343"/>
      <c r="IA185" s="343"/>
      <c r="IB185" s="343"/>
      <c r="IC185" s="343"/>
      <c r="ID185" s="343"/>
      <c r="IE185" s="343"/>
      <c r="IF185" s="343"/>
      <c r="IG185" s="343"/>
      <c r="IH185" s="343"/>
      <c r="II185" s="343"/>
      <c r="IJ185" s="343"/>
      <c r="IK185" s="343"/>
      <c r="IL185" s="343"/>
      <c r="IM185" s="343"/>
      <c r="IN185" s="343"/>
      <c r="IO185" s="343"/>
      <c r="IP185" s="343"/>
      <c r="IQ185" s="343"/>
      <c r="IR185" s="343"/>
      <c r="IS185" s="343"/>
      <c r="IT185" s="343"/>
      <c r="IU185" s="343"/>
      <c r="IV185" s="343"/>
      <c r="IW185" s="343"/>
      <c r="IX185" s="343"/>
      <c r="IY185" s="343"/>
      <c r="IZ185" s="343"/>
      <c r="JA185" s="343"/>
      <c r="JB185" s="343"/>
      <c r="JC185" s="343"/>
      <c r="JD185" s="343"/>
      <c r="JE185" s="343"/>
      <c r="JF185" s="343"/>
      <c r="JG185" s="343"/>
      <c r="JH185" s="343"/>
      <c r="JI185" s="343"/>
      <c r="JJ185" s="343"/>
      <c r="JK185" s="343"/>
      <c r="JL185" s="343"/>
      <c r="JM185" s="343"/>
      <c r="JN185" s="343"/>
      <c r="JO185" s="343"/>
      <c r="JP185" s="343"/>
      <c r="JQ185" s="343"/>
      <c r="JR185" s="343"/>
      <c r="JS185" s="343"/>
      <c r="JT185" s="343"/>
      <c r="JU185" s="343"/>
      <c r="JV185" s="343"/>
      <c r="JW185" s="343"/>
      <c r="JX185" s="343"/>
      <c r="JY185" s="343"/>
      <c r="JZ185" s="343"/>
      <c r="KA185" s="343"/>
      <c r="KB185" s="343"/>
      <c r="KC185" s="343"/>
      <c r="KD185" s="343"/>
      <c r="KE185" s="343"/>
      <c r="KF185" s="343"/>
      <c r="KG185" s="343"/>
      <c r="KH185" s="343"/>
      <c r="KI185" s="343"/>
      <c r="KJ185" s="343"/>
      <c r="KK185" s="343"/>
      <c r="KL185" s="343"/>
      <c r="KM185" s="343"/>
      <c r="KN185" s="343"/>
      <c r="KO185" s="343"/>
      <c r="KP185" s="343"/>
      <c r="KQ185" s="343"/>
      <c r="KR185" s="343"/>
      <c r="KS185" s="343"/>
      <c r="KT185" s="343"/>
      <c r="KU185" s="343"/>
      <c r="KV185" s="343"/>
      <c r="KW185" s="343"/>
      <c r="KX185" s="343"/>
      <c r="KY185" s="343"/>
      <c r="KZ185" s="343"/>
      <c r="LA185" s="343"/>
      <c r="LB185" s="343"/>
      <c r="LC185" s="343"/>
      <c r="LD185" s="343"/>
      <c r="LE185" s="343"/>
      <c r="LF185" s="343"/>
      <c r="LG185" s="343"/>
      <c r="LH185" s="343"/>
      <c r="LI185" s="343"/>
      <c r="LJ185" s="343"/>
      <c r="LK185" s="343"/>
      <c r="LL185" s="343"/>
      <c r="LM185" s="343"/>
      <c r="LN185" s="343"/>
      <c r="LO185" s="343"/>
      <c r="LP185" s="343"/>
      <c r="LQ185" s="343"/>
      <c r="LR185" s="343"/>
      <c r="LS185" s="343"/>
      <c r="LT185" s="343"/>
      <c r="LU185" s="343"/>
      <c r="LV185" s="343"/>
      <c r="LW185" s="343"/>
      <c r="LX185" s="343"/>
      <c r="LY185" s="343"/>
      <c r="LZ185" s="343"/>
      <c r="MA185" s="343"/>
      <c r="MB185" s="343"/>
      <c r="MC185" s="343"/>
      <c r="MD185" s="343"/>
      <c r="ME185" s="343"/>
      <c r="MF185" s="343"/>
      <c r="MG185" s="343"/>
      <c r="MH185" s="343"/>
      <c r="MI185" s="343"/>
      <c r="MJ185" s="343"/>
      <c r="MK185" s="343"/>
      <c r="ML185" s="343"/>
      <c r="MM185" s="343"/>
      <c r="MN185" s="343"/>
      <c r="MO185" s="343"/>
      <c r="MP185" s="343"/>
      <c r="MQ185" s="343"/>
      <c r="MR185" s="343"/>
      <c r="MS185" s="343"/>
      <c r="MT185" s="343"/>
      <c r="MU185" s="343"/>
      <c r="MV185" s="343"/>
      <c r="MW185" s="343"/>
      <c r="MX185" s="343"/>
      <c r="MY185" s="343"/>
      <c r="MZ185" s="343"/>
      <c r="NA185" s="343"/>
      <c r="NB185" s="343"/>
      <c r="NC185" s="343"/>
      <c r="ND185" s="343"/>
      <c r="NE185" s="343"/>
      <c r="NF185" s="343"/>
      <c r="NG185" s="343"/>
      <c r="NH185" s="343"/>
      <c r="NI185" s="343"/>
      <c r="NJ185" s="343"/>
      <c r="NK185" s="343"/>
      <c r="NL185" s="343"/>
      <c r="NM185" s="343"/>
      <c r="NN185" s="343"/>
      <c r="NO185" s="343"/>
      <c r="NP185" s="343"/>
      <c r="NQ185" s="343"/>
      <c r="NR185" s="343"/>
      <c r="NS185" s="343"/>
      <c r="NT185" s="343"/>
      <c r="NU185" s="343"/>
      <c r="NV185" s="343"/>
      <c r="NW185" s="343"/>
      <c r="NX185" s="343"/>
      <c r="NY185" s="343"/>
      <c r="NZ185" s="343"/>
      <c r="OA185" s="343"/>
      <c r="OB185" s="343"/>
      <c r="OC185" s="343"/>
      <c r="OD185" s="343"/>
      <c r="OE185" s="343"/>
      <c r="OF185" s="343"/>
      <c r="OG185" s="343"/>
      <c r="OH185" s="343"/>
      <c r="OI185" s="343"/>
      <c r="OJ185" s="343"/>
      <c r="OK185" s="343"/>
      <c r="OL185" s="343"/>
      <c r="OM185" s="343"/>
      <c r="ON185" s="343"/>
      <c r="OO185" s="343"/>
      <c r="OP185" s="343"/>
      <c r="OQ185" s="343"/>
      <c r="OR185" s="343"/>
      <c r="OS185" s="343"/>
      <c r="OT185" s="343"/>
      <c r="OU185" s="343"/>
      <c r="OV185" s="343"/>
      <c r="OW185" s="343"/>
      <c r="OX185" s="343"/>
      <c r="OY185" s="343"/>
      <c r="OZ185" s="343"/>
      <c r="PA185" s="343"/>
      <c r="PB185" s="343"/>
      <c r="PC185" s="343"/>
      <c r="PD185" s="343"/>
      <c r="PE185" s="343"/>
      <c r="PF185" s="343"/>
      <c r="PG185" s="343"/>
      <c r="PH185" s="343"/>
      <c r="PI185" s="343"/>
      <c r="PJ185" s="343"/>
      <c r="PK185" s="343"/>
      <c r="PL185" s="343"/>
      <c r="PM185" s="343"/>
      <c r="PN185" s="343"/>
      <c r="PO185" s="343"/>
      <c r="PP185" s="343"/>
      <c r="PQ185" s="343"/>
      <c r="PR185" s="343"/>
      <c r="PS185" s="343"/>
      <c r="PT185" s="343"/>
      <c r="PU185" s="343"/>
      <c r="PV185" s="343"/>
      <c r="PW185" s="343"/>
      <c r="PX185" s="343"/>
      <c r="PY185" s="343"/>
      <c r="PZ185" s="343"/>
      <c r="QA185" s="343"/>
      <c r="QB185" s="343"/>
      <c r="QC185" s="343"/>
      <c r="QD185" s="343"/>
      <c r="QE185" s="343"/>
      <c r="QF185" s="343"/>
      <c r="QG185" s="343"/>
      <c r="QH185" s="343"/>
      <c r="QI185" s="343"/>
      <c r="QJ185" s="343"/>
      <c r="QK185" s="343"/>
      <c r="QL185" s="343"/>
      <c r="QM185" s="343"/>
      <c r="QN185" s="343"/>
      <c r="QO185" s="343"/>
      <c r="QP185" s="343"/>
      <c r="QQ185" s="343"/>
      <c r="QR185" s="343"/>
      <c r="QS185" s="343"/>
      <c r="QT185" s="343"/>
      <c r="QU185" s="343"/>
      <c r="QV185" s="343"/>
      <c r="QW185" s="343"/>
      <c r="QX185" s="343"/>
      <c r="QY185" s="343"/>
      <c r="QZ185" s="343"/>
      <c r="RA185" s="343"/>
      <c r="RB185" s="343"/>
      <c r="RC185" s="343"/>
      <c r="RD185" s="343"/>
      <c r="RE185" s="343"/>
      <c r="RF185" s="343"/>
      <c r="RG185" s="343"/>
      <c r="RH185" s="343"/>
    </row>
    <row r="186" spans="1:476" ht="15.75" customHeight="1">
      <c r="A186" s="343"/>
      <c r="B186" s="326" t="s">
        <v>288</v>
      </c>
      <c r="C186" s="50"/>
      <c r="D186" s="221"/>
      <c r="E186" s="221"/>
      <c r="F186" s="221"/>
      <c r="G186" s="221"/>
      <c r="H186" s="227"/>
      <c r="I186" s="227">
        <v>0</v>
      </c>
      <c r="J186" s="227">
        <v>0</v>
      </c>
      <c r="K186" s="227">
        <f>J186</f>
        <v>0</v>
      </c>
      <c r="L186" s="227">
        <v>10</v>
      </c>
      <c r="M186" s="227">
        <f t="shared" ref="M186:AQ186" si="115">L186</f>
        <v>10</v>
      </c>
      <c r="N186" s="227">
        <f t="shared" si="115"/>
        <v>10</v>
      </c>
      <c r="O186" s="227">
        <f t="shared" si="115"/>
        <v>10</v>
      </c>
      <c r="P186" s="227">
        <f t="shared" si="115"/>
        <v>10</v>
      </c>
      <c r="Q186" s="227">
        <f t="shared" si="115"/>
        <v>10</v>
      </c>
      <c r="R186" s="227">
        <f t="shared" si="115"/>
        <v>10</v>
      </c>
      <c r="S186" s="227">
        <f t="shared" si="115"/>
        <v>10</v>
      </c>
      <c r="T186" s="227">
        <f t="shared" si="115"/>
        <v>10</v>
      </c>
      <c r="U186" s="227">
        <f t="shared" si="115"/>
        <v>10</v>
      </c>
      <c r="V186" s="227">
        <f t="shared" si="115"/>
        <v>10</v>
      </c>
      <c r="W186" s="227">
        <f t="shared" si="115"/>
        <v>10</v>
      </c>
      <c r="X186" s="227">
        <f t="shared" si="115"/>
        <v>10</v>
      </c>
      <c r="Y186" s="227">
        <f t="shared" si="115"/>
        <v>10</v>
      </c>
      <c r="Z186" s="227">
        <f t="shared" si="115"/>
        <v>10</v>
      </c>
      <c r="AA186" s="227">
        <f t="shared" si="115"/>
        <v>10</v>
      </c>
      <c r="AB186" s="227">
        <f t="shared" si="115"/>
        <v>10</v>
      </c>
      <c r="AC186" s="227">
        <f t="shared" si="115"/>
        <v>10</v>
      </c>
      <c r="AD186" s="227">
        <f t="shared" si="115"/>
        <v>10</v>
      </c>
      <c r="AE186" s="227">
        <f t="shared" si="115"/>
        <v>10</v>
      </c>
      <c r="AF186" s="227">
        <f t="shared" si="115"/>
        <v>10</v>
      </c>
      <c r="AG186" s="227">
        <f t="shared" si="115"/>
        <v>10</v>
      </c>
      <c r="AH186" s="227">
        <f t="shared" si="115"/>
        <v>10</v>
      </c>
      <c r="AI186" s="227">
        <f t="shared" si="115"/>
        <v>10</v>
      </c>
      <c r="AJ186" s="227">
        <f t="shared" si="115"/>
        <v>10</v>
      </c>
      <c r="AK186" s="227">
        <f t="shared" si="115"/>
        <v>10</v>
      </c>
      <c r="AL186" s="227">
        <f t="shared" si="115"/>
        <v>10</v>
      </c>
      <c r="AM186" s="227">
        <f t="shared" si="115"/>
        <v>10</v>
      </c>
      <c r="AN186" s="227">
        <f t="shared" si="115"/>
        <v>10</v>
      </c>
      <c r="AO186" s="227">
        <f t="shared" si="115"/>
        <v>10</v>
      </c>
      <c r="AP186" s="227">
        <f t="shared" si="115"/>
        <v>10</v>
      </c>
      <c r="AQ186" s="227">
        <f t="shared" si="115"/>
        <v>10</v>
      </c>
      <c r="AR186" s="344"/>
      <c r="AS186" s="344"/>
      <c r="AT186" s="344"/>
      <c r="AU186" s="344"/>
      <c r="AV186" s="344"/>
      <c r="AW186" s="344"/>
      <c r="AX186" s="344"/>
      <c r="AY186" s="344"/>
      <c r="AZ186" s="344"/>
      <c r="BA186" s="344"/>
      <c r="BB186" s="343"/>
      <c r="BC186" s="343"/>
      <c r="BD186" s="343"/>
      <c r="BE186" s="343"/>
      <c r="BF186" s="343"/>
      <c r="BG186" s="343"/>
      <c r="BH186" s="343"/>
      <c r="BI186" s="343"/>
      <c r="BJ186" s="343"/>
      <c r="BK186" s="343"/>
      <c r="BL186" s="343"/>
      <c r="BM186" s="343"/>
      <c r="BN186" s="343"/>
      <c r="BO186" s="343"/>
      <c r="BP186" s="343"/>
      <c r="BQ186" s="343"/>
      <c r="BR186" s="343"/>
      <c r="BS186" s="343"/>
      <c r="BT186" s="343"/>
      <c r="BU186" s="343"/>
      <c r="BV186" s="343"/>
      <c r="BW186" s="343"/>
      <c r="BX186" s="343"/>
      <c r="BY186" s="343"/>
      <c r="BZ186" s="343"/>
      <c r="CA186" s="343"/>
      <c r="CB186" s="343"/>
      <c r="CC186" s="343"/>
      <c r="CD186" s="343"/>
      <c r="CE186" s="343"/>
      <c r="CF186" s="343"/>
      <c r="CG186" s="343"/>
      <c r="CH186" s="343"/>
      <c r="CI186" s="343"/>
      <c r="CJ186" s="343"/>
      <c r="CK186" s="343"/>
      <c r="CL186" s="343"/>
      <c r="CM186" s="343"/>
      <c r="CN186" s="343"/>
      <c r="CO186" s="343"/>
      <c r="CP186" s="343"/>
      <c r="CQ186" s="343"/>
      <c r="CR186" s="343"/>
      <c r="CS186" s="343"/>
      <c r="CT186" s="343"/>
      <c r="CU186" s="343"/>
      <c r="CV186" s="343"/>
      <c r="CW186" s="343"/>
      <c r="CX186" s="343"/>
      <c r="CY186" s="343"/>
      <c r="CZ186" s="343"/>
      <c r="DA186" s="343"/>
      <c r="DB186" s="343"/>
      <c r="DC186" s="343"/>
      <c r="DD186" s="343"/>
      <c r="DE186" s="343"/>
      <c r="DF186" s="343"/>
      <c r="DG186" s="343"/>
      <c r="DH186" s="343"/>
      <c r="DI186" s="343"/>
      <c r="DJ186" s="343"/>
      <c r="DK186" s="343"/>
      <c r="DL186" s="343"/>
      <c r="DM186" s="343"/>
      <c r="DN186" s="343"/>
      <c r="DO186" s="343"/>
      <c r="DP186" s="343"/>
      <c r="DQ186" s="343"/>
      <c r="DR186" s="343"/>
      <c r="DS186" s="343"/>
      <c r="DT186" s="343"/>
      <c r="DU186" s="343"/>
      <c r="DV186" s="343"/>
      <c r="DW186" s="343"/>
      <c r="DX186" s="343"/>
      <c r="DY186" s="343"/>
      <c r="DZ186" s="343"/>
      <c r="EA186" s="343"/>
      <c r="EB186" s="343"/>
      <c r="EC186" s="343"/>
      <c r="ED186" s="343"/>
      <c r="EE186" s="343"/>
      <c r="EF186" s="343"/>
      <c r="EG186" s="343"/>
      <c r="EH186" s="343"/>
      <c r="EI186" s="343"/>
      <c r="EJ186" s="343"/>
      <c r="EK186" s="343"/>
      <c r="EL186" s="343"/>
      <c r="EM186" s="343"/>
      <c r="EN186" s="343"/>
      <c r="EO186" s="343"/>
      <c r="EP186" s="343"/>
      <c r="EQ186" s="343"/>
      <c r="ER186" s="343"/>
      <c r="ES186" s="343"/>
      <c r="ET186" s="343"/>
      <c r="EU186" s="343"/>
      <c r="EV186" s="343"/>
      <c r="EW186" s="343"/>
      <c r="EX186" s="343"/>
      <c r="EY186" s="343"/>
      <c r="EZ186" s="343"/>
      <c r="FA186" s="343"/>
      <c r="FB186" s="343"/>
      <c r="FC186" s="343"/>
      <c r="FD186" s="343"/>
      <c r="FE186" s="343"/>
      <c r="FF186" s="343"/>
      <c r="FG186" s="343"/>
      <c r="FH186" s="343"/>
      <c r="FI186" s="343"/>
      <c r="FJ186" s="343"/>
      <c r="FK186" s="343"/>
      <c r="FL186" s="343"/>
      <c r="FM186" s="343"/>
      <c r="FN186" s="343"/>
      <c r="FO186" s="343"/>
      <c r="FP186" s="343"/>
      <c r="FQ186" s="343"/>
      <c r="FR186" s="343"/>
      <c r="FS186" s="343"/>
      <c r="FT186" s="343"/>
      <c r="FU186" s="343"/>
      <c r="FV186" s="343"/>
      <c r="FW186" s="343"/>
      <c r="FX186" s="343"/>
      <c r="FY186" s="343"/>
      <c r="FZ186" s="343"/>
      <c r="GA186" s="343"/>
      <c r="GB186" s="343"/>
      <c r="GC186" s="343"/>
      <c r="GD186" s="343"/>
      <c r="GE186" s="343"/>
      <c r="GF186" s="343"/>
      <c r="GG186" s="343"/>
      <c r="GH186" s="343"/>
      <c r="GI186" s="343"/>
      <c r="GJ186" s="343"/>
      <c r="GK186" s="343"/>
      <c r="GL186" s="343"/>
      <c r="GM186" s="343"/>
      <c r="GN186" s="343"/>
      <c r="GO186" s="343"/>
      <c r="GP186" s="343"/>
      <c r="GQ186" s="343"/>
      <c r="GR186" s="343"/>
      <c r="GS186" s="343"/>
      <c r="GT186" s="343"/>
      <c r="GU186" s="343"/>
      <c r="GV186" s="343"/>
      <c r="GW186" s="343"/>
      <c r="GX186" s="343"/>
      <c r="GY186" s="343"/>
      <c r="GZ186" s="343"/>
      <c r="HA186" s="343"/>
      <c r="HB186" s="343"/>
      <c r="HC186" s="343"/>
      <c r="HD186" s="343"/>
      <c r="HE186" s="343"/>
      <c r="HF186" s="343"/>
      <c r="HG186" s="343"/>
      <c r="HH186" s="343"/>
      <c r="HI186" s="343"/>
      <c r="HJ186" s="343"/>
      <c r="HK186" s="343"/>
      <c r="HL186" s="343"/>
      <c r="HM186" s="343"/>
      <c r="HN186" s="343"/>
      <c r="HO186" s="343"/>
      <c r="HP186" s="343"/>
      <c r="HQ186" s="343"/>
      <c r="HR186" s="343"/>
      <c r="HS186" s="343"/>
      <c r="HT186" s="343"/>
      <c r="HU186" s="343"/>
      <c r="HV186" s="343"/>
      <c r="HW186" s="343"/>
      <c r="HX186" s="343"/>
      <c r="HY186" s="343"/>
      <c r="HZ186" s="343"/>
      <c r="IA186" s="343"/>
      <c r="IB186" s="343"/>
      <c r="IC186" s="343"/>
      <c r="ID186" s="343"/>
      <c r="IE186" s="343"/>
      <c r="IF186" s="343"/>
      <c r="IG186" s="343"/>
      <c r="IH186" s="343"/>
      <c r="II186" s="343"/>
      <c r="IJ186" s="343"/>
      <c r="IK186" s="343"/>
      <c r="IL186" s="343"/>
      <c r="IM186" s="343"/>
      <c r="IN186" s="343"/>
      <c r="IO186" s="343"/>
      <c r="IP186" s="343"/>
      <c r="IQ186" s="343"/>
      <c r="IR186" s="343"/>
      <c r="IS186" s="343"/>
      <c r="IT186" s="343"/>
      <c r="IU186" s="343"/>
      <c r="IV186" s="343"/>
      <c r="IW186" s="343"/>
      <c r="IX186" s="343"/>
      <c r="IY186" s="343"/>
      <c r="IZ186" s="343"/>
      <c r="JA186" s="343"/>
      <c r="JB186" s="343"/>
      <c r="JC186" s="343"/>
      <c r="JD186" s="343"/>
      <c r="JE186" s="343"/>
      <c r="JF186" s="343"/>
      <c r="JG186" s="343"/>
      <c r="JH186" s="343"/>
      <c r="JI186" s="343"/>
      <c r="JJ186" s="343"/>
      <c r="JK186" s="343"/>
      <c r="JL186" s="343"/>
      <c r="JM186" s="343"/>
      <c r="JN186" s="343"/>
      <c r="JO186" s="343"/>
      <c r="JP186" s="343"/>
      <c r="JQ186" s="343"/>
      <c r="JR186" s="343"/>
      <c r="JS186" s="343"/>
      <c r="JT186" s="343"/>
      <c r="JU186" s="343"/>
      <c r="JV186" s="343"/>
      <c r="JW186" s="343"/>
      <c r="JX186" s="343"/>
      <c r="JY186" s="343"/>
      <c r="JZ186" s="343"/>
      <c r="KA186" s="343"/>
      <c r="KB186" s="343"/>
      <c r="KC186" s="343"/>
      <c r="KD186" s="343"/>
      <c r="KE186" s="343"/>
      <c r="KF186" s="343"/>
      <c r="KG186" s="343"/>
      <c r="KH186" s="343"/>
      <c r="KI186" s="343"/>
      <c r="KJ186" s="343"/>
      <c r="KK186" s="343"/>
      <c r="KL186" s="343"/>
      <c r="KM186" s="343"/>
      <c r="KN186" s="343"/>
      <c r="KO186" s="343"/>
      <c r="KP186" s="343"/>
      <c r="KQ186" s="343"/>
      <c r="KR186" s="343"/>
      <c r="KS186" s="343"/>
      <c r="KT186" s="343"/>
      <c r="KU186" s="343"/>
      <c r="KV186" s="343"/>
      <c r="KW186" s="343"/>
      <c r="KX186" s="343"/>
      <c r="KY186" s="343"/>
      <c r="KZ186" s="343"/>
      <c r="LA186" s="343"/>
      <c r="LB186" s="343"/>
      <c r="LC186" s="343"/>
      <c r="LD186" s="343"/>
      <c r="LE186" s="343"/>
      <c r="LF186" s="343"/>
      <c r="LG186" s="343"/>
      <c r="LH186" s="343"/>
      <c r="LI186" s="343"/>
      <c r="LJ186" s="343"/>
      <c r="LK186" s="343"/>
      <c r="LL186" s="343"/>
      <c r="LM186" s="343"/>
      <c r="LN186" s="343"/>
      <c r="LO186" s="343"/>
      <c r="LP186" s="343"/>
      <c r="LQ186" s="343"/>
      <c r="LR186" s="343"/>
      <c r="LS186" s="343"/>
      <c r="LT186" s="343"/>
      <c r="LU186" s="343"/>
      <c r="LV186" s="343"/>
      <c r="LW186" s="343"/>
      <c r="LX186" s="343"/>
      <c r="LY186" s="343"/>
      <c r="LZ186" s="343"/>
      <c r="MA186" s="343"/>
      <c r="MB186" s="343"/>
      <c r="MC186" s="343"/>
      <c r="MD186" s="343"/>
      <c r="ME186" s="343"/>
      <c r="MF186" s="343"/>
      <c r="MG186" s="343"/>
      <c r="MH186" s="343"/>
      <c r="MI186" s="343"/>
      <c r="MJ186" s="343"/>
      <c r="MK186" s="343"/>
      <c r="ML186" s="343"/>
      <c r="MM186" s="343"/>
      <c r="MN186" s="343"/>
      <c r="MO186" s="343"/>
      <c r="MP186" s="343"/>
      <c r="MQ186" s="343"/>
      <c r="MR186" s="343"/>
      <c r="MS186" s="343"/>
      <c r="MT186" s="343"/>
      <c r="MU186" s="343"/>
      <c r="MV186" s="343"/>
      <c r="MW186" s="343"/>
      <c r="MX186" s="343"/>
      <c r="MY186" s="343"/>
      <c r="MZ186" s="343"/>
      <c r="NA186" s="343"/>
      <c r="NB186" s="343"/>
      <c r="NC186" s="343"/>
      <c r="ND186" s="343"/>
      <c r="NE186" s="343"/>
      <c r="NF186" s="343"/>
      <c r="NG186" s="343"/>
      <c r="NH186" s="343"/>
      <c r="NI186" s="343"/>
      <c r="NJ186" s="343"/>
      <c r="NK186" s="343"/>
      <c r="NL186" s="343"/>
      <c r="NM186" s="343"/>
      <c r="NN186" s="343"/>
      <c r="NO186" s="343"/>
      <c r="NP186" s="343"/>
      <c r="NQ186" s="343"/>
      <c r="NR186" s="343"/>
      <c r="NS186" s="343"/>
      <c r="NT186" s="343"/>
      <c r="NU186" s="343"/>
      <c r="NV186" s="343"/>
      <c r="NW186" s="343"/>
      <c r="NX186" s="343"/>
      <c r="NY186" s="343"/>
      <c r="NZ186" s="343"/>
      <c r="OA186" s="343"/>
      <c r="OB186" s="343"/>
      <c r="OC186" s="343"/>
      <c r="OD186" s="343"/>
      <c r="OE186" s="343"/>
      <c r="OF186" s="343"/>
      <c r="OG186" s="343"/>
      <c r="OH186" s="343"/>
      <c r="OI186" s="343"/>
      <c r="OJ186" s="343"/>
      <c r="OK186" s="343"/>
      <c r="OL186" s="343"/>
      <c r="OM186" s="343"/>
      <c r="ON186" s="343"/>
      <c r="OO186" s="343"/>
      <c r="OP186" s="343"/>
      <c r="OQ186" s="343"/>
      <c r="OR186" s="343"/>
      <c r="OS186" s="343"/>
      <c r="OT186" s="343"/>
      <c r="OU186" s="343"/>
      <c r="OV186" s="343"/>
      <c r="OW186" s="343"/>
      <c r="OX186" s="343"/>
      <c r="OY186" s="343"/>
      <c r="OZ186" s="343"/>
      <c r="PA186" s="343"/>
      <c r="PB186" s="343"/>
      <c r="PC186" s="343"/>
      <c r="PD186" s="343"/>
      <c r="PE186" s="343"/>
      <c r="PF186" s="343"/>
      <c r="PG186" s="343"/>
      <c r="PH186" s="343"/>
      <c r="PI186" s="343"/>
      <c r="PJ186" s="343"/>
      <c r="PK186" s="343"/>
      <c r="PL186" s="343"/>
      <c r="PM186" s="343"/>
      <c r="PN186" s="343"/>
      <c r="PO186" s="343"/>
      <c r="PP186" s="343"/>
      <c r="PQ186" s="343"/>
      <c r="PR186" s="343"/>
      <c r="PS186" s="343"/>
      <c r="PT186" s="343"/>
      <c r="PU186" s="343"/>
      <c r="PV186" s="343"/>
      <c r="PW186" s="343"/>
      <c r="PX186" s="343"/>
      <c r="PY186" s="343"/>
      <c r="PZ186" s="343"/>
      <c r="QA186" s="343"/>
      <c r="QB186" s="343"/>
      <c r="QC186" s="343"/>
      <c r="QD186" s="343"/>
      <c r="QE186" s="343"/>
      <c r="QF186" s="343"/>
      <c r="QG186" s="343"/>
      <c r="QH186" s="343"/>
      <c r="QI186" s="343"/>
      <c r="QJ186" s="343"/>
      <c r="QK186" s="343"/>
      <c r="QL186" s="343"/>
      <c r="QM186" s="343"/>
      <c r="QN186" s="343"/>
      <c r="QO186" s="343"/>
      <c r="QP186" s="343"/>
      <c r="QQ186" s="343"/>
      <c r="QR186" s="343"/>
      <c r="QS186" s="343"/>
      <c r="QT186" s="343"/>
      <c r="QU186" s="343"/>
      <c r="QV186" s="343"/>
      <c r="QW186" s="343"/>
      <c r="QX186" s="343"/>
      <c r="QY186" s="343"/>
      <c r="QZ186" s="343"/>
      <c r="RA186" s="343"/>
      <c r="RB186" s="343"/>
      <c r="RC186" s="343"/>
      <c r="RD186" s="343"/>
      <c r="RE186" s="343"/>
      <c r="RF186" s="343"/>
      <c r="RG186" s="343"/>
      <c r="RH186" s="343"/>
    </row>
    <row r="187" spans="1:476" ht="15.75" customHeight="1">
      <c r="A187" s="343"/>
      <c r="B187" s="326" t="s">
        <v>279</v>
      </c>
      <c r="C187" s="50"/>
      <c r="D187" s="342">
        <f>SUM(H187:AQ187)</f>
        <v>66785280</v>
      </c>
      <c r="E187" s="221"/>
      <c r="F187" s="221"/>
      <c r="G187" s="221"/>
      <c r="H187" s="70">
        <f t="shared" ref="H187:AQ187" si="116">+H188*H186</f>
        <v>0</v>
      </c>
      <c r="I187" s="70">
        <f t="shared" si="116"/>
        <v>0</v>
      </c>
      <c r="J187" s="70">
        <f t="shared" si="116"/>
        <v>0</v>
      </c>
      <c r="K187" s="70">
        <f t="shared" si="116"/>
        <v>0</v>
      </c>
      <c r="L187" s="70">
        <f t="shared" si="116"/>
        <v>2087040</v>
      </c>
      <c r="M187" s="70">
        <f t="shared" si="116"/>
        <v>2087040</v>
      </c>
      <c r="N187" s="70">
        <f t="shared" si="116"/>
        <v>2087040</v>
      </c>
      <c r="O187" s="70">
        <f t="shared" si="116"/>
        <v>2087040</v>
      </c>
      <c r="P187" s="70">
        <f t="shared" si="116"/>
        <v>2087040</v>
      </c>
      <c r="Q187" s="70">
        <f t="shared" si="116"/>
        <v>2087040</v>
      </c>
      <c r="R187" s="70">
        <f t="shared" si="116"/>
        <v>2087040</v>
      </c>
      <c r="S187" s="70">
        <f t="shared" si="116"/>
        <v>2087040</v>
      </c>
      <c r="T187" s="70">
        <f t="shared" si="116"/>
        <v>2087040</v>
      </c>
      <c r="U187" s="70">
        <f t="shared" si="116"/>
        <v>2087040</v>
      </c>
      <c r="V187" s="70">
        <f t="shared" si="116"/>
        <v>2087040</v>
      </c>
      <c r="W187" s="70">
        <f t="shared" si="116"/>
        <v>2087040</v>
      </c>
      <c r="X187" s="70">
        <f t="shared" si="116"/>
        <v>2087040</v>
      </c>
      <c r="Y187" s="70">
        <f t="shared" si="116"/>
        <v>2087040</v>
      </c>
      <c r="Z187" s="70">
        <f t="shared" si="116"/>
        <v>2087040</v>
      </c>
      <c r="AA187" s="70">
        <f t="shared" si="116"/>
        <v>2087040</v>
      </c>
      <c r="AB187" s="70">
        <f t="shared" si="116"/>
        <v>2087040</v>
      </c>
      <c r="AC187" s="70">
        <f t="shared" si="116"/>
        <v>2087040</v>
      </c>
      <c r="AD187" s="70">
        <f t="shared" si="116"/>
        <v>2087040</v>
      </c>
      <c r="AE187" s="70">
        <f t="shared" si="116"/>
        <v>2087040</v>
      </c>
      <c r="AF187" s="70">
        <f t="shared" si="116"/>
        <v>2087040</v>
      </c>
      <c r="AG187" s="70">
        <f t="shared" si="116"/>
        <v>2087040</v>
      </c>
      <c r="AH187" s="70">
        <f t="shared" si="116"/>
        <v>2087040</v>
      </c>
      <c r="AI187" s="70">
        <f t="shared" si="116"/>
        <v>2087040</v>
      </c>
      <c r="AJ187" s="70">
        <f t="shared" si="116"/>
        <v>2087040</v>
      </c>
      <c r="AK187" s="70">
        <f t="shared" si="116"/>
        <v>2087040</v>
      </c>
      <c r="AL187" s="70">
        <f t="shared" si="116"/>
        <v>2087040</v>
      </c>
      <c r="AM187" s="70">
        <f t="shared" si="116"/>
        <v>2087040</v>
      </c>
      <c r="AN187" s="70">
        <f t="shared" si="116"/>
        <v>2087040</v>
      </c>
      <c r="AO187" s="70">
        <f t="shared" si="116"/>
        <v>2087040</v>
      </c>
      <c r="AP187" s="70">
        <f t="shared" si="116"/>
        <v>2087040</v>
      </c>
      <c r="AQ187" s="70">
        <f t="shared" si="116"/>
        <v>2087040</v>
      </c>
      <c r="AR187" s="344"/>
      <c r="AS187" s="344"/>
      <c r="AT187" s="344"/>
      <c r="AU187" s="344"/>
      <c r="AV187" s="344"/>
      <c r="AW187" s="344"/>
      <c r="AX187" s="344"/>
      <c r="AY187" s="344"/>
      <c r="AZ187" s="344"/>
      <c r="BA187" s="344"/>
      <c r="BB187" s="343"/>
      <c r="BC187" s="343"/>
      <c r="BD187" s="343"/>
      <c r="BE187" s="343"/>
      <c r="BF187" s="343"/>
      <c r="BG187" s="343"/>
      <c r="BH187" s="343"/>
      <c r="BI187" s="343"/>
      <c r="BJ187" s="343"/>
      <c r="BK187" s="343"/>
      <c r="BL187" s="343"/>
      <c r="BM187" s="343"/>
      <c r="BN187" s="343"/>
      <c r="BO187" s="343"/>
      <c r="BP187" s="343"/>
      <c r="BQ187" s="343"/>
      <c r="BR187" s="343"/>
      <c r="BS187" s="343"/>
      <c r="BT187" s="343"/>
      <c r="BU187" s="343"/>
      <c r="BV187" s="343"/>
      <c r="BW187" s="343"/>
      <c r="BX187" s="343"/>
      <c r="BY187" s="343"/>
      <c r="BZ187" s="343"/>
      <c r="CA187" s="343"/>
      <c r="CB187" s="343"/>
      <c r="CC187" s="343"/>
      <c r="CD187" s="343"/>
      <c r="CE187" s="343"/>
      <c r="CF187" s="343"/>
      <c r="CG187" s="343"/>
      <c r="CH187" s="343"/>
      <c r="CI187" s="343"/>
      <c r="CJ187" s="343"/>
      <c r="CK187" s="343"/>
      <c r="CL187" s="343"/>
      <c r="CM187" s="343"/>
      <c r="CN187" s="343"/>
      <c r="CO187" s="343"/>
      <c r="CP187" s="343"/>
      <c r="CQ187" s="343"/>
      <c r="CR187" s="343"/>
      <c r="CS187" s="343"/>
      <c r="CT187" s="343"/>
      <c r="CU187" s="343"/>
      <c r="CV187" s="343"/>
      <c r="CW187" s="343"/>
      <c r="CX187" s="343"/>
      <c r="CY187" s="343"/>
      <c r="CZ187" s="343"/>
      <c r="DA187" s="343"/>
      <c r="DB187" s="343"/>
      <c r="DC187" s="343"/>
      <c r="DD187" s="343"/>
      <c r="DE187" s="343"/>
      <c r="DF187" s="343"/>
      <c r="DG187" s="343"/>
      <c r="DH187" s="343"/>
      <c r="DI187" s="343"/>
      <c r="DJ187" s="343"/>
      <c r="DK187" s="343"/>
      <c r="DL187" s="343"/>
      <c r="DM187" s="343"/>
      <c r="DN187" s="343"/>
      <c r="DO187" s="343"/>
      <c r="DP187" s="343"/>
      <c r="DQ187" s="343"/>
      <c r="DR187" s="343"/>
      <c r="DS187" s="343"/>
      <c r="DT187" s="343"/>
      <c r="DU187" s="343"/>
      <c r="DV187" s="343"/>
      <c r="DW187" s="343"/>
      <c r="DX187" s="343"/>
      <c r="DY187" s="343"/>
      <c r="DZ187" s="343"/>
      <c r="EA187" s="343"/>
      <c r="EB187" s="343"/>
      <c r="EC187" s="343"/>
      <c r="ED187" s="343"/>
      <c r="EE187" s="343"/>
      <c r="EF187" s="343"/>
      <c r="EG187" s="343"/>
      <c r="EH187" s="343"/>
      <c r="EI187" s="343"/>
      <c r="EJ187" s="343"/>
      <c r="EK187" s="343"/>
      <c r="EL187" s="343"/>
      <c r="EM187" s="343"/>
      <c r="EN187" s="343"/>
      <c r="EO187" s="343"/>
      <c r="EP187" s="343"/>
      <c r="EQ187" s="343"/>
      <c r="ER187" s="343"/>
      <c r="ES187" s="343"/>
      <c r="ET187" s="343"/>
      <c r="EU187" s="343"/>
      <c r="EV187" s="343"/>
      <c r="EW187" s="343"/>
      <c r="EX187" s="343"/>
      <c r="EY187" s="343"/>
      <c r="EZ187" s="343"/>
      <c r="FA187" s="343"/>
      <c r="FB187" s="343"/>
      <c r="FC187" s="343"/>
      <c r="FD187" s="343"/>
      <c r="FE187" s="343"/>
      <c r="FF187" s="343"/>
      <c r="FG187" s="343"/>
      <c r="FH187" s="343"/>
      <c r="FI187" s="343"/>
      <c r="FJ187" s="343"/>
      <c r="FK187" s="343"/>
      <c r="FL187" s="343"/>
      <c r="FM187" s="343"/>
      <c r="FN187" s="343"/>
      <c r="FO187" s="343"/>
      <c r="FP187" s="343"/>
      <c r="FQ187" s="343"/>
      <c r="FR187" s="343"/>
      <c r="FS187" s="343"/>
      <c r="FT187" s="343"/>
      <c r="FU187" s="343"/>
      <c r="FV187" s="343"/>
      <c r="FW187" s="343"/>
      <c r="FX187" s="343"/>
      <c r="FY187" s="343"/>
      <c r="FZ187" s="343"/>
      <c r="GA187" s="343"/>
      <c r="GB187" s="343"/>
      <c r="GC187" s="343"/>
      <c r="GD187" s="343"/>
      <c r="GE187" s="343"/>
      <c r="GF187" s="343"/>
      <c r="GG187" s="343"/>
      <c r="GH187" s="343"/>
      <c r="GI187" s="343"/>
      <c r="GJ187" s="343"/>
      <c r="GK187" s="343"/>
      <c r="GL187" s="343"/>
      <c r="GM187" s="343"/>
      <c r="GN187" s="343"/>
      <c r="GO187" s="343"/>
      <c r="GP187" s="343"/>
      <c r="GQ187" s="343"/>
      <c r="GR187" s="343"/>
      <c r="GS187" s="343"/>
      <c r="GT187" s="343"/>
      <c r="GU187" s="343"/>
      <c r="GV187" s="343"/>
      <c r="GW187" s="343"/>
      <c r="GX187" s="343"/>
      <c r="GY187" s="343"/>
      <c r="GZ187" s="343"/>
      <c r="HA187" s="343"/>
      <c r="HB187" s="343"/>
      <c r="HC187" s="343"/>
      <c r="HD187" s="343"/>
      <c r="HE187" s="343"/>
      <c r="HF187" s="343"/>
      <c r="HG187" s="343"/>
      <c r="HH187" s="343"/>
      <c r="HI187" s="343"/>
      <c r="HJ187" s="343"/>
      <c r="HK187" s="343"/>
      <c r="HL187" s="343"/>
      <c r="HM187" s="343"/>
      <c r="HN187" s="343"/>
      <c r="HO187" s="343"/>
      <c r="HP187" s="343"/>
      <c r="HQ187" s="343"/>
      <c r="HR187" s="343"/>
      <c r="HS187" s="343"/>
      <c r="HT187" s="343"/>
      <c r="HU187" s="343"/>
      <c r="HV187" s="343"/>
      <c r="HW187" s="343"/>
      <c r="HX187" s="343"/>
      <c r="HY187" s="343"/>
      <c r="HZ187" s="343"/>
      <c r="IA187" s="343"/>
      <c r="IB187" s="343"/>
      <c r="IC187" s="343"/>
      <c r="ID187" s="343"/>
      <c r="IE187" s="343"/>
      <c r="IF187" s="343"/>
      <c r="IG187" s="343"/>
      <c r="IH187" s="343"/>
      <c r="II187" s="343"/>
      <c r="IJ187" s="343"/>
      <c r="IK187" s="343"/>
      <c r="IL187" s="343"/>
      <c r="IM187" s="343"/>
      <c r="IN187" s="343"/>
      <c r="IO187" s="343"/>
      <c r="IP187" s="343"/>
      <c r="IQ187" s="343"/>
      <c r="IR187" s="343"/>
      <c r="IS187" s="343"/>
      <c r="IT187" s="343"/>
      <c r="IU187" s="343"/>
      <c r="IV187" s="343"/>
      <c r="IW187" s="343"/>
      <c r="IX187" s="343"/>
      <c r="IY187" s="343"/>
      <c r="IZ187" s="343"/>
      <c r="JA187" s="343"/>
      <c r="JB187" s="343"/>
      <c r="JC187" s="343"/>
      <c r="JD187" s="343"/>
      <c r="JE187" s="343"/>
      <c r="JF187" s="343"/>
      <c r="JG187" s="343"/>
      <c r="JH187" s="343"/>
      <c r="JI187" s="343"/>
      <c r="JJ187" s="343"/>
      <c r="JK187" s="343"/>
      <c r="JL187" s="343"/>
      <c r="JM187" s="343"/>
      <c r="JN187" s="343"/>
      <c r="JO187" s="343"/>
      <c r="JP187" s="343"/>
      <c r="JQ187" s="343"/>
      <c r="JR187" s="343"/>
      <c r="JS187" s="343"/>
      <c r="JT187" s="343"/>
      <c r="JU187" s="343"/>
      <c r="JV187" s="343"/>
      <c r="JW187" s="343"/>
      <c r="JX187" s="343"/>
      <c r="JY187" s="343"/>
      <c r="JZ187" s="343"/>
      <c r="KA187" s="343"/>
      <c r="KB187" s="343"/>
      <c r="KC187" s="343"/>
      <c r="KD187" s="343"/>
      <c r="KE187" s="343"/>
      <c r="KF187" s="343"/>
      <c r="KG187" s="343"/>
      <c r="KH187" s="343"/>
      <c r="KI187" s="343"/>
      <c r="KJ187" s="343"/>
      <c r="KK187" s="343"/>
      <c r="KL187" s="343"/>
      <c r="KM187" s="343"/>
      <c r="KN187" s="343"/>
      <c r="KO187" s="343"/>
      <c r="KP187" s="343"/>
      <c r="KQ187" s="343"/>
      <c r="KR187" s="343"/>
      <c r="KS187" s="343"/>
      <c r="KT187" s="343"/>
      <c r="KU187" s="343"/>
      <c r="KV187" s="343"/>
      <c r="KW187" s="343"/>
      <c r="KX187" s="343"/>
      <c r="KY187" s="343"/>
      <c r="KZ187" s="343"/>
      <c r="LA187" s="343"/>
      <c r="LB187" s="343"/>
      <c r="LC187" s="343"/>
      <c r="LD187" s="343"/>
      <c r="LE187" s="343"/>
      <c r="LF187" s="343"/>
      <c r="LG187" s="343"/>
      <c r="LH187" s="343"/>
      <c r="LI187" s="343"/>
      <c r="LJ187" s="343"/>
      <c r="LK187" s="343"/>
      <c r="LL187" s="343"/>
      <c r="LM187" s="343"/>
      <c r="LN187" s="343"/>
      <c r="LO187" s="343"/>
      <c r="LP187" s="343"/>
      <c r="LQ187" s="343"/>
      <c r="LR187" s="343"/>
      <c r="LS187" s="343"/>
      <c r="LT187" s="343"/>
      <c r="LU187" s="343"/>
      <c r="LV187" s="343"/>
      <c r="LW187" s="343"/>
      <c r="LX187" s="343"/>
      <c r="LY187" s="343"/>
      <c r="LZ187" s="343"/>
      <c r="MA187" s="343"/>
      <c r="MB187" s="343"/>
      <c r="MC187" s="343"/>
      <c r="MD187" s="343"/>
      <c r="ME187" s="343"/>
      <c r="MF187" s="343"/>
      <c r="MG187" s="343"/>
      <c r="MH187" s="343"/>
      <c r="MI187" s="343"/>
      <c r="MJ187" s="343"/>
      <c r="MK187" s="343"/>
      <c r="ML187" s="343"/>
      <c r="MM187" s="343"/>
      <c r="MN187" s="343"/>
      <c r="MO187" s="343"/>
      <c r="MP187" s="343"/>
      <c r="MQ187" s="343"/>
      <c r="MR187" s="343"/>
      <c r="MS187" s="343"/>
      <c r="MT187" s="343"/>
      <c r="MU187" s="343"/>
      <c r="MV187" s="343"/>
      <c r="MW187" s="343"/>
      <c r="MX187" s="343"/>
      <c r="MY187" s="343"/>
      <c r="MZ187" s="343"/>
      <c r="NA187" s="343"/>
      <c r="NB187" s="343"/>
      <c r="NC187" s="343"/>
      <c r="ND187" s="343"/>
      <c r="NE187" s="343"/>
      <c r="NF187" s="343"/>
      <c r="NG187" s="343"/>
      <c r="NH187" s="343"/>
      <c r="NI187" s="343"/>
      <c r="NJ187" s="343"/>
      <c r="NK187" s="343"/>
      <c r="NL187" s="343"/>
      <c r="NM187" s="343"/>
      <c r="NN187" s="343"/>
      <c r="NO187" s="343"/>
      <c r="NP187" s="343"/>
      <c r="NQ187" s="343"/>
      <c r="NR187" s="343"/>
      <c r="NS187" s="343"/>
      <c r="NT187" s="343"/>
      <c r="NU187" s="343"/>
      <c r="NV187" s="343"/>
      <c r="NW187" s="343"/>
      <c r="NX187" s="343"/>
      <c r="NY187" s="343"/>
      <c r="NZ187" s="343"/>
      <c r="OA187" s="343"/>
      <c r="OB187" s="343"/>
      <c r="OC187" s="343"/>
      <c r="OD187" s="343"/>
      <c r="OE187" s="343"/>
      <c r="OF187" s="343"/>
      <c r="OG187" s="343"/>
      <c r="OH187" s="343"/>
      <c r="OI187" s="343"/>
      <c r="OJ187" s="343"/>
      <c r="OK187" s="343"/>
      <c r="OL187" s="343"/>
      <c r="OM187" s="343"/>
      <c r="ON187" s="343"/>
      <c r="OO187" s="343"/>
      <c r="OP187" s="343"/>
      <c r="OQ187" s="343"/>
      <c r="OR187" s="343"/>
      <c r="OS187" s="343"/>
      <c r="OT187" s="343"/>
      <c r="OU187" s="343"/>
      <c r="OV187" s="343"/>
      <c r="OW187" s="343"/>
      <c r="OX187" s="343"/>
      <c r="OY187" s="343"/>
      <c r="OZ187" s="343"/>
      <c r="PA187" s="343"/>
      <c r="PB187" s="343"/>
      <c r="PC187" s="343"/>
      <c r="PD187" s="343"/>
      <c r="PE187" s="343"/>
      <c r="PF187" s="343"/>
      <c r="PG187" s="343"/>
      <c r="PH187" s="343"/>
      <c r="PI187" s="343"/>
      <c r="PJ187" s="343"/>
      <c r="PK187" s="343"/>
      <c r="PL187" s="343"/>
      <c r="PM187" s="343"/>
      <c r="PN187" s="343"/>
      <c r="PO187" s="343"/>
      <c r="PP187" s="343"/>
      <c r="PQ187" s="343"/>
      <c r="PR187" s="343"/>
      <c r="PS187" s="343"/>
      <c r="PT187" s="343"/>
      <c r="PU187" s="343"/>
      <c r="PV187" s="343"/>
      <c r="PW187" s="343"/>
      <c r="PX187" s="343"/>
      <c r="PY187" s="343"/>
      <c r="PZ187" s="343"/>
      <c r="QA187" s="343"/>
      <c r="QB187" s="343"/>
      <c r="QC187" s="343"/>
      <c r="QD187" s="343"/>
      <c r="QE187" s="343"/>
      <c r="QF187" s="343"/>
      <c r="QG187" s="343"/>
      <c r="QH187" s="343"/>
      <c r="QI187" s="343"/>
      <c r="QJ187" s="343"/>
      <c r="QK187" s="343"/>
      <c r="QL187" s="343"/>
      <c r="QM187" s="343"/>
      <c r="QN187" s="343"/>
      <c r="QO187" s="343"/>
      <c r="QP187" s="343"/>
      <c r="QQ187" s="343"/>
      <c r="QR187" s="343"/>
      <c r="QS187" s="343"/>
      <c r="QT187" s="343"/>
      <c r="QU187" s="343"/>
      <c r="QV187" s="343"/>
      <c r="QW187" s="343"/>
      <c r="QX187" s="343"/>
      <c r="QY187" s="343"/>
      <c r="QZ187" s="343"/>
      <c r="RA187" s="343"/>
      <c r="RB187" s="343"/>
      <c r="RC187" s="343"/>
      <c r="RD187" s="343"/>
      <c r="RE187" s="343"/>
      <c r="RF187" s="343"/>
      <c r="RG187" s="343"/>
      <c r="RH187" s="343"/>
    </row>
    <row r="188" spans="1:476" ht="15.75" customHeight="1">
      <c r="A188" s="343"/>
      <c r="B188" s="326" t="s">
        <v>280</v>
      </c>
      <c r="C188" s="50"/>
      <c r="D188" s="342">
        <f>SUM(H188:AQ188)</f>
        <v>6678528</v>
      </c>
      <c r="E188" s="221"/>
      <c r="F188" s="221"/>
      <c r="G188" s="221"/>
      <c r="H188" s="227"/>
      <c r="I188" s="327">
        <v>0</v>
      </c>
      <c r="J188" s="327">
        <f>I188</f>
        <v>0</v>
      </c>
      <c r="K188" s="327">
        <f>J188</f>
        <v>0</v>
      </c>
      <c r="L188" s="327">
        <f>200*12*5*4.348*4</f>
        <v>208704</v>
      </c>
      <c r="M188" s="327">
        <f t="shared" ref="M188:AQ188" si="117">L188</f>
        <v>208704</v>
      </c>
      <c r="N188" s="327">
        <f t="shared" si="117"/>
        <v>208704</v>
      </c>
      <c r="O188" s="327">
        <f t="shared" si="117"/>
        <v>208704</v>
      </c>
      <c r="P188" s="327">
        <f t="shared" si="117"/>
        <v>208704</v>
      </c>
      <c r="Q188" s="327">
        <f t="shared" si="117"/>
        <v>208704</v>
      </c>
      <c r="R188" s="327">
        <f t="shared" si="117"/>
        <v>208704</v>
      </c>
      <c r="S188" s="327">
        <f t="shared" si="117"/>
        <v>208704</v>
      </c>
      <c r="T188" s="327">
        <f t="shared" si="117"/>
        <v>208704</v>
      </c>
      <c r="U188" s="327">
        <f t="shared" si="117"/>
        <v>208704</v>
      </c>
      <c r="V188" s="327">
        <f t="shared" si="117"/>
        <v>208704</v>
      </c>
      <c r="W188" s="327">
        <f t="shared" si="117"/>
        <v>208704</v>
      </c>
      <c r="X188" s="327">
        <f t="shared" si="117"/>
        <v>208704</v>
      </c>
      <c r="Y188" s="327">
        <f t="shared" si="117"/>
        <v>208704</v>
      </c>
      <c r="Z188" s="327">
        <f t="shared" si="117"/>
        <v>208704</v>
      </c>
      <c r="AA188" s="327">
        <f t="shared" si="117"/>
        <v>208704</v>
      </c>
      <c r="AB188" s="327">
        <f t="shared" si="117"/>
        <v>208704</v>
      </c>
      <c r="AC188" s="327">
        <f t="shared" si="117"/>
        <v>208704</v>
      </c>
      <c r="AD188" s="327">
        <f t="shared" si="117"/>
        <v>208704</v>
      </c>
      <c r="AE188" s="327">
        <f t="shared" si="117"/>
        <v>208704</v>
      </c>
      <c r="AF188" s="327">
        <f t="shared" si="117"/>
        <v>208704</v>
      </c>
      <c r="AG188" s="327">
        <f t="shared" si="117"/>
        <v>208704</v>
      </c>
      <c r="AH188" s="327">
        <f t="shared" si="117"/>
        <v>208704</v>
      </c>
      <c r="AI188" s="327">
        <f t="shared" si="117"/>
        <v>208704</v>
      </c>
      <c r="AJ188" s="327">
        <f t="shared" si="117"/>
        <v>208704</v>
      </c>
      <c r="AK188" s="327">
        <f t="shared" si="117"/>
        <v>208704</v>
      </c>
      <c r="AL188" s="327">
        <f t="shared" si="117"/>
        <v>208704</v>
      </c>
      <c r="AM188" s="327">
        <f t="shared" si="117"/>
        <v>208704</v>
      </c>
      <c r="AN188" s="327">
        <f t="shared" si="117"/>
        <v>208704</v>
      </c>
      <c r="AO188" s="327">
        <f t="shared" si="117"/>
        <v>208704</v>
      </c>
      <c r="AP188" s="327">
        <f t="shared" si="117"/>
        <v>208704</v>
      </c>
      <c r="AQ188" s="327">
        <f t="shared" si="117"/>
        <v>208704</v>
      </c>
      <c r="AR188" s="344"/>
      <c r="AS188" s="344"/>
      <c r="AT188" s="344"/>
      <c r="AU188" s="344"/>
      <c r="AV188" s="344"/>
      <c r="AW188" s="344"/>
      <c r="AX188" s="344"/>
      <c r="AY188" s="344"/>
      <c r="AZ188" s="344"/>
      <c r="BA188" s="344"/>
      <c r="BB188" s="343"/>
      <c r="BC188" s="343"/>
      <c r="BD188" s="343"/>
      <c r="BE188" s="343"/>
      <c r="BF188" s="343"/>
      <c r="BG188" s="343"/>
      <c r="BH188" s="343"/>
      <c r="BI188" s="343"/>
      <c r="BJ188" s="343"/>
      <c r="BK188" s="343"/>
      <c r="BL188" s="343"/>
      <c r="BM188" s="343"/>
      <c r="BN188" s="343"/>
      <c r="BO188" s="343"/>
      <c r="BP188" s="343"/>
      <c r="BQ188" s="343"/>
      <c r="BR188" s="343"/>
      <c r="BS188" s="343"/>
      <c r="BT188" s="343"/>
      <c r="BU188" s="343"/>
      <c r="BV188" s="343"/>
      <c r="BW188" s="343"/>
      <c r="BX188" s="343"/>
      <c r="BY188" s="343"/>
      <c r="BZ188" s="343"/>
      <c r="CA188" s="343"/>
      <c r="CB188" s="343"/>
      <c r="CC188" s="343"/>
      <c r="CD188" s="343"/>
      <c r="CE188" s="343"/>
      <c r="CF188" s="343"/>
      <c r="CG188" s="343"/>
      <c r="CH188" s="343"/>
      <c r="CI188" s="343"/>
      <c r="CJ188" s="343"/>
      <c r="CK188" s="343"/>
      <c r="CL188" s="343"/>
      <c r="CM188" s="343"/>
      <c r="CN188" s="343"/>
      <c r="CO188" s="343"/>
      <c r="CP188" s="343"/>
      <c r="CQ188" s="343"/>
      <c r="CR188" s="343"/>
      <c r="CS188" s="343"/>
      <c r="CT188" s="343"/>
      <c r="CU188" s="343"/>
      <c r="CV188" s="343"/>
      <c r="CW188" s="343"/>
      <c r="CX188" s="343"/>
      <c r="CY188" s="343"/>
      <c r="CZ188" s="343"/>
      <c r="DA188" s="343"/>
      <c r="DB188" s="343"/>
      <c r="DC188" s="343"/>
      <c r="DD188" s="343"/>
      <c r="DE188" s="343"/>
      <c r="DF188" s="343"/>
      <c r="DG188" s="343"/>
      <c r="DH188" s="343"/>
      <c r="DI188" s="343"/>
      <c r="DJ188" s="343"/>
      <c r="DK188" s="343"/>
      <c r="DL188" s="343"/>
      <c r="DM188" s="343"/>
      <c r="DN188" s="343"/>
      <c r="DO188" s="343"/>
      <c r="DP188" s="343"/>
      <c r="DQ188" s="343"/>
      <c r="DR188" s="343"/>
      <c r="DS188" s="343"/>
      <c r="DT188" s="343"/>
      <c r="DU188" s="343"/>
      <c r="DV188" s="343"/>
      <c r="DW188" s="343"/>
      <c r="DX188" s="343"/>
      <c r="DY188" s="343"/>
      <c r="DZ188" s="343"/>
      <c r="EA188" s="343"/>
      <c r="EB188" s="343"/>
      <c r="EC188" s="343"/>
      <c r="ED188" s="343"/>
      <c r="EE188" s="343"/>
      <c r="EF188" s="343"/>
      <c r="EG188" s="343"/>
      <c r="EH188" s="343"/>
      <c r="EI188" s="343"/>
      <c r="EJ188" s="343"/>
      <c r="EK188" s="343"/>
      <c r="EL188" s="343"/>
      <c r="EM188" s="343"/>
      <c r="EN188" s="343"/>
      <c r="EO188" s="343"/>
      <c r="EP188" s="343"/>
      <c r="EQ188" s="343"/>
      <c r="ER188" s="343"/>
      <c r="ES188" s="343"/>
      <c r="ET188" s="343"/>
      <c r="EU188" s="343"/>
      <c r="EV188" s="343"/>
      <c r="EW188" s="343"/>
      <c r="EX188" s="343"/>
      <c r="EY188" s="343"/>
      <c r="EZ188" s="343"/>
      <c r="FA188" s="343"/>
      <c r="FB188" s="343"/>
      <c r="FC188" s="343"/>
      <c r="FD188" s="343"/>
      <c r="FE188" s="343"/>
      <c r="FF188" s="343"/>
      <c r="FG188" s="343"/>
      <c r="FH188" s="343"/>
      <c r="FI188" s="343"/>
      <c r="FJ188" s="343"/>
      <c r="FK188" s="343"/>
      <c r="FL188" s="343"/>
      <c r="FM188" s="343"/>
      <c r="FN188" s="343"/>
      <c r="FO188" s="343"/>
      <c r="FP188" s="343"/>
      <c r="FQ188" s="343"/>
      <c r="FR188" s="343"/>
      <c r="FS188" s="343"/>
      <c r="FT188" s="343"/>
      <c r="FU188" s="343"/>
      <c r="FV188" s="343"/>
      <c r="FW188" s="343"/>
      <c r="FX188" s="343"/>
      <c r="FY188" s="343"/>
      <c r="FZ188" s="343"/>
      <c r="GA188" s="343"/>
      <c r="GB188" s="343"/>
      <c r="GC188" s="343"/>
      <c r="GD188" s="343"/>
      <c r="GE188" s="343"/>
      <c r="GF188" s="343"/>
      <c r="GG188" s="343"/>
      <c r="GH188" s="343"/>
      <c r="GI188" s="343"/>
      <c r="GJ188" s="343"/>
      <c r="GK188" s="343"/>
      <c r="GL188" s="343"/>
      <c r="GM188" s="343"/>
      <c r="GN188" s="343"/>
      <c r="GO188" s="343"/>
      <c r="GP188" s="343"/>
      <c r="GQ188" s="343"/>
      <c r="GR188" s="343"/>
      <c r="GS188" s="343"/>
      <c r="GT188" s="343"/>
      <c r="GU188" s="343"/>
      <c r="GV188" s="343"/>
      <c r="GW188" s="343"/>
      <c r="GX188" s="343"/>
      <c r="GY188" s="343"/>
      <c r="GZ188" s="343"/>
      <c r="HA188" s="343"/>
      <c r="HB188" s="343"/>
      <c r="HC188" s="343"/>
      <c r="HD188" s="343"/>
      <c r="HE188" s="343"/>
      <c r="HF188" s="343"/>
      <c r="HG188" s="343"/>
      <c r="HH188" s="343"/>
      <c r="HI188" s="343"/>
      <c r="HJ188" s="343"/>
      <c r="HK188" s="343"/>
      <c r="HL188" s="343"/>
      <c r="HM188" s="343"/>
      <c r="HN188" s="343"/>
      <c r="HO188" s="343"/>
      <c r="HP188" s="343"/>
      <c r="HQ188" s="343"/>
      <c r="HR188" s="343"/>
      <c r="HS188" s="343"/>
      <c r="HT188" s="343"/>
      <c r="HU188" s="343"/>
      <c r="HV188" s="343"/>
      <c r="HW188" s="343"/>
      <c r="HX188" s="343"/>
      <c r="HY188" s="343"/>
      <c r="HZ188" s="343"/>
      <c r="IA188" s="343"/>
      <c r="IB188" s="343"/>
      <c r="IC188" s="343"/>
      <c r="ID188" s="343"/>
      <c r="IE188" s="343"/>
      <c r="IF188" s="343"/>
      <c r="IG188" s="343"/>
      <c r="IH188" s="343"/>
      <c r="II188" s="343"/>
      <c r="IJ188" s="343"/>
      <c r="IK188" s="343"/>
      <c r="IL188" s="343"/>
      <c r="IM188" s="343"/>
      <c r="IN188" s="343"/>
      <c r="IO188" s="343"/>
      <c r="IP188" s="343"/>
      <c r="IQ188" s="343"/>
      <c r="IR188" s="343"/>
      <c r="IS188" s="343"/>
      <c r="IT188" s="343"/>
      <c r="IU188" s="343"/>
      <c r="IV188" s="343"/>
      <c r="IW188" s="343"/>
      <c r="IX188" s="343"/>
      <c r="IY188" s="343"/>
      <c r="IZ188" s="343"/>
      <c r="JA188" s="343"/>
      <c r="JB188" s="343"/>
      <c r="JC188" s="343"/>
      <c r="JD188" s="343"/>
      <c r="JE188" s="343"/>
      <c r="JF188" s="343"/>
      <c r="JG188" s="343"/>
      <c r="JH188" s="343"/>
      <c r="JI188" s="343"/>
      <c r="JJ188" s="343"/>
      <c r="JK188" s="343"/>
      <c r="JL188" s="343"/>
      <c r="JM188" s="343"/>
      <c r="JN188" s="343"/>
      <c r="JO188" s="343"/>
      <c r="JP188" s="343"/>
      <c r="JQ188" s="343"/>
      <c r="JR188" s="343"/>
      <c r="JS188" s="343"/>
      <c r="JT188" s="343"/>
      <c r="JU188" s="343"/>
      <c r="JV188" s="343"/>
      <c r="JW188" s="343"/>
      <c r="JX188" s="343"/>
      <c r="JY188" s="343"/>
      <c r="JZ188" s="343"/>
      <c r="KA188" s="343"/>
      <c r="KB188" s="343"/>
      <c r="KC188" s="343"/>
      <c r="KD188" s="343"/>
      <c r="KE188" s="343"/>
      <c r="KF188" s="343"/>
      <c r="KG188" s="343"/>
      <c r="KH188" s="343"/>
      <c r="KI188" s="343"/>
      <c r="KJ188" s="343"/>
      <c r="KK188" s="343"/>
      <c r="KL188" s="343"/>
      <c r="KM188" s="343"/>
      <c r="KN188" s="343"/>
      <c r="KO188" s="343"/>
      <c r="KP188" s="343"/>
      <c r="KQ188" s="343"/>
      <c r="KR188" s="343"/>
      <c r="KS188" s="343"/>
      <c r="KT188" s="343"/>
      <c r="KU188" s="343"/>
      <c r="KV188" s="343"/>
      <c r="KW188" s="343"/>
      <c r="KX188" s="343"/>
      <c r="KY188" s="343"/>
      <c r="KZ188" s="343"/>
      <c r="LA188" s="343"/>
      <c r="LB188" s="343"/>
      <c r="LC188" s="343"/>
      <c r="LD188" s="343"/>
      <c r="LE188" s="343"/>
      <c r="LF188" s="343"/>
      <c r="LG188" s="343"/>
      <c r="LH188" s="343"/>
      <c r="LI188" s="343"/>
      <c r="LJ188" s="343"/>
      <c r="LK188" s="343"/>
      <c r="LL188" s="343"/>
      <c r="LM188" s="343"/>
      <c r="LN188" s="343"/>
      <c r="LO188" s="343"/>
      <c r="LP188" s="343"/>
      <c r="LQ188" s="343"/>
      <c r="LR188" s="343"/>
      <c r="LS188" s="343"/>
      <c r="LT188" s="343"/>
      <c r="LU188" s="343"/>
      <c r="LV188" s="343"/>
      <c r="LW188" s="343"/>
      <c r="LX188" s="343"/>
      <c r="LY188" s="343"/>
      <c r="LZ188" s="343"/>
      <c r="MA188" s="343"/>
      <c r="MB188" s="343"/>
      <c r="MC188" s="343"/>
      <c r="MD188" s="343"/>
      <c r="ME188" s="343"/>
      <c r="MF188" s="343"/>
      <c r="MG188" s="343"/>
      <c r="MH188" s="343"/>
      <c r="MI188" s="343"/>
      <c r="MJ188" s="343"/>
      <c r="MK188" s="343"/>
      <c r="ML188" s="343"/>
      <c r="MM188" s="343"/>
      <c r="MN188" s="343"/>
      <c r="MO188" s="343"/>
      <c r="MP188" s="343"/>
      <c r="MQ188" s="343"/>
      <c r="MR188" s="343"/>
      <c r="MS188" s="343"/>
      <c r="MT188" s="343"/>
      <c r="MU188" s="343"/>
      <c r="MV188" s="343"/>
      <c r="MW188" s="343"/>
      <c r="MX188" s="343"/>
      <c r="MY188" s="343"/>
      <c r="MZ188" s="343"/>
      <c r="NA188" s="343"/>
      <c r="NB188" s="343"/>
      <c r="NC188" s="343"/>
      <c r="ND188" s="343"/>
      <c r="NE188" s="343"/>
      <c r="NF188" s="343"/>
      <c r="NG188" s="343"/>
      <c r="NH188" s="343"/>
      <c r="NI188" s="343"/>
      <c r="NJ188" s="343"/>
      <c r="NK188" s="343"/>
      <c r="NL188" s="343"/>
      <c r="NM188" s="343"/>
      <c r="NN188" s="343"/>
      <c r="NO188" s="343"/>
      <c r="NP188" s="343"/>
      <c r="NQ188" s="343"/>
      <c r="NR188" s="343"/>
      <c r="NS188" s="343"/>
      <c r="NT188" s="343"/>
      <c r="NU188" s="343"/>
      <c r="NV188" s="343"/>
      <c r="NW188" s="343"/>
      <c r="NX188" s="343"/>
      <c r="NY188" s="343"/>
      <c r="NZ188" s="343"/>
      <c r="OA188" s="343"/>
      <c r="OB188" s="343"/>
      <c r="OC188" s="343"/>
      <c r="OD188" s="343"/>
      <c r="OE188" s="343"/>
      <c r="OF188" s="343"/>
      <c r="OG188" s="343"/>
      <c r="OH188" s="343"/>
      <c r="OI188" s="343"/>
      <c r="OJ188" s="343"/>
      <c r="OK188" s="343"/>
      <c r="OL188" s="343"/>
      <c r="OM188" s="343"/>
      <c r="ON188" s="343"/>
      <c r="OO188" s="343"/>
      <c r="OP188" s="343"/>
      <c r="OQ188" s="343"/>
      <c r="OR188" s="343"/>
      <c r="OS188" s="343"/>
      <c r="OT188" s="343"/>
      <c r="OU188" s="343"/>
      <c r="OV188" s="343"/>
      <c r="OW188" s="343"/>
      <c r="OX188" s="343"/>
      <c r="OY188" s="343"/>
      <c r="OZ188" s="343"/>
      <c r="PA188" s="343"/>
      <c r="PB188" s="343"/>
      <c r="PC188" s="343"/>
      <c r="PD188" s="343"/>
      <c r="PE188" s="343"/>
      <c r="PF188" s="343"/>
      <c r="PG188" s="343"/>
      <c r="PH188" s="343"/>
      <c r="PI188" s="343"/>
      <c r="PJ188" s="343"/>
      <c r="PK188" s="343"/>
      <c r="PL188" s="343"/>
      <c r="PM188" s="343"/>
      <c r="PN188" s="343"/>
      <c r="PO188" s="343"/>
      <c r="PP188" s="343"/>
      <c r="PQ188" s="343"/>
      <c r="PR188" s="343"/>
      <c r="PS188" s="343"/>
      <c r="PT188" s="343"/>
      <c r="PU188" s="343"/>
      <c r="PV188" s="343"/>
      <c r="PW188" s="343"/>
      <c r="PX188" s="343"/>
      <c r="PY188" s="343"/>
      <c r="PZ188" s="343"/>
      <c r="QA188" s="343"/>
      <c r="QB188" s="343"/>
      <c r="QC188" s="343"/>
      <c r="QD188" s="343"/>
      <c r="QE188" s="343"/>
      <c r="QF188" s="343"/>
      <c r="QG188" s="343"/>
      <c r="QH188" s="343"/>
      <c r="QI188" s="343"/>
      <c r="QJ188" s="343"/>
      <c r="QK188" s="343"/>
      <c r="QL188" s="343"/>
      <c r="QM188" s="343"/>
      <c r="QN188" s="343"/>
      <c r="QO188" s="343"/>
      <c r="QP188" s="343"/>
      <c r="QQ188" s="343"/>
      <c r="QR188" s="343"/>
      <c r="QS188" s="343"/>
      <c r="QT188" s="343"/>
      <c r="QU188" s="343"/>
      <c r="QV188" s="343"/>
      <c r="QW188" s="343"/>
      <c r="QX188" s="343"/>
      <c r="QY188" s="343"/>
      <c r="QZ188" s="343"/>
      <c r="RA188" s="343"/>
      <c r="RB188" s="343"/>
      <c r="RC188" s="343"/>
      <c r="RD188" s="343"/>
      <c r="RE188" s="343"/>
      <c r="RF188" s="343"/>
      <c r="RG188" s="343"/>
      <c r="RH188" s="343"/>
    </row>
    <row r="189" spans="1:476" ht="12.75" customHeight="1">
      <c r="D189" s="345"/>
    </row>
    <row r="190" spans="1:476" ht="12.75" customHeight="1">
      <c r="B190" s="325" t="s">
        <v>315</v>
      </c>
      <c r="D190" s="345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</row>
    <row r="191" spans="1:476" ht="12.75" customHeight="1">
      <c r="B191" s="326" t="s">
        <v>288</v>
      </c>
      <c r="C191" s="50"/>
      <c r="D191" s="342"/>
      <c r="E191" s="221"/>
      <c r="F191" s="221"/>
      <c r="G191" s="221"/>
      <c r="H191" s="227"/>
      <c r="I191" s="227">
        <v>0</v>
      </c>
      <c r="J191" s="227">
        <v>0</v>
      </c>
      <c r="K191" s="227">
        <f>J191</f>
        <v>0</v>
      </c>
      <c r="L191" s="227">
        <v>200</v>
      </c>
      <c r="M191" s="227">
        <f t="shared" ref="M191:AQ191" si="118">L191</f>
        <v>200</v>
      </c>
      <c r="N191" s="227">
        <f t="shared" si="118"/>
        <v>200</v>
      </c>
      <c r="O191" s="227">
        <f t="shared" si="118"/>
        <v>200</v>
      </c>
      <c r="P191" s="227">
        <f t="shared" si="118"/>
        <v>200</v>
      </c>
      <c r="Q191" s="227">
        <f t="shared" si="118"/>
        <v>200</v>
      </c>
      <c r="R191" s="227">
        <f t="shared" si="118"/>
        <v>200</v>
      </c>
      <c r="S191" s="227">
        <f t="shared" si="118"/>
        <v>200</v>
      </c>
      <c r="T191" s="227">
        <f t="shared" si="118"/>
        <v>200</v>
      </c>
      <c r="U191" s="227">
        <f t="shared" si="118"/>
        <v>200</v>
      </c>
      <c r="V191" s="227">
        <f t="shared" si="118"/>
        <v>200</v>
      </c>
      <c r="W191" s="227">
        <f t="shared" si="118"/>
        <v>200</v>
      </c>
      <c r="X191" s="227">
        <f t="shared" si="118"/>
        <v>200</v>
      </c>
      <c r="Y191" s="227">
        <f t="shared" si="118"/>
        <v>200</v>
      </c>
      <c r="Z191" s="227">
        <f t="shared" si="118"/>
        <v>200</v>
      </c>
      <c r="AA191" s="227">
        <f t="shared" si="118"/>
        <v>200</v>
      </c>
      <c r="AB191" s="227">
        <f t="shared" si="118"/>
        <v>200</v>
      </c>
      <c r="AC191" s="227">
        <f t="shared" si="118"/>
        <v>200</v>
      </c>
      <c r="AD191" s="227">
        <f t="shared" si="118"/>
        <v>200</v>
      </c>
      <c r="AE191" s="227">
        <f t="shared" si="118"/>
        <v>200</v>
      </c>
      <c r="AF191" s="227">
        <f t="shared" si="118"/>
        <v>200</v>
      </c>
      <c r="AG191" s="227">
        <f t="shared" si="118"/>
        <v>200</v>
      </c>
      <c r="AH191" s="227">
        <f t="shared" si="118"/>
        <v>200</v>
      </c>
      <c r="AI191" s="227">
        <f t="shared" si="118"/>
        <v>200</v>
      </c>
      <c r="AJ191" s="227">
        <f t="shared" si="118"/>
        <v>200</v>
      </c>
      <c r="AK191" s="227">
        <f t="shared" si="118"/>
        <v>200</v>
      </c>
      <c r="AL191" s="227">
        <f t="shared" si="118"/>
        <v>200</v>
      </c>
      <c r="AM191" s="227">
        <f t="shared" si="118"/>
        <v>200</v>
      </c>
      <c r="AN191" s="227">
        <f t="shared" si="118"/>
        <v>200</v>
      </c>
      <c r="AO191" s="227">
        <f t="shared" si="118"/>
        <v>200</v>
      </c>
      <c r="AP191" s="227">
        <f t="shared" si="118"/>
        <v>200</v>
      </c>
      <c r="AQ191" s="227">
        <f t="shared" si="118"/>
        <v>200</v>
      </c>
    </row>
    <row r="192" spans="1:476" ht="12.75" customHeight="1">
      <c r="B192" s="326" t="s">
        <v>279</v>
      </c>
      <c r="C192" s="50"/>
      <c r="D192" s="342">
        <f>SUM(H192:AQ192)</f>
        <v>14592000</v>
      </c>
      <c r="E192" s="221"/>
      <c r="F192" s="221"/>
      <c r="G192" s="221"/>
      <c r="H192" s="70">
        <f>+H193*H191</f>
        <v>0</v>
      </c>
      <c r="I192" s="70">
        <f>+I193*I191</f>
        <v>0</v>
      </c>
      <c r="J192" s="70">
        <f>+J193*J191</f>
        <v>0</v>
      </c>
      <c r="K192" s="70">
        <f>+K193*K191</f>
        <v>0</v>
      </c>
      <c r="L192" s="70">
        <f t="shared" ref="L192:AQ192" si="119">+L193*L191*0.95</f>
        <v>456000</v>
      </c>
      <c r="M192" s="70">
        <f t="shared" si="119"/>
        <v>456000</v>
      </c>
      <c r="N192" s="70">
        <f t="shared" si="119"/>
        <v>456000</v>
      </c>
      <c r="O192" s="70">
        <f t="shared" si="119"/>
        <v>456000</v>
      </c>
      <c r="P192" s="70">
        <f t="shared" si="119"/>
        <v>456000</v>
      </c>
      <c r="Q192" s="70">
        <f t="shared" si="119"/>
        <v>456000</v>
      </c>
      <c r="R192" s="70">
        <f t="shared" si="119"/>
        <v>456000</v>
      </c>
      <c r="S192" s="70">
        <f t="shared" si="119"/>
        <v>456000</v>
      </c>
      <c r="T192" s="70">
        <f t="shared" si="119"/>
        <v>456000</v>
      </c>
      <c r="U192" s="70">
        <f t="shared" si="119"/>
        <v>456000</v>
      </c>
      <c r="V192" s="70">
        <f t="shared" si="119"/>
        <v>456000</v>
      </c>
      <c r="W192" s="70">
        <f t="shared" si="119"/>
        <v>456000</v>
      </c>
      <c r="X192" s="70">
        <f t="shared" si="119"/>
        <v>456000</v>
      </c>
      <c r="Y192" s="70">
        <f t="shared" si="119"/>
        <v>456000</v>
      </c>
      <c r="Z192" s="70">
        <f t="shared" si="119"/>
        <v>456000</v>
      </c>
      <c r="AA192" s="70">
        <f t="shared" si="119"/>
        <v>456000</v>
      </c>
      <c r="AB192" s="70">
        <f t="shared" si="119"/>
        <v>456000</v>
      </c>
      <c r="AC192" s="70">
        <f t="shared" si="119"/>
        <v>456000</v>
      </c>
      <c r="AD192" s="70">
        <f t="shared" si="119"/>
        <v>456000</v>
      </c>
      <c r="AE192" s="70">
        <f t="shared" si="119"/>
        <v>456000</v>
      </c>
      <c r="AF192" s="70">
        <f t="shared" si="119"/>
        <v>456000</v>
      </c>
      <c r="AG192" s="70">
        <f t="shared" si="119"/>
        <v>456000</v>
      </c>
      <c r="AH192" s="70">
        <f t="shared" si="119"/>
        <v>456000</v>
      </c>
      <c r="AI192" s="70">
        <f t="shared" si="119"/>
        <v>456000</v>
      </c>
      <c r="AJ192" s="70">
        <f t="shared" si="119"/>
        <v>456000</v>
      </c>
      <c r="AK192" s="70">
        <f t="shared" si="119"/>
        <v>456000</v>
      </c>
      <c r="AL192" s="70">
        <f t="shared" si="119"/>
        <v>456000</v>
      </c>
      <c r="AM192" s="70">
        <f t="shared" si="119"/>
        <v>456000</v>
      </c>
      <c r="AN192" s="70">
        <f t="shared" si="119"/>
        <v>456000</v>
      </c>
      <c r="AO192" s="70">
        <f t="shared" si="119"/>
        <v>456000</v>
      </c>
      <c r="AP192" s="70">
        <f t="shared" si="119"/>
        <v>456000</v>
      </c>
      <c r="AQ192" s="70">
        <f t="shared" si="119"/>
        <v>456000</v>
      </c>
    </row>
    <row r="193" spans="2:43" ht="12.75" customHeight="1">
      <c r="B193" s="326" t="s">
        <v>280</v>
      </c>
      <c r="C193" s="50"/>
      <c r="D193" s="342">
        <f>SUM(H193:AQ193)</f>
        <v>76800</v>
      </c>
      <c r="E193" s="221"/>
      <c r="F193" s="221"/>
      <c r="G193" s="221"/>
      <c r="H193" s="227"/>
      <c r="I193" s="327">
        <v>0</v>
      </c>
      <c r="J193" s="327">
        <f>I193</f>
        <v>0</v>
      </c>
      <c r="K193" s="327">
        <f>J193</f>
        <v>0</v>
      </c>
      <c r="L193" s="327">
        <f>200*12</f>
        <v>2400</v>
      </c>
      <c r="M193" s="327">
        <f t="shared" ref="M193:AQ193" si="120">L193</f>
        <v>2400</v>
      </c>
      <c r="N193" s="327">
        <f t="shared" si="120"/>
        <v>2400</v>
      </c>
      <c r="O193" s="327">
        <f t="shared" si="120"/>
        <v>2400</v>
      </c>
      <c r="P193" s="327">
        <f t="shared" si="120"/>
        <v>2400</v>
      </c>
      <c r="Q193" s="327">
        <f t="shared" si="120"/>
        <v>2400</v>
      </c>
      <c r="R193" s="327">
        <f t="shared" si="120"/>
        <v>2400</v>
      </c>
      <c r="S193" s="327">
        <f t="shared" si="120"/>
        <v>2400</v>
      </c>
      <c r="T193" s="327">
        <f t="shared" si="120"/>
        <v>2400</v>
      </c>
      <c r="U193" s="327">
        <f t="shared" si="120"/>
        <v>2400</v>
      </c>
      <c r="V193" s="327">
        <f t="shared" si="120"/>
        <v>2400</v>
      </c>
      <c r="W193" s="327">
        <f t="shared" si="120"/>
        <v>2400</v>
      </c>
      <c r="X193" s="327">
        <f t="shared" si="120"/>
        <v>2400</v>
      </c>
      <c r="Y193" s="327">
        <f t="shared" si="120"/>
        <v>2400</v>
      </c>
      <c r="Z193" s="327">
        <f t="shared" si="120"/>
        <v>2400</v>
      </c>
      <c r="AA193" s="327">
        <f t="shared" si="120"/>
        <v>2400</v>
      </c>
      <c r="AB193" s="327">
        <f t="shared" si="120"/>
        <v>2400</v>
      </c>
      <c r="AC193" s="327">
        <f t="shared" si="120"/>
        <v>2400</v>
      </c>
      <c r="AD193" s="327">
        <f t="shared" si="120"/>
        <v>2400</v>
      </c>
      <c r="AE193" s="327">
        <f t="shared" si="120"/>
        <v>2400</v>
      </c>
      <c r="AF193" s="327">
        <f t="shared" si="120"/>
        <v>2400</v>
      </c>
      <c r="AG193" s="327">
        <f t="shared" si="120"/>
        <v>2400</v>
      </c>
      <c r="AH193" s="327">
        <f t="shared" si="120"/>
        <v>2400</v>
      </c>
      <c r="AI193" s="327">
        <f t="shared" si="120"/>
        <v>2400</v>
      </c>
      <c r="AJ193" s="327">
        <f t="shared" si="120"/>
        <v>2400</v>
      </c>
      <c r="AK193" s="327">
        <f t="shared" si="120"/>
        <v>2400</v>
      </c>
      <c r="AL193" s="327">
        <f t="shared" si="120"/>
        <v>2400</v>
      </c>
      <c r="AM193" s="327">
        <f t="shared" si="120"/>
        <v>2400</v>
      </c>
      <c r="AN193" s="327">
        <f t="shared" si="120"/>
        <v>2400</v>
      </c>
      <c r="AO193" s="327">
        <f t="shared" si="120"/>
        <v>2400</v>
      </c>
      <c r="AP193" s="327">
        <f t="shared" si="120"/>
        <v>2400</v>
      </c>
      <c r="AQ193" s="327">
        <f t="shared" si="120"/>
        <v>2400</v>
      </c>
    </row>
    <row r="194" spans="2:43" ht="12.75" customHeight="1"/>
    <row r="195" spans="2:43" ht="12.75" customHeight="1"/>
    <row r="196" spans="2:43" ht="12.75" customHeight="1"/>
    <row r="197" spans="2:43" ht="12.75" customHeight="1"/>
    <row r="198" spans="2:43" ht="12.75" customHeight="1"/>
    <row r="199" spans="2:43" ht="12.75" customHeight="1"/>
    <row r="200" spans="2:43" ht="12.75" customHeight="1"/>
    <row r="201" spans="2:43" ht="12.75" customHeight="1"/>
    <row r="202" spans="2:43" ht="12.75" customHeight="1"/>
    <row r="203" spans="2:43" ht="12.75" customHeight="1"/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:BK1000"/>
  <sheetViews>
    <sheetView zoomScaleNormal="100" zoomScalePageLayoutView="60" workbookViewId="0"/>
  </sheetViews>
  <sheetFormatPr defaultColWidth="12.5703125" defaultRowHeight="12.75" outlineLevelRow="1"/>
  <cols>
    <col min="1" max="1" width="1.42578125" customWidth="1"/>
    <col min="2" max="2" width="0.85546875" customWidth="1"/>
    <col min="3" max="3" width="28.85546875" customWidth="1"/>
    <col min="4" max="5" width="1.7109375" customWidth="1"/>
    <col min="6" max="6" width="13.140625" customWidth="1"/>
    <col min="7" max="7" width="1.7109375" customWidth="1"/>
    <col min="8" max="43" width="13.85546875" customWidth="1"/>
    <col min="44" max="44" width="10.28515625" customWidth="1"/>
    <col min="45" max="48" width="10.28515625" hidden="1" customWidth="1"/>
    <col min="49" max="49" width="13.85546875" hidden="1" customWidth="1"/>
    <col min="50" max="62" width="10.28515625" hidden="1" customWidth="1"/>
    <col min="63" max="63" width="11.140625" hidden="1" customWidth="1"/>
  </cols>
  <sheetData>
    <row r="1" spans="1:63" ht="6" customHeight="1">
      <c r="A1" s="202"/>
      <c r="B1" s="202"/>
      <c r="C1" s="346"/>
      <c r="D1" s="346"/>
      <c r="E1" s="346"/>
      <c r="F1" s="347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</row>
    <row r="2" spans="1:63" ht="15.75" customHeight="1">
      <c r="A2" s="202"/>
      <c r="B2" s="202"/>
      <c r="C2" s="348" t="s">
        <v>316</v>
      </c>
      <c r="D2" s="349"/>
      <c r="E2" s="349"/>
      <c r="F2" s="350"/>
      <c r="G2" s="351"/>
      <c r="H2" s="352"/>
      <c r="I2" s="352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</row>
    <row r="3" spans="1:63" ht="12" customHeight="1">
      <c r="A3" s="202"/>
      <c r="B3" s="202"/>
      <c r="C3" s="202"/>
      <c r="D3" s="202"/>
      <c r="E3" s="202"/>
      <c r="F3" s="347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</row>
    <row r="4" spans="1:63" ht="17.25" customHeight="1">
      <c r="A4" s="202"/>
      <c r="B4" s="202"/>
      <c r="C4" s="353" t="s">
        <v>317</v>
      </c>
      <c r="D4" s="353"/>
      <c r="E4" s="353"/>
      <c r="F4" s="354"/>
      <c r="G4" s="355"/>
      <c r="H4" s="356">
        <f>'Premissas Receita'!H2</f>
        <v>2024</v>
      </c>
      <c r="I4" s="356">
        <f t="shared" ref="I4:AQ4" si="0">H4+1</f>
        <v>2025</v>
      </c>
      <c r="J4" s="356">
        <f t="shared" si="0"/>
        <v>2026</v>
      </c>
      <c r="K4" s="356">
        <f t="shared" si="0"/>
        <v>2027</v>
      </c>
      <c r="L4" s="356">
        <f t="shared" si="0"/>
        <v>2028</v>
      </c>
      <c r="M4" s="356">
        <f t="shared" si="0"/>
        <v>2029</v>
      </c>
      <c r="N4" s="356">
        <f t="shared" si="0"/>
        <v>2030</v>
      </c>
      <c r="O4" s="356">
        <f t="shared" si="0"/>
        <v>2031</v>
      </c>
      <c r="P4" s="356">
        <f t="shared" si="0"/>
        <v>2032</v>
      </c>
      <c r="Q4" s="356">
        <f t="shared" si="0"/>
        <v>2033</v>
      </c>
      <c r="R4" s="356">
        <f t="shared" si="0"/>
        <v>2034</v>
      </c>
      <c r="S4" s="356">
        <f t="shared" si="0"/>
        <v>2035</v>
      </c>
      <c r="T4" s="356">
        <f t="shared" si="0"/>
        <v>2036</v>
      </c>
      <c r="U4" s="356">
        <f t="shared" si="0"/>
        <v>2037</v>
      </c>
      <c r="V4" s="356">
        <f t="shared" si="0"/>
        <v>2038</v>
      </c>
      <c r="W4" s="356">
        <f t="shared" si="0"/>
        <v>2039</v>
      </c>
      <c r="X4" s="356">
        <f t="shared" si="0"/>
        <v>2040</v>
      </c>
      <c r="Y4" s="356">
        <f t="shared" si="0"/>
        <v>2041</v>
      </c>
      <c r="Z4" s="356">
        <f t="shared" si="0"/>
        <v>2042</v>
      </c>
      <c r="AA4" s="356">
        <f t="shared" si="0"/>
        <v>2043</v>
      </c>
      <c r="AB4" s="356">
        <f t="shared" si="0"/>
        <v>2044</v>
      </c>
      <c r="AC4" s="356">
        <f t="shared" si="0"/>
        <v>2045</v>
      </c>
      <c r="AD4" s="356">
        <f t="shared" si="0"/>
        <v>2046</v>
      </c>
      <c r="AE4" s="356">
        <f t="shared" si="0"/>
        <v>2047</v>
      </c>
      <c r="AF4" s="356">
        <f t="shared" si="0"/>
        <v>2048</v>
      </c>
      <c r="AG4" s="356">
        <f t="shared" si="0"/>
        <v>2049</v>
      </c>
      <c r="AH4" s="356">
        <f t="shared" si="0"/>
        <v>2050</v>
      </c>
      <c r="AI4" s="356">
        <f t="shared" si="0"/>
        <v>2051</v>
      </c>
      <c r="AJ4" s="356">
        <f t="shared" si="0"/>
        <v>2052</v>
      </c>
      <c r="AK4" s="356">
        <f t="shared" si="0"/>
        <v>2053</v>
      </c>
      <c r="AL4" s="356">
        <f t="shared" si="0"/>
        <v>2054</v>
      </c>
      <c r="AM4" s="356">
        <f t="shared" si="0"/>
        <v>2055</v>
      </c>
      <c r="AN4" s="356">
        <f t="shared" si="0"/>
        <v>2056</v>
      </c>
      <c r="AO4" s="356">
        <f t="shared" si="0"/>
        <v>2057</v>
      </c>
      <c r="AP4" s="356">
        <f t="shared" si="0"/>
        <v>2058</v>
      </c>
      <c r="AQ4" s="356">
        <f t="shared" si="0"/>
        <v>2059</v>
      </c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</row>
    <row r="5" spans="1:63" ht="15.75" customHeight="1">
      <c r="A5" s="357"/>
      <c r="B5" s="357"/>
      <c r="C5" s="353" t="s">
        <v>208</v>
      </c>
      <c r="D5" s="353"/>
      <c r="E5" s="353"/>
      <c r="F5" s="354"/>
      <c r="G5" s="355"/>
      <c r="H5" s="358">
        <f>'Premissas Receita'!H3</f>
        <v>0</v>
      </c>
      <c r="I5" s="358">
        <f t="shared" ref="I5:AQ5" si="1">H5+1</f>
        <v>1</v>
      </c>
      <c r="J5" s="358">
        <f t="shared" si="1"/>
        <v>2</v>
      </c>
      <c r="K5" s="358">
        <f t="shared" si="1"/>
        <v>3</v>
      </c>
      <c r="L5" s="358">
        <f t="shared" si="1"/>
        <v>4</v>
      </c>
      <c r="M5" s="358">
        <f t="shared" si="1"/>
        <v>5</v>
      </c>
      <c r="N5" s="358">
        <f t="shared" si="1"/>
        <v>6</v>
      </c>
      <c r="O5" s="358">
        <f t="shared" si="1"/>
        <v>7</v>
      </c>
      <c r="P5" s="358">
        <f t="shared" si="1"/>
        <v>8</v>
      </c>
      <c r="Q5" s="358">
        <f t="shared" si="1"/>
        <v>9</v>
      </c>
      <c r="R5" s="358">
        <f t="shared" si="1"/>
        <v>10</v>
      </c>
      <c r="S5" s="358">
        <f t="shared" si="1"/>
        <v>11</v>
      </c>
      <c r="T5" s="358">
        <f t="shared" si="1"/>
        <v>12</v>
      </c>
      <c r="U5" s="358">
        <f t="shared" si="1"/>
        <v>13</v>
      </c>
      <c r="V5" s="358">
        <f t="shared" si="1"/>
        <v>14</v>
      </c>
      <c r="W5" s="358">
        <f t="shared" si="1"/>
        <v>15</v>
      </c>
      <c r="X5" s="358">
        <f t="shared" si="1"/>
        <v>16</v>
      </c>
      <c r="Y5" s="358">
        <f t="shared" si="1"/>
        <v>17</v>
      </c>
      <c r="Z5" s="358">
        <f t="shared" si="1"/>
        <v>18</v>
      </c>
      <c r="AA5" s="358">
        <f t="shared" si="1"/>
        <v>19</v>
      </c>
      <c r="AB5" s="358">
        <f t="shared" si="1"/>
        <v>20</v>
      </c>
      <c r="AC5" s="358">
        <f t="shared" si="1"/>
        <v>21</v>
      </c>
      <c r="AD5" s="358">
        <f t="shared" si="1"/>
        <v>22</v>
      </c>
      <c r="AE5" s="358">
        <f t="shared" si="1"/>
        <v>23</v>
      </c>
      <c r="AF5" s="358">
        <f t="shared" si="1"/>
        <v>24</v>
      </c>
      <c r="AG5" s="358">
        <f t="shared" si="1"/>
        <v>25</v>
      </c>
      <c r="AH5" s="358">
        <f t="shared" si="1"/>
        <v>26</v>
      </c>
      <c r="AI5" s="358">
        <f t="shared" si="1"/>
        <v>27</v>
      </c>
      <c r="AJ5" s="358">
        <f t="shared" si="1"/>
        <v>28</v>
      </c>
      <c r="AK5" s="358">
        <f t="shared" si="1"/>
        <v>29</v>
      </c>
      <c r="AL5" s="358">
        <f t="shared" si="1"/>
        <v>30</v>
      </c>
      <c r="AM5" s="358">
        <f t="shared" si="1"/>
        <v>31</v>
      </c>
      <c r="AN5" s="358">
        <f t="shared" si="1"/>
        <v>32</v>
      </c>
      <c r="AO5" s="358">
        <f t="shared" si="1"/>
        <v>33</v>
      </c>
      <c r="AP5" s="358">
        <f t="shared" si="1"/>
        <v>34</v>
      </c>
      <c r="AQ5" s="358">
        <f t="shared" si="1"/>
        <v>35</v>
      </c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</row>
    <row r="6" spans="1:63" ht="9" customHeight="1">
      <c r="A6" s="357"/>
      <c r="B6" s="357"/>
      <c r="C6" s="357"/>
      <c r="D6" s="357"/>
      <c r="E6" s="357"/>
      <c r="F6" s="359"/>
      <c r="G6" s="357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</row>
    <row r="7" spans="1:63" ht="15.75" customHeight="1">
      <c r="A7" s="357"/>
      <c r="B7" s="357"/>
      <c r="C7" s="360" t="s">
        <v>318</v>
      </c>
      <c r="D7" s="360"/>
      <c r="E7" s="360"/>
      <c r="F7" s="361" t="s">
        <v>319</v>
      </c>
      <c r="G7" s="357"/>
      <c r="H7" s="362">
        <f t="shared" ref="H7:AQ7" si="2">SUM(H9:H12)</f>
        <v>-3090475.1512328759</v>
      </c>
      <c r="I7" s="362">
        <f t="shared" si="2"/>
        <v>1416088.0339726028</v>
      </c>
      <c r="J7" s="362">
        <f t="shared" si="2"/>
        <v>0</v>
      </c>
      <c r="K7" s="362">
        <f t="shared" si="2"/>
        <v>0</v>
      </c>
      <c r="L7" s="362">
        <f t="shared" si="2"/>
        <v>46765558.963099241</v>
      </c>
      <c r="M7" s="362">
        <f t="shared" si="2"/>
        <v>71310172.731859997</v>
      </c>
      <c r="N7" s="362">
        <f t="shared" si="2"/>
        <v>60682531.496855885</v>
      </c>
      <c r="O7" s="362">
        <f t="shared" si="2"/>
        <v>48982855.915791519</v>
      </c>
      <c r="P7" s="362">
        <f t="shared" si="2"/>
        <v>37584529.151885681</v>
      </c>
      <c r="Q7" s="362">
        <f t="shared" si="2"/>
        <v>25677471.66885446</v>
      </c>
      <c r="R7" s="362">
        <f t="shared" si="2"/>
        <v>17090888.012645181</v>
      </c>
      <c r="S7" s="362">
        <f t="shared" si="2"/>
        <v>6605734.4677375006</v>
      </c>
      <c r="T7" s="362">
        <f t="shared" si="2"/>
        <v>3960251.1242955197</v>
      </c>
      <c r="U7" s="362">
        <f t="shared" si="2"/>
        <v>11617080.599543106</v>
      </c>
      <c r="V7" s="362">
        <f t="shared" si="2"/>
        <v>32944243.953348406</v>
      </c>
      <c r="W7" s="362">
        <f t="shared" si="2"/>
        <v>42889927.581658483</v>
      </c>
      <c r="X7" s="362">
        <f t="shared" si="2"/>
        <v>16768903.725547768</v>
      </c>
      <c r="Y7" s="362">
        <f t="shared" si="2"/>
        <v>21012514.773994081</v>
      </c>
      <c r="Z7" s="362">
        <f t="shared" si="2"/>
        <v>34126183.138909623</v>
      </c>
      <c r="AA7" s="362">
        <f t="shared" si="2"/>
        <v>46559845.664738089</v>
      </c>
      <c r="AB7" s="362">
        <f t="shared" si="2"/>
        <v>58696105.301586345</v>
      </c>
      <c r="AC7" s="362">
        <f t="shared" si="2"/>
        <v>70865953.604916662</v>
      </c>
      <c r="AD7" s="362">
        <f t="shared" si="2"/>
        <v>83068221.370837271</v>
      </c>
      <c r="AE7" s="362">
        <f t="shared" si="2"/>
        <v>95291896.503201187</v>
      </c>
      <c r="AF7" s="362">
        <f t="shared" si="2"/>
        <v>107536672.23562175</v>
      </c>
      <c r="AG7" s="362">
        <f t="shared" si="2"/>
        <v>116931569.96197897</v>
      </c>
      <c r="AH7" s="362">
        <f t="shared" si="2"/>
        <v>127635793.49619982</v>
      </c>
      <c r="AI7" s="362">
        <f t="shared" si="2"/>
        <v>138337768.1206924</v>
      </c>
      <c r="AJ7" s="362">
        <f t="shared" si="2"/>
        <v>146327847.80978239</v>
      </c>
      <c r="AK7" s="362">
        <f t="shared" si="2"/>
        <v>144710542.48883826</v>
      </c>
      <c r="AL7" s="362">
        <f t="shared" si="2"/>
        <v>142308707.47376028</v>
      </c>
      <c r="AM7" s="362">
        <f t="shared" si="2"/>
        <v>142563339.61897844</v>
      </c>
      <c r="AN7" s="362">
        <f t="shared" si="2"/>
        <v>142942600.88443953</v>
      </c>
      <c r="AO7" s="362">
        <f t="shared" si="2"/>
        <v>143233249.42757845</v>
      </c>
      <c r="AP7" s="362">
        <f t="shared" si="2"/>
        <v>143516287.46305978</v>
      </c>
      <c r="AQ7" s="362">
        <f t="shared" si="2"/>
        <v>147232004.59356552</v>
      </c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</row>
    <row r="8" spans="1:63" ht="15.75" customHeight="1">
      <c r="A8" s="357"/>
      <c r="B8" s="357"/>
      <c r="C8" s="357"/>
      <c r="D8" s="357"/>
      <c r="E8" s="357"/>
      <c r="F8" s="359"/>
      <c r="G8" s="357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</row>
    <row r="9" spans="1:63" ht="15.75" customHeight="1">
      <c r="A9" s="357"/>
      <c r="B9" s="357"/>
      <c r="C9" s="363" t="s">
        <v>320</v>
      </c>
      <c r="D9" s="363"/>
      <c r="E9" s="363"/>
      <c r="F9" s="359"/>
      <c r="G9" s="357"/>
      <c r="H9" s="359">
        <f>IF(H5&gt;'Painel  de Controle'!$E$26,0,FCI!H108)</f>
        <v>-3090475.1512328759</v>
      </c>
      <c r="I9" s="359">
        <f>IF(I5&gt;'Painel  de Controle'!$E$26,0,FCI!I108)</f>
        <v>0</v>
      </c>
      <c r="J9" s="359">
        <f>IF(J5&gt;'Painel  de Controle'!$E$26,0,FCI!J108)</f>
        <v>0</v>
      </c>
      <c r="K9" s="359">
        <f>IF(K5&gt;'Painel  de Controle'!$E$26,0,FCI!K108)</f>
        <v>0</v>
      </c>
      <c r="L9" s="359">
        <f>IF(L5&gt;'Painel  de Controle'!$E$26,0,FCI!L108)</f>
        <v>40266558.409674585</v>
      </c>
      <c r="M9" s="359">
        <f>IF(M5&gt;'Painel  de Controle'!$E$26,0,FCI!M108)</f>
        <v>59448849.163484327</v>
      </c>
      <c r="N9" s="359">
        <f>IF(N5&gt;'Painel  de Controle'!$E$26,0,FCI!N108)</f>
        <v>44752036.80592379</v>
      </c>
      <c r="O9" s="359">
        <f>IF(O5&gt;'Painel  de Controle'!$E$26,0,FCI!O108)</f>
        <v>33524619.893040102</v>
      </c>
      <c r="P9" s="359">
        <f>IF(P5&gt;'Painel  de Controle'!$E$26,0,FCI!P108)</f>
        <v>22598551.797314949</v>
      </c>
      <c r="Q9" s="359">
        <f>IF(Q5&gt;'Painel  de Controle'!$E$26,0,FCI!Q108)</f>
        <v>11163752.98246441</v>
      </c>
      <c r="R9" s="359">
        <f>IF(R5&gt;'Painel  de Controle'!$E$26,0,FCI!R108)</f>
        <v>3049427.9944358133</v>
      </c>
      <c r="S9" s="359">
        <f>IF(S5&gt;'Painel  de Controle'!$E$26,0,FCI!S108)</f>
        <v>-6963466.8822911866</v>
      </c>
      <c r="T9" s="359">
        <f>IF(T5&gt;'Painel  de Controle'!$E$26,0,FCI!T108)</f>
        <v>-9136691.5575524867</v>
      </c>
      <c r="U9" s="359">
        <f>IF(U5&gt;'Painel  de Controle'!$E$26,0,FCI!U108)</f>
        <v>-1007603.4141242169</v>
      </c>
      <c r="V9" s="359">
        <f>IF(V5&gt;'Painel  de Controle'!$E$26,0,FCI!V108)</f>
        <v>23559498.670370176</v>
      </c>
      <c r="W9" s="359">
        <f>IF(W5&gt;'Painel  de Controle'!$E$26,0,FCI!W108)</f>
        <v>36390927.028233826</v>
      </c>
      <c r="X9" s="359">
        <f>IF(X5&gt;'Painel  de Controle'!$E$26,0,FCI!X108)</f>
        <v>10269903.172123112</v>
      </c>
      <c r="Y9" s="359">
        <f>IF(Y5&gt;'Painel  de Controle'!$E$26,0,FCI!Y108)</f>
        <v>14513514.220569424</v>
      </c>
      <c r="Z9" s="359">
        <f>IF(Z5&gt;'Painel  de Controle'!$E$26,0,FCI!Z108)</f>
        <v>27627182.585484963</v>
      </c>
      <c r="AA9" s="359">
        <f>IF(AA5&gt;'Painel  de Controle'!$E$26,0,FCI!AA108)</f>
        <v>40060845.111313432</v>
      </c>
      <c r="AB9" s="359">
        <f>IF(AB5&gt;'Painel  de Controle'!$E$26,0,FCI!AB108)</f>
        <v>52197104.748161688</v>
      </c>
      <c r="AC9" s="359">
        <f>IF(AC5&gt;'Painel  de Controle'!$E$26,0,FCI!AC108)</f>
        <v>64366953.051492006</v>
      </c>
      <c r="AD9" s="359">
        <f>IF(AD5&gt;'Painel  de Controle'!$E$26,0,FCI!AD108)</f>
        <v>76569220.817412615</v>
      </c>
      <c r="AE9" s="359">
        <f>IF(AE5&gt;'Painel  de Controle'!$E$26,0,FCI!AE108)</f>
        <v>88792895.94977653</v>
      </c>
      <c r="AF9" s="359">
        <f>IF(AF5&gt;'Painel  de Controle'!$E$26,0,FCI!AF108)</f>
        <v>101037671.68219709</v>
      </c>
      <c r="AG9" s="359">
        <f>IF(AG5&gt;'Painel  de Controle'!$E$26,0,FCI!AG108)</f>
        <v>110432569.40855432</v>
      </c>
      <c r="AH9" s="359">
        <f>IF(AH5&gt;'Painel  de Controle'!$E$26,0,FCI!AH108)</f>
        <v>121136792.94277516</v>
      </c>
      <c r="AI9" s="359">
        <f>IF(AI5&gt;'Painel  de Controle'!$E$26,0,FCI!AI108)</f>
        <v>131838767.56726775</v>
      </c>
      <c r="AJ9" s="359">
        <f>IF(AJ5&gt;'Painel  de Controle'!$E$26,0,FCI!AJ108)</f>
        <v>139828847.25635773</v>
      </c>
      <c r="AK9" s="359">
        <f>IF(AK5&gt;'Painel  de Controle'!$E$26,0,FCI!AK108)</f>
        <v>138211541.9354136</v>
      </c>
      <c r="AL9" s="359">
        <f>IF(AL5&gt;'Painel  de Controle'!$E$26,0,FCI!AL108)</f>
        <v>135809706.92033562</v>
      </c>
      <c r="AM9" s="359">
        <f>IF(AM5&gt;'Painel  de Controle'!$E$26,0,FCI!AM108)</f>
        <v>136064339.06555378</v>
      </c>
      <c r="AN9" s="359">
        <f>IF(AN5&gt;'Painel  de Controle'!$E$26,0,FCI!AN108)</f>
        <v>136443600.33101487</v>
      </c>
      <c r="AO9" s="359">
        <f>IF(AO5&gt;'Painel  de Controle'!$E$26,0,FCI!AO108)</f>
        <v>136734248.87415379</v>
      </c>
      <c r="AP9" s="359">
        <f>IF(AP5&gt;'Painel  de Controle'!$E$26,0,FCI!AP108)</f>
        <v>137017286.90963513</v>
      </c>
      <c r="AQ9" s="359">
        <f>IF(AQ5&gt;'Painel  de Controle'!$E$26,0,FCI!AQ108)</f>
        <v>140733004.04014087</v>
      </c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59"/>
    </row>
    <row r="10" spans="1:63" ht="15.75" customHeight="1">
      <c r="A10" s="357"/>
      <c r="B10" s="357"/>
      <c r="C10" s="363" t="s">
        <v>274</v>
      </c>
      <c r="D10" s="363"/>
      <c r="E10" s="363"/>
      <c r="F10" s="359"/>
      <c r="G10" s="357"/>
      <c r="H10" s="359">
        <f>IF(H5&gt;'Painel  de Controle'!$E$26,0,FCI!H91)</f>
        <v>0</v>
      </c>
      <c r="I10" s="359">
        <f>IF(I5&gt;'Painel  de Controle'!$E$26,0,FCI!I91)</f>
        <v>0</v>
      </c>
      <c r="J10" s="359">
        <f>IF(J5&gt;'Painel  de Controle'!$E$26,0,FCI!J91)</f>
        <v>0</v>
      </c>
      <c r="K10" s="359">
        <f>IF(K5&gt;'Painel  de Controle'!$E$26,0,FCI!K91)</f>
        <v>0</v>
      </c>
      <c r="L10" s="359">
        <f>IF(L5&gt;'Painel  de Controle'!$E$26,0,FCI!L91)</f>
        <v>0</v>
      </c>
      <c r="M10" s="359">
        <f>IF(M5&gt;'Painel  de Controle'!$E$26,0,FCI!M91)</f>
        <v>5362323.014951013</v>
      </c>
      <c r="N10" s="359">
        <f>IF(N5&gt;'Painel  de Controle'!$E$26,0,FCI!N91)</f>
        <v>9431494.1375074387</v>
      </c>
      <c r="O10" s="359">
        <f>IF(O5&gt;'Painel  de Controle'!$E$26,0,FCI!O91)</f>
        <v>8959235.4693267588</v>
      </c>
      <c r="P10" s="359">
        <f>IF(P5&gt;'Painel  de Controle'!$E$26,0,FCI!P91)</f>
        <v>8486976.8011460751</v>
      </c>
      <c r="Q10" s="359">
        <f>IF(Q5&gt;'Painel  de Controle'!$E$26,0,FCI!Q91)</f>
        <v>8014718.1329653934</v>
      </c>
      <c r="R10" s="359">
        <f>IF(R5&gt;'Painel  de Controle'!$E$26,0,FCI!R91)</f>
        <v>7542459.4647847116</v>
      </c>
      <c r="S10" s="359">
        <f>IF(S5&gt;'Painel  de Controle'!$E$26,0,FCI!S91)</f>
        <v>7070200.7966040298</v>
      </c>
      <c r="T10" s="359">
        <f>IF(T5&gt;'Painel  de Controle'!$E$26,0,FCI!T91)</f>
        <v>6597942.128423349</v>
      </c>
      <c r="U10" s="359">
        <f>IF(U5&gt;'Painel  de Controle'!$E$26,0,FCI!U91)</f>
        <v>6125683.4602426644</v>
      </c>
      <c r="V10" s="359">
        <f>IF(V5&gt;'Painel  de Controle'!$E$26,0,FCI!V91)</f>
        <v>2885744.7295535747</v>
      </c>
      <c r="W10" s="359">
        <f>IF(W5&gt;'Painel  de Controle'!$E$26,0,FCI!W91)</f>
        <v>0</v>
      </c>
      <c r="X10" s="359">
        <f>IF(X5&gt;'Painel  de Controle'!$E$26,0,FCI!X91)</f>
        <v>0</v>
      </c>
      <c r="Y10" s="359">
        <f>IF(Y5&gt;'Painel  de Controle'!$E$26,0,FCI!Y91)</f>
        <v>0</v>
      </c>
      <c r="Z10" s="359">
        <f>IF(Z5&gt;'Painel  de Controle'!$E$26,0,FCI!Z91)</f>
        <v>0</v>
      </c>
      <c r="AA10" s="359">
        <f>IF(AA5&gt;'Painel  de Controle'!$E$26,0,FCI!AA91)</f>
        <v>0</v>
      </c>
      <c r="AB10" s="359">
        <f>IF(AB5&gt;'Painel  de Controle'!$E$26,0,FCI!AB91)</f>
        <v>0</v>
      </c>
      <c r="AC10" s="359">
        <f>IF(AC5&gt;'Painel  de Controle'!$E$26,0,FCI!AC91)</f>
        <v>0</v>
      </c>
      <c r="AD10" s="359">
        <f>IF(AD5&gt;'Painel  de Controle'!$E$26,0,FCI!AD91)</f>
        <v>0</v>
      </c>
      <c r="AE10" s="359">
        <f>IF(AE5&gt;'Painel  de Controle'!$E$26,0,FCI!AE91)</f>
        <v>0</v>
      </c>
      <c r="AF10" s="359">
        <f>IF(AF5&gt;'Painel  de Controle'!$E$26,0,FCI!AF91)</f>
        <v>0</v>
      </c>
      <c r="AG10" s="359">
        <f>IF(AG5&gt;'Painel  de Controle'!$E$26,0,FCI!AG91)</f>
        <v>0</v>
      </c>
      <c r="AH10" s="359">
        <f>IF(AH5&gt;'Painel  de Controle'!$E$26,0,FCI!AH91)</f>
        <v>0</v>
      </c>
      <c r="AI10" s="359">
        <f>IF(AI5&gt;'Painel  de Controle'!$E$26,0,FCI!AI91)</f>
        <v>0</v>
      </c>
      <c r="AJ10" s="359">
        <f>IF(AJ5&gt;'Painel  de Controle'!$E$26,0,FCI!AJ91)</f>
        <v>0</v>
      </c>
      <c r="AK10" s="359">
        <f>IF(AK5&gt;'Painel  de Controle'!$E$26,0,FCI!AK91)</f>
        <v>0</v>
      </c>
      <c r="AL10" s="359">
        <f>IF(AL5&gt;'Painel  de Controle'!$E$26,0,FCI!AL91)</f>
        <v>0</v>
      </c>
      <c r="AM10" s="359">
        <f>IF(AM5&gt;'Painel  de Controle'!$E$26,0,FCI!AR91)</f>
        <v>0</v>
      </c>
      <c r="AN10" s="359">
        <f>IF(AN5&gt;'Painel  de Controle'!$E$26,0,FCI!AS91)</f>
        <v>0</v>
      </c>
      <c r="AO10" s="359">
        <f>IF(AO5&gt;'Painel  de Controle'!$E$26,0,FCI!AT91)</f>
        <v>0</v>
      </c>
      <c r="AP10" s="359">
        <f>IF(AP5&gt;'Painel  de Controle'!$E$26,0,FCI!AU91)</f>
        <v>0</v>
      </c>
      <c r="AQ10" s="359">
        <f>IF(AQ5&gt;'Painel  de Controle'!$E$26,0,FCI!AV91)</f>
        <v>0</v>
      </c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</row>
    <row r="11" spans="1:63" ht="15.75" customHeight="1">
      <c r="A11" s="357"/>
      <c r="B11" s="357"/>
      <c r="C11" s="363" t="s">
        <v>273</v>
      </c>
      <c r="D11" s="363"/>
      <c r="E11" s="363"/>
      <c r="F11" s="359"/>
      <c r="G11" s="357"/>
      <c r="H11" s="359">
        <f>IF(H5&gt;'Painel  de Controle'!$E$26,0,FCI!H93)</f>
        <v>0</v>
      </c>
      <c r="I11" s="359">
        <f>IF(I5&gt;'Painel  de Controle'!$E$26,0,FCI!I93)</f>
        <v>0</v>
      </c>
      <c r="J11" s="359">
        <f>IF(J5&gt;'Painel  de Controle'!$E$26,0,FCI!J93)</f>
        <v>0</v>
      </c>
      <c r="K11" s="359">
        <f>IF(K5&gt;'Painel  de Controle'!$E$26,0,FCI!K93)</f>
        <v>0</v>
      </c>
      <c r="L11" s="359">
        <f>IF(L5&gt;'Painel  de Controle'!$E$26,0,FCI!L93)</f>
        <v>0</v>
      </c>
      <c r="M11" s="359">
        <f>IF(M5&gt;'Painel  de Controle'!$E$26,0,FCI!M93)</f>
        <v>0</v>
      </c>
      <c r="N11" s="359">
        <f>IF(N5&gt;'Painel  de Controle'!$E$26,0,FCI!N93)</f>
        <v>0</v>
      </c>
      <c r="O11" s="359">
        <f>IF(O5&gt;'Painel  de Controle'!$E$26,0,FCI!O93)</f>
        <v>0</v>
      </c>
      <c r="P11" s="359">
        <f>IF(P5&gt;'Painel  de Controle'!$E$26,0,FCI!P93)</f>
        <v>0</v>
      </c>
      <c r="Q11" s="359">
        <f>IF(Q5&gt;'Painel  de Controle'!$E$26,0,FCI!Q93)</f>
        <v>0</v>
      </c>
      <c r="R11" s="359">
        <f>IF(R5&gt;'Painel  de Controle'!$E$26,0,FCI!R93)</f>
        <v>0</v>
      </c>
      <c r="S11" s="359">
        <f>IF(S5&gt;'Painel  de Controle'!$E$26,0,FCI!S93)</f>
        <v>0</v>
      </c>
      <c r="T11" s="359">
        <f>IF(T5&gt;'Painel  de Controle'!$E$26,0,FCI!T93)</f>
        <v>0</v>
      </c>
      <c r="U11" s="359">
        <f>IF(U5&gt;'Painel  de Controle'!$E$26,0,FCI!U93)</f>
        <v>0</v>
      </c>
      <c r="V11" s="359">
        <f>IF(V5&gt;'Painel  de Controle'!$E$26,0,FCI!V93)</f>
        <v>0</v>
      </c>
      <c r="W11" s="359">
        <f>IF(W5&gt;'Painel  de Controle'!$E$26,0,FCI!W93)</f>
        <v>0</v>
      </c>
      <c r="X11" s="359">
        <f>IF(X5&gt;'Painel  de Controle'!$E$26,0,FCI!X93)</f>
        <v>0</v>
      </c>
      <c r="Y11" s="359">
        <f>IF(Y5&gt;'Painel  de Controle'!$E$26,0,FCI!Y93)</f>
        <v>0</v>
      </c>
      <c r="Z11" s="359">
        <f>IF(Z5&gt;'Painel  de Controle'!$E$26,0,FCI!Z93)</f>
        <v>0</v>
      </c>
      <c r="AA11" s="359">
        <f>IF(AA5&gt;'Painel  de Controle'!$E$26,0,FCI!AA93)</f>
        <v>0</v>
      </c>
      <c r="AB11" s="359">
        <f>IF(AB5&gt;'Painel  de Controle'!$E$26,0,FCI!AB93)</f>
        <v>0</v>
      </c>
      <c r="AC11" s="359">
        <f>IF(AC5&gt;'Painel  de Controle'!$E$26,0,FCI!AC93)</f>
        <v>0</v>
      </c>
      <c r="AD11" s="359">
        <f>IF(AD5&gt;'Painel  de Controle'!$E$26,0,FCI!AD93)</f>
        <v>0</v>
      </c>
      <c r="AE11" s="359">
        <f>IF(AE5&gt;'Painel  de Controle'!$E$26,0,FCI!AE93)</f>
        <v>0</v>
      </c>
      <c r="AF11" s="359">
        <f>IF(AF5&gt;'Painel  de Controle'!$E$26,0,FCI!AF93)</f>
        <v>0</v>
      </c>
      <c r="AG11" s="359">
        <f>IF(AG5&gt;'Painel  de Controle'!$E$26,0,FCI!AG93)</f>
        <v>0</v>
      </c>
      <c r="AH11" s="359">
        <f>IF(AH5&gt;'Painel  de Controle'!$E$26,0,FCI!AH93)</f>
        <v>0</v>
      </c>
      <c r="AI11" s="359">
        <f>IF(AI5&gt;'Painel  de Controle'!$E$26,0,FCI!AI93)</f>
        <v>0</v>
      </c>
      <c r="AJ11" s="359">
        <f>IF(AJ5&gt;'Painel  de Controle'!$E$26,0,FCI!AJ93)</f>
        <v>0</v>
      </c>
      <c r="AK11" s="359">
        <f>IF(AK5&gt;'Painel  de Controle'!$E$26,0,FCI!AK93)</f>
        <v>0</v>
      </c>
      <c r="AL11" s="359">
        <f>IF(AL5&gt;'Painel  de Controle'!$E$26,0,FCI!AL93)</f>
        <v>0</v>
      </c>
      <c r="AM11" s="359">
        <f>IF(AM5&gt;'Painel  de Controle'!$E$26,0,FCI!AR93)</f>
        <v>0</v>
      </c>
      <c r="AN11" s="359">
        <f>IF(AN5&gt;'Painel  de Controle'!$E$26,0,FCI!AS93)</f>
        <v>0</v>
      </c>
      <c r="AO11" s="359">
        <f>IF(AO5&gt;'Painel  de Controle'!$E$26,0,FCI!AT93)</f>
        <v>0</v>
      </c>
      <c r="AP11" s="359">
        <f>IF(AP5&gt;'Painel  de Controle'!$E$26,0,FCI!AU93)</f>
        <v>0</v>
      </c>
      <c r="AQ11" s="359">
        <f>IF(AQ5&gt;'Painel  de Controle'!$E$26,0,FCI!AV93)</f>
        <v>0</v>
      </c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59"/>
    </row>
    <row r="12" spans="1:63" ht="15.75" customHeight="1">
      <c r="A12" s="357"/>
      <c r="B12" s="357"/>
      <c r="C12" s="363" t="s">
        <v>321</v>
      </c>
      <c r="D12" s="363"/>
      <c r="E12" s="363"/>
      <c r="F12" s="359"/>
      <c r="G12" s="357"/>
      <c r="H12" s="359">
        <f>IF(H5&gt;'Painel  de Controle'!$E$26,0,'Premissas Financeiras'!$T$42/365*'DRE '!H7)</f>
        <v>0</v>
      </c>
      <c r="I12" s="359">
        <f>IF(I5&gt;'Painel  de Controle'!$E$26,0,'Premissas Financeiras'!$T$42/365*'DRE '!I7)</f>
        <v>1416088.0339726028</v>
      </c>
      <c r="J12" s="359">
        <f>IF(J5&gt;'Painel  de Controle'!$E$26,0,'Premissas Financeiras'!$T$42/365*'DRE '!J7)</f>
        <v>0</v>
      </c>
      <c r="K12" s="359">
        <f>IF(K5&gt;'Painel  de Controle'!$E$26,0,'Premissas Financeiras'!$T$42/365*'DRE '!K7)</f>
        <v>0</v>
      </c>
      <c r="L12" s="359">
        <f>IF(L5&gt;'Painel  de Controle'!$E$26,0,'Premissas Financeiras'!$T$42/365*'DRE '!L7)</f>
        <v>6499000.5534246573</v>
      </c>
      <c r="M12" s="359">
        <f>IF(M5&gt;'Painel  de Controle'!$E$26,0,'Premissas Financeiras'!$T$42/365*'DRE '!M7)</f>
        <v>6499000.5534246573</v>
      </c>
      <c r="N12" s="359">
        <f>IF(N5&gt;'Painel  de Controle'!$E$26,0,'Premissas Financeiras'!$T$42/365*'DRE '!N7)</f>
        <v>6499000.5534246573</v>
      </c>
      <c r="O12" s="359">
        <f>IF(O5&gt;'Painel  de Controle'!$E$26,0,'Premissas Financeiras'!$T$42/365*'DRE '!O7)</f>
        <v>6499000.5534246573</v>
      </c>
      <c r="P12" s="359">
        <f>IF(P5&gt;'Painel  de Controle'!$E$26,0,'Premissas Financeiras'!$T$42/365*'DRE '!P7)</f>
        <v>6499000.5534246573</v>
      </c>
      <c r="Q12" s="359">
        <f>IF(Q5&gt;'Painel  de Controle'!$E$26,0,'Premissas Financeiras'!$T$42/365*'DRE '!Q7)</f>
        <v>6499000.5534246573</v>
      </c>
      <c r="R12" s="359">
        <f>IF(R5&gt;'Painel  de Controle'!$E$26,0,'Premissas Financeiras'!$T$42/365*'DRE '!R7)</f>
        <v>6499000.5534246573</v>
      </c>
      <c r="S12" s="359">
        <f>IF(S5&gt;'Painel  de Controle'!$E$26,0,'Premissas Financeiras'!$T$42/365*'DRE '!S7)</f>
        <v>6499000.5534246573</v>
      </c>
      <c r="T12" s="359">
        <f>IF(T5&gt;'Painel  de Controle'!$E$26,0,'Premissas Financeiras'!$T$42/365*'DRE '!T7)</f>
        <v>6499000.5534246573</v>
      </c>
      <c r="U12" s="359">
        <f>IF(U5&gt;'Painel  de Controle'!$E$26,0,'Premissas Financeiras'!$T$42/365*'DRE '!U7)</f>
        <v>6499000.5534246573</v>
      </c>
      <c r="V12" s="359">
        <f>IF(V5&gt;'Painel  de Controle'!$E$26,0,'Premissas Financeiras'!$T$42/365*'DRE '!V7)</f>
        <v>6499000.5534246573</v>
      </c>
      <c r="W12" s="359">
        <f>IF(W5&gt;'Painel  de Controle'!$E$26,0,'Premissas Financeiras'!$T$42/365*'DRE '!W7)</f>
        <v>6499000.5534246573</v>
      </c>
      <c r="X12" s="359">
        <f>IF(X5&gt;'Painel  de Controle'!$E$26,0,'Premissas Financeiras'!$T$42/365*'DRE '!X7)</f>
        <v>6499000.5534246573</v>
      </c>
      <c r="Y12" s="359">
        <f>IF(Y5&gt;'Painel  de Controle'!$E$26,0,'Premissas Financeiras'!$T$42/365*'DRE '!Y7)</f>
        <v>6499000.5534246573</v>
      </c>
      <c r="Z12" s="359">
        <f>IF(Z5&gt;'Painel  de Controle'!$E$26,0,'Premissas Financeiras'!$T$42/365*'DRE '!Z7)</f>
        <v>6499000.5534246573</v>
      </c>
      <c r="AA12" s="359">
        <f>IF(AA5&gt;'Painel  de Controle'!$E$26,0,'Premissas Financeiras'!$T$42/365*'DRE '!AA7)</f>
        <v>6499000.5534246573</v>
      </c>
      <c r="AB12" s="359">
        <f>IF(AB5&gt;'Painel  de Controle'!$E$26,0,'Premissas Financeiras'!$T$42/365*'DRE '!AB7)</f>
        <v>6499000.5534246573</v>
      </c>
      <c r="AC12" s="359">
        <f>IF(AC5&gt;'Painel  de Controle'!$E$26,0,'Premissas Financeiras'!$T$42/365*'DRE '!AC7)</f>
        <v>6499000.5534246573</v>
      </c>
      <c r="AD12" s="359">
        <f>IF(AD5&gt;'Painel  de Controle'!$E$26,0,'Premissas Financeiras'!$T$42/365*'DRE '!AD7)</f>
        <v>6499000.5534246573</v>
      </c>
      <c r="AE12" s="359">
        <f>IF(AE5&gt;'Painel  de Controle'!$E$26,0,'Premissas Financeiras'!$T$42/365*'DRE '!AE7)</f>
        <v>6499000.5534246573</v>
      </c>
      <c r="AF12" s="359">
        <f>IF(AF5&gt;'Painel  de Controle'!$E$26,0,'Premissas Financeiras'!$T$42/365*'DRE '!AF7)</f>
        <v>6499000.5534246573</v>
      </c>
      <c r="AG12" s="359">
        <f>IF(AG5&gt;'Painel  de Controle'!$E$26,0,'Premissas Financeiras'!$T$42/365*'DRE '!AG7)</f>
        <v>6499000.5534246573</v>
      </c>
      <c r="AH12" s="359">
        <f>IF(AH5&gt;'Painel  de Controle'!$E$26,0,'Premissas Financeiras'!$T$42/365*'DRE '!AH7)</f>
        <v>6499000.5534246573</v>
      </c>
      <c r="AI12" s="359">
        <f>IF(AI5&gt;'Painel  de Controle'!$E$26,0,'Premissas Financeiras'!$T$42/365*'DRE '!AI7)</f>
        <v>6499000.5534246573</v>
      </c>
      <c r="AJ12" s="359">
        <f>IF(AJ5&gt;'Painel  de Controle'!$E$26,0,'Premissas Financeiras'!$T$42/365*'DRE '!AJ7)</f>
        <v>6499000.5534246573</v>
      </c>
      <c r="AK12" s="359">
        <f>IF(AK5&gt;'Painel  de Controle'!$E$26,0,'Premissas Financeiras'!$T$42/365*'DRE '!AK7)</f>
        <v>6499000.5534246573</v>
      </c>
      <c r="AL12" s="359">
        <f>IF(AL5&gt;'Painel  de Controle'!$E$26,0,'Premissas Financeiras'!$T$42/365*'DRE '!AL7)</f>
        <v>6499000.5534246573</v>
      </c>
      <c r="AM12" s="359">
        <f>IF(AM5&gt;'Painel  de Controle'!$E$26,0,'Premissas Financeiras'!$T$42/365*'DRE '!AM7)</f>
        <v>6499000.5534246573</v>
      </c>
      <c r="AN12" s="359">
        <f>IF(AN5&gt;'Painel  de Controle'!$E$26,0,'Premissas Financeiras'!$T$42/365*'DRE '!AN7)</f>
        <v>6499000.5534246573</v>
      </c>
      <c r="AO12" s="359">
        <f>IF(AO5&gt;'Painel  de Controle'!$E$26,0,'Premissas Financeiras'!$T$42/365*'DRE '!AO7)</f>
        <v>6499000.5534246573</v>
      </c>
      <c r="AP12" s="359">
        <f>IF(AP5&gt;'Painel  de Controle'!$E$26,0,'Premissas Financeiras'!$T$42/365*'DRE '!AP7)</f>
        <v>6499000.5534246573</v>
      </c>
      <c r="AQ12" s="359">
        <f>IF(AQ5&gt;'Painel  de Controle'!$E$26,0,'Premissas Financeiras'!$T$42/365*'DRE '!AQ7)</f>
        <v>6499000.5534246573</v>
      </c>
      <c r="AR12" s="359"/>
      <c r="AS12" s="359"/>
      <c r="AT12" s="359"/>
      <c r="AU12" s="35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9"/>
      <c r="BF12" s="359"/>
      <c r="BG12" s="359"/>
      <c r="BH12" s="359"/>
      <c r="BI12" s="359"/>
      <c r="BJ12" s="359"/>
      <c r="BK12" s="359"/>
    </row>
    <row r="13" spans="1:63" ht="15.75" customHeight="1">
      <c r="A13" s="357"/>
      <c r="B13" s="357"/>
      <c r="C13" s="357"/>
      <c r="D13" s="357"/>
      <c r="E13" s="357"/>
      <c r="F13" s="359"/>
      <c r="G13" s="357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</row>
    <row r="14" spans="1:63" ht="15.75" customHeight="1">
      <c r="A14" s="357"/>
      <c r="B14" s="357"/>
      <c r="C14" s="360" t="s">
        <v>322</v>
      </c>
      <c r="D14" s="360"/>
      <c r="E14" s="360"/>
      <c r="F14" s="361" t="s">
        <v>323</v>
      </c>
      <c r="G14" s="357"/>
      <c r="H14" s="362">
        <f t="shared" ref="H14:AQ14" si="3">H16+H20</f>
        <v>9857142.8571428563</v>
      </c>
      <c r="I14" s="362">
        <f t="shared" si="3"/>
        <v>21593900.309798632</v>
      </c>
      <c r="J14" s="362">
        <f t="shared" si="3"/>
        <v>182470862.97072655</v>
      </c>
      <c r="K14" s="362">
        <f t="shared" si="3"/>
        <v>264185208.37601784</v>
      </c>
      <c r="L14" s="362">
        <f t="shared" si="3"/>
        <v>253394984.12439418</v>
      </c>
      <c r="M14" s="362">
        <f t="shared" si="3"/>
        <v>242604759.87277049</v>
      </c>
      <c r="N14" s="362">
        <f t="shared" si="3"/>
        <v>231814535.62114683</v>
      </c>
      <c r="O14" s="362">
        <f t="shared" si="3"/>
        <v>221024311.36952317</v>
      </c>
      <c r="P14" s="362">
        <f t="shared" si="3"/>
        <v>210234087.11789951</v>
      </c>
      <c r="Q14" s="362">
        <f t="shared" si="3"/>
        <v>199443862.86627585</v>
      </c>
      <c r="R14" s="362">
        <f t="shared" si="3"/>
        <v>188653638.61465216</v>
      </c>
      <c r="S14" s="362">
        <f t="shared" si="3"/>
        <v>177863414.36302853</v>
      </c>
      <c r="T14" s="362">
        <f t="shared" si="3"/>
        <v>167073190.11140484</v>
      </c>
      <c r="U14" s="362">
        <f t="shared" si="3"/>
        <v>156282965.85978121</v>
      </c>
      <c r="V14" s="362">
        <f t="shared" si="3"/>
        <v>145492741.60815752</v>
      </c>
      <c r="W14" s="362">
        <f t="shared" si="3"/>
        <v>134702517.35653386</v>
      </c>
      <c r="X14" s="362">
        <f t="shared" si="3"/>
        <v>123912293.10491019</v>
      </c>
      <c r="Y14" s="362">
        <f t="shared" si="3"/>
        <v>113122068.85328653</v>
      </c>
      <c r="Z14" s="362">
        <f t="shared" si="3"/>
        <v>102331844.60166287</v>
      </c>
      <c r="AA14" s="362">
        <f t="shared" si="3"/>
        <v>91541620.350039214</v>
      </c>
      <c r="AB14" s="362">
        <f t="shared" si="3"/>
        <v>80751396.098415554</v>
      </c>
      <c r="AC14" s="362">
        <f t="shared" si="3"/>
        <v>69961171.846791893</v>
      </c>
      <c r="AD14" s="362">
        <f t="shared" si="3"/>
        <v>59170947.595168233</v>
      </c>
      <c r="AE14" s="362">
        <f t="shared" si="3"/>
        <v>48380723.343544573</v>
      </c>
      <c r="AF14" s="362">
        <f t="shared" si="3"/>
        <v>37590499.091920912</v>
      </c>
      <c r="AG14" s="362">
        <f t="shared" si="3"/>
        <v>26800274.840297252</v>
      </c>
      <c r="AH14" s="362">
        <f t="shared" si="3"/>
        <v>16010050.588673592</v>
      </c>
      <c r="AI14" s="362">
        <f t="shared" si="3"/>
        <v>5700725.2065847218</v>
      </c>
      <c r="AJ14" s="362">
        <f t="shared" si="3"/>
        <v>1857142.8571428657</v>
      </c>
      <c r="AK14" s="362">
        <f t="shared" si="3"/>
        <v>1571428.571428597</v>
      </c>
      <c r="AL14" s="362">
        <f t="shared" si="3"/>
        <v>1285714.2857143283</v>
      </c>
      <c r="AM14" s="362">
        <f t="shared" si="3"/>
        <v>1000000.0000000596</v>
      </c>
      <c r="AN14" s="362">
        <f t="shared" si="3"/>
        <v>714285.71428579092</v>
      </c>
      <c r="AO14" s="362">
        <f t="shared" si="3"/>
        <v>428571.42857152224</v>
      </c>
      <c r="AP14" s="362">
        <f t="shared" si="3"/>
        <v>142857.14285725355</v>
      </c>
      <c r="AQ14" s="362">
        <f t="shared" si="3"/>
        <v>1.1920928955078125E-7</v>
      </c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</row>
    <row r="15" spans="1:63" ht="15.75" customHeight="1">
      <c r="A15" s="357"/>
      <c r="B15" s="357"/>
      <c r="C15" s="357"/>
      <c r="D15" s="357"/>
      <c r="E15" s="357"/>
      <c r="F15" s="359"/>
      <c r="G15" s="357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</row>
    <row r="16" spans="1:63" ht="15.75" customHeight="1">
      <c r="A16" s="357"/>
      <c r="B16" s="357"/>
      <c r="C16" s="363" t="s">
        <v>324</v>
      </c>
      <c r="D16" s="363"/>
      <c r="E16" s="363"/>
      <c r="F16" s="359"/>
      <c r="G16" s="357"/>
      <c r="H16" s="359">
        <f>IF(H5&gt;'Painel  de Controle'!$E$26,0,H17+H18)</f>
        <v>9857142.8571428563</v>
      </c>
      <c r="I16" s="359">
        <f>IF(I5&gt;'Painel  de Controle'!$E$26,0,I17+I18)</f>
        <v>21593900.309798632</v>
      </c>
      <c r="J16" s="359">
        <f>IF(J5&gt;'Painel  de Controle'!$E$26,0,J17+J18)</f>
        <v>182470862.97072655</v>
      </c>
      <c r="K16" s="359">
        <f>IF(K5&gt;'Painel  de Controle'!$E$26,0,K17+K18)</f>
        <v>264185208.37601784</v>
      </c>
      <c r="L16" s="359">
        <f>IF(L5&gt;'Painel  de Controle'!$E$26,0,L17+L18)</f>
        <v>253394984.12439418</v>
      </c>
      <c r="M16" s="359">
        <f>IF(M5&gt;'Painel  de Controle'!$E$26,0,M17+M18)</f>
        <v>242604759.87277049</v>
      </c>
      <c r="N16" s="359">
        <f>IF(N5&gt;'Painel  de Controle'!$E$26,0,N17+N18)</f>
        <v>231814535.62114683</v>
      </c>
      <c r="O16" s="359">
        <f>IF(O5&gt;'Painel  de Controle'!$E$26,0,O17+O18)</f>
        <v>221024311.36952317</v>
      </c>
      <c r="P16" s="359">
        <f>IF(P5&gt;'Painel  de Controle'!$E$26,0,P17+P18)</f>
        <v>210234087.11789951</v>
      </c>
      <c r="Q16" s="359">
        <f>IF(Q5&gt;'Painel  de Controle'!$E$26,0,Q17+Q18)</f>
        <v>199443862.86627585</v>
      </c>
      <c r="R16" s="359">
        <f>IF(R5&gt;'Painel  de Controle'!$E$26,0,R17+R18)</f>
        <v>188653638.61465216</v>
      </c>
      <c r="S16" s="359">
        <f>IF(S5&gt;'Painel  de Controle'!$E$26,0,S17+S18)</f>
        <v>177863414.36302853</v>
      </c>
      <c r="T16" s="359">
        <f>IF(T5&gt;'Painel  de Controle'!$E$26,0,T17+T18)</f>
        <v>167073190.11140484</v>
      </c>
      <c r="U16" s="359">
        <f>IF(U5&gt;'Painel  de Controle'!$E$26,0,U17+U18)</f>
        <v>156282965.85978121</v>
      </c>
      <c r="V16" s="359">
        <f>IF(V5&gt;'Painel  de Controle'!$E$26,0,V17+V18)</f>
        <v>145492741.60815752</v>
      </c>
      <c r="W16" s="359">
        <f>IF(W5&gt;'Painel  de Controle'!$E$26,0,W17+W18)</f>
        <v>134702517.35653386</v>
      </c>
      <c r="X16" s="359">
        <f>IF(X5&gt;'Painel  de Controle'!$E$26,0,X17+X18)</f>
        <v>123912293.10491019</v>
      </c>
      <c r="Y16" s="359">
        <f>IF(Y5&gt;'Painel  de Controle'!$E$26,0,Y17+Y18)</f>
        <v>113122068.85328653</v>
      </c>
      <c r="Z16" s="359">
        <f>IF(Z5&gt;'Painel  de Controle'!$E$26,0,Z17+Z18)</f>
        <v>102331844.60166287</v>
      </c>
      <c r="AA16" s="359">
        <f>IF(AA5&gt;'Painel  de Controle'!$E$26,0,AA17+AA18)</f>
        <v>91541620.350039214</v>
      </c>
      <c r="AB16" s="359">
        <f>IF(AB5&gt;'Painel  de Controle'!$E$26,0,AB17+AB18)</f>
        <v>80751396.098415554</v>
      </c>
      <c r="AC16" s="359">
        <f>IF(AC5&gt;'Painel  de Controle'!$E$26,0,AC17+AC18)</f>
        <v>69961171.846791893</v>
      </c>
      <c r="AD16" s="359">
        <f>IF(AD5&gt;'Painel  de Controle'!$E$26,0,AD17+AD18)</f>
        <v>59170947.595168233</v>
      </c>
      <c r="AE16" s="359">
        <f>IF(AE5&gt;'Painel  de Controle'!$E$26,0,AE17+AE18)</f>
        <v>48380723.343544573</v>
      </c>
      <c r="AF16" s="359">
        <f>IF(AF5&gt;'Painel  de Controle'!$E$26,0,AF17+AF18)</f>
        <v>37590499.091920912</v>
      </c>
      <c r="AG16" s="359">
        <f>IF(AG5&gt;'Painel  de Controle'!$E$26,0,AG17+AG18)</f>
        <v>26800274.840297252</v>
      </c>
      <c r="AH16" s="359">
        <f>IF(AH5&gt;'Painel  de Controle'!$E$26,0,AH17+AH18)</f>
        <v>16010050.588673592</v>
      </c>
      <c r="AI16" s="359">
        <f>IF(AI5&gt;'Painel  de Controle'!$E$26,0,AI17+AI18)</f>
        <v>5700725.2065847218</v>
      </c>
      <c r="AJ16" s="359">
        <f>IF(AJ5&gt;'Painel  de Controle'!$E$26,0,AJ17+AJ18)</f>
        <v>1857142.8571428657</v>
      </c>
      <c r="AK16" s="359">
        <f>IF(AK5&gt;'Painel  de Controle'!$E$26,0,AK17+AK18)</f>
        <v>1571428.571428597</v>
      </c>
      <c r="AL16" s="359">
        <f>IF(AL5&gt;'Painel  de Controle'!$E$26,0,AL17+AL18)</f>
        <v>1285714.2857143283</v>
      </c>
      <c r="AM16" s="359">
        <f>IF(AM5&gt;'Painel  de Controle'!$E$26,0,AM17+AM18)</f>
        <v>1000000.0000000596</v>
      </c>
      <c r="AN16" s="359">
        <f>IF(AN5&gt;'Painel  de Controle'!$E$26,0,AN17+AN18)</f>
        <v>714285.71428579092</v>
      </c>
      <c r="AO16" s="359">
        <f>IF(AO5&gt;'Painel  de Controle'!$E$26,0,AO17+AO18)</f>
        <v>428571.42857152224</v>
      </c>
      <c r="AP16" s="359">
        <f>IF(AP5&gt;'Painel  de Controle'!$E$26,0,AP17+AP18)</f>
        <v>142857.14285725355</v>
      </c>
      <c r="AQ16" s="359">
        <f>IF(AQ5&gt;'Painel  de Controle'!$E$26,0,AQ17+AQ18)</f>
        <v>1.1920928955078125E-7</v>
      </c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</row>
    <row r="17" spans="1:63" ht="15.75" customHeight="1">
      <c r="A17" s="357"/>
      <c r="B17" s="357"/>
      <c r="C17" s="363" t="s">
        <v>325</v>
      </c>
      <c r="D17" s="363"/>
      <c r="E17" s="363"/>
      <c r="F17" s="359"/>
      <c r="G17" s="357"/>
      <c r="H17" s="359">
        <f>IF(H5&gt;'Painel  de Controle'!$E$26,0,Depreciação!H7)</f>
        <v>10000000</v>
      </c>
      <c r="I17" s="359">
        <f>IF(I5&gt;'Painel  de Controle'!$E$26,0,Depreciação!I7)</f>
        <v>22022471.738370061</v>
      </c>
      <c r="J17" s="359">
        <f>IF(J5&gt;'Painel  de Controle'!$E$26,0,Depreciação!J7)</f>
        <v>183666047.55454707</v>
      </c>
      <c r="K17" s="359">
        <f>IF(K5&gt;'Painel  de Controle'!$E$26,0,Depreciação!K7)</f>
        <v>272612749.14773452</v>
      </c>
      <c r="L17" s="359">
        <f>IF(L5&gt;'Painel  de Controle'!$E$26,0,Depreciação!L7)</f>
        <v>272612749.14773452</v>
      </c>
      <c r="M17" s="359">
        <f>IF(M5&gt;'Painel  de Controle'!$E$26,0,Depreciação!M7)</f>
        <v>272612749.14773452</v>
      </c>
      <c r="N17" s="359">
        <f>IF(N5&gt;'Painel  de Controle'!$E$26,0,Depreciação!N7)</f>
        <v>272612749.14773452</v>
      </c>
      <c r="O17" s="359">
        <f>IF(O5&gt;'Painel  de Controle'!$E$26,0,Depreciação!O7)</f>
        <v>272612749.14773452</v>
      </c>
      <c r="P17" s="359">
        <f>IF(P5&gt;'Painel  de Controle'!$E$26,0,Depreciação!P7)</f>
        <v>272612749.14773452</v>
      </c>
      <c r="Q17" s="359">
        <f>IF(Q5&gt;'Painel  de Controle'!$E$26,0,Depreciação!Q7)</f>
        <v>272612749.14773452</v>
      </c>
      <c r="R17" s="359">
        <f>IF(R5&gt;'Painel  de Controle'!$E$26,0,Depreciação!R7)</f>
        <v>272612749.14773452</v>
      </c>
      <c r="S17" s="359">
        <f>IF(S5&gt;'Painel  de Controle'!$E$26,0,Depreciação!S7)</f>
        <v>272612749.14773452</v>
      </c>
      <c r="T17" s="359">
        <f>IF(T5&gt;'Painel  de Controle'!$E$26,0,Depreciação!T7)</f>
        <v>272612749.14773452</v>
      </c>
      <c r="U17" s="359">
        <f>IF(U5&gt;'Painel  de Controle'!$E$26,0,Depreciação!U7)</f>
        <v>272612749.14773452</v>
      </c>
      <c r="V17" s="359">
        <f>IF(V5&gt;'Painel  de Controle'!$E$26,0,Depreciação!V7)</f>
        <v>272612749.14773452</v>
      </c>
      <c r="W17" s="359">
        <f>IF(W5&gt;'Painel  de Controle'!$E$26,0,Depreciação!W7)</f>
        <v>272612749.14773452</v>
      </c>
      <c r="X17" s="359">
        <f>IF(X5&gt;'Painel  de Controle'!$E$26,0,Depreciação!X7)</f>
        <v>272612749.14773452</v>
      </c>
      <c r="Y17" s="359">
        <f>IF(Y5&gt;'Painel  de Controle'!$E$26,0,Depreciação!Y7)</f>
        <v>272612749.14773452</v>
      </c>
      <c r="Z17" s="359">
        <f>IF(Z5&gt;'Painel  de Controle'!$E$26,0,Depreciação!Z7)</f>
        <v>272612749.14773452</v>
      </c>
      <c r="AA17" s="359">
        <f>IF(AA5&gt;'Painel  de Controle'!$E$26,0,Depreciação!AA7)</f>
        <v>272612749.14773452</v>
      </c>
      <c r="AB17" s="359">
        <f>IF(AB5&gt;'Painel  de Controle'!$E$26,0,Depreciação!AB7)</f>
        <v>272612749.14773452</v>
      </c>
      <c r="AC17" s="359">
        <f>IF(AC5&gt;'Painel  de Controle'!$E$26,0,Depreciação!AC7)</f>
        <v>272612749.14773452</v>
      </c>
      <c r="AD17" s="359">
        <f>IF(AD5&gt;'Painel  de Controle'!$E$26,0,Depreciação!AD7)</f>
        <v>272612749.14773452</v>
      </c>
      <c r="AE17" s="359">
        <f>IF(AE5&gt;'Painel  de Controle'!$E$26,0,Depreciação!AE7)</f>
        <v>272612749.14773452</v>
      </c>
      <c r="AF17" s="359">
        <f>IF(AF5&gt;'Painel  de Controle'!$E$26,0,Depreciação!AF7)</f>
        <v>272612749.14773452</v>
      </c>
      <c r="AG17" s="359">
        <f>IF(AG5&gt;'Painel  de Controle'!$E$26,0,Depreciação!AG7)</f>
        <v>272612749.14773452</v>
      </c>
      <c r="AH17" s="359">
        <f>IF(AH5&gt;'Painel  de Controle'!$E$26,0,Depreciação!AH7)</f>
        <v>272612749.14773452</v>
      </c>
      <c r="AI17" s="359">
        <f>IF(AI5&gt;'Painel  de Controle'!$E$26,0,Depreciação!AI7)</f>
        <v>272612749.14773452</v>
      </c>
      <c r="AJ17" s="359">
        <f>IF(AJ5&gt;'Painel  de Controle'!$E$26,0,Depreciação!AJ7)</f>
        <v>272612749.14773452</v>
      </c>
      <c r="AK17" s="359">
        <f>IF(AK5&gt;'Painel  de Controle'!$E$26,0,Depreciação!AK7)</f>
        <v>272612749.14773452</v>
      </c>
      <c r="AL17" s="359">
        <f>IF(AL5&gt;'Painel  de Controle'!$E$26,0,Depreciação!AL7)</f>
        <v>272612749.14773452</v>
      </c>
      <c r="AM17" s="359">
        <f>IF(AM5&gt;'Painel  de Controle'!$E$26,0,Depreciação!AM7)</f>
        <v>272612749.14773452</v>
      </c>
      <c r="AN17" s="359">
        <f>IF(AN5&gt;'Painel  de Controle'!$E$26,0,Depreciação!AN7)</f>
        <v>272612749.14773452</v>
      </c>
      <c r="AO17" s="359">
        <f>IF(AO5&gt;'Painel  de Controle'!$E$26,0,Depreciação!AO7)</f>
        <v>272612749.14773452</v>
      </c>
      <c r="AP17" s="359">
        <f>IF(AP5&gt;'Painel  de Controle'!$E$26,0,Depreciação!AP7)</f>
        <v>272612749.14773452</v>
      </c>
      <c r="AQ17" s="359">
        <f>IF(AQ5&gt;'Painel  de Controle'!$E$26,0,Depreciação!AQ7)</f>
        <v>272612749.14773452</v>
      </c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/>
      <c r="BI17" s="359"/>
      <c r="BJ17" s="359"/>
      <c r="BK17" s="359"/>
    </row>
    <row r="18" spans="1:63" ht="15.75" customHeight="1">
      <c r="A18" s="357"/>
      <c r="B18" s="357"/>
      <c r="C18" s="363" t="s">
        <v>326</v>
      </c>
      <c r="D18" s="363"/>
      <c r="E18" s="363"/>
      <c r="F18" s="359"/>
      <c r="G18" s="357"/>
      <c r="H18" s="359">
        <f>IF(H5&gt;'Painel  de Controle'!$E$26,0,Depreciação!H19)</f>
        <v>-142857.14285714284</v>
      </c>
      <c r="I18" s="359">
        <f>IF(I5&gt;'Painel  de Controle'!$E$26,0,Depreciação!I19)</f>
        <v>-428571.42857142852</v>
      </c>
      <c r="J18" s="359">
        <f>IF(J5&gt;'Painel  de Controle'!$E$26,0,Depreciação!J19)</f>
        <v>-1195184.5838205167</v>
      </c>
      <c r="K18" s="359">
        <f>IF(K5&gt;'Painel  de Controle'!$E$26,0,Depreciação!K19)</f>
        <v>-8427540.771716686</v>
      </c>
      <c r="L18" s="359">
        <f>IF(L5&gt;'Painel  de Controle'!$E$26,0,Depreciação!L19)</f>
        <v>-19217765.023340352</v>
      </c>
      <c r="M18" s="359">
        <f>IF(M5&gt;'Painel  de Controle'!$E$26,0,Depreciação!M19)</f>
        <v>-30007989.27496402</v>
      </c>
      <c r="N18" s="359">
        <f>IF(N5&gt;'Painel  de Controle'!$E$26,0,Depreciação!N19)</f>
        <v>-40798213.526587687</v>
      </c>
      <c r="O18" s="359">
        <f>IF(O5&gt;'Painel  de Controle'!$E$26,0,Depreciação!O19)</f>
        <v>-51588437.778211355</v>
      </c>
      <c r="P18" s="359">
        <f>IF(P5&gt;'Painel  de Controle'!$E$26,0,Depreciação!P19)</f>
        <v>-62378662.029835023</v>
      </c>
      <c r="Q18" s="359">
        <f>IF(Q5&gt;'Painel  de Controle'!$E$26,0,Depreciação!Q19)</f>
        <v>-73168886.281458691</v>
      </c>
      <c r="R18" s="359">
        <f>IF(R5&gt;'Painel  de Controle'!$E$26,0,Depreciação!R19)</f>
        <v>-83959110.533082351</v>
      </c>
      <c r="S18" s="359">
        <f>IF(S5&gt;'Painel  de Controle'!$E$26,0,Depreciação!S19)</f>
        <v>-94749334.784706011</v>
      </c>
      <c r="T18" s="359">
        <f>IF(T5&gt;'Painel  de Controle'!$E$26,0,Depreciação!T19)</f>
        <v>-105539559.03632967</v>
      </c>
      <c r="U18" s="359">
        <f>IF(U5&gt;'Painel  de Controle'!$E$26,0,Depreciação!U19)</f>
        <v>-116329783.28795333</v>
      </c>
      <c r="V18" s="359">
        <f>IF(V5&gt;'Painel  de Controle'!$E$26,0,Depreciação!V19)</f>
        <v>-127120007.53957699</v>
      </c>
      <c r="W18" s="359">
        <f>IF(W5&gt;'Painel  de Controle'!$E$26,0,Depreciação!W19)</f>
        <v>-137910231.79120067</v>
      </c>
      <c r="X18" s="359">
        <f>IF(X5&gt;'Painel  de Controle'!$E$26,0,Depreciação!X19)</f>
        <v>-148700456.04282433</v>
      </c>
      <c r="Y18" s="359">
        <f>IF(Y5&gt;'Painel  de Controle'!$E$26,0,Depreciação!Y19)</f>
        <v>-159490680.29444799</v>
      </c>
      <c r="Z18" s="359">
        <f>IF(Z5&gt;'Painel  de Controle'!$E$26,0,Depreciação!Z19)</f>
        <v>-170280904.54607165</v>
      </c>
      <c r="AA18" s="359">
        <f>IF(AA5&gt;'Painel  de Controle'!$E$26,0,Depreciação!AA19)</f>
        <v>-181071128.79769531</v>
      </c>
      <c r="AB18" s="359">
        <f>IF(AB5&gt;'Painel  de Controle'!$E$26,0,Depreciação!AB19)</f>
        <v>-191861353.04931897</v>
      </c>
      <c r="AC18" s="359">
        <f>IF(AC5&gt;'Painel  de Controle'!$E$26,0,Depreciação!AC19)</f>
        <v>-202651577.30094263</v>
      </c>
      <c r="AD18" s="359">
        <f>IF(AD5&gt;'Painel  de Controle'!$E$26,0,Depreciação!AD19)</f>
        <v>-213441801.55256629</v>
      </c>
      <c r="AE18" s="359">
        <f>IF(AE5&gt;'Painel  de Controle'!$E$26,0,Depreciação!AE19)</f>
        <v>-224232025.80418995</v>
      </c>
      <c r="AF18" s="359">
        <f>IF(AF5&gt;'Painel  de Controle'!$E$26,0,Depreciação!AF19)</f>
        <v>-235022250.05581361</v>
      </c>
      <c r="AG18" s="359">
        <f>IF(AG5&gt;'Painel  de Controle'!$E$26,0,Depreciação!AG19)</f>
        <v>-245812474.30743727</v>
      </c>
      <c r="AH18" s="359">
        <f>IF(AH5&gt;'Painel  de Controle'!$E$26,0,Depreciação!AH19)</f>
        <v>-256602698.55906093</v>
      </c>
      <c r="AI18" s="359">
        <f>IF(AI5&gt;'Painel  de Controle'!$E$26,0,Depreciação!AI19)</f>
        <v>-266912023.9411498</v>
      </c>
      <c r="AJ18" s="359">
        <f>IF(AJ5&gt;'Painel  de Controle'!$E$26,0,Depreciação!AJ19)</f>
        <v>-270755606.29059166</v>
      </c>
      <c r="AK18" s="359">
        <f>IF(AK5&gt;'Painel  de Controle'!$E$26,0,Depreciação!AK19)</f>
        <v>-271041320.57630593</v>
      </c>
      <c r="AL18" s="359">
        <f>IF(AL5&gt;'Painel  de Controle'!$E$26,0,Depreciação!AL19)</f>
        <v>-271327034.86202019</v>
      </c>
      <c r="AM18" s="359">
        <f>IF(AM5&gt;'Painel  de Controle'!$E$26,0,Depreciação!AM19)</f>
        <v>-271612749.14773446</v>
      </c>
      <c r="AN18" s="359">
        <f>IF(AN5&gt;'Painel  de Controle'!$E$26,0,Depreciação!AN19)</f>
        <v>-271898463.43344873</v>
      </c>
      <c r="AO18" s="359">
        <f>IF(AO5&gt;'Painel  de Controle'!$E$26,0,Depreciação!AO19)</f>
        <v>-272184177.719163</v>
      </c>
      <c r="AP18" s="359">
        <f>IF(AP5&gt;'Painel  de Controle'!$E$26,0,Depreciação!AP19)</f>
        <v>-272469892.00487727</v>
      </c>
      <c r="AQ18" s="359">
        <f>IF(AQ5&gt;'Painel  de Controle'!$E$26,0,Depreciação!AQ19)</f>
        <v>-272612749.1477344</v>
      </c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</row>
    <row r="19" spans="1:63" ht="6.75" customHeight="1">
      <c r="A19" s="357"/>
      <c r="B19" s="357"/>
      <c r="C19" s="357"/>
      <c r="D19" s="357"/>
      <c r="E19" s="357"/>
      <c r="F19" s="359"/>
      <c r="G19" s="357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</row>
    <row r="20" spans="1:63" ht="15.75" customHeight="1" outlineLevel="1">
      <c r="A20" s="357"/>
      <c r="B20" s="357"/>
      <c r="C20" s="363" t="s">
        <v>327</v>
      </c>
      <c r="D20" s="363"/>
      <c r="E20" s="363"/>
      <c r="F20" s="359"/>
      <c r="G20" s="357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</row>
    <row r="21" spans="1:63" ht="15.75" customHeight="1" outlineLevel="1">
      <c r="A21" s="357"/>
      <c r="B21" s="357"/>
      <c r="C21" s="363" t="s">
        <v>328</v>
      </c>
      <c r="D21" s="363"/>
      <c r="E21" s="363"/>
      <c r="F21" s="359"/>
      <c r="G21" s="357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</row>
    <row r="22" spans="1:63" ht="15.75" customHeight="1" outlineLevel="1">
      <c r="A22" s="357"/>
      <c r="B22" s="357"/>
      <c r="C22" s="363" t="s">
        <v>326</v>
      </c>
      <c r="D22" s="363"/>
      <c r="E22" s="363"/>
      <c r="F22" s="359"/>
      <c r="G22" s="357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</row>
    <row r="23" spans="1:63" ht="15.75" customHeight="1">
      <c r="A23" s="357"/>
      <c r="B23" s="357"/>
      <c r="C23" s="363"/>
      <c r="D23" s="363"/>
      <c r="E23" s="363"/>
      <c r="F23" s="359"/>
      <c r="G23" s="357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</row>
    <row r="24" spans="1:63" ht="15.75" customHeight="1">
      <c r="A24" s="357"/>
      <c r="B24" s="357"/>
      <c r="C24" s="364" t="s">
        <v>329</v>
      </c>
      <c r="D24" s="364"/>
      <c r="E24" s="364"/>
      <c r="F24" s="365" t="s">
        <v>330</v>
      </c>
      <c r="G24" s="366"/>
      <c r="H24" s="367">
        <f t="shared" ref="H24:AQ24" si="4">H7+H14</f>
        <v>6766667.7059099805</v>
      </c>
      <c r="I24" s="367">
        <f t="shared" si="4"/>
        <v>23009988.343771234</v>
      </c>
      <c r="J24" s="367">
        <f t="shared" si="4"/>
        <v>182470862.97072655</v>
      </c>
      <c r="K24" s="367">
        <f t="shared" si="4"/>
        <v>264185208.37601784</v>
      </c>
      <c r="L24" s="367">
        <f t="shared" si="4"/>
        <v>300160543.08749342</v>
      </c>
      <c r="M24" s="367">
        <f t="shared" si="4"/>
        <v>313914932.60463047</v>
      </c>
      <c r="N24" s="367">
        <f t="shared" si="4"/>
        <v>292497067.11800271</v>
      </c>
      <c r="O24" s="367">
        <f t="shared" si="4"/>
        <v>270007167.28531468</v>
      </c>
      <c r="P24" s="367">
        <f t="shared" si="4"/>
        <v>247818616.2697852</v>
      </c>
      <c r="Q24" s="367">
        <f t="shared" si="4"/>
        <v>225121334.53513032</v>
      </c>
      <c r="R24" s="367">
        <f t="shared" si="4"/>
        <v>205744526.62729734</v>
      </c>
      <c r="S24" s="367">
        <f t="shared" si="4"/>
        <v>184469148.83076602</v>
      </c>
      <c r="T24" s="367">
        <f t="shared" si="4"/>
        <v>171033441.23570037</v>
      </c>
      <c r="U24" s="367">
        <f t="shared" si="4"/>
        <v>167900046.4593243</v>
      </c>
      <c r="V24" s="367">
        <f t="shared" si="4"/>
        <v>178436985.56150591</v>
      </c>
      <c r="W24" s="367">
        <f t="shared" si="4"/>
        <v>177592444.93819234</v>
      </c>
      <c r="X24" s="367">
        <f t="shared" si="4"/>
        <v>140681196.83045796</v>
      </c>
      <c r="Y24" s="367">
        <f t="shared" si="4"/>
        <v>134134583.62728062</v>
      </c>
      <c r="Z24" s="367">
        <f t="shared" si="4"/>
        <v>136458027.74057251</v>
      </c>
      <c r="AA24" s="367">
        <f t="shared" si="4"/>
        <v>138101466.0147773</v>
      </c>
      <c r="AB24" s="367">
        <f t="shared" si="4"/>
        <v>139447501.40000188</v>
      </c>
      <c r="AC24" s="367">
        <f t="shared" si="4"/>
        <v>140827125.45170856</v>
      </c>
      <c r="AD24" s="367">
        <f t="shared" si="4"/>
        <v>142239168.9660055</v>
      </c>
      <c r="AE24" s="367">
        <f t="shared" si="4"/>
        <v>143672619.84674576</v>
      </c>
      <c r="AF24" s="367">
        <f t="shared" si="4"/>
        <v>145127171.32754266</v>
      </c>
      <c r="AG24" s="367">
        <f t="shared" si="4"/>
        <v>143731844.80227622</v>
      </c>
      <c r="AH24" s="367">
        <f t="shared" si="4"/>
        <v>143645844.08487341</v>
      </c>
      <c r="AI24" s="367">
        <f t="shared" si="4"/>
        <v>144038493.32727712</v>
      </c>
      <c r="AJ24" s="367">
        <f t="shared" si="4"/>
        <v>148184990.66692525</v>
      </c>
      <c r="AK24" s="367">
        <f t="shared" si="4"/>
        <v>146281971.06026685</v>
      </c>
      <c r="AL24" s="367">
        <f t="shared" si="4"/>
        <v>143594421.75947461</v>
      </c>
      <c r="AM24" s="367">
        <f t="shared" si="4"/>
        <v>143563339.6189785</v>
      </c>
      <c r="AN24" s="367">
        <f t="shared" si="4"/>
        <v>143656886.59872532</v>
      </c>
      <c r="AO24" s="367">
        <f t="shared" si="4"/>
        <v>143661820.85614997</v>
      </c>
      <c r="AP24" s="367">
        <f t="shared" si="4"/>
        <v>143659144.60591704</v>
      </c>
      <c r="AQ24" s="367">
        <f t="shared" si="4"/>
        <v>147232004.59356564</v>
      </c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E24" s="361"/>
      <c r="BF24" s="361"/>
      <c r="BG24" s="361"/>
      <c r="BH24" s="361"/>
      <c r="BI24" s="361"/>
      <c r="BJ24" s="361"/>
      <c r="BK24" s="361"/>
    </row>
    <row r="25" spans="1:63" ht="15.75" customHeight="1">
      <c r="A25" s="357"/>
      <c r="B25" s="357"/>
      <c r="C25" s="360"/>
      <c r="D25" s="360"/>
      <c r="E25" s="360"/>
      <c r="F25" s="361"/>
      <c r="G25" s="357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  <c r="BG25" s="361"/>
      <c r="BH25" s="361"/>
      <c r="BI25" s="361"/>
      <c r="BJ25" s="361"/>
      <c r="BK25" s="361"/>
    </row>
    <row r="26" spans="1:63" ht="17.25" customHeight="1">
      <c r="A26" s="357"/>
      <c r="B26" s="357"/>
      <c r="C26" s="353" t="s">
        <v>331</v>
      </c>
      <c r="D26" s="353"/>
      <c r="E26" s="353"/>
      <c r="F26" s="354"/>
      <c r="G26" s="355"/>
      <c r="H26" s="356">
        <f t="shared" ref="H26:AQ26" si="5">H4</f>
        <v>2024</v>
      </c>
      <c r="I26" s="356">
        <f t="shared" si="5"/>
        <v>2025</v>
      </c>
      <c r="J26" s="356">
        <f t="shared" si="5"/>
        <v>2026</v>
      </c>
      <c r="K26" s="356">
        <f t="shared" si="5"/>
        <v>2027</v>
      </c>
      <c r="L26" s="356">
        <f t="shared" si="5"/>
        <v>2028</v>
      </c>
      <c r="M26" s="356">
        <f t="shared" si="5"/>
        <v>2029</v>
      </c>
      <c r="N26" s="356">
        <f t="shared" si="5"/>
        <v>2030</v>
      </c>
      <c r="O26" s="356">
        <f t="shared" si="5"/>
        <v>2031</v>
      </c>
      <c r="P26" s="356">
        <f t="shared" si="5"/>
        <v>2032</v>
      </c>
      <c r="Q26" s="356">
        <f t="shared" si="5"/>
        <v>2033</v>
      </c>
      <c r="R26" s="356">
        <f t="shared" si="5"/>
        <v>2034</v>
      </c>
      <c r="S26" s="356">
        <f t="shared" si="5"/>
        <v>2035</v>
      </c>
      <c r="T26" s="356">
        <f t="shared" si="5"/>
        <v>2036</v>
      </c>
      <c r="U26" s="356">
        <f t="shared" si="5"/>
        <v>2037</v>
      </c>
      <c r="V26" s="356">
        <f t="shared" si="5"/>
        <v>2038</v>
      </c>
      <c r="W26" s="356">
        <f t="shared" si="5"/>
        <v>2039</v>
      </c>
      <c r="X26" s="356">
        <f t="shared" si="5"/>
        <v>2040</v>
      </c>
      <c r="Y26" s="356">
        <f t="shared" si="5"/>
        <v>2041</v>
      </c>
      <c r="Z26" s="356">
        <f t="shared" si="5"/>
        <v>2042</v>
      </c>
      <c r="AA26" s="356">
        <f t="shared" si="5"/>
        <v>2043</v>
      </c>
      <c r="AB26" s="356">
        <f t="shared" si="5"/>
        <v>2044</v>
      </c>
      <c r="AC26" s="356">
        <f t="shared" si="5"/>
        <v>2045</v>
      </c>
      <c r="AD26" s="356">
        <f t="shared" si="5"/>
        <v>2046</v>
      </c>
      <c r="AE26" s="356">
        <f t="shared" si="5"/>
        <v>2047</v>
      </c>
      <c r="AF26" s="356">
        <f t="shared" si="5"/>
        <v>2048</v>
      </c>
      <c r="AG26" s="356">
        <f t="shared" si="5"/>
        <v>2049</v>
      </c>
      <c r="AH26" s="356">
        <f t="shared" si="5"/>
        <v>2050</v>
      </c>
      <c r="AI26" s="356">
        <f t="shared" si="5"/>
        <v>2051</v>
      </c>
      <c r="AJ26" s="356">
        <f t="shared" si="5"/>
        <v>2052</v>
      </c>
      <c r="AK26" s="356">
        <f t="shared" si="5"/>
        <v>2053</v>
      </c>
      <c r="AL26" s="356">
        <f t="shared" si="5"/>
        <v>2054</v>
      </c>
      <c r="AM26" s="356">
        <f t="shared" si="5"/>
        <v>2055</v>
      </c>
      <c r="AN26" s="356">
        <f t="shared" si="5"/>
        <v>2056</v>
      </c>
      <c r="AO26" s="356">
        <f t="shared" si="5"/>
        <v>2057</v>
      </c>
      <c r="AP26" s="356">
        <f t="shared" si="5"/>
        <v>2058</v>
      </c>
      <c r="AQ26" s="356">
        <f t="shared" si="5"/>
        <v>2059</v>
      </c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</row>
    <row r="27" spans="1:63" ht="15.75" customHeight="1">
      <c r="A27" s="357"/>
      <c r="B27" s="357"/>
      <c r="C27" s="353" t="s">
        <v>208</v>
      </c>
      <c r="D27" s="353"/>
      <c r="E27" s="353"/>
      <c r="F27" s="354"/>
      <c r="G27" s="355"/>
      <c r="H27" s="358">
        <v>0</v>
      </c>
      <c r="I27" s="358">
        <f t="shared" ref="I27:AQ27" si="6">H27+1</f>
        <v>1</v>
      </c>
      <c r="J27" s="358">
        <f t="shared" si="6"/>
        <v>2</v>
      </c>
      <c r="K27" s="358">
        <f t="shared" si="6"/>
        <v>3</v>
      </c>
      <c r="L27" s="358">
        <f t="shared" si="6"/>
        <v>4</v>
      </c>
      <c r="M27" s="358">
        <f t="shared" si="6"/>
        <v>5</v>
      </c>
      <c r="N27" s="358">
        <f t="shared" si="6"/>
        <v>6</v>
      </c>
      <c r="O27" s="358">
        <f t="shared" si="6"/>
        <v>7</v>
      </c>
      <c r="P27" s="358">
        <f t="shared" si="6"/>
        <v>8</v>
      </c>
      <c r="Q27" s="358">
        <f t="shared" si="6"/>
        <v>9</v>
      </c>
      <c r="R27" s="358">
        <f t="shared" si="6"/>
        <v>10</v>
      </c>
      <c r="S27" s="358">
        <f t="shared" si="6"/>
        <v>11</v>
      </c>
      <c r="T27" s="358">
        <f t="shared" si="6"/>
        <v>12</v>
      </c>
      <c r="U27" s="358">
        <f t="shared" si="6"/>
        <v>13</v>
      </c>
      <c r="V27" s="358">
        <f t="shared" si="6"/>
        <v>14</v>
      </c>
      <c r="W27" s="358">
        <f t="shared" si="6"/>
        <v>15</v>
      </c>
      <c r="X27" s="358">
        <f t="shared" si="6"/>
        <v>16</v>
      </c>
      <c r="Y27" s="358">
        <f t="shared" si="6"/>
        <v>17</v>
      </c>
      <c r="Z27" s="358">
        <f t="shared" si="6"/>
        <v>18</v>
      </c>
      <c r="AA27" s="358">
        <f t="shared" si="6"/>
        <v>19</v>
      </c>
      <c r="AB27" s="358">
        <f t="shared" si="6"/>
        <v>20</v>
      </c>
      <c r="AC27" s="358">
        <f t="shared" si="6"/>
        <v>21</v>
      </c>
      <c r="AD27" s="358">
        <f t="shared" si="6"/>
        <v>22</v>
      </c>
      <c r="AE27" s="358">
        <f t="shared" si="6"/>
        <v>23</v>
      </c>
      <c r="AF27" s="358">
        <f t="shared" si="6"/>
        <v>24</v>
      </c>
      <c r="AG27" s="358">
        <f t="shared" si="6"/>
        <v>25</v>
      </c>
      <c r="AH27" s="358">
        <f t="shared" si="6"/>
        <v>26</v>
      </c>
      <c r="AI27" s="358">
        <f t="shared" si="6"/>
        <v>27</v>
      </c>
      <c r="AJ27" s="358">
        <f t="shared" si="6"/>
        <v>28</v>
      </c>
      <c r="AK27" s="358">
        <f t="shared" si="6"/>
        <v>29</v>
      </c>
      <c r="AL27" s="358">
        <f t="shared" si="6"/>
        <v>30</v>
      </c>
      <c r="AM27" s="358">
        <f t="shared" si="6"/>
        <v>31</v>
      </c>
      <c r="AN27" s="358">
        <f t="shared" si="6"/>
        <v>32</v>
      </c>
      <c r="AO27" s="358">
        <f t="shared" si="6"/>
        <v>33</v>
      </c>
      <c r="AP27" s="358">
        <f t="shared" si="6"/>
        <v>34</v>
      </c>
      <c r="AQ27" s="358">
        <f t="shared" si="6"/>
        <v>35</v>
      </c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</row>
    <row r="28" spans="1:63" ht="15.75" customHeight="1">
      <c r="A28" s="357"/>
      <c r="B28" s="357"/>
      <c r="C28" s="357"/>
      <c r="D28" s="357"/>
      <c r="E28" s="357"/>
      <c r="F28" s="359"/>
      <c r="G28" s="357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</row>
    <row r="29" spans="1:63" ht="15.75" customHeight="1">
      <c r="A29" s="357"/>
      <c r="B29" s="357"/>
      <c r="C29" s="360" t="s">
        <v>332</v>
      </c>
      <c r="D29" s="360"/>
      <c r="E29" s="360"/>
      <c r="F29" s="361" t="s">
        <v>333</v>
      </c>
      <c r="G29" s="357"/>
      <c r="H29" s="362">
        <f t="shared" ref="H29:AQ29" si="7">SUM(H31:H33)</f>
        <v>276758.96876712324</v>
      </c>
      <c r="I29" s="362">
        <f t="shared" si="7"/>
        <v>663524.96225818491</v>
      </c>
      <c r="J29" s="362">
        <f t="shared" si="7"/>
        <v>530410.79501773859</v>
      </c>
      <c r="K29" s="362">
        <f t="shared" si="7"/>
        <v>476630.8615059143</v>
      </c>
      <c r="L29" s="362">
        <f t="shared" si="7"/>
        <v>24299648.797899112</v>
      </c>
      <c r="M29" s="362">
        <f t="shared" si="7"/>
        <v>40624485.1743031</v>
      </c>
      <c r="N29" s="362">
        <f t="shared" si="7"/>
        <v>38790040.190402657</v>
      </c>
      <c r="O29" s="362">
        <f t="shared" si="7"/>
        <v>36926910.626845345</v>
      </c>
      <c r="P29" s="362">
        <f t="shared" si="7"/>
        <v>35131271.43450018</v>
      </c>
      <c r="Q29" s="362">
        <f t="shared" si="7"/>
        <v>33457914.9551524</v>
      </c>
      <c r="R29" s="362">
        <f t="shared" si="7"/>
        <v>31603987.634138897</v>
      </c>
      <c r="S29" s="362">
        <f t="shared" si="7"/>
        <v>29754991.253015142</v>
      </c>
      <c r="T29" s="362">
        <f t="shared" si="7"/>
        <v>27903175.474875797</v>
      </c>
      <c r="U29" s="362">
        <f t="shared" si="7"/>
        <v>14716797.219449515</v>
      </c>
      <c r="V29" s="362">
        <f t="shared" si="7"/>
        <v>3507963.5595041085</v>
      </c>
      <c r="W29" s="362">
        <f t="shared" si="7"/>
        <v>3547333.093181055</v>
      </c>
      <c r="X29" s="362">
        <f t="shared" si="7"/>
        <v>3562102.5419679838</v>
      </c>
      <c r="Y29" s="362">
        <f t="shared" si="7"/>
        <v>3523312.53632103</v>
      </c>
      <c r="Z29" s="362">
        <f t="shared" si="7"/>
        <v>3529614.3450648012</v>
      </c>
      <c r="AA29" s="362">
        <f t="shared" si="7"/>
        <v>3549088.2857774412</v>
      </c>
      <c r="AB29" s="362">
        <f t="shared" si="7"/>
        <v>3567552.4103939189</v>
      </c>
      <c r="AC29" s="362">
        <f t="shared" si="7"/>
        <v>3585574.8884728597</v>
      </c>
      <c r="AD29" s="362">
        <f t="shared" si="7"/>
        <v>3603647.2460882883</v>
      </c>
      <c r="AE29" s="362">
        <f t="shared" si="7"/>
        <v>3621767.7469596574</v>
      </c>
      <c r="AF29" s="362">
        <f t="shared" si="7"/>
        <v>3639920.0380039462</v>
      </c>
      <c r="AG29" s="362">
        <f t="shared" si="7"/>
        <v>3658103.6636697208</v>
      </c>
      <c r="AH29" s="362">
        <f t="shared" si="7"/>
        <v>3672055.1893781088</v>
      </c>
      <c r="AI29" s="362">
        <f t="shared" si="7"/>
        <v>3701389.8959319489</v>
      </c>
      <c r="AJ29" s="362">
        <f t="shared" si="7"/>
        <v>3897968.9627309553</v>
      </c>
      <c r="AK29" s="362">
        <f t="shared" si="7"/>
        <v>4009259.6724241627</v>
      </c>
      <c r="AL29" s="362">
        <f t="shared" si="7"/>
        <v>4006857.9563628845</v>
      </c>
      <c r="AM29" s="362">
        <f t="shared" si="7"/>
        <v>4003291.2051393818</v>
      </c>
      <c r="AN29" s="362">
        <f t="shared" si="7"/>
        <v>4003669.3366554091</v>
      </c>
      <c r="AO29" s="362">
        <f t="shared" si="7"/>
        <v>4004232.5437758481</v>
      </c>
      <c r="AP29" s="362">
        <f t="shared" si="7"/>
        <v>4004664.1600360582</v>
      </c>
      <c r="AQ29" s="362">
        <f t="shared" si="7"/>
        <v>4150212.3409643723</v>
      </c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E29" s="361"/>
      <c r="BF29" s="361"/>
      <c r="BG29" s="361"/>
      <c r="BH29" s="361"/>
      <c r="BI29" s="361"/>
      <c r="BJ29" s="361"/>
      <c r="BK29" s="361"/>
    </row>
    <row r="30" spans="1:63" ht="15.75" customHeight="1">
      <c r="A30" s="357"/>
      <c r="B30" s="357"/>
      <c r="C30" s="357"/>
      <c r="D30" s="357"/>
      <c r="E30" s="357"/>
      <c r="F30" s="359"/>
      <c r="G30" s="357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</row>
    <row r="31" spans="1:63" ht="15.75" customHeight="1">
      <c r="A31" s="357"/>
      <c r="B31" s="357"/>
      <c r="C31" s="363" t="s">
        <v>334</v>
      </c>
      <c r="D31" s="363"/>
      <c r="E31" s="363"/>
      <c r="F31" s="359"/>
      <c r="G31" s="357"/>
      <c r="H31" s="359">
        <f>IF(H27&gt;'Painel  de Controle'!$E$26,0,-'Premissas Financeiras'!$T$40/365*('DRE '!H16 + 'DRE '!H21))</f>
        <v>276758.96876712324</v>
      </c>
      <c r="I31" s="359">
        <f>IF(I27&gt;'Painel  de Controle'!$E$26,0,-'Premissas Financeiras'!$T$40/365*('DRE '!I16 + 'DRE '!I21))</f>
        <v>262370.04777886492</v>
      </c>
      <c r="J31" s="359">
        <f>IF(J27&gt;'Painel  de Controle'!$E$26,0,-'Premissas Financeiras'!$T$40/365*('DRE '!J16 + 'DRE '!J21))</f>
        <v>530410.79501773859</v>
      </c>
      <c r="K31" s="359">
        <f>IF(K27&gt;'Painel  de Controle'!$E$26,0,-'Premissas Financeiras'!$T$40/365*('DRE '!K16 + 'DRE '!K21))</f>
        <v>476630.8615059143</v>
      </c>
      <c r="L31" s="359">
        <f>IF(L27&gt;'Painel  de Controle'!$E$26,0,-'Premissas Financeiras'!$T$40/365*('DRE '!L16 + 'DRE '!L21))</f>
        <v>1684957.4871689237</v>
      </c>
      <c r="M31" s="359">
        <f>IF(M27&gt;'Painel  de Controle'!$E$26,0,-'Premissas Financeiras'!$T$40/365*('DRE '!M16 + 'DRE '!M21))</f>
        <v>1717452.489936047</v>
      </c>
      <c r="N31" s="359">
        <f>IF(N27&gt;'Painel  de Controle'!$E$26,0,-'Premissas Financeiras'!$T$40/365*('DRE '!N16 + 'DRE '!N21))</f>
        <v>1717452.489936047</v>
      </c>
      <c r="O31" s="359">
        <f>IF(O27&gt;'Painel  de Controle'!$E$26,0,-'Premissas Financeiras'!$T$40/365*('DRE '!O16 + 'DRE '!O21))</f>
        <v>1717452.489936047</v>
      </c>
      <c r="P31" s="359">
        <f>IF(P27&gt;'Painel  de Controle'!$E$26,0,-'Premissas Financeiras'!$T$40/365*('DRE '!P16 + 'DRE '!P21))</f>
        <v>1717452.489936047</v>
      </c>
      <c r="Q31" s="359">
        <f>IF(Q27&gt;'Painel  de Controle'!$E$26,0,-'Premissas Financeiras'!$T$40/365*('DRE '!Q16 + 'DRE '!Q21))</f>
        <v>1717452.489936047</v>
      </c>
      <c r="R31" s="359">
        <f>IF(R27&gt;'Painel  de Controle'!$E$26,0,-'Premissas Financeiras'!$T$40/365*('DRE '!R16 + 'DRE '!R21))</f>
        <v>1717452.489936047</v>
      </c>
      <c r="S31" s="359">
        <f>IF(S27&gt;'Painel  de Controle'!$E$26,0,-'Premissas Financeiras'!$T$40/365*('DRE '!S16 + 'DRE '!S21))</f>
        <v>1717452.489936047</v>
      </c>
      <c r="T31" s="359">
        <f>IF(T27&gt;'Painel  de Controle'!$E$26,0,-'Premissas Financeiras'!$T$40/365*('DRE '!T16 + 'DRE '!T21))</f>
        <v>1717452.489936047</v>
      </c>
      <c r="U31" s="359">
        <f>IF(U27&gt;'Painel  de Controle'!$E$26,0,-'Premissas Financeiras'!$T$40/365*('DRE '!U16 + 'DRE '!U21))</f>
        <v>1717452.489936047</v>
      </c>
      <c r="V31" s="359">
        <f>IF(V27&gt;'Painel  de Controle'!$E$26,0,-'Premissas Financeiras'!$T$40/365*('DRE '!V16 + 'DRE '!V21))</f>
        <v>1717452.489936047</v>
      </c>
      <c r="W31" s="359">
        <f>IF(W27&gt;'Painel  de Controle'!$E$26,0,-'Premissas Financeiras'!$T$40/365*('DRE '!W16 + 'DRE '!W21))</f>
        <v>1717452.489936047</v>
      </c>
      <c r="X31" s="359">
        <f>IF(X27&gt;'Painel  de Controle'!$E$26,0,-'Premissas Financeiras'!$T$40/365*('DRE '!X16 + 'DRE '!X21))</f>
        <v>1717452.489936047</v>
      </c>
      <c r="Y31" s="359">
        <f>IF(Y27&gt;'Painel  de Controle'!$E$26,0,-'Premissas Financeiras'!$T$40/365*('DRE '!Y16 + 'DRE '!Y21))</f>
        <v>1717452.489936047</v>
      </c>
      <c r="Z31" s="359">
        <f>IF(Z27&gt;'Painel  de Controle'!$E$26,0,-'Premissas Financeiras'!$T$40/365*('DRE '!Z16 + 'DRE '!Z21))</f>
        <v>1717452.489936047</v>
      </c>
      <c r="AA31" s="359">
        <f>IF(AA27&gt;'Painel  de Controle'!$E$26,0,-'Premissas Financeiras'!$T$40/365*('DRE '!AA16 + 'DRE '!AA21))</f>
        <v>1717452.489936047</v>
      </c>
      <c r="AB31" s="359">
        <f>IF(AB27&gt;'Painel  de Controle'!$E$26,0,-'Premissas Financeiras'!$T$40/365*('DRE '!AB16 + 'DRE '!AB21))</f>
        <v>1717452.489936047</v>
      </c>
      <c r="AC31" s="359">
        <f>IF(AC27&gt;'Painel  de Controle'!$E$26,0,-'Premissas Financeiras'!$T$40/365*('DRE '!AC16 + 'DRE '!AC21))</f>
        <v>1717452.489936047</v>
      </c>
      <c r="AD31" s="359">
        <f>IF(AD27&gt;'Painel  de Controle'!$E$26,0,-'Premissas Financeiras'!$T$40/365*('DRE '!AD16 + 'DRE '!AD21))</f>
        <v>1717452.489936047</v>
      </c>
      <c r="AE31" s="359">
        <f>IF(AE27&gt;'Painel  de Controle'!$E$26,0,-'Premissas Financeiras'!$T$40/365*('DRE '!AE16 + 'DRE '!AE21))</f>
        <v>1717452.489936047</v>
      </c>
      <c r="AF31" s="359">
        <f>IF(AF27&gt;'Painel  de Controle'!$E$26,0,-'Premissas Financeiras'!$T$40/365*('DRE '!AF16 + 'DRE '!AF21))</f>
        <v>1717452.489936047</v>
      </c>
      <c r="AG31" s="359">
        <f>IF(AG27&gt;'Painel  de Controle'!$E$26,0,-'Premissas Financeiras'!$T$40/365*('DRE '!AG16 + 'DRE '!AG21))</f>
        <v>1717452.489936047</v>
      </c>
      <c r="AH31" s="359">
        <f>IF(AH27&gt;'Painel  de Controle'!$E$26,0,-'Premissas Financeiras'!$T$40/365*('DRE '!AH16 + 'DRE '!AH21))</f>
        <v>1717452.489936047</v>
      </c>
      <c r="AI31" s="359">
        <f>IF(AI27&gt;'Painel  de Controle'!$E$26,0,-'Premissas Financeiras'!$T$40/365*('DRE '!AI16 + 'DRE '!AI21))</f>
        <v>1717452.489936047</v>
      </c>
      <c r="AJ31" s="359">
        <f>IF(AJ27&gt;'Painel  de Controle'!$E$26,0,-'Premissas Financeiras'!$T$40/365*('DRE '!AJ16 + 'DRE '!AJ21))</f>
        <v>1717452.489936047</v>
      </c>
      <c r="AK31" s="359">
        <f>IF(AK27&gt;'Painel  de Controle'!$E$26,0,-'Premissas Financeiras'!$T$40/365*('DRE '!AK16 + 'DRE '!AK21))</f>
        <v>1717452.489936047</v>
      </c>
      <c r="AL31" s="359">
        <f>IF(AL27&gt;'Painel  de Controle'!$E$26,0,-'Premissas Financeiras'!$T$40/365*('DRE '!AL16 + 'DRE '!AL21))</f>
        <v>1717452.489936047</v>
      </c>
      <c r="AM31" s="359">
        <f>IF(AM27&gt;'Painel  de Controle'!$E$26,0,-'Premissas Financeiras'!$T$40/365*('DRE '!AM16 + 'DRE '!AM21))</f>
        <v>1717452.489936047</v>
      </c>
      <c r="AN31" s="359">
        <f>IF(AN27&gt;'Painel  de Controle'!$E$26,0,-'Premissas Financeiras'!$T$40/365*('DRE '!AN16 + 'DRE '!AN21))</f>
        <v>1717452.489936047</v>
      </c>
      <c r="AO31" s="359">
        <f>IF(AO27&gt;'Painel  de Controle'!$E$26,0,-'Premissas Financeiras'!$T$40/365*('DRE '!AO16 + 'DRE '!AO21))</f>
        <v>1717452.489936047</v>
      </c>
      <c r="AP31" s="359">
        <f>IF(AP27&gt;'Painel  de Controle'!$E$26,0,-'Premissas Financeiras'!$T$40/365*('DRE '!AP16 + 'DRE '!AP21))</f>
        <v>1717452.489936047</v>
      </c>
      <c r="AQ31" s="359">
        <f>IF(AQ27&gt;'Painel  de Controle'!$E$26,0,-'Premissas Financeiras'!$T$40/365*('DRE '!AQ16 + 'DRE '!AQ21))</f>
        <v>1717452.489936047</v>
      </c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</row>
    <row r="32" spans="1:63" ht="15.75" customHeight="1">
      <c r="A32" s="357"/>
      <c r="B32" s="357"/>
      <c r="C32" s="363" t="s">
        <v>254</v>
      </c>
      <c r="D32" s="363"/>
      <c r="E32" s="363"/>
      <c r="F32" s="359"/>
      <c r="G32" s="357"/>
      <c r="H32" s="359">
        <f>IF(H27&gt;'Painel  de Controle'!$E$26,0,'Premissas Financeiras'!$T$41/365*-('DRE '!H10+'DRE '!H38+'DRE '!H39))</f>
        <v>0</v>
      </c>
      <c r="I32" s="359">
        <f>IF(I27&gt;'Painel  de Controle'!$E$26,0,'Premissas Financeiras'!$T$41/365*-('DRE '!I10+'DRE '!I38+'DRE '!I39))</f>
        <v>401154.91447932</v>
      </c>
      <c r="J32" s="359">
        <f>IF(J27&gt;'Painel  de Controle'!$E$26,0,'Premissas Financeiras'!$T$41/365*-('DRE '!J10+'DRE '!J38+'DRE '!J39))</f>
        <v>0</v>
      </c>
      <c r="K32" s="359">
        <f>IF(K27&gt;'Painel  de Controle'!$E$26,0,'Premissas Financeiras'!$T$41/365*-('DRE '!K10+'DRE '!K38+'DRE '!K39))</f>
        <v>0</v>
      </c>
      <c r="L32" s="359">
        <f>IF(L27&gt;'Painel  de Controle'!$E$26,0,'Premissas Financeiras'!$T$41/365*-('DRE '!L10+'DRE '!L38+'DRE '!L39))</f>
        <v>1165399.2509261365</v>
      </c>
      <c r="M32" s="359">
        <f>IF(M27&gt;'Painel  de Controle'!$E$26,0,'Premissas Financeiras'!$T$41/365*-('DRE '!M10+'DRE '!M38+'DRE '!M39))</f>
        <v>1181056.1343372939</v>
      </c>
      <c r="N32" s="359">
        <f>IF(N27&gt;'Painel  de Controle'!$E$26,0,'Premissas Financeiras'!$T$41/365*-('DRE '!N10+'DRE '!N38+'DRE '!N39))</f>
        <v>1235645.8231595734</v>
      </c>
      <c r="O32" s="359">
        <f>IF(O27&gt;'Painel  de Controle'!$E$26,0,'Premissas Financeiras'!$T$41/365*-('DRE '!O10+'DRE '!O38+'DRE '!O39))</f>
        <v>1261550.9323249962</v>
      </c>
      <c r="P32" s="359">
        <f>IF(P27&gt;'Painel  de Controle'!$E$26,0,'Premissas Financeiras'!$T$41/365*-('DRE '!P10+'DRE '!P38+'DRE '!P39))</f>
        <v>1354946.4127025569</v>
      </c>
      <c r="Q32" s="359">
        <f>IF(Q27&gt;'Painel  de Controle'!$E$26,0,'Premissas Financeiras'!$T$41/365*-('DRE '!Q10+'DRE '!Q38+'DRE '!Q39))</f>
        <v>1570624.6060775046</v>
      </c>
      <c r="R32" s="359">
        <f>IF(R27&gt;'Painel  de Controle'!$E$26,0,'Premissas Financeiras'!$T$41/365*-('DRE '!R10+'DRE '!R38+'DRE '!R39))</f>
        <v>1605731.9577867314</v>
      </c>
      <c r="S32" s="359">
        <f>IF(S27&gt;'Painel  de Controle'!$E$26,0,'Premissas Financeiras'!$T$41/365*-('DRE '!S10+'DRE '!S38+'DRE '!S39))</f>
        <v>1645770.2493857003</v>
      </c>
      <c r="T32" s="359">
        <f>IF(T27&gt;'Painel  de Controle'!$E$26,0,'Premissas Financeiras'!$T$41/365*-('DRE '!T10+'DRE '!T38+'DRE '!T39))</f>
        <v>1682989.1439690916</v>
      </c>
      <c r="U32" s="359">
        <f>IF(U27&gt;'Painel  de Controle'!$E$26,0,'Premissas Financeiras'!$T$41/365*-('DRE '!U10+'DRE '!U38+'DRE '!U39))</f>
        <v>1731850.03440457</v>
      </c>
      <c r="V32" s="359">
        <f>IF(V27&gt;'Painel  de Controle'!$E$26,0,'Premissas Financeiras'!$T$41/365*-('DRE '!V10+'DRE '!V38+'DRE '!V39))</f>
        <v>1790511.0695680617</v>
      </c>
      <c r="W32" s="359">
        <f>IF(W27&gt;'Painel  de Controle'!$E$26,0,'Premissas Financeiras'!$T$41/365*-('DRE '!W10+'DRE '!W38+'DRE '!W39))</f>
        <v>1829880.6032450083</v>
      </c>
      <c r="X32" s="359">
        <f>IF(X27&gt;'Painel  de Controle'!$E$26,0,'Premissas Financeiras'!$T$41/365*-('DRE '!X10+'DRE '!X38+'DRE '!X39))</f>
        <v>1844650.0520319368</v>
      </c>
      <c r="Y32" s="359">
        <f>IF(Y27&gt;'Painel  de Controle'!$E$26,0,'Premissas Financeiras'!$T$41/365*-('DRE '!Y10+'DRE '!Y38+'DRE '!Y39))</f>
        <v>1805860.0463849828</v>
      </c>
      <c r="Z32" s="359">
        <f>IF(Z27&gt;'Painel  de Controle'!$E$26,0,'Premissas Financeiras'!$T$41/365*-('DRE '!Z10+'DRE '!Z38+'DRE '!Z39))</f>
        <v>1812161.8551287544</v>
      </c>
      <c r="AA32" s="359">
        <f>IF(AA27&gt;'Painel  de Controle'!$E$26,0,'Premissas Financeiras'!$T$41/365*-('DRE '!AA10+'DRE '!AA38+'DRE '!AA39))</f>
        <v>1831635.7958413945</v>
      </c>
      <c r="AB32" s="359">
        <f>IF(AB27&gt;'Painel  de Controle'!$E$26,0,'Premissas Financeiras'!$T$41/365*-('DRE '!AB10+'DRE '!AB38+'DRE '!AB39))</f>
        <v>1850099.9204578721</v>
      </c>
      <c r="AC32" s="359">
        <f>IF(AC27&gt;'Painel  de Controle'!$E$26,0,'Premissas Financeiras'!$T$41/365*-('DRE '!AC10+'DRE '!AC38+'DRE '!AC39))</f>
        <v>1868122.398536813</v>
      </c>
      <c r="AD32" s="359">
        <f>IF(AD27&gt;'Painel  de Controle'!$E$26,0,'Premissas Financeiras'!$T$41/365*-('DRE '!AD10+'DRE '!AD38+'DRE '!AD39))</f>
        <v>1886194.7561522413</v>
      </c>
      <c r="AE32" s="359">
        <f>IF(AE27&gt;'Painel  de Controle'!$E$26,0,'Premissas Financeiras'!$T$41/365*-('DRE '!AE10+'DRE '!AE38+'DRE '!AE39))</f>
        <v>1904315.2570236104</v>
      </c>
      <c r="AF32" s="359">
        <f>IF(AF27&gt;'Painel  de Controle'!$E$26,0,'Premissas Financeiras'!$T$41/365*-('DRE '!AF10+'DRE '!AF38+'DRE '!AF39))</f>
        <v>1922467.5480678992</v>
      </c>
      <c r="AG32" s="359">
        <f>IF(AG27&gt;'Painel  de Controle'!$E$26,0,'Premissas Financeiras'!$T$41/365*-('DRE '!AG10+'DRE '!AG38+'DRE '!AG39))</f>
        <v>1940651.1737336738</v>
      </c>
      <c r="AH32" s="359">
        <f>IF(AH27&gt;'Painel  de Controle'!$E$26,0,'Premissas Financeiras'!$T$41/365*-('DRE '!AH10+'DRE '!AH38+'DRE '!AH39))</f>
        <v>1954602.6994420621</v>
      </c>
      <c r="AI32" s="359">
        <f>IF(AI27&gt;'Painel  de Controle'!$E$26,0,'Premissas Financeiras'!$T$41/365*-('DRE '!AI10+'DRE '!AI38+'DRE '!AI39))</f>
        <v>1983937.4059959017</v>
      </c>
      <c r="AJ32" s="359">
        <f>IF(AJ27&gt;'Painel  de Controle'!$E$26,0,'Premissas Financeiras'!$T$41/365*-('DRE '!AJ10+'DRE '!AJ38+'DRE '!AJ39))</f>
        <v>2180516.4727949086</v>
      </c>
      <c r="AK32" s="359">
        <f>IF(AK27&gt;'Painel  de Controle'!$E$26,0,'Premissas Financeiras'!$T$41/365*-('DRE '!AK10+'DRE '!AK38+'DRE '!AK39))</f>
        <v>2291807.182488116</v>
      </c>
      <c r="AL32" s="359">
        <f>IF(AL27&gt;'Painel  de Controle'!$E$26,0,'Premissas Financeiras'!$T$41/365*-('DRE '!AL10+'DRE '!AL38+'DRE '!AL39))</f>
        <v>2289405.4664268377</v>
      </c>
      <c r="AM32" s="359">
        <f>IF(AM27&gt;'Painel  de Controle'!$E$26,0,'Premissas Financeiras'!$T$41/365*-('DRE '!AM10+'DRE '!AM38+'DRE '!AM39))</f>
        <v>2285838.7152033346</v>
      </c>
      <c r="AN32" s="359">
        <f>IF(AN27&gt;'Painel  de Controle'!$E$26,0,'Premissas Financeiras'!$T$41/365*-('DRE '!AN10+'DRE '!AN38+'DRE '!AN39))</f>
        <v>2286216.8467193623</v>
      </c>
      <c r="AO32" s="359">
        <f>IF(AO27&gt;'Painel  de Controle'!$E$26,0,'Premissas Financeiras'!$T$41/365*-('DRE '!AO10+'DRE '!AO38+'DRE '!AO39))</f>
        <v>2286780.0538398009</v>
      </c>
      <c r="AP32" s="359">
        <f>IF(AP27&gt;'Painel  de Controle'!$E$26,0,'Premissas Financeiras'!$T$41/365*-('DRE '!AP10+'DRE '!AP38+'DRE '!AP39))</f>
        <v>2287211.6701000114</v>
      </c>
      <c r="AQ32" s="359">
        <f>IF(AQ27&gt;'Painel  de Controle'!$E$26,0,'Premissas Financeiras'!$T$41/365*-('DRE '!AQ10+'DRE '!AQ38+'DRE '!AQ39))</f>
        <v>2432759.8510283255</v>
      </c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</row>
    <row r="33" spans="1:63" ht="15.75" customHeight="1">
      <c r="A33" s="357"/>
      <c r="B33" s="357"/>
      <c r="C33" s="363" t="s">
        <v>335</v>
      </c>
      <c r="D33" s="363"/>
      <c r="E33" s="363"/>
      <c r="F33" s="359">
        <f>SUM(H33:AQ33)</f>
        <v>281631628.31891459</v>
      </c>
      <c r="G33" s="357"/>
      <c r="H33" s="359">
        <f>IF(H27&gt;'Painel  de Controle'!$E$26,0,Financiamento!H13)</f>
        <v>0</v>
      </c>
      <c r="I33" s="359">
        <f>IF(I27&gt;'Painel  de Controle'!$E$26,0,Financiamento!I13)</f>
        <v>0</v>
      </c>
      <c r="J33" s="359">
        <f>IF(J27&gt;'Painel  de Controle'!$E$26,0,Financiamento!J13)</f>
        <v>0</v>
      </c>
      <c r="K33" s="359">
        <f>IF(K27&gt;'Painel  de Controle'!$E$26,0,Financiamento!K13)</f>
        <v>0</v>
      </c>
      <c r="L33" s="359">
        <f>IF(L27&gt;'Painel  de Controle'!$E$26,0,Financiamento!L13)</f>
        <v>21449292.059804052</v>
      </c>
      <c r="M33" s="359">
        <f>IF(M27&gt;'Painel  de Controle'!$E$26,0,Financiamento!M13)</f>
        <v>37725976.550029755</v>
      </c>
      <c r="N33" s="359">
        <f>IF(N27&gt;'Painel  de Controle'!$E$26,0,Financiamento!N13)</f>
        <v>35836941.877307035</v>
      </c>
      <c r="O33" s="359">
        <f>IF(O27&gt;'Painel  de Controle'!$E$26,0,Financiamento!O13)</f>
        <v>33947907.204584301</v>
      </c>
      <c r="P33" s="359">
        <f>IF(P27&gt;'Painel  de Controle'!$E$26,0,Financiamento!P13)</f>
        <v>32058872.531861573</v>
      </c>
      <c r="Q33" s="359">
        <f>IF(Q27&gt;'Painel  de Controle'!$E$26,0,Financiamento!Q13)</f>
        <v>30169837.859138846</v>
      </c>
      <c r="R33" s="359">
        <f>IF(R27&gt;'Painel  de Controle'!$E$26,0,Financiamento!R13)</f>
        <v>28280803.186416119</v>
      </c>
      <c r="S33" s="359">
        <f>IF(S27&gt;'Painel  de Controle'!$E$26,0,Financiamento!S13)</f>
        <v>26391768.513693396</v>
      </c>
      <c r="T33" s="359">
        <f>IF(T27&gt;'Painel  de Controle'!$E$26,0,Financiamento!T13)</f>
        <v>24502733.840970658</v>
      </c>
      <c r="U33" s="359">
        <f>IF(U27&gt;'Painel  de Controle'!$E$26,0,Financiamento!U13)</f>
        <v>11267494.695108898</v>
      </c>
      <c r="V33" s="359">
        <f>IF(V27&gt;'Painel  de Controle'!$E$26,0,Financiamento!V13)</f>
        <v>0</v>
      </c>
      <c r="W33" s="359">
        <f>IF(W27&gt;'Painel  de Controle'!$E$26,0,Financiamento!W13)</f>
        <v>0</v>
      </c>
      <c r="X33" s="359">
        <f>IF(X27&gt;'Painel  de Controle'!$E$26,0,Financiamento!X13)</f>
        <v>0</v>
      </c>
      <c r="Y33" s="359">
        <f>IF(Y27&gt;'Painel  de Controle'!$E$26,0,Financiamento!Y13)</f>
        <v>0</v>
      </c>
      <c r="Z33" s="359">
        <f>IF(Z27&gt;'Painel  de Controle'!$E$26,0,Financiamento!Z13)</f>
        <v>0</v>
      </c>
      <c r="AA33" s="359">
        <f>IF(AA27&gt;'Painel  de Controle'!$E$26,0,Financiamento!AA13)</f>
        <v>0</v>
      </c>
      <c r="AB33" s="359">
        <f>IF(AB27&gt;'Painel  de Controle'!$E$26,0,Financiamento!AB13)</f>
        <v>0</v>
      </c>
      <c r="AC33" s="359">
        <f>IF(AC27&gt;'Painel  de Controle'!$E$26,0,Financiamento!AC13)</f>
        <v>0</v>
      </c>
      <c r="AD33" s="359">
        <f>IF(AD27&gt;'Painel  de Controle'!$E$26,0,Financiamento!AD13)</f>
        <v>0</v>
      </c>
      <c r="AE33" s="359">
        <f>IF(AE27&gt;'Painel  de Controle'!$E$26,0,Financiamento!AE13)</f>
        <v>0</v>
      </c>
      <c r="AF33" s="359">
        <f>IF(AF27&gt;'Painel  de Controle'!$E$26,0,Financiamento!AF13)</f>
        <v>0</v>
      </c>
      <c r="AG33" s="359">
        <f>IF(AG27&gt;'Painel  de Controle'!$E$26,0,Financiamento!AG13)</f>
        <v>0</v>
      </c>
      <c r="AH33" s="359">
        <f>IF(AH27&gt;'Painel  de Controle'!$E$26,0,Financiamento!AH13)</f>
        <v>0</v>
      </c>
      <c r="AI33" s="359">
        <f>IF(AI27&gt;'Painel  de Controle'!$E$26,0,Financiamento!AI13)</f>
        <v>0</v>
      </c>
      <c r="AJ33" s="359">
        <f>IF(AJ27&gt;'Painel  de Controle'!$E$26,0,Financiamento!AJ13)</f>
        <v>0</v>
      </c>
      <c r="AK33" s="359">
        <f>IF(AK27&gt;'Painel  de Controle'!$E$26,0,Financiamento!AK13)</f>
        <v>0</v>
      </c>
      <c r="AL33" s="359">
        <f>IF(AL27&gt;'Painel  de Controle'!$E$26,0,Financiamento!AL13)</f>
        <v>0</v>
      </c>
      <c r="AM33" s="359">
        <f>IF(AM27&gt;'Painel  de Controle'!$E$26,0,Financiamento!AM13)</f>
        <v>0</v>
      </c>
      <c r="AN33" s="359">
        <f>IF(AN27&gt;'Painel  de Controle'!$E$26,0,Financiamento!AN13)</f>
        <v>0</v>
      </c>
      <c r="AO33" s="359">
        <f>IF(AO27&gt;'Painel  de Controle'!$E$26,0,Financiamento!AO13)</f>
        <v>0</v>
      </c>
      <c r="AP33" s="359">
        <f>IF(AP27&gt;'Painel  de Controle'!$E$26,0,Financiamento!AP13)</f>
        <v>0</v>
      </c>
      <c r="AQ33" s="359">
        <f>IF(AQ27&gt;'Painel  de Controle'!$E$26,0,Financiamento!AQ13)</f>
        <v>0</v>
      </c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</row>
    <row r="34" spans="1:63" ht="15.75" customHeight="1">
      <c r="A34" s="357"/>
      <c r="B34" s="357"/>
      <c r="C34" s="363"/>
      <c r="D34" s="363"/>
      <c r="E34" s="363"/>
      <c r="F34" s="359"/>
      <c r="G34" s="357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</row>
    <row r="35" spans="1:63" ht="15.75" customHeight="1">
      <c r="A35" s="357"/>
      <c r="B35" s="357"/>
      <c r="C35" s="360" t="s">
        <v>336</v>
      </c>
      <c r="D35" s="360"/>
      <c r="E35" s="360"/>
      <c r="F35" s="361" t="s">
        <v>337</v>
      </c>
      <c r="G35" s="357"/>
      <c r="H35" s="362">
        <f t="shared" ref="H35:AQ35" si="8">SUM(H37)</f>
        <v>0</v>
      </c>
      <c r="I35" s="362">
        <f t="shared" si="8"/>
        <v>0</v>
      </c>
      <c r="J35" s="362">
        <f t="shared" si="8"/>
        <v>114377401.32988743</v>
      </c>
      <c r="K35" s="362">
        <f t="shared" si="8"/>
        <v>180586061.17448205</v>
      </c>
      <c r="L35" s="362">
        <f t="shared" si="8"/>
        <v>174870076.44560975</v>
      </c>
      <c r="M35" s="362">
        <f t="shared" si="8"/>
        <v>153821433.26682165</v>
      </c>
      <c r="N35" s="362">
        <f t="shared" si="8"/>
        <v>133175478.54932657</v>
      </c>
      <c r="O35" s="362">
        <f t="shared" si="8"/>
        <v>112529523.83183149</v>
      </c>
      <c r="P35" s="362">
        <f t="shared" si="8"/>
        <v>91883569.114336401</v>
      </c>
      <c r="Q35" s="362">
        <f t="shared" si="8"/>
        <v>71237614.396841317</v>
      </c>
      <c r="R35" s="362">
        <f t="shared" si="8"/>
        <v>50591659.679346234</v>
      </c>
      <c r="S35" s="362">
        <f t="shared" si="8"/>
        <v>29945704.961851146</v>
      </c>
      <c r="T35" s="362">
        <f t="shared" si="8"/>
        <v>9299750.2443560585</v>
      </c>
      <c r="U35" s="362">
        <f t="shared" si="8"/>
        <v>0</v>
      </c>
      <c r="V35" s="362">
        <f t="shared" si="8"/>
        <v>0</v>
      </c>
      <c r="W35" s="362">
        <f t="shared" si="8"/>
        <v>0</v>
      </c>
      <c r="X35" s="362">
        <f t="shared" si="8"/>
        <v>0</v>
      </c>
      <c r="Y35" s="362">
        <f t="shared" si="8"/>
        <v>0</v>
      </c>
      <c r="Z35" s="362">
        <f t="shared" si="8"/>
        <v>0</v>
      </c>
      <c r="AA35" s="362">
        <f t="shared" si="8"/>
        <v>0</v>
      </c>
      <c r="AB35" s="362">
        <f t="shared" si="8"/>
        <v>0</v>
      </c>
      <c r="AC35" s="362">
        <f t="shared" si="8"/>
        <v>0</v>
      </c>
      <c r="AD35" s="362">
        <f t="shared" si="8"/>
        <v>0</v>
      </c>
      <c r="AE35" s="362">
        <f t="shared" si="8"/>
        <v>0</v>
      </c>
      <c r="AF35" s="362">
        <f t="shared" si="8"/>
        <v>0</v>
      </c>
      <c r="AG35" s="362">
        <f t="shared" si="8"/>
        <v>0</v>
      </c>
      <c r="AH35" s="362">
        <f t="shared" si="8"/>
        <v>0</v>
      </c>
      <c r="AI35" s="362">
        <f t="shared" si="8"/>
        <v>0</v>
      </c>
      <c r="AJ35" s="362">
        <f t="shared" si="8"/>
        <v>0</v>
      </c>
      <c r="AK35" s="362">
        <f t="shared" si="8"/>
        <v>0</v>
      </c>
      <c r="AL35" s="362">
        <f t="shared" si="8"/>
        <v>0</v>
      </c>
      <c r="AM35" s="362">
        <f t="shared" si="8"/>
        <v>0</v>
      </c>
      <c r="AN35" s="362">
        <f t="shared" si="8"/>
        <v>0</v>
      </c>
      <c r="AO35" s="362">
        <f t="shared" si="8"/>
        <v>0</v>
      </c>
      <c r="AP35" s="362">
        <f t="shared" si="8"/>
        <v>0</v>
      </c>
      <c r="AQ35" s="362">
        <f t="shared" si="8"/>
        <v>0</v>
      </c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361"/>
      <c r="BG35" s="361"/>
      <c r="BH35" s="361"/>
      <c r="BI35" s="361"/>
      <c r="BJ35" s="361"/>
      <c r="BK35" s="361"/>
    </row>
    <row r="36" spans="1:63" ht="15.75" customHeight="1">
      <c r="A36" s="357"/>
      <c r="B36" s="357"/>
      <c r="C36" s="357"/>
      <c r="D36" s="357"/>
      <c r="E36" s="357"/>
      <c r="F36" s="359"/>
      <c r="G36" s="357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</row>
    <row r="37" spans="1:63" ht="15.75" customHeight="1">
      <c r="A37" s="357"/>
      <c r="B37" s="357"/>
      <c r="C37" s="363" t="s">
        <v>338</v>
      </c>
      <c r="D37" s="363"/>
      <c r="E37" s="363"/>
      <c r="F37" s="359">
        <f>SUM(H37:AQ37)</f>
        <v>1122318272.9946902</v>
      </c>
      <c r="G37" s="357"/>
      <c r="H37" s="359">
        <f>IF(H27&gt;'Painel  de Controle'!$E$26,0,Financiamento!H14)</f>
        <v>0</v>
      </c>
      <c r="I37" s="359">
        <f>IF(I27&gt;'Painel  de Controle'!$E$26,0,Financiamento!I14)</f>
        <v>0</v>
      </c>
      <c r="J37" s="359">
        <f>IF(J27&gt;'Painel  de Controle'!$E$26,0,Financiamento!J14)</f>
        <v>114377401.32988743</v>
      </c>
      <c r="K37" s="359">
        <f>IF(K27&gt;'Painel  de Controle'!$E$26,0,Financiamento!K14)</f>
        <v>180586061.17448205</v>
      </c>
      <c r="L37" s="359">
        <f>IF(L27&gt;'Painel  de Controle'!$E$26,0,Financiamento!L14)</f>
        <v>174870076.44560975</v>
      </c>
      <c r="M37" s="359">
        <f>IF(M27&gt;'Painel  de Controle'!$E$26,0,Financiamento!M14)</f>
        <v>153821433.26682165</v>
      </c>
      <c r="N37" s="359">
        <f>IF(N27&gt;'Painel  de Controle'!$E$26,0,Financiamento!N14)</f>
        <v>133175478.54932657</v>
      </c>
      <c r="O37" s="359">
        <f>IF(O27&gt;'Painel  de Controle'!$E$26,0,Financiamento!O14)</f>
        <v>112529523.83183149</v>
      </c>
      <c r="P37" s="359">
        <f>IF(P27&gt;'Painel  de Controle'!$E$26,0,Financiamento!P14)</f>
        <v>91883569.114336401</v>
      </c>
      <c r="Q37" s="359">
        <f>IF(Q27&gt;'Painel  de Controle'!$E$26,0,Financiamento!Q14)</f>
        <v>71237614.396841317</v>
      </c>
      <c r="R37" s="359">
        <f>IF(R27&gt;'Painel  de Controle'!$E$26,0,Financiamento!R14)</f>
        <v>50591659.679346234</v>
      </c>
      <c r="S37" s="359">
        <f>IF(S27&gt;'Painel  de Controle'!$E$26,0,Financiamento!S14)</f>
        <v>29945704.961851146</v>
      </c>
      <c r="T37" s="359">
        <f>IF(T27&gt;'Painel  de Controle'!$E$26,0,Financiamento!T14)</f>
        <v>9299750.2443560585</v>
      </c>
      <c r="U37" s="359">
        <f>IF(U27&gt;'Painel  de Controle'!$E$26,0,Financiamento!U14)</f>
        <v>0</v>
      </c>
      <c r="V37" s="359">
        <f>IF(V27&gt;'Painel  de Controle'!$E$26,0,Financiamento!V14)</f>
        <v>0</v>
      </c>
      <c r="W37" s="359">
        <f>IF(W27&gt;'Painel  de Controle'!$E$26,0,Financiamento!W14)</f>
        <v>0</v>
      </c>
      <c r="X37" s="359">
        <f>IF(X27&gt;'Painel  de Controle'!$E$26,0,Financiamento!X14)</f>
        <v>0</v>
      </c>
      <c r="Y37" s="359">
        <f>IF(Y27&gt;'Painel  de Controle'!$E$26,0,Financiamento!Y14)</f>
        <v>0</v>
      </c>
      <c r="Z37" s="359">
        <f>IF(Z27&gt;'Painel  de Controle'!$E$26,0,Financiamento!Z14)</f>
        <v>0</v>
      </c>
      <c r="AA37" s="359">
        <f>IF(AA27&gt;'Painel  de Controle'!$E$26,0,Financiamento!AA14)</f>
        <v>0</v>
      </c>
      <c r="AB37" s="359">
        <f>IF(AB27&gt;'Painel  de Controle'!$E$26,0,Financiamento!AB14)</f>
        <v>0</v>
      </c>
      <c r="AC37" s="359">
        <f>IF(AC27&gt;'Painel  de Controle'!$E$26,0,Financiamento!AC14)</f>
        <v>0</v>
      </c>
      <c r="AD37" s="359">
        <f>IF(AD27&gt;'Painel  de Controle'!$E$26,0,Financiamento!AD14)</f>
        <v>0</v>
      </c>
      <c r="AE37" s="359">
        <f>IF(AE27&gt;'Painel  de Controle'!$E$26,0,Financiamento!AE14)</f>
        <v>0</v>
      </c>
      <c r="AF37" s="359">
        <f>IF(AF27&gt;'Painel  de Controle'!$E$26,0,Financiamento!AF14)</f>
        <v>0</v>
      </c>
      <c r="AG37" s="359">
        <f>IF(AG27&gt;'Painel  de Controle'!$E$26,0,Financiamento!AG14)</f>
        <v>0</v>
      </c>
      <c r="AH37" s="359">
        <f>IF(AH27&gt;'Painel  de Controle'!$E$26,0,Financiamento!AH14)</f>
        <v>0</v>
      </c>
      <c r="AI37" s="359">
        <f>IF(AI27&gt;'Painel  de Controle'!$E$26,0,Financiamento!AI14)</f>
        <v>0</v>
      </c>
      <c r="AJ37" s="359">
        <f>IF(AJ27&gt;'Painel  de Controle'!$E$26,0,Financiamento!AJ14)</f>
        <v>0</v>
      </c>
      <c r="AK37" s="359">
        <f>IF(AK27&gt;'Painel  de Controle'!$E$26,0,Financiamento!AK14)</f>
        <v>0</v>
      </c>
      <c r="AL37" s="359">
        <f>IF(AL27&gt;'Painel  de Controle'!$E$26,0,Financiamento!AL14)</f>
        <v>0</v>
      </c>
      <c r="AM37" s="359">
        <f>IF(AM27&gt;'Painel  de Controle'!$E$26,0,Financiamento!AM14)</f>
        <v>0</v>
      </c>
      <c r="AN37" s="359">
        <f>IF(AN27&gt;'Painel  de Controle'!$E$26,0,Financiamento!AN14)</f>
        <v>0</v>
      </c>
      <c r="AO37" s="359">
        <f>IF(AO27&gt;'Painel  de Controle'!$E$26,0,Financiamento!AO14)</f>
        <v>0</v>
      </c>
      <c r="AP37" s="359">
        <f>IF(AP27&gt;'Painel  de Controle'!$E$26,0,Financiamento!AP14)</f>
        <v>0</v>
      </c>
      <c r="AQ37" s="359">
        <f>IF(AQ27&gt;'Painel  de Controle'!$E$26,0,Financiamento!AQ14)</f>
        <v>0</v>
      </c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</row>
    <row r="38" spans="1:63" ht="15.75" customHeight="1">
      <c r="A38" s="357"/>
      <c r="B38" s="357"/>
      <c r="C38" s="363"/>
      <c r="D38" s="363"/>
      <c r="E38" s="363"/>
      <c r="F38" s="359"/>
      <c r="G38" s="357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</row>
    <row r="39" spans="1:63" ht="15.75" customHeight="1">
      <c r="A39" s="357"/>
      <c r="B39" s="357"/>
      <c r="C39" s="360" t="s">
        <v>339</v>
      </c>
      <c r="D39" s="360"/>
      <c r="E39" s="360"/>
      <c r="F39" s="361" t="s">
        <v>340</v>
      </c>
      <c r="G39" s="357"/>
      <c r="H39" s="362">
        <f t="shared" ref="H39:AQ39" si="9">H41+H42+H43</f>
        <v>6489908.7371428572</v>
      </c>
      <c r="I39" s="362">
        <f t="shared" si="9"/>
        <v>22346463.381513044</v>
      </c>
      <c r="J39" s="362">
        <f t="shared" si="9"/>
        <v>67563050.845821366</v>
      </c>
      <c r="K39" s="362">
        <f t="shared" si="9"/>
        <v>83122516.340029836</v>
      </c>
      <c r="L39" s="362">
        <f t="shared" si="9"/>
        <v>100990817.84398451</v>
      </c>
      <c r="M39" s="362">
        <f t="shared" si="9"/>
        <v>119469014.16350573</v>
      </c>
      <c r="N39" s="362">
        <f t="shared" si="9"/>
        <v>120531548.37827349</v>
      </c>
      <c r="O39" s="362">
        <f t="shared" si="9"/>
        <v>120550732.82663786</v>
      </c>
      <c r="P39" s="362">
        <f t="shared" si="9"/>
        <v>120803775.72094861</v>
      </c>
      <c r="Q39" s="362">
        <f t="shared" si="9"/>
        <v>120425805.18313658</v>
      </c>
      <c r="R39" s="362">
        <f t="shared" si="9"/>
        <v>123548879.31381224</v>
      </c>
      <c r="S39" s="362">
        <f t="shared" si="9"/>
        <v>124768452.61589976</v>
      </c>
      <c r="T39" s="362">
        <f t="shared" si="9"/>
        <v>133830515.51646854</v>
      </c>
      <c r="U39" s="362">
        <f t="shared" si="9"/>
        <v>153183249.23987478</v>
      </c>
      <c r="V39" s="362">
        <f t="shared" si="9"/>
        <v>174929022.00200182</v>
      </c>
      <c r="W39" s="362">
        <f t="shared" si="9"/>
        <v>174045111.84501129</v>
      </c>
      <c r="X39" s="362">
        <f t="shared" si="9"/>
        <v>137119094.28848997</v>
      </c>
      <c r="Y39" s="362">
        <f t="shared" si="9"/>
        <v>130611271.09095956</v>
      </c>
      <c r="Z39" s="362">
        <f t="shared" si="9"/>
        <v>132928413.39550766</v>
      </c>
      <c r="AA39" s="362">
        <f t="shared" si="9"/>
        <v>134552377.72899982</v>
      </c>
      <c r="AB39" s="362">
        <f t="shared" si="9"/>
        <v>135879948.98960796</v>
      </c>
      <c r="AC39" s="362">
        <f t="shared" si="9"/>
        <v>137241550.56323567</v>
      </c>
      <c r="AD39" s="362">
        <f t="shared" si="9"/>
        <v>138635521.71991724</v>
      </c>
      <c r="AE39" s="362">
        <f t="shared" si="9"/>
        <v>140050852.09978607</v>
      </c>
      <c r="AF39" s="362">
        <f t="shared" si="9"/>
        <v>141487251.28953871</v>
      </c>
      <c r="AG39" s="362">
        <f t="shared" si="9"/>
        <v>140073741.13860646</v>
      </c>
      <c r="AH39" s="362">
        <f t="shared" si="9"/>
        <v>139973788.89549533</v>
      </c>
      <c r="AI39" s="362">
        <f t="shared" si="9"/>
        <v>140337103.43134519</v>
      </c>
      <c r="AJ39" s="362">
        <f t="shared" si="9"/>
        <v>144287021.70419428</v>
      </c>
      <c r="AK39" s="362">
        <f t="shared" si="9"/>
        <v>142272711.38784263</v>
      </c>
      <c r="AL39" s="362">
        <f t="shared" si="9"/>
        <v>139587563.80311176</v>
      </c>
      <c r="AM39" s="362">
        <f t="shared" si="9"/>
        <v>139560048.41383907</v>
      </c>
      <c r="AN39" s="362">
        <f t="shared" si="9"/>
        <v>139653217.26206979</v>
      </c>
      <c r="AO39" s="362">
        <f t="shared" si="9"/>
        <v>139657588.31237409</v>
      </c>
      <c r="AP39" s="362">
        <f t="shared" si="9"/>
        <v>139654480.44588086</v>
      </c>
      <c r="AQ39" s="362">
        <f t="shared" si="9"/>
        <v>143081792.25260124</v>
      </c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</row>
    <row r="40" spans="1:63" ht="15.75" customHeight="1">
      <c r="A40" s="357"/>
      <c r="B40" s="357"/>
      <c r="C40" s="357"/>
      <c r="D40" s="357"/>
      <c r="E40" s="357"/>
      <c r="F40" s="359">
        <f>SUM(H39:AQ39)</f>
        <v>4543244202.1674652</v>
      </c>
      <c r="G40" s="357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68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</row>
    <row r="41" spans="1:63" ht="15.75" customHeight="1">
      <c r="A41" s="357"/>
      <c r="B41" s="357"/>
      <c r="C41" s="363" t="s">
        <v>341</v>
      </c>
      <c r="D41" s="363"/>
      <c r="E41" s="363"/>
      <c r="F41" s="359"/>
      <c r="G41" s="357"/>
      <c r="H41" s="359">
        <f>IF(H5&gt;'Painel  de Controle'!$E$26,0,G41+FCI!H106)</f>
        <v>10000000</v>
      </c>
      <c r="I41" s="359">
        <f>IF(I5&gt;'Painel  de Controle'!$E$26,0,H41+FCI!I106)</f>
        <v>17184459.985059366</v>
      </c>
      <c r="J41" s="359">
        <f>IF(J5&gt;'Painel  de Controle'!$E$26,0,I41+FCI!J106)</f>
        <v>73798764.741158471</v>
      </c>
      <c r="K41" s="359">
        <f>IF(K5&gt;'Painel  de Controle'!$E$26,0,J41+FCI!K106)</f>
        <v>115230234.12693392</v>
      </c>
      <c r="L41" s="359">
        <f>IF(L5&gt;'Painel  de Controle'!$E$26,0,K41+FCI!L106)</f>
        <v>115230234.12693392</v>
      </c>
      <c r="M41" s="359">
        <f>IF(M5&gt;'Painel  de Controle'!$E$26,0,L41+FCI!M106)</f>
        <v>115230234.12693392</v>
      </c>
      <c r="N41" s="359">
        <f>IF(N5&gt;'Painel  de Controle'!$E$26,0,M41+FCI!N106)</f>
        <v>115230234.12693392</v>
      </c>
      <c r="O41" s="359">
        <f>IF(O5&gt;'Painel  de Controle'!$E$26,0,N41+FCI!O106)</f>
        <v>115230234.12693392</v>
      </c>
      <c r="P41" s="359">
        <f>IF(P5&gt;'Painel  de Controle'!$E$26,0,O41+FCI!P106)</f>
        <v>115230234.12693392</v>
      </c>
      <c r="Q41" s="359">
        <f>IF(Q5&gt;'Painel  de Controle'!$E$26,0,P41+FCI!Q106)</f>
        <v>115230234.12693392</v>
      </c>
      <c r="R41" s="359">
        <f>IF(R5&gt;'Painel  de Controle'!$E$26,0,Q41+FCI!R106)</f>
        <v>115230234.12693392</v>
      </c>
      <c r="S41" s="359">
        <f>IF(S5&gt;'Painel  de Controle'!$E$26,0,R41+FCI!S106)</f>
        <v>115230234.12693392</v>
      </c>
      <c r="T41" s="359">
        <f>IF(T5&gt;'Painel  de Controle'!$E$26,0,S41+FCI!T106)</f>
        <v>115230234.12693392</v>
      </c>
      <c r="U41" s="359">
        <f>IF(U5&gt;'Painel  de Controle'!$E$26,0,T41+FCI!U106)</f>
        <v>115230234.12693392</v>
      </c>
      <c r="V41" s="359">
        <f>IF(V5&gt;'Painel  de Controle'!$E$26,0,U41+FCI!V106)</f>
        <v>115230234.12693392</v>
      </c>
      <c r="W41" s="359">
        <f>IF(W5&gt;'Painel  de Controle'!$E$26,0,V41+FCI!W106)</f>
        <v>115230234.12693392</v>
      </c>
      <c r="X41" s="359">
        <f>IF(X5&gt;'Painel  de Controle'!$E$26,0,W41+FCI!X106)</f>
        <v>115230234.12693392</v>
      </c>
      <c r="Y41" s="359">
        <f>IF(Y5&gt;'Painel  de Controle'!$E$26,0,X41+FCI!Y106)</f>
        <v>115230234.12693392</v>
      </c>
      <c r="Z41" s="359">
        <f>IF(Z5&gt;'Painel  de Controle'!$E$26,0,Y41+FCI!Z106)</f>
        <v>115230234.12693392</v>
      </c>
      <c r="AA41" s="359">
        <f>IF(AA5&gt;'Painel  de Controle'!$E$26,0,Z41+FCI!AA106)</f>
        <v>115230234.12693392</v>
      </c>
      <c r="AB41" s="359">
        <f>IF(AB5&gt;'Painel  de Controle'!$E$26,0,AA41+FCI!AB106)</f>
        <v>115230234.12693392</v>
      </c>
      <c r="AC41" s="359">
        <f>IF(AC5&gt;'Painel  de Controle'!$E$26,0,AB41+FCI!AC106)</f>
        <v>115230234.12693392</v>
      </c>
      <c r="AD41" s="359">
        <f>IF(AD5&gt;'Painel  de Controle'!$E$26,0,AC41+FCI!AD106)</f>
        <v>115230234.12693392</v>
      </c>
      <c r="AE41" s="359">
        <f>IF(AE5&gt;'Painel  de Controle'!$E$26,0,AD41+FCI!AE106)</f>
        <v>115230234.12693392</v>
      </c>
      <c r="AF41" s="359">
        <f>IF(AF5&gt;'Painel  de Controle'!$E$26,0,AE41+FCI!AF106)</f>
        <v>115230234.12693392</v>
      </c>
      <c r="AG41" s="359">
        <f>IF(AG5&gt;'Painel  de Controle'!$E$26,0,AF41+FCI!AG106)</f>
        <v>115230234.12693392</v>
      </c>
      <c r="AH41" s="359">
        <f>IF(AH5&gt;'Painel  de Controle'!$E$26,0,AG41+FCI!AH106)</f>
        <v>115230234.12693392</v>
      </c>
      <c r="AI41" s="359">
        <f>IF(AI5&gt;'Painel  de Controle'!$E$26,0,AH41+FCI!AI106)</f>
        <v>115230234.12693392</v>
      </c>
      <c r="AJ41" s="359">
        <f>IF(AJ5&gt;'Painel  de Controle'!$E$26,0,AI41+FCI!AJ106)</f>
        <v>115230234.12693392</v>
      </c>
      <c r="AK41" s="359">
        <f>IF(AK5&gt;'Painel  de Controle'!$E$26,0,AJ41+FCI!AK106)</f>
        <v>115230234.12693392</v>
      </c>
      <c r="AL41" s="359">
        <f>IF(AL5&gt;'Painel  de Controle'!$E$26,0,AK41+FCI!AL106)</f>
        <v>115230234.12693392</v>
      </c>
      <c r="AM41" s="359">
        <f>IF(AM5&gt;'Painel  de Controle'!$E$26,0,AL41+FCI!AR106)</f>
        <v>115230234.12693392</v>
      </c>
      <c r="AN41" s="359">
        <f>IF(AN5&gt;'Painel  de Controle'!$E$26,0,AM41+FCI!AS106)</f>
        <v>115230234.12693392</v>
      </c>
      <c r="AO41" s="359">
        <f>IF(AO5&gt;'Painel  de Controle'!$E$26,0,AN41+FCI!AT106)</f>
        <v>115230234.12693392</v>
      </c>
      <c r="AP41" s="359">
        <f>IF(AP5&gt;'Painel  de Controle'!$E$26,0,AO41+FCI!AU106)</f>
        <v>115230234.12693392</v>
      </c>
      <c r="AQ41" s="359">
        <f>IF(AQ5&gt;'Painel  de Controle'!$E$26,0,AP41+FCI!AV106)</f>
        <v>115230234.12693392</v>
      </c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</row>
    <row r="42" spans="1:63" ht="15.75" customHeight="1">
      <c r="A42" s="357"/>
      <c r="B42" s="357"/>
      <c r="C42" s="363" t="s">
        <v>342</v>
      </c>
      <c r="D42" s="363"/>
      <c r="E42" s="363"/>
      <c r="F42" s="359"/>
      <c r="G42" s="357"/>
      <c r="H42" s="359">
        <f>IF(H5&gt;'Painel  de Controle'!$E$26,0,G42+FCI!H90)</f>
        <v>0</v>
      </c>
      <c r="I42" s="359">
        <f>IF(I5&gt;'Painel  de Controle'!$E$26,0,H42+FCI!I90)</f>
        <v>433604.73296554119</v>
      </c>
      <c r="J42" s="359">
        <f>IF(J5&gt;'Painel  de Controle'!$E$26,0,I42+FCI!J90)</f>
        <v>433604.73296554119</v>
      </c>
      <c r="K42" s="359">
        <f>IF(K5&gt;'Painel  de Controle'!$E$26,0,J42+FCI!K90)</f>
        <v>433604.73296554119</v>
      </c>
      <c r="L42" s="359">
        <f>IF(L5&gt;'Painel  de Controle'!$E$26,0,K42+FCI!L90)</f>
        <v>1327019.8081632748</v>
      </c>
      <c r="M42" s="359">
        <f>IF(M5&gt;'Painel  de Controle'!$E$26,0,L42+FCI!M90)</f>
        <v>2250929.6241393359</v>
      </c>
      <c r="N42" s="359">
        <f>IF(N5&gt;'Painel  de Controle'!$E$26,0,M42+FCI!N90)</f>
        <v>3281163.180676606</v>
      </c>
      <c r="O42" s="359">
        <f>IF(O5&gt;'Painel  de Controle'!$E$26,0,N42+FCI!O90)</f>
        <v>4361851.8353383793</v>
      </c>
      <c r="P42" s="359">
        <f>IF(P5&gt;'Painel  de Controle'!$E$26,0,O42+FCI!P90)</f>
        <v>5449090.5452008797</v>
      </c>
      <c r="Q42" s="359">
        <f>IF(Q5&gt;'Painel  de Controle'!$E$26,0,P42+FCI!Q90)</f>
        <v>6469291.3451203443</v>
      </c>
      <c r="R42" s="359">
        <f>IF(R5&gt;'Painel  de Controle'!$E$26,0,Q42+FCI!R90)</f>
        <v>7530949.7971317349</v>
      </c>
      <c r="S42" s="359">
        <f>IF(S5&gt;'Painel  de Controle'!$E$26,0,R42+FCI!S90)</f>
        <v>8639888.7611342613</v>
      </c>
      <c r="T42" s="359">
        <f>IF(T5&gt;'Painel  de Controle'!$E$26,0,S42+FCI!T90)</f>
        <v>9792778.8609462921</v>
      </c>
      <c r="U42" s="359">
        <f>IF(U5&gt;'Painel  de Controle'!$E$26,0,T42+FCI!U90)</f>
        <v>11003367.924022572</v>
      </c>
      <c r="V42" s="359">
        <f>IF(V5&gt;'Painel  de Controle'!$E$26,0,U42+FCI!V90)</f>
        <v>12283228.76832868</v>
      </c>
      <c r="W42" s="359">
        <f>IF(W5&gt;'Painel  de Controle'!$E$26,0,V42+FCI!W90)</f>
        <v>13609580.400197418</v>
      </c>
      <c r="X42" s="359">
        <f>IF(X5&gt;'Painel  de Controle'!$E$26,0,W42+FCI!X90)</f>
        <v>14953373.013501309</v>
      </c>
      <c r="Y42" s="359">
        <f>IF(Y5&gt;'Painel  de Controle'!$E$26,0,X42+FCI!Y90)</f>
        <v>16251359.193666223</v>
      </c>
      <c r="Z42" s="359">
        <f>IF(Z5&gt;'Painel  de Controle'!$E$26,0,Y42+FCI!Z90)</f>
        <v>17556787.068568267</v>
      </c>
      <c r="AA42" s="359">
        <f>IF(AA5&gt;'Painel  de Controle'!$E$26,0,Z42+FCI!AA90)</f>
        <v>18885211.376400091</v>
      </c>
      <c r="AB42" s="359">
        <f>IF(AB5&gt;'Painel  de Controle'!$E$26,0,AA42+FCI!AB90)</f>
        <v>20235439.643154018</v>
      </c>
      <c r="AC42" s="359">
        <f>IF(AC5&gt;'Painel  de Controle'!$E$26,0,AB42+FCI!AC90)</f>
        <v>21606950.336227637</v>
      </c>
      <c r="AD42" s="359">
        <f>IF(AD5&gt;'Painel  de Controle'!$E$26,0,AC42+FCI!AD90)</f>
        <v>22999802.357485358</v>
      </c>
      <c r="AE42" s="359">
        <f>IF(AE5&gt;'Painel  de Controle'!$E$26,0,AD42+FCI!AE90)</f>
        <v>24414052.558448534</v>
      </c>
      <c r="AF42" s="359">
        <f>IF(AF5&gt;'Painel  de Controle'!$E$26,0,AE42+FCI!AF90)</f>
        <v>24414052.558448534</v>
      </c>
      <c r="AG42" s="359">
        <f>IF(AG5&gt;'Painel  de Controle'!$E$26,0,AF42+FCI!AG90)</f>
        <v>24414052.558448534</v>
      </c>
      <c r="AH42" s="359">
        <f>IF(AH5&gt;'Painel  de Controle'!$E$26,0,AG42+FCI!AH90)</f>
        <v>24414052.558448534</v>
      </c>
      <c r="AI42" s="359">
        <f>IF(AI5&gt;'Painel  de Controle'!$E$26,0,AH42+FCI!AI90)</f>
        <v>24414052.558448534</v>
      </c>
      <c r="AJ42" s="359">
        <f>IF(AJ5&gt;'Painel  de Controle'!$E$26,0,AI42+FCI!AJ90)</f>
        <v>24414052.558448534</v>
      </c>
      <c r="AK42" s="359">
        <f>IF(AK5&gt;'Painel  de Controle'!$E$26,0,AJ42+FCI!AK90)</f>
        <v>24414052.558448534</v>
      </c>
      <c r="AL42" s="359">
        <f>IF(AL5&gt;'Painel  de Controle'!$E$26,0,AK42+FCI!AL90)</f>
        <v>24414052.558448534</v>
      </c>
      <c r="AM42" s="359">
        <f>IF(AM5&gt;'Painel  de Controle'!$E$26,0,AL42+FCI!AM90)</f>
        <v>24414052.558448534</v>
      </c>
      <c r="AN42" s="359">
        <f>IF(AN5&gt;'Painel  de Controle'!$E$26,0,AM42+FCI!AN90)</f>
        <v>24414052.558448534</v>
      </c>
      <c r="AO42" s="359">
        <f>IF(AO5&gt;'Painel  de Controle'!$E$26,0,AN42+FCI!AO90)</f>
        <v>24414052.558448534</v>
      </c>
      <c r="AP42" s="359">
        <f>IF(AP5&gt;'Painel  de Controle'!$E$26,0,AO42+FCI!AP90)</f>
        <v>24414052.558448534</v>
      </c>
      <c r="AQ42" s="359">
        <f>IF(AQ5&gt;'Painel  de Controle'!$E$26,0,AP42+FCI!AQ90)</f>
        <v>24414052.558448534</v>
      </c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</row>
    <row r="43" spans="1:63" ht="14.25" customHeight="1">
      <c r="A43" s="357"/>
      <c r="B43" s="357"/>
      <c r="C43" s="369" t="s">
        <v>343</v>
      </c>
      <c r="D43" s="369"/>
      <c r="E43" s="369"/>
      <c r="F43" s="359"/>
      <c r="G43" s="357"/>
      <c r="H43" s="361">
        <f t="shared" ref="H43:AQ43" si="10">H45+H46</f>
        <v>-3510091.2628571424</v>
      </c>
      <c r="I43" s="361">
        <f t="shared" si="10"/>
        <v>4728398.6634881394</v>
      </c>
      <c r="J43" s="361">
        <f t="shared" si="10"/>
        <v>-6669318.6283026477</v>
      </c>
      <c r="K43" s="361">
        <f t="shared" si="10"/>
        <v>-32541322.519869618</v>
      </c>
      <c r="L43" s="361">
        <f t="shared" si="10"/>
        <v>-15566436.091112681</v>
      </c>
      <c r="M43" s="361">
        <f t="shared" si="10"/>
        <v>1987850.4124324804</v>
      </c>
      <c r="N43" s="361">
        <f t="shared" si="10"/>
        <v>2020151.0706629679</v>
      </c>
      <c r="O43" s="361">
        <f t="shared" si="10"/>
        <v>958646.86436555535</v>
      </c>
      <c r="P43" s="361">
        <f t="shared" si="10"/>
        <v>124451.04881381243</v>
      </c>
      <c r="Q43" s="361">
        <f t="shared" si="10"/>
        <v>-1273720.2889176756</v>
      </c>
      <c r="R43" s="361">
        <f t="shared" si="10"/>
        <v>787695.38974659145</v>
      </c>
      <c r="S43" s="361">
        <f t="shared" si="10"/>
        <v>898329.72783157229</v>
      </c>
      <c r="T43" s="361">
        <f t="shared" si="10"/>
        <v>8807502.5285883248</v>
      </c>
      <c r="U43" s="361">
        <f t="shared" si="10"/>
        <v>26949647.188918293</v>
      </c>
      <c r="V43" s="361">
        <f t="shared" si="10"/>
        <v>47415559.106739223</v>
      </c>
      <c r="W43" s="361">
        <f t="shared" si="10"/>
        <v>45205297.317879945</v>
      </c>
      <c r="X43" s="361">
        <f t="shared" si="10"/>
        <v>6935487.1480547488</v>
      </c>
      <c r="Y43" s="361">
        <f t="shared" si="10"/>
        <v>-870322.22964057326</v>
      </c>
      <c r="Z43" s="361">
        <f t="shared" si="10"/>
        <v>141392.20000547171</v>
      </c>
      <c r="AA43" s="361">
        <f t="shared" si="10"/>
        <v>436932.22566580772</v>
      </c>
      <c r="AB43" s="361">
        <f t="shared" si="10"/>
        <v>414275.21952003241</v>
      </c>
      <c r="AC43" s="361">
        <f t="shared" si="10"/>
        <v>404366.10007411242</v>
      </c>
      <c r="AD43" s="361">
        <f t="shared" si="10"/>
        <v>405485.23549795151</v>
      </c>
      <c r="AE43" s="361">
        <f t="shared" si="10"/>
        <v>406565.41440361738</v>
      </c>
      <c r="AF43" s="361">
        <f t="shared" si="10"/>
        <v>1842964.6041562557</v>
      </c>
      <c r="AG43" s="361">
        <f t="shared" si="10"/>
        <v>429454.45322400331</v>
      </c>
      <c r="AH43" s="361">
        <f t="shared" si="10"/>
        <v>329502.21011286974</v>
      </c>
      <c r="AI43" s="361">
        <f t="shared" si="10"/>
        <v>692816.74596273899</v>
      </c>
      <c r="AJ43" s="361">
        <f t="shared" si="10"/>
        <v>4642735.0188118219</v>
      </c>
      <c r="AK43" s="361">
        <f t="shared" si="10"/>
        <v>2628424.7024601698</v>
      </c>
      <c r="AL43" s="361">
        <f t="shared" si="10"/>
        <v>-56722.882270693779</v>
      </c>
      <c r="AM43" s="361">
        <f t="shared" si="10"/>
        <v>-84238.271543383598</v>
      </c>
      <c r="AN43" s="361">
        <f t="shared" si="10"/>
        <v>8930.576687335968</v>
      </c>
      <c r="AO43" s="361">
        <f t="shared" si="10"/>
        <v>13301.626991629601</v>
      </c>
      <c r="AP43" s="361">
        <f t="shared" si="10"/>
        <v>10193.760498404503</v>
      </c>
      <c r="AQ43" s="361">
        <f t="shared" si="10"/>
        <v>3437505.5672187805</v>
      </c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</row>
    <row r="44" spans="1:63" ht="15.75" customHeight="1">
      <c r="A44" s="357"/>
      <c r="B44" s="357"/>
      <c r="C44" s="363" t="s">
        <v>344</v>
      </c>
      <c r="D44" s="363"/>
      <c r="E44" s="363"/>
      <c r="F44" s="359"/>
      <c r="G44" s="357"/>
      <c r="H44" s="359">
        <f>IF(H5&gt;'Painel  de Controle'!$E$26,0,G44+'DRE '!H41)</f>
        <v>-3510091.2628571424</v>
      </c>
      <c r="I44" s="359">
        <f>IF(I5&gt;'Painel  de Controle'!$E$26,0,H44+'DRE '!I41)</f>
        <v>5162003.3964536805</v>
      </c>
      <c r="J44" s="359">
        <f>IF(J5&gt;'Painel  de Controle'!$E$26,0,I44+'DRE '!J41)</f>
        <v>-6235713.8953371067</v>
      </c>
      <c r="K44" s="359">
        <f>IF(K5&gt;'Painel  de Controle'!$E$26,0,J44+'DRE '!K41)</f>
        <v>-32107717.786904074</v>
      </c>
      <c r="L44" s="359">
        <f>IF(L5&gt;'Painel  de Controle'!$E$26,0,K44+'DRE '!L41)</f>
        <v>-14239416.282949403</v>
      </c>
      <c r="M44" s="359">
        <f>IF(M5&gt;'Painel  de Controle'!$E$26,0,L44+'DRE '!M41)</f>
        <v>4238780.0365718193</v>
      </c>
      <c r="N44" s="359">
        <f>IF(N5&gt;'Painel  de Controle'!$E$26,0,M44+'DRE '!N41)</f>
        <v>24843451.167317219</v>
      </c>
      <c r="O44" s="359">
        <f>IF(O5&gt;'Painel  de Controle'!$E$26,0,N44+'DRE '!O41)</f>
        <v>46457224.260552682</v>
      </c>
      <c r="P44" s="359">
        <f>IF(P5&gt;'Painel  de Controle'!$E$26,0,O44+'DRE '!P41)</f>
        <v>68201998.457802683</v>
      </c>
      <c r="Q44" s="359">
        <f>IF(Q5&gt;'Painel  de Controle'!$E$26,0,P44+'DRE '!Q41)</f>
        <v>88606014.456191987</v>
      </c>
      <c r="R44" s="359">
        <f>IF(R5&gt;'Painel  de Controle'!$E$26,0,Q44+'DRE '!R41)</f>
        <v>109839183.4964198</v>
      </c>
      <c r="S44" s="359">
        <f>IF(S5&gt;'Painel  de Controle'!$E$26,0,R44+'DRE '!S41)</f>
        <v>132017962.77647032</v>
      </c>
      <c r="T44" s="359">
        <f>IF(T5&gt;'Painel  de Controle'!$E$26,0,S44+'DRE '!T41)</f>
        <v>155075764.77271092</v>
      </c>
      <c r="U44" s="359">
        <f>IF(U5&gt;'Painel  de Controle'!$E$26,0,T44+'DRE '!U41)</f>
        <v>179287546.03423652</v>
      </c>
      <c r="V44" s="359">
        <f>IF(V5&gt;'Painel  de Controle'!$E$26,0,U44+'DRE '!V41)</f>
        <v>204884762.92035869</v>
      </c>
      <c r="W44" s="359">
        <f>IF(W5&gt;'Painel  de Controle'!$E$26,0,V44+'DRE '!W41)</f>
        <v>231411795.55773345</v>
      </c>
      <c r="X44" s="359">
        <f>IF(X5&gt;'Painel  de Controle'!$E$26,0,W44+'DRE '!X41)</f>
        <v>258287647.82381126</v>
      </c>
      <c r="Y44" s="359">
        <f>IF(Y5&gt;'Painel  de Controle'!$E$26,0,X44+'DRE '!Y41)</f>
        <v>284247371.42710954</v>
      </c>
      <c r="Z44" s="359">
        <f>IF(Z5&gt;'Painel  de Controle'!$E$26,0,Y44+'DRE '!Z41)</f>
        <v>310355928.92515039</v>
      </c>
      <c r="AA44" s="359">
        <f>IF(AA5&gt;'Painel  de Controle'!$E$26,0,Z44+'DRE '!AA41)</f>
        <v>336924415.08178687</v>
      </c>
      <c r="AB44" s="359">
        <f>IF(AB5&gt;'Painel  de Controle'!$E$26,0,AA44+'DRE '!AB41)</f>
        <v>363928980.41686547</v>
      </c>
      <c r="AC44" s="359">
        <f>IF(AC5&gt;'Painel  de Controle'!$E$26,0,AB44+'DRE '!AC41)</f>
        <v>391359194.27833784</v>
      </c>
      <c r="AD44" s="359">
        <f>IF(AD5&gt;'Painel  de Controle'!$E$26,0,AC44+'DRE '!AD41)</f>
        <v>419216234.70349222</v>
      </c>
      <c r="AE44" s="359">
        <f>IF(AE5&gt;'Painel  de Controle'!$E$26,0,AD44+'DRE '!AE41)</f>
        <v>447501238.72275573</v>
      </c>
      <c r="AF44" s="359">
        <f>IF(AF5&gt;'Painel  de Controle'!$E$26,0,AE44+'DRE '!AF41)</f>
        <v>476214957.14521229</v>
      </c>
      <c r="AG44" s="359">
        <f>IF(AG5&gt;'Painel  de Controle'!$E$26,0,AF44+'DRE '!AG41)</f>
        <v>505358130.02089286</v>
      </c>
      <c r="AH44" s="359">
        <f>IF(AH5&gt;'Painel  de Controle'!$E$26,0,AG44+'DRE '!AH41)</f>
        <v>534830805.10668629</v>
      </c>
      <c r="AI44" s="359">
        <f>IF(AI5&gt;'Painel  de Controle'!$E$26,0,AH44+'DRE '!AI41)</f>
        <v>564996296.93844247</v>
      </c>
      <c r="AJ44" s="359">
        <f>IF(AJ5&gt;'Painel  de Controle'!$E$26,0,AI44+'DRE '!AJ41)</f>
        <v>599804523.78901041</v>
      </c>
      <c r="AK44" s="359">
        <f>IF(AK5&gt;'Painel  de Controle'!$E$26,0,AJ44+'DRE '!AK41)</f>
        <v>637241175.34203851</v>
      </c>
      <c r="AL44" s="359">
        <f>IF(AL5&gt;'Painel  de Controle'!$E$26,0,AK44+'DRE '!AL41)</f>
        <v>674621104.01279593</v>
      </c>
      <c r="AM44" s="359">
        <f>IF(AM5&gt;'Painel  de Controle'!$E$26,0,AL44+'DRE '!AM41)</f>
        <v>711916794.41200995</v>
      </c>
      <c r="AN44" s="359">
        <f>IF(AN5&gt;'Painel  de Controle'!$E$26,0,AM44+'DRE '!AN41)</f>
        <v>749221415.38791132</v>
      </c>
      <c r="AO44" s="359">
        <f>IF(AO5&gt;'Painel  de Controle'!$E$26,0,AN44+'DRE '!AO41)</f>
        <v>786539337.99080431</v>
      </c>
      <c r="AP44" s="359">
        <f>IF(AP5&gt;'Painel  de Controle'!$E$26,0,AO44+'DRE '!AP41)</f>
        <v>823867454.35419571</v>
      </c>
      <c r="AQ44" s="359">
        <f>IF(AQ5&gt;'Painel  de Controle'!$E$26,0,AP44+'DRE '!AQ41)</f>
        <v>864633076.28480589</v>
      </c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</row>
    <row r="45" spans="1:63" ht="15.75" customHeight="1">
      <c r="A45" s="357"/>
      <c r="B45" s="357"/>
      <c r="C45" s="363" t="s">
        <v>345</v>
      </c>
      <c r="D45" s="363"/>
      <c r="E45" s="363"/>
      <c r="F45" s="359"/>
      <c r="G45" s="357"/>
      <c r="H45" s="359">
        <f>IF(H5&gt;'Painel  de Controle'!$E$26,0,G45+FCI!H34-FCI!H90)</f>
        <v>-3510091.2628571424</v>
      </c>
      <c r="I45" s="359">
        <f>IF(I5&gt;'Painel  de Controle'!$E$26,0,H45+FCI!I34-FCI!I90)</f>
        <v>4728398.6634881394</v>
      </c>
      <c r="J45" s="359">
        <f>IF(J5&gt;'Painel  de Controle'!$E$26,0,I45+FCI!J34-FCI!J90)</f>
        <v>-6669318.6283026477</v>
      </c>
      <c r="K45" s="359">
        <f>IF(K5&gt;'Painel  de Controle'!$E$26,0,J45+FCI!K34-FCI!K90)</f>
        <v>-32541322.519869618</v>
      </c>
      <c r="L45" s="359">
        <f>IF(L5&gt;'Painel  de Controle'!$E$26,0,K45+FCI!L34-FCI!L90)</f>
        <v>-15566436.091112681</v>
      </c>
      <c r="M45" s="359">
        <f>IF(M5&gt;'Painel  de Controle'!$E$26,0,L45+FCI!M34-FCI!M90)</f>
        <v>1987850.4124324804</v>
      </c>
      <c r="N45" s="359">
        <f>IF(N5&gt;'Painel  de Controle'!$E$26,0,M45+FCI!N34-FCI!N90)</f>
        <v>21562287.98664061</v>
      </c>
      <c r="O45" s="359">
        <f>IF(O5&gt;'Painel  de Controle'!$E$26,0,N45+FCI!O34-FCI!O90)</f>
        <v>42095372.425214298</v>
      </c>
      <c r="P45" s="359">
        <f>IF(P5&gt;'Painel  de Controle'!$E$26,0,O45+FCI!P34-FCI!P90)</f>
        <v>62752907.912601799</v>
      </c>
      <c r="Q45" s="359">
        <f>IF(Q5&gt;'Painel  de Controle'!$E$26,0,P45+FCI!Q34-FCI!Q90)</f>
        <v>82136723.111071631</v>
      </c>
      <c r="R45" s="359">
        <f>IF(R5&gt;'Painel  de Controle'!$E$26,0,Q45+FCI!R34-FCI!R90)</f>
        <v>102308233.69928806</v>
      </c>
      <c r="S45" s="359">
        <f>IF(S5&gt;'Painel  de Controle'!$E$26,0,R45+FCI!S34-FCI!S90)</f>
        <v>123378074.01533605</v>
      </c>
      <c r="T45" s="359">
        <f>IF(T5&gt;'Painel  de Controle'!$E$26,0,S45+FCI!T34-FCI!T90)</f>
        <v>145282985.91176462</v>
      </c>
      <c r="U45" s="359">
        <f>IF(U5&gt;'Painel  de Controle'!$E$26,0,T45+FCI!U34-FCI!U90)</f>
        <v>168284178.11021394</v>
      </c>
      <c r="V45" s="359">
        <f>IF(V5&gt;'Painel  de Controle'!$E$26,0,U45+FCI!V34-FCI!V90)</f>
        <v>192601534.15202999</v>
      </c>
      <c r="W45" s="359">
        <f>IF(W5&gt;'Painel  de Controle'!$E$26,0,V45+FCI!W34-FCI!W90)</f>
        <v>217802215.157536</v>
      </c>
      <c r="X45" s="359">
        <f>IF(X5&gt;'Painel  de Controle'!$E$26,0,W45+FCI!X34-FCI!X90)</f>
        <v>243334274.81030992</v>
      </c>
      <c r="Y45" s="359">
        <f>IF(Y5&gt;'Painel  de Controle'!$E$26,0,X45+FCI!Y34-FCI!Y90)</f>
        <v>267996012.23344329</v>
      </c>
      <c r="Z45" s="359">
        <f>IF(Z5&gt;'Painel  de Controle'!$E$26,0,Y45+FCI!Z34-FCI!Z90)</f>
        <v>292799141.85658211</v>
      </c>
      <c r="AA45" s="359">
        <f>IF(AA5&gt;'Painel  de Controle'!$E$26,0,Z45+FCI!AA34-FCI!AA90)</f>
        <v>318039203.70538676</v>
      </c>
      <c r="AB45" s="359">
        <f>IF(AB5&gt;'Painel  de Controle'!$E$26,0,AA45+FCI!AB34-FCI!AB90)</f>
        <v>343693540.77371144</v>
      </c>
      <c r="AC45" s="359">
        <f>IF(AC5&gt;'Painel  de Controle'!$E$26,0,AB45+FCI!AC34-FCI!AC90)</f>
        <v>369752243.94211018</v>
      </c>
      <c r="AD45" s="359">
        <f>IF(AD5&gt;'Painel  de Controle'!$E$26,0,AC45+FCI!AD34-FCI!AD90)</f>
        <v>396216432.34600687</v>
      </c>
      <c r="AE45" s="359">
        <f>IF(AE5&gt;'Painel  de Controle'!$E$26,0,AD45+FCI!AE34-FCI!AE90)</f>
        <v>423087186.16430718</v>
      </c>
      <c r="AF45" s="359">
        <f>IF(AF5&gt;'Painel  de Controle'!$E$26,0,AE45+FCI!AF34-FCI!AF90)</f>
        <v>451800904.58676374</v>
      </c>
      <c r="AG45" s="359">
        <f>IF(AG5&gt;'Painel  de Controle'!$E$26,0,AF45+FCI!AG34-FCI!AG90)</f>
        <v>480944077.46244431</v>
      </c>
      <c r="AH45" s="359">
        <f>IF(AH5&gt;'Painel  de Controle'!$E$26,0,AG45+FCI!AH34-FCI!AH90)</f>
        <v>510416752.54823774</v>
      </c>
      <c r="AI45" s="359">
        <f>IF(AI5&gt;'Painel  de Controle'!$E$26,0,AH45+FCI!AI34-FCI!AI90)</f>
        <v>540582244.37999392</v>
      </c>
      <c r="AJ45" s="359">
        <f>IF(AJ5&gt;'Painel  de Controle'!$E$26,0,AI45+FCI!AJ34-FCI!AJ90)</f>
        <v>575390471.23056185</v>
      </c>
      <c r="AK45" s="359">
        <f>IF(AK5&gt;'Painel  de Controle'!$E$26,0,AJ45+FCI!AK34-FCI!AK90)</f>
        <v>612827122.78358996</v>
      </c>
      <c r="AL45" s="359">
        <f>IF(AL5&gt;'Painel  de Controle'!$E$26,0,AK45+FCI!AL34-FCI!AL90)</f>
        <v>650207051.45434737</v>
      </c>
      <c r="AM45" s="359">
        <f>IF(AM5&gt;'Painel  de Controle'!$E$26,0,AL45+FCI!AM34-FCI!AM90)</f>
        <v>687502741.8535614</v>
      </c>
      <c r="AN45" s="359">
        <f>IF(AN5&gt;'Painel  de Controle'!$E$26,0,AM45+FCI!AN34-FCI!AN90)</f>
        <v>724807362.82946277</v>
      </c>
      <c r="AO45" s="359">
        <f>IF(AO5&gt;'Painel  de Controle'!$E$26,0,AN45+FCI!AO34-FCI!AO90)</f>
        <v>762125285.43235576</v>
      </c>
      <c r="AP45" s="359">
        <f>IF(AP5&gt;'Painel  de Controle'!$E$26,0,AO45+FCI!AP34-FCI!AP90)</f>
        <v>799453401.79574716</v>
      </c>
      <c r="AQ45" s="359">
        <f>IF(AQ5&gt;'Painel  de Controle'!$E$26,0,AP45+FCI!AQ34-FCI!AQ90)</f>
        <v>840219023.72635734</v>
      </c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</row>
    <row r="46" spans="1:63" ht="15.75" customHeight="1">
      <c r="A46" s="357"/>
      <c r="B46" s="357"/>
      <c r="C46" s="363" t="s">
        <v>346</v>
      </c>
      <c r="D46" s="363"/>
      <c r="E46" s="363"/>
      <c r="F46" s="359"/>
      <c r="G46" s="357"/>
      <c r="H46" s="359">
        <f>IF(H5&gt;'Painel  de Controle'!$E$26,0,G46+FCI!H107)</f>
        <v>0</v>
      </c>
      <c r="I46" s="359">
        <f>IF(I5&gt;'Painel  de Controle'!$E$26,0,H46+FCI!I107)</f>
        <v>0</v>
      </c>
      <c r="J46" s="359">
        <f>IF(J5&gt;'Painel  de Controle'!$E$26,0,I46+FCI!J107)</f>
        <v>0</v>
      </c>
      <c r="K46" s="359">
        <f>IF(K5&gt;'Painel  de Controle'!$E$26,0,J46+FCI!K107)</f>
        <v>0</v>
      </c>
      <c r="L46" s="359">
        <f>IF(L5&gt;'Painel  de Controle'!$E$26,0,K46+FCI!L107)</f>
        <v>0</v>
      </c>
      <c r="M46" s="359">
        <f>IF(M5&gt;'Painel  de Controle'!$E$26,0,L46+FCI!M107)</f>
        <v>0</v>
      </c>
      <c r="N46" s="359">
        <f>IF(N5&gt;'Painel  de Controle'!$E$26,0,M46+FCI!N107)</f>
        <v>-19542136.915977642</v>
      </c>
      <c r="O46" s="359">
        <f>IF(O5&gt;'Painel  de Controle'!$E$26,0,N46+FCI!O107)</f>
        <v>-41136725.560848743</v>
      </c>
      <c r="P46" s="359">
        <f>IF(P5&gt;'Painel  de Controle'!$E$26,0,O46+FCI!P107)</f>
        <v>-62628456.863787986</v>
      </c>
      <c r="Q46" s="359">
        <f>IF(Q5&gt;'Painel  de Controle'!$E$26,0,P46+FCI!Q107)</f>
        <v>-83410443.399989307</v>
      </c>
      <c r="R46" s="359">
        <f>IF(R5&gt;'Painel  de Controle'!$E$26,0,Q46+FCI!R107)</f>
        <v>-101520538.30954146</v>
      </c>
      <c r="S46" s="359">
        <f>IF(S5&gt;'Painel  de Controle'!$E$26,0,R46+FCI!S107)</f>
        <v>-122479744.28750448</v>
      </c>
      <c r="T46" s="359">
        <f>IF(T5&gt;'Painel  de Controle'!$E$26,0,S46+FCI!T107)</f>
        <v>-136475483.3831763</v>
      </c>
      <c r="U46" s="359">
        <f>IF(U5&gt;'Painel  de Controle'!$E$26,0,T46+FCI!U107)</f>
        <v>-141334530.92129564</v>
      </c>
      <c r="V46" s="359">
        <f>IF(V5&gt;'Painel  de Controle'!$E$26,0,U46+FCI!V107)</f>
        <v>-145185975.04529077</v>
      </c>
      <c r="W46" s="359">
        <f>IF(W5&gt;'Painel  de Controle'!$E$26,0,V46+FCI!W107)</f>
        <v>-172596917.83965605</v>
      </c>
      <c r="X46" s="359">
        <f>IF(X5&gt;'Painel  de Controle'!$E$26,0,W46+FCI!X107)</f>
        <v>-236398787.66225517</v>
      </c>
      <c r="Y46" s="359">
        <f>IF(Y5&gt;'Painel  de Controle'!$E$26,0,X46+FCI!Y107)</f>
        <v>-268866334.46308386</v>
      </c>
      <c r="Z46" s="359">
        <f>IF(Z5&gt;'Painel  de Controle'!$E$26,0,Y46+FCI!Z107)</f>
        <v>-292657749.65657663</v>
      </c>
      <c r="AA46" s="359">
        <f>IF(AA5&gt;'Painel  de Controle'!$E$26,0,Z46+FCI!AA107)</f>
        <v>-317602271.47972095</v>
      </c>
      <c r="AB46" s="359">
        <f>IF(AB5&gt;'Painel  de Controle'!$E$26,0,AA46+FCI!AB107)</f>
        <v>-343279265.55419141</v>
      </c>
      <c r="AC46" s="359">
        <f>IF(AC5&gt;'Painel  de Controle'!$E$26,0,AB46+FCI!AC107)</f>
        <v>-369347877.84203607</v>
      </c>
      <c r="AD46" s="359">
        <f>IF(AD5&gt;'Painel  de Controle'!$E$26,0,AC46+FCI!AD107)</f>
        <v>-395810947.11050892</v>
      </c>
      <c r="AE46" s="359">
        <f>IF(AE5&gt;'Painel  de Controle'!$E$26,0,AD46+FCI!AE107)</f>
        <v>-422680620.74990356</v>
      </c>
      <c r="AF46" s="359">
        <f>IF(AF5&gt;'Painel  de Controle'!$E$26,0,AE46+FCI!AF107)</f>
        <v>-449957939.98260748</v>
      </c>
      <c r="AG46" s="359">
        <f>IF(AG5&gt;'Painel  de Controle'!$E$26,0,AF46+FCI!AG107)</f>
        <v>-480514623.0092203</v>
      </c>
      <c r="AH46" s="359">
        <f>IF(AH5&gt;'Painel  de Controle'!$E$26,0,AG46+FCI!AH107)</f>
        <v>-510087250.33812487</v>
      </c>
      <c r="AI46" s="359">
        <f>IF(AI5&gt;'Painel  de Controle'!$E$26,0,AH46+FCI!AI107)</f>
        <v>-539889427.63403118</v>
      </c>
      <c r="AJ46" s="359">
        <f>IF(AJ5&gt;'Painel  de Controle'!$E$26,0,AI46+FCI!AJ107)</f>
        <v>-570747736.21175003</v>
      </c>
      <c r="AK46" s="359">
        <f>IF(AK5&gt;'Painel  de Controle'!$E$26,0,AJ46+FCI!AK107)</f>
        <v>-610198698.08112979</v>
      </c>
      <c r="AL46" s="359">
        <f>IF(AL5&gt;'Painel  de Controle'!$E$26,0,AK46+FCI!AL107)</f>
        <v>-650263774.33661807</v>
      </c>
      <c r="AM46" s="359">
        <f>IF(AM5&gt;'Painel  de Controle'!$E$26,0,AL46+FCI!AM107)</f>
        <v>-687586980.12510478</v>
      </c>
      <c r="AN46" s="359">
        <f>IF(AN5&gt;'Painel  de Controle'!$E$26,0,AM46+FCI!AN107)</f>
        <v>-724798432.25277543</v>
      </c>
      <c r="AO46" s="359">
        <f>IF(AO5&gt;'Painel  de Controle'!$E$26,0,AN46+FCI!AO107)</f>
        <v>-762111983.80536413</v>
      </c>
      <c r="AP46" s="359">
        <f>IF(AP5&gt;'Painel  de Controle'!$E$26,0,AO46+FCI!AP107)</f>
        <v>-799443208.03524876</v>
      </c>
      <c r="AQ46" s="359">
        <f>IF(AQ5&gt;'Painel  de Controle'!$E$26,0,AP46+FCI!AQ107)</f>
        <v>-836781518.15913856</v>
      </c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</row>
    <row r="47" spans="1:63" ht="9.75" customHeight="1">
      <c r="A47" s="357"/>
      <c r="B47" s="357"/>
      <c r="C47" s="363"/>
      <c r="D47" s="363"/>
      <c r="E47" s="363"/>
      <c r="F47" s="359"/>
      <c r="G47" s="357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</row>
    <row r="48" spans="1:63" ht="15.75" customHeight="1">
      <c r="A48" s="357"/>
      <c r="B48" s="357"/>
      <c r="C48" s="364" t="s">
        <v>347</v>
      </c>
      <c r="D48" s="364"/>
      <c r="E48" s="364"/>
      <c r="F48" s="365" t="s">
        <v>348</v>
      </c>
      <c r="G48" s="366"/>
      <c r="H48" s="367">
        <f t="shared" ref="H48:AQ48" si="11">H29+H35+H39</f>
        <v>6766667.7059099805</v>
      </c>
      <c r="I48" s="367">
        <f t="shared" si="11"/>
        <v>23009988.34377123</v>
      </c>
      <c r="J48" s="367">
        <f t="shared" si="11"/>
        <v>182470862.97072655</v>
      </c>
      <c r="K48" s="367">
        <f t="shared" si="11"/>
        <v>264185208.37601781</v>
      </c>
      <c r="L48" s="367">
        <f t="shared" si="11"/>
        <v>300160543.08749342</v>
      </c>
      <c r="M48" s="367">
        <f t="shared" si="11"/>
        <v>313914932.60463047</v>
      </c>
      <c r="N48" s="367">
        <f t="shared" si="11"/>
        <v>292497067.11800271</v>
      </c>
      <c r="O48" s="367">
        <f t="shared" si="11"/>
        <v>270007167.28531468</v>
      </c>
      <c r="P48" s="367">
        <f t="shared" si="11"/>
        <v>247818616.2697852</v>
      </c>
      <c r="Q48" s="367">
        <f t="shared" si="11"/>
        <v>225121334.53513029</v>
      </c>
      <c r="R48" s="367">
        <f t="shared" si="11"/>
        <v>205744526.62729737</v>
      </c>
      <c r="S48" s="367">
        <f t="shared" si="11"/>
        <v>184469148.83076605</v>
      </c>
      <c r="T48" s="367">
        <f t="shared" si="11"/>
        <v>171033441.2357004</v>
      </c>
      <c r="U48" s="367">
        <f t="shared" si="11"/>
        <v>167900046.4593243</v>
      </c>
      <c r="V48" s="367">
        <f t="shared" si="11"/>
        <v>178436985.56150594</v>
      </c>
      <c r="W48" s="367">
        <f t="shared" si="11"/>
        <v>177592444.93819234</v>
      </c>
      <c r="X48" s="367">
        <f t="shared" si="11"/>
        <v>140681196.83045796</v>
      </c>
      <c r="Y48" s="367">
        <f t="shared" si="11"/>
        <v>134134583.62728059</v>
      </c>
      <c r="Z48" s="367">
        <f t="shared" si="11"/>
        <v>136458027.74057245</v>
      </c>
      <c r="AA48" s="367">
        <f t="shared" si="11"/>
        <v>138101466.01477727</v>
      </c>
      <c r="AB48" s="367">
        <f t="shared" si="11"/>
        <v>139447501.40000188</v>
      </c>
      <c r="AC48" s="367">
        <f t="shared" si="11"/>
        <v>140827125.45170853</v>
      </c>
      <c r="AD48" s="367">
        <f t="shared" si="11"/>
        <v>142239168.96600553</v>
      </c>
      <c r="AE48" s="367">
        <f t="shared" si="11"/>
        <v>143672619.84674573</v>
      </c>
      <c r="AF48" s="367">
        <f t="shared" si="11"/>
        <v>145127171.32754266</v>
      </c>
      <c r="AG48" s="367">
        <f t="shared" si="11"/>
        <v>143731844.80227619</v>
      </c>
      <c r="AH48" s="367">
        <f t="shared" si="11"/>
        <v>143645844.08487344</v>
      </c>
      <c r="AI48" s="367">
        <f t="shared" si="11"/>
        <v>144038493.32727715</v>
      </c>
      <c r="AJ48" s="367">
        <f t="shared" si="11"/>
        <v>148184990.66692522</v>
      </c>
      <c r="AK48" s="367">
        <f t="shared" si="11"/>
        <v>146281971.06026679</v>
      </c>
      <c r="AL48" s="367">
        <f t="shared" si="11"/>
        <v>143594421.75947464</v>
      </c>
      <c r="AM48" s="367">
        <f t="shared" si="11"/>
        <v>143563339.61897844</v>
      </c>
      <c r="AN48" s="367">
        <f t="shared" si="11"/>
        <v>143656886.5987252</v>
      </c>
      <c r="AO48" s="367">
        <f t="shared" si="11"/>
        <v>143661820.85614994</v>
      </c>
      <c r="AP48" s="367">
        <f t="shared" si="11"/>
        <v>143659144.60591692</v>
      </c>
      <c r="AQ48" s="367">
        <f t="shared" si="11"/>
        <v>147232004.59356561</v>
      </c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</row>
    <row r="49" spans="1:63" ht="15.75" customHeight="1">
      <c r="A49" s="357"/>
      <c r="B49" s="357"/>
      <c r="C49" s="360"/>
      <c r="D49" s="360"/>
      <c r="E49" s="360"/>
      <c r="F49" s="361"/>
      <c r="G49" s="357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</row>
    <row r="50" spans="1:63" ht="15.75" customHeight="1">
      <c r="A50" s="357"/>
      <c r="B50" s="357"/>
      <c r="C50" s="370" t="s">
        <v>349</v>
      </c>
      <c r="D50" s="370"/>
      <c r="E50" s="370"/>
      <c r="F50" s="371"/>
      <c r="G50" s="372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</row>
    <row r="51" spans="1:63" ht="15.75" customHeight="1">
      <c r="A51" s="359"/>
      <c r="B51" s="359"/>
      <c r="C51" s="369" t="s">
        <v>350</v>
      </c>
      <c r="D51" s="369"/>
      <c r="E51" s="369"/>
      <c r="F51" s="359"/>
      <c r="G51" s="359"/>
      <c r="H51" s="359">
        <f t="shared" ref="H51:AQ51" si="12">ROUND(H48-H24,1)</f>
        <v>0</v>
      </c>
      <c r="I51" s="359">
        <f t="shared" si="12"/>
        <v>0</v>
      </c>
      <c r="J51" s="359">
        <f t="shared" si="12"/>
        <v>0</v>
      </c>
      <c r="K51" s="359">
        <f t="shared" si="12"/>
        <v>0</v>
      </c>
      <c r="L51" s="359">
        <f t="shared" si="12"/>
        <v>0</v>
      </c>
      <c r="M51" s="359">
        <f t="shared" si="12"/>
        <v>0</v>
      </c>
      <c r="N51" s="359">
        <f t="shared" si="12"/>
        <v>0</v>
      </c>
      <c r="O51" s="359">
        <f t="shared" si="12"/>
        <v>0</v>
      </c>
      <c r="P51" s="359">
        <f t="shared" si="12"/>
        <v>0</v>
      </c>
      <c r="Q51" s="359">
        <f t="shared" si="12"/>
        <v>0</v>
      </c>
      <c r="R51" s="359">
        <f t="shared" si="12"/>
        <v>0</v>
      </c>
      <c r="S51" s="359">
        <f t="shared" si="12"/>
        <v>0</v>
      </c>
      <c r="T51" s="359">
        <f t="shared" si="12"/>
        <v>0</v>
      </c>
      <c r="U51" s="359">
        <f t="shared" si="12"/>
        <v>0</v>
      </c>
      <c r="V51" s="359">
        <f t="shared" si="12"/>
        <v>0</v>
      </c>
      <c r="W51" s="359">
        <f t="shared" si="12"/>
        <v>0</v>
      </c>
      <c r="X51" s="359">
        <f t="shared" si="12"/>
        <v>0</v>
      </c>
      <c r="Y51" s="359">
        <f t="shared" si="12"/>
        <v>0</v>
      </c>
      <c r="Z51" s="359">
        <f t="shared" si="12"/>
        <v>0</v>
      </c>
      <c r="AA51" s="359">
        <f t="shared" si="12"/>
        <v>0</v>
      </c>
      <c r="AB51" s="359">
        <f t="shared" si="12"/>
        <v>0</v>
      </c>
      <c r="AC51" s="359">
        <f t="shared" si="12"/>
        <v>0</v>
      </c>
      <c r="AD51" s="359">
        <f t="shared" si="12"/>
        <v>0</v>
      </c>
      <c r="AE51" s="359">
        <f t="shared" si="12"/>
        <v>0</v>
      </c>
      <c r="AF51" s="359">
        <f t="shared" si="12"/>
        <v>0</v>
      </c>
      <c r="AG51" s="359">
        <f t="shared" si="12"/>
        <v>0</v>
      </c>
      <c r="AH51" s="359">
        <f t="shared" si="12"/>
        <v>0</v>
      </c>
      <c r="AI51" s="359">
        <f t="shared" si="12"/>
        <v>0</v>
      </c>
      <c r="AJ51" s="359">
        <f t="shared" si="12"/>
        <v>0</v>
      </c>
      <c r="AK51" s="359">
        <f t="shared" si="12"/>
        <v>0</v>
      </c>
      <c r="AL51" s="359">
        <f t="shared" si="12"/>
        <v>0</v>
      </c>
      <c r="AM51" s="359">
        <f t="shared" si="12"/>
        <v>0</v>
      </c>
      <c r="AN51" s="359">
        <f t="shared" si="12"/>
        <v>0</v>
      </c>
      <c r="AO51" s="359">
        <f t="shared" si="12"/>
        <v>0</v>
      </c>
      <c r="AP51" s="359">
        <f t="shared" si="12"/>
        <v>0</v>
      </c>
      <c r="AQ51" s="359">
        <f t="shared" si="12"/>
        <v>0</v>
      </c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</row>
    <row r="52" spans="1:63" ht="15.75" customHeight="1">
      <c r="A52" s="357"/>
      <c r="B52" s="357"/>
      <c r="C52" s="357"/>
      <c r="D52" s="357"/>
      <c r="E52" s="357"/>
      <c r="F52" s="359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5.75" customHeight="1">
      <c r="A53" s="360"/>
      <c r="B53" s="360"/>
      <c r="C53" s="370" t="s">
        <v>351</v>
      </c>
      <c r="D53" s="370"/>
      <c r="E53" s="370"/>
      <c r="F53" s="373"/>
      <c r="G53" s="370"/>
      <c r="H53" s="374">
        <f t="shared" ref="H53:AQ53" si="13">IFERROR(H35/(H35+H41),0%)</f>
        <v>0</v>
      </c>
      <c r="I53" s="374">
        <f t="shared" si="13"/>
        <v>0</v>
      </c>
      <c r="J53" s="374">
        <f t="shared" si="13"/>
        <v>0.60782087188822975</v>
      </c>
      <c r="K53" s="374">
        <f t="shared" si="13"/>
        <v>0.61046691491581817</v>
      </c>
      <c r="L53" s="374">
        <f t="shared" si="13"/>
        <v>0.60279175882468083</v>
      </c>
      <c r="M53" s="374">
        <f t="shared" si="13"/>
        <v>0.57171707857028398</v>
      </c>
      <c r="N53" s="374">
        <f t="shared" si="13"/>
        <v>0.53612083681380585</v>
      </c>
      <c r="O53" s="374">
        <f t="shared" si="13"/>
        <v>0.49407114250711626</v>
      </c>
      <c r="P53" s="374">
        <f t="shared" si="13"/>
        <v>0.44363807566847541</v>
      </c>
      <c r="Q53" s="374">
        <f t="shared" si="13"/>
        <v>0.38203698364524386</v>
      </c>
      <c r="R53" s="374">
        <f t="shared" si="13"/>
        <v>0.30509638093055108</v>
      </c>
      <c r="S53" s="374">
        <f t="shared" si="13"/>
        <v>0.20627181852453727</v>
      </c>
      <c r="T53" s="374">
        <f t="shared" si="13"/>
        <v>7.4678803593426685E-2</v>
      </c>
      <c r="U53" s="374">
        <f t="shared" si="13"/>
        <v>0</v>
      </c>
      <c r="V53" s="374">
        <f t="shared" si="13"/>
        <v>0</v>
      </c>
      <c r="W53" s="374">
        <f t="shared" si="13"/>
        <v>0</v>
      </c>
      <c r="X53" s="374">
        <f t="shared" si="13"/>
        <v>0</v>
      </c>
      <c r="Y53" s="374">
        <f t="shared" si="13"/>
        <v>0</v>
      </c>
      <c r="Z53" s="374">
        <f t="shared" si="13"/>
        <v>0</v>
      </c>
      <c r="AA53" s="374">
        <f t="shared" si="13"/>
        <v>0</v>
      </c>
      <c r="AB53" s="374">
        <f t="shared" si="13"/>
        <v>0</v>
      </c>
      <c r="AC53" s="374">
        <f t="shared" si="13"/>
        <v>0</v>
      </c>
      <c r="AD53" s="374">
        <f t="shared" si="13"/>
        <v>0</v>
      </c>
      <c r="AE53" s="374">
        <f t="shared" si="13"/>
        <v>0</v>
      </c>
      <c r="AF53" s="374">
        <f t="shared" si="13"/>
        <v>0</v>
      </c>
      <c r="AG53" s="374">
        <f t="shared" si="13"/>
        <v>0</v>
      </c>
      <c r="AH53" s="374">
        <f t="shared" si="13"/>
        <v>0</v>
      </c>
      <c r="AI53" s="374">
        <f t="shared" si="13"/>
        <v>0</v>
      </c>
      <c r="AJ53" s="374">
        <f t="shared" si="13"/>
        <v>0</v>
      </c>
      <c r="AK53" s="374">
        <f t="shared" si="13"/>
        <v>0</v>
      </c>
      <c r="AL53" s="374">
        <f t="shared" si="13"/>
        <v>0</v>
      </c>
      <c r="AM53" s="374">
        <f t="shared" si="13"/>
        <v>0</v>
      </c>
      <c r="AN53" s="374">
        <f t="shared" si="13"/>
        <v>0</v>
      </c>
      <c r="AO53" s="374">
        <f t="shared" si="13"/>
        <v>0</v>
      </c>
      <c r="AP53" s="374">
        <f t="shared" si="13"/>
        <v>0</v>
      </c>
      <c r="AQ53" s="374">
        <f t="shared" si="13"/>
        <v>0</v>
      </c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</row>
    <row r="54" spans="1:63" ht="15.75" customHeight="1">
      <c r="A54" s="357"/>
      <c r="B54" s="357"/>
      <c r="C54" s="357"/>
      <c r="D54" s="357"/>
      <c r="E54" s="357"/>
      <c r="F54" s="359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ht="15.75" customHeight="1">
      <c r="A55" s="357"/>
      <c r="B55" s="357"/>
      <c r="C55" s="357"/>
      <c r="D55" s="357"/>
      <c r="E55" s="357"/>
      <c r="F55" s="359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</row>
    <row r="56" spans="1:63" ht="15.75" customHeight="1">
      <c r="A56" s="357"/>
      <c r="B56" s="357"/>
      <c r="C56" s="360" t="s">
        <v>352</v>
      </c>
      <c r="D56" s="360"/>
      <c r="E56" s="360"/>
      <c r="F56" s="359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</row>
    <row r="57" spans="1:63" ht="15.75" customHeight="1">
      <c r="A57" s="357"/>
      <c r="B57" s="357"/>
      <c r="C57" s="357"/>
      <c r="D57" s="357"/>
      <c r="E57" s="357"/>
      <c r="F57" s="359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</row>
    <row r="58" spans="1:63" ht="15.75" customHeight="1" outlineLevel="1">
      <c r="A58" s="357"/>
      <c r="B58" s="357"/>
      <c r="C58" s="357" t="s">
        <v>318</v>
      </c>
      <c r="D58" s="357"/>
      <c r="E58" s="357"/>
      <c r="F58" s="359"/>
      <c r="G58" s="357"/>
      <c r="H58" s="359">
        <f t="shared" ref="H58:AQ58" si="14">H12</f>
        <v>0</v>
      </c>
      <c r="I58" s="359">
        <f t="shared" si="14"/>
        <v>1416088.0339726028</v>
      </c>
      <c r="J58" s="359">
        <f t="shared" si="14"/>
        <v>0</v>
      </c>
      <c r="K58" s="359">
        <f t="shared" si="14"/>
        <v>0</v>
      </c>
      <c r="L58" s="359">
        <f t="shared" si="14"/>
        <v>6499000.5534246573</v>
      </c>
      <c r="M58" s="359">
        <f t="shared" si="14"/>
        <v>6499000.5534246573</v>
      </c>
      <c r="N58" s="359">
        <f t="shared" si="14"/>
        <v>6499000.5534246573</v>
      </c>
      <c r="O58" s="359">
        <f t="shared" si="14"/>
        <v>6499000.5534246573</v>
      </c>
      <c r="P58" s="359">
        <f t="shared" si="14"/>
        <v>6499000.5534246573</v>
      </c>
      <c r="Q58" s="359">
        <f t="shared" si="14"/>
        <v>6499000.5534246573</v>
      </c>
      <c r="R58" s="359">
        <f t="shared" si="14"/>
        <v>6499000.5534246573</v>
      </c>
      <c r="S58" s="359">
        <f t="shared" si="14"/>
        <v>6499000.5534246573</v>
      </c>
      <c r="T58" s="359">
        <f t="shared" si="14"/>
        <v>6499000.5534246573</v>
      </c>
      <c r="U58" s="359">
        <f t="shared" si="14"/>
        <v>6499000.5534246573</v>
      </c>
      <c r="V58" s="359">
        <f t="shared" si="14"/>
        <v>6499000.5534246573</v>
      </c>
      <c r="W58" s="359">
        <f t="shared" si="14"/>
        <v>6499000.5534246573</v>
      </c>
      <c r="X58" s="359">
        <f t="shared" si="14"/>
        <v>6499000.5534246573</v>
      </c>
      <c r="Y58" s="359">
        <f t="shared" si="14"/>
        <v>6499000.5534246573</v>
      </c>
      <c r="Z58" s="359">
        <f t="shared" si="14"/>
        <v>6499000.5534246573</v>
      </c>
      <c r="AA58" s="359">
        <f t="shared" si="14"/>
        <v>6499000.5534246573</v>
      </c>
      <c r="AB58" s="359">
        <f t="shared" si="14"/>
        <v>6499000.5534246573</v>
      </c>
      <c r="AC58" s="359">
        <f t="shared" si="14"/>
        <v>6499000.5534246573</v>
      </c>
      <c r="AD58" s="359">
        <f t="shared" si="14"/>
        <v>6499000.5534246573</v>
      </c>
      <c r="AE58" s="359">
        <f t="shared" si="14"/>
        <v>6499000.5534246573</v>
      </c>
      <c r="AF58" s="359">
        <f t="shared" si="14"/>
        <v>6499000.5534246573</v>
      </c>
      <c r="AG58" s="359">
        <f t="shared" si="14"/>
        <v>6499000.5534246573</v>
      </c>
      <c r="AH58" s="359">
        <f t="shared" si="14"/>
        <v>6499000.5534246573</v>
      </c>
      <c r="AI58" s="359">
        <f t="shared" si="14"/>
        <v>6499000.5534246573</v>
      </c>
      <c r="AJ58" s="359">
        <f t="shared" si="14"/>
        <v>6499000.5534246573</v>
      </c>
      <c r="AK58" s="359">
        <f t="shared" si="14"/>
        <v>6499000.5534246573</v>
      </c>
      <c r="AL58" s="359">
        <f t="shared" si="14"/>
        <v>6499000.5534246573</v>
      </c>
      <c r="AM58" s="359">
        <f t="shared" si="14"/>
        <v>6499000.5534246573</v>
      </c>
      <c r="AN58" s="359">
        <f t="shared" si="14"/>
        <v>6499000.5534246573</v>
      </c>
      <c r="AO58" s="359">
        <f t="shared" si="14"/>
        <v>6499000.5534246573</v>
      </c>
      <c r="AP58" s="359">
        <f t="shared" si="14"/>
        <v>6499000.5534246573</v>
      </c>
      <c r="AQ58" s="359">
        <f t="shared" si="14"/>
        <v>6499000.5534246573</v>
      </c>
      <c r="AR58" s="359"/>
      <c r="AS58" s="359"/>
      <c r="AT58" s="359"/>
      <c r="AU58" s="359"/>
      <c r="AV58" s="359"/>
      <c r="AW58" s="359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59"/>
      <c r="BK58" s="359"/>
    </row>
    <row r="59" spans="1:63" ht="15.75" customHeight="1" outlineLevel="1">
      <c r="A59" s="357"/>
      <c r="B59" s="357"/>
      <c r="C59" s="357" t="s">
        <v>332</v>
      </c>
      <c r="D59" s="357"/>
      <c r="E59" s="357"/>
      <c r="F59" s="359"/>
      <c r="G59" s="357"/>
      <c r="H59" s="359">
        <f t="shared" ref="H59:AQ59" si="15">H31+H32</f>
        <v>276758.96876712324</v>
      </c>
      <c r="I59" s="359">
        <f t="shared" si="15"/>
        <v>663524.96225818491</v>
      </c>
      <c r="J59" s="359">
        <f t="shared" si="15"/>
        <v>530410.79501773859</v>
      </c>
      <c r="K59" s="359">
        <f t="shared" si="15"/>
        <v>476630.8615059143</v>
      </c>
      <c r="L59" s="359">
        <f t="shared" si="15"/>
        <v>2850356.73809506</v>
      </c>
      <c r="M59" s="359">
        <f t="shared" si="15"/>
        <v>2898508.6242733411</v>
      </c>
      <c r="N59" s="359">
        <f t="shared" si="15"/>
        <v>2953098.3130956204</v>
      </c>
      <c r="O59" s="359">
        <f t="shared" si="15"/>
        <v>2979003.4222610435</v>
      </c>
      <c r="P59" s="359">
        <f t="shared" si="15"/>
        <v>3072398.9026386039</v>
      </c>
      <c r="Q59" s="359">
        <f t="shared" si="15"/>
        <v>3288077.0960135516</v>
      </c>
      <c r="R59" s="359">
        <f t="shared" si="15"/>
        <v>3323184.4477227787</v>
      </c>
      <c r="S59" s="359">
        <f t="shared" si="15"/>
        <v>3363222.7393217473</v>
      </c>
      <c r="T59" s="359">
        <f t="shared" si="15"/>
        <v>3400441.6339051388</v>
      </c>
      <c r="U59" s="359">
        <f t="shared" si="15"/>
        <v>3449302.524340617</v>
      </c>
      <c r="V59" s="359">
        <f t="shared" si="15"/>
        <v>3507963.5595041085</v>
      </c>
      <c r="W59" s="359">
        <f t="shared" si="15"/>
        <v>3547333.093181055</v>
      </c>
      <c r="X59" s="359">
        <f t="shared" si="15"/>
        <v>3562102.5419679838</v>
      </c>
      <c r="Y59" s="359">
        <f t="shared" si="15"/>
        <v>3523312.53632103</v>
      </c>
      <c r="Z59" s="359">
        <f t="shared" si="15"/>
        <v>3529614.3450648012</v>
      </c>
      <c r="AA59" s="359">
        <f t="shared" si="15"/>
        <v>3549088.2857774412</v>
      </c>
      <c r="AB59" s="359">
        <f t="shared" si="15"/>
        <v>3567552.4103939189</v>
      </c>
      <c r="AC59" s="359">
        <f t="shared" si="15"/>
        <v>3585574.8884728597</v>
      </c>
      <c r="AD59" s="359">
        <f t="shared" si="15"/>
        <v>3603647.2460882883</v>
      </c>
      <c r="AE59" s="359">
        <f t="shared" si="15"/>
        <v>3621767.7469596574</v>
      </c>
      <c r="AF59" s="359">
        <f t="shared" si="15"/>
        <v>3639920.0380039462</v>
      </c>
      <c r="AG59" s="359">
        <f t="shared" si="15"/>
        <v>3658103.6636697208</v>
      </c>
      <c r="AH59" s="359">
        <f t="shared" si="15"/>
        <v>3672055.1893781088</v>
      </c>
      <c r="AI59" s="359">
        <f t="shared" si="15"/>
        <v>3701389.8959319489</v>
      </c>
      <c r="AJ59" s="359">
        <f t="shared" si="15"/>
        <v>3897968.9627309553</v>
      </c>
      <c r="AK59" s="359">
        <f t="shared" si="15"/>
        <v>4009259.6724241627</v>
      </c>
      <c r="AL59" s="359">
        <f t="shared" si="15"/>
        <v>4006857.9563628845</v>
      </c>
      <c r="AM59" s="359">
        <f t="shared" si="15"/>
        <v>4003291.2051393818</v>
      </c>
      <c r="AN59" s="359">
        <f t="shared" si="15"/>
        <v>4003669.3366554091</v>
      </c>
      <c r="AO59" s="359">
        <f t="shared" si="15"/>
        <v>4004232.5437758481</v>
      </c>
      <c r="AP59" s="359">
        <f t="shared" si="15"/>
        <v>4004664.1600360582</v>
      </c>
      <c r="AQ59" s="359">
        <f t="shared" si="15"/>
        <v>4150212.3409643723</v>
      </c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</row>
    <row r="60" spans="1:63" ht="15.75" customHeight="1" outlineLevel="1">
      <c r="A60" s="357"/>
      <c r="B60" s="357"/>
      <c r="C60" s="357"/>
      <c r="D60" s="357"/>
      <c r="E60" s="357"/>
      <c r="F60" s="359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  <c r="BK60" s="357"/>
    </row>
    <row r="61" spans="1:63" ht="15.75" customHeight="1" outlineLevel="1">
      <c r="A61" s="357"/>
      <c r="B61" s="357"/>
      <c r="C61" s="357" t="s">
        <v>353</v>
      </c>
      <c r="D61" s="357"/>
      <c r="E61" s="357"/>
      <c r="F61" s="359"/>
      <c r="G61" s="357"/>
      <c r="H61" s="359">
        <f t="shared" ref="H61:AQ61" si="16">H58-H59</f>
        <v>-276758.96876712324</v>
      </c>
      <c r="I61" s="359">
        <f t="shared" si="16"/>
        <v>752563.07171441789</v>
      </c>
      <c r="J61" s="359">
        <f t="shared" si="16"/>
        <v>-530410.79501773859</v>
      </c>
      <c r="K61" s="359">
        <f t="shared" si="16"/>
        <v>-476630.8615059143</v>
      </c>
      <c r="L61" s="359">
        <f t="shared" si="16"/>
        <v>3648643.8153295973</v>
      </c>
      <c r="M61" s="359">
        <f t="shared" si="16"/>
        <v>3600491.9291513162</v>
      </c>
      <c r="N61" s="359">
        <f t="shared" si="16"/>
        <v>3545902.240329037</v>
      </c>
      <c r="O61" s="359">
        <f t="shared" si="16"/>
        <v>3519997.1311636139</v>
      </c>
      <c r="P61" s="359">
        <f t="shared" si="16"/>
        <v>3426601.6507860534</v>
      </c>
      <c r="Q61" s="359">
        <f t="shared" si="16"/>
        <v>3210923.4574111057</v>
      </c>
      <c r="R61" s="359">
        <f t="shared" si="16"/>
        <v>3175816.1057018787</v>
      </c>
      <c r="S61" s="359">
        <f t="shared" si="16"/>
        <v>3135777.81410291</v>
      </c>
      <c r="T61" s="359">
        <f t="shared" si="16"/>
        <v>3098558.9195195185</v>
      </c>
      <c r="U61" s="359">
        <f t="shared" si="16"/>
        <v>3049698.0290840403</v>
      </c>
      <c r="V61" s="359">
        <f t="shared" si="16"/>
        <v>2991036.9939205488</v>
      </c>
      <c r="W61" s="359">
        <f t="shared" si="16"/>
        <v>2951667.4602436023</v>
      </c>
      <c r="X61" s="359">
        <f t="shared" si="16"/>
        <v>2936898.0114566735</v>
      </c>
      <c r="Y61" s="359">
        <f t="shared" si="16"/>
        <v>2975688.0171036273</v>
      </c>
      <c r="Z61" s="359">
        <f t="shared" si="16"/>
        <v>2969386.2083598562</v>
      </c>
      <c r="AA61" s="359">
        <f t="shared" si="16"/>
        <v>2949912.2676472161</v>
      </c>
      <c r="AB61" s="359">
        <f t="shared" si="16"/>
        <v>2931448.1430307385</v>
      </c>
      <c r="AC61" s="359">
        <f t="shared" si="16"/>
        <v>2913425.6649517976</v>
      </c>
      <c r="AD61" s="359">
        <f t="shared" si="16"/>
        <v>2895353.3073363691</v>
      </c>
      <c r="AE61" s="359">
        <f t="shared" si="16"/>
        <v>2877232.8064649999</v>
      </c>
      <c r="AF61" s="359">
        <f t="shared" si="16"/>
        <v>2859080.5154207111</v>
      </c>
      <c r="AG61" s="359">
        <f t="shared" si="16"/>
        <v>2840896.8897549366</v>
      </c>
      <c r="AH61" s="359">
        <f t="shared" si="16"/>
        <v>2826945.3640465485</v>
      </c>
      <c r="AI61" s="359">
        <f t="shared" si="16"/>
        <v>2797610.6574927084</v>
      </c>
      <c r="AJ61" s="359">
        <f t="shared" si="16"/>
        <v>2601031.590693702</v>
      </c>
      <c r="AK61" s="359">
        <f t="shared" si="16"/>
        <v>2489740.8810004946</v>
      </c>
      <c r="AL61" s="359">
        <f t="shared" si="16"/>
        <v>2492142.5970617728</v>
      </c>
      <c r="AM61" s="359">
        <f t="shared" si="16"/>
        <v>2495709.3482852755</v>
      </c>
      <c r="AN61" s="359">
        <f t="shared" si="16"/>
        <v>2495331.2167692482</v>
      </c>
      <c r="AO61" s="359">
        <f t="shared" si="16"/>
        <v>2494768.0096488092</v>
      </c>
      <c r="AP61" s="359">
        <f t="shared" si="16"/>
        <v>2494336.3933885992</v>
      </c>
      <c r="AQ61" s="359">
        <f t="shared" si="16"/>
        <v>2348788.2124602851</v>
      </c>
      <c r="AR61" s="359"/>
      <c r="AS61" s="359"/>
      <c r="AT61" s="359"/>
      <c r="AU61" s="359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59"/>
      <c r="BK61" s="359"/>
    </row>
    <row r="62" spans="1:63" ht="15.75" customHeight="1" outlineLevel="1">
      <c r="A62" s="357"/>
      <c r="B62" s="357"/>
      <c r="C62" s="376" t="s">
        <v>354</v>
      </c>
      <c r="D62" s="376"/>
      <c r="E62" s="376"/>
      <c r="F62" s="377"/>
      <c r="G62" s="376"/>
      <c r="H62" s="377">
        <f>IF(H5&gt;'Painel  de Controle'!$E$26,0,-(H61-G61))</f>
        <v>276758.96876712324</v>
      </c>
      <c r="I62" s="377">
        <f>IF(I5&gt;'Painel  de Controle'!$E$26,0,-(I61-H61))</f>
        <v>-1029322.0404815411</v>
      </c>
      <c r="J62" s="377">
        <f>IF(J5&gt;'Painel  de Controle'!$E$26,0,-(J61-I61))</f>
        <v>1282973.8667321564</v>
      </c>
      <c r="K62" s="377">
        <f>IF(K5&gt;'Painel  de Controle'!$E$26,0,-(K61-J61))</f>
        <v>-53779.933511824289</v>
      </c>
      <c r="L62" s="377">
        <f>IF(L5&gt;'Painel  de Controle'!$E$26,0,-(L61-K61))</f>
        <v>-4125274.6768355118</v>
      </c>
      <c r="M62" s="377">
        <f>IF(M5&gt;'Painel  de Controle'!$E$26,0,-(M61-L61))</f>
        <v>48151.886178281158</v>
      </c>
      <c r="N62" s="377">
        <f>IF(N5&gt;'Painel  de Controle'!$E$26,0,-(N61-M61))</f>
        <v>54589.688822279219</v>
      </c>
      <c r="O62" s="377">
        <f>IF(O5&gt;'Painel  de Controle'!$E$26,0,-(O61-N61))</f>
        <v>25905.109165423084</v>
      </c>
      <c r="P62" s="377">
        <f>IF(P5&gt;'Painel  de Controle'!$E$26,0,-(P61-O61))</f>
        <v>93395.480377560481</v>
      </c>
      <c r="Q62" s="377">
        <f>IF(Q5&gt;'Painel  de Controle'!$E$26,0,-(Q61-P61))</f>
        <v>215678.19337494764</v>
      </c>
      <c r="R62" s="377">
        <f>IF(R5&gt;'Painel  de Controle'!$E$26,0,-(R61-Q61))</f>
        <v>35107.351709227078</v>
      </c>
      <c r="S62" s="377">
        <f>IF(S5&gt;'Painel  de Controle'!$E$26,0,-(S61-R61))</f>
        <v>40038.291598968673</v>
      </c>
      <c r="T62" s="377">
        <f>IF(T5&gt;'Painel  de Controle'!$E$26,0,-(T61-S61))</f>
        <v>37218.894583391491</v>
      </c>
      <c r="U62" s="377">
        <f>IF(U5&gt;'Painel  de Controle'!$E$26,0,-(U61-T61))</f>
        <v>48860.890435478184</v>
      </c>
      <c r="V62" s="377">
        <f>IF(V5&gt;'Painel  de Controle'!$E$26,0,-(V61-U61))</f>
        <v>58661.035163491499</v>
      </c>
      <c r="W62" s="377">
        <f>IF(W5&gt;'Painel  de Controle'!$E$26,0,-(W61-V61))</f>
        <v>39369.533676946536</v>
      </c>
      <c r="X62" s="377">
        <f>IF(X5&gt;'Painel  de Controle'!$E$26,0,-(X61-W61))</f>
        <v>14769.448786928784</v>
      </c>
      <c r="Y62" s="377">
        <f>IF(Y5&gt;'Painel  de Controle'!$E$26,0,-(Y61-X61))</f>
        <v>-38790.005646953825</v>
      </c>
      <c r="Z62" s="377">
        <f>IF(Z5&gt;'Painel  de Controle'!$E$26,0,-(Z61-Y61))</f>
        <v>6301.8087437711656</v>
      </c>
      <c r="AA62" s="377">
        <f>IF(AA5&gt;'Painel  de Controle'!$E$26,0,-(AA61-Z61))</f>
        <v>19473.940712640062</v>
      </c>
      <c r="AB62" s="377">
        <f>IF(AB5&gt;'Painel  de Controle'!$E$26,0,-(AB61-AA61))</f>
        <v>18464.124616477638</v>
      </c>
      <c r="AC62" s="377">
        <f>IF(AC5&gt;'Painel  de Controle'!$E$26,0,-(AC61-AB61))</f>
        <v>18022.478078940883</v>
      </c>
      <c r="AD62" s="377">
        <f>IF(AD5&gt;'Painel  de Controle'!$E$26,0,-(AD61-AC61))</f>
        <v>18072.357615428511</v>
      </c>
      <c r="AE62" s="377">
        <f>IF(AE5&gt;'Painel  de Controle'!$E$26,0,-(AE61-AD61))</f>
        <v>18120.50087136915</v>
      </c>
      <c r="AF62" s="377">
        <f>IF(AF5&gt;'Painel  de Controle'!$E$26,0,-(AF61-AE61))</f>
        <v>18152.291044288781</v>
      </c>
      <c r="AG62" s="377">
        <f>IF(AG5&gt;'Painel  de Controle'!$E$26,0,-(AG61-AF61))</f>
        <v>18183.625665774569</v>
      </c>
      <c r="AH62" s="377">
        <f>IF(AH5&gt;'Painel  de Controle'!$E$26,0,-(AH61-AG61))</f>
        <v>13951.525708388072</v>
      </c>
      <c r="AI62" s="377">
        <f>IF(AI5&gt;'Painel  de Controle'!$E$26,0,-(AI61-AH61))</f>
        <v>29334.706553840078</v>
      </c>
      <c r="AJ62" s="377">
        <f>IF(AJ5&gt;'Painel  de Controle'!$E$26,0,-(AJ61-AI61))</f>
        <v>196579.06679900642</v>
      </c>
      <c r="AK62" s="377">
        <f>IF(AK5&gt;'Painel  de Controle'!$E$26,0,-(AK61-AJ61))</f>
        <v>111290.70969320741</v>
      </c>
      <c r="AL62" s="377">
        <f>IF(AL5&gt;'Painel  de Controle'!$E$26,0,-(AL61-AK61))</f>
        <v>-2401.7160612782463</v>
      </c>
      <c r="AM62" s="377">
        <f>IF(AM5&gt;'Painel  de Controle'!$E$26,0,-(AM61-AL61))</f>
        <v>-3566.7512235026807</v>
      </c>
      <c r="AN62" s="377">
        <f>IF(AN5&gt;'Painel  de Controle'!$E$26,0,-(AN61-AM61))</f>
        <v>378.1315160272643</v>
      </c>
      <c r="AO62" s="377">
        <f>IF(AO5&gt;'Painel  de Controle'!$E$26,0,-(AO61-AN61))</f>
        <v>563.20712043903768</v>
      </c>
      <c r="AP62" s="377">
        <f>IF(AP5&gt;'Painel  de Controle'!$E$26,0,-(AP61-AO61))</f>
        <v>431.61626021005213</v>
      </c>
      <c r="AQ62" s="377">
        <f>IF(AQ5&gt;'Painel  de Controle'!$E$26,0,-(AQ61-AP61))</f>
        <v>145548.1809283141</v>
      </c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  <c r="BE62" s="359"/>
      <c r="BF62" s="359"/>
      <c r="BG62" s="359"/>
      <c r="BH62" s="359"/>
      <c r="BI62" s="359"/>
      <c r="BJ62" s="359"/>
      <c r="BK62" s="359"/>
    </row>
    <row r="63" spans="1:63" ht="15.75" customHeight="1" outlineLevel="1">
      <c r="A63" s="357"/>
      <c r="B63" s="357"/>
      <c r="C63" s="357"/>
      <c r="D63" s="357"/>
      <c r="E63" s="357"/>
      <c r="F63" s="359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7"/>
      <c r="BI63" s="357"/>
      <c r="BJ63" s="357"/>
      <c r="BK63" s="357"/>
    </row>
    <row r="64" spans="1:63" ht="15.75" customHeight="1" outlineLevel="1">
      <c r="A64" s="357"/>
      <c r="B64" s="357"/>
      <c r="C64" s="357"/>
      <c r="D64" s="357"/>
      <c r="E64" s="357"/>
      <c r="F64" s="359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7"/>
      <c r="BI64" s="357"/>
      <c r="BJ64" s="357"/>
      <c r="BK64" s="357"/>
    </row>
    <row r="65" spans="1:63" ht="15.75" customHeight="1">
      <c r="A65" s="357"/>
      <c r="B65" s="357"/>
      <c r="C65" s="357"/>
      <c r="D65" s="357"/>
      <c r="E65" s="357"/>
      <c r="F65" s="368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7"/>
      <c r="BI65" s="357"/>
      <c r="BJ65" s="357"/>
      <c r="BK65" s="357"/>
    </row>
    <row r="66" spans="1:63" ht="15.75" customHeight="1">
      <c r="A66" s="357"/>
      <c r="B66" s="357"/>
      <c r="C66" s="357"/>
      <c r="D66" s="357"/>
      <c r="E66" s="357"/>
      <c r="F66" s="359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357"/>
      <c r="U66" s="357"/>
      <c r="V66" s="357"/>
      <c r="W66" s="357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  <c r="AM66" s="357"/>
      <c r="AN66" s="357"/>
      <c r="AO66" s="357"/>
      <c r="AP66" s="357"/>
      <c r="AQ66" s="357"/>
      <c r="AR66" s="357"/>
      <c r="AS66" s="357"/>
      <c r="AT66" s="357"/>
      <c r="AU66" s="357"/>
      <c r="AV66" s="357"/>
      <c r="AW66" s="357"/>
      <c r="AX66" s="357"/>
      <c r="AY66" s="357"/>
      <c r="AZ66" s="357"/>
      <c r="BA66" s="357"/>
      <c r="BB66" s="357"/>
      <c r="BC66" s="357"/>
      <c r="BD66" s="357"/>
      <c r="BE66" s="357"/>
      <c r="BF66" s="357"/>
      <c r="BG66" s="357"/>
      <c r="BH66" s="357"/>
      <c r="BI66" s="357"/>
      <c r="BJ66" s="357"/>
      <c r="BK66" s="357"/>
    </row>
    <row r="67" spans="1:63" ht="15.75" customHeight="1">
      <c r="A67" s="357"/>
      <c r="B67" s="357"/>
      <c r="C67" s="357"/>
      <c r="D67" s="357"/>
      <c r="E67" s="357"/>
      <c r="F67" s="359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  <c r="BC67" s="357"/>
      <c r="BD67" s="357"/>
      <c r="BE67" s="357"/>
      <c r="BF67" s="357"/>
      <c r="BG67" s="357"/>
      <c r="BH67" s="357"/>
      <c r="BI67" s="357"/>
      <c r="BJ67" s="357"/>
      <c r="BK67" s="357"/>
    </row>
    <row r="68" spans="1:63" ht="15.75" customHeight="1">
      <c r="A68" s="357"/>
      <c r="B68" s="357"/>
      <c r="C68" s="357"/>
      <c r="D68" s="357"/>
      <c r="E68" s="357"/>
      <c r="F68" s="359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</row>
    <row r="69" spans="1:63" ht="15.75" customHeight="1">
      <c r="A69" s="357"/>
      <c r="B69" s="357"/>
      <c r="C69" s="357"/>
      <c r="D69" s="357"/>
      <c r="E69" s="357"/>
      <c r="F69" s="359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7"/>
      <c r="AX69" s="357"/>
      <c r="AY69" s="357"/>
      <c r="AZ69" s="357"/>
      <c r="BA69" s="357"/>
      <c r="BB69" s="357"/>
      <c r="BC69" s="357"/>
      <c r="BD69" s="357"/>
      <c r="BE69" s="357"/>
      <c r="BF69" s="357"/>
      <c r="BG69" s="357"/>
      <c r="BH69" s="357"/>
      <c r="BI69" s="357"/>
      <c r="BJ69" s="357"/>
      <c r="BK69" s="357"/>
    </row>
    <row r="70" spans="1:63" ht="15.75" customHeight="1">
      <c r="A70" s="357"/>
      <c r="B70" s="357"/>
      <c r="C70" s="357"/>
      <c r="D70" s="357"/>
      <c r="E70" s="357"/>
      <c r="F70" s="359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  <c r="BC70" s="357"/>
      <c r="BD70" s="357"/>
      <c r="BE70" s="357"/>
      <c r="BF70" s="357"/>
      <c r="BG70" s="357"/>
      <c r="BH70" s="357"/>
      <c r="BI70" s="357"/>
      <c r="BJ70" s="357"/>
      <c r="BK70" s="357"/>
    </row>
    <row r="71" spans="1:63" ht="15.75" customHeight="1">
      <c r="A71" s="357"/>
      <c r="B71" s="357"/>
      <c r="C71" s="357"/>
      <c r="D71" s="357"/>
      <c r="E71" s="357"/>
      <c r="F71" s="359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  <c r="BC71" s="357"/>
      <c r="BD71" s="357"/>
      <c r="BE71" s="357"/>
      <c r="BF71" s="357"/>
      <c r="BG71" s="357"/>
      <c r="BH71" s="357"/>
      <c r="BI71" s="357"/>
      <c r="BJ71" s="357"/>
      <c r="BK71" s="357"/>
    </row>
    <row r="72" spans="1:63" ht="15.75" customHeight="1">
      <c r="A72" s="357"/>
      <c r="B72" s="357"/>
      <c r="C72" s="357"/>
      <c r="D72" s="357"/>
      <c r="E72" s="357"/>
      <c r="F72" s="359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357"/>
      <c r="BE72" s="357"/>
      <c r="BF72" s="357"/>
      <c r="BG72" s="357"/>
      <c r="BH72" s="357"/>
      <c r="BI72" s="357"/>
      <c r="BJ72" s="357"/>
      <c r="BK72" s="357"/>
    </row>
    <row r="73" spans="1:63" ht="15.75" customHeight="1">
      <c r="A73" s="357"/>
      <c r="B73" s="357"/>
      <c r="C73" s="357"/>
      <c r="D73" s="357"/>
      <c r="E73" s="357"/>
      <c r="F73" s="359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357"/>
      <c r="U73" s="357"/>
      <c r="V73" s="357"/>
      <c r="W73" s="357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57"/>
      <c r="BE73" s="357"/>
      <c r="BF73" s="357"/>
      <c r="BG73" s="357"/>
      <c r="BH73" s="357"/>
      <c r="BI73" s="357"/>
      <c r="BJ73" s="357"/>
      <c r="BK73" s="357"/>
    </row>
    <row r="74" spans="1:63" ht="15.75" customHeight="1">
      <c r="A74" s="357"/>
      <c r="B74" s="357"/>
      <c r="C74" s="357"/>
      <c r="D74" s="357"/>
      <c r="E74" s="357"/>
      <c r="F74" s="359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57"/>
      <c r="BE74" s="357"/>
      <c r="BF74" s="357"/>
      <c r="BG74" s="357"/>
      <c r="BH74" s="357"/>
      <c r="BI74" s="357"/>
      <c r="BJ74" s="357"/>
      <c r="BK74" s="357"/>
    </row>
    <row r="75" spans="1:63" ht="15.75" customHeight="1">
      <c r="A75" s="357"/>
      <c r="B75" s="357"/>
      <c r="C75" s="357"/>
      <c r="D75" s="357"/>
      <c r="E75" s="357"/>
      <c r="F75" s="359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57"/>
      <c r="AN75" s="357"/>
      <c r="AO75" s="357"/>
      <c r="AP75" s="357"/>
      <c r="AQ75" s="357"/>
      <c r="AR75" s="357"/>
      <c r="AS75" s="357"/>
      <c r="AT75" s="357"/>
      <c r="AU75" s="357"/>
      <c r="AV75" s="357"/>
      <c r="AW75" s="357"/>
      <c r="AX75" s="357"/>
      <c r="AY75" s="357"/>
      <c r="AZ75" s="357"/>
      <c r="BA75" s="357"/>
      <c r="BB75" s="357"/>
      <c r="BC75" s="357"/>
      <c r="BD75" s="357"/>
      <c r="BE75" s="357"/>
      <c r="BF75" s="357"/>
      <c r="BG75" s="357"/>
      <c r="BH75" s="357"/>
      <c r="BI75" s="357"/>
      <c r="BJ75" s="357"/>
      <c r="BK75" s="357"/>
    </row>
    <row r="76" spans="1:63" ht="15.75" customHeight="1">
      <c r="A76" s="357"/>
      <c r="B76" s="357"/>
      <c r="C76" s="357"/>
      <c r="D76" s="357"/>
      <c r="E76" s="357"/>
      <c r="F76" s="359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57"/>
      <c r="AN76" s="357"/>
      <c r="AO76" s="357"/>
      <c r="AP76" s="357"/>
      <c r="AQ76" s="357"/>
      <c r="AR76" s="357"/>
      <c r="AS76" s="357"/>
      <c r="AT76" s="357"/>
      <c r="AU76" s="357"/>
      <c r="AV76" s="357"/>
      <c r="AW76" s="357"/>
      <c r="AX76" s="357"/>
      <c r="AY76" s="357"/>
      <c r="AZ76" s="357"/>
      <c r="BA76" s="357"/>
      <c r="BB76" s="357"/>
      <c r="BC76" s="357"/>
      <c r="BD76" s="357"/>
      <c r="BE76" s="357"/>
      <c r="BF76" s="357"/>
      <c r="BG76" s="357"/>
      <c r="BH76" s="357"/>
      <c r="BI76" s="357"/>
      <c r="BJ76" s="357"/>
      <c r="BK76" s="357"/>
    </row>
    <row r="77" spans="1:63" ht="15.75" customHeight="1">
      <c r="A77" s="357"/>
      <c r="B77" s="357"/>
      <c r="C77" s="357"/>
      <c r="D77" s="357"/>
      <c r="E77" s="357"/>
      <c r="F77" s="359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  <c r="AM77" s="357"/>
      <c r="AN77" s="357"/>
      <c r="AO77" s="357"/>
      <c r="AP77" s="357"/>
      <c r="AQ77" s="357"/>
      <c r="AR77" s="357"/>
      <c r="AS77" s="357"/>
      <c r="AT77" s="357"/>
      <c r="AU77" s="357"/>
      <c r="AV77" s="357"/>
      <c r="AW77" s="357"/>
      <c r="AX77" s="357"/>
      <c r="AY77" s="357"/>
      <c r="AZ77" s="357"/>
      <c r="BA77" s="357"/>
      <c r="BB77" s="357"/>
      <c r="BC77" s="357"/>
      <c r="BD77" s="357"/>
      <c r="BE77" s="357"/>
      <c r="BF77" s="357"/>
      <c r="BG77" s="357"/>
      <c r="BH77" s="357"/>
      <c r="BI77" s="357"/>
      <c r="BJ77" s="357"/>
      <c r="BK77" s="357"/>
    </row>
    <row r="78" spans="1:63" ht="15.75" customHeight="1">
      <c r="A78" s="357"/>
      <c r="B78" s="357"/>
      <c r="C78" s="357"/>
      <c r="D78" s="357"/>
      <c r="E78" s="357"/>
      <c r="F78" s="359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57"/>
      <c r="AP78" s="357"/>
      <c r="AQ78" s="357"/>
      <c r="AR78" s="357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  <c r="BJ78" s="357"/>
      <c r="BK78" s="357"/>
    </row>
    <row r="79" spans="1:63" ht="15.75" customHeight="1">
      <c r="A79" s="357"/>
      <c r="B79" s="357"/>
      <c r="C79" s="357"/>
      <c r="D79" s="357"/>
      <c r="E79" s="357"/>
      <c r="F79" s="359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57"/>
      <c r="AN79" s="357"/>
      <c r="AO79" s="357"/>
      <c r="AP79" s="357"/>
      <c r="AQ79" s="357"/>
      <c r="AR79" s="357"/>
      <c r="AS79" s="357"/>
      <c r="AT79" s="357"/>
      <c r="AU79" s="357"/>
      <c r="AV79" s="357"/>
      <c r="AW79" s="357"/>
      <c r="AX79" s="357"/>
      <c r="AY79" s="357"/>
      <c r="AZ79" s="357"/>
      <c r="BA79" s="357"/>
      <c r="BB79" s="357"/>
      <c r="BC79" s="357"/>
      <c r="BD79" s="357"/>
      <c r="BE79" s="357"/>
      <c r="BF79" s="357"/>
      <c r="BG79" s="357"/>
      <c r="BH79" s="357"/>
      <c r="BI79" s="357"/>
      <c r="BJ79" s="357"/>
      <c r="BK79" s="357"/>
    </row>
    <row r="80" spans="1:63" ht="15.75" customHeight="1">
      <c r="A80" s="357"/>
      <c r="B80" s="357"/>
      <c r="C80" s="357"/>
      <c r="D80" s="357"/>
      <c r="E80" s="357"/>
      <c r="F80" s="359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57"/>
      <c r="AL80" s="357"/>
      <c r="AM80" s="357"/>
      <c r="AN80" s="357"/>
      <c r="AO80" s="357"/>
      <c r="AP80" s="357"/>
      <c r="AQ80" s="357"/>
      <c r="AR80" s="357"/>
      <c r="AS80" s="357"/>
      <c r="AT80" s="357"/>
      <c r="AU80" s="357"/>
      <c r="AV80" s="357"/>
      <c r="AW80" s="357"/>
      <c r="AX80" s="357"/>
      <c r="AY80" s="357"/>
      <c r="AZ80" s="357"/>
      <c r="BA80" s="357"/>
      <c r="BB80" s="357"/>
      <c r="BC80" s="357"/>
      <c r="BD80" s="357"/>
      <c r="BE80" s="357"/>
      <c r="BF80" s="357"/>
      <c r="BG80" s="357"/>
      <c r="BH80" s="357"/>
      <c r="BI80" s="357"/>
      <c r="BJ80" s="357"/>
      <c r="BK80" s="357"/>
    </row>
    <row r="81" spans="1:63" ht="15.75" customHeight="1">
      <c r="A81" s="357"/>
      <c r="B81" s="357"/>
      <c r="C81" s="357"/>
      <c r="D81" s="357"/>
      <c r="E81" s="357"/>
      <c r="F81" s="359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/>
      <c r="S81" s="357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7"/>
      <c r="AM81" s="357"/>
      <c r="AN81" s="357"/>
      <c r="AO81" s="357"/>
      <c r="AP81" s="357"/>
      <c r="AQ81" s="357"/>
      <c r="AR81" s="357"/>
      <c r="AS81" s="357"/>
      <c r="AT81" s="357"/>
      <c r="AU81" s="357"/>
      <c r="AV81" s="357"/>
      <c r="AW81" s="357"/>
      <c r="AX81" s="357"/>
      <c r="AY81" s="357"/>
      <c r="AZ81" s="357"/>
      <c r="BA81" s="357"/>
      <c r="BB81" s="357"/>
      <c r="BC81" s="357"/>
      <c r="BD81" s="357"/>
      <c r="BE81" s="357"/>
      <c r="BF81" s="357"/>
      <c r="BG81" s="357"/>
      <c r="BH81" s="357"/>
      <c r="BI81" s="357"/>
      <c r="BJ81" s="357"/>
      <c r="BK81" s="357"/>
    </row>
    <row r="82" spans="1:63" ht="15.75" customHeight="1">
      <c r="A82" s="357"/>
      <c r="B82" s="357"/>
      <c r="C82" s="357"/>
      <c r="D82" s="357"/>
      <c r="E82" s="357"/>
      <c r="F82" s="359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  <c r="AO82" s="357"/>
      <c r="AP82" s="357"/>
      <c r="AQ82" s="357"/>
      <c r="AR82" s="357"/>
      <c r="AS82" s="357"/>
      <c r="AT82" s="357"/>
      <c r="AU82" s="357"/>
      <c r="AV82" s="357"/>
      <c r="AW82" s="357"/>
      <c r="AX82" s="357"/>
      <c r="AY82" s="357"/>
      <c r="AZ82" s="357"/>
      <c r="BA82" s="357"/>
      <c r="BB82" s="357"/>
      <c r="BC82" s="357"/>
      <c r="BD82" s="357"/>
      <c r="BE82" s="357"/>
      <c r="BF82" s="357"/>
      <c r="BG82" s="357"/>
      <c r="BH82" s="357"/>
      <c r="BI82" s="357"/>
      <c r="BJ82" s="357"/>
      <c r="BK82" s="357"/>
    </row>
    <row r="83" spans="1:63" ht="15.75" customHeight="1">
      <c r="A83" s="357"/>
      <c r="B83" s="357"/>
      <c r="C83" s="357"/>
      <c r="D83" s="357"/>
      <c r="E83" s="357"/>
      <c r="F83" s="359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7"/>
      <c r="AN83" s="357"/>
      <c r="AO83" s="357"/>
      <c r="AP83" s="357"/>
      <c r="AQ83" s="357"/>
      <c r="AR83" s="357"/>
      <c r="AS83" s="357"/>
      <c r="AT83" s="357"/>
      <c r="AU83" s="357"/>
      <c r="AV83" s="357"/>
      <c r="AW83" s="357"/>
      <c r="AX83" s="357"/>
      <c r="AY83" s="357"/>
      <c r="AZ83" s="357"/>
      <c r="BA83" s="357"/>
      <c r="BB83" s="357"/>
      <c r="BC83" s="357"/>
      <c r="BD83" s="357"/>
      <c r="BE83" s="357"/>
      <c r="BF83" s="357"/>
      <c r="BG83" s="357"/>
      <c r="BH83" s="357"/>
      <c r="BI83" s="357"/>
      <c r="BJ83" s="357"/>
      <c r="BK83" s="357"/>
    </row>
    <row r="84" spans="1:63" ht="15.75" customHeight="1">
      <c r="A84" s="357"/>
      <c r="B84" s="357"/>
      <c r="C84" s="357"/>
      <c r="D84" s="357"/>
      <c r="E84" s="357"/>
      <c r="F84" s="359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57"/>
      <c r="AK84" s="357"/>
      <c r="AL84" s="357"/>
      <c r="AM84" s="357"/>
      <c r="AN84" s="357"/>
      <c r="AO84" s="357"/>
      <c r="AP84" s="357"/>
      <c r="AQ84" s="357"/>
      <c r="AR84" s="357"/>
      <c r="AS84" s="357"/>
      <c r="AT84" s="357"/>
      <c r="AU84" s="357"/>
      <c r="AV84" s="357"/>
      <c r="AW84" s="357"/>
      <c r="AX84" s="357"/>
      <c r="AY84" s="357"/>
      <c r="AZ84" s="357"/>
      <c r="BA84" s="357"/>
      <c r="BB84" s="357"/>
      <c r="BC84" s="357"/>
      <c r="BD84" s="357"/>
      <c r="BE84" s="357"/>
      <c r="BF84" s="357"/>
      <c r="BG84" s="357"/>
      <c r="BH84" s="357"/>
      <c r="BI84" s="357"/>
      <c r="BJ84" s="357"/>
      <c r="BK84" s="357"/>
    </row>
    <row r="85" spans="1:63" ht="15.75" customHeight="1">
      <c r="A85" s="357"/>
      <c r="B85" s="357"/>
      <c r="C85" s="357"/>
      <c r="D85" s="357"/>
      <c r="E85" s="357"/>
      <c r="F85" s="359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  <c r="BC85" s="357"/>
      <c r="BD85" s="357"/>
      <c r="BE85" s="357"/>
      <c r="BF85" s="357"/>
      <c r="BG85" s="357"/>
      <c r="BH85" s="357"/>
      <c r="BI85" s="357"/>
      <c r="BJ85" s="357"/>
      <c r="BK85" s="357"/>
    </row>
    <row r="86" spans="1:63" ht="15.75" customHeight="1">
      <c r="A86" s="357"/>
      <c r="B86" s="357"/>
      <c r="C86" s="357"/>
      <c r="D86" s="357"/>
      <c r="E86" s="357"/>
      <c r="F86" s="359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  <c r="BC86" s="357"/>
      <c r="BD86" s="357"/>
      <c r="BE86" s="357"/>
      <c r="BF86" s="357"/>
      <c r="BG86" s="357"/>
      <c r="BH86" s="357"/>
      <c r="BI86" s="357"/>
      <c r="BJ86" s="357"/>
      <c r="BK86" s="357"/>
    </row>
    <row r="87" spans="1:63" ht="15.75" customHeight="1">
      <c r="A87" s="357"/>
      <c r="B87" s="357"/>
      <c r="C87" s="357"/>
      <c r="D87" s="357"/>
      <c r="E87" s="357"/>
      <c r="F87" s="359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7"/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7"/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</row>
    <row r="88" spans="1:63" ht="15.75" customHeight="1">
      <c r="A88" s="357"/>
      <c r="B88" s="357"/>
      <c r="C88" s="357"/>
      <c r="D88" s="357"/>
      <c r="E88" s="357"/>
      <c r="F88" s="359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7"/>
      <c r="AC88" s="357"/>
      <c r="AD88" s="357"/>
      <c r="AE88" s="357"/>
      <c r="AF88" s="357"/>
      <c r="AG88" s="357"/>
      <c r="AH88" s="357"/>
      <c r="AI88" s="357"/>
      <c r="AJ88" s="357"/>
      <c r="AK88" s="357"/>
      <c r="AL88" s="357"/>
      <c r="AM88" s="357"/>
      <c r="AN88" s="357"/>
      <c r="AO88" s="357"/>
      <c r="AP88" s="357"/>
      <c r="AQ88" s="357"/>
      <c r="AR88" s="357"/>
      <c r="AS88" s="357"/>
      <c r="AT88" s="357"/>
      <c r="AU88" s="357"/>
      <c r="AV88" s="357"/>
      <c r="AW88" s="357"/>
      <c r="AX88" s="357"/>
      <c r="AY88" s="357"/>
      <c r="AZ88" s="357"/>
      <c r="BA88" s="357"/>
      <c r="BB88" s="357"/>
      <c r="BC88" s="357"/>
      <c r="BD88" s="357"/>
      <c r="BE88" s="357"/>
      <c r="BF88" s="357"/>
      <c r="BG88" s="357"/>
      <c r="BH88" s="357"/>
      <c r="BI88" s="357"/>
      <c r="BJ88" s="357"/>
      <c r="BK88" s="357"/>
    </row>
    <row r="89" spans="1:63" ht="15.75" customHeight="1">
      <c r="A89" s="357"/>
      <c r="B89" s="357"/>
      <c r="C89" s="357"/>
      <c r="D89" s="357"/>
      <c r="E89" s="357"/>
      <c r="F89" s="359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7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7"/>
      <c r="BA89" s="357"/>
      <c r="BB89" s="357"/>
      <c r="BC89" s="357"/>
      <c r="BD89" s="357"/>
      <c r="BE89" s="357"/>
      <c r="BF89" s="357"/>
      <c r="BG89" s="357"/>
      <c r="BH89" s="357"/>
      <c r="BI89" s="357"/>
      <c r="BJ89" s="357"/>
      <c r="BK89" s="357"/>
    </row>
    <row r="90" spans="1:63" ht="15.75" customHeight="1">
      <c r="A90" s="357"/>
      <c r="B90" s="357"/>
      <c r="C90" s="357"/>
      <c r="D90" s="357"/>
      <c r="E90" s="357"/>
      <c r="F90" s="359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15.75" customHeight="1">
      <c r="A91" s="357"/>
      <c r="B91" s="357"/>
      <c r="C91" s="357"/>
      <c r="D91" s="357"/>
      <c r="E91" s="357"/>
      <c r="F91" s="359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5.75" customHeight="1">
      <c r="A92" s="357"/>
      <c r="B92" s="357"/>
      <c r="C92" s="357"/>
      <c r="D92" s="357"/>
      <c r="E92" s="357"/>
      <c r="F92" s="359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5.75" customHeight="1">
      <c r="A93" s="357"/>
      <c r="B93" s="357"/>
      <c r="C93" s="357"/>
      <c r="D93" s="357"/>
      <c r="E93" s="357"/>
      <c r="F93" s="359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/>
      <c r="AF93" s="357"/>
      <c r="AG93" s="357"/>
      <c r="AH93" s="357"/>
      <c r="AI93" s="357"/>
      <c r="AJ93" s="357"/>
      <c r="AK93" s="357"/>
      <c r="AL93" s="357"/>
      <c r="AM93" s="357"/>
      <c r="AN93" s="357"/>
      <c r="AO93" s="357"/>
      <c r="AP93" s="357"/>
      <c r="AQ93" s="357"/>
      <c r="AR93" s="357"/>
      <c r="AS93" s="357"/>
      <c r="AT93" s="357"/>
      <c r="AU93" s="357"/>
      <c r="AV93" s="357"/>
      <c r="AW93" s="357"/>
      <c r="AX93" s="357"/>
      <c r="AY93" s="357"/>
      <c r="AZ93" s="357"/>
      <c r="BA93" s="357"/>
      <c r="BB93" s="357"/>
      <c r="BC93" s="357"/>
      <c r="BD93" s="357"/>
      <c r="BE93" s="357"/>
      <c r="BF93" s="357"/>
      <c r="BG93" s="357"/>
      <c r="BH93" s="357"/>
      <c r="BI93" s="357"/>
      <c r="BJ93" s="357"/>
      <c r="BK93" s="357"/>
    </row>
    <row r="94" spans="1:63" ht="15.75" customHeight="1">
      <c r="A94" s="357"/>
      <c r="B94" s="357"/>
      <c r="C94" s="357"/>
      <c r="D94" s="357"/>
      <c r="E94" s="357"/>
      <c r="F94" s="359"/>
      <c r="G94" s="357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357"/>
      <c r="V94" s="357"/>
      <c r="W94" s="357"/>
      <c r="X94" s="357"/>
      <c r="Y94" s="357"/>
      <c r="Z94" s="357"/>
      <c r="AA94" s="357"/>
      <c r="AB94" s="357"/>
      <c r="AC94" s="357"/>
      <c r="AD94" s="357"/>
      <c r="AE94" s="357"/>
      <c r="AF94" s="357"/>
      <c r="AG94" s="357"/>
      <c r="AH94" s="357"/>
      <c r="AI94" s="357"/>
      <c r="AJ94" s="357"/>
      <c r="AK94" s="357"/>
      <c r="AL94" s="357"/>
      <c r="AM94" s="357"/>
      <c r="AN94" s="357"/>
      <c r="AO94" s="357"/>
      <c r="AP94" s="357"/>
      <c r="AQ94" s="357"/>
      <c r="AR94" s="357"/>
      <c r="AS94" s="357"/>
      <c r="AT94" s="357"/>
      <c r="AU94" s="357"/>
      <c r="AV94" s="357"/>
      <c r="AW94" s="357"/>
      <c r="AX94" s="357"/>
      <c r="AY94" s="357"/>
      <c r="AZ94" s="357"/>
      <c r="BA94" s="357"/>
      <c r="BB94" s="357"/>
      <c r="BC94" s="357"/>
      <c r="BD94" s="357"/>
      <c r="BE94" s="357"/>
      <c r="BF94" s="357"/>
      <c r="BG94" s="357"/>
      <c r="BH94" s="357"/>
      <c r="BI94" s="357"/>
      <c r="BJ94" s="357"/>
      <c r="BK94" s="357"/>
    </row>
    <row r="95" spans="1:63" ht="15.75" customHeight="1">
      <c r="A95" s="357"/>
      <c r="B95" s="357"/>
      <c r="C95" s="357"/>
      <c r="D95" s="357"/>
      <c r="E95" s="357"/>
      <c r="F95" s="359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357"/>
      <c r="BD95" s="357"/>
      <c r="BE95" s="357"/>
      <c r="BF95" s="357"/>
      <c r="BG95" s="357"/>
      <c r="BH95" s="357"/>
      <c r="BI95" s="357"/>
      <c r="BJ95" s="357"/>
      <c r="BK95" s="357"/>
    </row>
    <row r="96" spans="1:63" ht="15.75" customHeight="1">
      <c r="A96" s="357"/>
      <c r="B96" s="357"/>
      <c r="C96" s="357"/>
      <c r="D96" s="357"/>
      <c r="E96" s="357"/>
      <c r="F96" s="359"/>
      <c r="G96" s="357"/>
      <c r="H96" s="357"/>
      <c r="I96" s="357"/>
      <c r="J96" s="357"/>
      <c r="K96" s="357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7"/>
      <c r="Z96" s="357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357"/>
      <c r="AM96" s="357"/>
      <c r="AN96" s="357"/>
      <c r="AO96" s="357"/>
      <c r="AP96" s="357"/>
      <c r="AQ96" s="357"/>
      <c r="AR96" s="357"/>
      <c r="AS96" s="357"/>
      <c r="AT96" s="357"/>
      <c r="AU96" s="357"/>
      <c r="AV96" s="357"/>
      <c r="AW96" s="357"/>
      <c r="AX96" s="357"/>
      <c r="AY96" s="357"/>
      <c r="AZ96" s="357"/>
      <c r="BA96" s="357"/>
      <c r="BB96" s="357"/>
      <c r="BC96" s="357"/>
      <c r="BD96" s="357"/>
      <c r="BE96" s="357"/>
      <c r="BF96" s="357"/>
      <c r="BG96" s="357"/>
      <c r="BH96" s="357"/>
      <c r="BI96" s="357"/>
      <c r="BJ96" s="357"/>
      <c r="BK96" s="357"/>
    </row>
    <row r="97" spans="1:63" ht="15.75" customHeight="1">
      <c r="A97" s="357"/>
      <c r="B97" s="357"/>
      <c r="C97" s="357"/>
      <c r="D97" s="357"/>
      <c r="E97" s="357"/>
      <c r="F97" s="359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</row>
    <row r="98" spans="1:63" ht="15.75" customHeight="1">
      <c r="A98" s="357"/>
      <c r="B98" s="357"/>
      <c r="C98" s="357"/>
      <c r="D98" s="357"/>
      <c r="E98" s="357"/>
      <c r="F98" s="359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7"/>
      <c r="AO98" s="357"/>
      <c r="AP98" s="357"/>
      <c r="AQ98" s="357"/>
      <c r="AR98" s="357"/>
      <c r="AS98" s="357"/>
      <c r="AT98" s="357"/>
      <c r="AU98" s="357"/>
      <c r="AV98" s="357"/>
      <c r="AW98" s="357"/>
      <c r="AX98" s="357"/>
      <c r="AY98" s="357"/>
      <c r="AZ98" s="357"/>
      <c r="BA98" s="357"/>
      <c r="BB98" s="357"/>
      <c r="BC98" s="357"/>
      <c r="BD98" s="357"/>
      <c r="BE98" s="357"/>
      <c r="BF98" s="357"/>
      <c r="BG98" s="357"/>
      <c r="BH98" s="357"/>
      <c r="BI98" s="357"/>
      <c r="BJ98" s="357"/>
      <c r="BK98" s="357"/>
    </row>
    <row r="99" spans="1:63" ht="15.75" customHeight="1">
      <c r="A99" s="357"/>
      <c r="B99" s="357"/>
      <c r="C99" s="357"/>
      <c r="D99" s="357"/>
      <c r="E99" s="357"/>
      <c r="F99" s="359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7"/>
      <c r="AN99" s="357"/>
      <c r="AO99" s="357"/>
      <c r="AP99" s="357"/>
      <c r="AQ99" s="357"/>
      <c r="AR99" s="357"/>
      <c r="AS99" s="357"/>
      <c r="AT99" s="357"/>
      <c r="AU99" s="357"/>
      <c r="AV99" s="357"/>
      <c r="AW99" s="357"/>
      <c r="AX99" s="357"/>
      <c r="AY99" s="357"/>
      <c r="AZ99" s="357"/>
      <c r="BA99" s="357"/>
      <c r="BB99" s="357"/>
      <c r="BC99" s="357"/>
      <c r="BD99" s="357"/>
      <c r="BE99" s="357"/>
      <c r="BF99" s="357"/>
      <c r="BG99" s="357"/>
      <c r="BH99" s="357"/>
      <c r="BI99" s="357"/>
      <c r="BJ99" s="357"/>
      <c r="BK99" s="357"/>
    </row>
    <row r="100" spans="1:63" ht="15.75" customHeight="1">
      <c r="A100" s="357"/>
      <c r="B100" s="357"/>
      <c r="C100" s="357"/>
      <c r="D100" s="357"/>
      <c r="E100" s="357"/>
      <c r="F100" s="359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7"/>
      <c r="AN100" s="357"/>
      <c r="AO100" s="357"/>
      <c r="AP100" s="357"/>
      <c r="AQ100" s="357"/>
      <c r="AR100" s="357"/>
      <c r="AS100" s="357"/>
      <c r="AT100" s="357"/>
      <c r="AU100" s="357"/>
      <c r="AV100" s="357"/>
      <c r="AW100" s="357"/>
      <c r="AX100" s="357"/>
      <c r="AY100" s="357"/>
      <c r="AZ100" s="357"/>
      <c r="BA100" s="357"/>
      <c r="BB100" s="357"/>
      <c r="BC100" s="357"/>
      <c r="BD100" s="357"/>
      <c r="BE100" s="357"/>
      <c r="BF100" s="357"/>
      <c r="BG100" s="357"/>
      <c r="BH100" s="357"/>
      <c r="BI100" s="357"/>
      <c r="BJ100" s="357"/>
      <c r="BK100" s="357"/>
    </row>
    <row r="101" spans="1:63" ht="15.75" customHeight="1">
      <c r="A101" s="357"/>
      <c r="B101" s="357"/>
      <c r="C101" s="357"/>
      <c r="D101" s="357"/>
      <c r="E101" s="357"/>
      <c r="F101" s="359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357"/>
      <c r="AN101" s="357"/>
      <c r="AO101" s="357"/>
      <c r="AP101" s="357"/>
      <c r="AQ101" s="357"/>
      <c r="AR101" s="357"/>
      <c r="AS101" s="357"/>
      <c r="AT101" s="357"/>
      <c r="AU101" s="357"/>
      <c r="AV101" s="357"/>
      <c r="AW101" s="357"/>
      <c r="AX101" s="357"/>
      <c r="AY101" s="357"/>
      <c r="AZ101" s="357"/>
      <c r="BA101" s="357"/>
      <c r="BB101" s="357"/>
      <c r="BC101" s="357"/>
      <c r="BD101" s="357"/>
      <c r="BE101" s="357"/>
      <c r="BF101" s="357"/>
      <c r="BG101" s="357"/>
      <c r="BH101" s="357"/>
      <c r="BI101" s="357"/>
      <c r="BJ101" s="357"/>
      <c r="BK101" s="357"/>
    </row>
    <row r="102" spans="1:63" ht="15.75" customHeight="1">
      <c r="A102" s="357"/>
      <c r="B102" s="357"/>
      <c r="C102" s="357"/>
      <c r="D102" s="357"/>
      <c r="E102" s="357"/>
      <c r="F102" s="359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7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</row>
    <row r="103" spans="1:63" ht="15.75" customHeight="1">
      <c r="A103" s="357"/>
      <c r="B103" s="357"/>
      <c r="C103" s="357"/>
      <c r="D103" s="357"/>
      <c r="E103" s="357"/>
      <c r="F103" s="359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</row>
    <row r="104" spans="1:63" ht="15.75" customHeight="1">
      <c r="A104" s="357"/>
      <c r="B104" s="357"/>
      <c r="C104" s="357"/>
      <c r="D104" s="357"/>
      <c r="E104" s="357"/>
      <c r="F104" s="359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</row>
    <row r="105" spans="1:63" ht="15.75" customHeight="1">
      <c r="A105" s="357"/>
      <c r="B105" s="357"/>
      <c r="C105" s="357"/>
      <c r="D105" s="357"/>
      <c r="E105" s="357"/>
      <c r="F105" s="359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</row>
    <row r="106" spans="1:63" ht="15.75" customHeight="1">
      <c r="A106" s="357"/>
      <c r="B106" s="357"/>
      <c r="C106" s="357"/>
      <c r="D106" s="357"/>
      <c r="E106" s="357"/>
      <c r="F106" s="359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357"/>
      <c r="AN106" s="35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</row>
    <row r="107" spans="1:63" ht="15.75" customHeight="1">
      <c r="A107" s="357"/>
      <c r="B107" s="357"/>
      <c r="C107" s="357"/>
      <c r="D107" s="357"/>
      <c r="E107" s="357"/>
      <c r="F107" s="359"/>
      <c r="G107" s="357"/>
      <c r="H107" s="357"/>
      <c r="I107" s="357"/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7"/>
      <c r="AB107" s="357"/>
      <c r="AC107" s="357"/>
      <c r="AD107" s="357"/>
      <c r="AE107" s="357"/>
      <c r="AF107" s="357"/>
      <c r="AG107" s="357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7"/>
      <c r="AR107" s="357"/>
      <c r="AS107" s="357"/>
      <c r="AT107" s="357"/>
      <c r="AU107" s="357"/>
      <c r="AV107" s="357"/>
      <c r="AW107" s="357"/>
      <c r="AX107" s="357"/>
      <c r="AY107" s="357"/>
      <c r="AZ107" s="357"/>
      <c r="BA107" s="357"/>
      <c r="BB107" s="357"/>
      <c r="BC107" s="357"/>
      <c r="BD107" s="357"/>
      <c r="BE107" s="357"/>
      <c r="BF107" s="357"/>
      <c r="BG107" s="357"/>
      <c r="BH107" s="357"/>
      <c r="BI107" s="357"/>
      <c r="BJ107" s="357"/>
      <c r="BK107" s="357"/>
    </row>
    <row r="108" spans="1:63" ht="15.75" customHeight="1">
      <c r="A108" s="357"/>
      <c r="B108" s="357"/>
      <c r="C108" s="357"/>
      <c r="D108" s="357"/>
      <c r="E108" s="357"/>
      <c r="F108" s="359"/>
      <c r="G108" s="357"/>
      <c r="H108" s="357"/>
      <c r="I108" s="357"/>
      <c r="J108" s="357"/>
      <c r="K108" s="357"/>
      <c r="L108" s="357"/>
      <c r="M108" s="357"/>
      <c r="N108" s="357"/>
      <c r="O108" s="357"/>
      <c r="P108" s="357"/>
      <c r="Q108" s="357"/>
      <c r="R108" s="357"/>
      <c r="S108" s="357"/>
      <c r="T108" s="357"/>
      <c r="U108" s="357"/>
      <c r="V108" s="357"/>
      <c r="W108" s="357"/>
      <c r="X108" s="357"/>
      <c r="Y108" s="357"/>
      <c r="Z108" s="357"/>
      <c r="AA108" s="357"/>
      <c r="AB108" s="357"/>
      <c r="AC108" s="357"/>
      <c r="AD108" s="357"/>
      <c r="AE108" s="357"/>
      <c r="AF108" s="357"/>
      <c r="AG108" s="357"/>
      <c r="AH108" s="357"/>
      <c r="AI108" s="357"/>
      <c r="AJ108" s="357"/>
      <c r="AK108" s="357"/>
      <c r="AL108" s="357"/>
      <c r="AM108" s="357"/>
      <c r="AN108" s="357"/>
      <c r="AO108" s="357"/>
      <c r="AP108" s="357"/>
      <c r="AQ108" s="357"/>
      <c r="AR108" s="357"/>
      <c r="AS108" s="357"/>
      <c r="AT108" s="357"/>
      <c r="AU108" s="357"/>
      <c r="AV108" s="357"/>
      <c r="AW108" s="357"/>
      <c r="AX108" s="357"/>
      <c r="AY108" s="357"/>
      <c r="AZ108" s="357"/>
      <c r="BA108" s="357"/>
      <c r="BB108" s="357"/>
      <c r="BC108" s="357"/>
      <c r="BD108" s="357"/>
      <c r="BE108" s="357"/>
      <c r="BF108" s="357"/>
      <c r="BG108" s="357"/>
      <c r="BH108" s="357"/>
      <c r="BI108" s="357"/>
      <c r="BJ108" s="357"/>
      <c r="BK108" s="357"/>
    </row>
    <row r="109" spans="1:63" ht="15.75" customHeight="1">
      <c r="A109" s="357"/>
      <c r="B109" s="357"/>
      <c r="C109" s="357"/>
      <c r="D109" s="357"/>
      <c r="E109" s="357"/>
      <c r="F109" s="359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  <c r="AR109" s="357"/>
      <c r="AS109" s="357"/>
      <c r="AT109" s="357"/>
      <c r="AU109" s="357"/>
      <c r="AV109" s="357"/>
      <c r="AW109" s="357"/>
      <c r="AX109" s="357"/>
      <c r="AY109" s="357"/>
      <c r="AZ109" s="357"/>
      <c r="BA109" s="357"/>
      <c r="BB109" s="357"/>
      <c r="BC109" s="357"/>
      <c r="BD109" s="357"/>
      <c r="BE109" s="357"/>
      <c r="BF109" s="357"/>
      <c r="BG109" s="357"/>
      <c r="BH109" s="357"/>
      <c r="BI109" s="357"/>
      <c r="BJ109" s="357"/>
      <c r="BK109" s="357"/>
    </row>
    <row r="110" spans="1:63" ht="15.75" customHeight="1">
      <c r="A110" s="357"/>
      <c r="B110" s="357"/>
      <c r="C110" s="357"/>
      <c r="D110" s="357"/>
      <c r="E110" s="357"/>
      <c r="F110" s="359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7"/>
      <c r="AC110" s="357"/>
      <c r="AD110" s="357"/>
      <c r="AE110" s="357"/>
      <c r="AF110" s="357"/>
      <c r="AG110" s="357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  <c r="AR110" s="357"/>
      <c r="AS110" s="357"/>
      <c r="AT110" s="357"/>
      <c r="AU110" s="357"/>
      <c r="AV110" s="357"/>
      <c r="AW110" s="357"/>
      <c r="AX110" s="357"/>
      <c r="AY110" s="357"/>
      <c r="AZ110" s="357"/>
      <c r="BA110" s="357"/>
      <c r="BB110" s="357"/>
      <c r="BC110" s="357"/>
      <c r="BD110" s="357"/>
      <c r="BE110" s="357"/>
      <c r="BF110" s="357"/>
      <c r="BG110" s="357"/>
      <c r="BH110" s="357"/>
      <c r="BI110" s="357"/>
      <c r="BJ110" s="357"/>
      <c r="BK110" s="357"/>
    </row>
    <row r="111" spans="1:63" ht="15.75" customHeight="1">
      <c r="A111" s="357"/>
      <c r="B111" s="357"/>
      <c r="C111" s="357"/>
      <c r="D111" s="357"/>
      <c r="E111" s="357"/>
      <c r="F111" s="359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57"/>
      <c r="BE111" s="357"/>
      <c r="BF111" s="357"/>
      <c r="BG111" s="357"/>
      <c r="BH111" s="357"/>
      <c r="BI111" s="357"/>
      <c r="BJ111" s="357"/>
      <c r="BK111" s="357"/>
    </row>
    <row r="112" spans="1:63" ht="15.75" customHeight="1">
      <c r="A112" s="357"/>
      <c r="B112" s="357"/>
      <c r="C112" s="357"/>
      <c r="D112" s="357"/>
      <c r="E112" s="357"/>
      <c r="F112" s="359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357"/>
      <c r="BA112" s="357"/>
      <c r="BB112" s="357"/>
      <c r="BC112" s="357"/>
      <c r="BD112" s="357"/>
      <c r="BE112" s="357"/>
      <c r="BF112" s="357"/>
      <c r="BG112" s="357"/>
      <c r="BH112" s="357"/>
      <c r="BI112" s="357"/>
      <c r="BJ112" s="357"/>
      <c r="BK112" s="357"/>
    </row>
    <row r="113" spans="1:63" ht="15.75" customHeight="1">
      <c r="A113" s="357"/>
      <c r="B113" s="357"/>
      <c r="C113" s="357"/>
      <c r="D113" s="357"/>
      <c r="E113" s="357"/>
      <c r="F113" s="359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7"/>
      <c r="AD113" s="357"/>
      <c r="AE113" s="357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357"/>
      <c r="BA113" s="357"/>
      <c r="BB113" s="357"/>
      <c r="BC113" s="357"/>
      <c r="BD113" s="357"/>
      <c r="BE113" s="357"/>
      <c r="BF113" s="357"/>
      <c r="BG113" s="357"/>
      <c r="BH113" s="357"/>
      <c r="BI113" s="357"/>
      <c r="BJ113" s="357"/>
      <c r="BK113" s="357"/>
    </row>
    <row r="114" spans="1:63" ht="15.75" customHeight="1">
      <c r="A114" s="357"/>
      <c r="B114" s="357"/>
      <c r="C114" s="357"/>
      <c r="D114" s="357"/>
      <c r="E114" s="357"/>
      <c r="F114" s="359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/>
      <c r="BD114" s="357"/>
      <c r="BE114" s="357"/>
      <c r="BF114" s="357"/>
      <c r="BG114" s="357"/>
      <c r="BH114" s="357"/>
      <c r="BI114" s="357"/>
      <c r="BJ114" s="357"/>
      <c r="BK114" s="357"/>
    </row>
    <row r="115" spans="1:63" ht="15.75" customHeight="1">
      <c r="A115" s="357"/>
      <c r="B115" s="357"/>
      <c r="C115" s="357"/>
      <c r="D115" s="357"/>
      <c r="E115" s="357"/>
      <c r="F115" s="359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/>
      <c r="AD115" s="357"/>
      <c r="AE115" s="357"/>
      <c r="AF115" s="357"/>
      <c r="AG115" s="357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7"/>
      <c r="AR115" s="357"/>
      <c r="AS115" s="357"/>
      <c r="AT115" s="357"/>
      <c r="AU115" s="357"/>
      <c r="AV115" s="357"/>
      <c r="AW115" s="357"/>
      <c r="AX115" s="357"/>
      <c r="AY115" s="357"/>
      <c r="AZ115" s="357"/>
      <c r="BA115" s="357"/>
      <c r="BB115" s="357"/>
      <c r="BC115" s="357"/>
      <c r="BD115" s="357"/>
      <c r="BE115" s="357"/>
      <c r="BF115" s="357"/>
      <c r="BG115" s="357"/>
      <c r="BH115" s="357"/>
      <c r="BI115" s="357"/>
      <c r="BJ115" s="357"/>
      <c r="BK115" s="357"/>
    </row>
    <row r="116" spans="1:63" ht="15.75" customHeight="1">
      <c r="A116" s="357"/>
      <c r="B116" s="357"/>
      <c r="C116" s="357"/>
      <c r="D116" s="357"/>
      <c r="E116" s="357"/>
      <c r="F116" s="359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/>
      <c r="AD116" s="357"/>
      <c r="AE116" s="357"/>
      <c r="AF116" s="357"/>
      <c r="AG116" s="357"/>
      <c r="AH116" s="357"/>
      <c r="AI116" s="357"/>
      <c r="AJ116" s="357"/>
      <c r="AK116" s="357"/>
      <c r="AL116" s="357"/>
      <c r="AM116" s="357"/>
      <c r="AN116" s="357"/>
      <c r="AO116" s="357"/>
      <c r="AP116" s="357"/>
      <c r="AQ116" s="357"/>
      <c r="AR116" s="357"/>
      <c r="AS116" s="357"/>
      <c r="AT116" s="357"/>
      <c r="AU116" s="357"/>
      <c r="AV116" s="357"/>
      <c r="AW116" s="357"/>
      <c r="AX116" s="357"/>
      <c r="AY116" s="357"/>
      <c r="AZ116" s="357"/>
      <c r="BA116" s="357"/>
      <c r="BB116" s="357"/>
      <c r="BC116" s="357"/>
      <c r="BD116" s="357"/>
      <c r="BE116" s="357"/>
      <c r="BF116" s="357"/>
      <c r="BG116" s="357"/>
      <c r="BH116" s="357"/>
      <c r="BI116" s="357"/>
      <c r="BJ116" s="357"/>
      <c r="BK116" s="357"/>
    </row>
    <row r="117" spans="1:63" ht="15.75" customHeight="1">
      <c r="A117" s="357"/>
      <c r="B117" s="357"/>
      <c r="C117" s="357"/>
      <c r="D117" s="357"/>
      <c r="E117" s="357"/>
      <c r="F117" s="359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357"/>
      <c r="BA117" s="357"/>
      <c r="BB117" s="357"/>
      <c r="BC117" s="357"/>
      <c r="BD117" s="357"/>
      <c r="BE117" s="357"/>
      <c r="BF117" s="357"/>
      <c r="BG117" s="357"/>
      <c r="BH117" s="357"/>
      <c r="BI117" s="357"/>
      <c r="BJ117" s="357"/>
      <c r="BK117" s="357"/>
    </row>
    <row r="118" spans="1:63" ht="15.75" customHeight="1">
      <c r="A118" s="357"/>
      <c r="B118" s="357"/>
      <c r="C118" s="357"/>
      <c r="D118" s="357"/>
      <c r="E118" s="357"/>
      <c r="F118" s="359"/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57"/>
      <c r="BE118" s="357"/>
      <c r="BF118" s="357"/>
      <c r="BG118" s="357"/>
      <c r="BH118" s="357"/>
      <c r="BI118" s="357"/>
      <c r="BJ118" s="357"/>
      <c r="BK118" s="357"/>
    </row>
    <row r="119" spans="1:63" ht="15.75" customHeight="1">
      <c r="A119" s="357"/>
      <c r="B119" s="357"/>
      <c r="C119" s="357"/>
      <c r="D119" s="357"/>
      <c r="E119" s="357"/>
      <c r="F119" s="359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57"/>
      <c r="BJ119" s="357"/>
      <c r="BK119" s="357"/>
    </row>
    <row r="120" spans="1:63" ht="15.75" customHeight="1">
      <c r="A120" s="357"/>
      <c r="B120" s="357"/>
      <c r="C120" s="357"/>
      <c r="D120" s="357"/>
      <c r="E120" s="357"/>
      <c r="F120" s="359"/>
      <c r="G120" s="357"/>
      <c r="H120" s="357"/>
      <c r="I120" s="357"/>
      <c r="J120" s="357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  <c r="AR120" s="357"/>
      <c r="AS120" s="357"/>
      <c r="AT120" s="357"/>
      <c r="AU120" s="357"/>
      <c r="AV120" s="357"/>
      <c r="AW120" s="357"/>
      <c r="AX120" s="357"/>
      <c r="AY120" s="357"/>
      <c r="AZ120" s="357"/>
      <c r="BA120" s="357"/>
      <c r="BB120" s="357"/>
      <c r="BC120" s="357"/>
      <c r="BD120" s="357"/>
      <c r="BE120" s="357"/>
      <c r="BF120" s="357"/>
      <c r="BG120" s="357"/>
      <c r="BH120" s="357"/>
      <c r="BI120" s="357"/>
      <c r="BJ120" s="357"/>
      <c r="BK120" s="357"/>
    </row>
    <row r="121" spans="1:63" ht="15.75" customHeight="1">
      <c r="A121" s="357"/>
      <c r="B121" s="357"/>
      <c r="C121" s="357"/>
      <c r="D121" s="357"/>
      <c r="E121" s="357"/>
      <c r="F121" s="359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  <c r="BC121" s="357"/>
      <c r="BD121" s="357"/>
      <c r="BE121" s="357"/>
      <c r="BF121" s="357"/>
      <c r="BG121" s="357"/>
      <c r="BH121" s="357"/>
      <c r="BI121" s="357"/>
      <c r="BJ121" s="357"/>
      <c r="BK121" s="357"/>
    </row>
    <row r="122" spans="1:63" ht="9.75" customHeight="1">
      <c r="A122" s="357"/>
      <c r="B122" s="357"/>
      <c r="C122" s="357"/>
      <c r="D122" s="357"/>
      <c r="E122" s="357"/>
      <c r="F122" s="359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  <c r="BC122" s="357"/>
      <c r="BD122" s="357"/>
      <c r="BE122" s="357"/>
      <c r="BF122" s="357"/>
      <c r="BG122" s="357"/>
      <c r="BH122" s="357"/>
      <c r="BI122" s="357"/>
      <c r="BJ122" s="357"/>
      <c r="BK122" s="357"/>
    </row>
    <row r="123" spans="1:63" ht="9.75" customHeight="1">
      <c r="A123" s="357"/>
      <c r="B123" s="357"/>
      <c r="C123" s="357"/>
      <c r="D123" s="357"/>
      <c r="E123" s="357"/>
      <c r="F123" s="359"/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  <c r="AR123" s="357"/>
      <c r="AS123" s="357"/>
      <c r="AT123" s="357"/>
      <c r="AU123" s="357"/>
      <c r="AV123" s="357"/>
      <c r="AW123" s="357"/>
      <c r="AX123" s="357"/>
      <c r="AY123" s="357"/>
      <c r="AZ123" s="357"/>
      <c r="BA123" s="357"/>
      <c r="BB123" s="357"/>
      <c r="BC123" s="357"/>
      <c r="BD123" s="357"/>
      <c r="BE123" s="357"/>
      <c r="BF123" s="357"/>
      <c r="BG123" s="357"/>
      <c r="BH123" s="357"/>
      <c r="BI123" s="357"/>
      <c r="BJ123" s="357"/>
      <c r="BK123" s="357"/>
    </row>
    <row r="124" spans="1:63" ht="9.75" customHeight="1">
      <c r="A124" s="357"/>
      <c r="B124" s="357"/>
      <c r="C124" s="357"/>
      <c r="D124" s="357"/>
      <c r="E124" s="357"/>
      <c r="F124" s="359"/>
      <c r="G124" s="357"/>
      <c r="H124" s="357"/>
      <c r="I124" s="357"/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357"/>
      <c r="AG124" s="357"/>
      <c r="AH124" s="357"/>
      <c r="AI124" s="357"/>
      <c r="AJ124" s="357"/>
      <c r="AK124" s="357"/>
      <c r="AL124" s="357"/>
      <c r="AM124" s="357"/>
      <c r="AN124" s="357"/>
      <c r="AO124" s="357"/>
      <c r="AP124" s="357"/>
      <c r="AQ124" s="357"/>
      <c r="AR124" s="357"/>
      <c r="AS124" s="357"/>
      <c r="AT124" s="357"/>
      <c r="AU124" s="357"/>
      <c r="AV124" s="357"/>
      <c r="AW124" s="357"/>
      <c r="AX124" s="357"/>
      <c r="AY124" s="357"/>
      <c r="AZ124" s="357"/>
      <c r="BA124" s="357"/>
      <c r="BB124" s="357"/>
      <c r="BC124" s="357"/>
      <c r="BD124" s="357"/>
      <c r="BE124" s="357"/>
      <c r="BF124" s="357"/>
      <c r="BG124" s="357"/>
      <c r="BH124" s="357"/>
      <c r="BI124" s="357"/>
      <c r="BJ124" s="357"/>
      <c r="BK124" s="357"/>
    </row>
    <row r="125" spans="1:63" ht="9.75" customHeight="1">
      <c r="A125" s="357"/>
      <c r="B125" s="357"/>
      <c r="C125" s="357"/>
      <c r="D125" s="357"/>
      <c r="E125" s="357"/>
      <c r="F125" s="359"/>
      <c r="G125" s="357"/>
      <c r="H125" s="357"/>
      <c r="I125" s="357"/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357"/>
      <c r="AE125" s="357"/>
      <c r="AF125" s="357"/>
      <c r="AG125" s="357"/>
      <c r="AH125" s="357"/>
      <c r="AI125" s="357"/>
      <c r="AJ125" s="357"/>
      <c r="AK125" s="357"/>
      <c r="AL125" s="357"/>
      <c r="AM125" s="357"/>
      <c r="AN125" s="357"/>
      <c r="AO125" s="357"/>
      <c r="AP125" s="357"/>
      <c r="AQ125" s="357"/>
      <c r="AR125" s="357"/>
      <c r="AS125" s="357"/>
      <c r="AT125" s="357"/>
      <c r="AU125" s="357"/>
      <c r="AV125" s="357"/>
      <c r="AW125" s="357"/>
      <c r="AX125" s="357"/>
      <c r="AY125" s="357"/>
      <c r="AZ125" s="357"/>
      <c r="BA125" s="357"/>
      <c r="BB125" s="357"/>
      <c r="BC125" s="357"/>
      <c r="BD125" s="357"/>
      <c r="BE125" s="357"/>
      <c r="BF125" s="357"/>
      <c r="BG125" s="357"/>
      <c r="BH125" s="357"/>
      <c r="BI125" s="357"/>
      <c r="BJ125" s="357"/>
      <c r="BK125" s="357"/>
    </row>
    <row r="126" spans="1:63" ht="9.75" customHeight="1">
      <c r="A126" s="357"/>
      <c r="B126" s="357"/>
      <c r="C126" s="357"/>
      <c r="D126" s="357"/>
      <c r="E126" s="357"/>
      <c r="F126" s="359"/>
      <c r="G126" s="357"/>
      <c r="H126" s="357"/>
      <c r="I126" s="357"/>
      <c r="J126" s="357"/>
      <c r="K126" s="357"/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7"/>
      <c r="BA126" s="357"/>
      <c r="BB126" s="357"/>
      <c r="BC126" s="357"/>
      <c r="BD126" s="357"/>
      <c r="BE126" s="357"/>
      <c r="BF126" s="357"/>
      <c r="BG126" s="357"/>
      <c r="BH126" s="357"/>
      <c r="BI126" s="357"/>
      <c r="BJ126" s="357"/>
      <c r="BK126" s="357"/>
    </row>
    <row r="127" spans="1:63" ht="9.75" customHeight="1">
      <c r="A127" s="357"/>
      <c r="B127" s="357"/>
      <c r="C127" s="357"/>
      <c r="D127" s="357"/>
      <c r="E127" s="357"/>
      <c r="F127" s="359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  <c r="AR127" s="357"/>
      <c r="AS127" s="357"/>
      <c r="AT127" s="357"/>
      <c r="AU127" s="357"/>
      <c r="AV127" s="357"/>
      <c r="AW127" s="357"/>
      <c r="AX127" s="357"/>
      <c r="AY127" s="357"/>
      <c r="AZ127" s="357"/>
      <c r="BA127" s="357"/>
      <c r="BB127" s="357"/>
      <c r="BC127" s="357"/>
      <c r="BD127" s="357"/>
      <c r="BE127" s="357"/>
      <c r="BF127" s="357"/>
      <c r="BG127" s="357"/>
      <c r="BH127" s="357"/>
      <c r="BI127" s="357"/>
      <c r="BJ127" s="357"/>
      <c r="BK127" s="357"/>
    </row>
    <row r="128" spans="1:63" ht="9.75" customHeight="1">
      <c r="A128" s="357"/>
      <c r="B128" s="357"/>
      <c r="C128" s="357"/>
      <c r="D128" s="357"/>
      <c r="E128" s="357"/>
      <c r="F128" s="359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7"/>
      <c r="BH128" s="357"/>
      <c r="BI128" s="357"/>
      <c r="BJ128" s="357"/>
      <c r="BK128" s="357"/>
    </row>
    <row r="129" spans="1:63" ht="9.75" customHeight="1">
      <c r="A129" s="357"/>
      <c r="B129" s="357"/>
      <c r="C129" s="357"/>
      <c r="D129" s="357"/>
      <c r="E129" s="357"/>
      <c r="F129" s="359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  <c r="AA129" s="357"/>
      <c r="AB129" s="357"/>
      <c r="AC129" s="357"/>
      <c r="AD129" s="357"/>
      <c r="AE129" s="357"/>
      <c r="AF129" s="357"/>
      <c r="AG129" s="357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  <c r="AR129" s="357"/>
      <c r="AS129" s="357"/>
      <c r="AT129" s="357"/>
      <c r="AU129" s="357"/>
      <c r="AV129" s="357"/>
      <c r="AW129" s="357"/>
      <c r="AX129" s="357"/>
      <c r="AY129" s="357"/>
      <c r="AZ129" s="357"/>
      <c r="BA129" s="357"/>
      <c r="BB129" s="357"/>
      <c r="BC129" s="357"/>
      <c r="BD129" s="357"/>
      <c r="BE129" s="357"/>
      <c r="BF129" s="357"/>
      <c r="BG129" s="357"/>
      <c r="BH129" s="357"/>
      <c r="BI129" s="357"/>
      <c r="BJ129" s="357"/>
      <c r="BK129" s="357"/>
    </row>
    <row r="130" spans="1:63" ht="9.75" customHeight="1">
      <c r="A130" s="357"/>
      <c r="B130" s="357"/>
      <c r="C130" s="357"/>
      <c r="D130" s="357"/>
      <c r="E130" s="357"/>
      <c r="F130" s="359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  <c r="AR130" s="357"/>
      <c r="AS130" s="357"/>
      <c r="AT130" s="357"/>
      <c r="AU130" s="357"/>
      <c r="AV130" s="357"/>
      <c r="AW130" s="357"/>
      <c r="AX130" s="357"/>
      <c r="AY130" s="357"/>
      <c r="AZ130" s="357"/>
      <c r="BA130" s="357"/>
      <c r="BB130" s="357"/>
      <c r="BC130" s="357"/>
      <c r="BD130" s="357"/>
      <c r="BE130" s="357"/>
      <c r="BF130" s="357"/>
      <c r="BG130" s="357"/>
      <c r="BH130" s="357"/>
      <c r="BI130" s="357"/>
      <c r="BJ130" s="357"/>
      <c r="BK130" s="357"/>
    </row>
    <row r="131" spans="1:63" ht="9.75" customHeight="1">
      <c r="A131" s="357"/>
      <c r="B131" s="357"/>
      <c r="C131" s="357"/>
      <c r="D131" s="357"/>
      <c r="E131" s="357"/>
      <c r="F131" s="359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  <c r="AR131" s="357"/>
      <c r="AS131" s="357"/>
      <c r="AT131" s="357"/>
      <c r="AU131" s="357"/>
      <c r="AV131" s="357"/>
      <c r="AW131" s="357"/>
      <c r="AX131" s="357"/>
      <c r="AY131" s="357"/>
      <c r="AZ131" s="357"/>
      <c r="BA131" s="357"/>
      <c r="BB131" s="357"/>
      <c r="BC131" s="357"/>
      <c r="BD131" s="357"/>
      <c r="BE131" s="357"/>
      <c r="BF131" s="357"/>
      <c r="BG131" s="357"/>
      <c r="BH131" s="357"/>
      <c r="BI131" s="357"/>
      <c r="BJ131" s="357"/>
      <c r="BK131" s="357"/>
    </row>
    <row r="132" spans="1:63" ht="9.75" customHeight="1">
      <c r="A132" s="357"/>
      <c r="B132" s="357"/>
      <c r="C132" s="357"/>
      <c r="D132" s="357"/>
      <c r="E132" s="357"/>
      <c r="F132" s="359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/>
      <c r="BG132" s="357"/>
      <c r="BH132" s="357"/>
      <c r="BI132" s="357"/>
      <c r="BJ132" s="357"/>
      <c r="BK132" s="357"/>
    </row>
    <row r="133" spans="1:63" ht="9.75" customHeight="1">
      <c r="A133" s="357"/>
      <c r="B133" s="357"/>
      <c r="C133" s="357"/>
      <c r="D133" s="357"/>
      <c r="E133" s="357"/>
      <c r="F133" s="359"/>
      <c r="G133" s="357"/>
      <c r="H133" s="357"/>
      <c r="I133" s="357"/>
      <c r="J133" s="357"/>
      <c r="K133" s="357"/>
      <c r="L133" s="357"/>
      <c r="M133" s="357"/>
      <c r="N133" s="357"/>
      <c r="O133" s="357"/>
      <c r="P133" s="357"/>
      <c r="Q133" s="357"/>
      <c r="R133" s="357"/>
      <c r="S133" s="357"/>
      <c r="T133" s="357"/>
      <c r="U133" s="357"/>
      <c r="V133" s="357"/>
      <c r="W133" s="357"/>
      <c r="X133" s="357"/>
      <c r="Y133" s="357"/>
      <c r="Z133" s="357"/>
      <c r="AA133" s="357"/>
      <c r="AB133" s="357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7"/>
      <c r="BA133" s="357"/>
      <c r="BB133" s="357"/>
      <c r="BC133" s="357"/>
      <c r="BD133" s="357"/>
      <c r="BE133" s="357"/>
      <c r="BF133" s="357"/>
      <c r="BG133" s="357"/>
      <c r="BH133" s="357"/>
      <c r="BI133" s="357"/>
      <c r="BJ133" s="357"/>
      <c r="BK133" s="357"/>
    </row>
    <row r="134" spans="1:63" ht="9.75" customHeight="1">
      <c r="A134" s="357"/>
      <c r="B134" s="357"/>
      <c r="C134" s="357"/>
      <c r="D134" s="357"/>
      <c r="E134" s="357"/>
      <c r="F134" s="359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7"/>
      <c r="R134" s="357"/>
      <c r="S134" s="357"/>
      <c r="T134" s="357"/>
      <c r="U134" s="357"/>
      <c r="V134" s="357"/>
      <c r="W134" s="357"/>
      <c r="X134" s="357"/>
      <c r="Y134" s="357"/>
      <c r="Z134" s="357"/>
      <c r="AA134" s="357"/>
      <c r="AB134" s="357"/>
      <c r="AC134" s="357"/>
      <c r="AD134" s="357"/>
      <c r="AE134" s="357"/>
      <c r="AF134" s="357"/>
      <c r="AG134" s="357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7"/>
      <c r="BA134" s="357"/>
      <c r="BB134" s="357"/>
      <c r="BC134" s="357"/>
      <c r="BD134" s="357"/>
      <c r="BE134" s="357"/>
      <c r="BF134" s="357"/>
      <c r="BG134" s="357"/>
      <c r="BH134" s="357"/>
      <c r="BI134" s="357"/>
      <c r="BJ134" s="357"/>
      <c r="BK134" s="357"/>
    </row>
    <row r="135" spans="1:63" ht="9.75" customHeight="1">
      <c r="A135" s="357"/>
      <c r="B135" s="357"/>
      <c r="C135" s="357"/>
      <c r="D135" s="357"/>
      <c r="E135" s="357"/>
      <c r="F135" s="359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/>
      <c r="T135" s="357"/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  <c r="AR135" s="357"/>
      <c r="AS135" s="357"/>
      <c r="AT135" s="357"/>
      <c r="AU135" s="357"/>
      <c r="AV135" s="357"/>
      <c r="AW135" s="357"/>
      <c r="AX135" s="357"/>
      <c r="AY135" s="357"/>
      <c r="AZ135" s="357"/>
      <c r="BA135" s="357"/>
      <c r="BB135" s="357"/>
      <c r="BC135" s="357"/>
      <c r="BD135" s="357"/>
      <c r="BE135" s="357"/>
      <c r="BF135" s="357"/>
      <c r="BG135" s="357"/>
      <c r="BH135" s="357"/>
      <c r="BI135" s="357"/>
      <c r="BJ135" s="357"/>
      <c r="BK135" s="357"/>
    </row>
    <row r="136" spans="1:63" ht="9.75" customHeight="1">
      <c r="A136" s="357"/>
      <c r="B136" s="357"/>
      <c r="C136" s="357"/>
      <c r="D136" s="357"/>
      <c r="E136" s="357"/>
      <c r="F136" s="359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57"/>
      <c r="AG136" s="357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  <c r="AR136" s="357"/>
      <c r="AS136" s="357"/>
      <c r="AT136" s="357"/>
      <c r="AU136" s="357"/>
      <c r="AV136" s="357"/>
      <c r="AW136" s="357"/>
      <c r="AX136" s="357"/>
      <c r="AY136" s="357"/>
      <c r="AZ136" s="357"/>
      <c r="BA136" s="357"/>
      <c r="BB136" s="357"/>
      <c r="BC136" s="357"/>
      <c r="BD136" s="357"/>
      <c r="BE136" s="357"/>
      <c r="BF136" s="357"/>
      <c r="BG136" s="357"/>
      <c r="BH136" s="357"/>
      <c r="BI136" s="357"/>
      <c r="BJ136" s="357"/>
      <c r="BK136" s="357"/>
    </row>
    <row r="137" spans="1:63" ht="9.75" customHeight="1">
      <c r="A137" s="357"/>
      <c r="B137" s="357"/>
      <c r="C137" s="357"/>
      <c r="D137" s="357"/>
      <c r="E137" s="357"/>
      <c r="F137" s="359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7"/>
      <c r="AB137" s="357"/>
      <c r="AC137" s="357"/>
      <c r="AD137" s="357"/>
      <c r="AE137" s="357"/>
      <c r="AF137" s="357"/>
      <c r="AG137" s="357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  <c r="AR137" s="357"/>
      <c r="AS137" s="357"/>
      <c r="AT137" s="357"/>
      <c r="AU137" s="357"/>
      <c r="AV137" s="357"/>
      <c r="AW137" s="357"/>
      <c r="AX137" s="357"/>
      <c r="AY137" s="357"/>
      <c r="AZ137" s="357"/>
      <c r="BA137" s="357"/>
      <c r="BB137" s="357"/>
      <c r="BC137" s="357"/>
      <c r="BD137" s="357"/>
      <c r="BE137" s="357"/>
      <c r="BF137" s="357"/>
      <c r="BG137" s="357"/>
      <c r="BH137" s="357"/>
      <c r="BI137" s="357"/>
      <c r="BJ137" s="357"/>
      <c r="BK137" s="357"/>
    </row>
    <row r="138" spans="1:63" ht="9.75" customHeight="1">
      <c r="A138" s="357"/>
      <c r="B138" s="357"/>
      <c r="C138" s="357"/>
      <c r="D138" s="357"/>
      <c r="E138" s="357"/>
      <c r="F138" s="359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7"/>
      <c r="AB138" s="357"/>
      <c r="AC138" s="357"/>
      <c r="AD138" s="357"/>
      <c r="AE138" s="357"/>
      <c r="AF138" s="357"/>
      <c r="AG138" s="357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  <c r="AR138" s="357"/>
      <c r="AS138" s="357"/>
      <c r="AT138" s="357"/>
      <c r="AU138" s="357"/>
      <c r="AV138" s="357"/>
      <c r="AW138" s="357"/>
      <c r="AX138" s="357"/>
      <c r="AY138" s="357"/>
      <c r="AZ138" s="357"/>
      <c r="BA138" s="357"/>
      <c r="BB138" s="357"/>
      <c r="BC138" s="357"/>
      <c r="BD138" s="357"/>
      <c r="BE138" s="357"/>
      <c r="BF138" s="357"/>
      <c r="BG138" s="357"/>
      <c r="BH138" s="357"/>
      <c r="BI138" s="357"/>
      <c r="BJ138" s="357"/>
      <c r="BK138" s="357"/>
    </row>
    <row r="139" spans="1:63" ht="9.75" customHeight="1">
      <c r="A139" s="357"/>
      <c r="B139" s="357"/>
      <c r="C139" s="357"/>
      <c r="D139" s="357"/>
      <c r="E139" s="357"/>
      <c r="F139" s="359"/>
      <c r="G139" s="357"/>
      <c r="H139" s="357"/>
      <c r="I139" s="357"/>
      <c r="J139" s="357"/>
      <c r="K139" s="357"/>
      <c r="L139" s="357"/>
      <c r="M139" s="357"/>
      <c r="N139" s="357"/>
      <c r="O139" s="357"/>
      <c r="P139" s="357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  <c r="BC139" s="357"/>
      <c r="BD139" s="357"/>
      <c r="BE139" s="357"/>
      <c r="BF139" s="357"/>
      <c r="BG139" s="357"/>
      <c r="BH139" s="357"/>
      <c r="BI139" s="357"/>
      <c r="BJ139" s="357"/>
      <c r="BK139" s="357"/>
    </row>
    <row r="140" spans="1:63" ht="9.75" customHeight="1">
      <c r="A140" s="357"/>
      <c r="B140" s="357"/>
      <c r="C140" s="357"/>
      <c r="D140" s="357"/>
      <c r="E140" s="357"/>
      <c r="F140" s="359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7"/>
      <c r="BA140" s="357"/>
      <c r="BB140" s="357"/>
      <c r="BC140" s="357"/>
      <c r="BD140" s="357"/>
      <c r="BE140" s="357"/>
      <c r="BF140" s="357"/>
      <c r="BG140" s="357"/>
      <c r="BH140" s="357"/>
      <c r="BI140" s="357"/>
      <c r="BJ140" s="357"/>
      <c r="BK140" s="357"/>
    </row>
    <row r="141" spans="1:63" ht="9.75" customHeight="1">
      <c r="A141" s="357"/>
      <c r="B141" s="357"/>
      <c r="C141" s="357"/>
      <c r="D141" s="357"/>
      <c r="E141" s="357"/>
      <c r="F141" s="359"/>
      <c r="G141" s="357"/>
      <c r="H141" s="357"/>
      <c r="I141" s="357"/>
      <c r="J141" s="357"/>
      <c r="K141" s="357"/>
      <c r="L141" s="357"/>
      <c r="M141" s="357"/>
      <c r="N141" s="357"/>
      <c r="O141" s="357"/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/>
      <c r="AG141" s="357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  <c r="AR141" s="357"/>
      <c r="AS141" s="357"/>
      <c r="AT141" s="357"/>
      <c r="AU141" s="357"/>
      <c r="AV141" s="357"/>
      <c r="AW141" s="357"/>
      <c r="AX141" s="357"/>
      <c r="AY141" s="357"/>
      <c r="AZ141" s="357"/>
      <c r="BA141" s="357"/>
      <c r="BB141" s="357"/>
      <c r="BC141" s="357"/>
      <c r="BD141" s="357"/>
      <c r="BE141" s="357"/>
      <c r="BF141" s="357"/>
      <c r="BG141" s="357"/>
      <c r="BH141" s="357"/>
      <c r="BI141" s="357"/>
      <c r="BJ141" s="357"/>
      <c r="BK141" s="357"/>
    </row>
    <row r="142" spans="1:63" ht="9.75" customHeight="1">
      <c r="A142" s="357"/>
      <c r="B142" s="357"/>
      <c r="C142" s="357"/>
      <c r="D142" s="357"/>
      <c r="E142" s="357"/>
      <c r="F142" s="359"/>
      <c r="G142" s="357"/>
      <c r="H142" s="357"/>
      <c r="I142" s="357"/>
      <c r="J142" s="357"/>
      <c r="K142" s="357"/>
      <c r="L142" s="357"/>
      <c r="M142" s="357"/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7"/>
      <c r="AB142" s="357"/>
      <c r="AC142" s="357"/>
      <c r="AD142" s="357"/>
      <c r="AE142" s="357"/>
      <c r="AF142" s="357"/>
      <c r="AG142" s="357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7"/>
      <c r="AT142" s="357"/>
      <c r="AU142" s="357"/>
      <c r="AV142" s="357"/>
      <c r="AW142" s="357"/>
      <c r="AX142" s="357"/>
      <c r="AY142" s="357"/>
      <c r="AZ142" s="357"/>
      <c r="BA142" s="357"/>
      <c r="BB142" s="357"/>
      <c r="BC142" s="357"/>
      <c r="BD142" s="357"/>
      <c r="BE142" s="357"/>
      <c r="BF142" s="357"/>
      <c r="BG142" s="357"/>
      <c r="BH142" s="357"/>
      <c r="BI142" s="357"/>
      <c r="BJ142" s="357"/>
      <c r="BK142" s="357"/>
    </row>
    <row r="143" spans="1:63" ht="9.75" customHeight="1">
      <c r="A143" s="357"/>
      <c r="B143" s="357"/>
      <c r="C143" s="357"/>
      <c r="D143" s="357"/>
      <c r="E143" s="357"/>
      <c r="F143" s="359"/>
      <c r="G143" s="357"/>
      <c r="H143" s="357"/>
      <c r="I143" s="357"/>
      <c r="J143" s="357"/>
      <c r="K143" s="357"/>
      <c r="L143" s="357"/>
      <c r="M143" s="357"/>
      <c r="N143" s="357"/>
      <c r="O143" s="357"/>
      <c r="P143" s="357"/>
      <c r="Q143" s="357"/>
      <c r="R143" s="357"/>
      <c r="S143" s="357"/>
      <c r="T143" s="357"/>
      <c r="U143" s="357"/>
      <c r="V143" s="357"/>
      <c r="W143" s="357"/>
      <c r="X143" s="357"/>
      <c r="Y143" s="357"/>
      <c r="Z143" s="357"/>
      <c r="AA143" s="357"/>
      <c r="AB143" s="357"/>
      <c r="AC143" s="357"/>
      <c r="AD143" s="357"/>
      <c r="AE143" s="357"/>
      <c r="AF143" s="357"/>
      <c r="AG143" s="357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  <c r="AR143" s="357"/>
      <c r="AS143" s="357"/>
      <c r="AT143" s="357"/>
      <c r="AU143" s="357"/>
      <c r="AV143" s="357"/>
      <c r="AW143" s="357"/>
      <c r="AX143" s="357"/>
      <c r="AY143" s="357"/>
      <c r="AZ143" s="357"/>
      <c r="BA143" s="357"/>
      <c r="BB143" s="357"/>
      <c r="BC143" s="357"/>
      <c r="BD143" s="357"/>
      <c r="BE143" s="357"/>
      <c r="BF143" s="357"/>
      <c r="BG143" s="357"/>
      <c r="BH143" s="357"/>
      <c r="BI143" s="357"/>
      <c r="BJ143" s="357"/>
      <c r="BK143" s="357"/>
    </row>
    <row r="144" spans="1:63" ht="9.75" customHeight="1">
      <c r="A144" s="357"/>
      <c r="B144" s="357"/>
      <c r="C144" s="357"/>
      <c r="D144" s="357"/>
      <c r="E144" s="357"/>
      <c r="F144" s="359"/>
      <c r="G144" s="357"/>
      <c r="H144" s="357"/>
      <c r="I144" s="357"/>
      <c r="J144" s="357"/>
      <c r="K144" s="357"/>
      <c r="L144" s="357"/>
      <c r="M144" s="357"/>
      <c r="N144" s="357"/>
      <c r="O144" s="357"/>
      <c r="P144" s="357"/>
      <c r="Q144" s="357"/>
      <c r="R144" s="357"/>
      <c r="S144" s="357"/>
      <c r="T144" s="357"/>
      <c r="U144" s="357"/>
      <c r="V144" s="357"/>
      <c r="W144" s="357"/>
      <c r="X144" s="357"/>
      <c r="Y144" s="357"/>
      <c r="Z144" s="357"/>
      <c r="AA144" s="357"/>
      <c r="AB144" s="357"/>
      <c r="AC144" s="357"/>
      <c r="AD144" s="357"/>
      <c r="AE144" s="357"/>
      <c r="AF144" s="357"/>
      <c r="AG144" s="357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  <c r="AR144" s="357"/>
      <c r="AS144" s="357"/>
      <c r="AT144" s="357"/>
      <c r="AU144" s="357"/>
      <c r="AV144" s="357"/>
      <c r="AW144" s="357"/>
      <c r="AX144" s="357"/>
      <c r="AY144" s="357"/>
      <c r="AZ144" s="357"/>
      <c r="BA144" s="357"/>
      <c r="BB144" s="357"/>
      <c r="BC144" s="357"/>
      <c r="BD144" s="357"/>
      <c r="BE144" s="357"/>
      <c r="BF144" s="357"/>
      <c r="BG144" s="357"/>
      <c r="BH144" s="357"/>
      <c r="BI144" s="357"/>
      <c r="BJ144" s="357"/>
      <c r="BK144" s="357"/>
    </row>
    <row r="145" spans="1:63" ht="9.75" customHeight="1">
      <c r="A145" s="357"/>
      <c r="B145" s="357"/>
      <c r="C145" s="357"/>
      <c r="D145" s="357"/>
      <c r="E145" s="357"/>
      <c r="F145" s="359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/>
      <c r="AG145" s="357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  <c r="AR145" s="357"/>
      <c r="AS145" s="357"/>
      <c r="AT145" s="357"/>
      <c r="AU145" s="357"/>
      <c r="AV145" s="357"/>
      <c r="AW145" s="357"/>
      <c r="AX145" s="357"/>
      <c r="AY145" s="357"/>
      <c r="AZ145" s="357"/>
      <c r="BA145" s="357"/>
      <c r="BB145" s="357"/>
      <c r="BC145" s="357"/>
      <c r="BD145" s="357"/>
      <c r="BE145" s="357"/>
      <c r="BF145" s="357"/>
      <c r="BG145" s="357"/>
      <c r="BH145" s="357"/>
      <c r="BI145" s="357"/>
      <c r="BJ145" s="357"/>
      <c r="BK145" s="357"/>
    </row>
    <row r="146" spans="1:63" ht="9.75" customHeight="1">
      <c r="A146" s="357"/>
      <c r="B146" s="357"/>
      <c r="C146" s="357"/>
      <c r="D146" s="357"/>
      <c r="E146" s="357"/>
      <c r="F146" s="359"/>
      <c r="G146" s="357"/>
      <c r="H146" s="357"/>
      <c r="I146" s="357"/>
      <c r="J146" s="357"/>
      <c r="K146" s="357"/>
      <c r="L146" s="357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  <c r="AR146" s="357"/>
      <c r="AS146" s="357"/>
      <c r="AT146" s="357"/>
      <c r="AU146" s="357"/>
      <c r="AV146" s="357"/>
      <c r="AW146" s="357"/>
      <c r="AX146" s="357"/>
      <c r="AY146" s="357"/>
      <c r="AZ146" s="357"/>
      <c r="BA146" s="357"/>
      <c r="BB146" s="357"/>
      <c r="BC146" s="357"/>
      <c r="BD146" s="357"/>
      <c r="BE146" s="357"/>
      <c r="BF146" s="357"/>
      <c r="BG146" s="357"/>
      <c r="BH146" s="357"/>
      <c r="BI146" s="357"/>
      <c r="BJ146" s="357"/>
      <c r="BK146" s="357"/>
    </row>
    <row r="147" spans="1:63" ht="9.75" customHeight="1">
      <c r="A147" s="357"/>
      <c r="B147" s="357"/>
      <c r="C147" s="357"/>
      <c r="D147" s="357"/>
      <c r="E147" s="357"/>
      <c r="F147" s="359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7"/>
      <c r="BA147" s="357"/>
      <c r="BB147" s="357"/>
      <c r="BC147" s="357"/>
      <c r="BD147" s="357"/>
      <c r="BE147" s="357"/>
      <c r="BF147" s="357"/>
      <c r="BG147" s="357"/>
      <c r="BH147" s="357"/>
      <c r="BI147" s="357"/>
      <c r="BJ147" s="357"/>
      <c r="BK147" s="357"/>
    </row>
    <row r="148" spans="1:63" ht="9.75" customHeight="1">
      <c r="A148" s="357"/>
      <c r="B148" s="357"/>
      <c r="C148" s="357"/>
      <c r="D148" s="357"/>
      <c r="E148" s="357"/>
      <c r="F148" s="359"/>
      <c r="G148" s="357"/>
      <c r="H148" s="357"/>
      <c r="I148" s="357"/>
      <c r="J148" s="357"/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7"/>
      <c r="BA148" s="357"/>
      <c r="BB148" s="357"/>
      <c r="BC148" s="357"/>
      <c r="BD148" s="357"/>
      <c r="BE148" s="357"/>
      <c r="BF148" s="357"/>
      <c r="BG148" s="357"/>
      <c r="BH148" s="357"/>
      <c r="BI148" s="357"/>
      <c r="BJ148" s="357"/>
      <c r="BK148" s="357"/>
    </row>
    <row r="149" spans="1:63" ht="9.75" customHeight="1">
      <c r="A149" s="357"/>
      <c r="B149" s="357"/>
      <c r="C149" s="357"/>
      <c r="D149" s="357"/>
      <c r="E149" s="357"/>
      <c r="F149" s="359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7"/>
      <c r="BA149" s="357"/>
      <c r="BB149" s="357"/>
      <c r="BC149" s="357"/>
      <c r="BD149" s="357"/>
      <c r="BE149" s="357"/>
      <c r="BF149" s="357"/>
      <c r="BG149" s="357"/>
      <c r="BH149" s="357"/>
      <c r="BI149" s="357"/>
      <c r="BJ149" s="357"/>
      <c r="BK149" s="357"/>
    </row>
    <row r="150" spans="1:63" ht="9.75" customHeight="1">
      <c r="A150" s="357"/>
      <c r="B150" s="357"/>
      <c r="C150" s="357"/>
      <c r="D150" s="357"/>
      <c r="E150" s="357"/>
      <c r="F150" s="359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7"/>
      <c r="BA150" s="357"/>
      <c r="BB150" s="357"/>
      <c r="BC150" s="357"/>
      <c r="BD150" s="357"/>
      <c r="BE150" s="357"/>
      <c r="BF150" s="357"/>
      <c r="BG150" s="357"/>
      <c r="BH150" s="357"/>
      <c r="BI150" s="357"/>
      <c r="BJ150" s="357"/>
      <c r="BK150" s="357"/>
    </row>
    <row r="151" spans="1:63" ht="9.75" customHeight="1">
      <c r="A151" s="357"/>
      <c r="B151" s="357"/>
      <c r="C151" s="357"/>
      <c r="D151" s="357"/>
      <c r="E151" s="357"/>
      <c r="F151" s="359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  <c r="AR151" s="357"/>
      <c r="AS151" s="357"/>
      <c r="AT151" s="357"/>
      <c r="AU151" s="357"/>
      <c r="AV151" s="357"/>
      <c r="AW151" s="357"/>
      <c r="AX151" s="357"/>
      <c r="AY151" s="357"/>
      <c r="AZ151" s="357"/>
      <c r="BA151" s="357"/>
      <c r="BB151" s="357"/>
      <c r="BC151" s="357"/>
      <c r="BD151" s="357"/>
      <c r="BE151" s="357"/>
      <c r="BF151" s="357"/>
      <c r="BG151" s="357"/>
      <c r="BH151" s="357"/>
      <c r="BI151" s="357"/>
      <c r="BJ151" s="357"/>
      <c r="BK151" s="357"/>
    </row>
    <row r="152" spans="1:63" ht="9.75" customHeight="1">
      <c r="A152" s="357"/>
      <c r="B152" s="357"/>
      <c r="C152" s="357"/>
      <c r="D152" s="357"/>
      <c r="E152" s="357"/>
      <c r="F152" s="359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7"/>
      <c r="BA152" s="357"/>
      <c r="BB152" s="357"/>
      <c r="BC152" s="357"/>
      <c r="BD152" s="357"/>
      <c r="BE152" s="357"/>
      <c r="BF152" s="357"/>
      <c r="BG152" s="357"/>
      <c r="BH152" s="357"/>
      <c r="BI152" s="357"/>
      <c r="BJ152" s="357"/>
      <c r="BK152" s="357"/>
    </row>
    <row r="153" spans="1:63" ht="9.75" customHeight="1">
      <c r="A153" s="357"/>
      <c r="B153" s="357"/>
      <c r="C153" s="357"/>
      <c r="D153" s="357"/>
      <c r="E153" s="357"/>
      <c r="F153" s="359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7"/>
      <c r="AE153" s="357"/>
      <c r="AF153" s="357"/>
      <c r="AG153" s="357"/>
      <c r="AH153" s="357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7"/>
      <c r="BA153" s="357"/>
      <c r="BB153" s="357"/>
      <c r="BC153" s="357"/>
      <c r="BD153" s="357"/>
      <c r="BE153" s="357"/>
      <c r="BF153" s="357"/>
      <c r="BG153" s="357"/>
      <c r="BH153" s="357"/>
      <c r="BI153" s="357"/>
      <c r="BJ153" s="357"/>
      <c r="BK153" s="357"/>
    </row>
    <row r="154" spans="1:63" ht="9.75" customHeight="1">
      <c r="A154" s="357"/>
      <c r="B154" s="357"/>
      <c r="C154" s="357"/>
      <c r="D154" s="357"/>
      <c r="E154" s="357"/>
      <c r="F154" s="359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  <c r="AP154" s="357"/>
      <c r="AQ154" s="357"/>
      <c r="AR154" s="357"/>
      <c r="AS154" s="357"/>
      <c r="AT154" s="357"/>
      <c r="AU154" s="357"/>
      <c r="AV154" s="357"/>
      <c r="AW154" s="357"/>
      <c r="AX154" s="357"/>
      <c r="AY154" s="357"/>
      <c r="AZ154" s="357"/>
      <c r="BA154" s="357"/>
      <c r="BB154" s="357"/>
      <c r="BC154" s="357"/>
      <c r="BD154" s="357"/>
      <c r="BE154" s="357"/>
      <c r="BF154" s="357"/>
      <c r="BG154" s="357"/>
      <c r="BH154" s="357"/>
      <c r="BI154" s="357"/>
      <c r="BJ154" s="357"/>
      <c r="BK154" s="357"/>
    </row>
    <row r="155" spans="1:63" ht="9.75" customHeight="1">
      <c r="A155" s="357"/>
      <c r="B155" s="357"/>
      <c r="C155" s="357"/>
      <c r="D155" s="357"/>
      <c r="E155" s="357"/>
      <c r="F155" s="359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  <c r="AR155" s="357"/>
      <c r="AS155" s="357"/>
      <c r="AT155" s="357"/>
      <c r="AU155" s="357"/>
      <c r="AV155" s="357"/>
      <c r="AW155" s="357"/>
      <c r="AX155" s="357"/>
      <c r="AY155" s="357"/>
      <c r="AZ155" s="357"/>
      <c r="BA155" s="357"/>
      <c r="BB155" s="357"/>
      <c r="BC155" s="357"/>
      <c r="BD155" s="357"/>
      <c r="BE155" s="357"/>
      <c r="BF155" s="357"/>
      <c r="BG155" s="357"/>
      <c r="BH155" s="357"/>
      <c r="BI155" s="357"/>
      <c r="BJ155" s="357"/>
      <c r="BK155" s="357"/>
    </row>
    <row r="156" spans="1:63" ht="9.75" customHeight="1">
      <c r="A156" s="357"/>
      <c r="B156" s="357"/>
      <c r="C156" s="357"/>
      <c r="D156" s="357"/>
      <c r="E156" s="357"/>
      <c r="F156" s="359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  <c r="AP156" s="357"/>
      <c r="AQ156" s="357"/>
      <c r="AR156" s="357"/>
      <c r="AS156" s="357"/>
      <c r="AT156" s="357"/>
      <c r="AU156" s="357"/>
      <c r="AV156" s="357"/>
      <c r="AW156" s="357"/>
      <c r="AX156" s="357"/>
      <c r="AY156" s="357"/>
      <c r="AZ156" s="357"/>
      <c r="BA156" s="357"/>
      <c r="BB156" s="357"/>
      <c r="BC156" s="357"/>
      <c r="BD156" s="357"/>
      <c r="BE156" s="357"/>
      <c r="BF156" s="357"/>
      <c r="BG156" s="357"/>
      <c r="BH156" s="357"/>
      <c r="BI156" s="357"/>
      <c r="BJ156" s="357"/>
      <c r="BK156" s="357"/>
    </row>
    <row r="157" spans="1:63" ht="9.75" customHeight="1">
      <c r="A157" s="357"/>
      <c r="B157" s="357"/>
      <c r="C157" s="357"/>
      <c r="D157" s="357"/>
      <c r="E157" s="357"/>
      <c r="F157" s="359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7"/>
      <c r="BA157" s="357"/>
      <c r="BB157" s="357"/>
      <c r="BC157" s="357"/>
      <c r="BD157" s="357"/>
      <c r="BE157" s="357"/>
      <c r="BF157" s="357"/>
      <c r="BG157" s="357"/>
      <c r="BH157" s="357"/>
      <c r="BI157" s="357"/>
      <c r="BJ157" s="357"/>
      <c r="BK157" s="357"/>
    </row>
    <row r="158" spans="1:63" ht="9.75" customHeight="1">
      <c r="A158" s="357"/>
      <c r="B158" s="357"/>
      <c r="C158" s="357"/>
      <c r="D158" s="357"/>
      <c r="E158" s="357"/>
      <c r="F158" s="359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7"/>
      <c r="AO158" s="357"/>
      <c r="AP158" s="357"/>
      <c r="AQ158" s="357"/>
      <c r="AR158" s="357"/>
      <c r="AS158" s="357"/>
      <c r="AT158" s="357"/>
      <c r="AU158" s="357"/>
      <c r="AV158" s="357"/>
      <c r="AW158" s="357"/>
      <c r="AX158" s="357"/>
      <c r="AY158" s="357"/>
      <c r="AZ158" s="357"/>
      <c r="BA158" s="357"/>
      <c r="BB158" s="357"/>
      <c r="BC158" s="357"/>
      <c r="BD158" s="357"/>
      <c r="BE158" s="357"/>
      <c r="BF158" s="357"/>
      <c r="BG158" s="357"/>
      <c r="BH158" s="357"/>
      <c r="BI158" s="357"/>
      <c r="BJ158" s="357"/>
      <c r="BK158" s="357"/>
    </row>
    <row r="159" spans="1:63" ht="9.75" customHeight="1">
      <c r="A159" s="357"/>
      <c r="B159" s="357"/>
      <c r="C159" s="357"/>
      <c r="D159" s="357"/>
      <c r="E159" s="357"/>
      <c r="F159" s="359"/>
      <c r="G159" s="357"/>
      <c r="H159" s="357"/>
      <c r="I159" s="357"/>
      <c r="J159" s="357"/>
      <c r="K159" s="357"/>
      <c r="L159" s="357"/>
      <c r="M159" s="357"/>
      <c r="N159" s="357"/>
      <c r="O159" s="357"/>
      <c r="P159" s="357"/>
      <c r="Q159" s="357"/>
      <c r="R159" s="357"/>
      <c r="S159" s="357"/>
      <c r="T159" s="357"/>
      <c r="U159" s="357"/>
      <c r="V159" s="357"/>
      <c r="W159" s="357"/>
      <c r="X159" s="357"/>
      <c r="Y159" s="357"/>
      <c r="Z159" s="357"/>
      <c r="AA159" s="357"/>
      <c r="AB159" s="357"/>
      <c r="AC159" s="357"/>
      <c r="AD159" s="357"/>
      <c r="AE159" s="357"/>
      <c r="AF159" s="357"/>
      <c r="AG159" s="357"/>
      <c r="AH159" s="357"/>
      <c r="AI159" s="357"/>
      <c r="AJ159" s="357"/>
      <c r="AK159" s="357"/>
      <c r="AL159" s="357"/>
      <c r="AM159" s="357"/>
      <c r="AN159" s="357"/>
      <c r="AO159" s="357"/>
      <c r="AP159" s="357"/>
      <c r="AQ159" s="357"/>
      <c r="AR159" s="357"/>
      <c r="AS159" s="357"/>
      <c r="AT159" s="357"/>
      <c r="AU159" s="357"/>
      <c r="AV159" s="357"/>
      <c r="AW159" s="357"/>
      <c r="AX159" s="357"/>
      <c r="AY159" s="357"/>
      <c r="AZ159" s="357"/>
      <c r="BA159" s="357"/>
      <c r="BB159" s="357"/>
      <c r="BC159" s="357"/>
      <c r="BD159" s="357"/>
      <c r="BE159" s="357"/>
      <c r="BF159" s="357"/>
      <c r="BG159" s="357"/>
      <c r="BH159" s="357"/>
      <c r="BI159" s="357"/>
      <c r="BJ159" s="357"/>
      <c r="BK159" s="357"/>
    </row>
    <row r="160" spans="1:63" ht="9.75" customHeight="1">
      <c r="A160" s="357"/>
      <c r="B160" s="357"/>
      <c r="C160" s="357"/>
      <c r="D160" s="357"/>
      <c r="E160" s="357"/>
      <c r="F160" s="359"/>
      <c r="G160" s="357"/>
      <c r="H160" s="357"/>
      <c r="I160" s="357"/>
      <c r="J160" s="357"/>
      <c r="K160" s="357"/>
      <c r="L160" s="357"/>
      <c r="M160" s="357"/>
      <c r="N160" s="357"/>
      <c r="O160" s="357"/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357"/>
      <c r="AN160" s="357"/>
      <c r="AO160" s="357"/>
      <c r="AP160" s="357"/>
      <c r="AQ160" s="357"/>
      <c r="AR160" s="357"/>
      <c r="AS160" s="357"/>
      <c r="AT160" s="357"/>
      <c r="AU160" s="357"/>
      <c r="AV160" s="357"/>
      <c r="AW160" s="357"/>
      <c r="AX160" s="357"/>
      <c r="AY160" s="357"/>
      <c r="AZ160" s="357"/>
      <c r="BA160" s="357"/>
      <c r="BB160" s="357"/>
      <c r="BC160" s="357"/>
      <c r="BD160" s="357"/>
      <c r="BE160" s="357"/>
      <c r="BF160" s="357"/>
      <c r="BG160" s="357"/>
      <c r="BH160" s="357"/>
      <c r="BI160" s="357"/>
      <c r="BJ160" s="357"/>
      <c r="BK160" s="357"/>
    </row>
    <row r="161" spans="1:63" ht="9.75" customHeight="1">
      <c r="A161" s="357"/>
      <c r="B161" s="357"/>
      <c r="C161" s="357"/>
      <c r="D161" s="357"/>
      <c r="E161" s="357"/>
      <c r="F161" s="359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  <c r="AH161" s="357"/>
      <c r="AI161" s="357"/>
      <c r="AJ161" s="357"/>
      <c r="AK161" s="357"/>
      <c r="AL161" s="357"/>
      <c r="AM161" s="357"/>
      <c r="AN161" s="357"/>
      <c r="AO161" s="357"/>
      <c r="AP161" s="357"/>
      <c r="AQ161" s="357"/>
      <c r="AR161" s="357"/>
      <c r="AS161" s="357"/>
      <c r="AT161" s="357"/>
      <c r="AU161" s="357"/>
      <c r="AV161" s="357"/>
      <c r="AW161" s="357"/>
      <c r="AX161" s="357"/>
      <c r="AY161" s="357"/>
      <c r="AZ161" s="357"/>
      <c r="BA161" s="357"/>
      <c r="BB161" s="357"/>
      <c r="BC161" s="357"/>
      <c r="BD161" s="357"/>
      <c r="BE161" s="357"/>
      <c r="BF161" s="357"/>
      <c r="BG161" s="357"/>
      <c r="BH161" s="357"/>
      <c r="BI161" s="357"/>
      <c r="BJ161" s="357"/>
      <c r="BK161" s="357"/>
    </row>
    <row r="162" spans="1:63" ht="9.75" customHeight="1">
      <c r="A162" s="357"/>
      <c r="B162" s="357"/>
      <c r="C162" s="357"/>
      <c r="D162" s="357"/>
      <c r="E162" s="357"/>
      <c r="F162" s="359"/>
      <c r="G162" s="357"/>
      <c r="H162" s="357"/>
      <c r="I162" s="357"/>
      <c r="J162" s="357"/>
      <c r="K162" s="357"/>
      <c r="L162" s="357"/>
      <c r="M162" s="357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357"/>
      <c r="AP162" s="357"/>
      <c r="AQ162" s="357"/>
      <c r="AR162" s="357"/>
      <c r="AS162" s="357"/>
      <c r="AT162" s="357"/>
      <c r="AU162" s="357"/>
      <c r="AV162" s="357"/>
      <c r="AW162" s="357"/>
      <c r="AX162" s="357"/>
      <c r="AY162" s="357"/>
      <c r="AZ162" s="357"/>
      <c r="BA162" s="357"/>
      <c r="BB162" s="357"/>
      <c r="BC162" s="357"/>
      <c r="BD162" s="357"/>
      <c r="BE162" s="357"/>
      <c r="BF162" s="357"/>
      <c r="BG162" s="357"/>
      <c r="BH162" s="357"/>
      <c r="BI162" s="357"/>
      <c r="BJ162" s="357"/>
      <c r="BK162" s="357"/>
    </row>
    <row r="163" spans="1:63" ht="9.75" customHeight="1">
      <c r="A163" s="357"/>
      <c r="B163" s="357"/>
      <c r="C163" s="357"/>
      <c r="D163" s="357"/>
      <c r="E163" s="357"/>
      <c r="F163" s="359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7"/>
      <c r="AE163" s="357"/>
      <c r="AF163" s="357"/>
      <c r="AG163" s="357"/>
      <c r="AH163" s="357"/>
      <c r="AI163" s="357"/>
      <c r="AJ163" s="357"/>
      <c r="AK163" s="357"/>
      <c r="AL163" s="357"/>
      <c r="AM163" s="357"/>
      <c r="AN163" s="357"/>
      <c r="AO163" s="357"/>
      <c r="AP163" s="357"/>
      <c r="AQ163" s="357"/>
      <c r="AR163" s="357"/>
      <c r="AS163" s="357"/>
      <c r="AT163" s="357"/>
      <c r="AU163" s="357"/>
      <c r="AV163" s="357"/>
      <c r="AW163" s="357"/>
      <c r="AX163" s="357"/>
      <c r="AY163" s="357"/>
      <c r="AZ163" s="357"/>
      <c r="BA163" s="357"/>
      <c r="BB163" s="357"/>
      <c r="BC163" s="357"/>
      <c r="BD163" s="357"/>
      <c r="BE163" s="357"/>
      <c r="BF163" s="357"/>
      <c r="BG163" s="357"/>
      <c r="BH163" s="357"/>
      <c r="BI163" s="357"/>
      <c r="BJ163" s="357"/>
      <c r="BK163" s="357"/>
    </row>
    <row r="164" spans="1:63" ht="9.75" customHeight="1">
      <c r="A164" s="357"/>
      <c r="B164" s="357"/>
      <c r="C164" s="357"/>
      <c r="D164" s="357"/>
      <c r="E164" s="357"/>
      <c r="F164" s="359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357"/>
      <c r="AP164" s="357"/>
      <c r="AQ164" s="357"/>
      <c r="AR164" s="357"/>
      <c r="AS164" s="357"/>
      <c r="AT164" s="357"/>
      <c r="AU164" s="357"/>
      <c r="AV164" s="357"/>
      <c r="AW164" s="357"/>
      <c r="AX164" s="357"/>
      <c r="AY164" s="357"/>
      <c r="AZ164" s="357"/>
      <c r="BA164" s="357"/>
      <c r="BB164" s="357"/>
      <c r="BC164" s="357"/>
      <c r="BD164" s="357"/>
      <c r="BE164" s="357"/>
      <c r="BF164" s="357"/>
      <c r="BG164" s="357"/>
      <c r="BH164" s="357"/>
      <c r="BI164" s="357"/>
      <c r="BJ164" s="357"/>
      <c r="BK164" s="357"/>
    </row>
    <row r="165" spans="1:63" ht="9.75" customHeight="1">
      <c r="A165" s="357"/>
      <c r="B165" s="357"/>
      <c r="C165" s="357"/>
      <c r="D165" s="357"/>
      <c r="E165" s="357"/>
      <c r="F165" s="359"/>
      <c r="G165" s="357"/>
      <c r="H165" s="357"/>
      <c r="I165" s="357"/>
      <c r="J165" s="357"/>
      <c r="K165" s="357"/>
      <c r="L165" s="357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7"/>
      <c r="AH165" s="357"/>
      <c r="AI165" s="357"/>
      <c r="AJ165" s="357"/>
      <c r="AK165" s="357"/>
      <c r="AL165" s="357"/>
      <c r="AM165" s="357"/>
      <c r="AN165" s="357"/>
      <c r="AO165" s="357"/>
      <c r="AP165" s="357"/>
      <c r="AQ165" s="357"/>
      <c r="AR165" s="357"/>
      <c r="AS165" s="357"/>
      <c r="AT165" s="357"/>
      <c r="AU165" s="357"/>
      <c r="AV165" s="357"/>
      <c r="AW165" s="357"/>
      <c r="AX165" s="357"/>
      <c r="AY165" s="357"/>
      <c r="AZ165" s="357"/>
      <c r="BA165" s="357"/>
      <c r="BB165" s="357"/>
      <c r="BC165" s="357"/>
      <c r="BD165" s="357"/>
      <c r="BE165" s="357"/>
      <c r="BF165" s="357"/>
      <c r="BG165" s="357"/>
      <c r="BH165" s="357"/>
      <c r="BI165" s="357"/>
      <c r="BJ165" s="357"/>
      <c r="BK165" s="357"/>
    </row>
    <row r="166" spans="1:63" ht="9.75" customHeight="1">
      <c r="A166" s="357"/>
      <c r="B166" s="357"/>
      <c r="C166" s="357"/>
      <c r="D166" s="357"/>
      <c r="E166" s="357"/>
      <c r="F166" s="359"/>
      <c r="G166" s="357"/>
      <c r="H166" s="357"/>
      <c r="I166" s="357"/>
      <c r="J166" s="357"/>
      <c r="K166" s="357"/>
      <c r="L166" s="357"/>
      <c r="M166" s="357"/>
      <c r="N166" s="357"/>
      <c r="O166" s="357"/>
      <c r="P166" s="357"/>
      <c r="Q166" s="357"/>
      <c r="R166" s="357"/>
      <c r="S166" s="357"/>
      <c r="T166" s="357"/>
      <c r="U166" s="357"/>
      <c r="V166" s="357"/>
      <c r="W166" s="357"/>
      <c r="X166" s="357"/>
      <c r="Y166" s="357"/>
      <c r="Z166" s="357"/>
      <c r="AA166" s="357"/>
      <c r="AB166" s="357"/>
      <c r="AC166" s="357"/>
      <c r="AD166" s="357"/>
      <c r="AE166" s="357"/>
      <c r="AF166" s="357"/>
      <c r="AG166" s="357"/>
      <c r="AH166" s="357"/>
      <c r="AI166" s="357"/>
      <c r="AJ166" s="357"/>
      <c r="AK166" s="357"/>
      <c r="AL166" s="357"/>
      <c r="AM166" s="357"/>
      <c r="AN166" s="357"/>
      <c r="AO166" s="357"/>
      <c r="AP166" s="357"/>
      <c r="AQ166" s="357"/>
      <c r="AR166" s="357"/>
      <c r="AS166" s="357"/>
      <c r="AT166" s="357"/>
      <c r="AU166" s="357"/>
      <c r="AV166" s="357"/>
      <c r="AW166" s="357"/>
      <c r="AX166" s="357"/>
      <c r="AY166" s="357"/>
      <c r="AZ166" s="357"/>
      <c r="BA166" s="357"/>
      <c r="BB166" s="357"/>
      <c r="BC166" s="357"/>
      <c r="BD166" s="357"/>
      <c r="BE166" s="357"/>
      <c r="BF166" s="357"/>
      <c r="BG166" s="357"/>
      <c r="BH166" s="357"/>
      <c r="BI166" s="357"/>
      <c r="BJ166" s="357"/>
      <c r="BK166" s="357"/>
    </row>
    <row r="167" spans="1:63" ht="9.75" customHeight="1">
      <c r="A167" s="357"/>
      <c r="B167" s="357"/>
      <c r="C167" s="357"/>
      <c r="D167" s="357"/>
      <c r="E167" s="357"/>
      <c r="F167" s="359"/>
      <c r="G167" s="357"/>
      <c r="H167" s="357"/>
      <c r="I167" s="357"/>
      <c r="J167" s="357"/>
      <c r="K167" s="357"/>
      <c r="L167" s="357"/>
      <c r="M167" s="357"/>
      <c r="N167" s="357"/>
      <c r="O167" s="357"/>
      <c r="P167" s="357"/>
      <c r="Q167" s="357"/>
      <c r="R167" s="357"/>
      <c r="S167" s="357"/>
      <c r="T167" s="357"/>
      <c r="U167" s="357"/>
      <c r="V167" s="357"/>
      <c r="W167" s="357"/>
      <c r="X167" s="357"/>
      <c r="Y167" s="357"/>
      <c r="Z167" s="357"/>
      <c r="AA167" s="357"/>
      <c r="AB167" s="357"/>
      <c r="AC167" s="357"/>
      <c r="AD167" s="357"/>
      <c r="AE167" s="357"/>
      <c r="AF167" s="357"/>
      <c r="AG167" s="357"/>
      <c r="AH167" s="357"/>
      <c r="AI167" s="357"/>
      <c r="AJ167" s="357"/>
      <c r="AK167" s="357"/>
      <c r="AL167" s="357"/>
      <c r="AM167" s="357"/>
      <c r="AN167" s="357"/>
      <c r="AO167" s="357"/>
      <c r="AP167" s="357"/>
      <c r="AQ167" s="357"/>
      <c r="AR167" s="357"/>
      <c r="AS167" s="357"/>
      <c r="AT167" s="357"/>
      <c r="AU167" s="357"/>
      <c r="AV167" s="357"/>
      <c r="AW167" s="357"/>
      <c r="AX167" s="357"/>
      <c r="AY167" s="357"/>
      <c r="AZ167" s="357"/>
      <c r="BA167" s="357"/>
      <c r="BB167" s="357"/>
      <c r="BC167" s="357"/>
      <c r="BD167" s="357"/>
      <c r="BE167" s="357"/>
      <c r="BF167" s="357"/>
      <c r="BG167" s="357"/>
      <c r="BH167" s="357"/>
      <c r="BI167" s="357"/>
      <c r="BJ167" s="357"/>
      <c r="BK167" s="357"/>
    </row>
    <row r="168" spans="1:63" ht="9.75" customHeight="1">
      <c r="A168" s="357"/>
      <c r="B168" s="357"/>
      <c r="C168" s="357"/>
      <c r="D168" s="357"/>
      <c r="E168" s="357"/>
      <c r="F168" s="359"/>
      <c r="G168" s="357"/>
      <c r="H168" s="357"/>
      <c r="I168" s="357"/>
      <c r="J168" s="357"/>
      <c r="K168" s="357"/>
      <c r="L168" s="357"/>
      <c r="M168" s="357"/>
      <c r="N168" s="357"/>
      <c r="O168" s="357"/>
      <c r="P168" s="357"/>
      <c r="Q168" s="357"/>
      <c r="R168" s="357"/>
      <c r="S168" s="357"/>
      <c r="T168" s="357"/>
      <c r="U168" s="357"/>
      <c r="V168" s="357"/>
      <c r="W168" s="357"/>
      <c r="X168" s="357"/>
      <c r="Y168" s="357"/>
      <c r="Z168" s="357"/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7"/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7"/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</row>
    <row r="169" spans="1:63" ht="9.75" customHeight="1">
      <c r="A169" s="357"/>
      <c r="B169" s="357"/>
      <c r="C169" s="357"/>
      <c r="D169" s="357"/>
      <c r="E169" s="357"/>
      <c r="F169" s="359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7"/>
      <c r="V169" s="357"/>
      <c r="W169" s="357"/>
      <c r="X169" s="357"/>
      <c r="Y169" s="357"/>
      <c r="Z169" s="357"/>
      <c r="AA169" s="357"/>
      <c r="AB169" s="357"/>
      <c r="AC169" s="357"/>
      <c r="AD169" s="357"/>
      <c r="AE169" s="357"/>
      <c r="AF169" s="357"/>
      <c r="AG169" s="357"/>
      <c r="AH169" s="357"/>
      <c r="AI169" s="357"/>
      <c r="AJ169" s="357"/>
      <c r="AK169" s="357"/>
      <c r="AL169" s="357"/>
      <c r="AM169" s="357"/>
      <c r="AN169" s="357"/>
      <c r="AO169" s="357"/>
      <c r="AP169" s="357"/>
      <c r="AQ169" s="357"/>
      <c r="AR169" s="357"/>
      <c r="AS169" s="357"/>
      <c r="AT169" s="357"/>
      <c r="AU169" s="357"/>
      <c r="AV169" s="357"/>
      <c r="AW169" s="357"/>
      <c r="AX169" s="357"/>
      <c r="AY169" s="357"/>
      <c r="AZ169" s="357"/>
      <c r="BA169" s="357"/>
      <c r="BB169" s="357"/>
      <c r="BC169" s="357"/>
      <c r="BD169" s="357"/>
      <c r="BE169" s="357"/>
      <c r="BF169" s="357"/>
      <c r="BG169" s="357"/>
      <c r="BH169" s="357"/>
      <c r="BI169" s="357"/>
      <c r="BJ169" s="357"/>
      <c r="BK169" s="357"/>
    </row>
    <row r="170" spans="1:63" ht="9.75" customHeight="1">
      <c r="A170" s="357"/>
      <c r="B170" s="357"/>
      <c r="C170" s="357"/>
      <c r="D170" s="357"/>
      <c r="E170" s="357"/>
      <c r="F170" s="359"/>
      <c r="G170" s="357"/>
      <c r="H170" s="357"/>
      <c r="I170" s="357"/>
      <c r="J170" s="357"/>
      <c r="K170" s="357"/>
      <c r="L170" s="357"/>
      <c r="M170" s="357"/>
      <c r="N170" s="357"/>
      <c r="O170" s="357"/>
      <c r="P170" s="357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7"/>
      <c r="AN170" s="357"/>
      <c r="AO170" s="357"/>
      <c r="AP170" s="357"/>
      <c r="AQ170" s="357"/>
      <c r="AR170" s="357"/>
      <c r="AS170" s="357"/>
      <c r="AT170" s="357"/>
      <c r="AU170" s="357"/>
      <c r="AV170" s="357"/>
      <c r="AW170" s="357"/>
      <c r="AX170" s="357"/>
      <c r="AY170" s="357"/>
      <c r="AZ170" s="357"/>
      <c r="BA170" s="357"/>
      <c r="BB170" s="357"/>
      <c r="BC170" s="357"/>
      <c r="BD170" s="357"/>
      <c r="BE170" s="357"/>
      <c r="BF170" s="357"/>
      <c r="BG170" s="357"/>
      <c r="BH170" s="357"/>
      <c r="BI170" s="357"/>
      <c r="BJ170" s="357"/>
      <c r="BK170" s="357"/>
    </row>
    <row r="171" spans="1:63" ht="9.75" customHeight="1">
      <c r="A171" s="357"/>
      <c r="B171" s="357"/>
      <c r="C171" s="357"/>
      <c r="D171" s="357"/>
      <c r="E171" s="357"/>
      <c r="F171" s="359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7"/>
      <c r="AN171" s="357"/>
      <c r="AO171" s="357"/>
      <c r="AP171" s="357"/>
      <c r="AQ171" s="357"/>
      <c r="AR171" s="357"/>
      <c r="AS171" s="357"/>
      <c r="AT171" s="357"/>
      <c r="AU171" s="357"/>
      <c r="AV171" s="357"/>
      <c r="AW171" s="357"/>
      <c r="AX171" s="357"/>
      <c r="AY171" s="357"/>
      <c r="AZ171" s="357"/>
      <c r="BA171" s="357"/>
      <c r="BB171" s="357"/>
      <c r="BC171" s="357"/>
      <c r="BD171" s="357"/>
      <c r="BE171" s="357"/>
      <c r="BF171" s="357"/>
      <c r="BG171" s="357"/>
      <c r="BH171" s="357"/>
      <c r="BI171" s="357"/>
      <c r="BJ171" s="357"/>
      <c r="BK171" s="357"/>
    </row>
    <row r="172" spans="1:63" ht="9.75" customHeight="1">
      <c r="A172" s="357"/>
      <c r="B172" s="357"/>
      <c r="C172" s="357"/>
      <c r="D172" s="357"/>
      <c r="E172" s="357"/>
      <c r="F172" s="359"/>
      <c r="G172" s="357"/>
      <c r="H172" s="357"/>
      <c r="I172" s="357"/>
      <c r="J172" s="357"/>
      <c r="K172" s="357"/>
      <c r="L172" s="357"/>
      <c r="M172" s="357"/>
      <c r="N172" s="357"/>
      <c r="O172" s="357"/>
      <c r="P172" s="357"/>
      <c r="Q172" s="357"/>
      <c r="R172" s="357"/>
      <c r="S172" s="357"/>
      <c r="T172" s="357"/>
      <c r="U172" s="357"/>
      <c r="V172" s="357"/>
      <c r="W172" s="357"/>
      <c r="X172" s="357"/>
      <c r="Y172" s="357"/>
      <c r="Z172" s="357"/>
      <c r="AA172" s="357"/>
      <c r="AB172" s="357"/>
      <c r="AC172" s="357"/>
      <c r="AD172" s="357"/>
      <c r="AE172" s="357"/>
      <c r="AF172" s="357"/>
      <c r="AG172" s="357"/>
      <c r="AH172" s="357"/>
      <c r="AI172" s="357"/>
      <c r="AJ172" s="357"/>
      <c r="AK172" s="357"/>
      <c r="AL172" s="357"/>
      <c r="AM172" s="357"/>
      <c r="AN172" s="357"/>
      <c r="AO172" s="357"/>
      <c r="AP172" s="357"/>
      <c r="AQ172" s="357"/>
      <c r="AR172" s="357"/>
      <c r="AS172" s="357"/>
      <c r="AT172" s="357"/>
      <c r="AU172" s="357"/>
      <c r="AV172" s="357"/>
      <c r="AW172" s="357"/>
      <c r="AX172" s="357"/>
      <c r="AY172" s="357"/>
      <c r="AZ172" s="357"/>
      <c r="BA172" s="357"/>
      <c r="BB172" s="357"/>
      <c r="BC172" s="357"/>
      <c r="BD172" s="357"/>
      <c r="BE172" s="357"/>
      <c r="BF172" s="357"/>
      <c r="BG172" s="357"/>
      <c r="BH172" s="357"/>
      <c r="BI172" s="357"/>
      <c r="BJ172" s="357"/>
      <c r="BK172" s="357"/>
    </row>
    <row r="173" spans="1:63" ht="9.75" customHeight="1">
      <c r="A173" s="357"/>
      <c r="B173" s="357"/>
      <c r="C173" s="357"/>
      <c r="D173" s="357"/>
      <c r="E173" s="357"/>
      <c r="F173" s="359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7"/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7"/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</row>
    <row r="174" spans="1:63" ht="9.75" customHeight="1">
      <c r="A174" s="357"/>
      <c r="B174" s="357"/>
      <c r="C174" s="357"/>
      <c r="D174" s="357"/>
      <c r="E174" s="357"/>
      <c r="F174" s="359"/>
      <c r="G174" s="357"/>
      <c r="H174" s="357"/>
      <c r="I174" s="357"/>
      <c r="J174" s="357"/>
      <c r="K174" s="357"/>
      <c r="L174" s="357"/>
      <c r="M174" s="357"/>
      <c r="N174" s="357"/>
      <c r="O174" s="357"/>
      <c r="P174" s="357"/>
      <c r="Q174" s="357"/>
      <c r="R174" s="357"/>
      <c r="S174" s="357"/>
      <c r="T174" s="357"/>
      <c r="U174" s="357"/>
      <c r="V174" s="357"/>
      <c r="W174" s="357"/>
      <c r="X174" s="357"/>
      <c r="Y174" s="357"/>
      <c r="Z174" s="357"/>
      <c r="AA174" s="357"/>
      <c r="AB174" s="357"/>
      <c r="AC174" s="357"/>
      <c r="AD174" s="357"/>
      <c r="AE174" s="357"/>
      <c r="AF174" s="357"/>
      <c r="AG174" s="357"/>
      <c r="AH174" s="357"/>
      <c r="AI174" s="357"/>
      <c r="AJ174" s="357"/>
      <c r="AK174" s="357"/>
      <c r="AL174" s="357"/>
      <c r="AM174" s="357"/>
      <c r="AN174" s="357"/>
      <c r="AO174" s="357"/>
      <c r="AP174" s="357"/>
      <c r="AQ174" s="357"/>
      <c r="AR174" s="357"/>
      <c r="AS174" s="357"/>
      <c r="AT174" s="357"/>
      <c r="AU174" s="357"/>
      <c r="AV174" s="357"/>
      <c r="AW174" s="357"/>
      <c r="AX174" s="357"/>
      <c r="AY174" s="357"/>
      <c r="AZ174" s="357"/>
      <c r="BA174" s="357"/>
      <c r="BB174" s="357"/>
      <c r="BC174" s="357"/>
      <c r="BD174" s="357"/>
      <c r="BE174" s="357"/>
      <c r="BF174" s="357"/>
      <c r="BG174" s="357"/>
      <c r="BH174" s="357"/>
      <c r="BI174" s="357"/>
      <c r="BJ174" s="357"/>
      <c r="BK174" s="357"/>
    </row>
    <row r="175" spans="1:63" ht="9.75" customHeight="1">
      <c r="A175" s="357"/>
      <c r="B175" s="357"/>
      <c r="C175" s="357"/>
      <c r="D175" s="357"/>
      <c r="E175" s="357"/>
      <c r="F175" s="359"/>
      <c r="G175" s="357"/>
      <c r="H175" s="357"/>
      <c r="I175" s="357"/>
      <c r="J175" s="357"/>
      <c r="K175" s="357"/>
      <c r="L175" s="357"/>
      <c r="M175" s="357"/>
      <c r="N175" s="357"/>
      <c r="O175" s="357"/>
      <c r="P175" s="357"/>
      <c r="Q175" s="357"/>
      <c r="R175" s="357"/>
      <c r="S175" s="357"/>
      <c r="T175" s="357"/>
      <c r="U175" s="357"/>
      <c r="V175" s="357"/>
      <c r="W175" s="357"/>
      <c r="X175" s="357"/>
      <c r="Y175" s="357"/>
      <c r="Z175" s="357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  <c r="AL175" s="357"/>
      <c r="AM175" s="357"/>
      <c r="AN175" s="357"/>
      <c r="AO175" s="357"/>
      <c r="AP175" s="357"/>
      <c r="AQ175" s="357"/>
      <c r="AR175" s="357"/>
      <c r="AS175" s="357"/>
      <c r="AT175" s="357"/>
      <c r="AU175" s="357"/>
      <c r="AV175" s="357"/>
      <c r="AW175" s="357"/>
      <c r="AX175" s="357"/>
      <c r="AY175" s="357"/>
      <c r="AZ175" s="357"/>
      <c r="BA175" s="357"/>
      <c r="BB175" s="357"/>
      <c r="BC175" s="357"/>
      <c r="BD175" s="357"/>
      <c r="BE175" s="357"/>
      <c r="BF175" s="357"/>
      <c r="BG175" s="357"/>
      <c r="BH175" s="357"/>
      <c r="BI175" s="357"/>
      <c r="BJ175" s="357"/>
      <c r="BK175" s="357"/>
    </row>
    <row r="176" spans="1:63" ht="9.75" customHeight="1">
      <c r="A176" s="357"/>
      <c r="B176" s="357"/>
      <c r="C176" s="357"/>
      <c r="D176" s="357"/>
      <c r="E176" s="357"/>
      <c r="F176" s="359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  <c r="Q176" s="357"/>
      <c r="R176" s="357"/>
      <c r="S176" s="357"/>
      <c r="T176" s="357"/>
      <c r="U176" s="357"/>
      <c r="V176" s="357"/>
      <c r="W176" s="357"/>
      <c r="X176" s="357"/>
      <c r="Y176" s="357"/>
      <c r="Z176" s="357"/>
      <c r="AA176" s="357"/>
      <c r="AB176" s="357"/>
      <c r="AC176" s="357"/>
      <c r="AD176" s="357"/>
      <c r="AE176" s="357"/>
      <c r="AF176" s="357"/>
      <c r="AG176" s="357"/>
      <c r="AH176" s="357"/>
      <c r="AI176" s="357"/>
      <c r="AJ176" s="357"/>
      <c r="AK176" s="357"/>
      <c r="AL176" s="357"/>
      <c r="AM176" s="357"/>
      <c r="AN176" s="357"/>
      <c r="AO176" s="357"/>
      <c r="AP176" s="357"/>
      <c r="AQ176" s="357"/>
      <c r="AR176" s="357"/>
      <c r="AS176" s="357"/>
      <c r="AT176" s="357"/>
      <c r="AU176" s="357"/>
      <c r="AV176" s="357"/>
      <c r="AW176" s="357"/>
      <c r="AX176" s="357"/>
      <c r="AY176" s="357"/>
      <c r="AZ176" s="357"/>
      <c r="BA176" s="357"/>
      <c r="BB176" s="357"/>
      <c r="BC176" s="357"/>
      <c r="BD176" s="357"/>
      <c r="BE176" s="357"/>
      <c r="BF176" s="357"/>
      <c r="BG176" s="357"/>
      <c r="BH176" s="357"/>
      <c r="BI176" s="357"/>
      <c r="BJ176" s="357"/>
      <c r="BK176" s="357"/>
    </row>
    <row r="177" spans="1:63" ht="9.75" customHeight="1">
      <c r="A177" s="357"/>
      <c r="B177" s="357"/>
      <c r="C177" s="357"/>
      <c r="D177" s="357"/>
      <c r="E177" s="357"/>
      <c r="F177" s="359"/>
      <c r="G177" s="357"/>
      <c r="H177" s="357"/>
      <c r="I177" s="357"/>
      <c r="J177" s="357"/>
      <c r="K177" s="357"/>
      <c r="L177" s="357"/>
      <c r="M177" s="357"/>
      <c r="N177" s="357"/>
      <c r="O177" s="357"/>
      <c r="P177" s="357"/>
      <c r="Q177" s="357"/>
      <c r="R177" s="357"/>
      <c r="S177" s="357"/>
      <c r="T177" s="357"/>
      <c r="U177" s="357"/>
      <c r="V177" s="357"/>
      <c r="W177" s="357"/>
      <c r="X177" s="357"/>
      <c r="Y177" s="357"/>
      <c r="Z177" s="357"/>
      <c r="AA177" s="357"/>
      <c r="AB177" s="357"/>
      <c r="AC177" s="357"/>
      <c r="AD177" s="357"/>
      <c r="AE177" s="357"/>
      <c r="AF177" s="357"/>
      <c r="AG177" s="357"/>
      <c r="AH177" s="357"/>
      <c r="AI177" s="357"/>
      <c r="AJ177" s="357"/>
      <c r="AK177" s="357"/>
      <c r="AL177" s="357"/>
      <c r="AM177" s="357"/>
      <c r="AN177" s="357"/>
      <c r="AO177" s="357"/>
      <c r="AP177" s="357"/>
      <c r="AQ177" s="357"/>
      <c r="AR177" s="357"/>
      <c r="AS177" s="357"/>
      <c r="AT177" s="357"/>
      <c r="AU177" s="357"/>
      <c r="AV177" s="357"/>
      <c r="AW177" s="357"/>
      <c r="AX177" s="357"/>
      <c r="AY177" s="357"/>
      <c r="AZ177" s="357"/>
      <c r="BA177" s="357"/>
      <c r="BB177" s="357"/>
      <c r="BC177" s="357"/>
      <c r="BD177" s="357"/>
      <c r="BE177" s="357"/>
      <c r="BF177" s="357"/>
      <c r="BG177" s="357"/>
      <c r="BH177" s="357"/>
      <c r="BI177" s="357"/>
      <c r="BJ177" s="357"/>
      <c r="BK177" s="357"/>
    </row>
    <row r="178" spans="1:63" ht="9.75" customHeight="1">
      <c r="A178" s="357"/>
      <c r="B178" s="357"/>
      <c r="C178" s="357"/>
      <c r="D178" s="357"/>
      <c r="E178" s="357"/>
      <c r="F178" s="359"/>
      <c r="G178" s="357"/>
      <c r="H178" s="357"/>
      <c r="I178" s="357"/>
      <c r="J178" s="357"/>
      <c r="K178" s="357"/>
      <c r="L178" s="357"/>
      <c r="M178" s="357"/>
      <c r="N178" s="357"/>
      <c r="O178" s="357"/>
      <c r="P178" s="357"/>
      <c r="Q178" s="357"/>
      <c r="R178" s="357"/>
      <c r="S178" s="357"/>
      <c r="T178" s="357"/>
      <c r="U178" s="357"/>
      <c r="V178" s="357"/>
      <c r="W178" s="357"/>
      <c r="X178" s="357"/>
      <c r="Y178" s="357"/>
      <c r="Z178" s="357"/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7"/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7"/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</row>
    <row r="179" spans="1:63" ht="9.75" customHeight="1">
      <c r="A179" s="357"/>
      <c r="B179" s="357"/>
      <c r="C179" s="357"/>
      <c r="D179" s="357"/>
      <c r="E179" s="357"/>
      <c r="F179" s="359"/>
      <c r="G179" s="357"/>
      <c r="H179" s="357"/>
      <c r="I179" s="357"/>
      <c r="J179" s="357"/>
      <c r="K179" s="357"/>
      <c r="L179" s="357"/>
      <c r="M179" s="357"/>
      <c r="N179" s="357"/>
      <c r="O179" s="357"/>
      <c r="P179" s="357"/>
      <c r="Q179" s="357"/>
      <c r="R179" s="357"/>
      <c r="S179" s="357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7"/>
      <c r="AN179" s="357"/>
      <c r="AO179" s="357"/>
      <c r="AP179" s="357"/>
      <c r="AQ179" s="357"/>
      <c r="AR179" s="357"/>
      <c r="AS179" s="357"/>
      <c r="AT179" s="357"/>
      <c r="AU179" s="357"/>
      <c r="AV179" s="357"/>
      <c r="AW179" s="357"/>
      <c r="AX179" s="357"/>
      <c r="AY179" s="357"/>
      <c r="AZ179" s="357"/>
      <c r="BA179" s="357"/>
      <c r="BB179" s="357"/>
      <c r="BC179" s="357"/>
      <c r="BD179" s="357"/>
      <c r="BE179" s="357"/>
      <c r="BF179" s="357"/>
      <c r="BG179" s="357"/>
      <c r="BH179" s="357"/>
      <c r="BI179" s="357"/>
      <c r="BJ179" s="357"/>
      <c r="BK179" s="357"/>
    </row>
    <row r="180" spans="1:63" ht="9.75" customHeight="1">
      <c r="A180" s="357"/>
      <c r="B180" s="357"/>
      <c r="C180" s="357"/>
      <c r="D180" s="357"/>
      <c r="E180" s="357"/>
      <c r="F180" s="359"/>
      <c r="G180" s="357"/>
      <c r="H180" s="357"/>
      <c r="I180" s="357"/>
      <c r="J180" s="357"/>
      <c r="K180" s="357"/>
      <c r="L180" s="357"/>
      <c r="M180" s="357"/>
      <c r="N180" s="357"/>
      <c r="O180" s="357"/>
      <c r="P180" s="357"/>
      <c r="Q180" s="357"/>
      <c r="R180" s="357"/>
      <c r="S180" s="357"/>
      <c r="T180" s="357"/>
      <c r="U180" s="357"/>
      <c r="V180" s="357"/>
      <c r="W180" s="357"/>
      <c r="X180" s="357"/>
      <c r="Y180" s="357"/>
      <c r="Z180" s="357"/>
      <c r="AA180" s="357"/>
      <c r="AB180" s="357"/>
      <c r="AC180" s="357"/>
      <c r="AD180" s="357"/>
      <c r="AE180" s="357"/>
      <c r="AF180" s="357"/>
      <c r="AG180" s="357"/>
      <c r="AH180" s="357"/>
      <c r="AI180" s="357"/>
      <c r="AJ180" s="357"/>
      <c r="AK180" s="357"/>
      <c r="AL180" s="357"/>
      <c r="AM180" s="357"/>
      <c r="AN180" s="357"/>
      <c r="AO180" s="357"/>
      <c r="AP180" s="357"/>
      <c r="AQ180" s="357"/>
      <c r="AR180" s="357"/>
      <c r="AS180" s="357"/>
      <c r="AT180" s="357"/>
      <c r="AU180" s="357"/>
      <c r="AV180" s="357"/>
      <c r="AW180" s="357"/>
      <c r="AX180" s="357"/>
      <c r="AY180" s="357"/>
      <c r="AZ180" s="357"/>
      <c r="BA180" s="357"/>
      <c r="BB180" s="357"/>
      <c r="BC180" s="357"/>
      <c r="BD180" s="357"/>
      <c r="BE180" s="357"/>
      <c r="BF180" s="357"/>
      <c r="BG180" s="357"/>
      <c r="BH180" s="357"/>
      <c r="BI180" s="357"/>
      <c r="BJ180" s="357"/>
      <c r="BK180" s="357"/>
    </row>
    <row r="181" spans="1:63" ht="9.75" customHeight="1">
      <c r="A181" s="357"/>
      <c r="B181" s="357"/>
      <c r="C181" s="357"/>
      <c r="D181" s="357"/>
      <c r="E181" s="357"/>
      <c r="F181" s="359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  <c r="AM181" s="357"/>
      <c r="AN181" s="357"/>
      <c r="AO181" s="357"/>
      <c r="AP181" s="357"/>
      <c r="AQ181" s="357"/>
      <c r="AR181" s="357"/>
      <c r="AS181" s="357"/>
      <c r="AT181" s="357"/>
      <c r="AU181" s="357"/>
      <c r="AV181" s="357"/>
      <c r="AW181" s="357"/>
      <c r="AX181" s="357"/>
      <c r="AY181" s="357"/>
      <c r="AZ181" s="357"/>
      <c r="BA181" s="357"/>
      <c r="BB181" s="357"/>
      <c r="BC181" s="357"/>
      <c r="BD181" s="357"/>
      <c r="BE181" s="357"/>
      <c r="BF181" s="357"/>
      <c r="BG181" s="357"/>
      <c r="BH181" s="357"/>
      <c r="BI181" s="357"/>
      <c r="BJ181" s="357"/>
      <c r="BK181" s="357"/>
    </row>
    <row r="182" spans="1:63" ht="9.75" customHeight="1">
      <c r="A182" s="357"/>
      <c r="B182" s="357"/>
      <c r="C182" s="357"/>
      <c r="D182" s="357"/>
      <c r="E182" s="357"/>
      <c r="F182" s="359"/>
      <c r="G182" s="357"/>
      <c r="H182" s="357"/>
      <c r="I182" s="357"/>
      <c r="J182" s="357"/>
      <c r="K182" s="357"/>
      <c r="L182" s="357"/>
      <c r="M182" s="357"/>
      <c r="N182" s="357"/>
      <c r="O182" s="357"/>
      <c r="P182" s="357"/>
      <c r="Q182" s="357"/>
      <c r="R182" s="357"/>
      <c r="S182" s="357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7"/>
      <c r="AD182" s="357"/>
      <c r="AE182" s="357"/>
      <c r="AF182" s="357"/>
      <c r="AG182" s="357"/>
      <c r="AH182" s="357"/>
      <c r="AI182" s="357"/>
      <c r="AJ182" s="357"/>
      <c r="AK182" s="357"/>
      <c r="AL182" s="357"/>
      <c r="AM182" s="357"/>
      <c r="AN182" s="357"/>
      <c r="AO182" s="357"/>
      <c r="AP182" s="357"/>
      <c r="AQ182" s="357"/>
      <c r="AR182" s="357"/>
      <c r="AS182" s="357"/>
      <c r="AT182" s="357"/>
      <c r="AU182" s="357"/>
      <c r="AV182" s="357"/>
      <c r="AW182" s="357"/>
      <c r="AX182" s="357"/>
      <c r="AY182" s="357"/>
      <c r="AZ182" s="357"/>
      <c r="BA182" s="357"/>
      <c r="BB182" s="357"/>
      <c r="BC182" s="357"/>
      <c r="BD182" s="357"/>
      <c r="BE182" s="357"/>
      <c r="BF182" s="357"/>
      <c r="BG182" s="357"/>
      <c r="BH182" s="357"/>
      <c r="BI182" s="357"/>
      <c r="BJ182" s="357"/>
      <c r="BK182" s="357"/>
    </row>
    <row r="183" spans="1:63" ht="9.75" customHeight="1">
      <c r="A183" s="357"/>
      <c r="B183" s="357"/>
      <c r="C183" s="357"/>
      <c r="D183" s="357"/>
      <c r="E183" s="357"/>
      <c r="F183" s="359"/>
      <c r="G183" s="357"/>
      <c r="H183" s="357"/>
      <c r="I183" s="357"/>
      <c r="J183" s="357"/>
      <c r="K183" s="357"/>
      <c r="L183" s="357"/>
      <c r="M183" s="357"/>
      <c r="N183" s="357"/>
      <c r="O183" s="357"/>
      <c r="P183" s="357"/>
      <c r="Q183" s="357"/>
      <c r="R183" s="357"/>
      <c r="S183" s="357"/>
      <c r="T183" s="357"/>
      <c r="U183" s="357"/>
      <c r="V183" s="357"/>
      <c r="W183" s="357"/>
      <c r="X183" s="357"/>
      <c r="Y183" s="357"/>
      <c r="Z183" s="357"/>
      <c r="AA183" s="357"/>
      <c r="AB183" s="357"/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7"/>
      <c r="AP183" s="357"/>
      <c r="AQ183" s="357"/>
      <c r="AR183" s="357"/>
      <c r="AS183" s="357"/>
      <c r="AT183" s="357"/>
      <c r="AU183" s="357"/>
      <c r="AV183" s="357"/>
      <c r="AW183" s="357"/>
      <c r="AX183" s="357"/>
      <c r="AY183" s="357"/>
      <c r="AZ183" s="357"/>
      <c r="BA183" s="357"/>
      <c r="BB183" s="357"/>
      <c r="BC183" s="357"/>
      <c r="BD183" s="357"/>
      <c r="BE183" s="357"/>
      <c r="BF183" s="357"/>
      <c r="BG183" s="357"/>
      <c r="BH183" s="357"/>
      <c r="BI183" s="357"/>
      <c r="BJ183" s="357"/>
      <c r="BK183" s="357"/>
    </row>
    <row r="184" spans="1:63" ht="9.75" customHeight="1">
      <c r="A184" s="357"/>
      <c r="B184" s="357"/>
      <c r="C184" s="357"/>
      <c r="D184" s="357"/>
      <c r="E184" s="357"/>
      <c r="F184" s="359"/>
      <c r="G184" s="357"/>
      <c r="H184" s="357"/>
      <c r="I184" s="357"/>
      <c r="J184" s="357"/>
      <c r="K184" s="357"/>
      <c r="L184" s="357"/>
      <c r="M184" s="357"/>
      <c r="N184" s="357"/>
      <c r="O184" s="357"/>
      <c r="P184" s="357"/>
      <c r="Q184" s="357"/>
      <c r="R184" s="357"/>
      <c r="S184" s="357"/>
      <c r="T184" s="357"/>
      <c r="U184" s="357"/>
      <c r="V184" s="357"/>
      <c r="W184" s="357"/>
      <c r="X184" s="357"/>
      <c r="Y184" s="357"/>
      <c r="Z184" s="357"/>
      <c r="AA184" s="357"/>
      <c r="AB184" s="357"/>
      <c r="AC184" s="357"/>
      <c r="AD184" s="357"/>
      <c r="AE184" s="357"/>
      <c r="AF184" s="357"/>
      <c r="AG184" s="357"/>
      <c r="AH184" s="357"/>
      <c r="AI184" s="357"/>
      <c r="AJ184" s="357"/>
      <c r="AK184" s="357"/>
      <c r="AL184" s="357"/>
      <c r="AM184" s="357"/>
      <c r="AN184" s="357"/>
      <c r="AO184" s="357"/>
      <c r="AP184" s="357"/>
      <c r="AQ184" s="357"/>
      <c r="AR184" s="357"/>
      <c r="AS184" s="357"/>
      <c r="AT184" s="357"/>
      <c r="AU184" s="357"/>
      <c r="AV184" s="357"/>
      <c r="AW184" s="357"/>
      <c r="AX184" s="357"/>
      <c r="AY184" s="357"/>
      <c r="AZ184" s="357"/>
      <c r="BA184" s="357"/>
      <c r="BB184" s="357"/>
      <c r="BC184" s="357"/>
      <c r="BD184" s="357"/>
      <c r="BE184" s="357"/>
      <c r="BF184" s="357"/>
      <c r="BG184" s="357"/>
      <c r="BH184" s="357"/>
      <c r="BI184" s="357"/>
      <c r="BJ184" s="357"/>
      <c r="BK184" s="357"/>
    </row>
    <row r="185" spans="1:63" ht="9.75" customHeight="1">
      <c r="A185" s="357"/>
      <c r="B185" s="357"/>
      <c r="C185" s="357"/>
      <c r="D185" s="357"/>
      <c r="E185" s="357"/>
      <c r="F185" s="359"/>
      <c r="G185" s="357"/>
      <c r="H185" s="357"/>
      <c r="I185" s="357"/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7"/>
      <c r="AD185" s="357"/>
      <c r="AE185" s="357"/>
      <c r="AF185" s="357"/>
      <c r="AG185" s="357"/>
      <c r="AH185" s="357"/>
      <c r="AI185" s="357"/>
      <c r="AJ185" s="357"/>
      <c r="AK185" s="357"/>
      <c r="AL185" s="357"/>
      <c r="AM185" s="357"/>
      <c r="AN185" s="357"/>
      <c r="AO185" s="357"/>
      <c r="AP185" s="357"/>
      <c r="AQ185" s="357"/>
      <c r="AR185" s="357"/>
      <c r="AS185" s="357"/>
      <c r="AT185" s="357"/>
      <c r="AU185" s="357"/>
      <c r="AV185" s="357"/>
      <c r="AW185" s="357"/>
      <c r="AX185" s="357"/>
      <c r="AY185" s="357"/>
      <c r="AZ185" s="357"/>
      <c r="BA185" s="357"/>
      <c r="BB185" s="357"/>
      <c r="BC185" s="357"/>
      <c r="BD185" s="357"/>
      <c r="BE185" s="357"/>
      <c r="BF185" s="357"/>
      <c r="BG185" s="357"/>
      <c r="BH185" s="357"/>
      <c r="BI185" s="357"/>
      <c r="BJ185" s="357"/>
      <c r="BK185" s="357"/>
    </row>
    <row r="186" spans="1:63" ht="9.75" customHeight="1">
      <c r="A186" s="357"/>
      <c r="B186" s="357"/>
      <c r="C186" s="357"/>
      <c r="D186" s="357"/>
      <c r="E186" s="357"/>
      <c r="F186" s="359"/>
      <c r="G186" s="357"/>
      <c r="H186" s="357"/>
      <c r="I186" s="357"/>
      <c r="J186" s="357"/>
      <c r="K186" s="357"/>
      <c r="L186" s="357"/>
      <c r="M186" s="357"/>
      <c r="N186" s="357"/>
      <c r="O186" s="357"/>
      <c r="P186" s="357"/>
      <c r="Q186" s="357"/>
      <c r="R186" s="357"/>
      <c r="S186" s="357"/>
      <c r="T186" s="357"/>
      <c r="U186" s="357"/>
      <c r="V186" s="357"/>
      <c r="W186" s="357"/>
      <c r="X186" s="357"/>
      <c r="Y186" s="357"/>
      <c r="Z186" s="357"/>
      <c r="AA186" s="357"/>
      <c r="AB186" s="357"/>
      <c r="AC186" s="357"/>
      <c r="AD186" s="357"/>
      <c r="AE186" s="357"/>
      <c r="AF186" s="357"/>
      <c r="AG186" s="357"/>
      <c r="AH186" s="357"/>
      <c r="AI186" s="357"/>
      <c r="AJ186" s="357"/>
      <c r="AK186" s="357"/>
      <c r="AL186" s="357"/>
      <c r="AM186" s="357"/>
      <c r="AN186" s="357"/>
      <c r="AO186" s="357"/>
      <c r="AP186" s="357"/>
      <c r="AQ186" s="357"/>
      <c r="AR186" s="357"/>
      <c r="AS186" s="357"/>
      <c r="AT186" s="357"/>
      <c r="AU186" s="357"/>
      <c r="AV186" s="357"/>
      <c r="AW186" s="357"/>
      <c r="AX186" s="357"/>
      <c r="AY186" s="357"/>
      <c r="AZ186" s="357"/>
      <c r="BA186" s="357"/>
      <c r="BB186" s="357"/>
      <c r="BC186" s="357"/>
      <c r="BD186" s="357"/>
      <c r="BE186" s="357"/>
      <c r="BF186" s="357"/>
      <c r="BG186" s="357"/>
      <c r="BH186" s="357"/>
      <c r="BI186" s="357"/>
      <c r="BJ186" s="357"/>
      <c r="BK186" s="357"/>
    </row>
    <row r="187" spans="1:63" ht="9.75" customHeight="1">
      <c r="A187" s="357"/>
      <c r="B187" s="357"/>
      <c r="C187" s="357"/>
      <c r="D187" s="357"/>
      <c r="E187" s="357"/>
      <c r="F187" s="359"/>
      <c r="G187" s="357"/>
      <c r="H187" s="357"/>
      <c r="I187" s="357"/>
      <c r="J187" s="357"/>
      <c r="K187" s="357"/>
      <c r="L187" s="357"/>
      <c r="M187" s="357"/>
      <c r="N187" s="357"/>
      <c r="O187" s="357"/>
      <c r="P187" s="357"/>
      <c r="Q187" s="357"/>
      <c r="R187" s="357"/>
      <c r="S187" s="357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7"/>
      <c r="AD187" s="357"/>
      <c r="AE187" s="357"/>
      <c r="AF187" s="357"/>
      <c r="AG187" s="357"/>
      <c r="AH187" s="357"/>
      <c r="AI187" s="357"/>
      <c r="AJ187" s="357"/>
      <c r="AK187" s="357"/>
      <c r="AL187" s="357"/>
      <c r="AM187" s="357"/>
      <c r="AN187" s="357"/>
      <c r="AO187" s="357"/>
      <c r="AP187" s="357"/>
      <c r="AQ187" s="357"/>
      <c r="AR187" s="357"/>
      <c r="AS187" s="357"/>
      <c r="AT187" s="357"/>
      <c r="AU187" s="357"/>
      <c r="AV187" s="357"/>
      <c r="AW187" s="357"/>
      <c r="AX187" s="357"/>
      <c r="AY187" s="357"/>
      <c r="AZ187" s="357"/>
      <c r="BA187" s="357"/>
      <c r="BB187" s="357"/>
      <c r="BC187" s="357"/>
      <c r="BD187" s="357"/>
      <c r="BE187" s="357"/>
      <c r="BF187" s="357"/>
      <c r="BG187" s="357"/>
      <c r="BH187" s="357"/>
      <c r="BI187" s="357"/>
      <c r="BJ187" s="357"/>
      <c r="BK187" s="357"/>
    </row>
    <row r="188" spans="1:63" ht="9.75" customHeight="1">
      <c r="A188" s="357"/>
      <c r="B188" s="357"/>
      <c r="C188" s="357"/>
      <c r="D188" s="357"/>
      <c r="E188" s="357"/>
      <c r="F188" s="359"/>
      <c r="G188" s="357"/>
      <c r="H188" s="357"/>
      <c r="I188" s="357"/>
      <c r="J188" s="357"/>
      <c r="K188" s="357"/>
      <c r="L188" s="357"/>
      <c r="M188" s="357"/>
      <c r="N188" s="357"/>
      <c r="O188" s="357"/>
      <c r="P188" s="357"/>
      <c r="Q188" s="357"/>
      <c r="R188" s="357"/>
      <c r="S188" s="357"/>
      <c r="T188" s="357"/>
      <c r="U188" s="357"/>
      <c r="V188" s="357"/>
      <c r="W188" s="357"/>
      <c r="X188" s="357"/>
      <c r="Y188" s="357"/>
      <c r="Z188" s="357"/>
      <c r="AA188" s="357"/>
      <c r="AB188" s="357"/>
      <c r="AC188" s="357"/>
      <c r="AD188" s="357"/>
      <c r="AE188" s="357"/>
      <c r="AF188" s="357"/>
      <c r="AG188" s="357"/>
      <c r="AH188" s="357"/>
      <c r="AI188" s="357"/>
      <c r="AJ188" s="357"/>
      <c r="AK188" s="357"/>
      <c r="AL188" s="357"/>
      <c r="AM188" s="357"/>
      <c r="AN188" s="357"/>
      <c r="AO188" s="357"/>
      <c r="AP188" s="357"/>
      <c r="AQ188" s="357"/>
      <c r="AR188" s="357"/>
      <c r="AS188" s="357"/>
      <c r="AT188" s="357"/>
      <c r="AU188" s="357"/>
      <c r="AV188" s="357"/>
      <c r="AW188" s="357"/>
      <c r="AX188" s="357"/>
      <c r="AY188" s="357"/>
      <c r="AZ188" s="357"/>
      <c r="BA188" s="357"/>
      <c r="BB188" s="357"/>
      <c r="BC188" s="357"/>
      <c r="BD188" s="357"/>
      <c r="BE188" s="357"/>
      <c r="BF188" s="357"/>
      <c r="BG188" s="357"/>
      <c r="BH188" s="357"/>
      <c r="BI188" s="357"/>
      <c r="BJ188" s="357"/>
      <c r="BK188" s="357"/>
    </row>
    <row r="189" spans="1:63" ht="9.75" customHeight="1">
      <c r="A189" s="357"/>
      <c r="B189" s="357"/>
      <c r="C189" s="357"/>
      <c r="D189" s="357"/>
      <c r="E189" s="357"/>
      <c r="F189" s="359"/>
      <c r="G189" s="357"/>
      <c r="H189" s="357"/>
      <c r="I189" s="357"/>
      <c r="J189" s="357"/>
      <c r="K189" s="357"/>
      <c r="L189" s="357"/>
      <c r="M189" s="357"/>
      <c r="N189" s="357"/>
      <c r="O189" s="357"/>
      <c r="P189" s="357"/>
      <c r="Q189" s="357"/>
      <c r="R189" s="357"/>
      <c r="S189" s="357"/>
      <c r="T189" s="357"/>
      <c r="U189" s="357"/>
      <c r="V189" s="357"/>
      <c r="W189" s="357"/>
      <c r="X189" s="357"/>
      <c r="Y189" s="357"/>
      <c r="Z189" s="357"/>
      <c r="AA189" s="357"/>
      <c r="AB189" s="357"/>
      <c r="AC189" s="357"/>
      <c r="AD189" s="357"/>
      <c r="AE189" s="357"/>
      <c r="AF189" s="357"/>
      <c r="AG189" s="357"/>
      <c r="AH189" s="357"/>
      <c r="AI189" s="357"/>
      <c r="AJ189" s="357"/>
      <c r="AK189" s="357"/>
      <c r="AL189" s="357"/>
      <c r="AM189" s="357"/>
      <c r="AN189" s="357"/>
      <c r="AO189" s="357"/>
      <c r="AP189" s="357"/>
      <c r="AQ189" s="357"/>
      <c r="AR189" s="357"/>
      <c r="AS189" s="357"/>
      <c r="AT189" s="357"/>
      <c r="AU189" s="357"/>
      <c r="AV189" s="357"/>
      <c r="AW189" s="357"/>
      <c r="AX189" s="357"/>
      <c r="AY189" s="357"/>
      <c r="AZ189" s="357"/>
      <c r="BA189" s="357"/>
      <c r="BB189" s="357"/>
      <c r="BC189" s="357"/>
      <c r="BD189" s="357"/>
      <c r="BE189" s="357"/>
      <c r="BF189" s="357"/>
      <c r="BG189" s="357"/>
      <c r="BH189" s="357"/>
      <c r="BI189" s="357"/>
      <c r="BJ189" s="357"/>
      <c r="BK189" s="357"/>
    </row>
    <row r="190" spans="1:63" ht="9.75" customHeight="1">
      <c r="A190" s="357"/>
      <c r="B190" s="357"/>
      <c r="C190" s="357"/>
      <c r="D190" s="357"/>
      <c r="E190" s="357"/>
      <c r="F190" s="359"/>
      <c r="G190" s="357"/>
      <c r="H190" s="357"/>
      <c r="I190" s="357"/>
      <c r="J190" s="357"/>
      <c r="K190" s="357"/>
      <c r="L190" s="357"/>
      <c r="M190" s="357"/>
      <c r="N190" s="357"/>
      <c r="O190" s="357"/>
      <c r="P190" s="357"/>
      <c r="Q190" s="357"/>
      <c r="R190" s="357"/>
      <c r="S190" s="357"/>
      <c r="T190" s="357"/>
      <c r="U190" s="357"/>
      <c r="V190" s="357"/>
      <c r="W190" s="357"/>
      <c r="X190" s="357"/>
      <c r="Y190" s="357"/>
      <c r="Z190" s="357"/>
      <c r="AA190" s="357"/>
      <c r="AB190" s="357"/>
      <c r="AC190" s="357"/>
      <c r="AD190" s="357"/>
      <c r="AE190" s="357"/>
      <c r="AF190" s="357"/>
      <c r="AG190" s="357"/>
      <c r="AH190" s="357"/>
      <c r="AI190" s="357"/>
      <c r="AJ190" s="357"/>
      <c r="AK190" s="357"/>
      <c r="AL190" s="357"/>
      <c r="AM190" s="357"/>
      <c r="AN190" s="357"/>
      <c r="AO190" s="357"/>
      <c r="AP190" s="357"/>
      <c r="AQ190" s="357"/>
      <c r="AR190" s="357"/>
      <c r="AS190" s="357"/>
      <c r="AT190" s="357"/>
      <c r="AU190" s="357"/>
      <c r="AV190" s="357"/>
      <c r="AW190" s="357"/>
      <c r="AX190" s="357"/>
      <c r="AY190" s="357"/>
      <c r="AZ190" s="357"/>
      <c r="BA190" s="357"/>
      <c r="BB190" s="357"/>
      <c r="BC190" s="357"/>
      <c r="BD190" s="357"/>
      <c r="BE190" s="357"/>
      <c r="BF190" s="357"/>
      <c r="BG190" s="357"/>
      <c r="BH190" s="357"/>
      <c r="BI190" s="357"/>
      <c r="BJ190" s="357"/>
      <c r="BK190" s="357"/>
    </row>
    <row r="191" spans="1:63" ht="9.75" customHeight="1">
      <c r="A191" s="357"/>
      <c r="B191" s="357"/>
      <c r="C191" s="357"/>
      <c r="D191" s="357"/>
      <c r="E191" s="357"/>
      <c r="F191" s="359"/>
      <c r="G191" s="357"/>
      <c r="H191" s="357"/>
      <c r="I191" s="357"/>
      <c r="J191" s="357"/>
      <c r="K191" s="357"/>
      <c r="L191" s="357"/>
      <c r="M191" s="357"/>
      <c r="N191" s="357"/>
      <c r="O191" s="357"/>
      <c r="P191" s="357"/>
      <c r="Q191" s="357"/>
      <c r="R191" s="357"/>
      <c r="S191" s="357"/>
      <c r="T191" s="357"/>
      <c r="U191" s="357"/>
      <c r="V191" s="357"/>
      <c r="W191" s="357"/>
      <c r="X191" s="357"/>
      <c r="Y191" s="357"/>
      <c r="Z191" s="357"/>
      <c r="AA191" s="357"/>
      <c r="AB191" s="357"/>
      <c r="AC191" s="357"/>
      <c r="AD191" s="357"/>
      <c r="AE191" s="357"/>
      <c r="AF191" s="357"/>
      <c r="AG191" s="357"/>
      <c r="AH191" s="357"/>
      <c r="AI191" s="357"/>
      <c r="AJ191" s="357"/>
      <c r="AK191" s="357"/>
      <c r="AL191" s="357"/>
      <c r="AM191" s="357"/>
      <c r="AN191" s="357"/>
      <c r="AO191" s="357"/>
      <c r="AP191" s="357"/>
      <c r="AQ191" s="357"/>
      <c r="AR191" s="357"/>
      <c r="AS191" s="357"/>
      <c r="AT191" s="357"/>
      <c r="AU191" s="357"/>
      <c r="AV191" s="357"/>
      <c r="AW191" s="357"/>
      <c r="AX191" s="357"/>
      <c r="AY191" s="357"/>
      <c r="AZ191" s="357"/>
      <c r="BA191" s="357"/>
      <c r="BB191" s="357"/>
      <c r="BC191" s="357"/>
      <c r="BD191" s="357"/>
      <c r="BE191" s="357"/>
      <c r="BF191" s="357"/>
      <c r="BG191" s="357"/>
      <c r="BH191" s="357"/>
      <c r="BI191" s="357"/>
      <c r="BJ191" s="357"/>
      <c r="BK191" s="357"/>
    </row>
    <row r="192" spans="1:63" ht="9.75" customHeight="1">
      <c r="A192" s="357"/>
      <c r="B192" s="357"/>
      <c r="C192" s="357"/>
      <c r="D192" s="357"/>
      <c r="E192" s="357"/>
      <c r="F192" s="359"/>
      <c r="G192" s="357"/>
      <c r="H192" s="357"/>
      <c r="I192" s="357"/>
      <c r="J192" s="357"/>
      <c r="K192" s="357"/>
      <c r="L192" s="357"/>
      <c r="M192" s="357"/>
      <c r="N192" s="357"/>
      <c r="O192" s="357"/>
      <c r="P192" s="357"/>
      <c r="Q192" s="357"/>
      <c r="R192" s="357"/>
      <c r="S192" s="357"/>
      <c r="T192" s="357"/>
      <c r="U192" s="357"/>
      <c r="V192" s="357"/>
      <c r="W192" s="357"/>
      <c r="X192" s="357"/>
      <c r="Y192" s="357"/>
      <c r="Z192" s="357"/>
      <c r="AA192" s="357"/>
      <c r="AB192" s="357"/>
      <c r="AC192" s="357"/>
      <c r="AD192" s="357"/>
      <c r="AE192" s="357"/>
      <c r="AF192" s="357"/>
      <c r="AG192" s="357"/>
      <c r="AH192" s="357"/>
      <c r="AI192" s="357"/>
      <c r="AJ192" s="357"/>
      <c r="AK192" s="357"/>
      <c r="AL192" s="357"/>
      <c r="AM192" s="357"/>
      <c r="AN192" s="357"/>
      <c r="AO192" s="357"/>
      <c r="AP192" s="357"/>
      <c r="AQ192" s="357"/>
      <c r="AR192" s="357"/>
      <c r="AS192" s="357"/>
      <c r="AT192" s="357"/>
      <c r="AU192" s="357"/>
      <c r="AV192" s="357"/>
      <c r="AW192" s="357"/>
      <c r="AX192" s="357"/>
      <c r="AY192" s="357"/>
      <c r="AZ192" s="357"/>
      <c r="BA192" s="357"/>
      <c r="BB192" s="357"/>
      <c r="BC192" s="357"/>
      <c r="BD192" s="357"/>
      <c r="BE192" s="357"/>
      <c r="BF192" s="357"/>
      <c r="BG192" s="357"/>
      <c r="BH192" s="357"/>
      <c r="BI192" s="357"/>
      <c r="BJ192" s="357"/>
      <c r="BK192" s="357"/>
    </row>
    <row r="193" spans="1:63" ht="9.75" customHeight="1">
      <c r="A193" s="357"/>
      <c r="B193" s="357"/>
      <c r="C193" s="357"/>
      <c r="D193" s="357"/>
      <c r="E193" s="357"/>
      <c r="F193" s="359"/>
      <c r="G193" s="357"/>
      <c r="H193" s="357"/>
      <c r="I193" s="357"/>
      <c r="J193" s="357"/>
      <c r="K193" s="357"/>
      <c r="L193" s="357"/>
      <c r="M193" s="357"/>
      <c r="N193" s="357"/>
      <c r="O193" s="357"/>
      <c r="P193" s="357"/>
      <c r="Q193" s="357"/>
      <c r="R193" s="357"/>
      <c r="S193" s="357"/>
      <c r="T193" s="357"/>
      <c r="U193" s="357"/>
      <c r="V193" s="357"/>
      <c r="W193" s="357"/>
      <c r="X193" s="357"/>
      <c r="Y193" s="357"/>
      <c r="Z193" s="357"/>
      <c r="AA193" s="357"/>
      <c r="AB193" s="357"/>
      <c r="AC193" s="357"/>
      <c r="AD193" s="357"/>
      <c r="AE193" s="357"/>
      <c r="AF193" s="357"/>
      <c r="AG193" s="357"/>
      <c r="AH193" s="357"/>
      <c r="AI193" s="357"/>
      <c r="AJ193" s="357"/>
      <c r="AK193" s="357"/>
      <c r="AL193" s="357"/>
      <c r="AM193" s="357"/>
      <c r="AN193" s="357"/>
      <c r="AO193" s="357"/>
      <c r="AP193" s="357"/>
      <c r="AQ193" s="357"/>
      <c r="AR193" s="357"/>
      <c r="AS193" s="357"/>
      <c r="AT193" s="357"/>
      <c r="AU193" s="357"/>
      <c r="AV193" s="357"/>
      <c r="AW193" s="357"/>
      <c r="AX193" s="357"/>
      <c r="AY193" s="357"/>
      <c r="AZ193" s="357"/>
      <c r="BA193" s="357"/>
      <c r="BB193" s="357"/>
      <c r="BC193" s="357"/>
      <c r="BD193" s="357"/>
      <c r="BE193" s="357"/>
      <c r="BF193" s="357"/>
      <c r="BG193" s="357"/>
      <c r="BH193" s="357"/>
      <c r="BI193" s="357"/>
      <c r="BJ193" s="357"/>
      <c r="BK193" s="357"/>
    </row>
    <row r="194" spans="1:63" ht="9.75" customHeight="1">
      <c r="A194" s="357"/>
      <c r="B194" s="357"/>
      <c r="C194" s="357"/>
      <c r="D194" s="357"/>
      <c r="E194" s="357"/>
      <c r="F194" s="359"/>
      <c r="G194" s="357"/>
      <c r="H194" s="357"/>
      <c r="I194" s="357"/>
      <c r="J194" s="357"/>
      <c r="K194" s="357"/>
      <c r="L194" s="357"/>
      <c r="M194" s="357"/>
      <c r="N194" s="357"/>
      <c r="O194" s="357"/>
      <c r="P194" s="357"/>
      <c r="Q194" s="357"/>
      <c r="R194" s="357"/>
      <c r="S194" s="357"/>
      <c r="T194" s="357"/>
      <c r="U194" s="357"/>
      <c r="V194" s="357"/>
      <c r="W194" s="357"/>
      <c r="X194" s="357"/>
      <c r="Y194" s="357"/>
      <c r="Z194" s="357"/>
      <c r="AA194" s="357"/>
      <c r="AB194" s="357"/>
      <c r="AC194" s="357"/>
      <c r="AD194" s="357"/>
      <c r="AE194" s="357"/>
      <c r="AF194" s="357"/>
      <c r="AG194" s="357"/>
      <c r="AH194" s="357"/>
      <c r="AI194" s="357"/>
      <c r="AJ194" s="357"/>
      <c r="AK194" s="357"/>
      <c r="AL194" s="357"/>
      <c r="AM194" s="357"/>
      <c r="AN194" s="357"/>
      <c r="AO194" s="357"/>
      <c r="AP194" s="357"/>
      <c r="AQ194" s="357"/>
      <c r="AR194" s="357"/>
      <c r="AS194" s="357"/>
      <c r="AT194" s="357"/>
      <c r="AU194" s="357"/>
      <c r="AV194" s="357"/>
      <c r="AW194" s="357"/>
      <c r="AX194" s="357"/>
      <c r="AY194" s="357"/>
      <c r="AZ194" s="357"/>
      <c r="BA194" s="357"/>
      <c r="BB194" s="357"/>
      <c r="BC194" s="357"/>
      <c r="BD194" s="357"/>
      <c r="BE194" s="357"/>
      <c r="BF194" s="357"/>
      <c r="BG194" s="357"/>
      <c r="BH194" s="357"/>
      <c r="BI194" s="357"/>
      <c r="BJ194" s="357"/>
      <c r="BK194" s="357"/>
    </row>
    <row r="195" spans="1:63" ht="9.75" customHeight="1">
      <c r="A195" s="357"/>
      <c r="B195" s="357"/>
      <c r="C195" s="357"/>
      <c r="D195" s="357"/>
      <c r="E195" s="357"/>
      <c r="F195" s="359"/>
      <c r="G195" s="357"/>
      <c r="H195" s="357"/>
      <c r="I195" s="357"/>
      <c r="J195" s="357"/>
      <c r="K195" s="357"/>
      <c r="L195" s="357"/>
      <c r="M195" s="357"/>
      <c r="N195" s="357"/>
      <c r="O195" s="357"/>
      <c r="P195" s="357"/>
      <c r="Q195" s="357"/>
      <c r="R195" s="357"/>
      <c r="S195" s="357"/>
      <c r="T195" s="357"/>
      <c r="U195" s="357"/>
      <c r="V195" s="357"/>
      <c r="W195" s="357"/>
      <c r="X195" s="357"/>
      <c r="Y195" s="357"/>
      <c r="Z195" s="357"/>
      <c r="AA195" s="357"/>
      <c r="AB195" s="357"/>
      <c r="AC195" s="357"/>
      <c r="AD195" s="357"/>
      <c r="AE195" s="357"/>
      <c r="AF195" s="357"/>
      <c r="AG195" s="357"/>
      <c r="AH195" s="357"/>
      <c r="AI195" s="357"/>
      <c r="AJ195" s="357"/>
      <c r="AK195" s="357"/>
      <c r="AL195" s="357"/>
      <c r="AM195" s="357"/>
      <c r="AN195" s="357"/>
      <c r="AO195" s="357"/>
      <c r="AP195" s="357"/>
      <c r="AQ195" s="357"/>
      <c r="AR195" s="357"/>
      <c r="AS195" s="357"/>
      <c r="AT195" s="357"/>
      <c r="AU195" s="357"/>
      <c r="AV195" s="357"/>
      <c r="AW195" s="357"/>
      <c r="AX195" s="357"/>
      <c r="AY195" s="357"/>
      <c r="AZ195" s="357"/>
      <c r="BA195" s="357"/>
      <c r="BB195" s="357"/>
      <c r="BC195" s="357"/>
      <c r="BD195" s="357"/>
      <c r="BE195" s="357"/>
      <c r="BF195" s="357"/>
      <c r="BG195" s="357"/>
      <c r="BH195" s="357"/>
      <c r="BI195" s="357"/>
      <c r="BJ195" s="357"/>
      <c r="BK195" s="357"/>
    </row>
    <row r="196" spans="1:63" ht="9.75" customHeight="1">
      <c r="A196" s="357"/>
      <c r="B196" s="357"/>
      <c r="C196" s="357"/>
      <c r="D196" s="357"/>
      <c r="E196" s="357"/>
      <c r="F196" s="359"/>
      <c r="G196" s="357"/>
      <c r="H196" s="357"/>
      <c r="I196" s="357"/>
      <c r="J196" s="357"/>
      <c r="K196" s="357"/>
      <c r="L196" s="357"/>
      <c r="M196" s="357"/>
      <c r="N196" s="357"/>
      <c r="O196" s="357"/>
      <c r="P196" s="357"/>
      <c r="Q196" s="357"/>
      <c r="R196" s="357"/>
      <c r="S196" s="357"/>
      <c r="T196" s="357"/>
      <c r="U196" s="357"/>
      <c r="V196" s="357"/>
      <c r="W196" s="357"/>
      <c r="X196" s="357"/>
      <c r="Y196" s="357"/>
      <c r="Z196" s="357"/>
      <c r="AA196" s="357"/>
      <c r="AB196" s="357"/>
      <c r="AC196" s="357"/>
      <c r="AD196" s="357"/>
      <c r="AE196" s="357"/>
      <c r="AF196" s="357"/>
      <c r="AG196" s="357"/>
      <c r="AH196" s="357"/>
      <c r="AI196" s="357"/>
      <c r="AJ196" s="357"/>
      <c r="AK196" s="357"/>
      <c r="AL196" s="357"/>
      <c r="AM196" s="357"/>
      <c r="AN196" s="357"/>
      <c r="AO196" s="357"/>
      <c r="AP196" s="357"/>
      <c r="AQ196" s="357"/>
      <c r="AR196" s="357"/>
      <c r="AS196" s="357"/>
      <c r="AT196" s="357"/>
      <c r="AU196" s="357"/>
      <c r="AV196" s="357"/>
      <c r="AW196" s="357"/>
      <c r="AX196" s="357"/>
      <c r="AY196" s="357"/>
      <c r="AZ196" s="357"/>
      <c r="BA196" s="357"/>
      <c r="BB196" s="357"/>
      <c r="BC196" s="357"/>
      <c r="BD196" s="357"/>
      <c r="BE196" s="357"/>
      <c r="BF196" s="357"/>
      <c r="BG196" s="357"/>
      <c r="BH196" s="357"/>
      <c r="BI196" s="357"/>
      <c r="BJ196" s="357"/>
      <c r="BK196" s="357"/>
    </row>
    <row r="197" spans="1:63" ht="9.75" customHeight="1">
      <c r="A197" s="357"/>
      <c r="B197" s="357"/>
      <c r="C197" s="357"/>
      <c r="D197" s="357"/>
      <c r="E197" s="357"/>
      <c r="F197" s="359"/>
      <c r="G197" s="357"/>
      <c r="H197" s="357"/>
      <c r="I197" s="357"/>
      <c r="J197" s="357"/>
      <c r="K197" s="357"/>
      <c r="L197" s="357"/>
      <c r="M197" s="357"/>
      <c r="N197" s="357"/>
      <c r="O197" s="357"/>
      <c r="P197" s="357"/>
      <c r="Q197" s="357"/>
      <c r="R197" s="357"/>
      <c r="S197" s="357"/>
      <c r="T197" s="357"/>
      <c r="U197" s="357"/>
      <c r="V197" s="357"/>
      <c r="W197" s="357"/>
      <c r="X197" s="357"/>
      <c r="Y197" s="357"/>
      <c r="Z197" s="357"/>
      <c r="AA197" s="357"/>
      <c r="AB197" s="357"/>
      <c r="AC197" s="357"/>
      <c r="AD197" s="357"/>
      <c r="AE197" s="357"/>
      <c r="AF197" s="357"/>
      <c r="AG197" s="357"/>
      <c r="AH197" s="357"/>
      <c r="AI197" s="357"/>
      <c r="AJ197" s="357"/>
      <c r="AK197" s="357"/>
      <c r="AL197" s="357"/>
      <c r="AM197" s="357"/>
      <c r="AN197" s="357"/>
      <c r="AO197" s="357"/>
      <c r="AP197" s="357"/>
      <c r="AQ197" s="357"/>
      <c r="AR197" s="357"/>
      <c r="AS197" s="357"/>
      <c r="AT197" s="357"/>
      <c r="AU197" s="357"/>
      <c r="AV197" s="357"/>
      <c r="AW197" s="357"/>
      <c r="AX197" s="357"/>
      <c r="AY197" s="357"/>
      <c r="AZ197" s="357"/>
      <c r="BA197" s="357"/>
      <c r="BB197" s="357"/>
      <c r="BC197" s="357"/>
      <c r="BD197" s="357"/>
      <c r="BE197" s="357"/>
      <c r="BF197" s="357"/>
      <c r="BG197" s="357"/>
      <c r="BH197" s="357"/>
      <c r="BI197" s="357"/>
      <c r="BJ197" s="357"/>
      <c r="BK197" s="357"/>
    </row>
    <row r="198" spans="1:63" ht="9.75" customHeight="1">
      <c r="A198" s="357"/>
      <c r="B198" s="357"/>
      <c r="C198" s="357"/>
      <c r="D198" s="357"/>
      <c r="E198" s="357"/>
      <c r="F198" s="359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7"/>
      <c r="V198" s="357"/>
      <c r="W198" s="357"/>
      <c r="X198" s="357"/>
      <c r="Y198" s="357"/>
      <c r="Z198" s="357"/>
      <c r="AA198" s="357"/>
      <c r="AB198" s="357"/>
      <c r="AC198" s="357"/>
      <c r="AD198" s="357"/>
      <c r="AE198" s="357"/>
      <c r="AF198" s="357"/>
      <c r="AG198" s="357"/>
      <c r="AH198" s="357"/>
      <c r="AI198" s="357"/>
      <c r="AJ198" s="357"/>
      <c r="AK198" s="357"/>
      <c r="AL198" s="357"/>
      <c r="AM198" s="357"/>
      <c r="AN198" s="357"/>
      <c r="AO198" s="357"/>
      <c r="AP198" s="357"/>
      <c r="AQ198" s="357"/>
      <c r="AR198" s="357"/>
      <c r="AS198" s="357"/>
      <c r="AT198" s="357"/>
      <c r="AU198" s="357"/>
      <c r="AV198" s="357"/>
      <c r="AW198" s="357"/>
      <c r="AX198" s="357"/>
      <c r="AY198" s="357"/>
      <c r="AZ198" s="357"/>
      <c r="BA198" s="357"/>
      <c r="BB198" s="357"/>
      <c r="BC198" s="357"/>
      <c r="BD198" s="357"/>
      <c r="BE198" s="357"/>
      <c r="BF198" s="357"/>
      <c r="BG198" s="357"/>
      <c r="BH198" s="357"/>
      <c r="BI198" s="357"/>
      <c r="BJ198" s="357"/>
      <c r="BK198" s="357"/>
    </row>
    <row r="199" spans="1:63" ht="9.75" customHeight="1">
      <c r="A199" s="357"/>
      <c r="B199" s="357"/>
      <c r="C199" s="357"/>
      <c r="D199" s="357"/>
      <c r="E199" s="357"/>
      <c r="F199" s="359"/>
      <c r="G199" s="357"/>
      <c r="H199" s="357"/>
      <c r="I199" s="357"/>
      <c r="J199" s="357"/>
      <c r="K199" s="357"/>
      <c r="L199" s="357"/>
      <c r="M199" s="357"/>
      <c r="N199" s="357"/>
      <c r="O199" s="357"/>
      <c r="P199" s="357"/>
      <c r="Q199" s="357"/>
      <c r="R199" s="357"/>
      <c r="S199" s="357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7"/>
      <c r="AD199" s="357"/>
      <c r="AE199" s="357"/>
      <c r="AF199" s="357"/>
      <c r="AG199" s="357"/>
      <c r="AH199" s="357"/>
      <c r="AI199" s="357"/>
      <c r="AJ199" s="357"/>
      <c r="AK199" s="357"/>
      <c r="AL199" s="357"/>
      <c r="AM199" s="357"/>
      <c r="AN199" s="357"/>
      <c r="AO199" s="357"/>
      <c r="AP199" s="357"/>
      <c r="AQ199" s="357"/>
      <c r="AR199" s="357"/>
      <c r="AS199" s="357"/>
      <c r="AT199" s="357"/>
      <c r="AU199" s="357"/>
      <c r="AV199" s="357"/>
      <c r="AW199" s="357"/>
      <c r="AX199" s="357"/>
      <c r="AY199" s="357"/>
      <c r="AZ199" s="357"/>
      <c r="BA199" s="357"/>
      <c r="BB199" s="357"/>
      <c r="BC199" s="357"/>
      <c r="BD199" s="357"/>
      <c r="BE199" s="357"/>
      <c r="BF199" s="357"/>
      <c r="BG199" s="357"/>
      <c r="BH199" s="357"/>
      <c r="BI199" s="357"/>
      <c r="BJ199" s="357"/>
      <c r="BK199" s="357"/>
    </row>
    <row r="200" spans="1:63" ht="9.75" customHeight="1">
      <c r="A200" s="357"/>
      <c r="B200" s="357"/>
      <c r="C200" s="357"/>
      <c r="D200" s="357"/>
      <c r="E200" s="357"/>
      <c r="F200" s="359"/>
      <c r="G200" s="357"/>
      <c r="H200" s="357"/>
      <c r="I200" s="357"/>
      <c r="J200" s="357"/>
      <c r="K200" s="357"/>
      <c r="L200" s="357"/>
      <c r="M200" s="357"/>
      <c r="N200" s="357"/>
      <c r="O200" s="357"/>
      <c r="P200" s="357"/>
      <c r="Q200" s="357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7"/>
      <c r="AD200" s="357"/>
      <c r="AE200" s="357"/>
      <c r="AF200" s="357"/>
      <c r="AG200" s="357"/>
      <c r="AH200" s="357"/>
      <c r="AI200" s="357"/>
      <c r="AJ200" s="357"/>
      <c r="AK200" s="357"/>
      <c r="AL200" s="357"/>
      <c r="AM200" s="357"/>
      <c r="AN200" s="357"/>
      <c r="AO200" s="357"/>
      <c r="AP200" s="357"/>
      <c r="AQ200" s="357"/>
      <c r="AR200" s="357"/>
      <c r="AS200" s="357"/>
      <c r="AT200" s="357"/>
      <c r="AU200" s="357"/>
      <c r="AV200" s="357"/>
      <c r="AW200" s="357"/>
      <c r="AX200" s="357"/>
      <c r="AY200" s="357"/>
      <c r="AZ200" s="357"/>
      <c r="BA200" s="357"/>
      <c r="BB200" s="357"/>
      <c r="BC200" s="357"/>
      <c r="BD200" s="357"/>
      <c r="BE200" s="357"/>
      <c r="BF200" s="357"/>
      <c r="BG200" s="357"/>
      <c r="BH200" s="357"/>
      <c r="BI200" s="357"/>
      <c r="BJ200" s="357"/>
      <c r="BK200" s="357"/>
    </row>
    <row r="201" spans="1:63" ht="9.75" customHeight="1">
      <c r="A201" s="357"/>
      <c r="B201" s="357"/>
      <c r="C201" s="357"/>
      <c r="D201" s="357"/>
      <c r="E201" s="357"/>
      <c r="F201" s="359"/>
      <c r="G201" s="357"/>
      <c r="H201" s="357"/>
      <c r="I201" s="357"/>
      <c r="J201" s="357"/>
      <c r="K201" s="357"/>
      <c r="L201" s="357"/>
      <c r="M201" s="357"/>
      <c r="N201" s="357"/>
      <c r="O201" s="357"/>
      <c r="P201" s="357"/>
      <c r="Q201" s="357"/>
      <c r="R201" s="357"/>
      <c r="S201" s="357"/>
      <c r="T201" s="357"/>
      <c r="U201" s="357"/>
      <c r="V201" s="357"/>
      <c r="W201" s="357"/>
      <c r="X201" s="357"/>
      <c r="Y201" s="357"/>
      <c r="Z201" s="357"/>
      <c r="AA201" s="357"/>
      <c r="AB201" s="357"/>
      <c r="AC201" s="357"/>
      <c r="AD201" s="357"/>
      <c r="AE201" s="357"/>
      <c r="AF201" s="357"/>
      <c r="AG201" s="357"/>
      <c r="AH201" s="357"/>
      <c r="AI201" s="357"/>
      <c r="AJ201" s="357"/>
      <c r="AK201" s="357"/>
      <c r="AL201" s="357"/>
      <c r="AM201" s="357"/>
      <c r="AN201" s="357"/>
      <c r="AO201" s="357"/>
      <c r="AP201" s="357"/>
      <c r="AQ201" s="357"/>
      <c r="AR201" s="357"/>
      <c r="AS201" s="357"/>
      <c r="AT201" s="357"/>
      <c r="AU201" s="357"/>
      <c r="AV201" s="357"/>
      <c r="AW201" s="357"/>
      <c r="AX201" s="357"/>
      <c r="AY201" s="357"/>
      <c r="AZ201" s="357"/>
      <c r="BA201" s="357"/>
      <c r="BB201" s="357"/>
      <c r="BC201" s="357"/>
      <c r="BD201" s="357"/>
      <c r="BE201" s="357"/>
      <c r="BF201" s="357"/>
      <c r="BG201" s="357"/>
      <c r="BH201" s="357"/>
      <c r="BI201" s="357"/>
      <c r="BJ201" s="357"/>
      <c r="BK201" s="357"/>
    </row>
    <row r="202" spans="1:63" ht="9.75" customHeight="1">
      <c r="A202" s="357"/>
      <c r="B202" s="357"/>
      <c r="C202" s="357"/>
      <c r="D202" s="357"/>
      <c r="E202" s="357"/>
      <c r="F202" s="359"/>
      <c r="G202" s="357"/>
      <c r="H202" s="357"/>
      <c r="I202" s="357"/>
      <c r="J202" s="357"/>
      <c r="K202" s="357"/>
      <c r="L202" s="357"/>
      <c r="M202" s="357"/>
      <c r="N202" s="357"/>
      <c r="O202" s="357"/>
      <c r="P202" s="357"/>
      <c r="Q202" s="357"/>
      <c r="R202" s="357"/>
      <c r="S202" s="357"/>
      <c r="T202" s="357"/>
      <c r="U202" s="357"/>
      <c r="V202" s="357"/>
      <c r="W202" s="357"/>
      <c r="X202" s="357"/>
      <c r="Y202" s="357"/>
      <c r="Z202" s="357"/>
      <c r="AA202" s="357"/>
      <c r="AB202" s="357"/>
      <c r="AC202" s="357"/>
      <c r="AD202" s="357"/>
      <c r="AE202" s="357"/>
      <c r="AF202" s="357"/>
      <c r="AG202" s="357"/>
      <c r="AH202" s="357"/>
      <c r="AI202" s="357"/>
      <c r="AJ202" s="357"/>
      <c r="AK202" s="357"/>
      <c r="AL202" s="357"/>
      <c r="AM202" s="357"/>
      <c r="AN202" s="357"/>
      <c r="AO202" s="357"/>
      <c r="AP202" s="357"/>
      <c r="AQ202" s="357"/>
      <c r="AR202" s="357"/>
      <c r="AS202" s="357"/>
      <c r="AT202" s="357"/>
      <c r="AU202" s="357"/>
      <c r="AV202" s="357"/>
      <c r="AW202" s="357"/>
      <c r="AX202" s="357"/>
      <c r="AY202" s="357"/>
      <c r="AZ202" s="357"/>
      <c r="BA202" s="357"/>
      <c r="BB202" s="357"/>
      <c r="BC202" s="357"/>
      <c r="BD202" s="357"/>
      <c r="BE202" s="357"/>
      <c r="BF202" s="357"/>
      <c r="BG202" s="357"/>
      <c r="BH202" s="357"/>
      <c r="BI202" s="357"/>
      <c r="BJ202" s="357"/>
      <c r="BK202" s="357"/>
    </row>
    <row r="203" spans="1:63" ht="9.75" customHeight="1">
      <c r="A203" s="357"/>
      <c r="B203" s="357"/>
      <c r="C203" s="357"/>
      <c r="D203" s="357"/>
      <c r="E203" s="357"/>
      <c r="F203" s="359"/>
      <c r="G203" s="357"/>
      <c r="H203" s="357"/>
      <c r="I203" s="357"/>
      <c r="J203" s="357"/>
      <c r="K203" s="357"/>
      <c r="L203" s="357"/>
      <c r="M203" s="357"/>
      <c r="N203" s="357"/>
      <c r="O203" s="357"/>
      <c r="P203" s="357"/>
      <c r="Q203" s="357"/>
      <c r="R203" s="357"/>
      <c r="S203" s="357"/>
      <c r="T203" s="357"/>
      <c r="U203" s="357"/>
      <c r="V203" s="357"/>
      <c r="W203" s="357"/>
      <c r="X203" s="357"/>
      <c r="Y203" s="357"/>
      <c r="Z203" s="357"/>
      <c r="AA203" s="357"/>
      <c r="AB203" s="357"/>
      <c r="AC203" s="357"/>
      <c r="AD203" s="357"/>
      <c r="AE203" s="357"/>
      <c r="AF203" s="357"/>
      <c r="AG203" s="357"/>
      <c r="AH203" s="357"/>
      <c r="AI203" s="357"/>
      <c r="AJ203" s="357"/>
      <c r="AK203" s="357"/>
      <c r="AL203" s="357"/>
      <c r="AM203" s="357"/>
      <c r="AN203" s="357"/>
      <c r="AO203" s="357"/>
      <c r="AP203" s="357"/>
      <c r="AQ203" s="357"/>
      <c r="AR203" s="357"/>
      <c r="AS203" s="357"/>
      <c r="AT203" s="357"/>
      <c r="AU203" s="357"/>
      <c r="AV203" s="357"/>
      <c r="AW203" s="357"/>
      <c r="AX203" s="357"/>
      <c r="AY203" s="357"/>
      <c r="AZ203" s="357"/>
      <c r="BA203" s="357"/>
      <c r="BB203" s="357"/>
      <c r="BC203" s="357"/>
      <c r="BD203" s="357"/>
      <c r="BE203" s="357"/>
      <c r="BF203" s="357"/>
      <c r="BG203" s="357"/>
      <c r="BH203" s="357"/>
      <c r="BI203" s="357"/>
      <c r="BJ203" s="357"/>
      <c r="BK203" s="357"/>
    </row>
    <row r="204" spans="1:63" ht="9.75" customHeight="1">
      <c r="A204" s="357"/>
      <c r="B204" s="357"/>
      <c r="C204" s="357"/>
      <c r="D204" s="357"/>
      <c r="E204" s="357"/>
      <c r="F204" s="359"/>
      <c r="G204" s="357"/>
      <c r="H204" s="357"/>
      <c r="I204" s="357"/>
      <c r="J204" s="357"/>
      <c r="K204" s="357"/>
      <c r="L204" s="357"/>
      <c r="M204" s="357"/>
      <c r="N204" s="357"/>
      <c r="O204" s="357"/>
      <c r="P204" s="357"/>
      <c r="Q204" s="357"/>
      <c r="R204" s="357"/>
      <c r="S204" s="357"/>
      <c r="T204" s="357"/>
      <c r="U204" s="357"/>
      <c r="V204" s="357"/>
      <c r="W204" s="357"/>
      <c r="X204" s="357"/>
      <c r="Y204" s="357"/>
      <c r="Z204" s="357"/>
      <c r="AA204" s="357"/>
      <c r="AB204" s="357"/>
      <c r="AC204" s="357"/>
      <c r="AD204" s="357"/>
      <c r="AE204" s="357"/>
      <c r="AF204" s="357"/>
      <c r="AG204" s="357"/>
      <c r="AH204" s="357"/>
      <c r="AI204" s="357"/>
      <c r="AJ204" s="357"/>
      <c r="AK204" s="357"/>
      <c r="AL204" s="357"/>
      <c r="AM204" s="357"/>
      <c r="AN204" s="357"/>
      <c r="AO204" s="357"/>
      <c r="AP204" s="357"/>
      <c r="AQ204" s="357"/>
      <c r="AR204" s="357"/>
      <c r="AS204" s="357"/>
      <c r="AT204" s="357"/>
      <c r="AU204" s="357"/>
      <c r="AV204" s="357"/>
      <c r="AW204" s="357"/>
      <c r="AX204" s="357"/>
      <c r="AY204" s="357"/>
      <c r="AZ204" s="357"/>
      <c r="BA204" s="357"/>
      <c r="BB204" s="357"/>
      <c r="BC204" s="357"/>
      <c r="BD204" s="357"/>
      <c r="BE204" s="357"/>
      <c r="BF204" s="357"/>
      <c r="BG204" s="357"/>
      <c r="BH204" s="357"/>
      <c r="BI204" s="357"/>
      <c r="BJ204" s="357"/>
      <c r="BK204" s="357"/>
    </row>
    <row r="205" spans="1:63" ht="9.75" customHeight="1">
      <c r="A205" s="357"/>
      <c r="B205" s="357"/>
      <c r="C205" s="357"/>
      <c r="D205" s="357"/>
      <c r="E205" s="357"/>
      <c r="F205" s="359"/>
      <c r="G205" s="357"/>
      <c r="H205" s="357"/>
      <c r="I205" s="357"/>
      <c r="J205" s="357"/>
      <c r="K205" s="357"/>
      <c r="L205" s="357"/>
      <c r="M205" s="357"/>
      <c r="N205" s="357"/>
      <c r="O205" s="357"/>
      <c r="P205" s="357"/>
      <c r="Q205" s="357"/>
      <c r="R205" s="357"/>
      <c r="S205" s="357"/>
      <c r="T205" s="357"/>
      <c r="U205" s="357"/>
      <c r="V205" s="357"/>
      <c r="W205" s="357"/>
      <c r="X205" s="357"/>
      <c r="Y205" s="357"/>
      <c r="Z205" s="357"/>
      <c r="AA205" s="357"/>
      <c r="AB205" s="357"/>
      <c r="AC205" s="357"/>
      <c r="AD205" s="357"/>
      <c r="AE205" s="357"/>
      <c r="AF205" s="357"/>
      <c r="AG205" s="357"/>
      <c r="AH205" s="357"/>
      <c r="AI205" s="357"/>
      <c r="AJ205" s="357"/>
      <c r="AK205" s="357"/>
      <c r="AL205" s="357"/>
      <c r="AM205" s="357"/>
      <c r="AN205" s="357"/>
      <c r="AO205" s="357"/>
      <c r="AP205" s="357"/>
      <c r="AQ205" s="357"/>
      <c r="AR205" s="357"/>
      <c r="AS205" s="357"/>
      <c r="AT205" s="357"/>
      <c r="AU205" s="357"/>
      <c r="AV205" s="357"/>
      <c r="AW205" s="357"/>
      <c r="AX205" s="357"/>
      <c r="AY205" s="357"/>
      <c r="AZ205" s="357"/>
      <c r="BA205" s="357"/>
      <c r="BB205" s="357"/>
      <c r="BC205" s="357"/>
      <c r="BD205" s="357"/>
      <c r="BE205" s="357"/>
      <c r="BF205" s="357"/>
      <c r="BG205" s="357"/>
      <c r="BH205" s="357"/>
      <c r="BI205" s="357"/>
      <c r="BJ205" s="357"/>
      <c r="BK205" s="357"/>
    </row>
    <row r="206" spans="1:63" ht="9.75" customHeight="1">
      <c r="A206" s="357"/>
      <c r="B206" s="357"/>
      <c r="C206" s="357"/>
      <c r="D206" s="357"/>
      <c r="E206" s="357"/>
      <c r="F206" s="359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/>
      <c r="AA206" s="357"/>
      <c r="AB206" s="357"/>
      <c r="AC206" s="357"/>
      <c r="AD206" s="357"/>
      <c r="AE206" s="357"/>
      <c r="AF206" s="357"/>
      <c r="AG206" s="357"/>
      <c r="AH206" s="357"/>
      <c r="AI206" s="357"/>
      <c r="AJ206" s="357"/>
      <c r="AK206" s="357"/>
      <c r="AL206" s="357"/>
      <c r="AM206" s="357"/>
      <c r="AN206" s="357"/>
      <c r="AO206" s="357"/>
      <c r="AP206" s="357"/>
      <c r="AQ206" s="357"/>
      <c r="AR206" s="357"/>
      <c r="AS206" s="357"/>
      <c r="AT206" s="357"/>
      <c r="AU206" s="357"/>
      <c r="AV206" s="357"/>
      <c r="AW206" s="357"/>
      <c r="AX206" s="357"/>
      <c r="AY206" s="357"/>
      <c r="AZ206" s="357"/>
      <c r="BA206" s="357"/>
      <c r="BB206" s="357"/>
      <c r="BC206" s="357"/>
      <c r="BD206" s="357"/>
      <c r="BE206" s="357"/>
      <c r="BF206" s="357"/>
      <c r="BG206" s="357"/>
      <c r="BH206" s="357"/>
      <c r="BI206" s="357"/>
      <c r="BJ206" s="357"/>
      <c r="BK206" s="357"/>
    </row>
    <row r="207" spans="1:63" ht="9.75" customHeight="1">
      <c r="A207" s="357"/>
      <c r="B207" s="357"/>
      <c r="C207" s="357"/>
      <c r="D207" s="357"/>
      <c r="E207" s="357"/>
      <c r="F207" s="359"/>
      <c r="G207" s="357"/>
      <c r="H207" s="357"/>
      <c r="I207" s="357"/>
      <c r="J207" s="357"/>
      <c r="K207" s="357"/>
      <c r="L207" s="357"/>
      <c r="M207" s="357"/>
      <c r="N207" s="357"/>
      <c r="O207" s="357"/>
      <c r="P207" s="357"/>
      <c r="Q207" s="357"/>
      <c r="R207" s="357"/>
      <c r="S207" s="357"/>
      <c r="T207" s="357"/>
      <c r="U207" s="357"/>
      <c r="V207" s="357"/>
      <c r="W207" s="357"/>
      <c r="X207" s="357"/>
      <c r="Y207" s="357"/>
      <c r="Z207" s="357"/>
      <c r="AA207" s="357"/>
      <c r="AB207" s="357"/>
      <c r="AC207" s="357"/>
      <c r="AD207" s="357"/>
      <c r="AE207" s="357"/>
      <c r="AF207" s="357"/>
      <c r="AG207" s="357"/>
      <c r="AH207" s="357"/>
      <c r="AI207" s="357"/>
      <c r="AJ207" s="357"/>
      <c r="AK207" s="357"/>
      <c r="AL207" s="357"/>
      <c r="AM207" s="357"/>
      <c r="AN207" s="357"/>
      <c r="AO207" s="357"/>
      <c r="AP207" s="357"/>
      <c r="AQ207" s="357"/>
      <c r="AR207" s="357"/>
      <c r="AS207" s="357"/>
      <c r="AT207" s="357"/>
      <c r="AU207" s="357"/>
      <c r="AV207" s="357"/>
      <c r="AW207" s="357"/>
      <c r="AX207" s="357"/>
      <c r="AY207" s="357"/>
      <c r="AZ207" s="357"/>
      <c r="BA207" s="357"/>
      <c r="BB207" s="357"/>
      <c r="BC207" s="357"/>
      <c r="BD207" s="357"/>
      <c r="BE207" s="357"/>
      <c r="BF207" s="357"/>
      <c r="BG207" s="357"/>
      <c r="BH207" s="357"/>
      <c r="BI207" s="357"/>
      <c r="BJ207" s="357"/>
      <c r="BK207" s="357"/>
    </row>
    <row r="208" spans="1:63" ht="9.75" customHeight="1">
      <c r="A208" s="357"/>
      <c r="B208" s="357"/>
      <c r="C208" s="357"/>
      <c r="D208" s="357"/>
      <c r="E208" s="357"/>
      <c r="F208" s="359"/>
      <c r="G208" s="357"/>
      <c r="H208" s="357"/>
      <c r="I208" s="357"/>
      <c r="J208" s="357"/>
      <c r="K208" s="357"/>
      <c r="L208" s="357"/>
      <c r="M208" s="357"/>
      <c r="N208" s="357"/>
      <c r="O208" s="357"/>
      <c r="P208" s="357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  <c r="AH208" s="357"/>
      <c r="AI208" s="357"/>
      <c r="AJ208" s="357"/>
      <c r="AK208" s="357"/>
      <c r="AL208" s="357"/>
      <c r="AM208" s="357"/>
      <c r="AN208" s="357"/>
      <c r="AO208" s="357"/>
      <c r="AP208" s="357"/>
      <c r="AQ208" s="357"/>
      <c r="AR208" s="357"/>
      <c r="AS208" s="357"/>
      <c r="AT208" s="357"/>
      <c r="AU208" s="357"/>
      <c r="AV208" s="357"/>
      <c r="AW208" s="357"/>
      <c r="AX208" s="357"/>
      <c r="AY208" s="357"/>
      <c r="AZ208" s="357"/>
      <c r="BA208" s="357"/>
      <c r="BB208" s="357"/>
      <c r="BC208" s="357"/>
      <c r="BD208" s="357"/>
      <c r="BE208" s="357"/>
      <c r="BF208" s="357"/>
      <c r="BG208" s="357"/>
      <c r="BH208" s="357"/>
      <c r="BI208" s="357"/>
      <c r="BJ208" s="357"/>
      <c r="BK208" s="357"/>
    </row>
    <row r="209" spans="1:63" ht="9.75" customHeight="1">
      <c r="A209" s="357"/>
      <c r="B209" s="357"/>
      <c r="C209" s="357"/>
      <c r="D209" s="357"/>
      <c r="E209" s="357"/>
      <c r="F209" s="359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7"/>
      <c r="R209" s="357"/>
      <c r="S209" s="357"/>
      <c r="T209" s="357"/>
      <c r="U209" s="357"/>
      <c r="V209" s="357"/>
      <c r="W209" s="357"/>
      <c r="X209" s="357"/>
      <c r="Y209" s="357"/>
      <c r="Z209" s="357"/>
      <c r="AA209" s="357"/>
      <c r="AB209" s="357"/>
      <c r="AC209" s="357"/>
      <c r="AD209" s="357"/>
      <c r="AE209" s="357"/>
      <c r="AF209" s="357"/>
      <c r="AG209" s="357"/>
      <c r="AH209" s="357"/>
      <c r="AI209" s="357"/>
      <c r="AJ209" s="357"/>
      <c r="AK209" s="357"/>
      <c r="AL209" s="357"/>
      <c r="AM209" s="357"/>
      <c r="AN209" s="357"/>
      <c r="AO209" s="357"/>
      <c r="AP209" s="357"/>
      <c r="AQ209" s="357"/>
      <c r="AR209" s="357"/>
      <c r="AS209" s="357"/>
      <c r="AT209" s="357"/>
      <c r="AU209" s="357"/>
      <c r="AV209" s="357"/>
      <c r="AW209" s="357"/>
      <c r="AX209" s="357"/>
      <c r="AY209" s="357"/>
      <c r="AZ209" s="357"/>
      <c r="BA209" s="357"/>
      <c r="BB209" s="357"/>
      <c r="BC209" s="357"/>
      <c r="BD209" s="357"/>
      <c r="BE209" s="357"/>
      <c r="BF209" s="357"/>
      <c r="BG209" s="357"/>
      <c r="BH209" s="357"/>
      <c r="BI209" s="357"/>
      <c r="BJ209" s="357"/>
      <c r="BK209" s="357"/>
    </row>
    <row r="210" spans="1:63" ht="9.75" customHeight="1">
      <c r="A210" s="357"/>
      <c r="B210" s="357"/>
      <c r="C210" s="357"/>
      <c r="D210" s="357"/>
      <c r="E210" s="357"/>
      <c r="F210" s="359"/>
      <c r="G210" s="357"/>
      <c r="H210" s="357"/>
      <c r="I210" s="357"/>
      <c r="J210" s="357"/>
      <c r="K210" s="357"/>
      <c r="L210" s="357"/>
      <c r="M210" s="357"/>
      <c r="N210" s="357"/>
      <c r="O210" s="357"/>
      <c r="P210" s="357"/>
      <c r="Q210" s="357"/>
      <c r="R210" s="357"/>
      <c r="S210" s="357"/>
      <c r="T210" s="357"/>
      <c r="U210" s="357"/>
      <c r="V210" s="357"/>
      <c r="W210" s="357"/>
      <c r="X210" s="357"/>
      <c r="Y210" s="357"/>
      <c r="Z210" s="357"/>
      <c r="AA210" s="357"/>
      <c r="AB210" s="357"/>
      <c r="AC210" s="357"/>
      <c r="AD210" s="357"/>
      <c r="AE210" s="357"/>
      <c r="AF210" s="357"/>
      <c r="AG210" s="357"/>
      <c r="AH210" s="357"/>
      <c r="AI210" s="357"/>
      <c r="AJ210" s="357"/>
      <c r="AK210" s="357"/>
      <c r="AL210" s="357"/>
      <c r="AM210" s="357"/>
      <c r="AN210" s="357"/>
      <c r="AO210" s="357"/>
      <c r="AP210" s="357"/>
      <c r="AQ210" s="357"/>
      <c r="AR210" s="357"/>
      <c r="AS210" s="357"/>
      <c r="AT210" s="357"/>
      <c r="AU210" s="357"/>
      <c r="AV210" s="357"/>
      <c r="AW210" s="357"/>
      <c r="AX210" s="357"/>
      <c r="AY210" s="357"/>
      <c r="AZ210" s="357"/>
      <c r="BA210" s="357"/>
      <c r="BB210" s="357"/>
      <c r="BC210" s="357"/>
      <c r="BD210" s="357"/>
      <c r="BE210" s="357"/>
      <c r="BF210" s="357"/>
      <c r="BG210" s="357"/>
      <c r="BH210" s="357"/>
      <c r="BI210" s="357"/>
      <c r="BJ210" s="357"/>
      <c r="BK210" s="357"/>
    </row>
    <row r="211" spans="1:63" ht="9.75" customHeight="1">
      <c r="A211" s="357"/>
      <c r="B211" s="357"/>
      <c r="C211" s="357"/>
      <c r="D211" s="357"/>
      <c r="E211" s="357"/>
      <c r="F211" s="359"/>
      <c r="G211" s="357"/>
      <c r="H211" s="357"/>
      <c r="I211" s="357"/>
      <c r="J211" s="357"/>
      <c r="K211" s="357"/>
      <c r="L211" s="357"/>
      <c r="M211" s="357"/>
      <c r="N211" s="357"/>
      <c r="O211" s="357"/>
      <c r="P211" s="357"/>
      <c r="Q211" s="357"/>
      <c r="R211" s="357"/>
      <c r="S211" s="357"/>
      <c r="T211" s="357"/>
      <c r="U211" s="357"/>
      <c r="V211" s="357"/>
      <c r="W211" s="357"/>
      <c r="X211" s="357"/>
      <c r="Y211" s="357"/>
      <c r="Z211" s="357"/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7"/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7"/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</row>
    <row r="212" spans="1:63" ht="9.75" customHeight="1">
      <c r="A212" s="357"/>
      <c r="B212" s="357"/>
      <c r="C212" s="357"/>
      <c r="D212" s="357"/>
      <c r="E212" s="357"/>
      <c r="F212" s="359"/>
      <c r="G212" s="357"/>
      <c r="H212" s="357"/>
      <c r="I212" s="357"/>
      <c r="J212" s="357"/>
      <c r="K212" s="357"/>
      <c r="L212" s="357"/>
      <c r="M212" s="357"/>
      <c r="N212" s="357"/>
      <c r="O212" s="357"/>
      <c r="P212" s="357"/>
      <c r="Q212" s="357"/>
      <c r="R212" s="357"/>
      <c r="S212" s="357"/>
      <c r="T212" s="357"/>
      <c r="U212" s="357"/>
      <c r="V212" s="357"/>
      <c r="W212" s="357"/>
      <c r="X212" s="357"/>
      <c r="Y212" s="357"/>
      <c r="Z212" s="357"/>
      <c r="AA212" s="357"/>
      <c r="AB212" s="357"/>
      <c r="AC212" s="357"/>
      <c r="AD212" s="357"/>
      <c r="AE212" s="357"/>
      <c r="AF212" s="357"/>
      <c r="AG212" s="357"/>
      <c r="AH212" s="357"/>
      <c r="AI212" s="357"/>
      <c r="AJ212" s="357"/>
      <c r="AK212" s="357"/>
      <c r="AL212" s="357"/>
      <c r="AM212" s="357"/>
      <c r="AN212" s="357"/>
      <c r="AO212" s="357"/>
      <c r="AP212" s="357"/>
      <c r="AQ212" s="357"/>
      <c r="AR212" s="357"/>
      <c r="AS212" s="357"/>
      <c r="AT212" s="357"/>
      <c r="AU212" s="357"/>
      <c r="AV212" s="357"/>
      <c r="AW212" s="357"/>
      <c r="AX212" s="357"/>
      <c r="AY212" s="357"/>
      <c r="AZ212" s="357"/>
      <c r="BA212" s="357"/>
      <c r="BB212" s="357"/>
      <c r="BC212" s="357"/>
      <c r="BD212" s="357"/>
      <c r="BE212" s="357"/>
      <c r="BF212" s="357"/>
      <c r="BG212" s="357"/>
      <c r="BH212" s="357"/>
      <c r="BI212" s="357"/>
      <c r="BJ212" s="357"/>
      <c r="BK212" s="357"/>
    </row>
    <row r="213" spans="1:63" ht="9.75" customHeight="1">
      <c r="A213" s="357"/>
      <c r="B213" s="357"/>
      <c r="C213" s="357"/>
      <c r="D213" s="357"/>
      <c r="E213" s="357"/>
      <c r="F213" s="359"/>
      <c r="G213" s="357"/>
      <c r="H213" s="357"/>
      <c r="I213" s="357"/>
      <c r="J213" s="357"/>
      <c r="K213" s="357"/>
      <c r="L213" s="357"/>
      <c r="M213" s="357"/>
      <c r="N213" s="357"/>
      <c r="O213" s="357"/>
      <c r="P213" s="357"/>
      <c r="Q213" s="357"/>
      <c r="R213" s="357"/>
      <c r="S213" s="357"/>
      <c r="T213" s="357"/>
      <c r="U213" s="357"/>
      <c r="V213" s="357"/>
      <c r="W213" s="357"/>
      <c r="X213" s="357"/>
      <c r="Y213" s="357"/>
      <c r="Z213" s="357"/>
      <c r="AA213" s="357"/>
      <c r="AB213" s="357"/>
      <c r="AC213" s="357"/>
      <c r="AD213" s="357"/>
      <c r="AE213" s="357"/>
      <c r="AF213" s="357"/>
      <c r="AG213" s="357"/>
      <c r="AH213" s="357"/>
      <c r="AI213" s="357"/>
      <c r="AJ213" s="357"/>
      <c r="AK213" s="357"/>
      <c r="AL213" s="357"/>
      <c r="AM213" s="357"/>
      <c r="AN213" s="357"/>
      <c r="AO213" s="357"/>
      <c r="AP213" s="357"/>
      <c r="AQ213" s="357"/>
      <c r="AR213" s="357"/>
      <c r="AS213" s="357"/>
      <c r="AT213" s="357"/>
      <c r="AU213" s="357"/>
      <c r="AV213" s="357"/>
      <c r="AW213" s="357"/>
      <c r="AX213" s="357"/>
      <c r="AY213" s="357"/>
      <c r="AZ213" s="357"/>
      <c r="BA213" s="357"/>
      <c r="BB213" s="357"/>
      <c r="BC213" s="357"/>
      <c r="BD213" s="357"/>
      <c r="BE213" s="357"/>
      <c r="BF213" s="357"/>
      <c r="BG213" s="357"/>
      <c r="BH213" s="357"/>
      <c r="BI213" s="357"/>
      <c r="BJ213" s="357"/>
      <c r="BK213" s="357"/>
    </row>
    <row r="214" spans="1:63" ht="9.75" customHeight="1">
      <c r="A214" s="357"/>
      <c r="B214" s="357"/>
      <c r="C214" s="357"/>
      <c r="D214" s="357"/>
      <c r="E214" s="357"/>
      <c r="F214" s="359"/>
      <c r="G214" s="357"/>
      <c r="H214" s="357"/>
      <c r="I214" s="357"/>
      <c r="J214" s="357"/>
      <c r="K214" s="357"/>
      <c r="L214" s="357"/>
      <c r="M214" s="357"/>
      <c r="N214" s="357"/>
      <c r="O214" s="357"/>
      <c r="P214" s="357"/>
      <c r="Q214" s="357"/>
      <c r="R214" s="357"/>
      <c r="S214" s="357"/>
      <c r="T214" s="357"/>
      <c r="U214" s="357"/>
      <c r="V214" s="357"/>
      <c r="W214" s="357"/>
      <c r="X214" s="357"/>
      <c r="Y214" s="357"/>
      <c r="Z214" s="357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7"/>
      <c r="AN214" s="357"/>
      <c r="AO214" s="357"/>
      <c r="AP214" s="357"/>
      <c r="AQ214" s="357"/>
      <c r="AR214" s="357"/>
      <c r="AS214" s="357"/>
      <c r="AT214" s="357"/>
      <c r="AU214" s="357"/>
      <c r="AV214" s="357"/>
      <c r="AW214" s="357"/>
      <c r="AX214" s="357"/>
      <c r="AY214" s="357"/>
      <c r="AZ214" s="357"/>
      <c r="BA214" s="357"/>
      <c r="BB214" s="357"/>
      <c r="BC214" s="357"/>
      <c r="BD214" s="357"/>
      <c r="BE214" s="357"/>
      <c r="BF214" s="357"/>
      <c r="BG214" s="357"/>
      <c r="BH214" s="357"/>
      <c r="BI214" s="357"/>
      <c r="BJ214" s="357"/>
      <c r="BK214" s="357"/>
    </row>
    <row r="215" spans="1:63" ht="9.75" customHeight="1">
      <c r="A215" s="357"/>
      <c r="B215" s="357"/>
      <c r="C215" s="357"/>
      <c r="D215" s="357"/>
      <c r="E215" s="357"/>
      <c r="F215" s="359"/>
      <c r="G215" s="357"/>
      <c r="H215" s="357"/>
      <c r="I215" s="357"/>
      <c r="J215" s="357"/>
      <c r="K215" s="357"/>
      <c r="L215" s="357"/>
      <c r="M215" s="357"/>
      <c r="N215" s="357"/>
      <c r="O215" s="357"/>
      <c r="P215" s="357"/>
      <c r="Q215" s="357"/>
      <c r="R215" s="357"/>
      <c r="S215" s="357"/>
      <c r="T215" s="357"/>
      <c r="U215" s="357"/>
      <c r="V215" s="357"/>
      <c r="W215" s="357"/>
      <c r="X215" s="357"/>
      <c r="Y215" s="357"/>
      <c r="Z215" s="357"/>
      <c r="AA215" s="357"/>
      <c r="AB215" s="357"/>
      <c r="AC215" s="357"/>
      <c r="AD215" s="357"/>
      <c r="AE215" s="357"/>
      <c r="AF215" s="357"/>
      <c r="AG215" s="357"/>
      <c r="AH215" s="357"/>
      <c r="AI215" s="357"/>
      <c r="AJ215" s="357"/>
      <c r="AK215" s="357"/>
      <c r="AL215" s="357"/>
      <c r="AM215" s="357"/>
      <c r="AN215" s="357"/>
      <c r="AO215" s="357"/>
      <c r="AP215" s="357"/>
      <c r="AQ215" s="357"/>
      <c r="AR215" s="357"/>
      <c r="AS215" s="357"/>
      <c r="AT215" s="357"/>
      <c r="AU215" s="357"/>
      <c r="AV215" s="357"/>
      <c r="AW215" s="357"/>
      <c r="AX215" s="357"/>
      <c r="AY215" s="357"/>
      <c r="AZ215" s="357"/>
      <c r="BA215" s="357"/>
      <c r="BB215" s="357"/>
      <c r="BC215" s="357"/>
      <c r="BD215" s="357"/>
      <c r="BE215" s="357"/>
      <c r="BF215" s="357"/>
      <c r="BG215" s="357"/>
      <c r="BH215" s="357"/>
      <c r="BI215" s="357"/>
      <c r="BJ215" s="357"/>
      <c r="BK215" s="357"/>
    </row>
    <row r="216" spans="1:63" ht="9.75" customHeight="1">
      <c r="A216" s="357"/>
      <c r="B216" s="357"/>
      <c r="C216" s="357"/>
      <c r="D216" s="357"/>
      <c r="E216" s="357"/>
      <c r="F216" s="359"/>
      <c r="G216" s="357"/>
      <c r="H216" s="357"/>
      <c r="I216" s="357"/>
      <c r="J216" s="357"/>
      <c r="K216" s="357"/>
      <c r="L216" s="357"/>
      <c r="M216" s="357"/>
      <c r="N216" s="357"/>
      <c r="O216" s="357"/>
      <c r="P216" s="357"/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7"/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7"/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</row>
    <row r="217" spans="1:63" ht="9.75" customHeight="1">
      <c r="A217" s="357"/>
      <c r="B217" s="357"/>
      <c r="C217" s="357"/>
      <c r="D217" s="357"/>
      <c r="E217" s="357"/>
      <c r="F217" s="359"/>
      <c r="G217" s="357"/>
      <c r="H217" s="357"/>
      <c r="I217" s="357"/>
      <c r="J217" s="357"/>
      <c r="K217" s="357"/>
      <c r="L217" s="357"/>
      <c r="M217" s="357"/>
      <c r="N217" s="357"/>
      <c r="O217" s="357"/>
      <c r="P217" s="357"/>
      <c r="Q217" s="357"/>
      <c r="R217" s="357"/>
      <c r="S217" s="357"/>
      <c r="T217" s="357"/>
      <c r="U217" s="357"/>
      <c r="V217" s="357"/>
      <c r="W217" s="357"/>
      <c r="X217" s="357"/>
      <c r="Y217" s="357"/>
      <c r="Z217" s="357"/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7"/>
      <c r="AN217" s="357"/>
      <c r="AO217" s="357"/>
      <c r="AP217" s="357"/>
      <c r="AQ217" s="357"/>
      <c r="AR217" s="357"/>
      <c r="AS217" s="357"/>
      <c r="AT217" s="357"/>
      <c r="AU217" s="357"/>
      <c r="AV217" s="357"/>
      <c r="AW217" s="357"/>
      <c r="AX217" s="357"/>
      <c r="AY217" s="357"/>
      <c r="AZ217" s="357"/>
      <c r="BA217" s="357"/>
      <c r="BB217" s="357"/>
      <c r="BC217" s="357"/>
      <c r="BD217" s="357"/>
      <c r="BE217" s="357"/>
      <c r="BF217" s="357"/>
      <c r="BG217" s="357"/>
      <c r="BH217" s="357"/>
      <c r="BI217" s="357"/>
      <c r="BJ217" s="357"/>
      <c r="BK217" s="357"/>
    </row>
    <row r="218" spans="1:63" ht="9.75" customHeight="1">
      <c r="A218" s="357"/>
      <c r="B218" s="357"/>
      <c r="C218" s="357"/>
      <c r="D218" s="357"/>
      <c r="E218" s="357"/>
      <c r="F218" s="359"/>
      <c r="G218" s="357"/>
      <c r="H218" s="357"/>
      <c r="I218" s="357"/>
      <c r="J218" s="357"/>
      <c r="K218" s="357"/>
      <c r="L218" s="357"/>
      <c r="M218" s="357"/>
      <c r="N218" s="357"/>
      <c r="O218" s="357"/>
      <c r="P218" s="357"/>
      <c r="Q218" s="357"/>
      <c r="R218" s="357"/>
      <c r="S218" s="357"/>
      <c r="T218" s="357"/>
      <c r="U218" s="357"/>
      <c r="V218" s="357"/>
      <c r="W218" s="357"/>
      <c r="X218" s="357"/>
      <c r="Y218" s="357"/>
      <c r="Z218" s="357"/>
      <c r="AA218" s="357"/>
      <c r="AB218" s="357"/>
      <c r="AC218" s="357"/>
      <c r="AD218" s="357"/>
      <c r="AE218" s="357"/>
      <c r="AF218" s="357"/>
      <c r="AG218" s="357"/>
      <c r="AH218" s="357"/>
      <c r="AI218" s="357"/>
      <c r="AJ218" s="357"/>
      <c r="AK218" s="357"/>
      <c r="AL218" s="357"/>
      <c r="AM218" s="357"/>
      <c r="AN218" s="357"/>
      <c r="AO218" s="357"/>
      <c r="AP218" s="357"/>
      <c r="AQ218" s="357"/>
      <c r="AR218" s="357"/>
      <c r="AS218" s="357"/>
      <c r="AT218" s="357"/>
      <c r="AU218" s="357"/>
      <c r="AV218" s="357"/>
      <c r="AW218" s="357"/>
      <c r="AX218" s="357"/>
      <c r="AY218" s="357"/>
      <c r="AZ218" s="357"/>
      <c r="BA218" s="357"/>
      <c r="BB218" s="357"/>
      <c r="BC218" s="357"/>
      <c r="BD218" s="357"/>
      <c r="BE218" s="357"/>
      <c r="BF218" s="357"/>
      <c r="BG218" s="357"/>
      <c r="BH218" s="357"/>
      <c r="BI218" s="357"/>
      <c r="BJ218" s="357"/>
      <c r="BK218" s="357"/>
    </row>
    <row r="219" spans="1:63" ht="9.75" customHeight="1">
      <c r="A219" s="357"/>
      <c r="B219" s="357"/>
      <c r="C219" s="357"/>
      <c r="D219" s="357"/>
      <c r="E219" s="357"/>
      <c r="F219" s="359"/>
      <c r="G219" s="357"/>
      <c r="H219" s="357"/>
      <c r="I219" s="357"/>
      <c r="J219" s="357"/>
      <c r="K219" s="357"/>
      <c r="L219" s="357"/>
      <c r="M219" s="357"/>
      <c r="N219" s="357"/>
      <c r="O219" s="357"/>
      <c r="P219" s="357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7"/>
      <c r="AL219" s="357"/>
      <c r="AM219" s="357"/>
      <c r="AN219" s="357"/>
      <c r="AO219" s="357"/>
      <c r="AP219" s="357"/>
      <c r="AQ219" s="357"/>
      <c r="AR219" s="357"/>
      <c r="AS219" s="357"/>
      <c r="AT219" s="357"/>
      <c r="AU219" s="357"/>
      <c r="AV219" s="357"/>
      <c r="AW219" s="357"/>
      <c r="AX219" s="357"/>
      <c r="AY219" s="357"/>
      <c r="AZ219" s="357"/>
      <c r="BA219" s="357"/>
      <c r="BB219" s="357"/>
      <c r="BC219" s="357"/>
      <c r="BD219" s="357"/>
      <c r="BE219" s="357"/>
      <c r="BF219" s="357"/>
      <c r="BG219" s="357"/>
      <c r="BH219" s="357"/>
      <c r="BI219" s="357"/>
      <c r="BJ219" s="357"/>
      <c r="BK219" s="357"/>
    </row>
    <row r="220" spans="1:63" ht="9.75" customHeight="1">
      <c r="A220" s="357"/>
      <c r="B220" s="357"/>
      <c r="C220" s="357"/>
      <c r="D220" s="357"/>
      <c r="E220" s="357"/>
      <c r="F220" s="359"/>
      <c r="G220" s="357"/>
      <c r="H220" s="357"/>
      <c r="I220" s="357"/>
      <c r="J220" s="357"/>
      <c r="K220" s="357"/>
      <c r="L220" s="357"/>
      <c r="M220" s="357"/>
      <c r="N220" s="357"/>
      <c r="O220" s="357"/>
      <c r="P220" s="357"/>
      <c r="Q220" s="357"/>
      <c r="R220" s="357"/>
      <c r="S220" s="357"/>
      <c r="T220" s="357"/>
      <c r="U220" s="357"/>
      <c r="V220" s="357"/>
      <c r="W220" s="357"/>
      <c r="X220" s="357"/>
      <c r="Y220" s="357"/>
      <c r="Z220" s="357"/>
      <c r="AA220" s="357"/>
      <c r="AB220" s="357"/>
      <c r="AC220" s="357"/>
      <c r="AD220" s="357"/>
      <c r="AE220" s="357"/>
      <c r="AF220" s="357"/>
      <c r="AG220" s="357"/>
      <c r="AH220" s="357"/>
      <c r="AI220" s="357"/>
      <c r="AJ220" s="357"/>
      <c r="AK220" s="357"/>
      <c r="AL220" s="357"/>
      <c r="AM220" s="357"/>
      <c r="AN220" s="357"/>
      <c r="AO220" s="357"/>
      <c r="AP220" s="357"/>
      <c r="AQ220" s="357"/>
      <c r="AR220" s="357"/>
      <c r="AS220" s="357"/>
      <c r="AT220" s="357"/>
      <c r="AU220" s="357"/>
      <c r="AV220" s="357"/>
      <c r="AW220" s="357"/>
      <c r="AX220" s="357"/>
      <c r="AY220" s="357"/>
      <c r="AZ220" s="357"/>
      <c r="BA220" s="357"/>
      <c r="BB220" s="357"/>
      <c r="BC220" s="357"/>
      <c r="BD220" s="357"/>
      <c r="BE220" s="357"/>
      <c r="BF220" s="357"/>
      <c r="BG220" s="357"/>
      <c r="BH220" s="357"/>
      <c r="BI220" s="357"/>
      <c r="BJ220" s="357"/>
      <c r="BK220" s="357"/>
    </row>
    <row r="221" spans="1:63" ht="9.75" customHeight="1">
      <c r="A221" s="357"/>
      <c r="B221" s="357"/>
      <c r="C221" s="357"/>
      <c r="D221" s="357"/>
      <c r="E221" s="357"/>
      <c r="F221" s="359"/>
      <c r="G221" s="357"/>
      <c r="H221" s="357"/>
      <c r="I221" s="357"/>
      <c r="J221" s="357"/>
      <c r="K221" s="357"/>
      <c r="L221" s="357"/>
      <c r="M221" s="357"/>
      <c r="N221" s="357"/>
      <c r="O221" s="357"/>
      <c r="P221" s="357"/>
      <c r="Q221" s="357"/>
      <c r="R221" s="357"/>
      <c r="S221" s="357"/>
      <c r="T221" s="357"/>
      <c r="U221" s="357"/>
      <c r="V221" s="357"/>
      <c r="W221" s="357"/>
      <c r="X221" s="357"/>
      <c r="Y221" s="357"/>
      <c r="Z221" s="357"/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7"/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7"/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</row>
    <row r="222" spans="1:63" ht="9.75" customHeight="1">
      <c r="A222" s="357"/>
      <c r="B222" s="357"/>
      <c r="C222" s="357"/>
      <c r="D222" s="357"/>
      <c r="E222" s="357"/>
      <c r="F222" s="359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/>
      <c r="Q222" s="357"/>
      <c r="R222" s="357"/>
      <c r="S222" s="357"/>
      <c r="T222" s="357"/>
      <c r="U222" s="357"/>
      <c r="V222" s="357"/>
      <c r="W222" s="357"/>
      <c r="X222" s="357"/>
      <c r="Y222" s="357"/>
      <c r="Z222" s="357"/>
      <c r="AA222" s="357"/>
      <c r="AB222" s="357"/>
      <c r="AC222" s="357"/>
      <c r="AD222" s="357"/>
      <c r="AE222" s="357"/>
      <c r="AF222" s="357"/>
      <c r="AG222" s="357"/>
      <c r="AH222" s="357"/>
      <c r="AI222" s="357"/>
      <c r="AJ222" s="357"/>
      <c r="AK222" s="357"/>
      <c r="AL222" s="357"/>
      <c r="AM222" s="357"/>
      <c r="AN222" s="357"/>
      <c r="AO222" s="357"/>
      <c r="AP222" s="357"/>
      <c r="AQ222" s="357"/>
      <c r="AR222" s="357"/>
      <c r="AS222" s="357"/>
      <c r="AT222" s="357"/>
      <c r="AU222" s="357"/>
      <c r="AV222" s="357"/>
      <c r="AW222" s="357"/>
      <c r="AX222" s="357"/>
      <c r="AY222" s="357"/>
      <c r="AZ222" s="357"/>
      <c r="BA222" s="357"/>
      <c r="BB222" s="357"/>
      <c r="BC222" s="357"/>
      <c r="BD222" s="357"/>
      <c r="BE222" s="357"/>
      <c r="BF222" s="357"/>
      <c r="BG222" s="357"/>
      <c r="BH222" s="357"/>
      <c r="BI222" s="357"/>
      <c r="BJ222" s="357"/>
      <c r="BK222" s="357"/>
    </row>
    <row r="223" spans="1:63" ht="9.75" customHeight="1">
      <c r="A223" s="357"/>
      <c r="B223" s="357"/>
      <c r="C223" s="357"/>
      <c r="D223" s="357"/>
      <c r="E223" s="357"/>
      <c r="F223" s="359"/>
      <c r="G223" s="357"/>
      <c r="H223" s="357"/>
      <c r="I223" s="357"/>
      <c r="J223" s="357"/>
      <c r="K223" s="357"/>
      <c r="L223" s="357"/>
      <c r="M223" s="357"/>
      <c r="N223" s="357"/>
      <c r="O223" s="357"/>
      <c r="P223" s="357"/>
      <c r="Q223" s="357"/>
      <c r="R223" s="357"/>
      <c r="S223" s="357"/>
      <c r="T223" s="357"/>
      <c r="U223" s="357"/>
      <c r="V223" s="357"/>
      <c r="W223" s="357"/>
      <c r="X223" s="357"/>
      <c r="Y223" s="357"/>
      <c r="Z223" s="357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7"/>
      <c r="AN223" s="357"/>
      <c r="AO223" s="357"/>
      <c r="AP223" s="357"/>
      <c r="AQ223" s="357"/>
      <c r="AR223" s="357"/>
      <c r="AS223" s="357"/>
      <c r="AT223" s="357"/>
      <c r="AU223" s="357"/>
      <c r="AV223" s="357"/>
      <c r="AW223" s="357"/>
      <c r="AX223" s="357"/>
      <c r="AY223" s="357"/>
      <c r="AZ223" s="357"/>
      <c r="BA223" s="357"/>
      <c r="BB223" s="357"/>
      <c r="BC223" s="357"/>
      <c r="BD223" s="357"/>
      <c r="BE223" s="357"/>
      <c r="BF223" s="357"/>
      <c r="BG223" s="357"/>
      <c r="BH223" s="357"/>
      <c r="BI223" s="357"/>
      <c r="BJ223" s="357"/>
      <c r="BK223" s="357"/>
    </row>
    <row r="224" spans="1:63" ht="9.75" customHeight="1">
      <c r="A224" s="357"/>
      <c r="B224" s="357"/>
      <c r="C224" s="357"/>
      <c r="D224" s="357"/>
      <c r="E224" s="357"/>
      <c r="F224" s="359"/>
      <c r="G224" s="357"/>
      <c r="H224" s="357"/>
      <c r="I224" s="357"/>
      <c r="J224" s="357"/>
      <c r="K224" s="357"/>
      <c r="L224" s="357"/>
      <c r="M224" s="357"/>
      <c r="N224" s="357"/>
      <c r="O224" s="357"/>
      <c r="P224" s="357"/>
      <c r="Q224" s="357"/>
      <c r="R224" s="357"/>
      <c r="S224" s="357"/>
      <c r="T224" s="357"/>
      <c r="U224" s="357"/>
      <c r="V224" s="357"/>
      <c r="W224" s="357"/>
      <c r="X224" s="357"/>
      <c r="Y224" s="357"/>
      <c r="Z224" s="357"/>
      <c r="AA224" s="357"/>
      <c r="AB224" s="357"/>
      <c r="AC224" s="357"/>
      <c r="AD224" s="357"/>
      <c r="AE224" s="357"/>
      <c r="AF224" s="357"/>
      <c r="AG224" s="357"/>
      <c r="AH224" s="357"/>
      <c r="AI224" s="357"/>
      <c r="AJ224" s="357"/>
      <c r="AK224" s="357"/>
      <c r="AL224" s="357"/>
      <c r="AM224" s="357"/>
      <c r="AN224" s="357"/>
      <c r="AO224" s="357"/>
      <c r="AP224" s="357"/>
      <c r="AQ224" s="357"/>
      <c r="AR224" s="357"/>
      <c r="AS224" s="357"/>
      <c r="AT224" s="357"/>
      <c r="AU224" s="357"/>
      <c r="AV224" s="357"/>
      <c r="AW224" s="357"/>
      <c r="AX224" s="357"/>
      <c r="AY224" s="357"/>
      <c r="AZ224" s="357"/>
      <c r="BA224" s="357"/>
      <c r="BB224" s="357"/>
      <c r="BC224" s="357"/>
      <c r="BD224" s="357"/>
      <c r="BE224" s="357"/>
      <c r="BF224" s="357"/>
      <c r="BG224" s="357"/>
      <c r="BH224" s="357"/>
      <c r="BI224" s="357"/>
      <c r="BJ224" s="357"/>
      <c r="BK224" s="357"/>
    </row>
    <row r="225" spans="1:63" ht="9.75" customHeight="1">
      <c r="A225" s="357"/>
      <c r="B225" s="357"/>
      <c r="C225" s="357"/>
      <c r="D225" s="357"/>
      <c r="E225" s="357"/>
      <c r="F225" s="359"/>
      <c r="G225" s="357"/>
      <c r="H225" s="357"/>
      <c r="I225" s="357"/>
      <c r="J225" s="357"/>
      <c r="K225" s="357"/>
      <c r="L225" s="357"/>
      <c r="M225" s="357"/>
      <c r="N225" s="357"/>
      <c r="O225" s="357"/>
      <c r="P225" s="357"/>
      <c r="Q225" s="357"/>
      <c r="R225" s="357"/>
      <c r="S225" s="357"/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7"/>
      <c r="AD225" s="357"/>
      <c r="AE225" s="357"/>
      <c r="AF225" s="357"/>
      <c r="AG225" s="357"/>
      <c r="AH225" s="357"/>
      <c r="AI225" s="357"/>
      <c r="AJ225" s="357"/>
      <c r="AK225" s="357"/>
      <c r="AL225" s="357"/>
      <c r="AM225" s="357"/>
      <c r="AN225" s="357"/>
      <c r="AO225" s="357"/>
      <c r="AP225" s="357"/>
      <c r="AQ225" s="357"/>
      <c r="AR225" s="357"/>
      <c r="AS225" s="357"/>
      <c r="AT225" s="357"/>
      <c r="AU225" s="357"/>
      <c r="AV225" s="357"/>
      <c r="AW225" s="357"/>
      <c r="AX225" s="357"/>
      <c r="AY225" s="357"/>
      <c r="AZ225" s="357"/>
      <c r="BA225" s="357"/>
      <c r="BB225" s="357"/>
      <c r="BC225" s="357"/>
      <c r="BD225" s="357"/>
      <c r="BE225" s="357"/>
      <c r="BF225" s="357"/>
      <c r="BG225" s="357"/>
      <c r="BH225" s="357"/>
      <c r="BI225" s="357"/>
      <c r="BJ225" s="357"/>
      <c r="BK225" s="357"/>
    </row>
    <row r="226" spans="1:63" ht="9.75" customHeight="1">
      <c r="A226" s="357"/>
      <c r="B226" s="357"/>
      <c r="C226" s="357"/>
      <c r="D226" s="357"/>
      <c r="E226" s="357"/>
      <c r="F226" s="359"/>
      <c r="G226" s="357"/>
      <c r="H226" s="357"/>
      <c r="I226" s="357"/>
      <c r="J226" s="357"/>
      <c r="K226" s="357"/>
      <c r="L226" s="357"/>
      <c r="M226" s="357"/>
      <c r="N226" s="357"/>
      <c r="O226" s="357"/>
      <c r="P226" s="357"/>
      <c r="Q226" s="357"/>
      <c r="R226" s="357"/>
      <c r="S226" s="357"/>
      <c r="T226" s="357"/>
      <c r="U226" s="357"/>
      <c r="V226" s="357"/>
      <c r="W226" s="357"/>
      <c r="X226" s="357"/>
      <c r="Y226" s="357"/>
      <c r="Z226" s="357"/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7"/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7"/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</row>
    <row r="227" spans="1:63" ht="9.75" customHeight="1">
      <c r="A227" s="357"/>
      <c r="B227" s="357"/>
      <c r="C227" s="357"/>
      <c r="D227" s="357"/>
      <c r="E227" s="357"/>
      <c r="F227" s="359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7"/>
      <c r="AN227" s="357"/>
      <c r="AO227" s="357"/>
      <c r="AP227" s="357"/>
      <c r="AQ227" s="357"/>
      <c r="AR227" s="357"/>
      <c r="AS227" s="357"/>
      <c r="AT227" s="357"/>
      <c r="AU227" s="357"/>
      <c r="AV227" s="357"/>
      <c r="AW227" s="357"/>
      <c r="AX227" s="357"/>
      <c r="AY227" s="357"/>
      <c r="AZ227" s="357"/>
      <c r="BA227" s="357"/>
      <c r="BB227" s="357"/>
      <c r="BC227" s="357"/>
      <c r="BD227" s="357"/>
      <c r="BE227" s="357"/>
      <c r="BF227" s="357"/>
      <c r="BG227" s="357"/>
      <c r="BH227" s="357"/>
      <c r="BI227" s="357"/>
      <c r="BJ227" s="357"/>
      <c r="BK227" s="357"/>
    </row>
    <row r="228" spans="1:63" ht="9.75" customHeight="1">
      <c r="A228" s="357"/>
      <c r="B228" s="357"/>
      <c r="C228" s="357"/>
      <c r="D228" s="357"/>
      <c r="E228" s="357"/>
      <c r="F228" s="359"/>
      <c r="G228" s="357"/>
      <c r="H228" s="357"/>
      <c r="I228" s="357"/>
      <c r="J228" s="357"/>
      <c r="K228" s="357"/>
      <c r="L228" s="357"/>
      <c r="M228" s="357"/>
      <c r="N228" s="357"/>
      <c r="O228" s="357"/>
      <c r="P228" s="357"/>
      <c r="Q228" s="357"/>
      <c r="R228" s="357"/>
      <c r="S228" s="357"/>
      <c r="T228" s="357"/>
      <c r="U228" s="357"/>
      <c r="V228" s="357"/>
      <c r="W228" s="357"/>
      <c r="X228" s="357"/>
      <c r="Y228" s="357"/>
      <c r="Z228" s="357"/>
      <c r="AA228" s="357"/>
      <c r="AB228" s="357"/>
      <c r="AC228" s="357"/>
      <c r="AD228" s="357"/>
      <c r="AE228" s="357"/>
      <c r="AF228" s="357"/>
      <c r="AG228" s="357"/>
      <c r="AH228" s="357"/>
      <c r="AI228" s="357"/>
      <c r="AJ228" s="357"/>
      <c r="AK228" s="357"/>
      <c r="AL228" s="357"/>
      <c r="AM228" s="357"/>
      <c r="AN228" s="357"/>
      <c r="AO228" s="357"/>
      <c r="AP228" s="357"/>
      <c r="AQ228" s="357"/>
      <c r="AR228" s="357"/>
      <c r="AS228" s="357"/>
      <c r="AT228" s="357"/>
      <c r="AU228" s="357"/>
      <c r="AV228" s="357"/>
      <c r="AW228" s="357"/>
      <c r="AX228" s="357"/>
      <c r="AY228" s="357"/>
      <c r="AZ228" s="357"/>
      <c r="BA228" s="357"/>
      <c r="BB228" s="357"/>
      <c r="BC228" s="357"/>
      <c r="BD228" s="357"/>
      <c r="BE228" s="357"/>
      <c r="BF228" s="357"/>
      <c r="BG228" s="357"/>
      <c r="BH228" s="357"/>
      <c r="BI228" s="357"/>
      <c r="BJ228" s="357"/>
      <c r="BK228" s="357"/>
    </row>
    <row r="229" spans="1:63" ht="9.75" customHeight="1">
      <c r="A229" s="357"/>
      <c r="B229" s="357"/>
      <c r="C229" s="357"/>
      <c r="D229" s="357"/>
      <c r="E229" s="357"/>
      <c r="F229" s="359"/>
      <c r="G229" s="357"/>
      <c r="H229" s="357"/>
      <c r="I229" s="357"/>
      <c r="J229" s="357"/>
      <c r="K229" s="357"/>
      <c r="L229" s="357"/>
      <c r="M229" s="357"/>
      <c r="N229" s="357"/>
      <c r="O229" s="357"/>
      <c r="P229" s="357"/>
      <c r="Q229" s="357"/>
      <c r="R229" s="357"/>
      <c r="S229" s="357"/>
      <c r="T229" s="357"/>
      <c r="U229" s="357"/>
      <c r="V229" s="357"/>
      <c r="W229" s="357"/>
      <c r="X229" s="357"/>
      <c r="Y229" s="357"/>
      <c r="Z229" s="357"/>
      <c r="AA229" s="357"/>
      <c r="AB229" s="357"/>
      <c r="AC229" s="357"/>
      <c r="AD229" s="357"/>
      <c r="AE229" s="357"/>
      <c r="AF229" s="357"/>
      <c r="AG229" s="357"/>
      <c r="AH229" s="357"/>
      <c r="AI229" s="357"/>
      <c r="AJ229" s="357"/>
      <c r="AK229" s="357"/>
      <c r="AL229" s="357"/>
      <c r="AM229" s="357"/>
      <c r="AN229" s="357"/>
      <c r="AO229" s="357"/>
      <c r="AP229" s="357"/>
      <c r="AQ229" s="357"/>
      <c r="AR229" s="357"/>
      <c r="AS229" s="357"/>
      <c r="AT229" s="357"/>
      <c r="AU229" s="357"/>
      <c r="AV229" s="357"/>
      <c r="AW229" s="357"/>
      <c r="AX229" s="357"/>
      <c r="AY229" s="357"/>
      <c r="AZ229" s="357"/>
      <c r="BA229" s="357"/>
      <c r="BB229" s="357"/>
      <c r="BC229" s="357"/>
      <c r="BD229" s="357"/>
      <c r="BE229" s="357"/>
      <c r="BF229" s="357"/>
      <c r="BG229" s="357"/>
      <c r="BH229" s="357"/>
      <c r="BI229" s="357"/>
      <c r="BJ229" s="357"/>
      <c r="BK229" s="357"/>
    </row>
    <row r="230" spans="1:63" ht="9.75" customHeight="1">
      <c r="A230" s="357"/>
      <c r="B230" s="357"/>
      <c r="C230" s="357"/>
      <c r="D230" s="357"/>
      <c r="E230" s="357"/>
      <c r="F230" s="359"/>
      <c r="G230" s="357"/>
      <c r="H230" s="357"/>
      <c r="I230" s="357"/>
      <c r="J230" s="357"/>
      <c r="K230" s="357"/>
      <c r="L230" s="357"/>
      <c r="M230" s="357"/>
      <c r="N230" s="357"/>
      <c r="O230" s="357"/>
      <c r="P230" s="357"/>
      <c r="Q230" s="357"/>
      <c r="R230" s="357"/>
      <c r="S230" s="357"/>
      <c r="T230" s="357"/>
      <c r="U230" s="357"/>
      <c r="V230" s="357"/>
      <c r="W230" s="357"/>
      <c r="X230" s="357"/>
      <c r="Y230" s="357"/>
      <c r="Z230" s="357"/>
      <c r="AA230" s="357"/>
      <c r="AB230" s="357"/>
      <c r="AC230" s="357"/>
      <c r="AD230" s="357"/>
      <c r="AE230" s="357"/>
      <c r="AF230" s="357"/>
      <c r="AG230" s="357"/>
      <c r="AH230" s="357"/>
      <c r="AI230" s="357"/>
      <c r="AJ230" s="357"/>
      <c r="AK230" s="357"/>
      <c r="AL230" s="357"/>
      <c r="AM230" s="357"/>
      <c r="AN230" s="357"/>
      <c r="AO230" s="357"/>
      <c r="AP230" s="357"/>
      <c r="AQ230" s="357"/>
      <c r="AR230" s="357"/>
      <c r="AS230" s="357"/>
      <c r="AT230" s="357"/>
      <c r="AU230" s="357"/>
      <c r="AV230" s="357"/>
      <c r="AW230" s="357"/>
      <c r="AX230" s="357"/>
      <c r="AY230" s="357"/>
      <c r="AZ230" s="357"/>
      <c r="BA230" s="357"/>
      <c r="BB230" s="357"/>
      <c r="BC230" s="357"/>
      <c r="BD230" s="357"/>
      <c r="BE230" s="357"/>
      <c r="BF230" s="357"/>
      <c r="BG230" s="357"/>
      <c r="BH230" s="357"/>
      <c r="BI230" s="357"/>
      <c r="BJ230" s="357"/>
      <c r="BK230" s="357"/>
    </row>
    <row r="231" spans="1:63" ht="9.75" customHeight="1">
      <c r="A231" s="357"/>
      <c r="B231" s="357"/>
      <c r="C231" s="357"/>
      <c r="D231" s="357"/>
      <c r="E231" s="357"/>
      <c r="F231" s="359"/>
      <c r="G231" s="357"/>
      <c r="H231" s="357"/>
      <c r="I231" s="357"/>
      <c r="J231" s="357"/>
      <c r="K231" s="357"/>
      <c r="L231" s="357"/>
      <c r="M231" s="357"/>
      <c r="N231" s="357"/>
      <c r="O231" s="357"/>
      <c r="P231" s="357"/>
      <c r="Q231" s="357"/>
      <c r="R231" s="357"/>
      <c r="S231" s="357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7"/>
      <c r="AD231" s="357"/>
      <c r="AE231" s="357"/>
      <c r="AF231" s="357"/>
      <c r="AG231" s="357"/>
      <c r="AH231" s="357"/>
      <c r="AI231" s="357"/>
      <c r="AJ231" s="357"/>
      <c r="AK231" s="357"/>
      <c r="AL231" s="357"/>
      <c r="AM231" s="357"/>
      <c r="AN231" s="357"/>
      <c r="AO231" s="357"/>
      <c r="AP231" s="357"/>
      <c r="AQ231" s="357"/>
      <c r="AR231" s="357"/>
      <c r="AS231" s="357"/>
      <c r="AT231" s="357"/>
      <c r="AU231" s="357"/>
      <c r="AV231" s="357"/>
      <c r="AW231" s="357"/>
      <c r="AX231" s="357"/>
      <c r="AY231" s="357"/>
      <c r="AZ231" s="357"/>
      <c r="BA231" s="357"/>
      <c r="BB231" s="357"/>
      <c r="BC231" s="357"/>
      <c r="BD231" s="357"/>
      <c r="BE231" s="357"/>
      <c r="BF231" s="357"/>
      <c r="BG231" s="357"/>
      <c r="BH231" s="357"/>
      <c r="BI231" s="357"/>
      <c r="BJ231" s="357"/>
      <c r="BK231" s="357"/>
    </row>
    <row r="232" spans="1:63" ht="9.75" customHeight="1">
      <c r="A232" s="357"/>
      <c r="B232" s="357"/>
      <c r="C232" s="357"/>
      <c r="D232" s="357"/>
      <c r="E232" s="357"/>
      <c r="F232" s="359"/>
      <c r="G232" s="357"/>
      <c r="H232" s="357"/>
      <c r="I232" s="357"/>
      <c r="J232" s="357"/>
      <c r="K232" s="357"/>
      <c r="L232" s="357"/>
      <c r="M232" s="357"/>
      <c r="N232" s="357"/>
      <c r="O232" s="357"/>
      <c r="P232" s="357"/>
      <c r="Q232" s="357"/>
      <c r="R232" s="357"/>
      <c r="S232" s="357"/>
      <c r="T232" s="357"/>
      <c r="U232" s="357"/>
      <c r="V232" s="357"/>
      <c r="W232" s="357"/>
      <c r="X232" s="357"/>
      <c r="Y232" s="357"/>
      <c r="Z232" s="357"/>
      <c r="AA232" s="357"/>
      <c r="AB232" s="357"/>
      <c r="AC232" s="357"/>
      <c r="AD232" s="357"/>
      <c r="AE232" s="357"/>
      <c r="AF232" s="357"/>
      <c r="AG232" s="357"/>
      <c r="AH232" s="357"/>
      <c r="AI232" s="357"/>
      <c r="AJ232" s="357"/>
      <c r="AK232" s="357"/>
      <c r="AL232" s="357"/>
      <c r="AM232" s="357"/>
      <c r="AN232" s="357"/>
      <c r="AO232" s="357"/>
      <c r="AP232" s="357"/>
      <c r="AQ232" s="357"/>
      <c r="AR232" s="357"/>
      <c r="AS232" s="357"/>
      <c r="AT232" s="357"/>
      <c r="AU232" s="357"/>
      <c r="AV232" s="357"/>
      <c r="AW232" s="357"/>
      <c r="AX232" s="357"/>
      <c r="AY232" s="357"/>
      <c r="AZ232" s="357"/>
      <c r="BA232" s="357"/>
      <c r="BB232" s="357"/>
      <c r="BC232" s="357"/>
      <c r="BD232" s="357"/>
      <c r="BE232" s="357"/>
      <c r="BF232" s="357"/>
      <c r="BG232" s="357"/>
      <c r="BH232" s="357"/>
      <c r="BI232" s="357"/>
      <c r="BJ232" s="357"/>
      <c r="BK232" s="357"/>
    </row>
    <row r="233" spans="1:63" ht="9.75" customHeight="1">
      <c r="A233" s="357"/>
      <c r="B233" s="357"/>
      <c r="C233" s="357"/>
      <c r="D233" s="357"/>
      <c r="E233" s="357"/>
      <c r="F233" s="359"/>
      <c r="G233" s="357"/>
      <c r="H233" s="357"/>
      <c r="I233" s="357"/>
      <c r="J233" s="357"/>
      <c r="K233" s="357"/>
      <c r="L233" s="357"/>
      <c r="M233" s="357"/>
      <c r="N233" s="357"/>
      <c r="O233" s="357"/>
      <c r="P233" s="357"/>
      <c r="Q233" s="357"/>
      <c r="R233" s="357"/>
      <c r="S233" s="357"/>
      <c r="T233" s="357"/>
      <c r="U233" s="357"/>
      <c r="V233" s="357"/>
      <c r="W233" s="357"/>
      <c r="X233" s="357"/>
      <c r="Y233" s="357"/>
      <c r="Z233" s="357"/>
      <c r="AA233" s="357"/>
      <c r="AB233" s="357"/>
      <c r="AC233" s="357"/>
      <c r="AD233" s="357"/>
      <c r="AE233" s="357"/>
      <c r="AF233" s="357"/>
      <c r="AG233" s="357"/>
      <c r="AH233" s="357"/>
      <c r="AI233" s="357"/>
      <c r="AJ233" s="357"/>
      <c r="AK233" s="357"/>
      <c r="AL233" s="357"/>
      <c r="AM233" s="357"/>
      <c r="AN233" s="357"/>
      <c r="AO233" s="357"/>
      <c r="AP233" s="357"/>
      <c r="AQ233" s="357"/>
      <c r="AR233" s="357"/>
      <c r="AS233" s="357"/>
      <c r="AT233" s="357"/>
      <c r="AU233" s="357"/>
      <c r="AV233" s="357"/>
      <c r="AW233" s="357"/>
      <c r="AX233" s="357"/>
      <c r="AY233" s="357"/>
      <c r="AZ233" s="357"/>
      <c r="BA233" s="357"/>
      <c r="BB233" s="357"/>
      <c r="BC233" s="357"/>
      <c r="BD233" s="357"/>
      <c r="BE233" s="357"/>
      <c r="BF233" s="357"/>
      <c r="BG233" s="357"/>
      <c r="BH233" s="357"/>
      <c r="BI233" s="357"/>
      <c r="BJ233" s="357"/>
      <c r="BK233" s="357"/>
    </row>
    <row r="234" spans="1:63" ht="9.75" customHeight="1">
      <c r="A234" s="357"/>
      <c r="B234" s="357"/>
      <c r="C234" s="357"/>
      <c r="D234" s="357"/>
      <c r="E234" s="357"/>
      <c r="F234" s="359"/>
      <c r="G234" s="357"/>
      <c r="H234" s="357"/>
      <c r="I234" s="357"/>
      <c r="J234" s="357"/>
      <c r="K234" s="357"/>
      <c r="L234" s="357"/>
      <c r="M234" s="357"/>
      <c r="N234" s="357"/>
      <c r="O234" s="357"/>
      <c r="P234" s="357"/>
      <c r="Q234" s="357"/>
      <c r="R234" s="357"/>
      <c r="S234" s="357"/>
      <c r="T234" s="357"/>
      <c r="U234" s="357"/>
      <c r="V234" s="357"/>
      <c r="W234" s="357"/>
      <c r="X234" s="357"/>
      <c r="Y234" s="357"/>
      <c r="Z234" s="357"/>
      <c r="AA234" s="357"/>
      <c r="AB234" s="357"/>
      <c r="AC234" s="357"/>
      <c r="AD234" s="357"/>
      <c r="AE234" s="357"/>
      <c r="AF234" s="357"/>
      <c r="AG234" s="357"/>
      <c r="AH234" s="357"/>
      <c r="AI234" s="357"/>
      <c r="AJ234" s="357"/>
      <c r="AK234" s="357"/>
      <c r="AL234" s="357"/>
      <c r="AM234" s="357"/>
      <c r="AN234" s="357"/>
      <c r="AO234" s="357"/>
      <c r="AP234" s="357"/>
      <c r="AQ234" s="357"/>
      <c r="AR234" s="357"/>
      <c r="AS234" s="357"/>
      <c r="AT234" s="357"/>
      <c r="AU234" s="357"/>
      <c r="AV234" s="357"/>
      <c r="AW234" s="357"/>
      <c r="AX234" s="357"/>
      <c r="AY234" s="357"/>
      <c r="AZ234" s="357"/>
      <c r="BA234" s="357"/>
      <c r="BB234" s="357"/>
      <c r="BC234" s="357"/>
      <c r="BD234" s="357"/>
      <c r="BE234" s="357"/>
      <c r="BF234" s="357"/>
      <c r="BG234" s="357"/>
      <c r="BH234" s="357"/>
      <c r="BI234" s="357"/>
      <c r="BJ234" s="357"/>
      <c r="BK234" s="357"/>
    </row>
    <row r="235" spans="1:63" ht="9.75" customHeight="1">
      <c r="A235" s="357"/>
      <c r="B235" s="357"/>
      <c r="C235" s="357"/>
      <c r="D235" s="357"/>
      <c r="E235" s="357"/>
      <c r="F235" s="359"/>
      <c r="G235" s="357"/>
      <c r="H235" s="357"/>
      <c r="I235" s="357"/>
      <c r="J235" s="357"/>
      <c r="K235" s="357"/>
      <c r="L235" s="357"/>
      <c r="M235" s="357"/>
      <c r="N235" s="357"/>
      <c r="O235" s="357"/>
      <c r="P235" s="357"/>
      <c r="Q235" s="357"/>
      <c r="R235" s="357"/>
      <c r="S235" s="357"/>
      <c r="T235" s="357"/>
      <c r="U235" s="357"/>
      <c r="V235" s="357"/>
      <c r="W235" s="357"/>
      <c r="X235" s="357"/>
      <c r="Y235" s="357"/>
      <c r="Z235" s="357"/>
      <c r="AA235" s="357"/>
      <c r="AB235" s="357"/>
      <c r="AC235" s="357"/>
      <c r="AD235" s="357"/>
      <c r="AE235" s="357"/>
      <c r="AF235" s="357"/>
      <c r="AG235" s="357"/>
      <c r="AH235" s="357"/>
      <c r="AI235" s="357"/>
      <c r="AJ235" s="357"/>
      <c r="AK235" s="357"/>
      <c r="AL235" s="357"/>
      <c r="AM235" s="357"/>
      <c r="AN235" s="357"/>
      <c r="AO235" s="357"/>
      <c r="AP235" s="357"/>
      <c r="AQ235" s="357"/>
      <c r="AR235" s="357"/>
      <c r="AS235" s="357"/>
      <c r="AT235" s="357"/>
      <c r="AU235" s="357"/>
      <c r="AV235" s="357"/>
      <c r="AW235" s="357"/>
      <c r="AX235" s="357"/>
      <c r="AY235" s="357"/>
      <c r="AZ235" s="357"/>
      <c r="BA235" s="357"/>
      <c r="BB235" s="357"/>
      <c r="BC235" s="357"/>
      <c r="BD235" s="357"/>
      <c r="BE235" s="357"/>
      <c r="BF235" s="357"/>
      <c r="BG235" s="357"/>
      <c r="BH235" s="357"/>
      <c r="BI235" s="357"/>
      <c r="BJ235" s="357"/>
      <c r="BK235" s="357"/>
    </row>
    <row r="236" spans="1:63" ht="9.75" customHeight="1">
      <c r="A236" s="357"/>
      <c r="B236" s="357"/>
      <c r="C236" s="357"/>
      <c r="D236" s="357"/>
      <c r="E236" s="357"/>
      <c r="F236" s="359"/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357"/>
      <c r="Y236" s="357"/>
      <c r="Z236" s="357"/>
      <c r="AA236" s="357"/>
      <c r="AB236" s="357"/>
      <c r="AC236" s="357"/>
      <c r="AD236" s="357"/>
      <c r="AE236" s="357"/>
      <c r="AF236" s="357"/>
      <c r="AG236" s="357"/>
      <c r="AH236" s="357"/>
      <c r="AI236" s="357"/>
      <c r="AJ236" s="357"/>
      <c r="AK236" s="357"/>
      <c r="AL236" s="357"/>
      <c r="AM236" s="357"/>
      <c r="AN236" s="357"/>
      <c r="AO236" s="357"/>
      <c r="AP236" s="357"/>
      <c r="AQ236" s="357"/>
      <c r="AR236" s="357"/>
      <c r="AS236" s="357"/>
      <c r="AT236" s="357"/>
      <c r="AU236" s="357"/>
      <c r="AV236" s="357"/>
      <c r="AW236" s="357"/>
      <c r="AX236" s="357"/>
      <c r="AY236" s="357"/>
      <c r="AZ236" s="357"/>
      <c r="BA236" s="357"/>
      <c r="BB236" s="357"/>
      <c r="BC236" s="357"/>
      <c r="BD236" s="357"/>
      <c r="BE236" s="357"/>
      <c r="BF236" s="357"/>
      <c r="BG236" s="357"/>
      <c r="BH236" s="357"/>
      <c r="BI236" s="357"/>
      <c r="BJ236" s="357"/>
      <c r="BK236" s="357"/>
    </row>
    <row r="237" spans="1:63" ht="9.75" customHeight="1">
      <c r="A237" s="357"/>
      <c r="B237" s="357"/>
      <c r="C237" s="357"/>
      <c r="D237" s="357"/>
      <c r="E237" s="357"/>
      <c r="F237" s="359"/>
      <c r="G237" s="357"/>
      <c r="H237" s="357"/>
      <c r="I237" s="357"/>
      <c r="J237" s="357"/>
      <c r="K237" s="357"/>
      <c r="L237" s="357"/>
      <c r="M237" s="357"/>
      <c r="N237" s="357"/>
      <c r="O237" s="357"/>
      <c r="P237" s="357"/>
      <c r="Q237" s="357"/>
      <c r="R237" s="357"/>
      <c r="S237" s="357"/>
      <c r="T237" s="357"/>
      <c r="U237" s="357"/>
      <c r="V237" s="357"/>
      <c r="W237" s="357"/>
      <c r="X237" s="357"/>
      <c r="Y237" s="357"/>
      <c r="Z237" s="357"/>
      <c r="AA237" s="357"/>
      <c r="AB237" s="357"/>
      <c r="AC237" s="357"/>
      <c r="AD237" s="357"/>
      <c r="AE237" s="357"/>
      <c r="AF237" s="357"/>
      <c r="AG237" s="357"/>
      <c r="AH237" s="357"/>
      <c r="AI237" s="357"/>
      <c r="AJ237" s="357"/>
      <c r="AK237" s="357"/>
      <c r="AL237" s="357"/>
      <c r="AM237" s="357"/>
      <c r="AN237" s="357"/>
      <c r="AO237" s="357"/>
      <c r="AP237" s="357"/>
      <c r="AQ237" s="357"/>
      <c r="AR237" s="357"/>
      <c r="AS237" s="357"/>
      <c r="AT237" s="357"/>
      <c r="AU237" s="357"/>
      <c r="AV237" s="357"/>
      <c r="AW237" s="357"/>
      <c r="AX237" s="357"/>
      <c r="AY237" s="357"/>
      <c r="AZ237" s="357"/>
      <c r="BA237" s="357"/>
      <c r="BB237" s="357"/>
      <c r="BC237" s="357"/>
      <c r="BD237" s="357"/>
      <c r="BE237" s="357"/>
      <c r="BF237" s="357"/>
      <c r="BG237" s="357"/>
      <c r="BH237" s="357"/>
      <c r="BI237" s="357"/>
      <c r="BJ237" s="357"/>
      <c r="BK237" s="357"/>
    </row>
    <row r="238" spans="1:63" ht="9.75" customHeight="1">
      <c r="A238" s="357"/>
      <c r="B238" s="357"/>
      <c r="C238" s="357"/>
      <c r="D238" s="357"/>
      <c r="E238" s="357"/>
      <c r="F238" s="359"/>
      <c r="G238" s="357"/>
      <c r="H238" s="357"/>
      <c r="I238" s="357"/>
      <c r="J238" s="357"/>
      <c r="K238" s="357"/>
      <c r="L238" s="357"/>
      <c r="M238" s="357"/>
      <c r="N238" s="357"/>
      <c r="O238" s="357"/>
      <c r="P238" s="357"/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7"/>
      <c r="AH238" s="357"/>
      <c r="AI238" s="357"/>
      <c r="AJ238" s="357"/>
      <c r="AK238" s="357"/>
      <c r="AL238" s="357"/>
      <c r="AM238" s="357"/>
      <c r="AN238" s="357"/>
      <c r="AO238" s="357"/>
      <c r="AP238" s="357"/>
      <c r="AQ238" s="357"/>
      <c r="AR238" s="357"/>
      <c r="AS238" s="357"/>
      <c r="AT238" s="357"/>
      <c r="AU238" s="357"/>
      <c r="AV238" s="357"/>
      <c r="AW238" s="357"/>
      <c r="AX238" s="357"/>
      <c r="AY238" s="357"/>
      <c r="AZ238" s="357"/>
      <c r="BA238" s="357"/>
      <c r="BB238" s="357"/>
      <c r="BC238" s="357"/>
      <c r="BD238" s="357"/>
      <c r="BE238" s="357"/>
      <c r="BF238" s="357"/>
      <c r="BG238" s="357"/>
      <c r="BH238" s="357"/>
      <c r="BI238" s="357"/>
      <c r="BJ238" s="357"/>
      <c r="BK238" s="357"/>
    </row>
    <row r="239" spans="1:63" ht="9.75" customHeight="1">
      <c r="A239" s="357"/>
      <c r="B239" s="357"/>
      <c r="C239" s="357"/>
      <c r="D239" s="357"/>
      <c r="E239" s="357"/>
      <c r="F239" s="359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7"/>
      <c r="R239" s="357"/>
      <c r="S239" s="357"/>
      <c r="T239" s="357"/>
      <c r="U239" s="357"/>
      <c r="V239" s="357"/>
      <c r="W239" s="357"/>
      <c r="X239" s="357"/>
      <c r="Y239" s="357"/>
      <c r="Z239" s="357"/>
      <c r="AA239" s="357"/>
      <c r="AB239" s="357"/>
      <c r="AC239" s="357"/>
      <c r="AD239" s="357"/>
      <c r="AE239" s="357"/>
      <c r="AF239" s="357"/>
      <c r="AG239" s="357"/>
      <c r="AH239" s="357"/>
      <c r="AI239" s="357"/>
      <c r="AJ239" s="357"/>
      <c r="AK239" s="357"/>
      <c r="AL239" s="357"/>
      <c r="AM239" s="357"/>
      <c r="AN239" s="357"/>
      <c r="AO239" s="357"/>
      <c r="AP239" s="357"/>
      <c r="AQ239" s="357"/>
      <c r="AR239" s="357"/>
      <c r="AS239" s="357"/>
      <c r="AT239" s="357"/>
      <c r="AU239" s="357"/>
      <c r="AV239" s="357"/>
      <c r="AW239" s="357"/>
      <c r="AX239" s="357"/>
      <c r="AY239" s="357"/>
      <c r="AZ239" s="357"/>
      <c r="BA239" s="357"/>
      <c r="BB239" s="357"/>
      <c r="BC239" s="357"/>
      <c r="BD239" s="357"/>
      <c r="BE239" s="357"/>
      <c r="BF239" s="357"/>
      <c r="BG239" s="357"/>
      <c r="BH239" s="357"/>
      <c r="BI239" s="357"/>
      <c r="BJ239" s="357"/>
      <c r="BK239" s="357"/>
    </row>
    <row r="240" spans="1:63" ht="9.75" customHeight="1">
      <c r="A240" s="357"/>
      <c r="B240" s="357"/>
      <c r="C240" s="357"/>
      <c r="D240" s="357"/>
      <c r="E240" s="357"/>
      <c r="F240" s="359"/>
      <c r="G240" s="357"/>
      <c r="H240" s="357"/>
      <c r="I240" s="357"/>
      <c r="J240" s="357"/>
      <c r="K240" s="357"/>
      <c r="L240" s="357"/>
      <c r="M240" s="357"/>
      <c r="N240" s="357"/>
      <c r="O240" s="357"/>
      <c r="P240" s="357"/>
      <c r="Q240" s="357"/>
      <c r="R240" s="357"/>
      <c r="S240" s="357"/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7"/>
      <c r="AD240" s="357"/>
      <c r="AE240" s="357"/>
      <c r="AF240" s="357"/>
      <c r="AG240" s="357"/>
      <c r="AH240" s="357"/>
      <c r="AI240" s="357"/>
      <c r="AJ240" s="357"/>
      <c r="AK240" s="357"/>
      <c r="AL240" s="357"/>
      <c r="AM240" s="357"/>
      <c r="AN240" s="357"/>
      <c r="AO240" s="357"/>
      <c r="AP240" s="357"/>
      <c r="AQ240" s="357"/>
      <c r="AR240" s="357"/>
      <c r="AS240" s="357"/>
      <c r="AT240" s="357"/>
      <c r="AU240" s="357"/>
      <c r="AV240" s="357"/>
      <c r="AW240" s="357"/>
      <c r="AX240" s="357"/>
      <c r="AY240" s="357"/>
      <c r="AZ240" s="357"/>
      <c r="BA240" s="357"/>
      <c r="BB240" s="357"/>
      <c r="BC240" s="357"/>
      <c r="BD240" s="357"/>
      <c r="BE240" s="357"/>
      <c r="BF240" s="357"/>
      <c r="BG240" s="357"/>
      <c r="BH240" s="357"/>
      <c r="BI240" s="357"/>
      <c r="BJ240" s="357"/>
      <c r="BK240" s="357"/>
    </row>
    <row r="241" spans="1:63" ht="9.75" customHeight="1">
      <c r="A241" s="357"/>
      <c r="B241" s="357"/>
      <c r="C241" s="357"/>
      <c r="D241" s="357"/>
      <c r="E241" s="357"/>
      <c r="F241" s="359"/>
      <c r="G241" s="357"/>
      <c r="H241" s="357"/>
      <c r="I241" s="357"/>
      <c r="J241" s="357"/>
      <c r="K241" s="357"/>
      <c r="L241" s="357"/>
      <c r="M241" s="357"/>
      <c r="N241" s="357"/>
      <c r="O241" s="357"/>
      <c r="P241" s="357"/>
      <c r="Q241" s="357"/>
      <c r="R241" s="357"/>
      <c r="S241" s="357"/>
      <c r="T241" s="357"/>
      <c r="U241" s="357"/>
      <c r="V241" s="357"/>
      <c r="W241" s="357"/>
      <c r="X241" s="357"/>
      <c r="Y241" s="357"/>
      <c r="Z241" s="357"/>
      <c r="AA241" s="357"/>
      <c r="AB241" s="357"/>
      <c r="AC241" s="357"/>
      <c r="AD241" s="357"/>
      <c r="AE241" s="357"/>
      <c r="AF241" s="357"/>
      <c r="AG241" s="357"/>
      <c r="AH241" s="357"/>
      <c r="AI241" s="357"/>
      <c r="AJ241" s="357"/>
      <c r="AK241" s="357"/>
      <c r="AL241" s="357"/>
      <c r="AM241" s="357"/>
      <c r="AN241" s="357"/>
      <c r="AO241" s="357"/>
      <c r="AP241" s="357"/>
      <c r="AQ241" s="357"/>
      <c r="AR241" s="357"/>
      <c r="AS241" s="357"/>
      <c r="AT241" s="357"/>
      <c r="AU241" s="357"/>
      <c r="AV241" s="357"/>
      <c r="AW241" s="357"/>
      <c r="AX241" s="357"/>
      <c r="AY241" s="357"/>
      <c r="AZ241" s="357"/>
      <c r="BA241" s="357"/>
      <c r="BB241" s="357"/>
      <c r="BC241" s="357"/>
      <c r="BD241" s="357"/>
      <c r="BE241" s="357"/>
      <c r="BF241" s="357"/>
      <c r="BG241" s="357"/>
      <c r="BH241" s="357"/>
      <c r="BI241" s="357"/>
      <c r="BJ241" s="357"/>
      <c r="BK241" s="357"/>
    </row>
    <row r="242" spans="1:63" ht="9.75" customHeight="1">
      <c r="A242" s="357"/>
      <c r="B242" s="357"/>
      <c r="C242" s="357"/>
      <c r="D242" s="357"/>
      <c r="E242" s="357"/>
      <c r="F242" s="359"/>
      <c r="G242" s="357"/>
      <c r="H242" s="357"/>
      <c r="I242" s="357"/>
      <c r="J242" s="357"/>
      <c r="K242" s="357"/>
      <c r="L242" s="357"/>
      <c r="M242" s="357"/>
      <c r="N242" s="357"/>
      <c r="O242" s="357"/>
      <c r="P242" s="357"/>
      <c r="Q242" s="357"/>
      <c r="R242" s="357"/>
      <c r="S242" s="357"/>
      <c r="T242" s="357"/>
      <c r="U242" s="357"/>
      <c r="V242" s="357"/>
      <c r="W242" s="357"/>
      <c r="X242" s="357"/>
      <c r="Y242" s="357"/>
      <c r="Z242" s="357"/>
      <c r="AA242" s="357"/>
      <c r="AB242" s="357"/>
      <c r="AC242" s="357"/>
      <c r="AD242" s="357"/>
      <c r="AE242" s="357"/>
      <c r="AF242" s="357"/>
      <c r="AG242" s="357"/>
      <c r="AH242" s="357"/>
      <c r="AI242" s="357"/>
      <c r="AJ242" s="357"/>
      <c r="AK242" s="357"/>
      <c r="AL242" s="357"/>
      <c r="AM242" s="357"/>
      <c r="AN242" s="357"/>
      <c r="AO242" s="357"/>
      <c r="AP242" s="357"/>
      <c r="AQ242" s="357"/>
      <c r="AR242" s="357"/>
      <c r="AS242" s="357"/>
      <c r="AT242" s="357"/>
      <c r="AU242" s="357"/>
      <c r="AV242" s="357"/>
      <c r="AW242" s="357"/>
      <c r="AX242" s="357"/>
      <c r="AY242" s="357"/>
      <c r="AZ242" s="357"/>
      <c r="BA242" s="357"/>
      <c r="BB242" s="357"/>
      <c r="BC242" s="357"/>
      <c r="BD242" s="357"/>
      <c r="BE242" s="357"/>
      <c r="BF242" s="357"/>
      <c r="BG242" s="357"/>
      <c r="BH242" s="357"/>
      <c r="BI242" s="357"/>
      <c r="BJ242" s="357"/>
      <c r="BK242" s="357"/>
    </row>
    <row r="243" spans="1:63" ht="9.75" customHeight="1">
      <c r="A243" s="357"/>
      <c r="B243" s="357"/>
      <c r="C243" s="357"/>
      <c r="D243" s="357"/>
      <c r="E243" s="357"/>
      <c r="F243" s="359"/>
      <c r="G243" s="357"/>
      <c r="H243" s="357"/>
      <c r="I243" s="357"/>
      <c r="J243" s="357"/>
      <c r="K243" s="357"/>
      <c r="L243" s="357"/>
      <c r="M243" s="357"/>
      <c r="N243" s="357"/>
      <c r="O243" s="357"/>
      <c r="P243" s="357"/>
      <c r="Q243" s="357"/>
      <c r="R243" s="357"/>
      <c r="S243" s="357"/>
      <c r="T243" s="357"/>
      <c r="U243" s="357"/>
      <c r="V243" s="357"/>
      <c r="W243" s="357"/>
      <c r="X243" s="357"/>
      <c r="Y243" s="357"/>
      <c r="Z243" s="357"/>
      <c r="AA243" s="357"/>
      <c r="AB243" s="357"/>
      <c r="AC243" s="357"/>
      <c r="AD243" s="357"/>
      <c r="AE243" s="357"/>
      <c r="AF243" s="357"/>
      <c r="AG243" s="357"/>
      <c r="AH243" s="357"/>
      <c r="AI243" s="357"/>
      <c r="AJ243" s="357"/>
      <c r="AK243" s="357"/>
      <c r="AL243" s="357"/>
      <c r="AM243" s="357"/>
      <c r="AN243" s="357"/>
      <c r="AO243" s="357"/>
      <c r="AP243" s="357"/>
      <c r="AQ243" s="357"/>
      <c r="AR243" s="357"/>
      <c r="AS243" s="357"/>
      <c r="AT243" s="357"/>
      <c r="AU243" s="357"/>
      <c r="AV243" s="357"/>
      <c r="AW243" s="357"/>
      <c r="AX243" s="357"/>
      <c r="AY243" s="357"/>
      <c r="AZ243" s="357"/>
      <c r="BA243" s="357"/>
      <c r="BB243" s="357"/>
      <c r="BC243" s="357"/>
      <c r="BD243" s="357"/>
      <c r="BE243" s="357"/>
      <c r="BF243" s="357"/>
      <c r="BG243" s="357"/>
      <c r="BH243" s="357"/>
      <c r="BI243" s="357"/>
      <c r="BJ243" s="357"/>
      <c r="BK243" s="357"/>
    </row>
    <row r="244" spans="1:63" ht="9.75" customHeight="1">
      <c r="A244" s="357"/>
      <c r="B244" s="357"/>
      <c r="C244" s="357"/>
      <c r="D244" s="357"/>
      <c r="E244" s="357"/>
      <c r="F244" s="359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7"/>
      <c r="AB244" s="357"/>
      <c r="AC244" s="357"/>
      <c r="AD244" s="357"/>
      <c r="AE244" s="357"/>
      <c r="AF244" s="357"/>
      <c r="AG244" s="357"/>
      <c r="AH244" s="357"/>
      <c r="AI244" s="357"/>
      <c r="AJ244" s="357"/>
      <c r="AK244" s="357"/>
      <c r="AL244" s="357"/>
      <c r="AM244" s="357"/>
      <c r="AN244" s="357"/>
      <c r="AO244" s="357"/>
      <c r="AP244" s="357"/>
      <c r="AQ244" s="357"/>
      <c r="AR244" s="357"/>
      <c r="AS244" s="357"/>
      <c r="AT244" s="357"/>
      <c r="AU244" s="357"/>
      <c r="AV244" s="357"/>
      <c r="AW244" s="357"/>
      <c r="AX244" s="357"/>
      <c r="AY244" s="357"/>
      <c r="AZ244" s="357"/>
      <c r="BA244" s="357"/>
      <c r="BB244" s="357"/>
      <c r="BC244" s="357"/>
      <c r="BD244" s="357"/>
      <c r="BE244" s="357"/>
      <c r="BF244" s="357"/>
      <c r="BG244" s="357"/>
      <c r="BH244" s="357"/>
      <c r="BI244" s="357"/>
      <c r="BJ244" s="357"/>
      <c r="BK244" s="357"/>
    </row>
    <row r="245" spans="1:63" ht="9.75" customHeight="1">
      <c r="A245" s="357"/>
      <c r="B245" s="357"/>
      <c r="C245" s="357"/>
      <c r="D245" s="357"/>
      <c r="E245" s="357"/>
      <c r="F245" s="359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7"/>
      <c r="R245" s="357"/>
      <c r="S245" s="357"/>
      <c r="T245" s="357"/>
      <c r="U245" s="357"/>
      <c r="V245" s="357"/>
      <c r="W245" s="357"/>
      <c r="X245" s="357"/>
      <c r="Y245" s="357"/>
      <c r="Z245" s="357"/>
      <c r="AA245" s="357"/>
      <c r="AB245" s="357"/>
      <c r="AC245" s="357"/>
      <c r="AD245" s="357"/>
      <c r="AE245" s="357"/>
      <c r="AF245" s="357"/>
      <c r="AG245" s="357"/>
      <c r="AH245" s="357"/>
      <c r="AI245" s="357"/>
      <c r="AJ245" s="357"/>
      <c r="AK245" s="357"/>
      <c r="AL245" s="357"/>
      <c r="AM245" s="357"/>
      <c r="AN245" s="357"/>
      <c r="AO245" s="357"/>
      <c r="AP245" s="357"/>
      <c r="AQ245" s="357"/>
      <c r="AR245" s="357"/>
      <c r="AS245" s="357"/>
      <c r="AT245" s="357"/>
      <c r="AU245" s="357"/>
      <c r="AV245" s="357"/>
      <c r="AW245" s="357"/>
      <c r="AX245" s="357"/>
      <c r="AY245" s="357"/>
      <c r="AZ245" s="357"/>
      <c r="BA245" s="357"/>
      <c r="BB245" s="357"/>
      <c r="BC245" s="357"/>
      <c r="BD245" s="357"/>
      <c r="BE245" s="357"/>
      <c r="BF245" s="357"/>
      <c r="BG245" s="357"/>
      <c r="BH245" s="357"/>
      <c r="BI245" s="357"/>
      <c r="BJ245" s="357"/>
      <c r="BK245" s="357"/>
    </row>
    <row r="246" spans="1:63" ht="9.75" customHeight="1">
      <c r="A246" s="357"/>
      <c r="B246" s="357"/>
      <c r="C246" s="357"/>
      <c r="D246" s="357"/>
      <c r="E246" s="357"/>
      <c r="F246" s="359"/>
      <c r="G246" s="357"/>
      <c r="H246" s="357"/>
      <c r="I246" s="357"/>
      <c r="J246" s="357"/>
      <c r="K246" s="357"/>
      <c r="L246" s="357"/>
      <c r="M246" s="357"/>
      <c r="N246" s="357"/>
      <c r="O246" s="357"/>
      <c r="P246" s="357"/>
      <c r="Q246" s="357"/>
      <c r="R246" s="357"/>
      <c r="S246" s="357"/>
      <c r="T246" s="357"/>
      <c r="U246" s="357"/>
      <c r="V246" s="357"/>
      <c r="W246" s="357"/>
      <c r="X246" s="357"/>
      <c r="Y246" s="357"/>
      <c r="Z246" s="357"/>
      <c r="AA246" s="357"/>
      <c r="AB246" s="357"/>
      <c r="AC246" s="357"/>
      <c r="AD246" s="357"/>
      <c r="AE246" s="357"/>
      <c r="AF246" s="357"/>
      <c r="AG246" s="357"/>
      <c r="AH246" s="357"/>
      <c r="AI246" s="357"/>
      <c r="AJ246" s="357"/>
      <c r="AK246" s="357"/>
      <c r="AL246" s="357"/>
      <c r="AM246" s="357"/>
      <c r="AN246" s="357"/>
      <c r="AO246" s="357"/>
      <c r="AP246" s="357"/>
      <c r="AQ246" s="357"/>
      <c r="AR246" s="357"/>
      <c r="AS246" s="357"/>
      <c r="AT246" s="357"/>
      <c r="AU246" s="357"/>
      <c r="AV246" s="357"/>
      <c r="AW246" s="357"/>
      <c r="AX246" s="357"/>
      <c r="AY246" s="357"/>
      <c r="AZ246" s="357"/>
      <c r="BA246" s="357"/>
      <c r="BB246" s="357"/>
      <c r="BC246" s="357"/>
      <c r="BD246" s="357"/>
      <c r="BE246" s="357"/>
      <c r="BF246" s="357"/>
      <c r="BG246" s="357"/>
      <c r="BH246" s="357"/>
      <c r="BI246" s="357"/>
      <c r="BJ246" s="357"/>
      <c r="BK246" s="357"/>
    </row>
    <row r="247" spans="1:63" ht="9.75" customHeight="1">
      <c r="A247" s="357"/>
      <c r="B247" s="357"/>
      <c r="C247" s="357"/>
      <c r="D247" s="357"/>
      <c r="E247" s="357"/>
      <c r="F247" s="359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357"/>
      <c r="AE247" s="357"/>
      <c r="AF247" s="357"/>
      <c r="AG247" s="357"/>
      <c r="AH247" s="357"/>
      <c r="AI247" s="357"/>
      <c r="AJ247" s="357"/>
      <c r="AK247" s="357"/>
      <c r="AL247" s="357"/>
      <c r="AM247" s="357"/>
      <c r="AN247" s="357"/>
      <c r="AO247" s="357"/>
      <c r="AP247" s="357"/>
      <c r="AQ247" s="357"/>
      <c r="AR247" s="357"/>
      <c r="AS247" s="357"/>
      <c r="AT247" s="357"/>
      <c r="AU247" s="357"/>
      <c r="AV247" s="357"/>
      <c r="AW247" s="357"/>
      <c r="AX247" s="357"/>
      <c r="AY247" s="357"/>
      <c r="AZ247" s="357"/>
      <c r="BA247" s="357"/>
      <c r="BB247" s="357"/>
      <c r="BC247" s="357"/>
      <c r="BD247" s="357"/>
      <c r="BE247" s="357"/>
      <c r="BF247" s="357"/>
      <c r="BG247" s="357"/>
      <c r="BH247" s="357"/>
      <c r="BI247" s="357"/>
      <c r="BJ247" s="357"/>
      <c r="BK247" s="357"/>
    </row>
    <row r="248" spans="1:63" ht="9.75" customHeight="1">
      <c r="A248" s="357"/>
      <c r="B248" s="357"/>
      <c r="C248" s="357"/>
      <c r="D248" s="357"/>
      <c r="E248" s="357"/>
      <c r="F248" s="359"/>
      <c r="G248" s="357"/>
      <c r="H248" s="357"/>
      <c r="I248" s="357"/>
      <c r="J248" s="357"/>
      <c r="K248" s="357"/>
      <c r="L248" s="357"/>
      <c r="M248" s="357"/>
      <c r="N248" s="357"/>
      <c r="O248" s="357"/>
      <c r="P248" s="357"/>
      <c r="Q248" s="357"/>
      <c r="R248" s="357"/>
      <c r="S248" s="357"/>
      <c r="T248" s="357"/>
      <c r="U248" s="357"/>
      <c r="V248" s="357"/>
      <c r="W248" s="357"/>
      <c r="X248" s="357"/>
      <c r="Y248" s="357"/>
      <c r="Z248" s="357"/>
      <c r="AA248" s="357"/>
      <c r="AB248" s="357"/>
      <c r="AC248" s="357"/>
      <c r="AD248" s="357"/>
      <c r="AE248" s="357"/>
      <c r="AF248" s="357"/>
      <c r="AG248" s="357"/>
      <c r="AH248" s="357"/>
      <c r="AI248" s="357"/>
      <c r="AJ248" s="357"/>
      <c r="AK248" s="357"/>
      <c r="AL248" s="357"/>
      <c r="AM248" s="357"/>
      <c r="AN248" s="357"/>
      <c r="AO248" s="357"/>
      <c r="AP248" s="357"/>
      <c r="AQ248" s="357"/>
      <c r="AR248" s="357"/>
      <c r="AS248" s="357"/>
      <c r="AT248" s="357"/>
      <c r="AU248" s="357"/>
      <c r="AV248" s="357"/>
      <c r="AW248" s="357"/>
      <c r="AX248" s="357"/>
      <c r="AY248" s="357"/>
      <c r="AZ248" s="357"/>
      <c r="BA248" s="357"/>
      <c r="BB248" s="357"/>
      <c r="BC248" s="357"/>
      <c r="BD248" s="357"/>
      <c r="BE248" s="357"/>
      <c r="BF248" s="357"/>
      <c r="BG248" s="357"/>
      <c r="BH248" s="357"/>
      <c r="BI248" s="357"/>
      <c r="BJ248" s="357"/>
      <c r="BK248" s="357"/>
    </row>
    <row r="249" spans="1:63" ht="9.75" customHeight="1">
      <c r="A249" s="357"/>
      <c r="B249" s="357"/>
      <c r="C249" s="357"/>
      <c r="D249" s="357"/>
      <c r="E249" s="357"/>
      <c r="F249" s="359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357"/>
      <c r="V249" s="357"/>
      <c r="W249" s="357"/>
      <c r="X249" s="357"/>
      <c r="Y249" s="357"/>
      <c r="Z249" s="357"/>
      <c r="AA249" s="357"/>
      <c r="AB249" s="357"/>
      <c r="AC249" s="357"/>
      <c r="AD249" s="357"/>
      <c r="AE249" s="357"/>
      <c r="AF249" s="357"/>
      <c r="AG249" s="357"/>
      <c r="AH249" s="357"/>
      <c r="AI249" s="357"/>
      <c r="AJ249" s="357"/>
      <c r="AK249" s="357"/>
      <c r="AL249" s="357"/>
      <c r="AM249" s="357"/>
      <c r="AN249" s="357"/>
      <c r="AO249" s="357"/>
      <c r="AP249" s="357"/>
      <c r="AQ249" s="357"/>
      <c r="AR249" s="357"/>
      <c r="AS249" s="357"/>
      <c r="AT249" s="357"/>
      <c r="AU249" s="357"/>
      <c r="AV249" s="357"/>
      <c r="AW249" s="357"/>
      <c r="AX249" s="357"/>
      <c r="AY249" s="357"/>
      <c r="AZ249" s="357"/>
      <c r="BA249" s="357"/>
      <c r="BB249" s="357"/>
      <c r="BC249" s="357"/>
      <c r="BD249" s="357"/>
      <c r="BE249" s="357"/>
      <c r="BF249" s="357"/>
      <c r="BG249" s="357"/>
      <c r="BH249" s="357"/>
      <c r="BI249" s="357"/>
      <c r="BJ249" s="357"/>
      <c r="BK249" s="357"/>
    </row>
    <row r="250" spans="1:63" ht="9.75" customHeight="1">
      <c r="A250" s="357"/>
      <c r="B250" s="357"/>
      <c r="C250" s="357"/>
      <c r="D250" s="357"/>
      <c r="E250" s="357"/>
      <c r="F250" s="359"/>
      <c r="G250" s="357"/>
      <c r="H250" s="357"/>
      <c r="I250" s="357"/>
      <c r="J250" s="357"/>
      <c r="K250" s="357"/>
      <c r="L250" s="357"/>
      <c r="M250" s="357"/>
      <c r="N250" s="357"/>
      <c r="O250" s="357"/>
      <c r="P250" s="357"/>
      <c r="Q250" s="357"/>
      <c r="R250" s="357"/>
      <c r="S250" s="357"/>
      <c r="T250" s="357"/>
      <c r="U250" s="357"/>
      <c r="V250" s="357"/>
      <c r="W250" s="357"/>
      <c r="X250" s="357"/>
      <c r="Y250" s="357"/>
      <c r="Z250" s="357"/>
      <c r="AA250" s="357"/>
      <c r="AB250" s="357"/>
      <c r="AC250" s="357"/>
      <c r="AD250" s="357"/>
      <c r="AE250" s="357"/>
      <c r="AF250" s="357"/>
      <c r="AG250" s="357"/>
      <c r="AH250" s="357"/>
      <c r="AI250" s="357"/>
      <c r="AJ250" s="357"/>
      <c r="AK250" s="357"/>
      <c r="AL250" s="357"/>
      <c r="AM250" s="357"/>
      <c r="AN250" s="357"/>
      <c r="AO250" s="357"/>
      <c r="AP250" s="357"/>
      <c r="AQ250" s="357"/>
      <c r="AR250" s="357"/>
      <c r="AS250" s="357"/>
      <c r="AT250" s="357"/>
      <c r="AU250" s="357"/>
      <c r="AV250" s="357"/>
      <c r="AW250" s="357"/>
      <c r="AX250" s="357"/>
      <c r="AY250" s="357"/>
      <c r="AZ250" s="357"/>
      <c r="BA250" s="357"/>
      <c r="BB250" s="357"/>
      <c r="BC250" s="357"/>
      <c r="BD250" s="357"/>
      <c r="BE250" s="357"/>
      <c r="BF250" s="357"/>
      <c r="BG250" s="357"/>
      <c r="BH250" s="357"/>
      <c r="BI250" s="357"/>
      <c r="BJ250" s="357"/>
      <c r="BK250" s="357"/>
    </row>
    <row r="251" spans="1:63" ht="9.75" customHeight="1">
      <c r="A251" s="357"/>
      <c r="B251" s="357"/>
      <c r="C251" s="357"/>
      <c r="D251" s="357"/>
      <c r="E251" s="357"/>
      <c r="F251" s="359"/>
      <c r="G251" s="357"/>
      <c r="H251" s="357"/>
      <c r="I251" s="357"/>
      <c r="J251" s="357"/>
      <c r="K251" s="357"/>
      <c r="L251" s="357"/>
      <c r="M251" s="357"/>
      <c r="N251" s="357"/>
      <c r="O251" s="357"/>
      <c r="P251" s="357"/>
      <c r="Q251" s="357"/>
      <c r="R251" s="357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/>
      <c r="AD251" s="357"/>
      <c r="AE251" s="357"/>
      <c r="AF251" s="357"/>
      <c r="AG251" s="357"/>
      <c r="AH251" s="357"/>
      <c r="AI251" s="357"/>
      <c r="AJ251" s="357"/>
      <c r="AK251" s="357"/>
      <c r="AL251" s="357"/>
      <c r="AM251" s="357"/>
      <c r="AN251" s="357"/>
      <c r="AO251" s="357"/>
      <c r="AP251" s="357"/>
      <c r="AQ251" s="357"/>
      <c r="AR251" s="357"/>
      <c r="AS251" s="357"/>
      <c r="AT251" s="357"/>
      <c r="AU251" s="357"/>
      <c r="AV251" s="357"/>
      <c r="AW251" s="357"/>
      <c r="AX251" s="357"/>
      <c r="AY251" s="357"/>
      <c r="AZ251" s="357"/>
      <c r="BA251" s="357"/>
      <c r="BB251" s="357"/>
      <c r="BC251" s="357"/>
      <c r="BD251" s="357"/>
      <c r="BE251" s="357"/>
      <c r="BF251" s="357"/>
      <c r="BG251" s="357"/>
      <c r="BH251" s="357"/>
      <c r="BI251" s="357"/>
      <c r="BJ251" s="357"/>
      <c r="BK251" s="357"/>
    </row>
    <row r="252" spans="1:63" ht="9.75" customHeight="1">
      <c r="A252" s="357"/>
      <c r="B252" s="357"/>
      <c r="C252" s="357"/>
      <c r="D252" s="357"/>
      <c r="E252" s="357"/>
      <c r="F252" s="359"/>
      <c r="G252" s="357"/>
      <c r="H252" s="357"/>
      <c r="I252" s="357"/>
      <c r="J252" s="357"/>
      <c r="K252" s="357"/>
      <c r="L252" s="357"/>
      <c r="M252" s="357"/>
      <c r="N252" s="357"/>
      <c r="O252" s="357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/>
      <c r="AH252" s="357"/>
      <c r="AI252" s="357"/>
      <c r="AJ252" s="357"/>
      <c r="AK252" s="357"/>
      <c r="AL252" s="357"/>
      <c r="AM252" s="357"/>
      <c r="AN252" s="357"/>
      <c r="AO252" s="357"/>
      <c r="AP252" s="357"/>
      <c r="AQ252" s="357"/>
      <c r="AR252" s="357"/>
      <c r="AS252" s="357"/>
      <c r="AT252" s="357"/>
      <c r="AU252" s="357"/>
      <c r="AV252" s="357"/>
      <c r="AW252" s="357"/>
      <c r="AX252" s="357"/>
      <c r="AY252" s="357"/>
      <c r="AZ252" s="357"/>
      <c r="BA252" s="357"/>
      <c r="BB252" s="357"/>
      <c r="BC252" s="357"/>
      <c r="BD252" s="357"/>
      <c r="BE252" s="357"/>
      <c r="BF252" s="357"/>
      <c r="BG252" s="357"/>
      <c r="BH252" s="357"/>
      <c r="BI252" s="357"/>
      <c r="BJ252" s="357"/>
      <c r="BK252" s="357"/>
    </row>
    <row r="253" spans="1:63" ht="9.75" customHeight="1">
      <c r="A253" s="357"/>
      <c r="B253" s="357"/>
      <c r="C253" s="357"/>
      <c r="D253" s="357"/>
      <c r="E253" s="357"/>
      <c r="F253" s="359"/>
      <c r="G253" s="357"/>
      <c r="H253" s="357"/>
      <c r="I253" s="357"/>
      <c r="J253" s="357"/>
      <c r="K253" s="357"/>
      <c r="L253" s="357"/>
      <c r="M253" s="357"/>
      <c r="N253" s="357"/>
      <c r="O253" s="357"/>
      <c r="P253" s="357"/>
      <c r="Q253" s="357"/>
      <c r="R253" s="357"/>
      <c r="S253" s="357"/>
      <c r="T253" s="357"/>
      <c r="U253" s="357"/>
      <c r="V253" s="357"/>
      <c r="W253" s="357"/>
      <c r="X253" s="357"/>
      <c r="Y253" s="357"/>
      <c r="Z253" s="357"/>
      <c r="AA253" s="357"/>
      <c r="AB253" s="357"/>
      <c r="AC253" s="357"/>
      <c r="AD253" s="357"/>
      <c r="AE253" s="357"/>
      <c r="AF253" s="357"/>
      <c r="AG253" s="357"/>
      <c r="AH253" s="357"/>
      <c r="AI253" s="357"/>
      <c r="AJ253" s="357"/>
      <c r="AK253" s="357"/>
      <c r="AL253" s="357"/>
      <c r="AM253" s="357"/>
      <c r="AN253" s="357"/>
      <c r="AO253" s="357"/>
      <c r="AP253" s="357"/>
      <c r="AQ253" s="357"/>
      <c r="AR253" s="357"/>
      <c r="AS253" s="357"/>
      <c r="AT253" s="357"/>
      <c r="AU253" s="357"/>
      <c r="AV253" s="357"/>
      <c r="AW253" s="357"/>
      <c r="AX253" s="357"/>
      <c r="AY253" s="357"/>
      <c r="AZ253" s="357"/>
      <c r="BA253" s="357"/>
      <c r="BB253" s="357"/>
      <c r="BC253" s="357"/>
      <c r="BD253" s="357"/>
      <c r="BE253" s="357"/>
      <c r="BF253" s="357"/>
      <c r="BG253" s="357"/>
      <c r="BH253" s="357"/>
      <c r="BI253" s="357"/>
      <c r="BJ253" s="357"/>
      <c r="BK253" s="357"/>
    </row>
    <row r="254" spans="1:63" ht="9.75" customHeight="1">
      <c r="A254" s="357"/>
      <c r="B254" s="357"/>
      <c r="C254" s="357"/>
      <c r="D254" s="357"/>
      <c r="E254" s="357"/>
      <c r="F254" s="359"/>
      <c r="G254" s="357"/>
      <c r="H254" s="357"/>
      <c r="I254" s="357"/>
      <c r="J254" s="357"/>
      <c r="K254" s="357"/>
      <c r="L254" s="357"/>
      <c r="M254" s="357"/>
      <c r="N254" s="357"/>
      <c r="O254" s="357"/>
      <c r="P254" s="357"/>
      <c r="Q254" s="357"/>
      <c r="R254" s="357"/>
      <c r="S254" s="357"/>
      <c r="T254" s="357"/>
      <c r="U254" s="357"/>
      <c r="V254" s="357"/>
      <c r="W254" s="357"/>
      <c r="X254" s="357"/>
      <c r="Y254" s="357"/>
      <c r="Z254" s="357"/>
      <c r="AA254" s="357"/>
      <c r="AB254" s="357"/>
      <c r="AC254" s="357"/>
      <c r="AD254" s="357"/>
      <c r="AE254" s="357"/>
      <c r="AF254" s="357"/>
      <c r="AG254" s="357"/>
      <c r="AH254" s="357"/>
      <c r="AI254" s="357"/>
      <c r="AJ254" s="357"/>
      <c r="AK254" s="357"/>
      <c r="AL254" s="357"/>
      <c r="AM254" s="357"/>
      <c r="AN254" s="357"/>
      <c r="AO254" s="357"/>
      <c r="AP254" s="357"/>
      <c r="AQ254" s="357"/>
      <c r="AR254" s="357"/>
      <c r="AS254" s="357"/>
      <c r="AT254" s="357"/>
      <c r="AU254" s="357"/>
      <c r="AV254" s="357"/>
      <c r="AW254" s="357"/>
      <c r="AX254" s="357"/>
      <c r="AY254" s="357"/>
      <c r="AZ254" s="357"/>
      <c r="BA254" s="357"/>
      <c r="BB254" s="357"/>
      <c r="BC254" s="357"/>
      <c r="BD254" s="357"/>
      <c r="BE254" s="357"/>
      <c r="BF254" s="357"/>
      <c r="BG254" s="357"/>
      <c r="BH254" s="357"/>
      <c r="BI254" s="357"/>
      <c r="BJ254" s="357"/>
      <c r="BK254" s="357"/>
    </row>
    <row r="255" spans="1:63" ht="9.75" customHeight="1">
      <c r="A255" s="357"/>
      <c r="B255" s="357"/>
      <c r="C255" s="357"/>
      <c r="D255" s="357"/>
      <c r="E255" s="357"/>
      <c r="F255" s="359"/>
      <c r="G255" s="357"/>
      <c r="H255" s="357"/>
      <c r="I255" s="357"/>
      <c r="J255" s="357"/>
      <c r="K255" s="357"/>
      <c r="L255" s="357"/>
      <c r="M255" s="357"/>
      <c r="N255" s="357"/>
      <c r="O255" s="357"/>
      <c r="P255" s="357"/>
      <c r="Q255" s="357"/>
      <c r="R255" s="357"/>
      <c r="S255" s="357"/>
      <c r="T255" s="357"/>
      <c r="U255" s="357"/>
      <c r="V255" s="357"/>
      <c r="W255" s="357"/>
      <c r="X255" s="357"/>
      <c r="Y255" s="357"/>
      <c r="Z255" s="357"/>
      <c r="AA255" s="357"/>
      <c r="AB255" s="357"/>
      <c r="AC255" s="357"/>
      <c r="AD255" s="357"/>
      <c r="AE255" s="357"/>
      <c r="AF255" s="357"/>
      <c r="AG255" s="357"/>
      <c r="AH255" s="357"/>
      <c r="AI255" s="357"/>
      <c r="AJ255" s="357"/>
      <c r="AK255" s="357"/>
      <c r="AL255" s="357"/>
      <c r="AM255" s="357"/>
      <c r="AN255" s="357"/>
      <c r="AO255" s="357"/>
      <c r="AP255" s="357"/>
      <c r="AQ255" s="357"/>
      <c r="AR255" s="357"/>
      <c r="AS255" s="357"/>
      <c r="AT255" s="357"/>
      <c r="AU255" s="357"/>
      <c r="AV255" s="357"/>
      <c r="AW255" s="357"/>
      <c r="AX255" s="357"/>
      <c r="AY255" s="357"/>
      <c r="AZ255" s="357"/>
      <c r="BA255" s="357"/>
      <c r="BB255" s="357"/>
      <c r="BC255" s="357"/>
      <c r="BD255" s="357"/>
      <c r="BE255" s="357"/>
      <c r="BF255" s="357"/>
      <c r="BG255" s="357"/>
      <c r="BH255" s="357"/>
      <c r="BI255" s="357"/>
      <c r="BJ255" s="357"/>
      <c r="BK255" s="357"/>
    </row>
    <row r="256" spans="1:63" ht="9.75" customHeight="1">
      <c r="A256" s="357"/>
      <c r="B256" s="357"/>
      <c r="C256" s="357"/>
      <c r="D256" s="357"/>
      <c r="E256" s="357"/>
      <c r="F256" s="359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7"/>
      <c r="V256" s="357"/>
      <c r="W256" s="357"/>
      <c r="X256" s="357"/>
      <c r="Y256" s="357"/>
      <c r="Z256" s="357"/>
      <c r="AA256" s="357"/>
      <c r="AB256" s="357"/>
      <c r="AC256" s="357"/>
      <c r="AD256" s="357"/>
      <c r="AE256" s="357"/>
      <c r="AF256" s="357"/>
      <c r="AG256" s="357"/>
      <c r="AH256" s="357"/>
      <c r="AI256" s="357"/>
      <c r="AJ256" s="357"/>
      <c r="AK256" s="357"/>
      <c r="AL256" s="357"/>
      <c r="AM256" s="357"/>
      <c r="AN256" s="357"/>
      <c r="AO256" s="357"/>
      <c r="AP256" s="357"/>
      <c r="AQ256" s="357"/>
      <c r="AR256" s="357"/>
      <c r="AS256" s="357"/>
      <c r="AT256" s="357"/>
      <c r="AU256" s="357"/>
      <c r="AV256" s="357"/>
      <c r="AW256" s="357"/>
      <c r="AX256" s="357"/>
      <c r="AY256" s="357"/>
      <c r="AZ256" s="357"/>
      <c r="BA256" s="357"/>
      <c r="BB256" s="357"/>
      <c r="BC256" s="357"/>
      <c r="BD256" s="357"/>
      <c r="BE256" s="357"/>
      <c r="BF256" s="357"/>
      <c r="BG256" s="357"/>
      <c r="BH256" s="357"/>
      <c r="BI256" s="357"/>
      <c r="BJ256" s="357"/>
      <c r="BK256" s="357"/>
    </row>
    <row r="257" spans="1:63" ht="9.75" customHeight="1">
      <c r="A257" s="357"/>
      <c r="B257" s="357"/>
      <c r="C257" s="357"/>
      <c r="D257" s="357"/>
      <c r="E257" s="357"/>
      <c r="F257" s="359"/>
      <c r="G257" s="357"/>
      <c r="H257" s="357"/>
      <c r="I257" s="357"/>
      <c r="J257" s="357"/>
      <c r="K257" s="357"/>
      <c r="L257" s="357"/>
      <c r="M257" s="357"/>
      <c r="N257" s="357"/>
      <c r="O257" s="357"/>
      <c r="P257" s="357"/>
      <c r="Q257" s="357"/>
      <c r="R257" s="357"/>
      <c r="S257" s="357"/>
      <c r="T257" s="357"/>
      <c r="U257" s="357"/>
      <c r="V257" s="357"/>
      <c r="W257" s="357"/>
      <c r="X257" s="357"/>
      <c r="Y257" s="357"/>
      <c r="Z257" s="357"/>
      <c r="AA257" s="357"/>
      <c r="AB257" s="357"/>
      <c r="AC257" s="357"/>
      <c r="AD257" s="357"/>
      <c r="AE257" s="357"/>
      <c r="AF257" s="357"/>
      <c r="AG257" s="357"/>
      <c r="AH257" s="357"/>
      <c r="AI257" s="357"/>
      <c r="AJ257" s="357"/>
      <c r="AK257" s="357"/>
      <c r="AL257" s="357"/>
      <c r="AM257" s="357"/>
      <c r="AN257" s="357"/>
      <c r="AO257" s="357"/>
      <c r="AP257" s="357"/>
      <c r="AQ257" s="357"/>
      <c r="AR257" s="357"/>
      <c r="AS257" s="357"/>
      <c r="AT257" s="357"/>
      <c r="AU257" s="357"/>
      <c r="AV257" s="357"/>
      <c r="AW257" s="357"/>
      <c r="AX257" s="357"/>
      <c r="AY257" s="357"/>
      <c r="AZ257" s="357"/>
      <c r="BA257" s="357"/>
      <c r="BB257" s="357"/>
      <c r="BC257" s="357"/>
      <c r="BD257" s="357"/>
      <c r="BE257" s="357"/>
      <c r="BF257" s="357"/>
      <c r="BG257" s="357"/>
      <c r="BH257" s="357"/>
      <c r="BI257" s="357"/>
      <c r="BJ257" s="357"/>
      <c r="BK257" s="357"/>
    </row>
    <row r="258" spans="1:63" ht="9.75" customHeight="1">
      <c r="A258" s="357"/>
      <c r="B258" s="357"/>
      <c r="C258" s="357"/>
      <c r="D258" s="357"/>
      <c r="E258" s="357"/>
      <c r="F258" s="359"/>
      <c r="G258" s="357"/>
      <c r="H258" s="357"/>
      <c r="I258" s="357"/>
      <c r="J258" s="357"/>
      <c r="K258" s="357"/>
      <c r="L258" s="357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/>
      <c r="AB258" s="357"/>
      <c r="AC258" s="357"/>
      <c r="AD258" s="357"/>
      <c r="AE258" s="357"/>
      <c r="AF258" s="357"/>
      <c r="AG258" s="357"/>
      <c r="AH258" s="357"/>
      <c r="AI258" s="357"/>
      <c r="AJ258" s="357"/>
      <c r="AK258" s="357"/>
      <c r="AL258" s="357"/>
      <c r="AM258" s="357"/>
      <c r="AN258" s="357"/>
      <c r="AO258" s="357"/>
      <c r="AP258" s="357"/>
      <c r="AQ258" s="357"/>
      <c r="AR258" s="357"/>
      <c r="AS258" s="357"/>
      <c r="AT258" s="357"/>
      <c r="AU258" s="357"/>
      <c r="AV258" s="357"/>
      <c r="AW258" s="357"/>
      <c r="AX258" s="357"/>
      <c r="AY258" s="357"/>
      <c r="AZ258" s="357"/>
      <c r="BA258" s="357"/>
      <c r="BB258" s="357"/>
      <c r="BC258" s="357"/>
      <c r="BD258" s="357"/>
      <c r="BE258" s="357"/>
      <c r="BF258" s="357"/>
      <c r="BG258" s="357"/>
      <c r="BH258" s="357"/>
      <c r="BI258" s="357"/>
      <c r="BJ258" s="357"/>
      <c r="BK258" s="357"/>
    </row>
    <row r="259" spans="1:63" ht="9.75" customHeight="1">
      <c r="A259" s="357"/>
      <c r="B259" s="357"/>
      <c r="C259" s="357"/>
      <c r="D259" s="357"/>
      <c r="E259" s="357"/>
      <c r="F259" s="359"/>
      <c r="G259" s="357"/>
      <c r="H259" s="357"/>
      <c r="I259" s="357"/>
      <c r="J259" s="357"/>
      <c r="K259" s="357"/>
      <c r="L259" s="357"/>
      <c r="M259" s="357"/>
      <c r="N259" s="357"/>
      <c r="O259" s="357"/>
      <c r="P259" s="357"/>
      <c r="Q259" s="357"/>
      <c r="R259" s="357"/>
      <c r="S259" s="357"/>
      <c r="T259" s="357"/>
      <c r="U259" s="357"/>
      <c r="V259" s="357"/>
      <c r="W259" s="357"/>
      <c r="X259" s="357"/>
      <c r="Y259" s="357"/>
      <c r="Z259" s="357"/>
      <c r="AA259" s="357"/>
      <c r="AB259" s="357"/>
      <c r="AC259" s="357"/>
      <c r="AD259" s="357"/>
      <c r="AE259" s="357"/>
      <c r="AF259" s="357"/>
      <c r="AG259" s="357"/>
      <c r="AH259" s="357"/>
      <c r="AI259" s="357"/>
      <c r="AJ259" s="357"/>
      <c r="AK259" s="357"/>
      <c r="AL259" s="357"/>
      <c r="AM259" s="357"/>
      <c r="AN259" s="357"/>
      <c r="AO259" s="357"/>
      <c r="AP259" s="357"/>
      <c r="AQ259" s="357"/>
      <c r="AR259" s="357"/>
      <c r="AS259" s="357"/>
      <c r="AT259" s="357"/>
      <c r="AU259" s="357"/>
      <c r="AV259" s="357"/>
      <c r="AW259" s="357"/>
      <c r="AX259" s="357"/>
      <c r="AY259" s="357"/>
      <c r="AZ259" s="357"/>
      <c r="BA259" s="357"/>
      <c r="BB259" s="357"/>
      <c r="BC259" s="357"/>
      <c r="BD259" s="357"/>
      <c r="BE259" s="357"/>
      <c r="BF259" s="357"/>
      <c r="BG259" s="357"/>
      <c r="BH259" s="357"/>
      <c r="BI259" s="357"/>
      <c r="BJ259" s="357"/>
      <c r="BK259" s="357"/>
    </row>
    <row r="260" spans="1:63" ht="9.75" customHeight="1">
      <c r="A260" s="357"/>
      <c r="B260" s="357"/>
      <c r="C260" s="357"/>
      <c r="D260" s="357"/>
      <c r="E260" s="357"/>
      <c r="F260" s="359"/>
      <c r="G260" s="357"/>
      <c r="H260" s="357"/>
      <c r="I260" s="357"/>
      <c r="J260" s="357"/>
      <c r="K260" s="357"/>
      <c r="L260" s="357"/>
      <c r="M260" s="357"/>
      <c r="N260" s="357"/>
      <c r="O260" s="357"/>
      <c r="P260" s="357"/>
      <c r="Q260" s="357"/>
      <c r="R260" s="357"/>
      <c r="S260" s="357"/>
      <c r="T260" s="357"/>
      <c r="U260" s="357"/>
      <c r="V260" s="357"/>
      <c r="W260" s="357"/>
      <c r="X260" s="357"/>
      <c r="Y260" s="357"/>
      <c r="Z260" s="357"/>
      <c r="AA260" s="357"/>
      <c r="AB260" s="357"/>
      <c r="AC260" s="357"/>
      <c r="AD260" s="357"/>
      <c r="AE260" s="357"/>
      <c r="AF260" s="357"/>
      <c r="AG260" s="357"/>
      <c r="AH260" s="357"/>
      <c r="AI260" s="357"/>
      <c r="AJ260" s="357"/>
      <c r="AK260" s="357"/>
      <c r="AL260" s="357"/>
      <c r="AM260" s="357"/>
      <c r="AN260" s="357"/>
      <c r="AO260" s="357"/>
      <c r="AP260" s="357"/>
      <c r="AQ260" s="357"/>
      <c r="AR260" s="357"/>
      <c r="AS260" s="357"/>
      <c r="AT260" s="357"/>
      <c r="AU260" s="357"/>
      <c r="AV260" s="357"/>
      <c r="AW260" s="357"/>
      <c r="AX260" s="357"/>
      <c r="AY260" s="357"/>
      <c r="AZ260" s="357"/>
      <c r="BA260" s="357"/>
      <c r="BB260" s="357"/>
      <c r="BC260" s="357"/>
      <c r="BD260" s="357"/>
      <c r="BE260" s="357"/>
      <c r="BF260" s="357"/>
      <c r="BG260" s="357"/>
      <c r="BH260" s="357"/>
      <c r="BI260" s="357"/>
      <c r="BJ260" s="357"/>
      <c r="BK260" s="357"/>
    </row>
    <row r="261" spans="1:63" ht="9.75" customHeight="1">
      <c r="A261" s="357"/>
      <c r="B261" s="357"/>
      <c r="C261" s="357"/>
      <c r="D261" s="357"/>
      <c r="E261" s="357"/>
      <c r="F261" s="359"/>
      <c r="G261" s="357"/>
      <c r="H261" s="357"/>
      <c r="I261" s="357"/>
      <c r="J261" s="357"/>
      <c r="K261" s="357"/>
      <c r="L261" s="357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7"/>
      <c r="AA261" s="357"/>
      <c r="AB261" s="357"/>
      <c r="AC261" s="357"/>
      <c r="AD261" s="357"/>
      <c r="AE261" s="357"/>
      <c r="AF261" s="357"/>
      <c r="AG261" s="357"/>
      <c r="AH261" s="357"/>
      <c r="AI261" s="357"/>
      <c r="AJ261" s="357"/>
      <c r="AK261" s="357"/>
      <c r="AL261" s="357"/>
      <c r="AM261" s="357"/>
      <c r="AN261" s="357"/>
      <c r="AO261" s="357"/>
      <c r="AP261" s="357"/>
      <c r="AQ261" s="357"/>
      <c r="AR261" s="357"/>
      <c r="AS261" s="357"/>
      <c r="AT261" s="357"/>
      <c r="AU261" s="357"/>
      <c r="AV261" s="357"/>
      <c r="AW261" s="357"/>
      <c r="AX261" s="357"/>
      <c r="AY261" s="357"/>
      <c r="AZ261" s="357"/>
      <c r="BA261" s="357"/>
      <c r="BB261" s="357"/>
      <c r="BC261" s="357"/>
      <c r="BD261" s="357"/>
      <c r="BE261" s="357"/>
      <c r="BF261" s="357"/>
      <c r="BG261" s="357"/>
      <c r="BH261" s="357"/>
      <c r="BI261" s="357"/>
      <c r="BJ261" s="357"/>
      <c r="BK261" s="357"/>
    </row>
    <row r="262" spans="1:63" ht="9.75" customHeight="1">
      <c r="A262" s="357"/>
      <c r="B262" s="357"/>
      <c r="C262" s="357"/>
      <c r="D262" s="357"/>
      <c r="E262" s="357"/>
      <c r="F262" s="359"/>
      <c r="G262" s="357"/>
      <c r="H262" s="357"/>
      <c r="I262" s="357"/>
      <c r="J262" s="357"/>
      <c r="K262" s="357"/>
      <c r="L262" s="357"/>
      <c r="M262" s="357"/>
      <c r="N262" s="357"/>
      <c r="O262" s="357"/>
      <c r="P262" s="357"/>
      <c r="Q262" s="357"/>
      <c r="R262" s="357"/>
      <c r="S262" s="357"/>
      <c r="T262" s="357"/>
      <c r="U262" s="357"/>
      <c r="V262" s="357"/>
      <c r="W262" s="357"/>
      <c r="X262" s="357"/>
      <c r="Y262" s="357"/>
      <c r="Z262" s="357"/>
      <c r="AA262" s="357"/>
      <c r="AB262" s="357"/>
      <c r="AC262" s="357"/>
      <c r="AD262" s="357"/>
      <c r="AE262" s="357"/>
      <c r="AF262" s="357"/>
      <c r="AG262" s="357"/>
      <c r="AH262" s="357"/>
      <c r="AI262" s="357"/>
      <c r="AJ262" s="357"/>
      <c r="AK262" s="357"/>
      <c r="AL262" s="357"/>
      <c r="AM262" s="357"/>
      <c r="AN262" s="357"/>
      <c r="AO262" s="357"/>
      <c r="AP262" s="357"/>
      <c r="AQ262" s="357"/>
      <c r="AR262" s="357"/>
      <c r="AS262" s="357"/>
      <c r="AT262" s="357"/>
      <c r="AU262" s="357"/>
      <c r="AV262" s="357"/>
      <c r="AW262" s="357"/>
      <c r="AX262" s="357"/>
      <c r="AY262" s="357"/>
      <c r="AZ262" s="357"/>
      <c r="BA262" s="357"/>
      <c r="BB262" s="357"/>
      <c r="BC262" s="357"/>
      <c r="BD262" s="357"/>
      <c r="BE262" s="357"/>
      <c r="BF262" s="357"/>
      <c r="BG262" s="357"/>
      <c r="BH262" s="357"/>
      <c r="BI262" s="357"/>
      <c r="BJ262" s="357"/>
      <c r="BK262" s="357"/>
    </row>
    <row r="263" spans="1:63" ht="9.75" customHeight="1">
      <c r="A263" s="357"/>
      <c r="B263" s="357"/>
      <c r="C263" s="357"/>
      <c r="D263" s="357"/>
      <c r="E263" s="357"/>
      <c r="F263" s="359"/>
      <c r="G263" s="357"/>
      <c r="H263" s="357"/>
      <c r="I263" s="357"/>
      <c r="J263" s="357"/>
      <c r="K263" s="357"/>
      <c r="L263" s="357"/>
      <c r="M263" s="357"/>
      <c r="N263" s="357"/>
      <c r="O263" s="357"/>
      <c r="P263" s="357"/>
      <c r="Q263" s="357"/>
      <c r="R263" s="357"/>
      <c r="S263" s="357"/>
      <c r="T263" s="357"/>
      <c r="U263" s="357"/>
      <c r="V263" s="357"/>
      <c r="W263" s="357"/>
      <c r="X263" s="357"/>
      <c r="Y263" s="357"/>
      <c r="Z263" s="357"/>
      <c r="AA263" s="357"/>
      <c r="AB263" s="357"/>
      <c r="AC263" s="357"/>
      <c r="AD263" s="357"/>
      <c r="AE263" s="357"/>
      <c r="AF263" s="357"/>
      <c r="AG263" s="357"/>
      <c r="AH263" s="357"/>
      <c r="AI263" s="357"/>
      <c r="AJ263" s="357"/>
      <c r="AK263" s="357"/>
      <c r="AL263" s="357"/>
      <c r="AM263" s="357"/>
      <c r="AN263" s="357"/>
      <c r="AO263" s="357"/>
      <c r="AP263" s="357"/>
      <c r="AQ263" s="357"/>
      <c r="AR263" s="357"/>
      <c r="AS263" s="357"/>
      <c r="AT263" s="357"/>
      <c r="AU263" s="357"/>
      <c r="AV263" s="357"/>
      <c r="AW263" s="357"/>
      <c r="AX263" s="357"/>
      <c r="AY263" s="357"/>
      <c r="AZ263" s="357"/>
      <c r="BA263" s="357"/>
      <c r="BB263" s="357"/>
      <c r="BC263" s="357"/>
      <c r="BD263" s="357"/>
      <c r="BE263" s="357"/>
      <c r="BF263" s="357"/>
      <c r="BG263" s="357"/>
      <c r="BH263" s="357"/>
      <c r="BI263" s="357"/>
      <c r="BJ263" s="357"/>
      <c r="BK263" s="357"/>
    </row>
    <row r="264" spans="1:63" ht="9.75" customHeight="1">
      <c r="A264" s="357"/>
      <c r="B264" s="357"/>
      <c r="C264" s="357"/>
      <c r="D264" s="357"/>
      <c r="E264" s="357"/>
      <c r="F264" s="359"/>
      <c r="G264" s="357"/>
      <c r="H264" s="357"/>
      <c r="I264" s="357"/>
      <c r="J264" s="357"/>
      <c r="K264" s="357"/>
      <c r="L264" s="357"/>
      <c r="M264" s="357"/>
      <c r="N264" s="357"/>
      <c r="O264" s="357"/>
      <c r="P264" s="357"/>
      <c r="Q264" s="357"/>
      <c r="R264" s="357"/>
      <c r="S264" s="357"/>
      <c r="T264" s="357"/>
      <c r="U264" s="357"/>
      <c r="V264" s="357"/>
      <c r="W264" s="357"/>
      <c r="X264" s="357"/>
      <c r="Y264" s="357"/>
      <c r="Z264" s="357"/>
      <c r="AA264" s="357"/>
      <c r="AB264" s="357"/>
      <c r="AC264" s="357"/>
      <c r="AD264" s="357"/>
      <c r="AE264" s="357"/>
      <c r="AF264" s="357"/>
      <c r="AG264" s="357"/>
      <c r="AH264" s="357"/>
      <c r="AI264" s="357"/>
      <c r="AJ264" s="357"/>
      <c r="AK264" s="357"/>
      <c r="AL264" s="357"/>
      <c r="AM264" s="357"/>
      <c r="AN264" s="357"/>
      <c r="AO264" s="357"/>
      <c r="AP264" s="357"/>
      <c r="AQ264" s="357"/>
      <c r="AR264" s="357"/>
      <c r="AS264" s="357"/>
      <c r="AT264" s="357"/>
      <c r="AU264" s="357"/>
      <c r="AV264" s="357"/>
      <c r="AW264" s="357"/>
      <c r="AX264" s="357"/>
      <c r="AY264" s="357"/>
      <c r="AZ264" s="357"/>
      <c r="BA264" s="357"/>
      <c r="BB264" s="357"/>
      <c r="BC264" s="357"/>
      <c r="BD264" s="357"/>
      <c r="BE264" s="357"/>
      <c r="BF264" s="357"/>
      <c r="BG264" s="357"/>
      <c r="BH264" s="357"/>
      <c r="BI264" s="357"/>
      <c r="BJ264" s="357"/>
      <c r="BK264" s="357"/>
    </row>
    <row r="265" spans="1:63" ht="9.75" customHeight="1">
      <c r="A265" s="357"/>
      <c r="B265" s="357"/>
      <c r="C265" s="357"/>
      <c r="D265" s="357"/>
      <c r="E265" s="357"/>
      <c r="F265" s="359"/>
      <c r="G265" s="357"/>
      <c r="H265" s="357"/>
      <c r="I265" s="357"/>
      <c r="J265" s="357"/>
      <c r="K265" s="357"/>
      <c r="L265" s="357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/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7"/>
      <c r="AH265" s="357"/>
      <c r="AI265" s="357"/>
      <c r="AJ265" s="357"/>
      <c r="AK265" s="357"/>
      <c r="AL265" s="357"/>
      <c r="AM265" s="357"/>
      <c r="AN265" s="357"/>
      <c r="AO265" s="357"/>
      <c r="AP265" s="357"/>
      <c r="AQ265" s="357"/>
      <c r="AR265" s="357"/>
      <c r="AS265" s="357"/>
      <c r="AT265" s="357"/>
      <c r="AU265" s="357"/>
      <c r="AV265" s="357"/>
      <c r="AW265" s="357"/>
      <c r="AX265" s="357"/>
      <c r="AY265" s="357"/>
      <c r="AZ265" s="357"/>
      <c r="BA265" s="357"/>
      <c r="BB265" s="357"/>
      <c r="BC265" s="357"/>
      <c r="BD265" s="357"/>
      <c r="BE265" s="357"/>
      <c r="BF265" s="357"/>
      <c r="BG265" s="357"/>
      <c r="BH265" s="357"/>
      <c r="BI265" s="357"/>
      <c r="BJ265" s="357"/>
      <c r="BK265" s="357"/>
    </row>
    <row r="266" spans="1:63" ht="9.75" customHeight="1">
      <c r="A266" s="357"/>
      <c r="B266" s="357"/>
      <c r="C266" s="357"/>
      <c r="D266" s="357"/>
      <c r="E266" s="357"/>
      <c r="F266" s="359"/>
      <c r="G266" s="357"/>
      <c r="H266" s="357"/>
      <c r="I266" s="357"/>
      <c r="J266" s="357"/>
      <c r="K266" s="357"/>
      <c r="L266" s="357"/>
      <c r="M266" s="357"/>
      <c r="N266" s="357"/>
      <c r="O266" s="357"/>
      <c r="P266" s="357"/>
      <c r="Q266" s="357"/>
      <c r="R266" s="357"/>
      <c r="S266" s="357"/>
      <c r="T266" s="357"/>
      <c r="U266" s="357"/>
      <c r="V266" s="357"/>
      <c r="W266" s="357"/>
      <c r="X266" s="357"/>
      <c r="Y266" s="357"/>
      <c r="Z266" s="357"/>
      <c r="AA266" s="357"/>
      <c r="AB266" s="357"/>
      <c r="AC266" s="357"/>
      <c r="AD266" s="357"/>
      <c r="AE266" s="357"/>
      <c r="AF266" s="357"/>
      <c r="AG266" s="357"/>
      <c r="AH266" s="357"/>
      <c r="AI266" s="357"/>
      <c r="AJ266" s="357"/>
      <c r="AK266" s="357"/>
      <c r="AL266" s="357"/>
      <c r="AM266" s="357"/>
      <c r="AN266" s="357"/>
      <c r="AO266" s="357"/>
      <c r="AP266" s="357"/>
      <c r="AQ266" s="357"/>
      <c r="AR266" s="357"/>
      <c r="AS266" s="357"/>
      <c r="AT266" s="357"/>
      <c r="AU266" s="357"/>
      <c r="AV266" s="357"/>
      <c r="AW266" s="357"/>
      <c r="AX266" s="357"/>
      <c r="AY266" s="357"/>
      <c r="AZ266" s="357"/>
      <c r="BA266" s="357"/>
      <c r="BB266" s="357"/>
      <c r="BC266" s="357"/>
      <c r="BD266" s="357"/>
      <c r="BE266" s="357"/>
      <c r="BF266" s="357"/>
      <c r="BG266" s="357"/>
      <c r="BH266" s="357"/>
      <c r="BI266" s="357"/>
      <c r="BJ266" s="357"/>
      <c r="BK266" s="357"/>
    </row>
    <row r="267" spans="1:63" ht="9.75" customHeight="1">
      <c r="A267" s="357"/>
      <c r="B267" s="357"/>
      <c r="C267" s="357"/>
      <c r="D267" s="357"/>
      <c r="E267" s="357"/>
      <c r="F267" s="359"/>
      <c r="G267" s="357"/>
      <c r="H267" s="357"/>
      <c r="I267" s="357"/>
      <c r="J267" s="357"/>
      <c r="K267" s="357"/>
      <c r="L267" s="357"/>
      <c r="M267" s="357"/>
      <c r="N267" s="357"/>
      <c r="O267" s="357"/>
      <c r="P267" s="357"/>
      <c r="Q267" s="357"/>
      <c r="R267" s="357"/>
      <c r="S267" s="357"/>
      <c r="T267" s="357"/>
      <c r="U267" s="357"/>
      <c r="V267" s="357"/>
      <c r="W267" s="357"/>
      <c r="X267" s="357"/>
      <c r="Y267" s="357"/>
      <c r="Z267" s="357"/>
      <c r="AA267" s="357"/>
      <c r="AB267" s="357"/>
      <c r="AC267" s="357"/>
      <c r="AD267" s="357"/>
      <c r="AE267" s="357"/>
      <c r="AF267" s="357"/>
      <c r="AG267" s="357"/>
      <c r="AH267" s="357"/>
      <c r="AI267" s="357"/>
      <c r="AJ267" s="357"/>
      <c r="AK267" s="357"/>
      <c r="AL267" s="357"/>
      <c r="AM267" s="357"/>
      <c r="AN267" s="357"/>
      <c r="AO267" s="357"/>
      <c r="AP267" s="357"/>
      <c r="AQ267" s="357"/>
      <c r="AR267" s="357"/>
      <c r="AS267" s="357"/>
      <c r="AT267" s="357"/>
      <c r="AU267" s="357"/>
      <c r="AV267" s="357"/>
      <c r="AW267" s="357"/>
      <c r="AX267" s="357"/>
      <c r="AY267" s="357"/>
      <c r="AZ267" s="357"/>
      <c r="BA267" s="357"/>
      <c r="BB267" s="357"/>
      <c r="BC267" s="357"/>
      <c r="BD267" s="357"/>
      <c r="BE267" s="357"/>
      <c r="BF267" s="357"/>
      <c r="BG267" s="357"/>
      <c r="BH267" s="357"/>
      <c r="BI267" s="357"/>
      <c r="BJ267" s="357"/>
      <c r="BK267" s="357"/>
    </row>
    <row r="268" spans="1:63" ht="9.75" customHeight="1">
      <c r="A268" s="357"/>
      <c r="B268" s="357"/>
      <c r="C268" s="357"/>
      <c r="D268" s="357"/>
      <c r="E268" s="357"/>
      <c r="F268" s="359"/>
      <c r="G268" s="357"/>
      <c r="H268" s="357"/>
      <c r="I268" s="357"/>
      <c r="J268" s="357"/>
      <c r="K268" s="357"/>
      <c r="L268" s="357"/>
      <c r="M268" s="357"/>
      <c r="N268" s="357"/>
      <c r="O268" s="357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/>
      <c r="AA268" s="357"/>
      <c r="AB268" s="357"/>
      <c r="AC268" s="357"/>
      <c r="AD268" s="357"/>
      <c r="AE268" s="357"/>
      <c r="AF268" s="357"/>
      <c r="AG268" s="357"/>
      <c r="AH268" s="357"/>
      <c r="AI268" s="357"/>
      <c r="AJ268" s="357"/>
      <c r="AK268" s="357"/>
      <c r="AL268" s="357"/>
      <c r="AM268" s="357"/>
      <c r="AN268" s="357"/>
      <c r="AO268" s="357"/>
      <c r="AP268" s="357"/>
      <c r="AQ268" s="357"/>
      <c r="AR268" s="357"/>
      <c r="AS268" s="357"/>
      <c r="AT268" s="357"/>
      <c r="AU268" s="357"/>
      <c r="AV268" s="357"/>
      <c r="AW268" s="357"/>
      <c r="AX268" s="357"/>
      <c r="AY268" s="357"/>
      <c r="AZ268" s="357"/>
      <c r="BA268" s="357"/>
      <c r="BB268" s="357"/>
      <c r="BC268" s="357"/>
      <c r="BD268" s="357"/>
      <c r="BE268" s="357"/>
      <c r="BF268" s="357"/>
      <c r="BG268" s="357"/>
      <c r="BH268" s="357"/>
      <c r="BI268" s="357"/>
      <c r="BJ268" s="357"/>
      <c r="BK268" s="357"/>
    </row>
    <row r="269" spans="1:63" ht="9.75" customHeight="1">
      <c r="A269" s="357"/>
      <c r="B269" s="357"/>
      <c r="C269" s="357"/>
      <c r="D269" s="357"/>
      <c r="E269" s="357"/>
      <c r="F269" s="359"/>
      <c r="G269" s="357"/>
      <c r="H269" s="357"/>
      <c r="I269" s="357"/>
      <c r="J269" s="357"/>
      <c r="K269" s="357"/>
      <c r="L269" s="357"/>
      <c r="M269" s="357"/>
      <c r="N269" s="357"/>
      <c r="O269" s="357"/>
      <c r="P269" s="357"/>
      <c r="Q269" s="357"/>
      <c r="R269" s="357"/>
      <c r="S269" s="357"/>
      <c r="T269" s="357"/>
      <c r="U269" s="357"/>
      <c r="V269" s="357"/>
      <c r="W269" s="357"/>
      <c r="X269" s="357"/>
      <c r="Y269" s="357"/>
      <c r="Z269" s="357"/>
      <c r="AA269" s="357"/>
      <c r="AB269" s="357"/>
      <c r="AC269" s="357"/>
      <c r="AD269" s="357"/>
      <c r="AE269" s="357"/>
      <c r="AF269" s="357"/>
      <c r="AG269" s="357"/>
      <c r="AH269" s="357"/>
      <c r="AI269" s="357"/>
      <c r="AJ269" s="357"/>
      <c r="AK269" s="357"/>
      <c r="AL269" s="357"/>
      <c r="AM269" s="357"/>
      <c r="AN269" s="357"/>
      <c r="AO269" s="357"/>
      <c r="AP269" s="357"/>
      <c r="AQ269" s="357"/>
      <c r="AR269" s="357"/>
      <c r="AS269" s="357"/>
      <c r="AT269" s="357"/>
      <c r="AU269" s="357"/>
      <c r="AV269" s="357"/>
      <c r="AW269" s="357"/>
      <c r="AX269" s="357"/>
      <c r="AY269" s="357"/>
      <c r="AZ269" s="357"/>
      <c r="BA269" s="357"/>
      <c r="BB269" s="357"/>
      <c r="BC269" s="357"/>
      <c r="BD269" s="357"/>
      <c r="BE269" s="357"/>
      <c r="BF269" s="357"/>
      <c r="BG269" s="357"/>
      <c r="BH269" s="357"/>
      <c r="BI269" s="357"/>
      <c r="BJ269" s="357"/>
      <c r="BK269" s="357"/>
    </row>
    <row r="270" spans="1:63" ht="9.75" customHeight="1">
      <c r="A270" s="357"/>
      <c r="B270" s="357"/>
      <c r="C270" s="357"/>
      <c r="D270" s="357"/>
      <c r="E270" s="357"/>
      <c r="F270" s="359"/>
      <c r="G270" s="357"/>
      <c r="H270" s="357"/>
      <c r="I270" s="357"/>
      <c r="J270" s="357"/>
      <c r="K270" s="357"/>
      <c r="L270" s="357"/>
      <c r="M270" s="357"/>
      <c r="N270" s="357"/>
      <c r="O270" s="357"/>
      <c r="P270" s="357"/>
      <c r="Q270" s="357"/>
      <c r="R270" s="357"/>
      <c r="S270" s="357"/>
      <c r="T270" s="357"/>
      <c r="U270" s="357"/>
      <c r="V270" s="357"/>
      <c r="W270" s="357"/>
      <c r="X270" s="357"/>
      <c r="Y270" s="357"/>
      <c r="Z270" s="357"/>
      <c r="AA270" s="357"/>
      <c r="AB270" s="357"/>
      <c r="AC270" s="357"/>
      <c r="AD270" s="357"/>
      <c r="AE270" s="357"/>
      <c r="AF270" s="357"/>
      <c r="AG270" s="357"/>
      <c r="AH270" s="357"/>
      <c r="AI270" s="357"/>
      <c r="AJ270" s="357"/>
      <c r="AK270" s="357"/>
      <c r="AL270" s="357"/>
      <c r="AM270" s="357"/>
      <c r="AN270" s="357"/>
      <c r="AO270" s="357"/>
      <c r="AP270" s="357"/>
      <c r="AQ270" s="357"/>
      <c r="AR270" s="357"/>
      <c r="AS270" s="357"/>
      <c r="AT270" s="357"/>
      <c r="AU270" s="357"/>
      <c r="AV270" s="357"/>
      <c r="AW270" s="357"/>
      <c r="AX270" s="357"/>
      <c r="AY270" s="357"/>
      <c r="AZ270" s="357"/>
      <c r="BA270" s="357"/>
      <c r="BB270" s="357"/>
      <c r="BC270" s="357"/>
      <c r="BD270" s="357"/>
      <c r="BE270" s="357"/>
      <c r="BF270" s="357"/>
      <c r="BG270" s="357"/>
      <c r="BH270" s="357"/>
      <c r="BI270" s="357"/>
      <c r="BJ270" s="357"/>
      <c r="BK270" s="357"/>
    </row>
    <row r="271" spans="1:63" ht="9.75" customHeight="1">
      <c r="A271" s="357"/>
      <c r="B271" s="357"/>
      <c r="C271" s="357"/>
      <c r="D271" s="357"/>
      <c r="E271" s="357"/>
      <c r="F271" s="359"/>
      <c r="G271" s="357"/>
      <c r="H271" s="357"/>
      <c r="I271" s="357"/>
      <c r="J271" s="357"/>
      <c r="K271" s="357"/>
      <c r="L271" s="357"/>
      <c r="M271" s="357"/>
      <c r="N271" s="357"/>
      <c r="O271" s="357"/>
      <c r="P271" s="357"/>
      <c r="Q271" s="357"/>
      <c r="R271" s="357"/>
      <c r="S271" s="357"/>
      <c r="T271" s="357"/>
      <c r="U271" s="357"/>
      <c r="V271" s="357"/>
      <c r="W271" s="357"/>
      <c r="X271" s="357"/>
      <c r="Y271" s="357"/>
      <c r="Z271" s="357"/>
      <c r="AA271" s="357"/>
      <c r="AB271" s="357"/>
      <c r="AC271" s="357"/>
      <c r="AD271" s="357"/>
      <c r="AE271" s="357"/>
      <c r="AF271" s="357"/>
      <c r="AG271" s="357"/>
      <c r="AH271" s="357"/>
      <c r="AI271" s="357"/>
      <c r="AJ271" s="357"/>
      <c r="AK271" s="357"/>
      <c r="AL271" s="357"/>
      <c r="AM271" s="357"/>
      <c r="AN271" s="357"/>
      <c r="AO271" s="357"/>
      <c r="AP271" s="357"/>
      <c r="AQ271" s="357"/>
      <c r="AR271" s="357"/>
      <c r="AS271" s="357"/>
      <c r="AT271" s="357"/>
      <c r="AU271" s="357"/>
      <c r="AV271" s="357"/>
      <c r="AW271" s="357"/>
      <c r="AX271" s="357"/>
      <c r="AY271" s="357"/>
      <c r="AZ271" s="357"/>
      <c r="BA271" s="357"/>
      <c r="BB271" s="357"/>
      <c r="BC271" s="357"/>
      <c r="BD271" s="357"/>
      <c r="BE271" s="357"/>
      <c r="BF271" s="357"/>
      <c r="BG271" s="357"/>
      <c r="BH271" s="357"/>
      <c r="BI271" s="357"/>
      <c r="BJ271" s="357"/>
      <c r="BK271" s="357"/>
    </row>
    <row r="272" spans="1:63" ht="9.75" customHeight="1">
      <c r="A272" s="357"/>
      <c r="B272" s="357"/>
      <c r="C272" s="357"/>
      <c r="D272" s="357"/>
      <c r="E272" s="357"/>
      <c r="F272" s="359"/>
      <c r="G272" s="357"/>
      <c r="H272" s="357"/>
      <c r="I272" s="357"/>
      <c r="J272" s="357"/>
      <c r="K272" s="357"/>
      <c r="L272" s="357"/>
      <c r="M272" s="357"/>
      <c r="N272" s="357"/>
      <c r="O272" s="357"/>
      <c r="P272" s="357"/>
      <c r="Q272" s="357"/>
      <c r="R272" s="357"/>
      <c r="S272" s="357"/>
      <c r="T272" s="357"/>
      <c r="U272" s="357"/>
      <c r="V272" s="357"/>
      <c r="W272" s="357"/>
      <c r="X272" s="357"/>
      <c r="Y272" s="357"/>
      <c r="Z272" s="357"/>
      <c r="AA272" s="357"/>
      <c r="AB272" s="357"/>
      <c r="AC272" s="357"/>
      <c r="AD272" s="357"/>
      <c r="AE272" s="357"/>
      <c r="AF272" s="357"/>
      <c r="AG272" s="357"/>
      <c r="AH272" s="357"/>
      <c r="AI272" s="357"/>
      <c r="AJ272" s="357"/>
      <c r="AK272" s="357"/>
      <c r="AL272" s="357"/>
      <c r="AM272" s="357"/>
      <c r="AN272" s="357"/>
      <c r="AO272" s="357"/>
      <c r="AP272" s="357"/>
      <c r="AQ272" s="357"/>
      <c r="AR272" s="357"/>
      <c r="AS272" s="357"/>
      <c r="AT272" s="357"/>
      <c r="AU272" s="357"/>
      <c r="AV272" s="357"/>
      <c r="AW272" s="357"/>
      <c r="AX272" s="357"/>
      <c r="AY272" s="357"/>
      <c r="AZ272" s="357"/>
      <c r="BA272" s="357"/>
      <c r="BB272" s="357"/>
      <c r="BC272" s="357"/>
      <c r="BD272" s="357"/>
      <c r="BE272" s="357"/>
      <c r="BF272" s="357"/>
      <c r="BG272" s="357"/>
      <c r="BH272" s="357"/>
      <c r="BI272" s="357"/>
      <c r="BJ272" s="357"/>
      <c r="BK272" s="357"/>
    </row>
    <row r="273" spans="1:63" ht="9.75" customHeight="1">
      <c r="A273" s="357"/>
      <c r="B273" s="357"/>
      <c r="C273" s="357"/>
      <c r="D273" s="357"/>
      <c r="E273" s="357"/>
      <c r="F273" s="359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  <c r="AH273" s="357"/>
      <c r="AI273" s="357"/>
      <c r="AJ273" s="357"/>
      <c r="AK273" s="357"/>
      <c r="AL273" s="357"/>
      <c r="AM273" s="357"/>
      <c r="AN273" s="357"/>
      <c r="AO273" s="357"/>
      <c r="AP273" s="357"/>
      <c r="AQ273" s="357"/>
      <c r="AR273" s="357"/>
      <c r="AS273" s="357"/>
      <c r="AT273" s="357"/>
      <c r="AU273" s="357"/>
      <c r="AV273" s="357"/>
      <c r="AW273" s="357"/>
      <c r="AX273" s="357"/>
      <c r="AY273" s="357"/>
      <c r="AZ273" s="357"/>
      <c r="BA273" s="357"/>
      <c r="BB273" s="357"/>
      <c r="BC273" s="357"/>
      <c r="BD273" s="357"/>
      <c r="BE273" s="357"/>
      <c r="BF273" s="357"/>
      <c r="BG273" s="357"/>
      <c r="BH273" s="357"/>
      <c r="BI273" s="357"/>
      <c r="BJ273" s="357"/>
      <c r="BK273" s="357"/>
    </row>
    <row r="274" spans="1:63" ht="9.75" customHeight="1">
      <c r="A274" s="357"/>
      <c r="B274" s="357"/>
      <c r="C274" s="357"/>
      <c r="D274" s="357"/>
      <c r="E274" s="357"/>
      <c r="F274" s="359"/>
      <c r="G274" s="357"/>
      <c r="H274" s="357"/>
      <c r="I274" s="357"/>
      <c r="J274" s="357"/>
      <c r="K274" s="357"/>
      <c r="L274" s="357"/>
      <c r="M274" s="357"/>
      <c r="N274" s="357"/>
      <c r="O274" s="357"/>
      <c r="P274" s="357"/>
      <c r="Q274" s="357"/>
      <c r="R274" s="357"/>
      <c r="S274" s="357"/>
      <c r="T274" s="357"/>
      <c r="U274" s="357"/>
      <c r="V274" s="357"/>
      <c r="W274" s="357"/>
      <c r="X274" s="357"/>
      <c r="Y274" s="357"/>
      <c r="Z274" s="357"/>
      <c r="AA274" s="357"/>
      <c r="AB274" s="357"/>
      <c r="AC274" s="357"/>
      <c r="AD274" s="357"/>
      <c r="AE274" s="357"/>
      <c r="AF274" s="357"/>
      <c r="AG274" s="357"/>
      <c r="AH274" s="357"/>
      <c r="AI274" s="357"/>
      <c r="AJ274" s="357"/>
      <c r="AK274" s="357"/>
      <c r="AL274" s="357"/>
      <c r="AM274" s="357"/>
      <c r="AN274" s="357"/>
      <c r="AO274" s="357"/>
      <c r="AP274" s="357"/>
      <c r="AQ274" s="357"/>
      <c r="AR274" s="357"/>
      <c r="AS274" s="357"/>
      <c r="AT274" s="357"/>
      <c r="AU274" s="357"/>
      <c r="AV274" s="357"/>
      <c r="AW274" s="357"/>
      <c r="AX274" s="357"/>
      <c r="AY274" s="357"/>
      <c r="AZ274" s="357"/>
      <c r="BA274" s="357"/>
      <c r="BB274" s="357"/>
      <c r="BC274" s="357"/>
      <c r="BD274" s="357"/>
      <c r="BE274" s="357"/>
      <c r="BF274" s="357"/>
      <c r="BG274" s="357"/>
      <c r="BH274" s="357"/>
      <c r="BI274" s="357"/>
      <c r="BJ274" s="357"/>
      <c r="BK274" s="357"/>
    </row>
    <row r="275" spans="1:63" ht="9.75" customHeight="1">
      <c r="A275" s="357"/>
      <c r="B275" s="357"/>
      <c r="C275" s="357"/>
      <c r="D275" s="357"/>
      <c r="E275" s="357"/>
      <c r="F275" s="359"/>
      <c r="G275" s="357"/>
      <c r="H275" s="357"/>
      <c r="I275" s="357"/>
      <c r="J275" s="357"/>
      <c r="K275" s="357"/>
      <c r="L275" s="357"/>
      <c r="M275" s="357"/>
      <c r="N275" s="357"/>
      <c r="O275" s="357"/>
      <c r="P275" s="357"/>
      <c r="Q275" s="357"/>
      <c r="R275" s="357"/>
      <c r="S275" s="357"/>
      <c r="T275" s="357"/>
      <c r="U275" s="357"/>
      <c r="V275" s="357"/>
      <c r="W275" s="357"/>
      <c r="X275" s="357"/>
      <c r="Y275" s="357"/>
      <c r="Z275" s="357"/>
      <c r="AA275" s="357"/>
      <c r="AB275" s="357"/>
      <c r="AC275" s="357"/>
      <c r="AD275" s="357"/>
      <c r="AE275" s="357"/>
      <c r="AF275" s="357"/>
      <c r="AG275" s="357"/>
      <c r="AH275" s="357"/>
      <c r="AI275" s="357"/>
      <c r="AJ275" s="357"/>
      <c r="AK275" s="357"/>
      <c r="AL275" s="357"/>
      <c r="AM275" s="357"/>
      <c r="AN275" s="357"/>
      <c r="AO275" s="357"/>
      <c r="AP275" s="357"/>
      <c r="AQ275" s="357"/>
      <c r="AR275" s="357"/>
      <c r="AS275" s="357"/>
      <c r="AT275" s="357"/>
      <c r="AU275" s="357"/>
      <c r="AV275" s="357"/>
      <c r="AW275" s="357"/>
      <c r="AX275" s="357"/>
      <c r="AY275" s="357"/>
      <c r="AZ275" s="357"/>
      <c r="BA275" s="357"/>
      <c r="BB275" s="357"/>
      <c r="BC275" s="357"/>
      <c r="BD275" s="357"/>
      <c r="BE275" s="357"/>
      <c r="BF275" s="357"/>
      <c r="BG275" s="357"/>
      <c r="BH275" s="357"/>
      <c r="BI275" s="357"/>
      <c r="BJ275" s="357"/>
      <c r="BK275" s="357"/>
    </row>
    <row r="276" spans="1:63" ht="9.75" customHeight="1">
      <c r="A276" s="357"/>
      <c r="B276" s="357"/>
      <c r="C276" s="357"/>
      <c r="D276" s="357"/>
      <c r="E276" s="357"/>
      <c r="F276" s="359"/>
      <c r="G276" s="357"/>
      <c r="H276" s="357"/>
      <c r="I276" s="357"/>
      <c r="J276" s="357"/>
      <c r="K276" s="357"/>
      <c r="L276" s="357"/>
      <c r="M276" s="357"/>
      <c r="N276" s="357"/>
      <c r="O276" s="357"/>
      <c r="P276" s="357"/>
      <c r="Q276" s="357"/>
      <c r="R276" s="357"/>
      <c r="S276" s="357"/>
      <c r="T276" s="357"/>
      <c r="U276" s="357"/>
      <c r="V276" s="357"/>
      <c r="W276" s="357"/>
      <c r="X276" s="357"/>
      <c r="Y276" s="357"/>
      <c r="Z276" s="357"/>
      <c r="AA276" s="357"/>
      <c r="AB276" s="357"/>
      <c r="AC276" s="357"/>
      <c r="AD276" s="357"/>
      <c r="AE276" s="357"/>
      <c r="AF276" s="357"/>
      <c r="AG276" s="357"/>
      <c r="AH276" s="357"/>
      <c r="AI276" s="357"/>
      <c r="AJ276" s="357"/>
      <c r="AK276" s="357"/>
      <c r="AL276" s="357"/>
      <c r="AM276" s="357"/>
      <c r="AN276" s="357"/>
      <c r="AO276" s="357"/>
      <c r="AP276" s="357"/>
      <c r="AQ276" s="357"/>
      <c r="AR276" s="357"/>
      <c r="AS276" s="357"/>
      <c r="AT276" s="357"/>
      <c r="AU276" s="357"/>
      <c r="AV276" s="357"/>
      <c r="AW276" s="357"/>
      <c r="AX276" s="357"/>
      <c r="AY276" s="357"/>
      <c r="AZ276" s="357"/>
      <c r="BA276" s="357"/>
      <c r="BB276" s="357"/>
      <c r="BC276" s="357"/>
      <c r="BD276" s="357"/>
      <c r="BE276" s="357"/>
      <c r="BF276" s="357"/>
      <c r="BG276" s="357"/>
      <c r="BH276" s="357"/>
      <c r="BI276" s="357"/>
      <c r="BJ276" s="357"/>
      <c r="BK276" s="357"/>
    </row>
    <row r="277" spans="1:63" ht="9.75" customHeight="1">
      <c r="A277" s="357"/>
      <c r="B277" s="357"/>
      <c r="C277" s="357"/>
      <c r="D277" s="357"/>
      <c r="E277" s="357"/>
      <c r="F277" s="359"/>
      <c r="G277" s="357"/>
      <c r="H277" s="357"/>
      <c r="I277" s="357"/>
      <c r="J277" s="357"/>
      <c r="K277" s="357"/>
      <c r="L277" s="357"/>
      <c r="M277" s="357"/>
      <c r="N277" s="357"/>
      <c r="O277" s="357"/>
      <c r="P277" s="357"/>
      <c r="Q277" s="357"/>
      <c r="R277" s="357"/>
      <c r="S277" s="357"/>
      <c r="T277" s="357"/>
      <c r="U277" s="357"/>
      <c r="V277" s="357"/>
      <c r="W277" s="357"/>
      <c r="X277" s="357"/>
      <c r="Y277" s="357"/>
      <c r="Z277" s="357"/>
      <c r="AA277" s="357"/>
      <c r="AB277" s="357"/>
      <c r="AC277" s="357"/>
      <c r="AD277" s="357"/>
      <c r="AE277" s="357"/>
      <c r="AF277" s="357"/>
      <c r="AG277" s="357"/>
      <c r="AH277" s="357"/>
      <c r="AI277" s="357"/>
      <c r="AJ277" s="357"/>
      <c r="AK277" s="357"/>
      <c r="AL277" s="357"/>
      <c r="AM277" s="357"/>
      <c r="AN277" s="357"/>
      <c r="AO277" s="357"/>
      <c r="AP277" s="357"/>
      <c r="AQ277" s="357"/>
      <c r="AR277" s="357"/>
      <c r="AS277" s="357"/>
      <c r="AT277" s="357"/>
      <c r="AU277" s="357"/>
      <c r="AV277" s="357"/>
      <c r="AW277" s="357"/>
      <c r="AX277" s="357"/>
      <c r="AY277" s="357"/>
      <c r="AZ277" s="357"/>
      <c r="BA277" s="357"/>
      <c r="BB277" s="357"/>
      <c r="BC277" s="357"/>
      <c r="BD277" s="357"/>
      <c r="BE277" s="357"/>
      <c r="BF277" s="357"/>
      <c r="BG277" s="357"/>
      <c r="BH277" s="357"/>
      <c r="BI277" s="357"/>
      <c r="BJ277" s="357"/>
      <c r="BK277" s="357"/>
    </row>
    <row r="278" spans="1:63" ht="9.75" customHeight="1">
      <c r="A278" s="357"/>
      <c r="B278" s="357"/>
      <c r="C278" s="357"/>
      <c r="D278" s="357"/>
      <c r="E278" s="357"/>
      <c r="F278" s="359"/>
      <c r="G278" s="357"/>
      <c r="H278" s="357"/>
      <c r="I278" s="357"/>
      <c r="J278" s="357"/>
      <c r="K278" s="357"/>
      <c r="L278" s="357"/>
      <c r="M278" s="357"/>
      <c r="N278" s="357"/>
      <c r="O278" s="357"/>
      <c r="P278" s="357"/>
      <c r="Q278" s="357"/>
      <c r="R278" s="357"/>
      <c r="S278" s="357"/>
      <c r="T278" s="357"/>
      <c r="U278" s="357"/>
      <c r="V278" s="357"/>
      <c r="W278" s="357"/>
      <c r="X278" s="357"/>
      <c r="Y278" s="357"/>
      <c r="Z278" s="357"/>
      <c r="AA278" s="357"/>
      <c r="AB278" s="357"/>
      <c r="AC278" s="357"/>
      <c r="AD278" s="357"/>
      <c r="AE278" s="357"/>
      <c r="AF278" s="357"/>
      <c r="AG278" s="357"/>
      <c r="AH278" s="357"/>
      <c r="AI278" s="357"/>
      <c r="AJ278" s="357"/>
      <c r="AK278" s="357"/>
      <c r="AL278" s="357"/>
      <c r="AM278" s="357"/>
      <c r="AN278" s="357"/>
      <c r="AO278" s="357"/>
      <c r="AP278" s="357"/>
      <c r="AQ278" s="357"/>
      <c r="AR278" s="357"/>
      <c r="AS278" s="357"/>
      <c r="AT278" s="357"/>
      <c r="AU278" s="357"/>
      <c r="AV278" s="357"/>
      <c r="AW278" s="357"/>
      <c r="AX278" s="357"/>
      <c r="AY278" s="357"/>
      <c r="AZ278" s="357"/>
      <c r="BA278" s="357"/>
      <c r="BB278" s="357"/>
      <c r="BC278" s="357"/>
      <c r="BD278" s="357"/>
      <c r="BE278" s="357"/>
      <c r="BF278" s="357"/>
      <c r="BG278" s="357"/>
      <c r="BH278" s="357"/>
      <c r="BI278" s="357"/>
      <c r="BJ278" s="357"/>
      <c r="BK278" s="357"/>
    </row>
    <row r="279" spans="1:63" ht="9.75" customHeight="1">
      <c r="A279" s="357"/>
      <c r="B279" s="357"/>
      <c r="C279" s="357"/>
      <c r="D279" s="357"/>
      <c r="E279" s="357"/>
      <c r="F279" s="359"/>
      <c r="G279" s="357"/>
      <c r="H279" s="357"/>
      <c r="I279" s="357"/>
      <c r="J279" s="357"/>
      <c r="K279" s="357"/>
      <c r="L279" s="357"/>
      <c r="M279" s="357"/>
      <c r="N279" s="357"/>
      <c r="O279" s="357"/>
      <c r="P279" s="357"/>
      <c r="Q279" s="357"/>
      <c r="R279" s="357"/>
      <c r="S279" s="357"/>
      <c r="T279" s="357"/>
      <c r="U279" s="357"/>
      <c r="V279" s="357"/>
      <c r="W279" s="357"/>
      <c r="X279" s="357"/>
      <c r="Y279" s="357"/>
      <c r="Z279" s="357"/>
      <c r="AA279" s="357"/>
      <c r="AB279" s="357"/>
      <c r="AC279" s="357"/>
      <c r="AD279" s="357"/>
      <c r="AE279" s="357"/>
      <c r="AF279" s="357"/>
      <c r="AG279" s="357"/>
      <c r="AH279" s="357"/>
      <c r="AI279" s="357"/>
      <c r="AJ279" s="357"/>
      <c r="AK279" s="357"/>
      <c r="AL279" s="357"/>
      <c r="AM279" s="357"/>
      <c r="AN279" s="357"/>
      <c r="AO279" s="357"/>
      <c r="AP279" s="357"/>
      <c r="AQ279" s="357"/>
      <c r="AR279" s="357"/>
      <c r="AS279" s="357"/>
      <c r="AT279" s="357"/>
      <c r="AU279" s="357"/>
      <c r="AV279" s="357"/>
      <c r="AW279" s="357"/>
      <c r="AX279" s="357"/>
      <c r="AY279" s="357"/>
      <c r="AZ279" s="357"/>
      <c r="BA279" s="357"/>
      <c r="BB279" s="357"/>
      <c r="BC279" s="357"/>
      <c r="BD279" s="357"/>
      <c r="BE279" s="357"/>
      <c r="BF279" s="357"/>
      <c r="BG279" s="357"/>
      <c r="BH279" s="357"/>
      <c r="BI279" s="357"/>
      <c r="BJ279" s="357"/>
      <c r="BK279" s="357"/>
    </row>
    <row r="280" spans="1:63" ht="9.75" customHeight="1">
      <c r="A280" s="357"/>
      <c r="B280" s="357"/>
      <c r="C280" s="357"/>
      <c r="D280" s="357"/>
      <c r="E280" s="357"/>
      <c r="F280" s="359"/>
      <c r="G280" s="357"/>
      <c r="H280" s="357"/>
      <c r="I280" s="357"/>
      <c r="J280" s="357"/>
      <c r="K280" s="357"/>
      <c r="L280" s="357"/>
      <c r="M280" s="357"/>
      <c r="N280" s="357"/>
      <c r="O280" s="357"/>
      <c r="P280" s="357"/>
      <c r="Q280" s="357"/>
      <c r="R280" s="357"/>
      <c r="S280" s="357"/>
      <c r="T280" s="357"/>
      <c r="U280" s="357"/>
      <c r="V280" s="357"/>
      <c r="W280" s="357"/>
      <c r="X280" s="357"/>
      <c r="Y280" s="357"/>
      <c r="Z280" s="357"/>
      <c r="AA280" s="357"/>
      <c r="AB280" s="357"/>
      <c r="AC280" s="357"/>
      <c r="AD280" s="357"/>
      <c r="AE280" s="357"/>
      <c r="AF280" s="357"/>
      <c r="AG280" s="357"/>
      <c r="AH280" s="357"/>
      <c r="AI280" s="357"/>
      <c r="AJ280" s="357"/>
      <c r="AK280" s="357"/>
      <c r="AL280" s="357"/>
      <c r="AM280" s="357"/>
      <c r="AN280" s="357"/>
      <c r="AO280" s="357"/>
      <c r="AP280" s="357"/>
      <c r="AQ280" s="357"/>
      <c r="AR280" s="357"/>
      <c r="AS280" s="357"/>
      <c r="AT280" s="357"/>
      <c r="AU280" s="357"/>
      <c r="AV280" s="357"/>
      <c r="AW280" s="357"/>
      <c r="AX280" s="357"/>
      <c r="AY280" s="357"/>
      <c r="AZ280" s="357"/>
      <c r="BA280" s="357"/>
      <c r="BB280" s="357"/>
      <c r="BC280" s="357"/>
      <c r="BD280" s="357"/>
      <c r="BE280" s="357"/>
      <c r="BF280" s="357"/>
      <c r="BG280" s="357"/>
      <c r="BH280" s="357"/>
      <c r="BI280" s="357"/>
      <c r="BJ280" s="357"/>
      <c r="BK280" s="357"/>
    </row>
    <row r="281" spans="1:63" ht="9.75" customHeight="1">
      <c r="A281" s="357"/>
      <c r="B281" s="357"/>
      <c r="C281" s="357"/>
      <c r="D281" s="357"/>
      <c r="E281" s="357"/>
      <c r="F281" s="359"/>
      <c r="G281" s="357"/>
      <c r="H281" s="357"/>
      <c r="I281" s="357"/>
      <c r="J281" s="357"/>
      <c r="K281" s="357"/>
      <c r="L281" s="357"/>
      <c r="M281" s="357"/>
      <c r="N281" s="357"/>
      <c r="O281" s="357"/>
      <c r="P281" s="357"/>
      <c r="Q281" s="357"/>
      <c r="R281" s="357"/>
      <c r="S281" s="357"/>
      <c r="T281" s="357"/>
      <c r="U281" s="357"/>
      <c r="V281" s="357"/>
      <c r="W281" s="357"/>
      <c r="X281" s="357"/>
      <c r="Y281" s="357"/>
      <c r="Z281" s="357"/>
      <c r="AA281" s="357"/>
      <c r="AB281" s="357"/>
      <c r="AC281" s="357"/>
      <c r="AD281" s="357"/>
      <c r="AE281" s="357"/>
      <c r="AF281" s="357"/>
      <c r="AG281" s="357"/>
      <c r="AH281" s="357"/>
      <c r="AI281" s="357"/>
      <c r="AJ281" s="357"/>
      <c r="AK281" s="357"/>
      <c r="AL281" s="357"/>
      <c r="AM281" s="357"/>
      <c r="AN281" s="357"/>
      <c r="AO281" s="357"/>
      <c r="AP281" s="357"/>
      <c r="AQ281" s="357"/>
      <c r="AR281" s="357"/>
      <c r="AS281" s="357"/>
      <c r="AT281" s="357"/>
      <c r="AU281" s="357"/>
      <c r="AV281" s="357"/>
      <c r="AW281" s="357"/>
      <c r="AX281" s="357"/>
      <c r="AY281" s="357"/>
      <c r="AZ281" s="357"/>
      <c r="BA281" s="357"/>
      <c r="BB281" s="357"/>
      <c r="BC281" s="357"/>
      <c r="BD281" s="357"/>
      <c r="BE281" s="357"/>
      <c r="BF281" s="357"/>
      <c r="BG281" s="357"/>
      <c r="BH281" s="357"/>
      <c r="BI281" s="357"/>
      <c r="BJ281" s="357"/>
      <c r="BK281" s="357"/>
    </row>
    <row r="282" spans="1:63" ht="9.75" customHeight="1">
      <c r="A282" s="357"/>
      <c r="B282" s="357"/>
      <c r="C282" s="357"/>
      <c r="D282" s="357"/>
      <c r="E282" s="357"/>
      <c r="F282" s="359"/>
      <c r="G282" s="357"/>
      <c r="H282" s="357"/>
      <c r="I282" s="357"/>
      <c r="J282" s="357"/>
      <c r="K282" s="357"/>
      <c r="L282" s="357"/>
      <c r="M282" s="357"/>
      <c r="N282" s="357"/>
      <c r="O282" s="357"/>
      <c r="P282" s="357"/>
      <c r="Q282" s="357"/>
      <c r="R282" s="357"/>
      <c r="S282" s="357"/>
      <c r="T282" s="357"/>
      <c r="U282" s="357"/>
      <c r="V282" s="357"/>
      <c r="W282" s="357"/>
      <c r="X282" s="357"/>
      <c r="Y282" s="357"/>
      <c r="Z282" s="357"/>
      <c r="AA282" s="357"/>
      <c r="AB282" s="357"/>
      <c r="AC282" s="357"/>
      <c r="AD282" s="357"/>
      <c r="AE282" s="357"/>
      <c r="AF282" s="357"/>
      <c r="AG282" s="357"/>
      <c r="AH282" s="357"/>
      <c r="AI282" s="357"/>
      <c r="AJ282" s="357"/>
      <c r="AK282" s="357"/>
      <c r="AL282" s="357"/>
      <c r="AM282" s="357"/>
      <c r="AN282" s="357"/>
      <c r="AO282" s="357"/>
      <c r="AP282" s="357"/>
      <c r="AQ282" s="357"/>
      <c r="AR282" s="357"/>
      <c r="AS282" s="357"/>
      <c r="AT282" s="357"/>
      <c r="AU282" s="357"/>
      <c r="AV282" s="357"/>
      <c r="AW282" s="357"/>
      <c r="AX282" s="357"/>
      <c r="AY282" s="357"/>
      <c r="AZ282" s="357"/>
      <c r="BA282" s="357"/>
      <c r="BB282" s="357"/>
      <c r="BC282" s="357"/>
      <c r="BD282" s="357"/>
      <c r="BE282" s="357"/>
      <c r="BF282" s="357"/>
      <c r="BG282" s="357"/>
      <c r="BH282" s="357"/>
      <c r="BI282" s="357"/>
      <c r="BJ282" s="357"/>
      <c r="BK282" s="357"/>
    </row>
    <row r="283" spans="1:63" ht="9.75" customHeight="1">
      <c r="A283" s="357"/>
      <c r="B283" s="357"/>
      <c r="C283" s="357"/>
      <c r="D283" s="357"/>
      <c r="E283" s="357"/>
      <c r="F283" s="359"/>
      <c r="G283" s="357"/>
      <c r="H283" s="357"/>
      <c r="I283" s="357"/>
      <c r="J283" s="357"/>
      <c r="K283" s="357"/>
      <c r="L283" s="357"/>
      <c r="M283" s="357"/>
      <c r="N283" s="357"/>
      <c r="O283" s="357"/>
      <c r="P283" s="357"/>
      <c r="Q283" s="357"/>
      <c r="R283" s="357"/>
      <c r="S283" s="357"/>
      <c r="T283" s="357"/>
      <c r="U283" s="357"/>
      <c r="V283" s="357"/>
      <c r="W283" s="357"/>
      <c r="X283" s="357"/>
      <c r="Y283" s="357"/>
      <c r="Z283" s="357"/>
      <c r="AA283" s="357"/>
      <c r="AB283" s="357"/>
      <c r="AC283" s="357"/>
      <c r="AD283" s="357"/>
      <c r="AE283" s="357"/>
      <c r="AF283" s="357"/>
      <c r="AG283" s="357"/>
      <c r="AH283" s="357"/>
      <c r="AI283" s="357"/>
      <c r="AJ283" s="357"/>
      <c r="AK283" s="357"/>
      <c r="AL283" s="357"/>
      <c r="AM283" s="357"/>
      <c r="AN283" s="357"/>
      <c r="AO283" s="357"/>
      <c r="AP283" s="357"/>
      <c r="AQ283" s="357"/>
      <c r="AR283" s="357"/>
      <c r="AS283" s="357"/>
      <c r="AT283" s="357"/>
      <c r="AU283" s="357"/>
      <c r="AV283" s="357"/>
      <c r="AW283" s="357"/>
      <c r="AX283" s="357"/>
      <c r="AY283" s="357"/>
      <c r="AZ283" s="357"/>
      <c r="BA283" s="357"/>
      <c r="BB283" s="357"/>
      <c r="BC283" s="357"/>
      <c r="BD283" s="357"/>
      <c r="BE283" s="357"/>
      <c r="BF283" s="357"/>
      <c r="BG283" s="357"/>
      <c r="BH283" s="357"/>
      <c r="BI283" s="357"/>
      <c r="BJ283" s="357"/>
      <c r="BK283" s="357"/>
    </row>
    <row r="284" spans="1:63" ht="9.75" customHeight="1">
      <c r="A284" s="357"/>
      <c r="B284" s="357"/>
      <c r="C284" s="357"/>
      <c r="D284" s="357"/>
      <c r="E284" s="357"/>
      <c r="F284" s="359"/>
      <c r="G284" s="357"/>
      <c r="H284" s="357"/>
      <c r="I284" s="357"/>
      <c r="J284" s="357"/>
      <c r="K284" s="357"/>
      <c r="L284" s="357"/>
      <c r="M284" s="357"/>
      <c r="N284" s="357"/>
      <c r="O284" s="357"/>
      <c r="P284" s="357"/>
      <c r="Q284" s="357"/>
      <c r="R284" s="357"/>
      <c r="S284" s="357"/>
      <c r="T284" s="357"/>
      <c r="U284" s="357"/>
      <c r="V284" s="357"/>
      <c r="W284" s="357"/>
      <c r="X284" s="357"/>
      <c r="Y284" s="357"/>
      <c r="Z284" s="357"/>
      <c r="AA284" s="357"/>
      <c r="AB284" s="357"/>
      <c r="AC284" s="357"/>
      <c r="AD284" s="357"/>
      <c r="AE284" s="357"/>
      <c r="AF284" s="357"/>
      <c r="AG284" s="357"/>
      <c r="AH284" s="357"/>
      <c r="AI284" s="357"/>
      <c r="AJ284" s="357"/>
      <c r="AK284" s="357"/>
      <c r="AL284" s="357"/>
      <c r="AM284" s="357"/>
      <c r="AN284" s="357"/>
      <c r="AO284" s="357"/>
      <c r="AP284" s="357"/>
      <c r="AQ284" s="357"/>
      <c r="AR284" s="357"/>
      <c r="AS284" s="357"/>
      <c r="AT284" s="357"/>
      <c r="AU284" s="357"/>
      <c r="AV284" s="357"/>
      <c r="AW284" s="357"/>
      <c r="AX284" s="357"/>
      <c r="AY284" s="357"/>
      <c r="AZ284" s="357"/>
      <c r="BA284" s="357"/>
      <c r="BB284" s="357"/>
      <c r="BC284" s="357"/>
      <c r="BD284" s="357"/>
      <c r="BE284" s="357"/>
      <c r="BF284" s="357"/>
      <c r="BG284" s="357"/>
      <c r="BH284" s="357"/>
      <c r="BI284" s="357"/>
      <c r="BJ284" s="357"/>
      <c r="BK284" s="357"/>
    </row>
    <row r="285" spans="1:63" ht="9.75" customHeight="1">
      <c r="A285" s="357"/>
      <c r="B285" s="357"/>
      <c r="C285" s="357"/>
      <c r="D285" s="357"/>
      <c r="E285" s="357"/>
      <c r="F285" s="359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7"/>
      <c r="V285" s="357"/>
      <c r="W285" s="357"/>
      <c r="X285" s="357"/>
      <c r="Y285" s="357"/>
      <c r="Z285" s="357"/>
      <c r="AA285" s="357"/>
      <c r="AB285" s="357"/>
      <c r="AC285" s="357"/>
      <c r="AD285" s="357"/>
      <c r="AE285" s="357"/>
      <c r="AF285" s="357"/>
      <c r="AG285" s="357"/>
      <c r="AH285" s="357"/>
      <c r="AI285" s="357"/>
      <c r="AJ285" s="357"/>
      <c r="AK285" s="357"/>
      <c r="AL285" s="357"/>
      <c r="AM285" s="357"/>
      <c r="AN285" s="357"/>
      <c r="AO285" s="357"/>
      <c r="AP285" s="357"/>
      <c r="AQ285" s="357"/>
      <c r="AR285" s="357"/>
      <c r="AS285" s="357"/>
      <c r="AT285" s="357"/>
      <c r="AU285" s="357"/>
      <c r="AV285" s="357"/>
      <c r="AW285" s="357"/>
      <c r="AX285" s="357"/>
      <c r="AY285" s="357"/>
      <c r="AZ285" s="357"/>
      <c r="BA285" s="357"/>
      <c r="BB285" s="357"/>
      <c r="BC285" s="357"/>
      <c r="BD285" s="357"/>
      <c r="BE285" s="357"/>
      <c r="BF285" s="357"/>
      <c r="BG285" s="357"/>
      <c r="BH285" s="357"/>
      <c r="BI285" s="357"/>
      <c r="BJ285" s="357"/>
      <c r="BK285" s="357"/>
    </row>
    <row r="286" spans="1:63" ht="9.75" customHeight="1">
      <c r="A286" s="357"/>
      <c r="B286" s="357"/>
      <c r="C286" s="357"/>
      <c r="D286" s="357"/>
      <c r="E286" s="357"/>
      <c r="F286" s="359"/>
      <c r="G286" s="357"/>
      <c r="H286" s="357"/>
      <c r="I286" s="357"/>
      <c r="J286" s="357"/>
      <c r="K286" s="357"/>
      <c r="L286" s="357"/>
      <c r="M286" s="357"/>
      <c r="N286" s="357"/>
      <c r="O286" s="357"/>
      <c r="P286" s="357"/>
      <c r="Q286" s="357"/>
      <c r="R286" s="357"/>
      <c r="S286" s="357"/>
      <c r="T286" s="357"/>
      <c r="U286" s="357"/>
      <c r="V286" s="357"/>
      <c r="W286" s="357"/>
      <c r="X286" s="357"/>
      <c r="Y286" s="357"/>
      <c r="Z286" s="357"/>
      <c r="AA286" s="357"/>
      <c r="AB286" s="357"/>
      <c r="AC286" s="357"/>
      <c r="AD286" s="357"/>
      <c r="AE286" s="357"/>
      <c r="AF286" s="357"/>
      <c r="AG286" s="357"/>
      <c r="AH286" s="357"/>
      <c r="AI286" s="357"/>
      <c r="AJ286" s="357"/>
      <c r="AK286" s="357"/>
      <c r="AL286" s="357"/>
      <c r="AM286" s="357"/>
      <c r="AN286" s="357"/>
      <c r="AO286" s="357"/>
      <c r="AP286" s="357"/>
      <c r="AQ286" s="357"/>
      <c r="AR286" s="357"/>
      <c r="AS286" s="357"/>
      <c r="AT286" s="357"/>
      <c r="AU286" s="357"/>
      <c r="AV286" s="357"/>
      <c r="AW286" s="357"/>
      <c r="AX286" s="357"/>
      <c r="AY286" s="357"/>
      <c r="AZ286" s="357"/>
      <c r="BA286" s="357"/>
      <c r="BB286" s="357"/>
      <c r="BC286" s="357"/>
      <c r="BD286" s="357"/>
      <c r="BE286" s="357"/>
      <c r="BF286" s="357"/>
      <c r="BG286" s="357"/>
      <c r="BH286" s="357"/>
      <c r="BI286" s="357"/>
      <c r="BJ286" s="357"/>
      <c r="BK286" s="357"/>
    </row>
    <row r="287" spans="1:63" ht="9.75" customHeight="1">
      <c r="A287" s="357"/>
      <c r="B287" s="357"/>
      <c r="C287" s="357"/>
      <c r="D287" s="357"/>
      <c r="E287" s="357"/>
      <c r="F287" s="359"/>
      <c r="G287" s="357"/>
      <c r="H287" s="357"/>
      <c r="I287" s="357"/>
      <c r="J287" s="357"/>
      <c r="K287" s="357"/>
      <c r="L287" s="357"/>
      <c r="M287" s="357"/>
      <c r="N287" s="357"/>
      <c r="O287" s="357"/>
      <c r="P287" s="357"/>
      <c r="Q287" s="357"/>
      <c r="R287" s="357"/>
      <c r="S287" s="357"/>
      <c r="T287" s="357"/>
      <c r="U287" s="357"/>
      <c r="V287" s="357"/>
      <c r="W287" s="357"/>
      <c r="X287" s="357"/>
      <c r="Y287" s="357"/>
      <c r="Z287" s="357"/>
      <c r="AA287" s="357"/>
      <c r="AB287" s="357"/>
      <c r="AC287" s="357"/>
      <c r="AD287" s="357"/>
      <c r="AE287" s="357"/>
      <c r="AF287" s="357"/>
      <c r="AG287" s="357"/>
      <c r="AH287" s="357"/>
      <c r="AI287" s="357"/>
      <c r="AJ287" s="357"/>
      <c r="AK287" s="357"/>
      <c r="AL287" s="357"/>
      <c r="AM287" s="357"/>
      <c r="AN287" s="357"/>
      <c r="AO287" s="357"/>
      <c r="AP287" s="357"/>
      <c r="AQ287" s="357"/>
      <c r="AR287" s="357"/>
      <c r="AS287" s="357"/>
      <c r="AT287" s="357"/>
      <c r="AU287" s="357"/>
      <c r="AV287" s="357"/>
      <c r="AW287" s="357"/>
      <c r="AX287" s="357"/>
      <c r="AY287" s="357"/>
      <c r="AZ287" s="357"/>
      <c r="BA287" s="357"/>
      <c r="BB287" s="357"/>
      <c r="BC287" s="357"/>
      <c r="BD287" s="357"/>
      <c r="BE287" s="357"/>
      <c r="BF287" s="357"/>
      <c r="BG287" s="357"/>
      <c r="BH287" s="357"/>
      <c r="BI287" s="357"/>
      <c r="BJ287" s="357"/>
      <c r="BK287" s="357"/>
    </row>
    <row r="288" spans="1:63" ht="9.75" customHeight="1">
      <c r="A288" s="357"/>
      <c r="B288" s="357"/>
      <c r="C288" s="357"/>
      <c r="D288" s="357"/>
      <c r="E288" s="357"/>
      <c r="F288" s="359"/>
      <c r="G288" s="357"/>
      <c r="H288" s="357"/>
      <c r="I288" s="357"/>
      <c r="J288" s="357"/>
      <c r="K288" s="357"/>
      <c r="L288" s="357"/>
      <c r="M288" s="357"/>
      <c r="N288" s="357"/>
      <c r="O288" s="357"/>
      <c r="P288" s="357"/>
      <c r="Q288" s="357"/>
      <c r="R288" s="357"/>
      <c r="S288" s="357"/>
      <c r="T288" s="357"/>
      <c r="U288" s="357"/>
      <c r="V288" s="357"/>
      <c r="W288" s="357"/>
      <c r="X288" s="357"/>
      <c r="Y288" s="357"/>
      <c r="Z288" s="357"/>
      <c r="AA288" s="357"/>
      <c r="AB288" s="357"/>
      <c r="AC288" s="357"/>
      <c r="AD288" s="357"/>
      <c r="AE288" s="357"/>
      <c r="AF288" s="357"/>
      <c r="AG288" s="357"/>
      <c r="AH288" s="357"/>
      <c r="AI288" s="357"/>
      <c r="AJ288" s="357"/>
      <c r="AK288" s="357"/>
      <c r="AL288" s="357"/>
      <c r="AM288" s="357"/>
      <c r="AN288" s="357"/>
      <c r="AO288" s="357"/>
      <c r="AP288" s="357"/>
      <c r="AQ288" s="357"/>
      <c r="AR288" s="357"/>
      <c r="AS288" s="357"/>
      <c r="AT288" s="357"/>
      <c r="AU288" s="357"/>
      <c r="AV288" s="357"/>
      <c r="AW288" s="357"/>
      <c r="AX288" s="357"/>
      <c r="AY288" s="357"/>
      <c r="AZ288" s="357"/>
      <c r="BA288" s="357"/>
      <c r="BB288" s="357"/>
      <c r="BC288" s="357"/>
      <c r="BD288" s="357"/>
      <c r="BE288" s="357"/>
      <c r="BF288" s="357"/>
      <c r="BG288" s="357"/>
      <c r="BH288" s="357"/>
      <c r="BI288" s="357"/>
      <c r="BJ288" s="357"/>
      <c r="BK288" s="357"/>
    </row>
    <row r="289" spans="1:63" ht="9.75" customHeight="1">
      <c r="A289" s="357"/>
      <c r="B289" s="357"/>
      <c r="C289" s="357"/>
      <c r="D289" s="357"/>
      <c r="E289" s="357"/>
      <c r="F289" s="359"/>
      <c r="G289" s="357"/>
      <c r="H289" s="357"/>
      <c r="I289" s="357"/>
      <c r="J289" s="357"/>
      <c r="K289" s="357"/>
      <c r="L289" s="357"/>
      <c r="M289" s="357"/>
      <c r="N289" s="357"/>
      <c r="O289" s="357"/>
      <c r="P289" s="357"/>
      <c r="Q289" s="357"/>
      <c r="R289" s="357"/>
      <c r="S289" s="357"/>
      <c r="T289" s="357"/>
      <c r="U289" s="357"/>
      <c r="V289" s="357"/>
      <c r="W289" s="357"/>
      <c r="X289" s="357"/>
      <c r="Y289" s="357"/>
      <c r="Z289" s="357"/>
      <c r="AA289" s="357"/>
      <c r="AB289" s="357"/>
      <c r="AC289" s="357"/>
      <c r="AD289" s="357"/>
      <c r="AE289" s="357"/>
      <c r="AF289" s="357"/>
      <c r="AG289" s="357"/>
      <c r="AH289" s="357"/>
      <c r="AI289" s="357"/>
      <c r="AJ289" s="357"/>
      <c r="AK289" s="357"/>
      <c r="AL289" s="357"/>
      <c r="AM289" s="357"/>
      <c r="AN289" s="357"/>
      <c r="AO289" s="357"/>
      <c r="AP289" s="357"/>
      <c r="AQ289" s="357"/>
      <c r="AR289" s="357"/>
      <c r="AS289" s="357"/>
      <c r="AT289" s="357"/>
      <c r="AU289" s="357"/>
      <c r="AV289" s="357"/>
      <c r="AW289" s="357"/>
      <c r="AX289" s="357"/>
      <c r="AY289" s="357"/>
      <c r="AZ289" s="357"/>
      <c r="BA289" s="357"/>
      <c r="BB289" s="357"/>
      <c r="BC289" s="357"/>
      <c r="BD289" s="357"/>
      <c r="BE289" s="357"/>
      <c r="BF289" s="357"/>
      <c r="BG289" s="357"/>
      <c r="BH289" s="357"/>
      <c r="BI289" s="357"/>
      <c r="BJ289" s="357"/>
      <c r="BK289" s="357"/>
    </row>
    <row r="290" spans="1:63" ht="9.75" customHeight="1">
      <c r="A290" s="357"/>
      <c r="B290" s="357"/>
      <c r="C290" s="357"/>
      <c r="D290" s="357"/>
      <c r="E290" s="357"/>
      <c r="F290" s="359"/>
      <c r="G290" s="357"/>
      <c r="H290" s="357"/>
      <c r="I290" s="357"/>
      <c r="J290" s="357"/>
      <c r="K290" s="357"/>
      <c r="L290" s="357"/>
      <c r="M290" s="357"/>
      <c r="N290" s="357"/>
      <c r="O290" s="357"/>
      <c r="P290" s="357"/>
      <c r="Q290" s="357"/>
      <c r="R290" s="357"/>
      <c r="S290" s="357"/>
      <c r="T290" s="357"/>
      <c r="U290" s="357"/>
      <c r="V290" s="357"/>
      <c r="W290" s="357"/>
      <c r="X290" s="357"/>
      <c r="Y290" s="357"/>
      <c r="Z290" s="357"/>
      <c r="AA290" s="357"/>
      <c r="AB290" s="357"/>
      <c r="AC290" s="357"/>
      <c r="AD290" s="357"/>
      <c r="AE290" s="357"/>
      <c r="AF290" s="357"/>
      <c r="AG290" s="357"/>
      <c r="AH290" s="357"/>
      <c r="AI290" s="357"/>
      <c r="AJ290" s="357"/>
      <c r="AK290" s="357"/>
      <c r="AL290" s="357"/>
      <c r="AM290" s="357"/>
      <c r="AN290" s="357"/>
      <c r="AO290" s="357"/>
      <c r="AP290" s="357"/>
      <c r="AQ290" s="357"/>
      <c r="AR290" s="357"/>
      <c r="AS290" s="357"/>
      <c r="AT290" s="357"/>
      <c r="AU290" s="357"/>
      <c r="AV290" s="357"/>
      <c r="AW290" s="357"/>
      <c r="AX290" s="357"/>
      <c r="AY290" s="357"/>
      <c r="AZ290" s="357"/>
      <c r="BA290" s="357"/>
      <c r="BB290" s="357"/>
      <c r="BC290" s="357"/>
      <c r="BD290" s="357"/>
      <c r="BE290" s="357"/>
      <c r="BF290" s="357"/>
      <c r="BG290" s="357"/>
      <c r="BH290" s="357"/>
      <c r="BI290" s="357"/>
      <c r="BJ290" s="357"/>
      <c r="BK290" s="357"/>
    </row>
    <row r="291" spans="1:63" ht="9.75" customHeight="1">
      <c r="A291" s="357"/>
      <c r="B291" s="357"/>
      <c r="C291" s="357"/>
      <c r="D291" s="357"/>
      <c r="E291" s="357"/>
      <c r="F291" s="359"/>
      <c r="G291" s="357"/>
      <c r="H291" s="357"/>
      <c r="I291" s="357"/>
      <c r="J291" s="357"/>
      <c r="K291" s="357"/>
      <c r="L291" s="357"/>
      <c r="M291" s="357"/>
      <c r="N291" s="357"/>
      <c r="O291" s="357"/>
      <c r="P291" s="357"/>
      <c r="Q291" s="357"/>
      <c r="R291" s="357"/>
      <c r="S291" s="357"/>
      <c r="T291" s="357"/>
      <c r="U291" s="357"/>
      <c r="V291" s="357"/>
      <c r="W291" s="357"/>
      <c r="X291" s="357"/>
      <c r="Y291" s="357"/>
      <c r="Z291" s="357"/>
      <c r="AA291" s="357"/>
      <c r="AB291" s="357"/>
      <c r="AC291" s="357"/>
      <c r="AD291" s="357"/>
      <c r="AE291" s="357"/>
      <c r="AF291" s="357"/>
      <c r="AG291" s="357"/>
      <c r="AH291" s="357"/>
      <c r="AI291" s="357"/>
      <c r="AJ291" s="357"/>
      <c r="AK291" s="357"/>
      <c r="AL291" s="357"/>
      <c r="AM291" s="357"/>
      <c r="AN291" s="357"/>
      <c r="AO291" s="357"/>
      <c r="AP291" s="357"/>
      <c r="AQ291" s="357"/>
      <c r="AR291" s="357"/>
      <c r="AS291" s="357"/>
      <c r="AT291" s="357"/>
      <c r="AU291" s="357"/>
      <c r="AV291" s="357"/>
      <c r="AW291" s="357"/>
      <c r="AX291" s="357"/>
      <c r="AY291" s="357"/>
      <c r="AZ291" s="357"/>
      <c r="BA291" s="357"/>
      <c r="BB291" s="357"/>
      <c r="BC291" s="357"/>
      <c r="BD291" s="357"/>
      <c r="BE291" s="357"/>
      <c r="BF291" s="357"/>
      <c r="BG291" s="357"/>
      <c r="BH291" s="357"/>
      <c r="BI291" s="357"/>
      <c r="BJ291" s="357"/>
      <c r="BK291" s="357"/>
    </row>
    <row r="292" spans="1:63" ht="9.75" customHeight="1">
      <c r="A292" s="357"/>
      <c r="B292" s="357"/>
      <c r="C292" s="357"/>
      <c r="D292" s="357"/>
      <c r="E292" s="357"/>
      <c r="F292" s="359"/>
      <c r="G292" s="357"/>
      <c r="H292" s="357"/>
      <c r="I292" s="357"/>
      <c r="J292" s="357"/>
      <c r="K292" s="357"/>
      <c r="L292" s="357"/>
      <c r="M292" s="357"/>
      <c r="N292" s="357"/>
      <c r="O292" s="357"/>
      <c r="P292" s="357"/>
      <c r="Q292" s="357"/>
      <c r="R292" s="357"/>
      <c r="S292" s="357"/>
      <c r="T292" s="357"/>
      <c r="U292" s="357"/>
      <c r="V292" s="357"/>
      <c r="W292" s="357"/>
      <c r="X292" s="357"/>
      <c r="Y292" s="357"/>
      <c r="Z292" s="357"/>
      <c r="AA292" s="357"/>
      <c r="AB292" s="357"/>
      <c r="AC292" s="357"/>
      <c r="AD292" s="357"/>
      <c r="AE292" s="357"/>
      <c r="AF292" s="357"/>
      <c r="AG292" s="357"/>
      <c r="AH292" s="357"/>
      <c r="AI292" s="357"/>
      <c r="AJ292" s="357"/>
      <c r="AK292" s="357"/>
      <c r="AL292" s="357"/>
      <c r="AM292" s="357"/>
      <c r="AN292" s="357"/>
      <c r="AO292" s="357"/>
      <c r="AP292" s="357"/>
      <c r="AQ292" s="357"/>
      <c r="AR292" s="357"/>
      <c r="AS292" s="357"/>
      <c r="AT292" s="357"/>
      <c r="AU292" s="357"/>
      <c r="AV292" s="357"/>
      <c r="AW292" s="357"/>
      <c r="AX292" s="357"/>
      <c r="AY292" s="357"/>
      <c r="AZ292" s="357"/>
      <c r="BA292" s="357"/>
      <c r="BB292" s="357"/>
      <c r="BC292" s="357"/>
      <c r="BD292" s="357"/>
      <c r="BE292" s="357"/>
      <c r="BF292" s="357"/>
      <c r="BG292" s="357"/>
      <c r="BH292" s="357"/>
      <c r="BI292" s="357"/>
      <c r="BJ292" s="357"/>
      <c r="BK292" s="357"/>
    </row>
    <row r="293" spans="1:63" ht="9.75" customHeight="1">
      <c r="A293" s="357"/>
      <c r="B293" s="357"/>
      <c r="C293" s="357"/>
      <c r="D293" s="357"/>
      <c r="E293" s="357"/>
      <c r="F293" s="359"/>
      <c r="G293" s="357"/>
      <c r="H293" s="357"/>
      <c r="I293" s="357"/>
      <c r="J293" s="357"/>
      <c r="K293" s="357"/>
      <c r="L293" s="357"/>
      <c r="M293" s="357"/>
      <c r="N293" s="357"/>
      <c r="O293" s="357"/>
      <c r="P293" s="357"/>
      <c r="Q293" s="357"/>
      <c r="R293" s="357"/>
      <c r="S293" s="357"/>
      <c r="T293" s="357"/>
      <c r="U293" s="357"/>
      <c r="V293" s="357"/>
      <c r="W293" s="357"/>
      <c r="X293" s="357"/>
      <c r="Y293" s="357"/>
      <c r="Z293" s="357"/>
      <c r="AA293" s="357"/>
      <c r="AB293" s="357"/>
      <c r="AC293" s="357"/>
      <c r="AD293" s="357"/>
      <c r="AE293" s="357"/>
      <c r="AF293" s="357"/>
      <c r="AG293" s="357"/>
      <c r="AH293" s="357"/>
      <c r="AI293" s="357"/>
      <c r="AJ293" s="357"/>
      <c r="AK293" s="357"/>
      <c r="AL293" s="357"/>
      <c r="AM293" s="357"/>
      <c r="AN293" s="357"/>
      <c r="AO293" s="357"/>
      <c r="AP293" s="357"/>
      <c r="AQ293" s="357"/>
      <c r="AR293" s="357"/>
      <c r="AS293" s="357"/>
      <c r="AT293" s="357"/>
      <c r="AU293" s="357"/>
      <c r="AV293" s="357"/>
      <c r="AW293" s="357"/>
      <c r="AX293" s="357"/>
      <c r="AY293" s="357"/>
      <c r="AZ293" s="357"/>
      <c r="BA293" s="357"/>
      <c r="BB293" s="357"/>
      <c r="BC293" s="357"/>
      <c r="BD293" s="357"/>
      <c r="BE293" s="357"/>
      <c r="BF293" s="357"/>
      <c r="BG293" s="357"/>
      <c r="BH293" s="357"/>
      <c r="BI293" s="357"/>
      <c r="BJ293" s="357"/>
      <c r="BK293" s="357"/>
    </row>
    <row r="294" spans="1:63" ht="9.75" customHeight="1">
      <c r="A294" s="357"/>
      <c r="B294" s="357"/>
      <c r="C294" s="357"/>
      <c r="D294" s="357"/>
      <c r="E294" s="357"/>
      <c r="F294" s="359"/>
      <c r="G294" s="357"/>
      <c r="H294" s="357"/>
      <c r="I294" s="357"/>
      <c r="J294" s="357"/>
      <c r="K294" s="357"/>
      <c r="L294" s="357"/>
      <c r="M294" s="357"/>
      <c r="N294" s="357"/>
      <c r="O294" s="357"/>
      <c r="P294" s="357"/>
      <c r="Q294" s="357"/>
      <c r="R294" s="357"/>
      <c r="S294" s="357"/>
      <c r="T294" s="357"/>
      <c r="U294" s="357"/>
      <c r="V294" s="357"/>
      <c r="W294" s="357"/>
      <c r="X294" s="357"/>
      <c r="Y294" s="357"/>
      <c r="Z294" s="357"/>
      <c r="AA294" s="357"/>
      <c r="AB294" s="357"/>
      <c r="AC294" s="357"/>
      <c r="AD294" s="357"/>
      <c r="AE294" s="357"/>
      <c r="AF294" s="357"/>
      <c r="AG294" s="357"/>
      <c r="AH294" s="357"/>
      <c r="AI294" s="357"/>
      <c r="AJ294" s="357"/>
      <c r="AK294" s="357"/>
      <c r="AL294" s="357"/>
      <c r="AM294" s="357"/>
      <c r="AN294" s="357"/>
      <c r="AO294" s="357"/>
      <c r="AP294" s="357"/>
      <c r="AQ294" s="357"/>
      <c r="AR294" s="357"/>
      <c r="AS294" s="357"/>
      <c r="AT294" s="357"/>
      <c r="AU294" s="357"/>
      <c r="AV294" s="357"/>
      <c r="AW294" s="357"/>
      <c r="AX294" s="357"/>
      <c r="AY294" s="357"/>
      <c r="AZ294" s="357"/>
      <c r="BA294" s="357"/>
      <c r="BB294" s="357"/>
      <c r="BC294" s="357"/>
      <c r="BD294" s="357"/>
      <c r="BE294" s="357"/>
      <c r="BF294" s="357"/>
      <c r="BG294" s="357"/>
      <c r="BH294" s="357"/>
      <c r="BI294" s="357"/>
      <c r="BJ294" s="357"/>
      <c r="BK294" s="357"/>
    </row>
    <row r="295" spans="1:63" ht="9.75" customHeight="1">
      <c r="A295" s="357"/>
      <c r="B295" s="357"/>
      <c r="C295" s="357"/>
      <c r="D295" s="357"/>
      <c r="E295" s="357"/>
      <c r="F295" s="359"/>
      <c r="G295" s="357"/>
      <c r="H295" s="357"/>
      <c r="I295" s="357"/>
      <c r="J295" s="357"/>
      <c r="K295" s="357"/>
      <c r="L295" s="357"/>
      <c r="M295" s="357"/>
      <c r="N295" s="357"/>
      <c r="O295" s="357"/>
      <c r="P295" s="357"/>
      <c r="Q295" s="357"/>
      <c r="R295" s="357"/>
      <c r="S295" s="357"/>
      <c r="T295" s="357"/>
      <c r="U295" s="357"/>
      <c r="V295" s="357"/>
      <c r="W295" s="357"/>
      <c r="X295" s="357"/>
      <c r="Y295" s="357"/>
      <c r="Z295" s="357"/>
      <c r="AA295" s="357"/>
      <c r="AB295" s="357"/>
      <c r="AC295" s="357"/>
      <c r="AD295" s="357"/>
      <c r="AE295" s="357"/>
      <c r="AF295" s="357"/>
      <c r="AG295" s="357"/>
      <c r="AH295" s="357"/>
      <c r="AI295" s="357"/>
      <c r="AJ295" s="357"/>
      <c r="AK295" s="357"/>
      <c r="AL295" s="357"/>
      <c r="AM295" s="357"/>
      <c r="AN295" s="357"/>
      <c r="AO295" s="357"/>
      <c r="AP295" s="357"/>
      <c r="AQ295" s="357"/>
      <c r="AR295" s="357"/>
      <c r="AS295" s="357"/>
      <c r="AT295" s="357"/>
      <c r="AU295" s="357"/>
      <c r="AV295" s="357"/>
      <c r="AW295" s="357"/>
      <c r="AX295" s="357"/>
      <c r="AY295" s="357"/>
      <c r="AZ295" s="357"/>
      <c r="BA295" s="357"/>
      <c r="BB295" s="357"/>
      <c r="BC295" s="357"/>
      <c r="BD295" s="357"/>
      <c r="BE295" s="357"/>
      <c r="BF295" s="357"/>
      <c r="BG295" s="357"/>
      <c r="BH295" s="357"/>
      <c r="BI295" s="357"/>
      <c r="BJ295" s="357"/>
      <c r="BK295" s="357"/>
    </row>
    <row r="296" spans="1:63" ht="9.75" customHeight="1">
      <c r="A296" s="357"/>
      <c r="B296" s="357"/>
      <c r="C296" s="357"/>
      <c r="D296" s="357"/>
      <c r="E296" s="357"/>
      <c r="F296" s="359"/>
      <c r="G296" s="357"/>
      <c r="H296" s="357"/>
      <c r="I296" s="357"/>
      <c r="J296" s="357"/>
      <c r="K296" s="357"/>
      <c r="L296" s="357"/>
      <c r="M296" s="357"/>
      <c r="N296" s="357"/>
      <c r="O296" s="357"/>
      <c r="P296" s="357"/>
      <c r="Q296" s="357"/>
      <c r="R296" s="357"/>
      <c r="S296" s="357"/>
      <c r="T296" s="357"/>
      <c r="U296" s="357"/>
      <c r="V296" s="357"/>
      <c r="W296" s="357"/>
      <c r="X296" s="357"/>
      <c r="Y296" s="357"/>
      <c r="Z296" s="357"/>
      <c r="AA296" s="357"/>
      <c r="AB296" s="357"/>
      <c r="AC296" s="357"/>
      <c r="AD296" s="357"/>
      <c r="AE296" s="357"/>
      <c r="AF296" s="357"/>
      <c r="AG296" s="357"/>
      <c r="AH296" s="357"/>
      <c r="AI296" s="357"/>
      <c r="AJ296" s="357"/>
      <c r="AK296" s="357"/>
      <c r="AL296" s="357"/>
      <c r="AM296" s="357"/>
      <c r="AN296" s="357"/>
      <c r="AO296" s="357"/>
      <c r="AP296" s="357"/>
      <c r="AQ296" s="357"/>
      <c r="AR296" s="357"/>
      <c r="AS296" s="357"/>
      <c r="AT296" s="357"/>
      <c r="AU296" s="357"/>
      <c r="AV296" s="357"/>
      <c r="AW296" s="357"/>
      <c r="AX296" s="357"/>
      <c r="AY296" s="357"/>
      <c r="AZ296" s="357"/>
      <c r="BA296" s="357"/>
      <c r="BB296" s="357"/>
      <c r="BC296" s="357"/>
      <c r="BD296" s="357"/>
      <c r="BE296" s="357"/>
      <c r="BF296" s="357"/>
      <c r="BG296" s="357"/>
      <c r="BH296" s="357"/>
      <c r="BI296" s="357"/>
      <c r="BJ296" s="357"/>
      <c r="BK296" s="357"/>
    </row>
    <row r="297" spans="1:63" ht="9.75" customHeight="1">
      <c r="A297" s="357"/>
      <c r="B297" s="357"/>
      <c r="C297" s="357"/>
      <c r="D297" s="357"/>
      <c r="E297" s="357"/>
      <c r="F297" s="359"/>
      <c r="G297" s="357"/>
      <c r="H297" s="357"/>
      <c r="I297" s="357"/>
      <c r="J297" s="357"/>
      <c r="K297" s="357"/>
      <c r="L297" s="357"/>
      <c r="M297" s="357"/>
      <c r="N297" s="357"/>
      <c r="O297" s="357"/>
      <c r="P297" s="357"/>
      <c r="Q297" s="357"/>
      <c r="R297" s="357"/>
      <c r="S297" s="357"/>
      <c r="T297" s="357"/>
      <c r="U297" s="357"/>
      <c r="V297" s="357"/>
      <c r="W297" s="357"/>
      <c r="X297" s="357"/>
      <c r="Y297" s="357"/>
      <c r="Z297" s="357"/>
      <c r="AA297" s="357"/>
      <c r="AB297" s="357"/>
      <c r="AC297" s="357"/>
      <c r="AD297" s="357"/>
      <c r="AE297" s="357"/>
      <c r="AF297" s="357"/>
      <c r="AG297" s="357"/>
      <c r="AH297" s="357"/>
      <c r="AI297" s="357"/>
      <c r="AJ297" s="357"/>
      <c r="AK297" s="357"/>
      <c r="AL297" s="357"/>
      <c r="AM297" s="357"/>
      <c r="AN297" s="357"/>
      <c r="AO297" s="357"/>
      <c r="AP297" s="357"/>
      <c r="AQ297" s="357"/>
      <c r="AR297" s="357"/>
      <c r="AS297" s="357"/>
      <c r="AT297" s="357"/>
      <c r="AU297" s="357"/>
      <c r="AV297" s="357"/>
      <c r="AW297" s="357"/>
      <c r="AX297" s="357"/>
      <c r="AY297" s="357"/>
      <c r="AZ297" s="357"/>
      <c r="BA297" s="357"/>
      <c r="BB297" s="357"/>
      <c r="BC297" s="357"/>
      <c r="BD297" s="357"/>
      <c r="BE297" s="357"/>
      <c r="BF297" s="357"/>
      <c r="BG297" s="357"/>
      <c r="BH297" s="357"/>
      <c r="BI297" s="357"/>
      <c r="BJ297" s="357"/>
      <c r="BK297" s="357"/>
    </row>
    <row r="298" spans="1:63" ht="9.75" customHeight="1">
      <c r="A298" s="357"/>
      <c r="B298" s="357"/>
      <c r="C298" s="357"/>
      <c r="D298" s="357"/>
      <c r="E298" s="357"/>
      <c r="F298" s="359"/>
      <c r="G298" s="357"/>
      <c r="H298" s="357"/>
      <c r="I298" s="357"/>
      <c r="J298" s="357"/>
      <c r="K298" s="357"/>
      <c r="L298" s="357"/>
      <c r="M298" s="357"/>
      <c r="N298" s="357"/>
      <c r="O298" s="357"/>
      <c r="P298" s="357"/>
      <c r="Q298" s="357"/>
      <c r="R298" s="357"/>
      <c r="S298" s="357"/>
      <c r="T298" s="357"/>
      <c r="U298" s="357"/>
      <c r="V298" s="357"/>
      <c r="W298" s="357"/>
      <c r="X298" s="357"/>
      <c r="Y298" s="357"/>
      <c r="Z298" s="357"/>
      <c r="AA298" s="357"/>
      <c r="AB298" s="357"/>
      <c r="AC298" s="357"/>
      <c r="AD298" s="357"/>
      <c r="AE298" s="357"/>
      <c r="AF298" s="357"/>
      <c r="AG298" s="357"/>
      <c r="AH298" s="357"/>
      <c r="AI298" s="357"/>
      <c r="AJ298" s="357"/>
      <c r="AK298" s="357"/>
      <c r="AL298" s="357"/>
      <c r="AM298" s="357"/>
      <c r="AN298" s="357"/>
      <c r="AO298" s="357"/>
      <c r="AP298" s="357"/>
      <c r="AQ298" s="357"/>
      <c r="AR298" s="357"/>
      <c r="AS298" s="357"/>
      <c r="AT298" s="357"/>
      <c r="AU298" s="357"/>
      <c r="AV298" s="357"/>
      <c r="AW298" s="357"/>
      <c r="AX298" s="357"/>
      <c r="AY298" s="357"/>
      <c r="AZ298" s="357"/>
      <c r="BA298" s="357"/>
      <c r="BB298" s="357"/>
      <c r="BC298" s="357"/>
      <c r="BD298" s="357"/>
      <c r="BE298" s="357"/>
      <c r="BF298" s="357"/>
      <c r="BG298" s="357"/>
      <c r="BH298" s="357"/>
      <c r="BI298" s="357"/>
      <c r="BJ298" s="357"/>
      <c r="BK298" s="357"/>
    </row>
    <row r="299" spans="1:63" ht="9.75" customHeight="1">
      <c r="A299" s="357"/>
      <c r="B299" s="357"/>
      <c r="C299" s="357"/>
      <c r="D299" s="357"/>
      <c r="E299" s="357"/>
      <c r="F299" s="359"/>
      <c r="G299" s="357"/>
      <c r="H299" s="357"/>
      <c r="I299" s="357"/>
      <c r="J299" s="357"/>
      <c r="K299" s="357"/>
      <c r="L299" s="357"/>
      <c r="M299" s="357"/>
      <c r="N299" s="357"/>
      <c r="O299" s="357"/>
      <c r="P299" s="357"/>
      <c r="Q299" s="357"/>
      <c r="R299" s="357"/>
      <c r="S299" s="357"/>
      <c r="T299" s="357"/>
      <c r="U299" s="357"/>
      <c r="V299" s="357"/>
      <c r="W299" s="357"/>
      <c r="X299" s="357"/>
      <c r="Y299" s="357"/>
      <c r="Z299" s="357"/>
      <c r="AA299" s="357"/>
      <c r="AB299" s="357"/>
      <c r="AC299" s="357"/>
      <c r="AD299" s="357"/>
      <c r="AE299" s="357"/>
      <c r="AF299" s="357"/>
      <c r="AG299" s="357"/>
      <c r="AH299" s="357"/>
      <c r="AI299" s="357"/>
      <c r="AJ299" s="357"/>
      <c r="AK299" s="357"/>
      <c r="AL299" s="357"/>
      <c r="AM299" s="357"/>
      <c r="AN299" s="357"/>
      <c r="AO299" s="357"/>
      <c r="AP299" s="357"/>
      <c r="AQ299" s="357"/>
      <c r="AR299" s="357"/>
      <c r="AS299" s="357"/>
      <c r="AT299" s="357"/>
      <c r="AU299" s="357"/>
      <c r="AV299" s="357"/>
      <c r="AW299" s="357"/>
      <c r="AX299" s="357"/>
      <c r="AY299" s="357"/>
      <c r="AZ299" s="357"/>
      <c r="BA299" s="357"/>
      <c r="BB299" s="357"/>
      <c r="BC299" s="357"/>
      <c r="BD299" s="357"/>
      <c r="BE299" s="357"/>
      <c r="BF299" s="357"/>
      <c r="BG299" s="357"/>
      <c r="BH299" s="357"/>
      <c r="BI299" s="357"/>
      <c r="BJ299" s="357"/>
      <c r="BK299" s="357"/>
    </row>
    <row r="300" spans="1:63" ht="9.75" customHeight="1">
      <c r="A300" s="357"/>
      <c r="B300" s="357"/>
      <c r="C300" s="357"/>
      <c r="D300" s="357"/>
      <c r="E300" s="357"/>
      <c r="F300" s="359"/>
      <c r="G300" s="357"/>
      <c r="H300" s="357"/>
      <c r="I300" s="357"/>
      <c r="J300" s="357"/>
      <c r="K300" s="357"/>
      <c r="L300" s="357"/>
      <c r="M300" s="357"/>
      <c r="N300" s="357"/>
      <c r="O300" s="357"/>
      <c r="P300" s="357"/>
      <c r="Q300" s="357"/>
      <c r="R300" s="357"/>
      <c r="S300" s="357"/>
      <c r="T300" s="357"/>
      <c r="U300" s="357"/>
      <c r="V300" s="357"/>
      <c r="W300" s="357"/>
      <c r="X300" s="357"/>
      <c r="Y300" s="357"/>
      <c r="Z300" s="357"/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7"/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7"/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</row>
    <row r="301" spans="1:63" ht="9.75" customHeight="1">
      <c r="A301" s="357"/>
      <c r="B301" s="357"/>
      <c r="C301" s="357"/>
      <c r="D301" s="357"/>
      <c r="E301" s="357"/>
      <c r="F301" s="359"/>
      <c r="G301" s="357"/>
      <c r="H301" s="357"/>
      <c r="I301" s="357"/>
      <c r="J301" s="357"/>
      <c r="K301" s="357"/>
      <c r="L301" s="357"/>
      <c r="M301" s="357"/>
      <c r="N301" s="357"/>
      <c r="O301" s="357"/>
      <c r="P301" s="357"/>
      <c r="Q301" s="357"/>
      <c r="R301" s="357"/>
      <c r="S301" s="357"/>
      <c r="T301" s="357"/>
      <c r="U301" s="357"/>
      <c r="V301" s="357"/>
      <c r="W301" s="357"/>
      <c r="X301" s="357"/>
      <c r="Y301" s="357"/>
      <c r="Z301" s="357"/>
      <c r="AA301" s="357"/>
      <c r="AB301" s="357"/>
      <c r="AC301" s="357"/>
      <c r="AD301" s="357"/>
      <c r="AE301" s="357"/>
      <c r="AF301" s="357"/>
      <c r="AG301" s="357"/>
      <c r="AH301" s="357"/>
      <c r="AI301" s="357"/>
      <c r="AJ301" s="357"/>
      <c r="AK301" s="357"/>
      <c r="AL301" s="357"/>
      <c r="AM301" s="357"/>
      <c r="AN301" s="357"/>
      <c r="AO301" s="357"/>
      <c r="AP301" s="357"/>
      <c r="AQ301" s="357"/>
      <c r="AR301" s="357"/>
      <c r="AS301" s="357"/>
      <c r="AT301" s="357"/>
      <c r="AU301" s="357"/>
      <c r="AV301" s="357"/>
      <c r="AW301" s="357"/>
      <c r="AX301" s="357"/>
      <c r="AY301" s="357"/>
      <c r="AZ301" s="357"/>
      <c r="BA301" s="357"/>
      <c r="BB301" s="357"/>
      <c r="BC301" s="357"/>
      <c r="BD301" s="357"/>
      <c r="BE301" s="357"/>
      <c r="BF301" s="357"/>
      <c r="BG301" s="357"/>
      <c r="BH301" s="357"/>
      <c r="BI301" s="357"/>
      <c r="BJ301" s="357"/>
      <c r="BK301" s="357"/>
    </row>
    <row r="302" spans="1:63" ht="9.75" customHeight="1">
      <c r="A302" s="357"/>
      <c r="B302" s="357"/>
      <c r="C302" s="357"/>
      <c r="D302" s="357"/>
      <c r="E302" s="357"/>
      <c r="F302" s="359"/>
      <c r="G302" s="357"/>
      <c r="H302" s="357"/>
      <c r="I302" s="357"/>
      <c r="J302" s="357"/>
      <c r="K302" s="357"/>
      <c r="L302" s="357"/>
      <c r="M302" s="357"/>
      <c r="N302" s="357"/>
      <c r="O302" s="357"/>
      <c r="P302" s="357"/>
      <c r="Q302" s="357"/>
      <c r="R302" s="357"/>
      <c r="S302" s="357"/>
      <c r="T302" s="357"/>
      <c r="U302" s="357"/>
      <c r="V302" s="357"/>
      <c r="W302" s="357"/>
      <c r="X302" s="357"/>
      <c r="Y302" s="357"/>
      <c r="Z302" s="357"/>
      <c r="AA302" s="357"/>
      <c r="AB302" s="357"/>
      <c r="AC302" s="357"/>
      <c r="AD302" s="357"/>
      <c r="AE302" s="357"/>
      <c r="AF302" s="357"/>
      <c r="AG302" s="357"/>
      <c r="AH302" s="357"/>
      <c r="AI302" s="357"/>
      <c r="AJ302" s="357"/>
      <c r="AK302" s="357"/>
      <c r="AL302" s="357"/>
      <c r="AM302" s="357"/>
      <c r="AN302" s="357"/>
      <c r="AO302" s="357"/>
      <c r="AP302" s="357"/>
      <c r="AQ302" s="357"/>
      <c r="AR302" s="357"/>
      <c r="AS302" s="357"/>
      <c r="AT302" s="357"/>
      <c r="AU302" s="357"/>
      <c r="AV302" s="357"/>
      <c r="AW302" s="357"/>
      <c r="AX302" s="357"/>
      <c r="AY302" s="357"/>
      <c r="AZ302" s="357"/>
      <c r="BA302" s="357"/>
      <c r="BB302" s="357"/>
      <c r="BC302" s="357"/>
      <c r="BD302" s="357"/>
      <c r="BE302" s="357"/>
      <c r="BF302" s="357"/>
      <c r="BG302" s="357"/>
      <c r="BH302" s="357"/>
      <c r="BI302" s="357"/>
      <c r="BJ302" s="357"/>
      <c r="BK302" s="357"/>
    </row>
    <row r="303" spans="1:63" ht="9.75" customHeight="1">
      <c r="A303" s="357"/>
      <c r="B303" s="357"/>
      <c r="C303" s="357"/>
      <c r="D303" s="357"/>
      <c r="E303" s="357"/>
      <c r="F303" s="359"/>
      <c r="G303" s="357"/>
      <c r="H303" s="357"/>
      <c r="I303" s="357"/>
      <c r="J303" s="357"/>
      <c r="K303" s="357"/>
      <c r="L303" s="357"/>
      <c r="M303" s="357"/>
      <c r="N303" s="357"/>
      <c r="O303" s="357"/>
      <c r="P303" s="357"/>
      <c r="Q303" s="357"/>
      <c r="R303" s="357"/>
      <c r="S303" s="357"/>
      <c r="T303" s="357"/>
      <c r="U303" s="357"/>
      <c r="V303" s="357"/>
      <c r="W303" s="357"/>
      <c r="X303" s="357"/>
      <c r="Y303" s="357"/>
      <c r="Z303" s="357"/>
      <c r="AA303" s="357"/>
      <c r="AB303" s="357"/>
      <c r="AC303" s="357"/>
      <c r="AD303" s="357"/>
      <c r="AE303" s="357"/>
      <c r="AF303" s="357"/>
      <c r="AG303" s="357"/>
      <c r="AH303" s="357"/>
      <c r="AI303" s="357"/>
      <c r="AJ303" s="357"/>
      <c r="AK303" s="357"/>
      <c r="AL303" s="357"/>
      <c r="AM303" s="357"/>
      <c r="AN303" s="357"/>
      <c r="AO303" s="357"/>
      <c r="AP303" s="357"/>
      <c r="AQ303" s="357"/>
      <c r="AR303" s="357"/>
      <c r="AS303" s="357"/>
      <c r="AT303" s="357"/>
      <c r="AU303" s="357"/>
      <c r="AV303" s="357"/>
      <c r="AW303" s="357"/>
      <c r="AX303" s="357"/>
      <c r="AY303" s="357"/>
      <c r="AZ303" s="357"/>
      <c r="BA303" s="357"/>
      <c r="BB303" s="357"/>
      <c r="BC303" s="357"/>
      <c r="BD303" s="357"/>
      <c r="BE303" s="357"/>
      <c r="BF303" s="357"/>
      <c r="BG303" s="357"/>
      <c r="BH303" s="357"/>
      <c r="BI303" s="357"/>
      <c r="BJ303" s="357"/>
      <c r="BK303" s="357"/>
    </row>
    <row r="304" spans="1:63" ht="9.75" customHeight="1">
      <c r="A304" s="357"/>
      <c r="B304" s="357"/>
      <c r="C304" s="357"/>
      <c r="D304" s="357"/>
      <c r="E304" s="357"/>
      <c r="F304" s="359"/>
      <c r="G304" s="357"/>
      <c r="H304" s="357"/>
      <c r="I304" s="357"/>
      <c r="J304" s="357"/>
      <c r="K304" s="357"/>
      <c r="L304" s="357"/>
      <c r="M304" s="357"/>
      <c r="N304" s="357"/>
      <c r="O304" s="357"/>
      <c r="P304" s="357"/>
      <c r="Q304" s="357"/>
      <c r="R304" s="357"/>
      <c r="S304" s="357"/>
      <c r="T304" s="357"/>
      <c r="U304" s="357"/>
      <c r="V304" s="357"/>
      <c r="W304" s="357"/>
      <c r="X304" s="357"/>
      <c r="Y304" s="357"/>
      <c r="Z304" s="357"/>
      <c r="AA304" s="357"/>
      <c r="AB304" s="357"/>
      <c r="AC304" s="357"/>
      <c r="AD304" s="357"/>
      <c r="AE304" s="357"/>
      <c r="AF304" s="357"/>
      <c r="AG304" s="357"/>
      <c r="AH304" s="357"/>
      <c r="AI304" s="357"/>
      <c r="AJ304" s="357"/>
      <c r="AK304" s="357"/>
      <c r="AL304" s="357"/>
      <c r="AM304" s="357"/>
      <c r="AN304" s="357"/>
      <c r="AO304" s="357"/>
      <c r="AP304" s="357"/>
      <c r="AQ304" s="357"/>
      <c r="AR304" s="357"/>
      <c r="AS304" s="357"/>
      <c r="AT304" s="357"/>
      <c r="AU304" s="357"/>
      <c r="AV304" s="357"/>
      <c r="AW304" s="357"/>
      <c r="AX304" s="357"/>
      <c r="AY304" s="357"/>
      <c r="AZ304" s="357"/>
      <c r="BA304" s="357"/>
      <c r="BB304" s="357"/>
      <c r="BC304" s="357"/>
      <c r="BD304" s="357"/>
      <c r="BE304" s="357"/>
      <c r="BF304" s="357"/>
      <c r="BG304" s="357"/>
      <c r="BH304" s="357"/>
      <c r="BI304" s="357"/>
      <c r="BJ304" s="357"/>
      <c r="BK304" s="357"/>
    </row>
    <row r="305" spans="1:63" ht="9.75" customHeight="1">
      <c r="A305" s="357"/>
      <c r="B305" s="357"/>
      <c r="C305" s="357"/>
      <c r="D305" s="357"/>
      <c r="E305" s="357"/>
      <c r="F305" s="359"/>
      <c r="G305" s="357"/>
      <c r="H305" s="357"/>
      <c r="I305" s="357"/>
      <c r="J305" s="357"/>
      <c r="K305" s="357"/>
      <c r="L305" s="357"/>
      <c r="M305" s="357"/>
      <c r="N305" s="357"/>
      <c r="O305" s="357"/>
      <c r="P305" s="357"/>
      <c r="Q305" s="357"/>
      <c r="R305" s="357"/>
      <c r="S305" s="357"/>
      <c r="T305" s="357"/>
      <c r="U305" s="357"/>
      <c r="V305" s="357"/>
      <c r="W305" s="357"/>
      <c r="X305" s="357"/>
      <c r="Y305" s="357"/>
      <c r="Z305" s="357"/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7"/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7"/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</row>
    <row r="306" spans="1:63" ht="9.75" customHeight="1">
      <c r="A306" s="357"/>
      <c r="B306" s="357"/>
      <c r="C306" s="357"/>
      <c r="D306" s="357"/>
      <c r="E306" s="357"/>
      <c r="F306" s="359"/>
      <c r="G306" s="357"/>
      <c r="H306" s="357"/>
      <c r="I306" s="357"/>
      <c r="J306" s="357"/>
      <c r="K306" s="357"/>
      <c r="L306" s="357"/>
      <c r="M306" s="357"/>
      <c r="N306" s="357"/>
      <c r="O306" s="357"/>
      <c r="P306" s="357"/>
      <c r="Q306" s="357"/>
      <c r="R306" s="357"/>
      <c r="S306" s="357"/>
      <c r="T306" s="357"/>
      <c r="U306" s="357"/>
      <c r="V306" s="357"/>
      <c r="W306" s="357"/>
      <c r="X306" s="357"/>
      <c r="Y306" s="357"/>
      <c r="Z306" s="357"/>
      <c r="AA306" s="357"/>
      <c r="AB306" s="357"/>
      <c r="AC306" s="357"/>
      <c r="AD306" s="357"/>
      <c r="AE306" s="357"/>
      <c r="AF306" s="357"/>
      <c r="AG306" s="357"/>
      <c r="AH306" s="357"/>
      <c r="AI306" s="357"/>
      <c r="AJ306" s="357"/>
      <c r="AK306" s="357"/>
      <c r="AL306" s="357"/>
      <c r="AM306" s="357"/>
      <c r="AN306" s="357"/>
      <c r="AO306" s="357"/>
      <c r="AP306" s="357"/>
      <c r="AQ306" s="357"/>
      <c r="AR306" s="357"/>
      <c r="AS306" s="357"/>
      <c r="AT306" s="357"/>
      <c r="AU306" s="357"/>
      <c r="AV306" s="357"/>
      <c r="AW306" s="357"/>
      <c r="AX306" s="357"/>
      <c r="AY306" s="357"/>
      <c r="AZ306" s="357"/>
      <c r="BA306" s="357"/>
      <c r="BB306" s="357"/>
      <c r="BC306" s="357"/>
      <c r="BD306" s="357"/>
      <c r="BE306" s="357"/>
      <c r="BF306" s="357"/>
      <c r="BG306" s="357"/>
      <c r="BH306" s="357"/>
      <c r="BI306" s="357"/>
      <c r="BJ306" s="357"/>
      <c r="BK306" s="357"/>
    </row>
    <row r="307" spans="1:63" ht="9.75" customHeight="1">
      <c r="A307" s="357"/>
      <c r="B307" s="357"/>
      <c r="C307" s="357"/>
      <c r="D307" s="357"/>
      <c r="E307" s="357"/>
      <c r="F307" s="359"/>
      <c r="G307" s="357"/>
      <c r="H307" s="357"/>
      <c r="I307" s="357"/>
      <c r="J307" s="357"/>
      <c r="K307" s="357"/>
      <c r="L307" s="357"/>
      <c r="M307" s="357"/>
      <c r="N307" s="357"/>
      <c r="O307" s="357"/>
      <c r="P307" s="357"/>
      <c r="Q307" s="357"/>
      <c r="R307" s="357"/>
      <c r="S307" s="357"/>
      <c r="T307" s="357"/>
      <c r="U307" s="357"/>
      <c r="V307" s="357"/>
      <c r="W307" s="357"/>
      <c r="X307" s="357"/>
      <c r="Y307" s="357"/>
      <c r="Z307" s="357"/>
      <c r="AA307" s="357"/>
      <c r="AB307" s="357"/>
      <c r="AC307" s="357"/>
      <c r="AD307" s="357"/>
      <c r="AE307" s="357"/>
      <c r="AF307" s="357"/>
      <c r="AG307" s="357"/>
      <c r="AH307" s="357"/>
      <c r="AI307" s="357"/>
      <c r="AJ307" s="357"/>
      <c r="AK307" s="357"/>
      <c r="AL307" s="357"/>
      <c r="AM307" s="357"/>
      <c r="AN307" s="357"/>
      <c r="AO307" s="357"/>
      <c r="AP307" s="357"/>
      <c r="AQ307" s="357"/>
      <c r="AR307" s="357"/>
      <c r="AS307" s="357"/>
      <c r="AT307" s="357"/>
      <c r="AU307" s="357"/>
      <c r="AV307" s="357"/>
      <c r="AW307" s="357"/>
      <c r="AX307" s="357"/>
      <c r="AY307" s="357"/>
      <c r="AZ307" s="357"/>
      <c r="BA307" s="357"/>
      <c r="BB307" s="357"/>
      <c r="BC307" s="357"/>
      <c r="BD307" s="357"/>
      <c r="BE307" s="357"/>
      <c r="BF307" s="357"/>
      <c r="BG307" s="357"/>
      <c r="BH307" s="357"/>
      <c r="BI307" s="357"/>
      <c r="BJ307" s="357"/>
      <c r="BK307" s="357"/>
    </row>
    <row r="308" spans="1:63" ht="9.75" customHeight="1">
      <c r="A308" s="357"/>
      <c r="B308" s="357"/>
      <c r="C308" s="357"/>
      <c r="D308" s="357"/>
      <c r="E308" s="357"/>
      <c r="F308" s="359"/>
      <c r="G308" s="357"/>
      <c r="H308" s="357"/>
      <c r="I308" s="357"/>
      <c r="J308" s="357"/>
      <c r="K308" s="357"/>
      <c r="L308" s="357"/>
      <c r="M308" s="357"/>
      <c r="N308" s="357"/>
      <c r="O308" s="357"/>
      <c r="P308" s="357"/>
      <c r="Q308" s="357"/>
      <c r="R308" s="357"/>
      <c r="S308" s="357"/>
      <c r="T308" s="357"/>
      <c r="U308" s="357"/>
      <c r="V308" s="357"/>
      <c r="W308" s="357"/>
      <c r="X308" s="357"/>
      <c r="Y308" s="357"/>
      <c r="Z308" s="357"/>
      <c r="AA308" s="357"/>
      <c r="AB308" s="357"/>
      <c r="AC308" s="357"/>
      <c r="AD308" s="357"/>
      <c r="AE308" s="357"/>
      <c r="AF308" s="357"/>
      <c r="AG308" s="357"/>
      <c r="AH308" s="357"/>
      <c r="AI308" s="357"/>
      <c r="AJ308" s="357"/>
      <c r="AK308" s="357"/>
      <c r="AL308" s="357"/>
      <c r="AM308" s="357"/>
      <c r="AN308" s="357"/>
      <c r="AO308" s="357"/>
      <c r="AP308" s="357"/>
      <c r="AQ308" s="357"/>
      <c r="AR308" s="357"/>
      <c r="AS308" s="357"/>
      <c r="AT308" s="357"/>
      <c r="AU308" s="357"/>
      <c r="AV308" s="357"/>
      <c r="AW308" s="357"/>
      <c r="AX308" s="357"/>
      <c r="AY308" s="357"/>
      <c r="AZ308" s="357"/>
      <c r="BA308" s="357"/>
      <c r="BB308" s="357"/>
      <c r="BC308" s="357"/>
      <c r="BD308" s="357"/>
      <c r="BE308" s="357"/>
      <c r="BF308" s="357"/>
      <c r="BG308" s="357"/>
      <c r="BH308" s="357"/>
      <c r="BI308" s="357"/>
      <c r="BJ308" s="357"/>
      <c r="BK308" s="357"/>
    </row>
    <row r="309" spans="1:63" ht="9.75" customHeight="1">
      <c r="A309" s="357"/>
      <c r="B309" s="357"/>
      <c r="C309" s="357"/>
      <c r="D309" s="357"/>
      <c r="E309" s="357"/>
      <c r="F309" s="359"/>
      <c r="G309" s="357"/>
      <c r="H309" s="357"/>
      <c r="I309" s="357"/>
      <c r="J309" s="357"/>
      <c r="K309" s="357"/>
      <c r="L309" s="357"/>
      <c r="M309" s="357"/>
      <c r="N309" s="357"/>
      <c r="O309" s="357"/>
      <c r="P309" s="357"/>
      <c r="Q309" s="357"/>
      <c r="R309" s="357"/>
      <c r="S309" s="357"/>
      <c r="T309" s="357"/>
      <c r="U309" s="357"/>
      <c r="V309" s="357"/>
      <c r="W309" s="357"/>
      <c r="X309" s="357"/>
      <c r="Y309" s="357"/>
      <c r="Z309" s="357"/>
      <c r="AA309" s="357"/>
      <c r="AB309" s="357"/>
      <c r="AC309" s="357"/>
      <c r="AD309" s="357"/>
      <c r="AE309" s="357"/>
      <c r="AF309" s="357"/>
      <c r="AG309" s="357"/>
      <c r="AH309" s="357"/>
      <c r="AI309" s="357"/>
      <c r="AJ309" s="357"/>
      <c r="AK309" s="357"/>
      <c r="AL309" s="357"/>
      <c r="AM309" s="357"/>
      <c r="AN309" s="357"/>
      <c r="AO309" s="357"/>
      <c r="AP309" s="357"/>
      <c r="AQ309" s="357"/>
      <c r="AR309" s="357"/>
      <c r="AS309" s="357"/>
      <c r="AT309" s="357"/>
      <c r="AU309" s="357"/>
      <c r="AV309" s="357"/>
      <c r="AW309" s="357"/>
      <c r="AX309" s="357"/>
      <c r="AY309" s="357"/>
      <c r="AZ309" s="357"/>
      <c r="BA309" s="357"/>
      <c r="BB309" s="357"/>
      <c r="BC309" s="357"/>
      <c r="BD309" s="357"/>
      <c r="BE309" s="357"/>
      <c r="BF309" s="357"/>
      <c r="BG309" s="357"/>
      <c r="BH309" s="357"/>
      <c r="BI309" s="357"/>
      <c r="BJ309" s="357"/>
      <c r="BK309" s="357"/>
    </row>
    <row r="310" spans="1:63" ht="9.75" customHeight="1">
      <c r="A310" s="357"/>
      <c r="B310" s="357"/>
      <c r="C310" s="357"/>
      <c r="D310" s="357"/>
      <c r="E310" s="357"/>
      <c r="F310" s="359"/>
      <c r="G310" s="357"/>
      <c r="H310" s="357"/>
      <c r="I310" s="357"/>
      <c r="J310" s="357"/>
      <c r="K310" s="357"/>
      <c r="L310" s="357"/>
      <c r="M310" s="357"/>
      <c r="N310" s="357"/>
      <c r="O310" s="357"/>
      <c r="P310" s="357"/>
      <c r="Q310" s="357"/>
      <c r="R310" s="357"/>
      <c r="S310" s="357"/>
      <c r="T310" s="357"/>
      <c r="U310" s="357"/>
      <c r="V310" s="357"/>
      <c r="W310" s="357"/>
      <c r="X310" s="357"/>
      <c r="Y310" s="357"/>
      <c r="Z310" s="357"/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7"/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7"/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</row>
    <row r="311" spans="1:63" ht="9.75" customHeight="1">
      <c r="A311" s="357"/>
      <c r="B311" s="357"/>
      <c r="C311" s="357"/>
      <c r="D311" s="357"/>
      <c r="E311" s="357"/>
      <c r="F311" s="359"/>
      <c r="G311" s="357"/>
      <c r="H311" s="357"/>
      <c r="I311" s="357"/>
      <c r="J311" s="357"/>
      <c r="K311" s="357"/>
      <c r="L311" s="357"/>
      <c r="M311" s="357"/>
      <c r="N311" s="357"/>
      <c r="O311" s="357"/>
      <c r="P311" s="357"/>
      <c r="Q311" s="357"/>
      <c r="R311" s="357"/>
      <c r="S311" s="357"/>
      <c r="T311" s="357"/>
      <c r="U311" s="357"/>
      <c r="V311" s="357"/>
      <c r="W311" s="357"/>
      <c r="X311" s="357"/>
      <c r="Y311" s="357"/>
      <c r="Z311" s="357"/>
      <c r="AA311" s="357"/>
      <c r="AB311" s="357"/>
      <c r="AC311" s="357"/>
      <c r="AD311" s="357"/>
      <c r="AE311" s="357"/>
      <c r="AF311" s="357"/>
      <c r="AG311" s="357"/>
      <c r="AH311" s="357"/>
      <c r="AI311" s="357"/>
      <c r="AJ311" s="357"/>
      <c r="AK311" s="357"/>
      <c r="AL311" s="357"/>
      <c r="AM311" s="357"/>
      <c r="AN311" s="357"/>
      <c r="AO311" s="357"/>
      <c r="AP311" s="357"/>
      <c r="AQ311" s="357"/>
      <c r="AR311" s="357"/>
      <c r="AS311" s="357"/>
      <c r="AT311" s="357"/>
      <c r="AU311" s="357"/>
      <c r="AV311" s="357"/>
      <c r="AW311" s="357"/>
      <c r="AX311" s="357"/>
      <c r="AY311" s="357"/>
      <c r="AZ311" s="357"/>
      <c r="BA311" s="357"/>
      <c r="BB311" s="357"/>
      <c r="BC311" s="357"/>
      <c r="BD311" s="357"/>
      <c r="BE311" s="357"/>
      <c r="BF311" s="357"/>
      <c r="BG311" s="357"/>
      <c r="BH311" s="357"/>
      <c r="BI311" s="357"/>
      <c r="BJ311" s="357"/>
      <c r="BK311" s="357"/>
    </row>
    <row r="312" spans="1:63" ht="9.75" customHeight="1">
      <c r="A312" s="357"/>
      <c r="B312" s="357"/>
      <c r="C312" s="357"/>
      <c r="D312" s="357"/>
      <c r="E312" s="357"/>
      <c r="F312" s="359"/>
      <c r="G312" s="357"/>
      <c r="H312" s="357"/>
      <c r="I312" s="357"/>
      <c r="J312" s="357"/>
      <c r="K312" s="357"/>
      <c r="L312" s="357"/>
      <c r="M312" s="357"/>
      <c r="N312" s="357"/>
      <c r="O312" s="357"/>
      <c r="P312" s="357"/>
      <c r="Q312" s="357"/>
      <c r="R312" s="357"/>
      <c r="S312" s="357"/>
      <c r="T312" s="357"/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57"/>
      <c r="AK312" s="357"/>
      <c r="AL312" s="357"/>
      <c r="AM312" s="357"/>
      <c r="AN312" s="357"/>
      <c r="AO312" s="357"/>
      <c r="AP312" s="357"/>
      <c r="AQ312" s="357"/>
      <c r="AR312" s="357"/>
      <c r="AS312" s="357"/>
      <c r="AT312" s="357"/>
      <c r="AU312" s="357"/>
      <c r="AV312" s="357"/>
      <c r="AW312" s="357"/>
      <c r="AX312" s="357"/>
      <c r="AY312" s="357"/>
      <c r="AZ312" s="357"/>
      <c r="BA312" s="357"/>
      <c r="BB312" s="357"/>
      <c r="BC312" s="357"/>
      <c r="BD312" s="357"/>
      <c r="BE312" s="357"/>
      <c r="BF312" s="357"/>
      <c r="BG312" s="357"/>
      <c r="BH312" s="357"/>
      <c r="BI312" s="357"/>
      <c r="BJ312" s="357"/>
      <c r="BK312" s="357"/>
    </row>
    <row r="313" spans="1:63" ht="9.75" customHeight="1">
      <c r="A313" s="357"/>
      <c r="B313" s="357"/>
      <c r="C313" s="357"/>
      <c r="D313" s="357"/>
      <c r="E313" s="357"/>
      <c r="F313" s="359"/>
      <c r="G313" s="357"/>
      <c r="H313" s="357"/>
      <c r="I313" s="357"/>
      <c r="J313" s="357"/>
      <c r="K313" s="357"/>
      <c r="L313" s="357"/>
      <c r="M313" s="357"/>
      <c r="N313" s="357"/>
      <c r="O313" s="357"/>
      <c r="P313" s="357"/>
      <c r="Q313" s="357"/>
      <c r="R313" s="357"/>
      <c r="S313" s="357"/>
      <c r="T313" s="357"/>
      <c r="U313" s="357"/>
      <c r="V313" s="357"/>
      <c r="W313" s="357"/>
      <c r="X313" s="357"/>
      <c r="Y313" s="357"/>
      <c r="Z313" s="357"/>
      <c r="AA313" s="357"/>
      <c r="AB313" s="357"/>
      <c r="AC313" s="357"/>
      <c r="AD313" s="357"/>
      <c r="AE313" s="357"/>
      <c r="AF313" s="357"/>
      <c r="AG313" s="357"/>
      <c r="AH313" s="357"/>
      <c r="AI313" s="357"/>
      <c r="AJ313" s="357"/>
      <c r="AK313" s="357"/>
      <c r="AL313" s="357"/>
      <c r="AM313" s="357"/>
      <c r="AN313" s="357"/>
      <c r="AO313" s="357"/>
      <c r="AP313" s="357"/>
      <c r="AQ313" s="357"/>
      <c r="AR313" s="357"/>
      <c r="AS313" s="357"/>
      <c r="AT313" s="357"/>
      <c r="AU313" s="357"/>
      <c r="AV313" s="357"/>
      <c r="AW313" s="357"/>
      <c r="AX313" s="357"/>
      <c r="AY313" s="357"/>
      <c r="AZ313" s="357"/>
      <c r="BA313" s="357"/>
      <c r="BB313" s="357"/>
      <c r="BC313" s="357"/>
      <c r="BD313" s="357"/>
      <c r="BE313" s="357"/>
      <c r="BF313" s="357"/>
      <c r="BG313" s="357"/>
      <c r="BH313" s="357"/>
      <c r="BI313" s="357"/>
      <c r="BJ313" s="357"/>
      <c r="BK313" s="357"/>
    </row>
    <row r="314" spans="1:63" ht="9.75" customHeight="1">
      <c r="A314" s="357"/>
      <c r="B314" s="357"/>
      <c r="C314" s="357"/>
      <c r="D314" s="357"/>
      <c r="E314" s="357"/>
      <c r="F314" s="359"/>
      <c r="G314" s="357"/>
      <c r="H314" s="357"/>
      <c r="I314" s="357"/>
      <c r="J314" s="357"/>
      <c r="K314" s="357"/>
      <c r="L314" s="357"/>
      <c r="M314" s="357"/>
      <c r="N314" s="357"/>
      <c r="O314" s="357"/>
      <c r="P314" s="357"/>
      <c r="Q314" s="357"/>
      <c r="R314" s="357"/>
      <c r="S314" s="357"/>
      <c r="T314" s="357"/>
      <c r="U314" s="357"/>
      <c r="V314" s="357"/>
      <c r="W314" s="357"/>
      <c r="X314" s="357"/>
      <c r="Y314" s="357"/>
      <c r="Z314" s="357"/>
      <c r="AA314" s="357"/>
      <c r="AB314" s="357"/>
      <c r="AC314" s="357"/>
      <c r="AD314" s="357"/>
      <c r="AE314" s="357"/>
      <c r="AF314" s="357"/>
      <c r="AG314" s="357"/>
      <c r="AH314" s="357"/>
      <c r="AI314" s="357"/>
      <c r="AJ314" s="357"/>
      <c r="AK314" s="357"/>
      <c r="AL314" s="357"/>
      <c r="AM314" s="357"/>
      <c r="AN314" s="357"/>
      <c r="AO314" s="357"/>
      <c r="AP314" s="357"/>
      <c r="AQ314" s="357"/>
      <c r="AR314" s="357"/>
      <c r="AS314" s="357"/>
      <c r="AT314" s="357"/>
      <c r="AU314" s="357"/>
      <c r="AV314" s="357"/>
      <c r="AW314" s="357"/>
      <c r="AX314" s="357"/>
      <c r="AY314" s="357"/>
      <c r="AZ314" s="357"/>
      <c r="BA314" s="357"/>
      <c r="BB314" s="357"/>
      <c r="BC314" s="357"/>
      <c r="BD314" s="357"/>
      <c r="BE314" s="357"/>
      <c r="BF314" s="357"/>
      <c r="BG314" s="357"/>
      <c r="BH314" s="357"/>
      <c r="BI314" s="357"/>
      <c r="BJ314" s="357"/>
      <c r="BK314" s="357"/>
    </row>
    <row r="315" spans="1:63" ht="9.75" customHeight="1">
      <c r="A315" s="357"/>
      <c r="B315" s="357"/>
      <c r="C315" s="357"/>
      <c r="D315" s="357"/>
      <c r="E315" s="357"/>
      <c r="F315" s="359"/>
      <c r="G315" s="357"/>
      <c r="H315" s="357"/>
      <c r="I315" s="357"/>
      <c r="J315" s="357"/>
      <c r="K315" s="357"/>
      <c r="L315" s="357"/>
      <c r="M315" s="357"/>
      <c r="N315" s="357"/>
      <c r="O315" s="357"/>
      <c r="P315" s="357"/>
      <c r="Q315" s="357"/>
      <c r="R315" s="357"/>
      <c r="S315" s="357"/>
      <c r="T315" s="357"/>
      <c r="U315" s="357"/>
      <c r="V315" s="357"/>
      <c r="W315" s="357"/>
      <c r="X315" s="357"/>
      <c r="Y315" s="357"/>
      <c r="Z315" s="357"/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7"/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7"/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</row>
    <row r="316" spans="1:63" ht="9.75" customHeight="1">
      <c r="A316" s="357"/>
      <c r="B316" s="357"/>
      <c r="C316" s="357"/>
      <c r="D316" s="357"/>
      <c r="E316" s="357"/>
      <c r="F316" s="359"/>
      <c r="G316" s="357"/>
      <c r="H316" s="357"/>
      <c r="I316" s="357"/>
      <c r="J316" s="357"/>
      <c r="K316" s="357"/>
      <c r="L316" s="357"/>
      <c r="M316" s="357"/>
      <c r="N316" s="357"/>
      <c r="O316" s="357"/>
      <c r="P316" s="357"/>
      <c r="Q316" s="357"/>
      <c r="R316" s="357"/>
      <c r="S316" s="357"/>
      <c r="T316" s="357"/>
      <c r="U316" s="357"/>
      <c r="V316" s="357"/>
      <c r="W316" s="357"/>
      <c r="X316" s="357"/>
      <c r="Y316" s="357"/>
      <c r="Z316" s="357"/>
      <c r="AA316" s="357"/>
      <c r="AB316" s="357"/>
      <c r="AC316" s="357"/>
      <c r="AD316" s="357"/>
      <c r="AE316" s="357"/>
      <c r="AF316" s="357"/>
      <c r="AG316" s="357"/>
      <c r="AH316" s="357"/>
      <c r="AI316" s="357"/>
      <c r="AJ316" s="357"/>
      <c r="AK316" s="357"/>
      <c r="AL316" s="357"/>
      <c r="AM316" s="357"/>
      <c r="AN316" s="357"/>
      <c r="AO316" s="357"/>
      <c r="AP316" s="357"/>
      <c r="AQ316" s="357"/>
      <c r="AR316" s="357"/>
      <c r="AS316" s="357"/>
      <c r="AT316" s="357"/>
      <c r="AU316" s="357"/>
      <c r="AV316" s="357"/>
      <c r="AW316" s="357"/>
      <c r="AX316" s="357"/>
      <c r="AY316" s="357"/>
      <c r="AZ316" s="357"/>
      <c r="BA316" s="357"/>
      <c r="BB316" s="357"/>
      <c r="BC316" s="357"/>
      <c r="BD316" s="357"/>
      <c r="BE316" s="357"/>
      <c r="BF316" s="357"/>
      <c r="BG316" s="357"/>
      <c r="BH316" s="357"/>
      <c r="BI316" s="357"/>
      <c r="BJ316" s="357"/>
      <c r="BK316" s="357"/>
    </row>
    <row r="317" spans="1:63" ht="9.75" customHeight="1">
      <c r="A317" s="357"/>
      <c r="B317" s="357"/>
      <c r="C317" s="357"/>
      <c r="D317" s="357"/>
      <c r="E317" s="357"/>
      <c r="F317" s="359"/>
      <c r="G317" s="357"/>
      <c r="H317" s="357"/>
      <c r="I317" s="357"/>
      <c r="J317" s="357"/>
      <c r="K317" s="357"/>
      <c r="L317" s="357"/>
      <c r="M317" s="357"/>
      <c r="N317" s="357"/>
      <c r="O317" s="357"/>
      <c r="P317" s="357"/>
      <c r="Q317" s="357"/>
      <c r="R317" s="357"/>
      <c r="S317" s="357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57"/>
      <c r="AK317" s="357"/>
      <c r="AL317" s="357"/>
      <c r="AM317" s="357"/>
      <c r="AN317" s="357"/>
      <c r="AO317" s="357"/>
      <c r="AP317" s="357"/>
      <c r="AQ317" s="357"/>
      <c r="AR317" s="357"/>
      <c r="AS317" s="357"/>
      <c r="AT317" s="357"/>
      <c r="AU317" s="357"/>
      <c r="AV317" s="357"/>
      <c r="AW317" s="357"/>
      <c r="AX317" s="357"/>
      <c r="AY317" s="357"/>
      <c r="AZ317" s="357"/>
      <c r="BA317" s="357"/>
      <c r="BB317" s="357"/>
      <c r="BC317" s="357"/>
      <c r="BD317" s="357"/>
      <c r="BE317" s="357"/>
      <c r="BF317" s="357"/>
      <c r="BG317" s="357"/>
      <c r="BH317" s="357"/>
      <c r="BI317" s="357"/>
      <c r="BJ317" s="357"/>
      <c r="BK317" s="357"/>
    </row>
    <row r="318" spans="1:63" ht="9.75" customHeight="1">
      <c r="A318" s="357"/>
      <c r="B318" s="357"/>
      <c r="C318" s="357"/>
      <c r="D318" s="357"/>
      <c r="E318" s="357"/>
      <c r="F318" s="359"/>
      <c r="G318" s="357"/>
      <c r="H318" s="357"/>
      <c r="I318" s="357"/>
      <c r="J318" s="357"/>
      <c r="K318" s="357"/>
      <c r="L318" s="357"/>
      <c r="M318" s="357"/>
      <c r="N318" s="357"/>
      <c r="O318" s="357"/>
      <c r="P318" s="357"/>
      <c r="Q318" s="357"/>
      <c r="R318" s="357"/>
      <c r="S318" s="357"/>
      <c r="T318" s="357"/>
      <c r="U318" s="357"/>
      <c r="V318" s="357"/>
      <c r="W318" s="357"/>
      <c r="X318" s="357"/>
      <c r="Y318" s="357"/>
      <c r="Z318" s="357"/>
      <c r="AA318" s="357"/>
      <c r="AB318" s="357"/>
      <c r="AC318" s="357"/>
      <c r="AD318" s="357"/>
      <c r="AE318" s="357"/>
      <c r="AF318" s="357"/>
      <c r="AG318" s="357"/>
      <c r="AH318" s="357"/>
      <c r="AI318" s="357"/>
      <c r="AJ318" s="357"/>
      <c r="AK318" s="357"/>
      <c r="AL318" s="357"/>
      <c r="AM318" s="357"/>
      <c r="AN318" s="357"/>
      <c r="AO318" s="357"/>
      <c r="AP318" s="357"/>
      <c r="AQ318" s="357"/>
      <c r="AR318" s="357"/>
      <c r="AS318" s="357"/>
      <c r="AT318" s="357"/>
      <c r="AU318" s="357"/>
      <c r="AV318" s="357"/>
      <c r="AW318" s="357"/>
      <c r="AX318" s="357"/>
      <c r="AY318" s="357"/>
      <c r="AZ318" s="357"/>
      <c r="BA318" s="357"/>
      <c r="BB318" s="357"/>
      <c r="BC318" s="357"/>
      <c r="BD318" s="357"/>
      <c r="BE318" s="357"/>
      <c r="BF318" s="357"/>
      <c r="BG318" s="357"/>
      <c r="BH318" s="357"/>
      <c r="BI318" s="357"/>
      <c r="BJ318" s="357"/>
      <c r="BK318" s="357"/>
    </row>
    <row r="319" spans="1:63" ht="9.75" customHeight="1">
      <c r="A319" s="357"/>
      <c r="B319" s="357"/>
      <c r="C319" s="357"/>
      <c r="D319" s="357"/>
      <c r="E319" s="357"/>
      <c r="F319" s="359"/>
      <c r="G319" s="357"/>
      <c r="H319" s="357"/>
      <c r="I319" s="357"/>
      <c r="J319" s="357"/>
      <c r="K319" s="357"/>
      <c r="L319" s="357"/>
      <c r="M319" s="357"/>
      <c r="N319" s="357"/>
      <c r="O319" s="357"/>
      <c r="P319" s="357"/>
      <c r="Q319" s="357"/>
      <c r="R319" s="357"/>
      <c r="S319" s="357"/>
      <c r="T319" s="357"/>
      <c r="U319" s="357"/>
      <c r="V319" s="357"/>
      <c r="W319" s="357"/>
      <c r="X319" s="357"/>
      <c r="Y319" s="357"/>
      <c r="Z319" s="357"/>
      <c r="AA319" s="357"/>
      <c r="AB319" s="357"/>
      <c r="AC319" s="357"/>
      <c r="AD319" s="357"/>
      <c r="AE319" s="357"/>
      <c r="AF319" s="357"/>
      <c r="AG319" s="357"/>
      <c r="AH319" s="357"/>
      <c r="AI319" s="357"/>
      <c r="AJ319" s="357"/>
      <c r="AK319" s="357"/>
      <c r="AL319" s="357"/>
      <c r="AM319" s="357"/>
      <c r="AN319" s="357"/>
      <c r="AO319" s="357"/>
      <c r="AP319" s="357"/>
      <c r="AQ319" s="357"/>
      <c r="AR319" s="357"/>
      <c r="AS319" s="357"/>
      <c r="AT319" s="357"/>
      <c r="AU319" s="357"/>
      <c r="AV319" s="357"/>
      <c r="AW319" s="357"/>
      <c r="AX319" s="357"/>
      <c r="AY319" s="357"/>
      <c r="AZ319" s="357"/>
      <c r="BA319" s="357"/>
      <c r="BB319" s="357"/>
      <c r="BC319" s="357"/>
      <c r="BD319" s="357"/>
      <c r="BE319" s="357"/>
      <c r="BF319" s="357"/>
      <c r="BG319" s="357"/>
      <c r="BH319" s="357"/>
      <c r="BI319" s="357"/>
      <c r="BJ319" s="357"/>
      <c r="BK319" s="357"/>
    </row>
    <row r="320" spans="1:63" ht="9.75" customHeight="1">
      <c r="A320" s="357"/>
      <c r="B320" s="357"/>
      <c r="C320" s="357"/>
      <c r="D320" s="357"/>
      <c r="E320" s="357"/>
      <c r="F320" s="359"/>
      <c r="G320" s="357"/>
      <c r="H320" s="357"/>
      <c r="I320" s="357"/>
      <c r="J320" s="357"/>
      <c r="K320" s="357"/>
      <c r="L320" s="357"/>
      <c r="M320" s="357"/>
      <c r="N320" s="357"/>
      <c r="O320" s="357"/>
      <c r="P320" s="357"/>
      <c r="Q320" s="357"/>
      <c r="R320" s="357"/>
      <c r="S320" s="357"/>
      <c r="T320" s="357"/>
      <c r="U320" s="357"/>
      <c r="V320" s="357"/>
      <c r="W320" s="357"/>
      <c r="X320" s="357"/>
      <c r="Y320" s="357"/>
      <c r="Z320" s="357"/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7"/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7"/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</row>
    <row r="321" spans="1:63" ht="9.75" customHeight="1">
      <c r="A321" s="357"/>
      <c r="B321" s="357"/>
      <c r="C321" s="357"/>
      <c r="D321" s="357"/>
      <c r="E321" s="357"/>
      <c r="F321" s="359"/>
      <c r="G321" s="357"/>
      <c r="H321" s="357"/>
      <c r="I321" s="357"/>
      <c r="J321" s="357"/>
      <c r="K321" s="357"/>
      <c r="L321" s="357"/>
      <c r="M321" s="357"/>
      <c r="N321" s="357"/>
      <c r="O321" s="357"/>
      <c r="P321" s="357"/>
      <c r="Q321" s="357"/>
      <c r="R321" s="357"/>
      <c r="S321" s="357"/>
      <c r="T321" s="357"/>
      <c r="U321" s="357"/>
      <c r="V321" s="357"/>
      <c r="W321" s="357"/>
      <c r="X321" s="357"/>
      <c r="Y321" s="357"/>
      <c r="Z321" s="357"/>
      <c r="AA321" s="357"/>
      <c r="AB321" s="357"/>
      <c r="AC321" s="357"/>
      <c r="AD321" s="357"/>
      <c r="AE321" s="357"/>
      <c r="AF321" s="357"/>
      <c r="AG321" s="357"/>
      <c r="AH321" s="357"/>
      <c r="AI321" s="357"/>
      <c r="AJ321" s="357"/>
      <c r="AK321" s="357"/>
      <c r="AL321" s="357"/>
      <c r="AM321" s="357"/>
      <c r="AN321" s="357"/>
      <c r="AO321" s="357"/>
      <c r="AP321" s="357"/>
      <c r="AQ321" s="357"/>
      <c r="AR321" s="357"/>
      <c r="AS321" s="357"/>
      <c r="AT321" s="357"/>
      <c r="AU321" s="357"/>
      <c r="AV321" s="357"/>
      <c r="AW321" s="357"/>
      <c r="AX321" s="357"/>
      <c r="AY321" s="357"/>
      <c r="AZ321" s="357"/>
      <c r="BA321" s="357"/>
      <c r="BB321" s="357"/>
      <c r="BC321" s="357"/>
      <c r="BD321" s="357"/>
      <c r="BE321" s="357"/>
      <c r="BF321" s="357"/>
      <c r="BG321" s="357"/>
      <c r="BH321" s="357"/>
      <c r="BI321" s="357"/>
      <c r="BJ321" s="357"/>
      <c r="BK321" s="357"/>
    </row>
    <row r="322" spans="1:63" ht="9.75" customHeight="1">
      <c r="A322" s="357"/>
      <c r="B322" s="357"/>
      <c r="C322" s="357"/>
      <c r="D322" s="357"/>
      <c r="E322" s="357"/>
      <c r="F322" s="359"/>
      <c r="G322" s="357"/>
      <c r="H322" s="357"/>
      <c r="I322" s="357"/>
      <c r="J322" s="357"/>
      <c r="K322" s="357"/>
      <c r="L322" s="357"/>
      <c r="M322" s="357"/>
      <c r="N322" s="357"/>
      <c r="O322" s="357"/>
      <c r="P322" s="357"/>
      <c r="Q322" s="357"/>
      <c r="R322" s="357"/>
      <c r="S322" s="357"/>
      <c r="T322" s="357"/>
      <c r="U322" s="357"/>
      <c r="V322" s="357"/>
      <c r="W322" s="357"/>
      <c r="X322" s="357"/>
      <c r="Y322" s="357"/>
      <c r="Z322" s="357"/>
      <c r="AA322" s="357"/>
      <c r="AB322" s="357"/>
      <c r="AC322" s="357"/>
      <c r="AD322" s="357"/>
      <c r="AE322" s="357"/>
      <c r="AF322" s="357"/>
      <c r="AG322" s="357"/>
      <c r="AH322" s="357"/>
      <c r="AI322" s="357"/>
      <c r="AJ322" s="357"/>
      <c r="AK322" s="357"/>
      <c r="AL322" s="357"/>
      <c r="AM322" s="357"/>
      <c r="AN322" s="357"/>
      <c r="AO322" s="357"/>
      <c r="AP322" s="357"/>
      <c r="AQ322" s="357"/>
      <c r="AR322" s="357"/>
      <c r="AS322" s="357"/>
      <c r="AT322" s="357"/>
      <c r="AU322" s="357"/>
      <c r="AV322" s="357"/>
      <c r="AW322" s="357"/>
      <c r="AX322" s="357"/>
      <c r="AY322" s="357"/>
      <c r="AZ322" s="357"/>
      <c r="BA322" s="357"/>
      <c r="BB322" s="357"/>
      <c r="BC322" s="357"/>
      <c r="BD322" s="357"/>
      <c r="BE322" s="357"/>
      <c r="BF322" s="357"/>
      <c r="BG322" s="357"/>
      <c r="BH322" s="357"/>
      <c r="BI322" s="357"/>
      <c r="BJ322" s="357"/>
      <c r="BK322" s="357"/>
    </row>
    <row r="323" spans="1:63" ht="9.75" customHeight="1">
      <c r="A323" s="357"/>
      <c r="B323" s="357"/>
      <c r="C323" s="357"/>
      <c r="D323" s="357"/>
      <c r="E323" s="357"/>
      <c r="F323" s="359"/>
      <c r="G323" s="357"/>
      <c r="H323" s="357"/>
      <c r="I323" s="357"/>
      <c r="J323" s="357"/>
      <c r="K323" s="357"/>
      <c r="L323" s="357"/>
      <c r="M323" s="357"/>
      <c r="N323" s="357"/>
      <c r="O323" s="357"/>
      <c r="P323" s="357"/>
      <c r="Q323" s="357"/>
      <c r="R323" s="357"/>
      <c r="S323" s="357"/>
      <c r="T323" s="357"/>
      <c r="U323" s="357"/>
      <c r="V323" s="357"/>
      <c r="W323" s="357"/>
      <c r="X323" s="357"/>
      <c r="Y323" s="357"/>
      <c r="Z323" s="357"/>
      <c r="AA323" s="357"/>
      <c r="AB323" s="357"/>
      <c r="AC323" s="357"/>
      <c r="AD323" s="357"/>
      <c r="AE323" s="357"/>
      <c r="AF323" s="357"/>
      <c r="AG323" s="357"/>
      <c r="AH323" s="357"/>
      <c r="AI323" s="357"/>
      <c r="AJ323" s="357"/>
      <c r="AK323" s="357"/>
      <c r="AL323" s="357"/>
      <c r="AM323" s="357"/>
      <c r="AN323" s="357"/>
      <c r="AO323" s="357"/>
      <c r="AP323" s="357"/>
      <c r="AQ323" s="357"/>
      <c r="AR323" s="357"/>
      <c r="AS323" s="357"/>
      <c r="AT323" s="357"/>
      <c r="AU323" s="357"/>
      <c r="AV323" s="357"/>
      <c r="AW323" s="357"/>
      <c r="AX323" s="357"/>
      <c r="AY323" s="357"/>
      <c r="AZ323" s="357"/>
      <c r="BA323" s="357"/>
      <c r="BB323" s="357"/>
      <c r="BC323" s="357"/>
      <c r="BD323" s="357"/>
      <c r="BE323" s="357"/>
      <c r="BF323" s="357"/>
      <c r="BG323" s="357"/>
      <c r="BH323" s="357"/>
      <c r="BI323" s="357"/>
      <c r="BJ323" s="357"/>
      <c r="BK323" s="357"/>
    </row>
    <row r="324" spans="1:63" ht="9.75" customHeight="1">
      <c r="A324" s="357"/>
      <c r="B324" s="357"/>
      <c r="C324" s="357"/>
      <c r="D324" s="357"/>
      <c r="E324" s="357"/>
      <c r="F324" s="359"/>
      <c r="G324" s="357"/>
      <c r="H324" s="357"/>
      <c r="I324" s="357"/>
      <c r="J324" s="357"/>
      <c r="K324" s="357"/>
      <c r="L324" s="357"/>
      <c r="M324" s="357"/>
      <c r="N324" s="357"/>
      <c r="O324" s="357"/>
      <c r="P324" s="357"/>
      <c r="Q324" s="357"/>
      <c r="R324" s="357"/>
      <c r="S324" s="357"/>
      <c r="T324" s="357"/>
      <c r="U324" s="357"/>
      <c r="V324" s="357"/>
      <c r="W324" s="357"/>
      <c r="X324" s="357"/>
      <c r="Y324" s="357"/>
      <c r="Z324" s="357"/>
      <c r="AA324" s="357"/>
      <c r="AB324" s="357"/>
      <c r="AC324" s="357"/>
      <c r="AD324" s="357"/>
      <c r="AE324" s="357"/>
      <c r="AF324" s="357"/>
      <c r="AG324" s="357"/>
      <c r="AH324" s="357"/>
      <c r="AI324" s="357"/>
      <c r="AJ324" s="357"/>
      <c r="AK324" s="357"/>
      <c r="AL324" s="357"/>
      <c r="AM324" s="357"/>
      <c r="AN324" s="357"/>
      <c r="AO324" s="357"/>
      <c r="AP324" s="357"/>
      <c r="AQ324" s="357"/>
      <c r="AR324" s="357"/>
      <c r="AS324" s="357"/>
      <c r="AT324" s="357"/>
      <c r="AU324" s="357"/>
      <c r="AV324" s="357"/>
      <c r="AW324" s="357"/>
      <c r="AX324" s="357"/>
      <c r="AY324" s="357"/>
      <c r="AZ324" s="357"/>
      <c r="BA324" s="357"/>
      <c r="BB324" s="357"/>
      <c r="BC324" s="357"/>
      <c r="BD324" s="357"/>
      <c r="BE324" s="357"/>
      <c r="BF324" s="357"/>
      <c r="BG324" s="357"/>
      <c r="BH324" s="357"/>
      <c r="BI324" s="357"/>
      <c r="BJ324" s="357"/>
      <c r="BK324" s="357"/>
    </row>
    <row r="325" spans="1:63" ht="9.75" customHeight="1">
      <c r="A325" s="357"/>
      <c r="B325" s="357"/>
      <c r="C325" s="357"/>
      <c r="D325" s="357"/>
      <c r="E325" s="357"/>
      <c r="F325" s="359"/>
      <c r="G325" s="357"/>
      <c r="H325" s="357"/>
      <c r="I325" s="357"/>
      <c r="J325" s="357"/>
      <c r="K325" s="357"/>
      <c r="L325" s="357"/>
      <c r="M325" s="357"/>
      <c r="N325" s="357"/>
      <c r="O325" s="357"/>
      <c r="P325" s="357"/>
      <c r="Q325" s="357"/>
      <c r="R325" s="357"/>
      <c r="S325" s="357"/>
      <c r="T325" s="357"/>
      <c r="U325" s="357"/>
      <c r="V325" s="357"/>
      <c r="W325" s="357"/>
      <c r="X325" s="357"/>
      <c r="Y325" s="357"/>
      <c r="Z325" s="357"/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7"/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7"/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</row>
    <row r="326" spans="1:63" ht="9.75" customHeight="1">
      <c r="A326" s="357"/>
      <c r="B326" s="357"/>
      <c r="C326" s="357"/>
      <c r="D326" s="357"/>
      <c r="E326" s="357"/>
      <c r="F326" s="359"/>
      <c r="G326" s="357"/>
      <c r="H326" s="357"/>
      <c r="I326" s="357"/>
      <c r="J326" s="357"/>
      <c r="K326" s="357"/>
      <c r="L326" s="357"/>
      <c r="M326" s="357"/>
      <c r="N326" s="357"/>
      <c r="O326" s="357"/>
      <c r="P326" s="357"/>
      <c r="Q326" s="357"/>
      <c r="R326" s="357"/>
      <c r="S326" s="357"/>
      <c r="T326" s="357"/>
      <c r="U326" s="357"/>
      <c r="V326" s="357"/>
      <c r="W326" s="357"/>
      <c r="X326" s="357"/>
      <c r="Y326" s="357"/>
      <c r="Z326" s="357"/>
      <c r="AA326" s="357"/>
      <c r="AB326" s="357"/>
      <c r="AC326" s="357"/>
      <c r="AD326" s="357"/>
      <c r="AE326" s="357"/>
      <c r="AF326" s="357"/>
      <c r="AG326" s="357"/>
      <c r="AH326" s="357"/>
      <c r="AI326" s="357"/>
      <c r="AJ326" s="357"/>
      <c r="AK326" s="357"/>
      <c r="AL326" s="357"/>
      <c r="AM326" s="357"/>
      <c r="AN326" s="357"/>
      <c r="AO326" s="357"/>
      <c r="AP326" s="357"/>
      <c r="AQ326" s="357"/>
      <c r="AR326" s="357"/>
      <c r="AS326" s="357"/>
      <c r="AT326" s="357"/>
      <c r="AU326" s="357"/>
      <c r="AV326" s="357"/>
      <c r="AW326" s="357"/>
      <c r="AX326" s="357"/>
      <c r="AY326" s="357"/>
      <c r="AZ326" s="357"/>
      <c r="BA326" s="357"/>
      <c r="BB326" s="357"/>
      <c r="BC326" s="357"/>
      <c r="BD326" s="357"/>
      <c r="BE326" s="357"/>
      <c r="BF326" s="357"/>
      <c r="BG326" s="357"/>
      <c r="BH326" s="357"/>
      <c r="BI326" s="357"/>
      <c r="BJ326" s="357"/>
      <c r="BK326" s="357"/>
    </row>
    <row r="327" spans="1:63" ht="9.75" customHeight="1">
      <c r="A327" s="357"/>
      <c r="B327" s="357"/>
      <c r="C327" s="357"/>
      <c r="D327" s="357"/>
      <c r="E327" s="357"/>
      <c r="F327" s="359"/>
      <c r="G327" s="357"/>
      <c r="H327" s="357"/>
      <c r="I327" s="357"/>
      <c r="J327" s="357"/>
      <c r="K327" s="357"/>
      <c r="L327" s="357"/>
      <c r="M327" s="357"/>
      <c r="N327" s="357"/>
      <c r="O327" s="357"/>
      <c r="P327" s="357"/>
      <c r="Q327" s="357"/>
      <c r="R327" s="357"/>
      <c r="S327" s="357"/>
      <c r="T327" s="357"/>
      <c r="U327" s="357"/>
      <c r="V327" s="357"/>
      <c r="W327" s="357"/>
      <c r="X327" s="357"/>
      <c r="Y327" s="357"/>
      <c r="Z327" s="357"/>
      <c r="AA327" s="357"/>
      <c r="AB327" s="357"/>
      <c r="AC327" s="357"/>
      <c r="AD327" s="357"/>
      <c r="AE327" s="357"/>
      <c r="AF327" s="357"/>
      <c r="AG327" s="357"/>
      <c r="AH327" s="357"/>
      <c r="AI327" s="357"/>
      <c r="AJ327" s="357"/>
      <c r="AK327" s="357"/>
      <c r="AL327" s="357"/>
      <c r="AM327" s="357"/>
      <c r="AN327" s="357"/>
      <c r="AO327" s="357"/>
      <c r="AP327" s="357"/>
      <c r="AQ327" s="357"/>
      <c r="AR327" s="357"/>
      <c r="AS327" s="357"/>
      <c r="AT327" s="357"/>
      <c r="AU327" s="357"/>
      <c r="AV327" s="357"/>
      <c r="AW327" s="357"/>
      <c r="AX327" s="357"/>
      <c r="AY327" s="357"/>
      <c r="AZ327" s="357"/>
      <c r="BA327" s="357"/>
      <c r="BB327" s="357"/>
      <c r="BC327" s="357"/>
      <c r="BD327" s="357"/>
      <c r="BE327" s="357"/>
      <c r="BF327" s="357"/>
      <c r="BG327" s="357"/>
      <c r="BH327" s="357"/>
      <c r="BI327" s="357"/>
      <c r="BJ327" s="357"/>
      <c r="BK327" s="357"/>
    </row>
    <row r="328" spans="1:63" ht="9.75" customHeight="1">
      <c r="A328" s="357"/>
      <c r="B328" s="357"/>
      <c r="C328" s="357"/>
      <c r="D328" s="357"/>
      <c r="E328" s="357"/>
      <c r="F328" s="359"/>
      <c r="G328" s="357"/>
      <c r="H328" s="357"/>
      <c r="I328" s="357"/>
      <c r="J328" s="357"/>
      <c r="K328" s="357"/>
      <c r="L328" s="357"/>
      <c r="M328" s="357"/>
      <c r="N328" s="357"/>
      <c r="O328" s="357"/>
      <c r="P328" s="357"/>
      <c r="Q328" s="357"/>
      <c r="R328" s="357"/>
      <c r="S328" s="357"/>
      <c r="T328" s="357"/>
      <c r="U328" s="357"/>
      <c r="V328" s="357"/>
      <c r="W328" s="357"/>
      <c r="X328" s="357"/>
      <c r="Y328" s="357"/>
      <c r="Z328" s="357"/>
      <c r="AA328" s="357"/>
      <c r="AB328" s="357"/>
      <c r="AC328" s="357"/>
      <c r="AD328" s="357"/>
      <c r="AE328" s="357"/>
      <c r="AF328" s="357"/>
      <c r="AG328" s="357"/>
      <c r="AH328" s="357"/>
      <c r="AI328" s="357"/>
      <c r="AJ328" s="357"/>
      <c r="AK328" s="357"/>
      <c r="AL328" s="357"/>
      <c r="AM328" s="357"/>
      <c r="AN328" s="357"/>
      <c r="AO328" s="357"/>
      <c r="AP328" s="357"/>
      <c r="AQ328" s="357"/>
      <c r="AR328" s="357"/>
      <c r="AS328" s="357"/>
      <c r="AT328" s="357"/>
      <c r="AU328" s="357"/>
      <c r="AV328" s="357"/>
      <c r="AW328" s="357"/>
      <c r="AX328" s="357"/>
      <c r="AY328" s="357"/>
      <c r="AZ328" s="357"/>
      <c r="BA328" s="357"/>
      <c r="BB328" s="357"/>
      <c r="BC328" s="357"/>
      <c r="BD328" s="357"/>
      <c r="BE328" s="357"/>
      <c r="BF328" s="357"/>
      <c r="BG328" s="357"/>
      <c r="BH328" s="357"/>
      <c r="BI328" s="357"/>
      <c r="BJ328" s="357"/>
      <c r="BK328" s="357"/>
    </row>
    <row r="329" spans="1:63" ht="9.75" customHeight="1">
      <c r="A329" s="357"/>
      <c r="B329" s="357"/>
      <c r="C329" s="357"/>
      <c r="D329" s="357"/>
      <c r="E329" s="357"/>
      <c r="F329" s="359"/>
      <c r="G329" s="357"/>
      <c r="H329" s="357"/>
      <c r="I329" s="357"/>
      <c r="J329" s="357"/>
      <c r="K329" s="357"/>
      <c r="L329" s="357"/>
      <c r="M329" s="357"/>
      <c r="N329" s="357"/>
      <c r="O329" s="357"/>
      <c r="P329" s="357"/>
      <c r="Q329" s="357"/>
      <c r="R329" s="357"/>
      <c r="S329" s="357"/>
      <c r="T329" s="357"/>
      <c r="U329" s="357"/>
      <c r="V329" s="357"/>
      <c r="W329" s="357"/>
      <c r="X329" s="357"/>
      <c r="Y329" s="357"/>
      <c r="Z329" s="357"/>
      <c r="AA329" s="357"/>
      <c r="AB329" s="357"/>
      <c r="AC329" s="357"/>
      <c r="AD329" s="357"/>
      <c r="AE329" s="357"/>
      <c r="AF329" s="357"/>
      <c r="AG329" s="357"/>
      <c r="AH329" s="357"/>
      <c r="AI329" s="357"/>
      <c r="AJ329" s="357"/>
      <c r="AK329" s="357"/>
      <c r="AL329" s="357"/>
      <c r="AM329" s="357"/>
      <c r="AN329" s="357"/>
      <c r="AO329" s="357"/>
      <c r="AP329" s="357"/>
      <c r="AQ329" s="357"/>
      <c r="AR329" s="357"/>
      <c r="AS329" s="357"/>
      <c r="AT329" s="357"/>
      <c r="AU329" s="357"/>
      <c r="AV329" s="357"/>
      <c r="AW329" s="357"/>
      <c r="AX329" s="357"/>
      <c r="AY329" s="357"/>
      <c r="AZ329" s="357"/>
      <c r="BA329" s="357"/>
      <c r="BB329" s="357"/>
      <c r="BC329" s="357"/>
      <c r="BD329" s="357"/>
      <c r="BE329" s="357"/>
      <c r="BF329" s="357"/>
      <c r="BG329" s="357"/>
      <c r="BH329" s="357"/>
      <c r="BI329" s="357"/>
      <c r="BJ329" s="357"/>
      <c r="BK329" s="357"/>
    </row>
    <row r="330" spans="1:63" ht="9.75" customHeight="1">
      <c r="A330" s="357"/>
      <c r="B330" s="357"/>
      <c r="C330" s="357"/>
      <c r="D330" s="357"/>
      <c r="E330" s="357"/>
      <c r="F330" s="359"/>
      <c r="G330" s="357"/>
      <c r="H330" s="357"/>
      <c r="I330" s="357"/>
      <c r="J330" s="357"/>
      <c r="K330" s="357"/>
      <c r="L330" s="357"/>
      <c r="M330" s="357"/>
      <c r="N330" s="357"/>
      <c r="O330" s="357"/>
      <c r="P330" s="357"/>
      <c r="Q330" s="357"/>
      <c r="R330" s="357"/>
      <c r="S330" s="357"/>
      <c r="T330" s="357"/>
      <c r="U330" s="357"/>
      <c r="V330" s="357"/>
      <c r="W330" s="357"/>
      <c r="X330" s="357"/>
      <c r="Y330" s="357"/>
      <c r="Z330" s="357"/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7"/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7"/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</row>
    <row r="331" spans="1:63" ht="9.75" customHeight="1">
      <c r="A331" s="357"/>
      <c r="B331" s="357"/>
      <c r="C331" s="357"/>
      <c r="D331" s="357"/>
      <c r="E331" s="357"/>
      <c r="F331" s="359"/>
      <c r="G331" s="357"/>
      <c r="H331" s="357"/>
      <c r="I331" s="357"/>
      <c r="J331" s="357"/>
      <c r="K331" s="357"/>
      <c r="L331" s="357"/>
      <c r="M331" s="357"/>
      <c r="N331" s="357"/>
      <c r="O331" s="357"/>
      <c r="P331" s="357"/>
      <c r="Q331" s="357"/>
      <c r="R331" s="357"/>
      <c r="S331" s="357"/>
      <c r="T331" s="357"/>
      <c r="U331" s="357"/>
      <c r="V331" s="357"/>
      <c r="W331" s="357"/>
      <c r="X331" s="357"/>
      <c r="Y331" s="357"/>
      <c r="Z331" s="357"/>
      <c r="AA331" s="357"/>
      <c r="AB331" s="357"/>
      <c r="AC331" s="357"/>
      <c r="AD331" s="357"/>
      <c r="AE331" s="357"/>
      <c r="AF331" s="357"/>
      <c r="AG331" s="357"/>
      <c r="AH331" s="357"/>
      <c r="AI331" s="357"/>
      <c r="AJ331" s="357"/>
      <c r="AK331" s="357"/>
      <c r="AL331" s="357"/>
      <c r="AM331" s="357"/>
      <c r="AN331" s="357"/>
      <c r="AO331" s="357"/>
      <c r="AP331" s="357"/>
      <c r="AQ331" s="357"/>
      <c r="AR331" s="357"/>
      <c r="AS331" s="357"/>
      <c r="AT331" s="357"/>
      <c r="AU331" s="357"/>
      <c r="AV331" s="357"/>
      <c r="AW331" s="357"/>
      <c r="AX331" s="357"/>
      <c r="AY331" s="357"/>
      <c r="AZ331" s="357"/>
      <c r="BA331" s="357"/>
      <c r="BB331" s="357"/>
      <c r="BC331" s="357"/>
      <c r="BD331" s="357"/>
      <c r="BE331" s="357"/>
      <c r="BF331" s="357"/>
      <c r="BG331" s="357"/>
      <c r="BH331" s="357"/>
      <c r="BI331" s="357"/>
      <c r="BJ331" s="357"/>
      <c r="BK331" s="357"/>
    </row>
    <row r="332" spans="1:63" ht="9.75" customHeight="1">
      <c r="A332" s="357"/>
      <c r="B332" s="357"/>
      <c r="C332" s="357"/>
      <c r="D332" s="357"/>
      <c r="E332" s="357"/>
      <c r="F332" s="359"/>
      <c r="G332" s="357"/>
      <c r="H332" s="357"/>
      <c r="I332" s="357"/>
      <c r="J332" s="357"/>
      <c r="K332" s="357"/>
      <c r="L332" s="357"/>
      <c r="M332" s="357"/>
      <c r="N332" s="357"/>
      <c r="O332" s="357"/>
      <c r="P332" s="357"/>
      <c r="Q332" s="357"/>
      <c r="R332" s="357"/>
      <c r="S332" s="357"/>
      <c r="T332" s="357"/>
      <c r="U332" s="357"/>
      <c r="V332" s="357"/>
      <c r="W332" s="357"/>
      <c r="X332" s="357"/>
      <c r="Y332" s="357"/>
      <c r="Z332" s="357"/>
      <c r="AA332" s="357"/>
      <c r="AB332" s="357"/>
      <c r="AC332" s="357"/>
      <c r="AD332" s="357"/>
      <c r="AE332" s="357"/>
      <c r="AF332" s="357"/>
      <c r="AG332" s="357"/>
      <c r="AH332" s="357"/>
      <c r="AI332" s="357"/>
      <c r="AJ332" s="357"/>
      <c r="AK332" s="357"/>
      <c r="AL332" s="357"/>
      <c r="AM332" s="357"/>
      <c r="AN332" s="357"/>
      <c r="AO332" s="357"/>
      <c r="AP332" s="357"/>
      <c r="AQ332" s="357"/>
      <c r="AR332" s="357"/>
      <c r="AS332" s="357"/>
      <c r="AT332" s="357"/>
      <c r="AU332" s="357"/>
      <c r="AV332" s="357"/>
      <c r="AW332" s="357"/>
      <c r="AX332" s="357"/>
      <c r="AY332" s="357"/>
      <c r="AZ332" s="357"/>
      <c r="BA332" s="357"/>
      <c r="BB332" s="357"/>
      <c r="BC332" s="357"/>
      <c r="BD332" s="357"/>
      <c r="BE332" s="357"/>
      <c r="BF332" s="357"/>
      <c r="BG332" s="357"/>
      <c r="BH332" s="357"/>
      <c r="BI332" s="357"/>
      <c r="BJ332" s="357"/>
      <c r="BK332" s="357"/>
    </row>
    <row r="333" spans="1:63" ht="9.75" customHeight="1">
      <c r="A333" s="357"/>
      <c r="B333" s="357"/>
      <c r="C333" s="357"/>
      <c r="D333" s="357"/>
      <c r="E333" s="357"/>
      <c r="F333" s="359"/>
      <c r="G333" s="357"/>
      <c r="H333" s="357"/>
      <c r="I333" s="357"/>
      <c r="J333" s="357"/>
      <c r="K333" s="357"/>
      <c r="L333" s="357"/>
      <c r="M333" s="357"/>
      <c r="N333" s="357"/>
      <c r="O333" s="357"/>
      <c r="P333" s="357"/>
      <c r="Q333" s="357"/>
      <c r="R333" s="357"/>
      <c r="S333" s="357"/>
      <c r="T333" s="357"/>
      <c r="U333" s="357"/>
      <c r="V333" s="357"/>
      <c r="W333" s="357"/>
      <c r="X333" s="357"/>
      <c r="Y333" s="357"/>
      <c r="Z333" s="357"/>
      <c r="AA333" s="357"/>
      <c r="AB333" s="357"/>
      <c r="AC333" s="357"/>
      <c r="AD333" s="357"/>
      <c r="AE333" s="357"/>
      <c r="AF333" s="357"/>
      <c r="AG333" s="357"/>
      <c r="AH333" s="357"/>
      <c r="AI333" s="357"/>
      <c r="AJ333" s="357"/>
      <c r="AK333" s="357"/>
      <c r="AL333" s="357"/>
      <c r="AM333" s="357"/>
      <c r="AN333" s="357"/>
      <c r="AO333" s="357"/>
      <c r="AP333" s="357"/>
      <c r="AQ333" s="357"/>
      <c r="AR333" s="357"/>
      <c r="AS333" s="357"/>
      <c r="AT333" s="357"/>
      <c r="AU333" s="357"/>
      <c r="AV333" s="357"/>
      <c r="AW333" s="357"/>
      <c r="AX333" s="357"/>
      <c r="AY333" s="357"/>
      <c r="AZ333" s="357"/>
      <c r="BA333" s="357"/>
      <c r="BB333" s="357"/>
      <c r="BC333" s="357"/>
      <c r="BD333" s="357"/>
      <c r="BE333" s="357"/>
      <c r="BF333" s="357"/>
      <c r="BG333" s="357"/>
      <c r="BH333" s="357"/>
      <c r="BI333" s="357"/>
      <c r="BJ333" s="357"/>
      <c r="BK333" s="357"/>
    </row>
    <row r="334" spans="1:63" ht="9.75" customHeight="1">
      <c r="A334" s="357"/>
      <c r="B334" s="357"/>
      <c r="C334" s="357"/>
      <c r="D334" s="357"/>
      <c r="E334" s="357"/>
      <c r="F334" s="359"/>
      <c r="G334" s="357"/>
      <c r="H334" s="357"/>
      <c r="I334" s="357"/>
      <c r="J334" s="357"/>
      <c r="K334" s="357"/>
      <c r="L334" s="357"/>
      <c r="M334" s="357"/>
      <c r="N334" s="357"/>
      <c r="O334" s="357"/>
      <c r="P334" s="357"/>
      <c r="Q334" s="357"/>
      <c r="R334" s="357"/>
      <c r="S334" s="357"/>
      <c r="T334" s="357"/>
      <c r="U334" s="357"/>
      <c r="V334" s="357"/>
      <c r="W334" s="357"/>
      <c r="X334" s="357"/>
      <c r="Y334" s="357"/>
      <c r="Z334" s="357"/>
      <c r="AA334" s="357"/>
      <c r="AB334" s="357"/>
      <c r="AC334" s="357"/>
      <c r="AD334" s="357"/>
      <c r="AE334" s="357"/>
      <c r="AF334" s="357"/>
      <c r="AG334" s="357"/>
      <c r="AH334" s="357"/>
      <c r="AI334" s="357"/>
      <c r="AJ334" s="357"/>
      <c r="AK334" s="357"/>
      <c r="AL334" s="357"/>
      <c r="AM334" s="357"/>
      <c r="AN334" s="357"/>
      <c r="AO334" s="357"/>
      <c r="AP334" s="357"/>
      <c r="AQ334" s="357"/>
      <c r="AR334" s="357"/>
      <c r="AS334" s="357"/>
      <c r="AT334" s="357"/>
      <c r="AU334" s="357"/>
      <c r="AV334" s="357"/>
      <c r="AW334" s="357"/>
      <c r="AX334" s="357"/>
      <c r="AY334" s="357"/>
      <c r="AZ334" s="357"/>
      <c r="BA334" s="357"/>
      <c r="BB334" s="357"/>
      <c r="BC334" s="357"/>
      <c r="BD334" s="357"/>
      <c r="BE334" s="357"/>
      <c r="BF334" s="357"/>
      <c r="BG334" s="357"/>
      <c r="BH334" s="357"/>
      <c r="BI334" s="357"/>
      <c r="BJ334" s="357"/>
      <c r="BK334" s="357"/>
    </row>
    <row r="335" spans="1:63" ht="9.75" customHeight="1">
      <c r="A335" s="357"/>
      <c r="B335" s="357"/>
      <c r="C335" s="357"/>
      <c r="D335" s="357"/>
      <c r="E335" s="357"/>
      <c r="F335" s="359"/>
      <c r="G335" s="357"/>
      <c r="H335" s="357"/>
      <c r="I335" s="357"/>
      <c r="J335" s="357"/>
      <c r="K335" s="357"/>
      <c r="L335" s="357"/>
      <c r="M335" s="357"/>
      <c r="N335" s="357"/>
      <c r="O335" s="357"/>
      <c r="P335" s="357"/>
      <c r="Q335" s="357"/>
      <c r="R335" s="357"/>
      <c r="S335" s="357"/>
      <c r="T335" s="357"/>
      <c r="U335" s="357"/>
      <c r="V335" s="357"/>
      <c r="W335" s="357"/>
      <c r="X335" s="357"/>
      <c r="Y335" s="357"/>
      <c r="Z335" s="357"/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7"/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7"/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</row>
    <row r="336" spans="1:63" ht="9.75" customHeight="1">
      <c r="A336" s="357"/>
      <c r="B336" s="357"/>
      <c r="C336" s="357"/>
      <c r="D336" s="357"/>
      <c r="E336" s="357"/>
      <c r="F336" s="359"/>
      <c r="G336" s="357"/>
      <c r="H336" s="357"/>
      <c r="I336" s="357"/>
      <c r="J336" s="357"/>
      <c r="K336" s="357"/>
      <c r="L336" s="357"/>
      <c r="M336" s="357"/>
      <c r="N336" s="357"/>
      <c r="O336" s="357"/>
      <c r="P336" s="357"/>
      <c r="Q336" s="357"/>
      <c r="R336" s="357"/>
      <c r="S336" s="357"/>
      <c r="T336" s="357"/>
      <c r="U336" s="357"/>
      <c r="V336" s="357"/>
      <c r="W336" s="357"/>
      <c r="X336" s="357"/>
      <c r="Y336" s="357"/>
      <c r="Z336" s="357"/>
      <c r="AA336" s="357"/>
      <c r="AB336" s="357"/>
      <c r="AC336" s="357"/>
      <c r="AD336" s="357"/>
      <c r="AE336" s="357"/>
      <c r="AF336" s="357"/>
      <c r="AG336" s="357"/>
      <c r="AH336" s="357"/>
      <c r="AI336" s="357"/>
      <c r="AJ336" s="357"/>
      <c r="AK336" s="357"/>
      <c r="AL336" s="357"/>
      <c r="AM336" s="357"/>
      <c r="AN336" s="357"/>
      <c r="AO336" s="357"/>
      <c r="AP336" s="357"/>
      <c r="AQ336" s="357"/>
      <c r="AR336" s="357"/>
      <c r="AS336" s="357"/>
      <c r="AT336" s="357"/>
      <c r="AU336" s="357"/>
      <c r="AV336" s="357"/>
      <c r="AW336" s="357"/>
      <c r="AX336" s="357"/>
      <c r="AY336" s="357"/>
      <c r="AZ336" s="357"/>
      <c r="BA336" s="357"/>
      <c r="BB336" s="357"/>
      <c r="BC336" s="357"/>
      <c r="BD336" s="357"/>
      <c r="BE336" s="357"/>
      <c r="BF336" s="357"/>
      <c r="BG336" s="357"/>
      <c r="BH336" s="357"/>
      <c r="BI336" s="357"/>
      <c r="BJ336" s="357"/>
      <c r="BK336" s="357"/>
    </row>
    <row r="337" spans="1:63" ht="9.75" customHeight="1">
      <c r="A337" s="357"/>
      <c r="B337" s="357"/>
      <c r="C337" s="357"/>
      <c r="D337" s="357"/>
      <c r="E337" s="357"/>
      <c r="F337" s="359"/>
      <c r="G337" s="357"/>
      <c r="H337" s="357"/>
      <c r="I337" s="357"/>
      <c r="J337" s="357"/>
      <c r="K337" s="357"/>
      <c r="L337" s="357"/>
      <c r="M337" s="357"/>
      <c r="N337" s="357"/>
      <c r="O337" s="357"/>
      <c r="P337" s="357"/>
      <c r="Q337" s="357"/>
      <c r="R337" s="357"/>
      <c r="S337" s="357"/>
      <c r="T337" s="357"/>
      <c r="U337" s="357"/>
      <c r="V337" s="357"/>
      <c r="W337" s="357"/>
      <c r="X337" s="357"/>
      <c r="Y337" s="357"/>
      <c r="Z337" s="357"/>
      <c r="AA337" s="357"/>
      <c r="AB337" s="357"/>
      <c r="AC337" s="357"/>
      <c r="AD337" s="357"/>
      <c r="AE337" s="357"/>
      <c r="AF337" s="357"/>
      <c r="AG337" s="357"/>
      <c r="AH337" s="357"/>
      <c r="AI337" s="357"/>
      <c r="AJ337" s="357"/>
      <c r="AK337" s="357"/>
      <c r="AL337" s="357"/>
      <c r="AM337" s="357"/>
      <c r="AN337" s="357"/>
      <c r="AO337" s="357"/>
      <c r="AP337" s="357"/>
      <c r="AQ337" s="357"/>
      <c r="AR337" s="357"/>
      <c r="AS337" s="357"/>
      <c r="AT337" s="357"/>
      <c r="AU337" s="357"/>
      <c r="AV337" s="357"/>
      <c r="AW337" s="357"/>
      <c r="AX337" s="357"/>
      <c r="AY337" s="357"/>
      <c r="AZ337" s="357"/>
      <c r="BA337" s="357"/>
      <c r="BB337" s="357"/>
      <c r="BC337" s="357"/>
      <c r="BD337" s="357"/>
      <c r="BE337" s="357"/>
      <c r="BF337" s="357"/>
      <c r="BG337" s="357"/>
      <c r="BH337" s="357"/>
      <c r="BI337" s="357"/>
      <c r="BJ337" s="357"/>
      <c r="BK337" s="357"/>
    </row>
    <row r="338" spans="1:63" ht="9.75" customHeight="1">
      <c r="A338" s="357"/>
      <c r="B338" s="357"/>
      <c r="C338" s="357"/>
      <c r="D338" s="357"/>
      <c r="E338" s="357"/>
      <c r="F338" s="359"/>
      <c r="G338" s="357"/>
      <c r="H338" s="357"/>
      <c r="I338" s="357"/>
      <c r="J338" s="357"/>
      <c r="K338" s="357"/>
      <c r="L338" s="357"/>
      <c r="M338" s="357"/>
      <c r="N338" s="357"/>
      <c r="O338" s="357"/>
      <c r="P338" s="357"/>
      <c r="Q338" s="357"/>
      <c r="R338" s="357"/>
      <c r="S338" s="357"/>
      <c r="T338" s="357"/>
      <c r="U338" s="357"/>
      <c r="V338" s="357"/>
      <c r="W338" s="357"/>
      <c r="X338" s="357"/>
      <c r="Y338" s="357"/>
      <c r="Z338" s="357"/>
      <c r="AA338" s="357"/>
      <c r="AB338" s="357"/>
      <c r="AC338" s="357"/>
      <c r="AD338" s="357"/>
      <c r="AE338" s="357"/>
      <c r="AF338" s="357"/>
      <c r="AG338" s="357"/>
      <c r="AH338" s="357"/>
      <c r="AI338" s="357"/>
      <c r="AJ338" s="357"/>
      <c r="AK338" s="357"/>
      <c r="AL338" s="357"/>
      <c r="AM338" s="357"/>
      <c r="AN338" s="357"/>
      <c r="AO338" s="357"/>
      <c r="AP338" s="357"/>
      <c r="AQ338" s="357"/>
      <c r="AR338" s="357"/>
      <c r="AS338" s="357"/>
      <c r="AT338" s="357"/>
      <c r="AU338" s="357"/>
      <c r="AV338" s="357"/>
      <c r="AW338" s="357"/>
      <c r="AX338" s="357"/>
      <c r="AY338" s="357"/>
      <c r="AZ338" s="357"/>
      <c r="BA338" s="357"/>
      <c r="BB338" s="357"/>
      <c r="BC338" s="357"/>
      <c r="BD338" s="357"/>
      <c r="BE338" s="357"/>
      <c r="BF338" s="357"/>
      <c r="BG338" s="357"/>
      <c r="BH338" s="357"/>
      <c r="BI338" s="357"/>
      <c r="BJ338" s="357"/>
      <c r="BK338" s="357"/>
    </row>
    <row r="339" spans="1:63" ht="9.75" customHeight="1">
      <c r="A339" s="357"/>
      <c r="B339" s="357"/>
      <c r="C339" s="357"/>
      <c r="D339" s="357"/>
      <c r="E339" s="357"/>
      <c r="F339" s="359"/>
      <c r="G339" s="357"/>
      <c r="H339" s="357"/>
      <c r="I339" s="357"/>
      <c r="J339" s="357"/>
      <c r="K339" s="357"/>
      <c r="L339" s="357"/>
      <c r="M339" s="357"/>
      <c r="N339" s="357"/>
      <c r="O339" s="357"/>
      <c r="P339" s="357"/>
      <c r="Q339" s="357"/>
      <c r="R339" s="357"/>
      <c r="S339" s="357"/>
      <c r="T339" s="357"/>
      <c r="U339" s="357"/>
      <c r="V339" s="357"/>
      <c r="W339" s="357"/>
      <c r="X339" s="357"/>
      <c r="Y339" s="357"/>
      <c r="Z339" s="357"/>
      <c r="AA339" s="357"/>
      <c r="AB339" s="357"/>
      <c r="AC339" s="357"/>
      <c r="AD339" s="357"/>
      <c r="AE339" s="357"/>
      <c r="AF339" s="357"/>
      <c r="AG339" s="357"/>
      <c r="AH339" s="357"/>
      <c r="AI339" s="357"/>
      <c r="AJ339" s="357"/>
      <c r="AK339" s="357"/>
      <c r="AL339" s="357"/>
      <c r="AM339" s="357"/>
      <c r="AN339" s="357"/>
      <c r="AO339" s="357"/>
      <c r="AP339" s="357"/>
      <c r="AQ339" s="357"/>
      <c r="AR339" s="357"/>
      <c r="AS339" s="357"/>
      <c r="AT339" s="357"/>
      <c r="AU339" s="357"/>
      <c r="AV339" s="357"/>
      <c r="AW339" s="357"/>
      <c r="AX339" s="357"/>
      <c r="AY339" s="357"/>
      <c r="AZ339" s="357"/>
      <c r="BA339" s="357"/>
      <c r="BB339" s="357"/>
      <c r="BC339" s="357"/>
      <c r="BD339" s="357"/>
      <c r="BE339" s="357"/>
      <c r="BF339" s="357"/>
      <c r="BG339" s="357"/>
      <c r="BH339" s="357"/>
      <c r="BI339" s="357"/>
      <c r="BJ339" s="357"/>
      <c r="BK339" s="357"/>
    </row>
    <row r="340" spans="1:63" ht="9.75" customHeight="1">
      <c r="A340" s="357"/>
      <c r="B340" s="357"/>
      <c r="C340" s="357"/>
      <c r="D340" s="357"/>
      <c r="E340" s="357"/>
      <c r="F340" s="359"/>
      <c r="G340" s="357"/>
      <c r="H340" s="357"/>
      <c r="I340" s="357"/>
      <c r="J340" s="357"/>
      <c r="K340" s="357"/>
      <c r="L340" s="357"/>
      <c r="M340" s="357"/>
      <c r="N340" s="357"/>
      <c r="O340" s="357"/>
      <c r="P340" s="357"/>
      <c r="Q340" s="357"/>
      <c r="R340" s="357"/>
      <c r="S340" s="357"/>
      <c r="T340" s="357"/>
      <c r="U340" s="357"/>
      <c r="V340" s="357"/>
      <c r="W340" s="357"/>
      <c r="X340" s="357"/>
      <c r="Y340" s="357"/>
      <c r="Z340" s="357"/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7"/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7"/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</row>
    <row r="341" spans="1:63" ht="9.75" customHeight="1">
      <c r="A341" s="357"/>
      <c r="B341" s="357"/>
      <c r="C341" s="357"/>
      <c r="D341" s="357"/>
      <c r="E341" s="357"/>
      <c r="F341" s="359"/>
      <c r="G341" s="357"/>
      <c r="H341" s="357"/>
      <c r="I341" s="357"/>
      <c r="J341" s="357"/>
      <c r="K341" s="357"/>
      <c r="L341" s="357"/>
      <c r="M341" s="357"/>
      <c r="N341" s="357"/>
      <c r="O341" s="357"/>
      <c r="P341" s="357"/>
      <c r="Q341" s="357"/>
      <c r="R341" s="357"/>
      <c r="S341" s="357"/>
      <c r="T341" s="357"/>
      <c r="U341" s="357"/>
      <c r="V341" s="357"/>
      <c r="W341" s="357"/>
      <c r="X341" s="357"/>
      <c r="Y341" s="357"/>
      <c r="Z341" s="357"/>
      <c r="AA341" s="357"/>
      <c r="AB341" s="357"/>
      <c r="AC341" s="357"/>
      <c r="AD341" s="357"/>
      <c r="AE341" s="357"/>
      <c r="AF341" s="357"/>
      <c r="AG341" s="357"/>
      <c r="AH341" s="357"/>
      <c r="AI341" s="357"/>
      <c r="AJ341" s="357"/>
      <c r="AK341" s="357"/>
      <c r="AL341" s="357"/>
      <c r="AM341" s="357"/>
      <c r="AN341" s="357"/>
      <c r="AO341" s="357"/>
      <c r="AP341" s="357"/>
      <c r="AQ341" s="357"/>
      <c r="AR341" s="357"/>
      <c r="AS341" s="357"/>
      <c r="AT341" s="357"/>
      <c r="AU341" s="357"/>
      <c r="AV341" s="357"/>
      <c r="AW341" s="357"/>
      <c r="AX341" s="357"/>
      <c r="AY341" s="357"/>
      <c r="AZ341" s="357"/>
      <c r="BA341" s="357"/>
      <c r="BB341" s="357"/>
      <c r="BC341" s="357"/>
      <c r="BD341" s="357"/>
      <c r="BE341" s="357"/>
      <c r="BF341" s="357"/>
      <c r="BG341" s="357"/>
      <c r="BH341" s="357"/>
      <c r="BI341" s="357"/>
      <c r="BJ341" s="357"/>
      <c r="BK341" s="357"/>
    </row>
    <row r="342" spans="1:63" ht="9.75" customHeight="1">
      <c r="A342" s="357"/>
      <c r="B342" s="357"/>
      <c r="C342" s="357"/>
      <c r="D342" s="357"/>
      <c r="E342" s="357"/>
      <c r="F342" s="359"/>
      <c r="G342" s="357"/>
      <c r="H342" s="357"/>
      <c r="I342" s="357"/>
      <c r="J342" s="357"/>
      <c r="K342" s="357"/>
      <c r="L342" s="357"/>
      <c r="M342" s="357"/>
      <c r="N342" s="357"/>
      <c r="O342" s="357"/>
      <c r="P342" s="357"/>
      <c r="Q342" s="357"/>
      <c r="R342" s="357"/>
      <c r="S342" s="357"/>
      <c r="T342" s="357"/>
      <c r="U342" s="357"/>
      <c r="V342" s="357"/>
      <c r="W342" s="357"/>
      <c r="X342" s="357"/>
      <c r="Y342" s="357"/>
      <c r="Z342" s="357"/>
      <c r="AA342" s="357"/>
      <c r="AB342" s="357"/>
      <c r="AC342" s="357"/>
      <c r="AD342" s="357"/>
      <c r="AE342" s="357"/>
      <c r="AF342" s="357"/>
      <c r="AG342" s="357"/>
      <c r="AH342" s="357"/>
      <c r="AI342" s="357"/>
      <c r="AJ342" s="357"/>
      <c r="AK342" s="357"/>
      <c r="AL342" s="357"/>
      <c r="AM342" s="357"/>
      <c r="AN342" s="357"/>
      <c r="AO342" s="357"/>
      <c r="AP342" s="357"/>
      <c r="AQ342" s="357"/>
      <c r="AR342" s="357"/>
      <c r="AS342" s="357"/>
      <c r="AT342" s="357"/>
      <c r="AU342" s="357"/>
      <c r="AV342" s="357"/>
      <c r="AW342" s="357"/>
      <c r="AX342" s="357"/>
      <c r="AY342" s="357"/>
      <c r="AZ342" s="357"/>
      <c r="BA342" s="357"/>
      <c r="BB342" s="357"/>
      <c r="BC342" s="357"/>
      <c r="BD342" s="357"/>
      <c r="BE342" s="357"/>
      <c r="BF342" s="357"/>
      <c r="BG342" s="357"/>
      <c r="BH342" s="357"/>
      <c r="BI342" s="357"/>
      <c r="BJ342" s="357"/>
      <c r="BK342" s="357"/>
    </row>
    <row r="343" spans="1:63" ht="9.75" customHeight="1">
      <c r="A343" s="357"/>
      <c r="B343" s="357"/>
      <c r="C343" s="357"/>
      <c r="D343" s="357"/>
      <c r="E343" s="357"/>
      <c r="F343" s="359"/>
      <c r="G343" s="357"/>
      <c r="H343" s="357"/>
      <c r="I343" s="357"/>
      <c r="J343" s="357"/>
      <c r="K343" s="357"/>
      <c r="L343" s="357"/>
      <c r="M343" s="357"/>
      <c r="N343" s="357"/>
      <c r="O343" s="357"/>
      <c r="P343" s="357"/>
      <c r="Q343" s="357"/>
      <c r="R343" s="357"/>
      <c r="S343" s="357"/>
      <c r="T343" s="357"/>
      <c r="U343" s="357"/>
      <c r="V343" s="357"/>
      <c r="W343" s="357"/>
      <c r="X343" s="357"/>
      <c r="Y343" s="357"/>
      <c r="Z343" s="357"/>
      <c r="AA343" s="357"/>
      <c r="AB343" s="357"/>
      <c r="AC343" s="357"/>
      <c r="AD343" s="357"/>
      <c r="AE343" s="357"/>
      <c r="AF343" s="357"/>
      <c r="AG343" s="357"/>
      <c r="AH343" s="357"/>
      <c r="AI343" s="357"/>
      <c r="AJ343" s="357"/>
      <c r="AK343" s="357"/>
      <c r="AL343" s="357"/>
      <c r="AM343" s="357"/>
      <c r="AN343" s="357"/>
      <c r="AO343" s="357"/>
      <c r="AP343" s="357"/>
      <c r="AQ343" s="357"/>
      <c r="AR343" s="357"/>
      <c r="AS343" s="357"/>
      <c r="AT343" s="357"/>
      <c r="AU343" s="357"/>
      <c r="AV343" s="357"/>
      <c r="AW343" s="357"/>
      <c r="AX343" s="357"/>
      <c r="AY343" s="357"/>
      <c r="AZ343" s="357"/>
      <c r="BA343" s="357"/>
      <c r="BB343" s="357"/>
      <c r="BC343" s="357"/>
      <c r="BD343" s="357"/>
      <c r="BE343" s="357"/>
      <c r="BF343" s="357"/>
      <c r="BG343" s="357"/>
      <c r="BH343" s="357"/>
      <c r="BI343" s="357"/>
      <c r="BJ343" s="357"/>
      <c r="BK343" s="357"/>
    </row>
    <row r="344" spans="1:63" ht="9.75" customHeight="1">
      <c r="A344" s="357"/>
      <c r="B344" s="357"/>
      <c r="C344" s="357"/>
      <c r="D344" s="357"/>
      <c r="E344" s="357"/>
      <c r="F344" s="359"/>
      <c r="G344" s="357"/>
      <c r="H344" s="357"/>
      <c r="I344" s="357"/>
      <c r="J344" s="357"/>
      <c r="K344" s="357"/>
      <c r="L344" s="357"/>
      <c r="M344" s="357"/>
      <c r="N344" s="357"/>
      <c r="O344" s="357"/>
      <c r="P344" s="357"/>
      <c r="Q344" s="357"/>
      <c r="R344" s="357"/>
      <c r="S344" s="357"/>
      <c r="T344" s="357"/>
      <c r="U344" s="357"/>
      <c r="V344" s="357"/>
      <c r="W344" s="357"/>
      <c r="X344" s="357"/>
      <c r="Y344" s="357"/>
      <c r="Z344" s="357"/>
      <c r="AA344" s="357"/>
      <c r="AB344" s="357"/>
      <c r="AC344" s="357"/>
      <c r="AD344" s="357"/>
      <c r="AE344" s="357"/>
      <c r="AF344" s="357"/>
      <c r="AG344" s="357"/>
      <c r="AH344" s="357"/>
      <c r="AI344" s="357"/>
      <c r="AJ344" s="357"/>
      <c r="AK344" s="357"/>
      <c r="AL344" s="357"/>
      <c r="AM344" s="357"/>
      <c r="AN344" s="357"/>
      <c r="AO344" s="357"/>
      <c r="AP344" s="357"/>
      <c r="AQ344" s="357"/>
      <c r="AR344" s="357"/>
      <c r="AS344" s="357"/>
      <c r="AT344" s="357"/>
      <c r="AU344" s="357"/>
      <c r="AV344" s="357"/>
      <c r="AW344" s="357"/>
      <c r="AX344" s="357"/>
      <c r="AY344" s="357"/>
      <c r="AZ344" s="357"/>
      <c r="BA344" s="357"/>
      <c r="BB344" s="357"/>
      <c r="BC344" s="357"/>
      <c r="BD344" s="357"/>
      <c r="BE344" s="357"/>
      <c r="BF344" s="357"/>
      <c r="BG344" s="357"/>
      <c r="BH344" s="357"/>
      <c r="BI344" s="357"/>
      <c r="BJ344" s="357"/>
      <c r="BK344" s="357"/>
    </row>
    <row r="345" spans="1:63" ht="9.75" customHeight="1">
      <c r="A345" s="357"/>
      <c r="B345" s="357"/>
      <c r="C345" s="357"/>
      <c r="D345" s="357"/>
      <c r="E345" s="357"/>
      <c r="F345" s="359"/>
      <c r="G345" s="357"/>
      <c r="H345" s="357"/>
      <c r="I345" s="357"/>
      <c r="J345" s="357"/>
      <c r="K345" s="357"/>
      <c r="L345" s="357"/>
      <c r="M345" s="357"/>
      <c r="N345" s="357"/>
      <c r="O345" s="357"/>
      <c r="P345" s="357"/>
      <c r="Q345" s="357"/>
      <c r="R345" s="357"/>
      <c r="S345" s="357"/>
      <c r="T345" s="357"/>
      <c r="U345" s="357"/>
      <c r="V345" s="357"/>
      <c r="W345" s="357"/>
      <c r="X345" s="357"/>
      <c r="Y345" s="357"/>
      <c r="Z345" s="357"/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7"/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7"/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</row>
    <row r="346" spans="1:63" ht="9.75" customHeight="1">
      <c r="A346" s="357"/>
      <c r="B346" s="357"/>
      <c r="C346" s="357"/>
      <c r="D346" s="357"/>
      <c r="E346" s="357"/>
      <c r="F346" s="359"/>
      <c r="G346" s="357"/>
      <c r="H346" s="357"/>
      <c r="I346" s="357"/>
      <c r="J346" s="357"/>
      <c r="K346" s="357"/>
      <c r="L346" s="357"/>
      <c r="M346" s="357"/>
      <c r="N346" s="357"/>
      <c r="O346" s="357"/>
      <c r="P346" s="357"/>
      <c r="Q346" s="357"/>
      <c r="R346" s="357"/>
      <c r="S346" s="357"/>
      <c r="T346" s="357"/>
      <c r="U346" s="357"/>
      <c r="V346" s="357"/>
      <c r="W346" s="357"/>
      <c r="X346" s="357"/>
      <c r="Y346" s="357"/>
      <c r="Z346" s="357"/>
      <c r="AA346" s="357"/>
      <c r="AB346" s="357"/>
      <c r="AC346" s="357"/>
      <c r="AD346" s="357"/>
      <c r="AE346" s="357"/>
      <c r="AF346" s="357"/>
      <c r="AG346" s="357"/>
      <c r="AH346" s="357"/>
      <c r="AI346" s="357"/>
      <c r="AJ346" s="357"/>
      <c r="AK346" s="357"/>
      <c r="AL346" s="357"/>
      <c r="AM346" s="357"/>
      <c r="AN346" s="357"/>
      <c r="AO346" s="357"/>
      <c r="AP346" s="357"/>
      <c r="AQ346" s="357"/>
      <c r="AR346" s="357"/>
      <c r="AS346" s="357"/>
      <c r="AT346" s="357"/>
      <c r="AU346" s="357"/>
      <c r="AV346" s="357"/>
      <c r="AW346" s="357"/>
      <c r="AX346" s="357"/>
      <c r="AY346" s="357"/>
      <c r="AZ346" s="357"/>
      <c r="BA346" s="357"/>
      <c r="BB346" s="357"/>
      <c r="BC346" s="357"/>
      <c r="BD346" s="357"/>
      <c r="BE346" s="357"/>
      <c r="BF346" s="357"/>
      <c r="BG346" s="357"/>
      <c r="BH346" s="357"/>
      <c r="BI346" s="357"/>
      <c r="BJ346" s="357"/>
      <c r="BK346" s="357"/>
    </row>
    <row r="347" spans="1:63" ht="9.75" customHeight="1">
      <c r="A347" s="357"/>
      <c r="B347" s="357"/>
      <c r="C347" s="357"/>
      <c r="D347" s="357"/>
      <c r="E347" s="357"/>
      <c r="F347" s="359"/>
      <c r="G347" s="357"/>
      <c r="H347" s="357"/>
      <c r="I347" s="357"/>
      <c r="J347" s="357"/>
      <c r="K347" s="357"/>
      <c r="L347" s="357"/>
      <c r="M347" s="357"/>
      <c r="N347" s="357"/>
      <c r="O347" s="357"/>
      <c r="P347" s="357"/>
      <c r="Q347" s="357"/>
      <c r="R347" s="357"/>
      <c r="S347" s="357"/>
      <c r="T347" s="357"/>
      <c r="U347" s="357"/>
      <c r="V347" s="357"/>
      <c r="W347" s="357"/>
      <c r="X347" s="357"/>
      <c r="Y347" s="357"/>
      <c r="Z347" s="357"/>
      <c r="AA347" s="357"/>
      <c r="AB347" s="357"/>
      <c r="AC347" s="357"/>
      <c r="AD347" s="357"/>
      <c r="AE347" s="357"/>
      <c r="AF347" s="357"/>
      <c r="AG347" s="357"/>
      <c r="AH347" s="357"/>
      <c r="AI347" s="357"/>
      <c r="AJ347" s="357"/>
      <c r="AK347" s="357"/>
      <c r="AL347" s="357"/>
      <c r="AM347" s="357"/>
      <c r="AN347" s="357"/>
      <c r="AO347" s="357"/>
      <c r="AP347" s="357"/>
      <c r="AQ347" s="357"/>
      <c r="AR347" s="357"/>
      <c r="AS347" s="357"/>
      <c r="AT347" s="357"/>
      <c r="AU347" s="357"/>
      <c r="AV347" s="357"/>
      <c r="AW347" s="357"/>
      <c r="AX347" s="357"/>
      <c r="AY347" s="357"/>
      <c r="AZ347" s="357"/>
      <c r="BA347" s="357"/>
      <c r="BB347" s="357"/>
      <c r="BC347" s="357"/>
      <c r="BD347" s="357"/>
      <c r="BE347" s="357"/>
      <c r="BF347" s="357"/>
      <c r="BG347" s="357"/>
      <c r="BH347" s="357"/>
      <c r="BI347" s="357"/>
      <c r="BJ347" s="357"/>
      <c r="BK347" s="357"/>
    </row>
    <row r="348" spans="1:63" ht="9.75" customHeight="1">
      <c r="A348" s="357"/>
      <c r="B348" s="357"/>
      <c r="C348" s="357"/>
      <c r="D348" s="357"/>
      <c r="E348" s="357"/>
      <c r="F348" s="359"/>
      <c r="G348" s="357"/>
      <c r="H348" s="357"/>
      <c r="I348" s="357"/>
      <c r="J348" s="357"/>
      <c r="K348" s="357"/>
      <c r="L348" s="357"/>
      <c r="M348" s="357"/>
      <c r="N348" s="357"/>
      <c r="O348" s="357"/>
      <c r="P348" s="357"/>
      <c r="Q348" s="357"/>
      <c r="R348" s="357"/>
      <c r="S348" s="357"/>
      <c r="T348" s="357"/>
      <c r="U348" s="357"/>
      <c r="V348" s="357"/>
      <c r="W348" s="357"/>
      <c r="X348" s="357"/>
      <c r="Y348" s="357"/>
      <c r="Z348" s="357"/>
      <c r="AA348" s="357"/>
      <c r="AB348" s="357"/>
      <c r="AC348" s="357"/>
      <c r="AD348" s="357"/>
      <c r="AE348" s="357"/>
      <c r="AF348" s="357"/>
      <c r="AG348" s="357"/>
      <c r="AH348" s="357"/>
      <c r="AI348" s="357"/>
      <c r="AJ348" s="357"/>
      <c r="AK348" s="357"/>
      <c r="AL348" s="357"/>
      <c r="AM348" s="357"/>
      <c r="AN348" s="357"/>
      <c r="AO348" s="357"/>
      <c r="AP348" s="357"/>
      <c r="AQ348" s="357"/>
      <c r="AR348" s="357"/>
      <c r="AS348" s="357"/>
      <c r="AT348" s="357"/>
      <c r="AU348" s="357"/>
      <c r="AV348" s="357"/>
      <c r="AW348" s="357"/>
      <c r="AX348" s="357"/>
      <c r="AY348" s="357"/>
      <c r="AZ348" s="357"/>
      <c r="BA348" s="357"/>
      <c r="BB348" s="357"/>
      <c r="BC348" s="357"/>
      <c r="BD348" s="357"/>
      <c r="BE348" s="357"/>
      <c r="BF348" s="357"/>
      <c r="BG348" s="357"/>
      <c r="BH348" s="357"/>
      <c r="BI348" s="357"/>
      <c r="BJ348" s="357"/>
      <c r="BK348" s="357"/>
    </row>
    <row r="349" spans="1:63" ht="9.75" customHeight="1">
      <c r="A349" s="357"/>
      <c r="B349" s="357"/>
      <c r="C349" s="357"/>
      <c r="D349" s="357"/>
      <c r="E349" s="357"/>
      <c r="F349" s="359"/>
      <c r="G349" s="357"/>
      <c r="H349" s="357"/>
      <c r="I349" s="357"/>
      <c r="J349" s="357"/>
      <c r="K349" s="357"/>
      <c r="L349" s="357"/>
      <c r="M349" s="357"/>
      <c r="N349" s="357"/>
      <c r="O349" s="357"/>
      <c r="P349" s="357"/>
      <c r="Q349" s="357"/>
      <c r="R349" s="357"/>
      <c r="S349" s="357"/>
      <c r="T349" s="357"/>
      <c r="U349" s="357"/>
      <c r="V349" s="357"/>
      <c r="W349" s="357"/>
      <c r="X349" s="357"/>
      <c r="Y349" s="357"/>
      <c r="Z349" s="357"/>
      <c r="AA349" s="357"/>
      <c r="AB349" s="357"/>
      <c r="AC349" s="357"/>
      <c r="AD349" s="357"/>
      <c r="AE349" s="357"/>
      <c r="AF349" s="357"/>
      <c r="AG349" s="357"/>
      <c r="AH349" s="357"/>
      <c r="AI349" s="357"/>
      <c r="AJ349" s="357"/>
      <c r="AK349" s="357"/>
      <c r="AL349" s="357"/>
      <c r="AM349" s="357"/>
      <c r="AN349" s="357"/>
      <c r="AO349" s="357"/>
      <c r="AP349" s="357"/>
      <c r="AQ349" s="357"/>
      <c r="AR349" s="357"/>
      <c r="AS349" s="357"/>
      <c r="AT349" s="357"/>
      <c r="AU349" s="357"/>
      <c r="AV349" s="357"/>
      <c r="AW349" s="357"/>
      <c r="AX349" s="357"/>
      <c r="AY349" s="357"/>
      <c r="AZ349" s="357"/>
      <c r="BA349" s="357"/>
      <c r="BB349" s="357"/>
      <c r="BC349" s="357"/>
      <c r="BD349" s="357"/>
      <c r="BE349" s="357"/>
      <c r="BF349" s="357"/>
      <c r="BG349" s="357"/>
      <c r="BH349" s="357"/>
      <c r="BI349" s="357"/>
      <c r="BJ349" s="357"/>
      <c r="BK349" s="357"/>
    </row>
    <row r="350" spans="1:63" ht="9.75" customHeight="1">
      <c r="A350" s="357"/>
      <c r="B350" s="357"/>
      <c r="C350" s="357"/>
      <c r="D350" s="357"/>
      <c r="E350" s="357"/>
      <c r="F350" s="359"/>
      <c r="G350" s="357"/>
      <c r="H350" s="357"/>
      <c r="I350" s="357"/>
      <c r="J350" s="357"/>
      <c r="K350" s="357"/>
      <c r="L350" s="357"/>
      <c r="M350" s="357"/>
      <c r="N350" s="357"/>
      <c r="O350" s="357"/>
      <c r="P350" s="357"/>
      <c r="Q350" s="357"/>
      <c r="R350" s="357"/>
      <c r="S350" s="357"/>
      <c r="T350" s="357"/>
      <c r="U350" s="357"/>
      <c r="V350" s="357"/>
      <c r="W350" s="357"/>
      <c r="X350" s="357"/>
      <c r="Y350" s="357"/>
      <c r="Z350" s="357"/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7"/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7"/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</row>
    <row r="351" spans="1:63" ht="9.75" customHeight="1">
      <c r="A351" s="357"/>
      <c r="B351" s="357"/>
      <c r="C351" s="357"/>
      <c r="D351" s="357"/>
      <c r="E351" s="357"/>
      <c r="F351" s="359"/>
      <c r="G351" s="357"/>
      <c r="H351" s="357"/>
      <c r="I351" s="357"/>
      <c r="J351" s="357"/>
      <c r="K351" s="357"/>
      <c r="L351" s="357"/>
      <c r="M351" s="357"/>
      <c r="N351" s="357"/>
      <c r="O351" s="357"/>
      <c r="P351" s="357"/>
      <c r="Q351" s="357"/>
      <c r="R351" s="357"/>
      <c r="S351" s="357"/>
      <c r="T351" s="357"/>
      <c r="U351" s="357"/>
      <c r="V351" s="357"/>
      <c r="W351" s="357"/>
      <c r="X351" s="357"/>
      <c r="Y351" s="357"/>
      <c r="Z351" s="357"/>
      <c r="AA351" s="357"/>
      <c r="AB351" s="357"/>
      <c r="AC351" s="357"/>
      <c r="AD351" s="357"/>
      <c r="AE351" s="357"/>
      <c r="AF351" s="357"/>
      <c r="AG351" s="357"/>
      <c r="AH351" s="357"/>
      <c r="AI351" s="357"/>
      <c r="AJ351" s="357"/>
      <c r="AK351" s="357"/>
      <c r="AL351" s="357"/>
      <c r="AM351" s="357"/>
      <c r="AN351" s="357"/>
      <c r="AO351" s="357"/>
      <c r="AP351" s="357"/>
      <c r="AQ351" s="357"/>
      <c r="AR351" s="357"/>
      <c r="AS351" s="357"/>
      <c r="AT351" s="357"/>
      <c r="AU351" s="357"/>
      <c r="AV351" s="357"/>
      <c r="AW351" s="357"/>
      <c r="AX351" s="357"/>
      <c r="AY351" s="357"/>
      <c r="AZ351" s="357"/>
      <c r="BA351" s="357"/>
      <c r="BB351" s="357"/>
      <c r="BC351" s="357"/>
      <c r="BD351" s="357"/>
      <c r="BE351" s="357"/>
      <c r="BF351" s="357"/>
      <c r="BG351" s="357"/>
      <c r="BH351" s="357"/>
      <c r="BI351" s="357"/>
      <c r="BJ351" s="357"/>
      <c r="BK351" s="357"/>
    </row>
    <row r="352" spans="1:63" ht="9.75" customHeight="1">
      <c r="A352" s="357"/>
      <c r="B352" s="357"/>
      <c r="C352" s="357"/>
      <c r="D352" s="357"/>
      <c r="E352" s="357"/>
      <c r="F352" s="359"/>
      <c r="G352" s="357"/>
      <c r="H352" s="357"/>
      <c r="I352" s="357"/>
      <c r="J352" s="357"/>
      <c r="K352" s="357"/>
      <c r="L352" s="357"/>
      <c r="M352" s="357"/>
      <c r="N352" s="357"/>
      <c r="O352" s="357"/>
      <c r="P352" s="357"/>
      <c r="Q352" s="357"/>
      <c r="R352" s="357"/>
      <c r="S352" s="357"/>
      <c r="T352" s="357"/>
      <c r="U352" s="357"/>
      <c r="V352" s="357"/>
      <c r="W352" s="357"/>
      <c r="X352" s="357"/>
      <c r="Y352" s="357"/>
      <c r="Z352" s="357"/>
      <c r="AA352" s="357"/>
      <c r="AB352" s="357"/>
      <c r="AC352" s="357"/>
      <c r="AD352" s="357"/>
      <c r="AE352" s="357"/>
      <c r="AF352" s="357"/>
      <c r="AG352" s="357"/>
      <c r="AH352" s="357"/>
      <c r="AI352" s="357"/>
      <c r="AJ352" s="357"/>
      <c r="AK352" s="357"/>
      <c r="AL352" s="357"/>
      <c r="AM352" s="357"/>
      <c r="AN352" s="357"/>
      <c r="AO352" s="357"/>
      <c r="AP352" s="357"/>
      <c r="AQ352" s="357"/>
      <c r="AR352" s="357"/>
      <c r="AS352" s="357"/>
      <c r="AT352" s="357"/>
      <c r="AU352" s="357"/>
      <c r="AV352" s="357"/>
      <c r="AW352" s="357"/>
      <c r="AX352" s="357"/>
      <c r="AY352" s="357"/>
      <c r="AZ352" s="357"/>
      <c r="BA352" s="357"/>
      <c r="BB352" s="357"/>
      <c r="BC352" s="357"/>
      <c r="BD352" s="357"/>
      <c r="BE352" s="357"/>
      <c r="BF352" s="357"/>
      <c r="BG352" s="357"/>
      <c r="BH352" s="357"/>
      <c r="BI352" s="357"/>
      <c r="BJ352" s="357"/>
      <c r="BK352" s="357"/>
    </row>
    <row r="353" spans="1:63" ht="9.75" customHeight="1">
      <c r="A353" s="357"/>
      <c r="B353" s="357"/>
      <c r="C353" s="357"/>
      <c r="D353" s="357"/>
      <c r="E353" s="357"/>
      <c r="F353" s="359"/>
      <c r="G353" s="357"/>
      <c r="H353" s="357"/>
      <c r="I353" s="357"/>
      <c r="J353" s="357"/>
      <c r="K353" s="357"/>
      <c r="L353" s="357"/>
      <c r="M353" s="357"/>
      <c r="N353" s="357"/>
      <c r="O353" s="357"/>
      <c r="P353" s="357"/>
      <c r="Q353" s="357"/>
      <c r="R353" s="357"/>
      <c r="S353" s="357"/>
      <c r="T353" s="357"/>
      <c r="U353" s="357"/>
      <c r="V353" s="357"/>
      <c r="W353" s="357"/>
      <c r="X353" s="357"/>
      <c r="Y353" s="357"/>
      <c r="Z353" s="357"/>
      <c r="AA353" s="357"/>
      <c r="AB353" s="357"/>
      <c r="AC353" s="357"/>
      <c r="AD353" s="357"/>
      <c r="AE353" s="357"/>
      <c r="AF353" s="357"/>
      <c r="AG353" s="357"/>
      <c r="AH353" s="357"/>
      <c r="AI353" s="357"/>
      <c r="AJ353" s="357"/>
      <c r="AK353" s="357"/>
      <c r="AL353" s="357"/>
      <c r="AM353" s="357"/>
      <c r="AN353" s="357"/>
      <c r="AO353" s="357"/>
      <c r="AP353" s="357"/>
      <c r="AQ353" s="357"/>
      <c r="AR353" s="357"/>
      <c r="AS353" s="357"/>
      <c r="AT353" s="357"/>
      <c r="AU353" s="357"/>
      <c r="AV353" s="357"/>
      <c r="AW353" s="357"/>
      <c r="AX353" s="357"/>
      <c r="AY353" s="357"/>
      <c r="AZ353" s="357"/>
      <c r="BA353" s="357"/>
      <c r="BB353" s="357"/>
      <c r="BC353" s="357"/>
      <c r="BD353" s="357"/>
      <c r="BE353" s="357"/>
      <c r="BF353" s="357"/>
      <c r="BG353" s="357"/>
      <c r="BH353" s="357"/>
      <c r="BI353" s="357"/>
      <c r="BJ353" s="357"/>
      <c r="BK353" s="357"/>
    </row>
    <row r="354" spans="1:63" ht="9.75" customHeight="1">
      <c r="A354" s="357"/>
      <c r="B354" s="357"/>
      <c r="C354" s="357"/>
      <c r="D354" s="357"/>
      <c r="E354" s="357"/>
      <c r="F354" s="359"/>
      <c r="G354" s="357"/>
      <c r="H354" s="357"/>
      <c r="I354" s="357"/>
      <c r="J354" s="357"/>
      <c r="K354" s="357"/>
      <c r="L354" s="357"/>
      <c r="M354" s="357"/>
      <c r="N354" s="357"/>
      <c r="O354" s="357"/>
      <c r="P354" s="357"/>
      <c r="Q354" s="357"/>
      <c r="R354" s="357"/>
      <c r="S354" s="357"/>
      <c r="T354" s="357"/>
      <c r="U354" s="357"/>
      <c r="V354" s="357"/>
      <c r="W354" s="357"/>
      <c r="X354" s="357"/>
      <c r="Y354" s="357"/>
      <c r="Z354" s="357"/>
      <c r="AA354" s="357"/>
      <c r="AB354" s="357"/>
      <c r="AC354" s="357"/>
      <c r="AD354" s="357"/>
      <c r="AE354" s="357"/>
      <c r="AF354" s="357"/>
      <c r="AG354" s="357"/>
      <c r="AH354" s="357"/>
      <c r="AI354" s="357"/>
      <c r="AJ354" s="357"/>
      <c r="AK354" s="357"/>
      <c r="AL354" s="357"/>
      <c r="AM354" s="357"/>
      <c r="AN354" s="357"/>
      <c r="AO354" s="357"/>
      <c r="AP354" s="357"/>
      <c r="AQ354" s="357"/>
      <c r="AR354" s="357"/>
      <c r="AS354" s="357"/>
      <c r="AT354" s="357"/>
      <c r="AU354" s="357"/>
      <c r="AV354" s="357"/>
      <c r="AW354" s="357"/>
      <c r="AX354" s="357"/>
      <c r="AY354" s="357"/>
      <c r="AZ354" s="357"/>
      <c r="BA354" s="357"/>
      <c r="BB354" s="357"/>
      <c r="BC354" s="357"/>
      <c r="BD354" s="357"/>
      <c r="BE354" s="357"/>
      <c r="BF354" s="357"/>
      <c r="BG354" s="357"/>
      <c r="BH354" s="357"/>
      <c r="BI354" s="357"/>
      <c r="BJ354" s="357"/>
      <c r="BK354" s="357"/>
    </row>
    <row r="355" spans="1:63" ht="9.75" customHeight="1">
      <c r="A355" s="357"/>
      <c r="B355" s="357"/>
      <c r="C355" s="357"/>
      <c r="D355" s="357"/>
      <c r="E355" s="357"/>
      <c r="F355" s="359"/>
      <c r="G355" s="357"/>
      <c r="H355" s="357"/>
      <c r="I355" s="357"/>
      <c r="J355" s="357"/>
      <c r="K355" s="357"/>
      <c r="L355" s="357"/>
      <c r="M355" s="357"/>
      <c r="N355" s="357"/>
      <c r="O355" s="357"/>
      <c r="P355" s="357"/>
      <c r="Q355" s="357"/>
      <c r="R355" s="357"/>
      <c r="S355" s="357"/>
      <c r="T355" s="357"/>
      <c r="U355" s="357"/>
      <c r="V355" s="357"/>
      <c r="W355" s="357"/>
      <c r="X355" s="357"/>
      <c r="Y355" s="357"/>
      <c r="Z355" s="357"/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7"/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7"/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</row>
    <row r="356" spans="1:63" ht="9.75" customHeight="1">
      <c r="A356" s="357"/>
      <c r="B356" s="357"/>
      <c r="C356" s="357"/>
      <c r="D356" s="357"/>
      <c r="E356" s="357"/>
      <c r="F356" s="359"/>
      <c r="G356" s="357"/>
      <c r="H356" s="357"/>
      <c r="I356" s="357"/>
      <c r="J356" s="357"/>
      <c r="K356" s="357"/>
      <c r="L356" s="357"/>
      <c r="M356" s="357"/>
      <c r="N356" s="357"/>
      <c r="O356" s="357"/>
      <c r="P356" s="357"/>
      <c r="Q356" s="357"/>
      <c r="R356" s="357"/>
      <c r="S356" s="357"/>
      <c r="T356" s="357"/>
      <c r="U356" s="357"/>
      <c r="V356" s="357"/>
      <c r="W356" s="357"/>
      <c r="X356" s="357"/>
      <c r="Y356" s="357"/>
      <c r="Z356" s="357"/>
      <c r="AA356" s="357"/>
      <c r="AB356" s="357"/>
      <c r="AC356" s="357"/>
      <c r="AD356" s="357"/>
      <c r="AE356" s="357"/>
      <c r="AF356" s="357"/>
      <c r="AG356" s="357"/>
      <c r="AH356" s="357"/>
      <c r="AI356" s="357"/>
      <c r="AJ356" s="357"/>
      <c r="AK356" s="357"/>
      <c r="AL356" s="357"/>
      <c r="AM356" s="357"/>
      <c r="AN356" s="357"/>
      <c r="AO356" s="357"/>
      <c r="AP356" s="357"/>
      <c r="AQ356" s="357"/>
      <c r="AR356" s="357"/>
      <c r="AS356" s="357"/>
      <c r="AT356" s="357"/>
      <c r="AU356" s="357"/>
      <c r="AV356" s="357"/>
      <c r="AW356" s="357"/>
      <c r="AX356" s="357"/>
      <c r="AY356" s="357"/>
      <c r="AZ356" s="357"/>
      <c r="BA356" s="357"/>
      <c r="BB356" s="357"/>
      <c r="BC356" s="357"/>
      <c r="BD356" s="357"/>
      <c r="BE356" s="357"/>
      <c r="BF356" s="357"/>
      <c r="BG356" s="357"/>
      <c r="BH356" s="357"/>
      <c r="BI356" s="357"/>
      <c r="BJ356" s="357"/>
      <c r="BK356" s="357"/>
    </row>
    <row r="357" spans="1:63" ht="9.75" customHeight="1">
      <c r="A357" s="357"/>
      <c r="B357" s="357"/>
      <c r="C357" s="357"/>
      <c r="D357" s="357"/>
      <c r="E357" s="357"/>
      <c r="F357" s="359"/>
      <c r="G357" s="357"/>
      <c r="H357" s="357"/>
      <c r="I357" s="357"/>
      <c r="J357" s="357"/>
      <c r="K357" s="357"/>
      <c r="L357" s="357"/>
      <c r="M357" s="357"/>
      <c r="N357" s="357"/>
      <c r="O357" s="357"/>
      <c r="P357" s="357"/>
      <c r="Q357" s="357"/>
      <c r="R357" s="357"/>
      <c r="S357" s="357"/>
      <c r="T357" s="357"/>
      <c r="U357" s="357"/>
      <c r="V357" s="357"/>
      <c r="W357" s="357"/>
      <c r="X357" s="357"/>
      <c r="Y357" s="357"/>
      <c r="Z357" s="357"/>
      <c r="AA357" s="357"/>
      <c r="AB357" s="357"/>
      <c r="AC357" s="357"/>
      <c r="AD357" s="357"/>
      <c r="AE357" s="357"/>
      <c r="AF357" s="357"/>
      <c r="AG357" s="357"/>
      <c r="AH357" s="357"/>
      <c r="AI357" s="357"/>
      <c r="AJ357" s="357"/>
      <c r="AK357" s="357"/>
      <c r="AL357" s="357"/>
      <c r="AM357" s="357"/>
      <c r="AN357" s="357"/>
      <c r="AO357" s="357"/>
      <c r="AP357" s="357"/>
      <c r="AQ357" s="357"/>
      <c r="AR357" s="357"/>
      <c r="AS357" s="357"/>
      <c r="AT357" s="357"/>
      <c r="AU357" s="357"/>
      <c r="AV357" s="357"/>
      <c r="AW357" s="357"/>
      <c r="AX357" s="357"/>
      <c r="AY357" s="357"/>
      <c r="AZ357" s="357"/>
      <c r="BA357" s="357"/>
      <c r="BB357" s="357"/>
      <c r="BC357" s="357"/>
      <c r="BD357" s="357"/>
      <c r="BE357" s="357"/>
      <c r="BF357" s="357"/>
      <c r="BG357" s="357"/>
      <c r="BH357" s="357"/>
      <c r="BI357" s="357"/>
      <c r="BJ357" s="357"/>
      <c r="BK357" s="357"/>
    </row>
    <row r="358" spans="1:63" ht="9.75" customHeight="1">
      <c r="A358" s="357"/>
      <c r="B358" s="357"/>
      <c r="C358" s="357"/>
      <c r="D358" s="357"/>
      <c r="E358" s="357"/>
      <c r="F358" s="359"/>
      <c r="G358" s="357"/>
      <c r="H358" s="357"/>
      <c r="I358" s="357"/>
      <c r="J358" s="357"/>
      <c r="K358" s="357"/>
      <c r="L358" s="357"/>
      <c r="M358" s="357"/>
      <c r="N358" s="357"/>
      <c r="O358" s="357"/>
      <c r="P358" s="357"/>
      <c r="Q358" s="357"/>
      <c r="R358" s="357"/>
      <c r="S358" s="357"/>
      <c r="T358" s="357"/>
      <c r="U358" s="357"/>
      <c r="V358" s="357"/>
      <c r="W358" s="357"/>
      <c r="X358" s="357"/>
      <c r="Y358" s="357"/>
      <c r="Z358" s="357"/>
      <c r="AA358" s="357"/>
      <c r="AB358" s="357"/>
      <c r="AC358" s="357"/>
      <c r="AD358" s="357"/>
      <c r="AE358" s="357"/>
      <c r="AF358" s="357"/>
      <c r="AG358" s="357"/>
      <c r="AH358" s="357"/>
      <c r="AI358" s="357"/>
      <c r="AJ358" s="357"/>
      <c r="AK358" s="357"/>
      <c r="AL358" s="357"/>
      <c r="AM358" s="357"/>
      <c r="AN358" s="357"/>
      <c r="AO358" s="357"/>
      <c r="AP358" s="357"/>
      <c r="AQ358" s="357"/>
      <c r="AR358" s="357"/>
      <c r="AS358" s="357"/>
      <c r="AT358" s="357"/>
      <c r="AU358" s="357"/>
      <c r="AV358" s="357"/>
      <c r="AW358" s="357"/>
      <c r="AX358" s="357"/>
      <c r="AY358" s="357"/>
      <c r="AZ358" s="357"/>
      <c r="BA358" s="357"/>
      <c r="BB358" s="357"/>
      <c r="BC358" s="357"/>
      <c r="BD358" s="357"/>
      <c r="BE358" s="357"/>
      <c r="BF358" s="357"/>
      <c r="BG358" s="357"/>
      <c r="BH358" s="357"/>
      <c r="BI358" s="357"/>
      <c r="BJ358" s="357"/>
      <c r="BK358" s="357"/>
    </row>
    <row r="359" spans="1:63" ht="9.75" customHeight="1">
      <c r="A359" s="357"/>
      <c r="B359" s="357"/>
      <c r="C359" s="357"/>
      <c r="D359" s="357"/>
      <c r="E359" s="357"/>
      <c r="F359" s="359"/>
      <c r="G359" s="357"/>
      <c r="H359" s="357"/>
      <c r="I359" s="357"/>
      <c r="J359" s="357"/>
      <c r="K359" s="357"/>
      <c r="L359" s="357"/>
      <c r="M359" s="357"/>
      <c r="N359" s="357"/>
      <c r="O359" s="357"/>
      <c r="P359" s="357"/>
      <c r="Q359" s="357"/>
      <c r="R359" s="357"/>
      <c r="S359" s="357"/>
      <c r="T359" s="357"/>
      <c r="U359" s="357"/>
      <c r="V359" s="357"/>
      <c r="W359" s="357"/>
      <c r="X359" s="357"/>
      <c r="Y359" s="357"/>
      <c r="Z359" s="357"/>
      <c r="AA359" s="357"/>
      <c r="AB359" s="357"/>
      <c r="AC359" s="357"/>
      <c r="AD359" s="357"/>
      <c r="AE359" s="357"/>
      <c r="AF359" s="357"/>
      <c r="AG359" s="357"/>
      <c r="AH359" s="357"/>
      <c r="AI359" s="357"/>
      <c r="AJ359" s="357"/>
      <c r="AK359" s="357"/>
      <c r="AL359" s="357"/>
      <c r="AM359" s="357"/>
      <c r="AN359" s="357"/>
      <c r="AO359" s="357"/>
      <c r="AP359" s="357"/>
      <c r="AQ359" s="357"/>
      <c r="AR359" s="357"/>
      <c r="AS359" s="357"/>
      <c r="AT359" s="357"/>
      <c r="AU359" s="357"/>
      <c r="AV359" s="357"/>
      <c r="AW359" s="357"/>
      <c r="AX359" s="357"/>
      <c r="AY359" s="357"/>
      <c r="AZ359" s="357"/>
      <c r="BA359" s="357"/>
      <c r="BB359" s="357"/>
      <c r="BC359" s="357"/>
      <c r="BD359" s="357"/>
      <c r="BE359" s="357"/>
      <c r="BF359" s="357"/>
      <c r="BG359" s="357"/>
      <c r="BH359" s="357"/>
      <c r="BI359" s="357"/>
      <c r="BJ359" s="357"/>
      <c r="BK359" s="357"/>
    </row>
    <row r="360" spans="1:63" ht="9.75" customHeight="1">
      <c r="A360" s="357"/>
      <c r="B360" s="357"/>
      <c r="C360" s="357"/>
      <c r="D360" s="357"/>
      <c r="E360" s="357"/>
      <c r="F360" s="359"/>
      <c r="G360" s="357"/>
      <c r="H360" s="357"/>
      <c r="I360" s="357"/>
      <c r="J360" s="357"/>
      <c r="K360" s="357"/>
      <c r="L360" s="357"/>
      <c r="M360" s="357"/>
      <c r="N360" s="357"/>
      <c r="O360" s="357"/>
      <c r="P360" s="357"/>
      <c r="Q360" s="357"/>
      <c r="R360" s="357"/>
      <c r="S360" s="357"/>
      <c r="T360" s="357"/>
      <c r="U360" s="357"/>
      <c r="V360" s="357"/>
      <c r="W360" s="357"/>
      <c r="X360" s="357"/>
      <c r="Y360" s="357"/>
      <c r="Z360" s="357"/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7"/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7"/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</row>
    <row r="361" spans="1:63" ht="9.75" customHeight="1">
      <c r="A361" s="357"/>
      <c r="B361" s="357"/>
      <c r="C361" s="357"/>
      <c r="D361" s="357"/>
      <c r="E361" s="357"/>
      <c r="F361" s="359"/>
      <c r="G361" s="357"/>
      <c r="H361" s="357"/>
      <c r="I361" s="357"/>
      <c r="J361" s="357"/>
      <c r="K361" s="357"/>
      <c r="L361" s="357"/>
      <c r="M361" s="357"/>
      <c r="N361" s="357"/>
      <c r="O361" s="357"/>
      <c r="P361" s="357"/>
      <c r="Q361" s="357"/>
      <c r="R361" s="357"/>
      <c r="S361" s="357"/>
      <c r="T361" s="357"/>
      <c r="U361" s="357"/>
      <c r="V361" s="357"/>
      <c r="W361" s="357"/>
      <c r="X361" s="357"/>
      <c r="Y361" s="357"/>
      <c r="Z361" s="357"/>
      <c r="AA361" s="357"/>
      <c r="AB361" s="357"/>
      <c r="AC361" s="357"/>
      <c r="AD361" s="357"/>
      <c r="AE361" s="357"/>
      <c r="AF361" s="357"/>
      <c r="AG361" s="357"/>
      <c r="AH361" s="357"/>
      <c r="AI361" s="357"/>
      <c r="AJ361" s="357"/>
      <c r="AK361" s="357"/>
      <c r="AL361" s="357"/>
      <c r="AM361" s="357"/>
      <c r="AN361" s="357"/>
      <c r="AO361" s="357"/>
      <c r="AP361" s="357"/>
      <c r="AQ361" s="357"/>
      <c r="AR361" s="357"/>
      <c r="AS361" s="357"/>
      <c r="AT361" s="357"/>
      <c r="AU361" s="357"/>
      <c r="AV361" s="357"/>
      <c r="AW361" s="357"/>
      <c r="AX361" s="357"/>
      <c r="AY361" s="357"/>
      <c r="AZ361" s="357"/>
      <c r="BA361" s="357"/>
      <c r="BB361" s="357"/>
      <c r="BC361" s="357"/>
      <c r="BD361" s="357"/>
      <c r="BE361" s="357"/>
      <c r="BF361" s="357"/>
      <c r="BG361" s="357"/>
      <c r="BH361" s="357"/>
      <c r="BI361" s="357"/>
      <c r="BJ361" s="357"/>
      <c r="BK361" s="357"/>
    </row>
    <row r="362" spans="1:63" ht="9.75" customHeight="1">
      <c r="A362" s="357"/>
      <c r="B362" s="357"/>
      <c r="C362" s="357"/>
      <c r="D362" s="357"/>
      <c r="E362" s="357"/>
      <c r="F362" s="359"/>
      <c r="G362" s="357"/>
      <c r="H362" s="357"/>
      <c r="I362" s="357"/>
      <c r="J362" s="357"/>
      <c r="K362" s="357"/>
      <c r="L362" s="357"/>
      <c r="M362" s="357"/>
      <c r="N362" s="357"/>
      <c r="O362" s="357"/>
      <c r="P362" s="357"/>
      <c r="Q362" s="357"/>
      <c r="R362" s="357"/>
      <c r="S362" s="357"/>
      <c r="T362" s="357"/>
      <c r="U362" s="357"/>
      <c r="V362" s="357"/>
      <c r="W362" s="357"/>
      <c r="X362" s="357"/>
      <c r="Y362" s="357"/>
      <c r="Z362" s="357"/>
      <c r="AA362" s="357"/>
      <c r="AB362" s="357"/>
      <c r="AC362" s="357"/>
      <c r="AD362" s="357"/>
      <c r="AE362" s="357"/>
      <c r="AF362" s="357"/>
      <c r="AG362" s="357"/>
      <c r="AH362" s="357"/>
      <c r="AI362" s="357"/>
      <c r="AJ362" s="357"/>
      <c r="AK362" s="357"/>
      <c r="AL362" s="357"/>
      <c r="AM362" s="357"/>
      <c r="AN362" s="357"/>
      <c r="AO362" s="357"/>
      <c r="AP362" s="357"/>
      <c r="AQ362" s="357"/>
      <c r="AR362" s="357"/>
      <c r="AS362" s="357"/>
      <c r="AT362" s="357"/>
      <c r="AU362" s="357"/>
      <c r="AV362" s="357"/>
      <c r="AW362" s="357"/>
      <c r="AX362" s="357"/>
      <c r="AY362" s="357"/>
      <c r="AZ362" s="357"/>
      <c r="BA362" s="357"/>
      <c r="BB362" s="357"/>
      <c r="BC362" s="357"/>
      <c r="BD362" s="357"/>
      <c r="BE362" s="357"/>
      <c r="BF362" s="357"/>
      <c r="BG362" s="357"/>
      <c r="BH362" s="357"/>
      <c r="BI362" s="357"/>
      <c r="BJ362" s="357"/>
      <c r="BK362" s="357"/>
    </row>
    <row r="363" spans="1:63" ht="9.75" customHeight="1">
      <c r="A363" s="357"/>
      <c r="B363" s="357"/>
      <c r="C363" s="357"/>
      <c r="D363" s="357"/>
      <c r="E363" s="357"/>
      <c r="F363" s="359"/>
      <c r="G363" s="357"/>
      <c r="H363" s="357"/>
      <c r="I363" s="357"/>
      <c r="J363" s="357"/>
      <c r="K363" s="357"/>
      <c r="L363" s="357"/>
      <c r="M363" s="357"/>
      <c r="N363" s="357"/>
      <c r="O363" s="357"/>
      <c r="P363" s="357"/>
      <c r="Q363" s="357"/>
      <c r="R363" s="357"/>
      <c r="S363" s="357"/>
      <c r="T363" s="357"/>
      <c r="U363" s="357"/>
      <c r="V363" s="357"/>
      <c r="W363" s="357"/>
      <c r="X363" s="357"/>
      <c r="Y363" s="357"/>
      <c r="Z363" s="357"/>
      <c r="AA363" s="357"/>
      <c r="AB363" s="357"/>
      <c r="AC363" s="357"/>
      <c r="AD363" s="357"/>
      <c r="AE363" s="357"/>
      <c r="AF363" s="357"/>
      <c r="AG363" s="357"/>
      <c r="AH363" s="357"/>
      <c r="AI363" s="357"/>
      <c r="AJ363" s="357"/>
      <c r="AK363" s="357"/>
      <c r="AL363" s="357"/>
      <c r="AM363" s="357"/>
      <c r="AN363" s="357"/>
      <c r="AO363" s="357"/>
      <c r="AP363" s="357"/>
      <c r="AQ363" s="357"/>
      <c r="AR363" s="357"/>
      <c r="AS363" s="357"/>
      <c r="AT363" s="357"/>
      <c r="AU363" s="357"/>
      <c r="AV363" s="357"/>
      <c r="AW363" s="357"/>
      <c r="AX363" s="357"/>
      <c r="AY363" s="357"/>
      <c r="AZ363" s="357"/>
      <c r="BA363" s="357"/>
      <c r="BB363" s="357"/>
      <c r="BC363" s="357"/>
      <c r="BD363" s="357"/>
      <c r="BE363" s="357"/>
      <c r="BF363" s="357"/>
      <c r="BG363" s="357"/>
      <c r="BH363" s="357"/>
      <c r="BI363" s="357"/>
      <c r="BJ363" s="357"/>
      <c r="BK363" s="357"/>
    </row>
    <row r="364" spans="1:63" ht="9.75" customHeight="1">
      <c r="A364" s="357"/>
      <c r="B364" s="357"/>
      <c r="C364" s="357"/>
      <c r="D364" s="357"/>
      <c r="E364" s="357"/>
      <c r="F364" s="359"/>
      <c r="G364" s="357"/>
      <c r="H364" s="357"/>
      <c r="I364" s="357"/>
      <c r="J364" s="357"/>
      <c r="K364" s="357"/>
      <c r="L364" s="357"/>
      <c r="M364" s="357"/>
      <c r="N364" s="357"/>
      <c r="O364" s="357"/>
      <c r="P364" s="357"/>
      <c r="Q364" s="357"/>
      <c r="R364" s="357"/>
      <c r="S364" s="357"/>
      <c r="T364" s="357"/>
      <c r="U364" s="357"/>
      <c r="V364" s="357"/>
      <c r="W364" s="357"/>
      <c r="X364" s="357"/>
      <c r="Y364" s="357"/>
      <c r="Z364" s="357"/>
      <c r="AA364" s="357"/>
      <c r="AB364" s="357"/>
      <c r="AC364" s="357"/>
      <c r="AD364" s="357"/>
      <c r="AE364" s="357"/>
      <c r="AF364" s="357"/>
      <c r="AG364" s="357"/>
      <c r="AH364" s="357"/>
      <c r="AI364" s="357"/>
      <c r="AJ364" s="357"/>
      <c r="AK364" s="357"/>
      <c r="AL364" s="357"/>
      <c r="AM364" s="357"/>
      <c r="AN364" s="357"/>
      <c r="AO364" s="357"/>
      <c r="AP364" s="357"/>
      <c r="AQ364" s="357"/>
      <c r="AR364" s="357"/>
      <c r="AS364" s="357"/>
      <c r="AT364" s="357"/>
      <c r="AU364" s="357"/>
      <c r="AV364" s="357"/>
      <c r="AW364" s="357"/>
      <c r="AX364" s="357"/>
      <c r="AY364" s="357"/>
      <c r="AZ364" s="357"/>
      <c r="BA364" s="357"/>
      <c r="BB364" s="357"/>
      <c r="BC364" s="357"/>
      <c r="BD364" s="357"/>
      <c r="BE364" s="357"/>
      <c r="BF364" s="357"/>
      <c r="BG364" s="357"/>
      <c r="BH364" s="357"/>
      <c r="BI364" s="357"/>
      <c r="BJ364" s="357"/>
      <c r="BK364" s="357"/>
    </row>
    <row r="365" spans="1:63" ht="9.75" customHeight="1">
      <c r="A365" s="357"/>
      <c r="B365" s="357"/>
      <c r="C365" s="357"/>
      <c r="D365" s="357"/>
      <c r="E365" s="357"/>
      <c r="F365" s="359"/>
      <c r="G365" s="357"/>
      <c r="H365" s="357"/>
      <c r="I365" s="357"/>
      <c r="J365" s="357"/>
      <c r="K365" s="357"/>
      <c r="L365" s="357"/>
      <c r="M365" s="357"/>
      <c r="N365" s="357"/>
      <c r="O365" s="357"/>
      <c r="P365" s="357"/>
      <c r="Q365" s="357"/>
      <c r="R365" s="357"/>
      <c r="S365" s="357"/>
      <c r="T365" s="357"/>
      <c r="U365" s="357"/>
      <c r="V365" s="357"/>
      <c r="W365" s="357"/>
      <c r="X365" s="357"/>
      <c r="Y365" s="357"/>
      <c r="Z365" s="357"/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7"/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7"/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</row>
    <row r="366" spans="1:63" ht="9.75" customHeight="1">
      <c r="A366" s="357"/>
      <c r="B366" s="357"/>
      <c r="C366" s="357"/>
      <c r="D366" s="357"/>
      <c r="E366" s="357"/>
      <c r="F366" s="359"/>
      <c r="G366" s="357"/>
      <c r="H366" s="357"/>
      <c r="I366" s="357"/>
      <c r="J366" s="357"/>
      <c r="K366" s="357"/>
      <c r="L366" s="357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7"/>
      <c r="AN366" s="357"/>
      <c r="AO366" s="357"/>
      <c r="AP366" s="357"/>
      <c r="AQ366" s="357"/>
      <c r="AR366" s="357"/>
      <c r="AS366" s="357"/>
      <c r="AT366" s="357"/>
      <c r="AU366" s="357"/>
      <c r="AV366" s="357"/>
      <c r="AW366" s="357"/>
      <c r="AX366" s="357"/>
      <c r="AY366" s="357"/>
      <c r="AZ366" s="357"/>
      <c r="BA366" s="357"/>
      <c r="BB366" s="357"/>
      <c r="BC366" s="357"/>
      <c r="BD366" s="357"/>
      <c r="BE366" s="357"/>
      <c r="BF366" s="357"/>
      <c r="BG366" s="357"/>
      <c r="BH366" s="357"/>
      <c r="BI366" s="357"/>
      <c r="BJ366" s="357"/>
      <c r="BK366" s="357"/>
    </row>
    <row r="367" spans="1:63" ht="9.75" customHeight="1">
      <c r="A367" s="357"/>
      <c r="B367" s="357"/>
      <c r="C367" s="357"/>
      <c r="D367" s="357"/>
      <c r="E367" s="357"/>
      <c r="F367" s="359"/>
      <c r="G367" s="357"/>
      <c r="H367" s="357"/>
      <c r="I367" s="357"/>
      <c r="J367" s="357"/>
      <c r="K367" s="357"/>
      <c r="L367" s="357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7"/>
      <c r="AN367" s="357"/>
      <c r="AO367" s="357"/>
      <c r="AP367" s="357"/>
      <c r="AQ367" s="357"/>
      <c r="AR367" s="357"/>
      <c r="AS367" s="357"/>
      <c r="AT367" s="357"/>
      <c r="AU367" s="357"/>
      <c r="AV367" s="357"/>
      <c r="AW367" s="357"/>
      <c r="AX367" s="357"/>
      <c r="AY367" s="357"/>
      <c r="AZ367" s="357"/>
      <c r="BA367" s="357"/>
      <c r="BB367" s="357"/>
      <c r="BC367" s="357"/>
      <c r="BD367" s="357"/>
      <c r="BE367" s="357"/>
      <c r="BF367" s="357"/>
      <c r="BG367" s="357"/>
      <c r="BH367" s="357"/>
      <c r="BI367" s="357"/>
      <c r="BJ367" s="357"/>
      <c r="BK367" s="357"/>
    </row>
    <row r="368" spans="1:63" ht="9.75" customHeight="1">
      <c r="A368" s="357"/>
      <c r="B368" s="357"/>
      <c r="C368" s="357"/>
      <c r="D368" s="357"/>
      <c r="E368" s="357"/>
      <c r="F368" s="359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7"/>
      <c r="AN368" s="357"/>
      <c r="AO368" s="357"/>
      <c r="AP368" s="357"/>
      <c r="AQ368" s="357"/>
      <c r="AR368" s="357"/>
      <c r="AS368" s="357"/>
      <c r="AT368" s="357"/>
      <c r="AU368" s="357"/>
      <c r="AV368" s="357"/>
      <c r="AW368" s="357"/>
      <c r="AX368" s="357"/>
      <c r="AY368" s="357"/>
      <c r="AZ368" s="357"/>
      <c r="BA368" s="357"/>
      <c r="BB368" s="357"/>
      <c r="BC368" s="357"/>
      <c r="BD368" s="357"/>
      <c r="BE368" s="357"/>
      <c r="BF368" s="357"/>
      <c r="BG368" s="357"/>
      <c r="BH368" s="357"/>
      <c r="BI368" s="357"/>
      <c r="BJ368" s="357"/>
      <c r="BK368" s="357"/>
    </row>
    <row r="369" spans="1:63" ht="9.75" customHeight="1">
      <c r="A369" s="357"/>
      <c r="B369" s="357"/>
      <c r="C369" s="357"/>
      <c r="D369" s="357"/>
      <c r="E369" s="357"/>
      <c r="F369" s="359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57"/>
      <c r="AK369" s="357"/>
      <c r="AL369" s="357"/>
      <c r="AM369" s="357"/>
      <c r="AN369" s="357"/>
      <c r="AO369" s="357"/>
      <c r="AP369" s="357"/>
      <c r="AQ369" s="357"/>
      <c r="AR369" s="357"/>
      <c r="AS369" s="357"/>
      <c r="AT369" s="357"/>
      <c r="AU369" s="357"/>
      <c r="AV369" s="357"/>
      <c r="AW369" s="357"/>
      <c r="AX369" s="357"/>
      <c r="AY369" s="357"/>
      <c r="AZ369" s="357"/>
      <c r="BA369" s="357"/>
      <c r="BB369" s="357"/>
      <c r="BC369" s="357"/>
      <c r="BD369" s="357"/>
      <c r="BE369" s="357"/>
      <c r="BF369" s="357"/>
      <c r="BG369" s="357"/>
      <c r="BH369" s="357"/>
      <c r="BI369" s="357"/>
      <c r="BJ369" s="357"/>
      <c r="BK369" s="357"/>
    </row>
    <row r="370" spans="1:63" ht="9.75" customHeight="1">
      <c r="A370" s="357"/>
      <c r="B370" s="357"/>
      <c r="C370" s="357"/>
      <c r="D370" s="357"/>
      <c r="E370" s="357"/>
      <c r="F370" s="359"/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7"/>
      <c r="AD370" s="357"/>
      <c r="AE370" s="357"/>
      <c r="AF370" s="357"/>
      <c r="AG370" s="357"/>
      <c r="AH370" s="357"/>
      <c r="AI370" s="357"/>
      <c r="AJ370" s="357"/>
      <c r="AK370" s="357"/>
      <c r="AL370" s="357"/>
      <c r="AM370" s="357"/>
      <c r="AN370" s="357"/>
      <c r="AO370" s="357"/>
      <c r="AP370" s="357"/>
      <c r="AQ370" s="357"/>
      <c r="AR370" s="357"/>
      <c r="AS370" s="357"/>
      <c r="AT370" s="357"/>
      <c r="AU370" s="357"/>
      <c r="AV370" s="357"/>
      <c r="AW370" s="357"/>
      <c r="AX370" s="357"/>
      <c r="AY370" s="357"/>
      <c r="AZ370" s="357"/>
      <c r="BA370" s="357"/>
      <c r="BB370" s="357"/>
      <c r="BC370" s="357"/>
      <c r="BD370" s="357"/>
      <c r="BE370" s="357"/>
      <c r="BF370" s="357"/>
      <c r="BG370" s="357"/>
      <c r="BH370" s="357"/>
      <c r="BI370" s="357"/>
      <c r="BJ370" s="357"/>
      <c r="BK370" s="357"/>
    </row>
    <row r="371" spans="1:63" ht="9.75" customHeight="1">
      <c r="A371" s="357"/>
      <c r="B371" s="357"/>
      <c r="C371" s="357"/>
      <c r="D371" s="357"/>
      <c r="E371" s="357"/>
      <c r="F371" s="359"/>
      <c r="G371" s="357"/>
      <c r="H371" s="357"/>
      <c r="I371" s="357"/>
      <c r="J371" s="357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7"/>
      <c r="AD371" s="357"/>
      <c r="AE371" s="357"/>
      <c r="AF371" s="357"/>
      <c r="AG371" s="357"/>
      <c r="AH371" s="357"/>
      <c r="AI371" s="357"/>
      <c r="AJ371" s="357"/>
      <c r="AK371" s="357"/>
      <c r="AL371" s="357"/>
      <c r="AM371" s="357"/>
      <c r="AN371" s="357"/>
      <c r="AO371" s="357"/>
      <c r="AP371" s="357"/>
      <c r="AQ371" s="357"/>
      <c r="AR371" s="357"/>
      <c r="AS371" s="357"/>
      <c r="AT371" s="357"/>
      <c r="AU371" s="357"/>
      <c r="AV371" s="357"/>
      <c r="AW371" s="357"/>
      <c r="AX371" s="357"/>
      <c r="AY371" s="357"/>
      <c r="AZ371" s="357"/>
      <c r="BA371" s="357"/>
      <c r="BB371" s="357"/>
      <c r="BC371" s="357"/>
      <c r="BD371" s="357"/>
      <c r="BE371" s="357"/>
      <c r="BF371" s="357"/>
      <c r="BG371" s="357"/>
      <c r="BH371" s="357"/>
      <c r="BI371" s="357"/>
      <c r="BJ371" s="357"/>
      <c r="BK371" s="357"/>
    </row>
    <row r="372" spans="1:63" ht="9.75" customHeight="1">
      <c r="A372" s="357"/>
      <c r="B372" s="357"/>
      <c r="C372" s="357"/>
      <c r="D372" s="357"/>
      <c r="E372" s="357"/>
      <c r="F372" s="359"/>
      <c r="G372" s="357"/>
      <c r="H372" s="357"/>
      <c r="I372" s="357"/>
      <c r="J372" s="357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57"/>
      <c r="AK372" s="357"/>
      <c r="AL372" s="357"/>
      <c r="AM372" s="357"/>
      <c r="AN372" s="357"/>
      <c r="AO372" s="357"/>
      <c r="AP372" s="357"/>
      <c r="AQ372" s="357"/>
      <c r="AR372" s="357"/>
      <c r="AS372" s="357"/>
      <c r="AT372" s="357"/>
      <c r="AU372" s="357"/>
      <c r="AV372" s="357"/>
      <c r="AW372" s="357"/>
      <c r="AX372" s="357"/>
      <c r="AY372" s="357"/>
      <c r="AZ372" s="357"/>
      <c r="BA372" s="357"/>
      <c r="BB372" s="357"/>
      <c r="BC372" s="357"/>
      <c r="BD372" s="357"/>
      <c r="BE372" s="357"/>
      <c r="BF372" s="357"/>
      <c r="BG372" s="357"/>
      <c r="BH372" s="357"/>
      <c r="BI372" s="357"/>
      <c r="BJ372" s="357"/>
      <c r="BK372" s="357"/>
    </row>
    <row r="373" spans="1:63" ht="9.75" customHeight="1">
      <c r="A373" s="357"/>
      <c r="B373" s="357"/>
      <c r="C373" s="357"/>
      <c r="D373" s="357"/>
      <c r="E373" s="357"/>
      <c r="F373" s="359"/>
      <c r="G373" s="357"/>
      <c r="H373" s="357"/>
      <c r="I373" s="357"/>
      <c r="J373" s="357"/>
      <c r="K373" s="357"/>
      <c r="L373" s="357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7"/>
      <c r="AD373" s="357"/>
      <c r="AE373" s="357"/>
      <c r="AF373" s="357"/>
      <c r="AG373" s="357"/>
      <c r="AH373" s="357"/>
      <c r="AI373" s="357"/>
      <c r="AJ373" s="357"/>
      <c r="AK373" s="357"/>
      <c r="AL373" s="357"/>
      <c r="AM373" s="357"/>
      <c r="AN373" s="357"/>
      <c r="AO373" s="357"/>
      <c r="AP373" s="357"/>
      <c r="AQ373" s="357"/>
      <c r="AR373" s="357"/>
      <c r="AS373" s="357"/>
      <c r="AT373" s="357"/>
      <c r="AU373" s="357"/>
      <c r="AV373" s="357"/>
      <c r="AW373" s="357"/>
      <c r="AX373" s="357"/>
      <c r="AY373" s="357"/>
      <c r="AZ373" s="357"/>
      <c r="BA373" s="357"/>
      <c r="BB373" s="357"/>
      <c r="BC373" s="357"/>
      <c r="BD373" s="357"/>
      <c r="BE373" s="357"/>
      <c r="BF373" s="357"/>
      <c r="BG373" s="357"/>
      <c r="BH373" s="357"/>
      <c r="BI373" s="357"/>
      <c r="BJ373" s="357"/>
      <c r="BK373" s="357"/>
    </row>
    <row r="374" spans="1:63" ht="9.75" customHeight="1">
      <c r="A374" s="357"/>
      <c r="B374" s="357"/>
      <c r="C374" s="357"/>
      <c r="D374" s="357"/>
      <c r="E374" s="357"/>
      <c r="F374" s="359"/>
      <c r="G374" s="357"/>
      <c r="H374" s="357"/>
      <c r="I374" s="357"/>
      <c r="J374" s="357"/>
      <c r="K374" s="357"/>
      <c r="L374" s="357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7"/>
      <c r="AD374" s="357"/>
      <c r="AE374" s="357"/>
      <c r="AF374" s="357"/>
      <c r="AG374" s="357"/>
      <c r="AH374" s="357"/>
      <c r="AI374" s="357"/>
      <c r="AJ374" s="357"/>
      <c r="AK374" s="357"/>
      <c r="AL374" s="357"/>
      <c r="AM374" s="357"/>
      <c r="AN374" s="357"/>
      <c r="AO374" s="357"/>
      <c r="AP374" s="357"/>
      <c r="AQ374" s="357"/>
      <c r="AR374" s="357"/>
      <c r="AS374" s="357"/>
      <c r="AT374" s="357"/>
      <c r="AU374" s="357"/>
      <c r="AV374" s="357"/>
      <c r="AW374" s="357"/>
      <c r="AX374" s="357"/>
      <c r="AY374" s="357"/>
      <c r="AZ374" s="357"/>
      <c r="BA374" s="357"/>
      <c r="BB374" s="357"/>
      <c r="BC374" s="357"/>
      <c r="BD374" s="357"/>
      <c r="BE374" s="357"/>
      <c r="BF374" s="357"/>
      <c r="BG374" s="357"/>
      <c r="BH374" s="357"/>
      <c r="BI374" s="357"/>
      <c r="BJ374" s="357"/>
      <c r="BK374" s="357"/>
    </row>
    <row r="375" spans="1:63" ht="9.75" customHeight="1">
      <c r="A375" s="357"/>
      <c r="B375" s="357"/>
      <c r="C375" s="357"/>
      <c r="D375" s="357"/>
      <c r="E375" s="357"/>
      <c r="F375" s="359"/>
      <c r="G375" s="357"/>
      <c r="H375" s="357"/>
      <c r="I375" s="357"/>
      <c r="J375" s="357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7"/>
      <c r="AK375" s="357"/>
      <c r="AL375" s="357"/>
      <c r="AM375" s="357"/>
      <c r="AN375" s="357"/>
      <c r="AO375" s="357"/>
      <c r="AP375" s="357"/>
      <c r="AQ375" s="357"/>
      <c r="AR375" s="357"/>
      <c r="AS375" s="357"/>
      <c r="AT375" s="357"/>
      <c r="AU375" s="357"/>
      <c r="AV375" s="357"/>
      <c r="AW375" s="357"/>
      <c r="AX375" s="357"/>
      <c r="AY375" s="357"/>
      <c r="AZ375" s="357"/>
      <c r="BA375" s="357"/>
      <c r="BB375" s="357"/>
      <c r="BC375" s="357"/>
      <c r="BD375" s="357"/>
      <c r="BE375" s="357"/>
      <c r="BF375" s="357"/>
      <c r="BG375" s="357"/>
      <c r="BH375" s="357"/>
      <c r="BI375" s="357"/>
      <c r="BJ375" s="357"/>
      <c r="BK375" s="357"/>
    </row>
    <row r="376" spans="1:63" ht="9.75" customHeight="1">
      <c r="A376" s="357"/>
      <c r="B376" s="357"/>
      <c r="C376" s="357"/>
      <c r="D376" s="357"/>
      <c r="E376" s="357"/>
      <c r="F376" s="359"/>
      <c r="G376" s="357"/>
      <c r="H376" s="357"/>
      <c r="I376" s="357"/>
      <c r="J376" s="357"/>
      <c r="K376" s="357"/>
      <c r="L376" s="357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  <c r="AH376" s="357"/>
      <c r="AI376" s="357"/>
      <c r="AJ376" s="357"/>
      <c r="AK376" s="357"/>
      <c r="AL376" s="357"/>
      <c r="AM376" s="357"/>
      <c r="AN376" s="357"/>
      <c r="AO376" s="357"/>
      <c r="AP376" s="357"/>
      <c r="AQ376" s="357"/>
      <c r="AR376" s="357"/>
      <c r="AS376" s="357"/>
      <c r="AT376" s="357"/>
      <c r="AU376" s="357"/>
      <c r="AV376" s="357"/>
      <c r="AW376" s="357"/>
      <c r="AX376" s="357"/>
      <c r="AY376" s="357"/>
      <c r="AZ376" s="357"/>
      <c r="BA376" s="357"/>
      <c r="BB376" s="357"/>
      <c r="BC376" s="357"/>
      <c r="BD376" s="357"/>
      <c r="BE376" s="357"/>
      <c r="BF376" s="357"/>
      <c r="BG376" s="357"/>
      <c r="BH376" s="357"/>
      <c r="BI376" s="357"/>
      <c r="BJ376" s="357"/>
      <c r="BK376" s="357"/>
    </row>
    <row r="377" spans="1:63" ht="9.75" customHeight="1">
      <c r="A377" s="357"/>
      <c r="B377" s="357"/>
      <c r="C377" s="357"/>
      <c r="D377" s="357"/>
      <c r="E377" s="357"/>
      <c r="F377" s="359"/>
      <c r="G377" s="357"/>
      <c r="H377" s="357"/>
      <c r="I377" s="357"/>
      <c r="J377" s="357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  <c r="AH377" s="357"/>
      <c r="AI377" s="357"/>
      <c r="AJ377" s="357"/>
      <c r="AK377" s="357"/>
      <c r="AL377" s="357"/>
      <c r="AM377" s="357"/>
      <c r="AN377" s="357"/>
      <c r="AO377" s="357"/>
      <c r="AP377" s="357"/>
      <c r="AQ377" s="357"/>
      <c r="AR377" s="357"/>
      <c r="AS377" s="357"/>
      <c r="AT377" s="357"/>
      <c r="AU377" s="357"/>
      <c r="AV377" s="357"/>
      <c r="AW377" s="357"/>
      <c r="AX377" s="357"/>
      <c r="AY377" s="357"/>
      <c r="AZ377" s="357"/>
      <c r="BA377" s="357"/>
      <c r="BB377" s="357"/>
      <c r="BC377" s="357"/>
      <c r="BD377" s="357"/>
      <c r="BE377" s="357"/>
      <c r="BF377" s="357"/>
      <c r="BG377" s="357"/>
      <c r="BH377" s="357"/>
      <c r="BI377" s="357"/>
      <c r="BJ377" s="357"/>
      <c r="BK377" s="357"/>
    </row>
    <row r="378" spans="1:63" ht="9.75" customHeight="1">
      <c r="A378" s="357"/>
      <c r="B378" s="357"/>
      <c r="C378" s="357"/>
      <c r="D378" s="357"/>
      <c r="E378" s="357"/>
      <c r="F378" s="359"/>
      <c r="G378" s="357"/>
      <c r="H378" s="357"/>
      <c r="I378" s="357"/>
      <c r="J378" s="357"/>
      <c r="K378" s="357"/>
      <c r="L378" s="357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7"/>
      <c r="AD378" s="357"/>
      <c r="AE378" s="357"/>
      <c r="AF378" s="357"/>
      <c r="AG378" s="357"/>
      <c r="AH378" s="357"/>
      <c r="AI378" s="357"/>
      <c r="AJ378" s="357"/>
      <c r="AK378" s="357"/>
      <c r="AL378" s="357"/>
      <c r="AM378" s="357"/>
      <c r="AN378" s="357"/>
      <c r="AO378" s="357"/>
      <c r="AP378" s="357"/>
      <c r="AQ378" s="357"/>
      <c r="AR378" s="357"/>
      <c r="AS378" s="357"/>
      <c r="AT378" s="357"/>
      <c r="AU378" s="357"/>
      <c r="AV378" s="357"/>
      <c r="AW378" s="357"/>
      <c r="AX378" s="357"/>
      <c r="AY378" s="357"/>
      <c r="AZ378" s="357"/>
      <c r="BA378" s="357"/>
      <c r="BB378" s="357"/>
      <c r="BC378" s="357"/>
      <c r="BD378" s="357"/>
      <c r="BE378" s="357"/>
      <c r="BF378" s="357"/>
      <c r="BG378" s="357"/>
      <c r="BH378" s="357"/>
      <c r="BI378" s="357"/>
      <c r="BJ378" s="357"/>
      <c r="BK378" s="357"/>
    </row>
    <row r="379" spans="1:63" ht="9.75" customHeight="1">
      <c r="A379" s="357"/>
      <c r="B379" s="357"/>
      <c r="C379" s="357"/>
      <c r="D379" s="357"/>
      <c r="E379" s="357"/>
      <c r="F379" s="359"/>
      <c r="G379" s="357"/>
      <c r="H379" s="357"/>
      <c r="I379" s="357"/>
      <c r="J379" s="357"/>
      <c r="K379" s="357"/>
      <c r="L379" s="357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7"/>
      <c r="AD379" s="357"/>
      <c r="AE379" s="357"/>
      <c r="AF379" s="357"/>
      <c r="AG379" s="357"/>
      <c r="AH379" s="357"/>
      <c r="AI379" s="357"/>
      <c r="AJ379" s="357"/>
      <c r="AK379" s="357"/>
      <c r="AL379" s="357"/>
      <c r="AM379" s="357"/>
      <c r="AN379" s="357"/>
      <c r="AO379" s="357"/>
      <c r="AP379" s="357"/>
      <c r="AQ379" s="357"/>
      <c r="AR379" s="357"/>
      <c r="AS379" s="357"/>
      <c r="AT379" s="357"/>
      <c r="AU379" s="357"/>
      <c r="AV379" s="357"/>
      <c r="AW379" s="357"/>
      <c r="AX379" s="357"/>
      <c r="AY379" s="357"/>
      <c r="AZ379" s="357"/>
      <c r="BA379" s="357"/>
      <c r="BB379" s="357"/>
      <c r="BC379" s="357"/>
      <c r="BD379" s="357"/>
      <c r="BE379" s="357"/>
      <c r="BF379" s="357"/>
      <c r="BG379" s="357"/>
      <c r="BH379" s="357"/>
      <c r="BI379" s="357"/>
      <c r="BJ379" s="357"/>
      <c r="BK379" s="357"/>
    </row>
    <row r="380" spans="1:63" ht="9.75" customHeight="1">
      <c r="A380" s="357"/>
      <c r="B380" s="357"/>
      <c r="C380" s="357"/>
      <c r="D380" s="357"/>
      <c r="E380" s="357"/>
      <c r="F380" s="359"/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  <c r="AH380" s="357"/>
      <c r="AI380" s="357"/>
      <c r="AJ380" s="357"/>
      <c r="AK380" s="357"/>
      <c r="AL380" s="357"/>
      <c r="AM380" s="357"/>
      <c r="AN380" s="357"/>
      <c r="AO380" s="357"/>
      <c r="AP380" s="357"/>
      <c r="AQ380" s="357"/>
      <c r="AR380" s="357"/>
      <c r="AS380" s="357"/>
      <c r="AT380" s="357"/>
      <c r="AU380" s="357"/>
      <c r="AV380" s="357"/>
      <c r="AW380" s="357"/>
      <c r="AX380" s="357"/>
      <c r="AY380" s="357"/>
      <c r="AZ380" s="357"/>
      <c r="BA380" s="357"/>
      <c r="BB380" s="357"/>
      <c r="BC380" s="357"/>
      <c r="BD380" s="357"/>
      <c r="BE380" s="357"/>
      <c r="BF380" s="357"/>
      <c r="BG380" s="357"/>
      <c r="BH380" s="357"/>
      <c r="BI380" s="357"/>
      <c r="BJ380" s="357"/>
      <c r="BK380" s="357"/>
    </row>
    <row r="381" spans="1:63" ht="9.75" customHeight="1">
      <c r="A381" s="357"/>
      <c r="B381" s="357"/>
      <c r="C381" s="357"/>
      <c r="D381" s="357"/>
      <c r="E381" s="357"/>
      <c r="F381" s="359"/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/>
      <c r="AG381" s="357"/>
      <c r="AH381" s="357"/>
      <c r="AI381" s="357"/>
      <c r="AJ381" s="357"/>
      <c r="AK381" s="357"/>
      <c r="AL381" s="357"/>
      <c r="AM381" s="357"/>
      <c r="AN381" s="357"/>
      <c r="AO381" s="357"/>
      <c r="AP381" s="357"/>
      <c r="AQ381" s="357"/>
      <c r="AR381" s="357"/>
      <c r="AS381" s="357"/>
      <c r="AT381" s="357"/>
      <c r="AU381" s="357"/>
      <c r="AV381" s="357"/>
      <c r="AW381" s="357"/>
      <c r="AX381" s="357"/>
      <c r="AY381" s="357"/>
      <c r="AZ381" s="357"/>
      <c r="BA381" s="357"/>
      <c r="BB381" s="357"/>
      <c r="BC381" s="357"/>
      <c r="BD381" s="357"/>
      <c r="BE381" s="357"/>
      <c r="BF381" s="357"/>
      <c r="BG381" s="357"/>
      <c r="BH381" s="357"/>
      <c r="BI381" s="357"/>
      <c r="BJ381" s="357"/>
      <c r="BK381" s="357"/>
    </row>
    <row r="382" spans="1:63" ht="9.75" customHeight="1">
      <c r="A382" s="357"/>
      <c r="B382" s="357"/>
      <c r="C382" s="357"/>
      <c r="D382" s="357"/>
      <c r="E382" s="357"/>
      <c r="F382" s="359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  <c r="AH382" s="357"/>
      <c r="AI382" s="357"/>
      <c r="AJ382" s="357"/>
      <c r="AK382" s="357"/>
      <c r="AL382" s="357"/>
      <c r="AM382" s="357"/>
      <c r="AN382" s="357"/>
      <c r="AO382" s="357"/>
      <c r="AP382" s="357"/>
      <c r="AQ382" s="357"/>
      <c r="AR382" s="357"/>
      <c r="AS382" s="357"/>
      <c r="AT382" s="357"/>
      <c r="AU382" s="357"/>
      <c r="AV382" s="357"/>
      <c r="AW382" s="357"/>
      <c r="AX382" s="357"/>
      <c r="AY382" s="357"/>
      <c r="AZ382" s="357"/>
      <c r="BA382" s="357"/>
      <c r="BB382" s="357"/>
      <c r="BC382" s="357"/>
      <c r="BD382" s="357"/>
      <c r="BE382" s="357"/>
      <c r="BF382" s="357"/>
      <c r="BG382" s="357"/>
      <c r="BH382" s="357"/>
      <c r="BI382" s="357"/>
      <c r="BJ382" s="357"/>
      <c r="BK382" s="357"/>
    </row>
    <row r="383" spans="1:63" ht="9.75" customHeight="1">
      <c r="A383" s="357"/>
      <c r="B383" s="357"/>
      <c r="C383" s="357"/>
      <c r="D383" s="357"/>
      <c r="E383" s="357"/>
      <c r="F383" s="359"/>
      <c r="G383" s="357"/>
      <c r="H383" s="357"/>
      <c r="I383" s="357"/>
      <c r="J383" s="357"/>
      <c r="K383" s="357"/>
      <c r="L383" s="357"/>
      <c r="M383" s="357"/>
      <c r="N383" s="357"/>
      <c r="O383" s="357"/>
      <c r="P383" s="357"/>
      <c r="Q383" s="357"/>
      <c r="R383" s="357"/>
      <c r="S383" s="357"/>
      <c r="T383" s="357"/>
      <c r="U383" s="357"/>
      <c r="V383" s="357"/>
      <c r="W383" s="357"/>
      <c r="X383" s="357"/>
      <c r="Y383" s="357"/>
      <c r="Z383" s="357"/>
      <c r="AA383" s="357"/>
      <c r="AB383" s="357"/>
      <c r="AC383" s="357"/>
      <c r="AD383" s="357"/>
      <c r="AE383" s="357"/>
      <c r="AF383" s="357"/>
      <c r="AG383" s="357"/>
      <c r="AH383" s="357"/>
      <c r="AI383" s="357"/>
      <c r="AJ383" s="357"/>
      <c r="AK383" s="357"/>
      <c r="AL383" s="357"/>
      <c r="AM383" s="357"/>
      <c r="AN383" s="357"/>
      <c r="AO383" s="357"/>
      <c r="AP383" s="357"/>
      <c r="AQ383" s="357"/>
      <c r="AR383" s="357"/>
      <c r="AS383" s="357"/>
      <c r="AT383" s="357"/>
      <c r="AU383" s="357"/>
      <c r="AV383" s="357"/>
      <c r="AW383" s="357"/>
      <c r="AX383" s="357"/>
      <c r="AY383" s="357"/>
      <c r="AZ383" s="357"/>
      <c r="BA383" s="357"/>
      <c r="BB383" s="357"/>
      <c r="BC383" s="357"/>
      <c r="BD383" s="357"/>
      <c r="BE383" s="357"/>
      <c r="BF383" s="357"/>
      <c r="BG383" s="357"/>
      <c r="BH383" s="357"/>
      <c r="BI383" s="357"/>
      <c r="BJ383" s="357"/>
      <c r="BK383" s="357"/>
    </row>
    <row r="384" spans="1:63" ht="9.75" customHeight="1">
      <c r="A384" s="357"/>
      <c r="B384" s="357"/>
      <c r="C384" s="357"/>
      <c r="D384" s="357"/>
      <c r="E384" s="357"/>
      <c r="F384" s="359"/>
      <c r="G384" s="357"/>
      <c r="H384" s="357"/>
      <c r="I384" s="357"/>
      <c r="J384" s="357"/>
      <c r="K384" s="357"/>
      <c r="L384" s="357"/>
      <c r="M384" s="357"/>
      <c r="N384" s="357"/>
      <c r="O384" s="357"/>
      <c r="P384" s="357"/>
      <c r="Q384" s="357"/>
      <c r="R384" s="357"/>
      <c r="S384" s="357"/>
      <c r="T384" s="357"/>
      <c r="U384" s="357"/>
      <c r="V384" s="357"/>
      <c r="W384" s="357"/>
      <c r="X384" s="357"/>
      <c r="Y384" s="357"/>
      <c r="Z384" s="357"/>
      <c r="AA384" s="357"/>
      <c r="AB384" s="357"/>
      <c r="AC384" s="357"/>
      <c r="AD384" s="357"/>
      <c r="AE384" s="357"/>
      <c r="AF384" s="357"/>
      <c r="AG384" s="357"/>
      <c r="AH384" s="357"/>
      <c r="AI384" s="357"/>
      <c r="AJ384" s="357"/>
      <c r="AK384" s="357"/>
      <c r="AL384" s="357"/>
      <c r="AM384" s="357"/>
      <c r="AN384" s="357"/>
      <c r="AO384" s="357"/>
      <c r="AP384" s="357"/>
      <c r="AQ384" s="357"/>
      <c r="AR384" s="357"/>
      <c r="AS384" s="357"/>
      <c r="AT384" s="357"/>
      <c r="AU384" s="357"/>
      <c r="AV384" s="357"/>
      <c r="AW384" s="357"/>
      <c r="AX384" s="357"/>
      <c r="AY384" s="357"/>
      <c r="AZ384" s="357"/>
      <c r="BA384" s="357"/>
      <c r="BB384" s="357"/>
      <c r="BC384" s="357"/>
      <c r="BD384" s="357"/>
      <c r="BE384" s="357"/>
      <c r="BF384" s="357"/>
      <c r="BG384" s="357"/>
      <c r="BH384" s="357"/>
      <c r="BI384" s="357"/>
      <c r="BJ384" s="357"/>
      <c r="BK384" s="357"/>
    </row>
    <row r="385" spans="1:63" ht="9.75" customHeight="1">
      <c r="A385" s="357"/>
      <c r="B385" s="357"/>
      <c r="C385" s="357"/>
      <c r="D385" s="357"/>
      <c r="E385" s="357"/>
      <c r="F385" s="359"/>
      <c r="G385" s="357"/>
      <c r="H385" s="357"/>
      <c r="I385" s="357"/>
      <c r="J385" s="357"/>
      <c r="K385" s="357"/>
      <c r="L385" s="357"/>
      <c r="M385" s="357"/>
      <c r="N385" s="357"/>
      <c r="O385" s="357"/>
      <c r="P385" s="357"/>
      <c r="Q385" s="357"/>
      <c r="R385" s="357"/>
      <c r="S385" s="357"/>
      <c r="T385" s="357"/>
      <c r="U385" s="357"/>
      <c r="V385" s="357"/>
      <c r="W385" s="357"/>
      <c r="X385" s="357"/>
      <c r="Y385" s="357"/>
      <c r="Z385" s="357"/>
      <c r="AA385" s="357"/>
      <c r="AB385" s="357"/>
      <c r="AC385" s="357"/>
      <c r="AD385" s="357"/>
      <c r="AE385" s="357"/>
      <c r="AF385" s="357"/>
      <c r="AG385" s="357"/>
      <c r="AH385" s="357"/>
      <c r="AI385" s="357"/>
      <c r="AJ385" s="357"/>
      <c r="AK385" s="357"/>
      <c r="AL385" s="357"/>
      <c r="AM385" s="357"/>
      <c r="AN385" s="357"/>
      <c r="AO385" s="357"/>
      <c r="AP385" s="357"/>
      <c r="AQ385" s="357"/>
      <c r="AR385" s="357"/>
      <c r="AS385" s="357"/>
      <c r="AT385" s="357"/>
      <c r="AU385" s="357"/>
      <c r="AV385" s="357"/>
      <c r="AW385" s="357"/>
      <c r="AX385" s="357"/>
      <c r="AY385" s="357"/>
      <c r="AZ385" s="357"/>
      <c r="BA385" s="357"/>
      <c r="BB385" s="357"/>
      <c r="BC385" s="357"/>
      <c r="BD385" s="357"/>
      <c r="BE385" s="357"/>
      <c r="BF385" s="357"/>
      <c r="BG385" s="357"/>
      <c r="BH385" s="357"/>
      <c r="BI385" s="357"/>
      <c r="BJ385" s="357"/>
      <c r="BK385" s="357"/>
    </row>
    <row r="386" spans="1:63" ht="9.75" customHeight="1">
      <c r="A386" s="357"/>
      <c r="B386" s="357"/>
      <c r="C386" s="357"/>
      <c r="D386" s="357"/>
      <c r="E386" s="357"/>
      <c r="F386" s="359"/>
      <c r="G386" s="357"/>
      <c r="H386" s="357"/>
      <c r="I386" s="357"/>
      <c r="J386" s="357"/>
      <c r="K386" s="357"/>
      <c r="L386" s="357"/>
      <c r="M386" s="357"/>
      <c r="N386" s="357"/>
      <c r="O386" s="357"/>
      <c r="P386" s="357"/>
      <c r="Q386" s="357"/>
      <c r="R386" s="357"/>
      <c r="S386" s="357"/>
      <c r="T386" s="357"/>
      <c r="U386" s="357"/>
      <c r="V386" s="357"/>
      <c r="W386" s="357"/>
      <c r="X386" s="357"/>
      <c r="Y386" s="357"/>
      <c r="Z386" s="357"/>
      <c r="AA386" s="357"/>
      <c r="AB386" s="357"/>
      <c r="AC386" s="357"/>
      <c r="AD386" s="357"/>
      <c r="AE386" s="357"/>
      <c r="AF386" s="357"/>
      <c r="AG386" s="357"/>
      <c r="AH386" s="357"/>
      <c r="AI386" s="357"/>
      <c r="AJ386" s="357"/>
      <c r="AK386" s="357"/>
      <c r="AL386" s="357"/>
      <c r="AM386" s="357"/>
      <c r="AN386" s="357"/>
      <c r="AO386" s="357"/>
      <c r="AP386" s="357"/>
      <c r="AQ386" s="357"/>
      <c r="AR386" s="357"/>
      <c r="AS386" s="357"/>
      <c r="AT386" s="357"/>
      <c r="AU386" s="357"/>
      <c r="AV386" s="357"/>
      <c r="AW386" s="357"/>
      <c r="AX386" s="357"/>
      <c r="AY386" s="357"/>
      <c r="AZ386" s="357"/>
      <c r="BA386" s="357"/>
      <c r="BB386" s="357"/>
      <c r="BC386" s="357"/>
      <c r="BD386" s="357"/>
      <c r="BE386" s="357"/>
      <c r="BF386" s="357"/>
      <c r="BG386" s="357"/>
      <c r="BH386" s="357"/>
      <c r="BI386" s="357"/>
      <c r="BJ386" s="357"/>
      <c r="BK386" s="357"/>
    </row>
    <row r="387" spans="1:63" ht="9.75" customHeight="1">
      <c r="A387" s="357"/>
      <c r="B387" s="357"/>
      <c r="C387" s="357"/>
      <c r="D387" s="357"/>
      <c r="E387" s="357"/>
      <c r="F387" s="359"/>
      <c r="G387" s="357"/>
      <c r="H387" s="357"/>
      <c r="I387" s="357"/>
      <c r="J387" s="357"/>
      <c r="K387" s="357"/>
      <c r="L387" s="357"/>
      <c r="M387" s="357"/>
      <c r="N387" s="357"/>
      <c r="O387" s="357"/>
      <c r="P387" s="357"/>
      <c r="Q387" s="357"/>
      <c r="R387" s="357"/>
      <c r="S387" s="357"/>
      <c r="T387" s="357"/>
      <c r="U387" s="357"/>
      <c r="V387" s="357"/>
      <c r="W387" s="357"/>
      <c r="X387" s="357"/>
      <c r="Y387" s="357"/>
      <c r="Z387" s="357"/>
      <c r="AA387" s="357"/>
      <c r="AB387" s="357"/>
      <c r="AC387" s="357"/>
      <c r="AD387" s="357"/>
      <c r="AE387" s="357"/>
      <c r="AF387" s="357"/>
      <c r="AG387" s="357"/>
      <c r="AH387" s="357"/>
      <c r="AI387" s="357"/>
      <c r="AJ387" s="357"/>
      <c r="AK387" s="357"/>
      <c r="AL387" s="357"/>
      <c r="AM387" s="357"/>
      <c r="AN387" s="357"/>
      <c r="AO387" s="357"/>
      <c r="AP387" s="357"/>
      <c r="AQ387" s="357"/>
      <c r="AR387" s="357"/>
      <c r="AS387" s="357"/>
      <c r="AT387" s="357"/>
      <c r="AU387" s="357"/>
      <c r="AV387" s="357"/>
      <c r="AW387" s="357"/>
      <c r="AX387" s="357"/>
      <c r="AY387" s="357"/>
      <c r="AZ387" s="357"/>
      <c r="BA387" s="357"/>
      <c r="BB387" s="357"/>
      <c r="BC387" s="357"/>
      <c r="BD387" s="357"/>
      <c r="BE387" s="357"/>
      <c r="BF387" s="357"/>
      <c r="BG387" s="357"/>
      <c r="BH387" s="357"/>
      <c r="BI387" s="357"/>
      <c r="BJ387" s="357"/>
      <c r="BK387" s="357"/>
    </row>
    <row r="388" spans="1:63" ht="9.75" customHeight="1">
      <c r="A388" s="357"/>
      <c r="B388" s="357"/>
      <c r="C388" s="357"/>
      <c r="D388" s="357"/>
      <c r="E388" s="357"/>
      <c r="F388" s="359"/>
      <c r="G388" s="357"/>
      <c r="H388" s="357"/>
      <c r="I388" s="357"/>
      <c r="J388" s="357"/>
      <c r="K388" s="357"/>
      <c r="L388" s="357"/>
      <c r="M388" s="357"/>
      <c r="N388" s="357"/>
      <c r="O388" s="357"/>
      <c r="P388" s="357"/>
      <c r="Q388" s="357"/>
      <c r="R388" s="357"/>
      <c r="S388" s="357"/>
      <c r="T388" s="357"/>
      <c r="U388" s="357"/>
      <c r="V388" s="357"/>
      <c r="W388" s="357"/>
      <c r="X388" s="357"/>
      <c r="Y388" s="357"/>
      <c r="Z388" s="357"/>
      <c r="AA388" s="357"/>
      <c r="AB388" s="357"/>
      <c r="AC388" s="357"/>
      <c r="AD388" s="357"/>
      <c r="AE388" s="357"/>
      <c r="AF388" s="357"/>
      <c r="AG388" s="357"/>
      <c r="AH388" s="357"/>
      <c r="AI388" s="357"/>
      <c r="AJ388" s="357"/>
      <c r="AK388" s="357"/>
      <c r="AL388" s="357"/>
      <c r="AM388" s="357"/>
      <c r="AN388" s="357"/>
      <c r="AO388" s="357"/>
      <c r="AP388" s="357"/>
      <c r="AQ388" s="357"/>
      <c r="AR388" s="357"/>
      <c r="AS388" s="357"/>
      <c r="AT388" s="357"/>
      <c r="AU388" s="357"/>
      <c r="AV388" s="357"/>
      <c r="AW388" s="357"/>
      <c r="AX388" s="357"/>
      <c r="AY388" s="357"/>
      <c r="AZ388" s="357"/>
      <c r="BA388" s="357"/>
      <c r="BB388" s="357"/>
      <c r="BC388" s="357"/>
      <c r="BD388" s="357"/>
      <c r="BE388" s="357"/>
      <c r="BF388" s="357"/>
      <c r="BG388" s="357"/>
      <c r="BH388" s="357"/>
      <c r="BI388" s="357"/>
      <c r="BJ388" s="357"/>
      <c r="BK388" s="357"/>
    </row>
    <row r="389" spans="1:63" ht="9.75" customHeight="1">
      <c r="A389" s="357"/>
      <c r="B389" s="357"/>
      <c r="C389" s="357"/>
      <c r="D389" s="357"/>
      <c r="E389" s="357"/>
      <c r="F389" s="359"/>
      <c r="G389" s="357"/>
      <c r="H389" s="357"/>
      <c r="I389" s="357"/>
      <c r="J389" s="357"/>
      <c r="K389" s="357"/>
      <c r="L389" s="357"/>
      <c r="M389" s="357"/>
      <c r="N389" s="357"/>
      <c r="O389" s="357"/>
      <c r="P389" s="357"/>
      <c r="Q389" s="357"/>
      <c r="R389" s="357"/>
      <c r="S389" s="357"/>
      <c r="T389" s="357"/>
      <c r="U389" s="357"/>
      <c r="V389" s="357"/>
      <c r="W389" s="357"/>
      <c r="X389" s="357"/>
      <c r="Y389" s="357"/>
      <c r="Z389" s="357"/>
      <c r="AA389" s="357"/>
      <c r="AB389" s="357"/>
      <c r="AC389" s="357"/>
      <c r="AD389" s="357"/>
      <c r="AE389" s="357"/>
      <c r="AF389" s="357"/>
      <c r="AG389" s="357"/>
      <c r="AH389" s="357"/>
      <c r="AI389" s="357"/>
      <c r="AJ389" s="357"/>
      <c r="AK389" s="357"/>
      <c r="AL389" s="357"/>
      <c r="AM389" s="357"/>
      <c r="AN389" s="357"/>
      <c r="AO389" s="357"/>
      <c r="AP389" s="357"/>
      <c r="AQ389" s="357"/>
      <c r="AR389" s="357"/>
      <c r="AS389" s="357"/>
      <c r="AT389" s="357"/>
      <c r="AU389" s="357"/>
      <c r="AV389" s="357"/>
      <c r="AW389" s="357"/>
      <c r="AX389" s="357"/>
      <c r="AY389" s="357"/>
      <c r="AZ389" s="357"/>
      <c r="BA389" s="357"/>
      <c r="BB389" s="357"/>
      <c r="BC389" s="357"/>
      <c r="BD389" s="357"/>
      <c r="BE389" s="357"/>
      <c r="BF389" s="357"/>
      <c r="BG389" s="357"/>
      <c r="BH389" s="357"/>
      <c r="BI389" s="357"/>
      <c r="BJ389" s="357"/>
      <c r="BK389" s="357"/>
    </row>
    <row r="390" spans="1:63" ht="9.75" customHeight="1">
      <c r="A390" s="357"/>
      <c r="B390" s="357"/>
      <c r="C390" s="357"/>
      <c r="D390" s="357"/>
      <c r="E390" s="357"/>
      <c r="F390" s="359"/>
      <c r="G390" s="357"/>
      <c r="H390" s="357"/>
      <c r="I390" s="357"/>
      <c r="J390" s="357"/>
      <c r="K390" s="357"/>
      <c r="L390" s="357"/>
      <c r="M390" s="357"/>
      <c r="N390" s="357"/>
      <c r="O390" s="357"/>
      <c r="P390" s="357"/>
      <c r="Q390" s="357"/>
      <c r="R390" s="357"/>
      <c r="S390" s="357"/>
      <c r="T390" s="357"/>
      <c r="U390" s="357"/>
      <c r="V390" s="357"/>
      <c r="W390" s="357"/>
      <c r="X390" s="357"/>
      <c r="Y390" s="357"/>
      <c r="Z390" s="357"/>
      <c r="AA390" s="357"/>
      <c r="AB390" s="357"/>
      <c r="AC390" s="357"/>
      <c r="AD390" s="357"/>
      <c r="AE390" s="357"/>
      <c r="AF390" s="357"/>
      <c r="AG390" s="357"/>
      <c r="AH390" s="357"/>
      <c r="AI390" s="357"/>
      <c r="AJ390" s="357"/>
      <c r="AK390" s="357"/>
      <c r="AL390" s="357"/>
      <c r="AM390" s="357"/>
      <c r="AN390" s="357"/>
      <c r="AO390" s="357"/>
      <c r="AP390" s="357"/>
      <c r="AQ390" s="357"/>
      <c r="AR390" s="357"/>
      <c r="AS390" s="357"/>
      <c r="AT390" s="357"/>
      <c r="AU390" s="357"/>
      <c r="AV390" s="357"/>
      <c r="AW390" s="357"/>
      <c r="AX390" s="357"/>
      <c r="AY390" s="357"/>
      <c r="AZ390" s="357"/>
      <c r="BA390" s="357"/>
      <c r="BB390" s="357"/>
      <c r="BC390" s="357"/>
      <c r="BD390" s="357"/>
      <c r="BE390" s="357"/>
      <c r="BF390" s="357"/>
      <c r="BG390" s="357"/>
      <c r="BH390" s="357"/>
      <c r="BI390" s="357"/>
      <c r="BJ390" s="357"/>
      <c r="BK390" s="357"/>
    </row>
    <row r="391" spans="1:63" ht="9.75" customHeight="1">
      <c r="A391" s="357"/>
      <c r="B391" s="357"/>
      <c r="C391" s="357"/>
      <c r="D391" s="357"/>
      <c r="E391" s="357"/>
      <c r="F391" s="359"/>
      <c r="G391" s="357"/>
      <c r="H391" s="357"/>
      <c r="I391" s="357"/>
      <c r="J391" s="357"/>
      <c r="K391" s="357"/>
      <c r="L391" s="357"/>
      <c r="M391" s="357"/>
      <c r="N391" s="357"/>
      <c r="O391" s="357"/>
      <c r="P391" s="357"/>
      <c r="Q391" s="357"/>
      <c r="R391" s="357"/>
      <c r="S391" s="357"/>
      <c r="T391" s="357"/>
      <c r="U391" s="357"/>
      <c r="V391" s="357"/>
      <c r="W391" s="357"/>
      <c r="X391" s="357"/>
      <c r="Y391" s="357"/>
      <c r="Z391" s="357"/>
      <c r="AA391" s="357"/>
      <c r="AB391" s="357"/>
      <c r="AC391" s="357"/>
      <c r="AD391" s="357"/>
      <c r="AE391" s="357"/>
      <c r="AF391" s="357"/>
      <c r="AG391" s="357"/>
      <c r="AH391" s="357"/>
      <c r="AI391" s="357"/>
      <c r="AJ391" s="357"/>
      <c r="AK391" s="357"/>
      <c r="AL391" s="357"/>
      <c r="AM391" s="357"/>
      <c r="AN391" s="357"/>
      <c r="AO391" s="357"/>
      <c r="AP391" s="357"/>
      <c r="AQ391" s="357"/>
      <c r="AR391" s="357"/>
      <c r="AS391" s="357"/>
      <c r="AT391" s="357"/>
      <c r="AU391" s="357"/>
      <c r="AV391" s="357"/>
      <c r="AW391" s="357"/>
      <c r="AX391" s="357"/>
      <c r="AY391" s="357"/>
      <c r="AZ391" s="357"/>
      <c r="BA391" s="357"/>
      <c r="BB391" s="357"/>
      <c r="BC391" s="357"/>
      <c r="BD391" s="357"/>
      <c r="BE391" s="357"/>
      <c r="BF391" s="357"/>
      <c r="BG391" s="357"/>
      <c r="BH391" s="357"/>
      <c r="BI391" s="357"/>
      <c r="BJ391" s="357"/>
      <c r="BK391" s="357"/>
    </row>
    <row r="392" spans="1:63" ht="9.75" customHeight="1">
      <c r="A392" s="357"/>
      <c r="B392" s="357"/>
      <c r="C392" s="357"/>
      <c r="D392" s="357"/>
      <c r="E392" s="357"/>
      <c r="F392" s="359"/>
      <c r="G392" s="357"/>
      <c r="H392" s="357"/>
      <c r="I392" s="357"/>
      <c r="J392" s="357"/>
      <c r="K392" s="357"/>
      <c r="L392" s="357"/>
      <c r="M392" s="357"/>
      <c r="N392" s="357"/>
      <c r="O392" s="357"/>
      <c r="P392" s="357"/>
      <c r="Q392" s="357"/>
      <c r="R392" s="357"/>
      <c r="S392" s="357"/>
      <c r="T392" s="357"/>
      <c r="U392" s="357"/>
      <c r="V392" s="357"/>
      <c r="W392" s="357"/>
      <c r="X392" s="357"/>
      <c r="Y392" s="357"/>
      <c r="Z392" s="357"/>
      <c r="AA392" s="357"/>
      <c r="AB392" s="357"/>
      <c r="AC392" s="357"/>
      <c r="AD392" s="357"/>
      <c r="AE392" s="357"/>
      <c r="AF392" s="357"/>
      <c r="AG392" s="357"/>
      <c r="AH392" s="357"/>
      <c r="AI392" s="357"/>
      <c r="AJ392" s="357"/>
      <c r="AK392" s="357"/>
      <c r="AL392" s="357"/>
      <c r="AM392" s="357"/>
      <c r="AN392" s="357"/>
      <c r="AO392" s="357"/>
      <c r="AP392" s="357"/>
      <c r="AQ392" s="357"/>
      <c r="AR392" s="357"/>
      <c r="AS392" s="357"/>
      <c r="AT392" s="357"/>
      <c r="AU392" s="357"/>
      <c r="AV392" s="357"/>
      <c r="AW392" s="357"/>
      <c r="AX392" s="357"/>
      <c r="AY392" s="357"/>
      <c r="AZ392" s="357"/>
      <c r="BA392" s="357"/>
      <c r="BB392" s="357"/>
      <c r="BC392" s="357"/>
      <c r="BD392" s="357"/>
      <c r="BE392" s="357"/>
      <c r="BF392" s="357"/>
      <c r="BG392" s="357"/>
      <c r="BH392" s="357"/>
      <c r="BI392" s="357"/>
      <c r="BJ392" s="357"/>
      <c r="BK392" s="357"/>
    </row>
    <row r="393" spans="1:63" ht="9.75" customHeight="1">
      <c r="A393" s="357"/>
      <c r="B393" s="357"/>
      <c r="C393" s="357"/>
      <c r="D393" s="357"/>
      <c r="E393" s="357"/>
      <c r="F393" s="359"/>
      <c r="G393" s="357"/>
      <c r="H393" s="357"/>
      <c r="I393" s="357"/>
      <c r="J393" s="357"/>
      <c r="K393" s="357"/>
      <c r="L393" s="357"/>
      <c r="M393" s="357"/>
      <c r="N393" s="357"/>
      <c r="O393" s="357"/>
      <c r="P393" s="357"/>
      <c r="Q393" s="357"/>
      <c r="R393" s="357"/>
      <c r="S393" s="357"/>
      <c r="T393" s="357"/>
      <c r="U393" s="357"/>
      <c r="V393" s="357"/>
      <c r="W393" s="357"/>
      <c r="X393" s="357"/>
      <c r="Y393" s="357"/>
      <c r="Z393" s="357"/>
      <c r="AA393" s="357"/>
      <c r="AB393" s="357"/>
      <c r="AC393" s="357"/>
      <c r="AD393" s="357"/>
      <c r="AE393" s="357"/>
      <c r="AF393" s="357"/>
      <c r="AG393" s="357"/>
      <c r="AH393" s="357"/>
      <c r="AI393" s="357"/>
      <c r="AJ393" s="357"/>
      <c r="AK393" s="357"/>
      <c r="AL393" s="357"/>
      <c r="AM393" s="357"/>
      <c r="AN393" s="357"/>
      <c r="AO393" s="357"/>
      <c r="AP393" s="357"/>
      <c r="AQ393" s="357"/>
      <c r="AR393" s="357"/>
      <c r="AS393" s="357"/>
      <c r="AT393" s="357"/>
      <c r="AU393" s="357"/>
      <c r="AV393" s="357"/>
      <c r="AW393" s="357"/>
      <c r="AX393" s="357"/>
      <c r="AY393" s="357"/>
      <c r="AZ393" s="357"/>
      <c r="BA393" s="357"/>
      <c r="BB393" s="357"/>
      <c r="BC393" s="357"/>
      <c r="BD393" s="357"/>
      <c r="BE393" s="357"/>
      <c r="BF393" s="357"/>
      <c r="BG393" s="357"/>
      <c r="BH393" s="357"/>
      <c r="BI393" s="357"/>
      <c r="BJ393" s="357"/>
      <c r="BK393" s="357"/>
    </row>
    <row r="394" spans="1:63" ht="9.75" customHeight="1">
      <c r="A394" s="357"/>
      <c r="B394" s="357"/>
      <c r="C394" s="357"/>
      <c r="D394" s="357"/>
      <c r="E394" s="357"/>
      <c r="F394" s="359"/>
      <c r="G394" s="357"/>
      <c r="H394" s="357"/>
      <c r="I394" s="357"/>
      <c r="J394" s="357"/>
      <c r="K394" s="357"/>
      <c r="L394" s="357"/>
      <c r="M394" s="357"/>
      <c r="N394" s="357"/>
      <c r="O394" s="357"/>
      <c r="P394" s="357"/>
      <c r="Q394" s="357"/>
      <c r="R394" s="357"/>
      <c r="S394" s="357"/>
      <c r="T394" s="357"/>
      <c r="U394" s="357"/>
      <c r="V394" s="357"/>
      <c r="W394" s="357"/>
      <c r="X394" s="357"/>
      <c r="Y394" s="357"/>
      <c r="Z394" s="357"/>
      <c r="AA394" s="357"/>
      <c r="AB394" s="357"/>
      <c r="AC394" s="357"/>
      <c r="AD394" s="357"/>
      <c r="AE394" s="357"/>
      <c r="AF394" s="357"/>
      <c r="AG394" s="357"/>
      <c r="AH394" s="357"/>
      <c r="AI394" s="357"/>
      <c r="AJ394" s="357"/>
      <c r="AK394" s="357"/>
      <c r="AL394" s="357"/>
      <c r="AM394" s="357"/>
      <c r="AN394" s="357"/>
      <c r="AO394" s="357"/>
      <c r="AP394" s="357"/>
      <c r="AQ394" s="357"/>
      <c r="AR394" s="357"/>
      <c r="AS394" s="357"/>
      <c r="AT394" s="357"/>
      <c r="AU394" s="357"/>
      <c r="AV394" s="357"/>
      <c r="AW394" s="357"/>
      <c r="AX394" s="357"/>
      <c r="AY394" s="357"/>
      <c r="AZ394" s="357"/>
      <c r="BA394" s="357"/>
      <c r="BB394" s="357"/>
      <c r="BC394" s="357"/>
      <c r="BD394" s="357"/>
      <c r="BE394" s="357"/>
      <c r="BF394" s="357"/>
      <c r="BG394" s="357"/>
      <c r="BH394" s="357"/>
      <c r="BI394" s="357"/>
      <c r="BJ394" s="357"/>
      <c r="BK394" s="357"/>
    </row>
    <row r="395" spans="1:63" ht="9.75" customHeight="1">
      <c r="A395" s="357"/>
      <c r="B395" s="357"/>
      <c r="C395" s="357"/>
      <c r="D395" s="357"/>
      <c r="E395" s="357"/>
      <c r="F395" s="359"/>
      <c r="G395" s="357"/>
      <c r="H395" s="357"/>
      <c r="I395" s="357"/>
      <c r="J395" s="357"/>
      <c r="K395" s="357"/>
      <c r="L395" s="357"/>
      <c r="M395" s="357"/>
      <c r="N395" s="357"/>
      <c r="O395" s="357"/>
      <c r="P395" s="357"/>
      <c r="Q395" s="357"/>
      <c r="R395" s="357"/>
      <c r="S395" s="357"/>
      <c r="T395" s="357"/>
      <c r="U395" s="357"/>
      <c r="V395" s="357"/>
      <c r="W395" s="357"/>
      <c r="X395" s="357"/>
      <c r="Y395" s="357"/>
      <c r="Z395" s="357"/>
      <c r="AA395" s="357"/>
      <c r="AB395" s="357"/>
      <c r="AC395" s="357"/>
      <c r="AD395" s="357"/>
      <c r="AE395" s="357"/>
      <c r="AF395" s="357"/>
      <c r="AG395" s="357"/>
      <c r="AH395" s="357"/>
      <c r="AI395" s="357"/>
      <c r="AJ395" s="357"/>
      <c r="AK395" s="357"/>
      <c r="AL395" s="357"/>
      <c r="AM395" s="357"/>
      <c r="AN395" s="357"/>
      <c r="AO395" s="357"/>
      <c r="AP395" s="357"/>
      <c r="AQ395" s="357"/>
      <c r="AR395" s="357"/>
      <c r="AS395" s="357"/>
      <c r="AT395" s="357"/>
      <c r="AU395" s="357"/>
      <c r="AV395" s="357"/>
      <c r="AW395" s="357"/>
      <c r="AX395" s="357"/>
      <c r="AY395" s="357"/>
      <c r="AZ395" s="357"/>
      <c r="BA395" s="357"/>
      <c r="BB395" s="357"/>
      <c r="BC395" s="357"/>
      <c r="BD395" s="357"/>
      <c r="BE395" s="357"/>
      <c r="BF395" s="357"/>
      <c r="BG395" s="357"/>
      <c r="BH395" s="357"/>
      <c r="BI395" s="357"/>
      <c r="BJ395" s="357"/>
      <c r="BK395" s="357"/>
    </row>
    <row r="396" spans="1:63" ht="9.75" customHeight="1">
      <c r="A396" s="357"/>
      <c r="B396" s="357"/>
      <c r="C396" s="357"/>
      <c r="D396" s="357"/>
      <c r="E396" s="357"/>
      <c r="F396" s="359"/>
      <c r="G396" s="357"/>
      <c r="H396" s="357"/>
      <c r="I396" s="357"/>
      <c r="J396" s="357"/>
      <c r="K396" s="357"/>
      <c r="L396" s="357"/>
      <c r="M396" s="357"/>
      <c r="N396" s="357"/>
      <c r="O396" s="357"/>
      <c r="P396" s="357"/>
      <c r="Q396" s="357"/>
      <c r="R396" s="357"/>
      <c r="S396" s="357"/>
      <c r="T396" s="357"/>
      <c r="U396" s="357"/>
      <c r="V396" s="357"/>
      <c r="W396" s="357"/>
      <c r="X396" s="357"/>
      <c r="Y396" s="357"/>
      <c r="Z396" s="357"/>
      <c r="AA396" s="357"/>
      <c r="AB396" s="357"/>
      <c r="AC396" s="357"/>
      <c r="AD396" s="357"/>
      <c r="AE396" s="357"/>
      <c r="AF396" s="357"/>
      <c r="AG396" s="357"/>
      <c r="AH396" s="357"/>
      <c r="AI396" s="357"/>
      <c r="AJ396" s="357"/>
      <c r="AK396" s="357"/>
      <c r="AL396" s="357"/>
      <c r="AM396" s="357"/>
      <c r="AN396" s="357"/>
      <c r="AO396" s="357"/>
      <c r="AP396" s="357"/>
      <c r="AQ396" s="357"/>
      <c r="AR396" s="357"/>
      <c r="AS396" s="357"/>
      <c r="AT396" s="357"/>
      <c r="AU396" s="357"/>
      <c r="AV396" s="357"/>
      <c r="AW396" s="357"/>
      <c r="AX396" s="357"/>
      <c r="AY396" s="357"/>
      <c r="AZ396" s="357"/>
      <c r="BA396" s="357"/>
      <c r="BB396" s="357"/>
      <c r="BC396" s="357"/>
      <c r="BD396" s="357"/>
      <c r="BE396" s="357"/>
      <c r="BF396" s="357"/>
      <c r="BG396" s="357"/>
      <c r="BH396" s="357"/>
      <c r="BI396" s="357"/>
      <c r="BJ396" s="357"/>
      <c r="BK396" s="357"/>
    </row>
    <row r="397" spans="1:63" ht="9.75" customHeight="1">
      <c r="A397" s="357"/>
      <c r="B397" s="357"/>
      <c r="C397" s="357"/>
      <c r="D397" s="357"/>
      <c r="E397" s="357"/>
      <c r="F397" s="359"/>
      <c r="G397" s="357"/>
      <c r="H397" s="357"/>
      <c r="I397" s="357"/>
      <c r="J397" s="357"/>
      <c r="K397" s="357"/>
      <c r="L397" s="357"/>
      <c r="M397" s="357"/>
      <c r="N397" s="357"/>
      <c r="O397" s="357"/>
      <c r="P397" s="357"/>
      <c r="Q397" s="357"/>
      <c r="R397" s="357"/>
      <c r="S397" s="357"/>
      <c r="T397" s="357"/>
      <c r="U397" s="357"/>
      <c r="V397" s="357"/>
      <c r="W397" s="357"/>
      <c r="X397" s="357"/>
      <c r="Y397" s="357"/>
      <c r="Z397" s="357"/>
      <c r="AA397" s="357"/>
      <c r="AB397" s="357"/>
      <c r="AC397" s="357"/>
      <c r="AD397" s="357"/>
      <c r="AE397" s="357"/>
      <c r="AF397" s="357"/>
      <c r="AG397" s="357"/>
      <c r="AH397" s="357"/>
      <c r="AI397" s="357"/>
      <c r="AJ397" s="357"/>
      <c r="AK397" s="357"/>
      <c r="AL397" s="357"/>
      <c r="AM397" s="357"/>
      <c r="AN397" s="357"/>
      <c r="AO397" s="357"/>
      <c r="AP397" s="357"/>
      <c r="AQ397" s="357"/>
      <c r="AR397" s="357"/>
      <c r="AS397" s="357"/>
      <c r="AT397" s="357"/>
      <c r="AU397" s="357"/>
      <c r="AV397" s="357"/>
      <c r="AW397" s="357"/>
      <c r="AX397" s="357"/>
      <c r="AY397" s="357"/>
      <c r="AZ397" s="357"/>
      <c r="BA397" s="357"/>
      <c r="BB397" s="357"/>
      <c r="BC397" s="357"/>
      <c r="BD397" s="357"/>
      <c r="BE397" s="357"/>
      <c r="BF397" s="357"/>
      <c r="BG397" s="357"/>
      <c r="BH397" s="357"/>
      <c r="BI397" s="357"/>
      <c r="BJ397" s="357"/>
      <c r="BK397" s="357"/>
    </row>
    <row r="398" spans="1:63" ht="9.75" customHeight="1">
      <c r="A398" s="357"/>
      <c r="B398" s="357"/>
      <c r="C398" s="357"/>
      <c r="D398" s="357"/>
      <c r="E398" s="357"/>
      <c r="F398" s="359"/>
      <c r="G398" s="357"/>
      <c r="H398" s="357"/>
      <c r="I398" s="357"/>
      <c r="J398" s="357"/>
      <c r="K398" s="357"/>
      <c r="L398" s="357"/>
      <c r="M398" s="357"/>
      <c r="N398" s="357"/>
      <c r="O398" s="357"/>
      <c r="P398" s="357"/>
      <c r="Q398" s="357"/>
      <c r="R398" s="357"/>
      <c r="S398" s="357"/>
      <c r="T398" s="357"/>
      <c r="U398" s="357"/>
      <c r="V398" s="357"/>
      <c r="W398" s="357"/>
      <c r="X398" s="357"/>
      <c r="Y398" s="357"/>
      <c r="Z398" s="357"/>
      <c r="AA398" s="357"/>
      <c r="AB398" s="357"/>
      <c r="AC398" s="357"/>
      <c r="AD398" s="357"/>
      <c r="AE398" s="357"/>
      <c r="AF398" s="357"/>
      <c r="AG398" s="357"/>
      <c r="AH398" s="357"/>
      <c r="AI398" s="357"/>
      <c r="AJ398" s="357"/>
      <c r="AK398" s="357"/>
      <c r="AL398" s="357"/>
      <c r="AM398" s="357"/>
      <c r="AN398" s="357"/>
      <c r="AO398" s="357"/>
      <c r="AP398" s="357"/>
      <c r="AQ398" s="357"/>
      <c r="AR398" s="357"/>
      <c r="AS398" s="357"/>
      <c r="AT398" s="357"/>
      <c r="AU398" s="357"/>
      <c r="AV398" s="357"/>
      <c r="AW398" s="357"/>
      <c r="AX398" s="357"/>
      <c r="AY398" s="357"/>
      <c r="AZ398" s="357"/>
      <c r="BA398" s="357"/>
      <c r="BB398" s="357"/>
      <c r="BC398" s="357"/>
      <c r="BD398" s="357"/>
      <c r="BE398" s="357"/>
      <c r="BF398" s="357"/>
      <c r="BG398" s="357"/>
      <c r="BH398" s="357"/>
      <c r="BI398" s="357"/>
      <c r="BJ398" s="357"/>
      <c r="BK398" s="357"/>
    </row>
    <row r="399" spans="1:63" ht="9.75" customHeight="1">
      <c r="A399" s="357"/>
      <c r="B399" s="357"/>
      <c r="C399" s="357"/>
      <c r="D399" s="357"/>
      <c r="E399" s="357"/>
      <c r="F399" s="359"/>
      <c r="G399" s="357"/>
      <c r="H399" s="357"/>
      <c r="I399" s="357"/>
      <c r="J399" s="357"/>
      <c r="K399" s="357"/>
      <c r="L399" s="357"/>
      <c r="M399" s="357"/>
      <c r="N399" s="357"/>
      <c r="O399" s="357"/>
      <c r="P399" s="357"/>
      <c r="Q399" s="357"/>
      <c r="R399" s="357"/>
      <c r="S399" s="357"/>
      <c r="T399" s="357"/>
      <c r="U399" s="357"/>
      <c r="V399" s="357"/>
      <c r="W399" s="357"/>
      <c r="X399" s="357"/>
      <c r="Y399" s="357"/>
      <c r="Z399" s="357"/>
      <c r="AA399" s="357"/>
      <c r="AB399" s="357"/>
      <c r="AC399" s="357"/>
      <c r="AD399" s="357"/>
      <c r="AE399" s="357"/>
      <c r="AF399" s="357"/>
      <c r="AG399" s="357"/>
      <c r="AH399" s="357"/>
      <c r="AI399" s="357"/>
      <c r="AJ399" s="357"/>
      <c r="AK399" s="357"/>
      <c r="AL399" s="357"/>
      <c r="AM399" s="357"/>
      <c r="AN399" s="357"/>
      <c r="AO399" s="357"/>
      <c r="AP399" s="357"/>
      <c r="AQ399" s="357"/>
      <c r="AR399" s="357"/>
      <c r="AS399" s="357"/>
      <c r="AT399" s="357"/>
      <c r="AU399" s="357"/>
      <c r="AV399" s="357"/>
      <c r="AW399" s="357"/>
      <c r="AX399" s="357"/>
      <c r="AY399" s="357"/>
      <c r="AZ399" s="357"/>
      <c r="BA399" s="357"/>
      <c r="BB399" s="357"/>
      <c r="BC399" s="357"/>
      <c r="BD399" s="357"/>
      <c r="BE399" s="357"/>
      <c r="BF399" s="357"/>
      <c r="BG399" s="357"/>
      <c r="BH399" s="357"/>
      <c r="BI399" s="357"/>
      <c r="BJ399" s="357"/>
      <c r="BK399" s="357"/>
    </row>
    <row r="400" spans="1:63" ht="9.75" customHeight="1">
      <c r="A400" s="357"/>
      <c r="B400" s="357"/>
      <c r="C400" s="357"/>
      <c r="D400" s="357"/>
      <c r="E400" s="357"/>
      <c r="F400" s="359"/>
      <c r="G400" s="357"/>
      <c r="H400" s="357"/>
      <c r="I400" s="357"/>
      <c r="J400" s="357"/>
      <c r="K400" s="357"/>
      <c r="L400" s="357"/>
      <c r="M400" s="357"/>
      <c r="N400" s="357"/>
      <c r="O400" s="357"/>
      <c r="P400" s="357"/>
      <c r="Q400" s="357"/>
      <c r="R400" s="357"/>
      <c r="S400" s="357"/>
      <c r="T400" s="357"/>
      <c r="U400" s="357"/>
      <c r="V400" s="357"/>
      <c r="W400" s="357"/>
      <c r="X400" s="357"/>
      <c r="Y400" s="357"/>
      <c r="Z400" s="357"/>
      <c r="AA400" s="357"/>
      <c r="AB400" s="357"/>
      <c r="AC400" s="357"/>
      <c r="AD400" s="357"/>
      <c r="AE400" s="357"/>
      <c r="AF400" s="357"/>
      <c r="AG400" s="357"/>
      <c r="AH400" s="357"/>
      <c r="AI400" s="357"/>
      <c r="AJ400" s="357"/>
      <c r="AK400" s="357"/>
      <c r="AL400" s="357"/>
      <c r="AM400" s="357"/>
      <c r="AN400" s="357"/>
      <c r="AO400" s="357"/>
      <c r="AP400" s="357"/>
      <c r="AQ400" s="357"/>
      <c r="AR400" s="357"/>
      <c r="AS400" s="357"/>
      <c r="AT400" s="357"/>
      <c r="AU400" s="357"/>
      <c r="AV400" s="357"/>
      <c r="AW400" s="357"/>
      <c r="AX400" s="357"/>
      <c r="AY400" s="357"/>
      <c r="AZ400" s="357"/>
      <c r="BA400" s="357"/>
      <c r="BB400" s="357"/>
      <c r="BC400" s="357"/>
      <c r="BD400" s="357"/>
      <c r="BE400" s="357"/>
      <c r="BF400" s="357"/>
      <c r="BG400" s="357"/>
      <c r="BH400" s="357"/>
      <c r="BI400" s="357"/>
      <c r="BJ400" s="357"/>
      <c r="BK400" s="357"/>
    </row>
    <row r="401" spans="1:63" ht="9.75" customHeight="1">
      <c r="A401" s="357"/>
      <c r="B401" s="357"/>
      <c r="C401" s="357"/>
      <c r="D401" s="357"/>
      <c r="E401" s="357"/>
      <c r="F401" s="359"/>
      <c r="G401" s="357"/>
      <c r="H401" s="357"/>
      <c r="I401" s="357"/>
      <c r="J401" s="357"/>
      <c r="K401" s="357"/>
      <c r="L401" s="357"/>
      <c r="M401" s="357"/>
      <c r="N401" s="357"/>
      <c r="O401" s="357"/>
      <c r="P401" s="357"/>
      <c r="Q401" s="357"/>
      <c r="R401" s="357"/>
      <c r="S401" s="357"/>
      <c r="T401" s="357"/>
      <c r="U401" s="357"/>
      <c r="V401" s="357"/>
      <c r="W401" s="357"/>
      <c r="X401" s="357"/>
      <c r="Y401" s="357"/>
      <c r="Z401" s="357"/>
      <c r="AA401" s="357"/>
      <c r="AB401" s="357"/>
      <c r="AC401" s="357"/>
      <c r="AD401" s="357"/>
      <c r="AE401" s="357"/>
      <c r="AF401" s="357"/>
      <c r="AG401" s="357"/>
      <c r="AH401" s="357"/>
      <c r="AI401" s="357"/>
      <c r="AJ401" s="357"/>
      <c r="AK401" s="357"/>
      <c r="AL401" s="357"/>
      <c r="AM401" s="357"/>
      <c r="AN401" s="357"/>
      <c r="AO401" s="357"/>
      <c r="AP401" s="357"/>
      <c r="AQ401" s="357"/>
      <c r="AR401" s="357"/>
      <c r="AS401" s="357"/>
      <c r="AT401" s="357"/>
      <c r="AU401" s="357"/>
      <c r="AV401" s="357"/>
      <c r="AW401" s="357"/>
      <c r="AX401" s="357"/>
      <c r="AY401" s="357"/>
      <c r="AZ401" s="357"/>
      <c r="BA401" s="357"/>
      <c r="BB401" s="357"/>
      <c r="BC401" s="357"/>
      <c r="BD401" s="357"/>
      <c r="BE401" s="357"/>
      <c r="BF401" s="357"/>
      <c r="BG401" s="357"/>
      <c r="BH401" s="357"/>
      <c r="BI401" s="357"/>
      <c r="BJ401" s="357"/>
      <c r="BK401" s="357"/>
    </row>
    <row r="402" spans="1:63" ht="9.75" customHeight="1">
      <c r="A402" s="357"/>
      <c r="B402" s="357"/>
      <c r="C402" s="357"/>
      <c r="D402" s="357"/>
      <c r="E402" s="357"/>
      <c r="F402" s="359"/>
      <c r="G402" s="357"/>
      <c r="H402" s="357"/>
      <c r="I402" s="357"/>
      <c r="J402" s="357"/>
      <c r="K402" s="357"/>
      <c r="L402" s="357"/>
      <c r="M402" s="357"/>
      <c r="N402" s="357"/>
      <c r="O402" s="357"/>
      <c r="P402" s="357"/>
      <c r="Q402" s="357"/>
      <c r="R402" s="357"/>
      <c r="S402" s="357"/>
      <c r="T402" s="357"/>
      <c r="U402" s="357"/>
      <c r="V402" s="357"/>
      <c r="W402" s="357"/>
      <c r="X402" s="357"/>
      <c r="Y402" s="357"/>
      <c r="Z402" s="357"/>
      <c r="AA402" s="357"/>
      <c r="AB402" s="357"/>
      <c r="AC402" s="357"/>
      <c r="AD402" s="357"/>
      <c r="AE402" s="357"/>
      <c r="AF402" s="357"/>
      <c r="AG402" s="357"/>
      <c r="AH402" s="357"/>
      <c r="AI402" s="357"/>
      <c r="AJ402" s="357"/>
      <c r="AK402" s="357"/>
      <c r="AL402" s="357"/>
      <c r="AM402" s="357"/>
      <c r="AN402" s="357"/>
      <c r="AO402" s="357"/>
      <c r="AP402" s="357"/>
      <c r="AQ402" s="357"/>
      <c r="AR402" s="357"/>
      <c r="AS402" s="357"/>
      <c r="AT402" s="357"/>
      <c r="AU402" s="357"/>
      <c r="AV402" s="357"/>
      <c r="AW402" s="357"/>
      <c r="AX402" s="357"/>
      <c r="AY402" s="357"/>
      <c r="AZ402" s="357"/>
      <c r="BA402" s="357"/>
      <c r="BB402" s="357"/>
      <c r="BC402" s="357"/>
      <c r="BD402" s="357"/>
      <c r="BE402" s="357"/>
      <c r="BF402" s="357"/>
      <c r="BG402" s="357"/>
      <c r="BH402" s="357"/>
      <c r="BI402" s="357"/>
      <c r="BJ402" s="357"/>
      <c r="BK402" s="357"/>
    </row>
    <row r="403" spans="1:63" ht="9.75" customHeight="1">
      <c r="A403" s="357"/>
      <c r="B403" s="357"/>
      <c r="C403" s="357"/>
      <c r="D403" s="357"/>
      <c r="E403" s="357"/>
      <c r="F403" s="359"/>
      <c r="G403" s="357"/>
      <c r="H403" s="357"/>
      <c r="I403" s="357"/>
      <c r="J403" s="357"/>
      <c r="K403" s="357"/>
      <c r="L403" s="357"/>
      <c r="M403" s="357"/>
      <c r="N403" s="357"/>
      <c r="O403" s="357"/>
      <c r="P403" s="357"/>
      <c r="Q403" s="357"/>
      <c r="R403" s="357"/>
      <c r="S403" s="357"/>
      <c r="T403" s="357"/>
      <c r="U403" s="357"/>
      <c r="V403" s="357"/>
      <c r="W403" s="357"/>
      <c r="X403" s="357"/>
      <c r="Y403" s="357"/>
      <c r="Z403" s="357"/>
      <c r="AA403" s="357"/>
      <c r="AB403" s="357"/>
      <c r="AC403" s="357"/>
      <c r="AD403" s="357"/>
      <c r="AE403" s="357"/>
      <c r="AF403" s="357"/>
      <c r="AG403" s="357"/>
      <c r="AH403" s="357"/>
      <c r="AI403" s="357"/>
      <c r="AJ403" s="357"/>
      <c r="AK403" s="357"/>
      <c r="AL403" s="357"/>
      <c r="AM403" s="357"/>
      <c r="AN403" s="357"/>
      <c r="AO403" s="357"/>
      <c r="AP403" s="357"/>
      <c r="AQ403" s="357"/>
      <c r="AR403" s="357"/>
      <c r="AS403" s="357"/>
      <c r="AT403" s="357"/>
      <c r="AU403" s="357"/>
      <c r="AV403" s="357"/>
      <c r="AW403" s="357"/>
      <c r="AX403" s="357"/>
      <c r="AY403" s="357"/>
      <c r="AZ403" s="357"/>
      <c r="BA403" s="357"/>
      <c r="BB403" s="357"/>
      <c r="BC403" s="357"/>
      <c r="BD403" s="357"/>
      <c r="BE403" s="357"/>
      <c r="BF403" s="357"/>
      <c r="BG403" s="357"/>
      <c r="BH403" s="357"/>
      <c r="BI403" s="357"/>
      <c r="BJ403" s="357"/>
      <c r="BK403" s="357"/>
    </row>
    <row r="404" spans="1:63" ht="9.75" customHeight="1">
      <c r="A404" s="357"/>
      <c r="B404" s="357"/>
      <c r="C404" s="357"/>
      <c r="D404" s="357"/>
      <c r="E404" s="357"/>
      <c r="F404" s="359"/>
      <c r="G404" s="357"/>
      <c r="H404" s="357"/>
      <c r="I404" s="357"/>
      <c r="J404" s="357"/>
      <c r="K404" s="357"/>
      <c r="L404" s="357"/>
      <c r="M404" s="357"/>
      <c r="N404" s="357"/>
      <c r="O404" s="357"/>
      <c r="P404" s="357"/>
      <c r="Q404" s="357"/>
      <c r="R404" s="357"/>
      <c r="S404" s="357"/>
      <c r="T404" s="357"/>
      <c r="U404" s="357"/>
      <c r="V404" s="357"/>
      <c r="W404" s="357"/>
      <c r="X404" s="357"/>
      <c r="Y404" s="357"/>
      <c r="Z404" s="357"/>
      <c r="AA404" s="357"/>
      <c r="AB404" s="357"/>
      <c r="AC404" s="357"/>
      <c r="AD404" s="357"/>
      <c r="AE404" s="357"/>
      <c r="AF404" s="357"/>
      <c r="AG404" s="357"/>
      <c r="AH404" s="357"/>
      <c r="AI404" s="357"/>
      <c r="AJ404" s="357"/>
      <c r="AK404" s="357"/>
      <c r="AL404" s="357"/>
      <c r="AM404" s="357"/>
      <c r="AN404" s="357"/>
      <c r="AO404" s="357"/>
      <c r="AP404" s="357"/>
      <c r="AQ404" s="357"/>
      <c r="AR404" s="357"/>
      <c r="AS404" s="357"/>
      <c r="AT404" s="357"/>
      <c r="AU404" s="357"/>
      <c r="AV404" s="357"/>
      <c r="AW404" s="357"/>
      <c r="AX404" s="357"/>
      <c r="AY404" s="357"/>
      <c r="AZ404" s="357"/>
      <c r="BA404" s="357"/>
      <c r="BB404" s="357"/>
      <c r="BC404" s="357"/>
      <c r="BD404" s="357"/>
      <c r="BE404" s="357"/>
      <c r="BF404" s="357"/>
      <c r="BG404" s="357"/>
      <c r="BH404" s="357"/>
      <c r="BI404" s="357"/>
      <c r="BJ404" s="357"/>
      <c r="BK404" s="357"/>
    </row>
    <row r="405" spans="1:63" ht="9.75" customHeight="1">
      <c r="A405" s="357"/>
      <c r="B405" s="357"/>
      <c r="C405" s="357"/>
      <c r="D405" s="357"/>
      <c r="E405" s="357"/>
      <c r="F405" s="359"/>
      <c r="G405" s="357"/>
      <c r="H405" s="357"/>
      <c r="I405" s="357"/>
      <c r="J405" s="357"/>
      <c r="K405" s="357"/>
      <c r="L405" s="357"/>
      <c r="M405" s="357"/>
      <c r="N405" s="357"/>
      <c r="O405" s="357"/>
      <c r="P405" s="357"/>
      <c r="Q405" s="357"/>
      <c r="R405" s="357"/>
      <c r="S405" s="357"/>
      <c r="T405" s="357"/>
      <c r="U405" s="357"/>
      <c r="V405" s="357"/>
      <c r="W405" s="357"/>
      <c r="X405" s="357"/>
      <c r="Y405" s="357"/>
      <c r="Z405" s="357"/>
      <c r="AA405" s="357"/>
      <c r="AB405" s="357"/>
      <c r="AC405" s="357"/>
      <c r="AD405" s="357"/>
      <c r="AE405" s="357"/>
      <c r="AF405" s="357"/>
      <c r="AG405" s="357"/>
      <c r="AH405" s="357"/>
      <c r="AI405" s="357"/>
      <c r="AJ405" s="357"/>
      <c r="AK405" s="357"/>
      <c r="AL405" s="357"/>
      <c r="AM405" s="357"/>
      <c r="AN405" s="357"/>
      <c r="AO405" s="357"/>
      <c r="AP405" s="357"/>
      <c r="AQ405" s="357"/>
      <c r="AR405" s="357"/>
      <c r="AS405" s="357"/>
      <c r="AT405" s="357"/>
      <c r="AU405" s="357"/>
      <c r="AV405" s="357"/>
      <c r="AW405" s="357"/>
      <c r="AX405" s="357"/>
      <c r="AY405" s="357"/>
      <c r="AZ405" s="357"/>
      <c r="BA405" s="357"/>
      <c r="BB405" s="357"/>
      <c r="BC405" s="357"/>
      <c r="BD405" s="357"/>
      <c r="BE405" s="357"/>
      <c r="BF405" s="357"/>
      <c r="BG405" s="357"/>
      <c r="BH405" s="357"/>
      <c r="BI405" s="357"/>
      <c r="BJ405" s="357"/>
      <c r="BK405" s="357"/>
    </row>
    <row r="406" spans="1:63" ht="9.75" customHeight="1">
      <c r="A406" s="357"/>
      <c r="B406" s="357"/>
      <c r="C406" s="357"/>
      <c r="D406" s="357"/>
      <c r="E406" s="357"/>
      <c r="F406" s="359"/>
      <c r="G406" s="357"/>
      <c r="H406" s="357"/>
      <c r="I406" s="357"/>
      <c r="J406" s="357"/>
      <c r="K406" s="357"/>
      <c r="L406" s="357"/>
      <c r="M406" s="357"/>
      <c r="N406" s="357"/>
      <c r="O406" s="357"/>
      <c r="P406" s="357"/>
      <c r="Q406" s="357"/>
      <c r="R406" s="357"/>
      <c r="S406" s="357"/>
      <c r="T406" s="357"/>
      <c r="U406" s="357"/>
      <c r="V406" s="357"/>
      <c r="W406" s="357"/>
      <c r="X406" s="357"/>
      <c r="Y406" s="357"/>
      <c r="Z406" s="357"/>
      <c r="AA406" s="357"/>
      <c r="AB406" s="357"/>
      <c r="AC406" s="357"/>
      <c r="AD406" s="357"/>
      <c r="AE406" s="357"/>
      <c r="AF406" s="357"/>
      <c r="AG406" s="357"/>
      <c r="AH406" s="357"/>
      <c r="AI406" s="357"/>
      <c r="AJ406" s="357"/>
      <c r="AK406" s="357"/>
      <c r="AL406" s="357"/>
      <c r="AM406" s="357"/>
      <c r="AN406" s="357"/>
      <c r="AO406" s="357"/>
      <c r="AP406" s="357"/>
      <c r="AQ406" s="357"/>
      <c r="AR406" s="357"/>
      <c r="AS406" s="357"/>
      <c r="AT406" s="357"/>
      <c r="AU406" s="357"/>
      <c r="AV406" s="357"/>
      <c r="AW406" s="357"/>
      <c r="AX406" s="357"/>
      <c r="AY406" s="357"/>
      <c r="AZ406" s="357"/>
      <c r="BA406" s="357"/>
      <c r="BB406" s="357"/>
      <c r="BC406" s="357"/>
      <c r="BD406" s="357"/>
      <c r="BE406" s="357"/>
      <c r="BF406" s="357"/>
      <c r="BG406" s="357"/>
      <c r="BH406" s="357"/>
      <c r="BI406" s="357"/>
      <c r="BJ406" s="357"/>
      <c r="BK406" s="357"/>
    </row>
    <row r="407" spans="1:63" ht="9.75" customHeight="1">
      <c r="A407" s="357"/>
      <c r="B407" s="357"/>
      <c r="C407" s="357"/>
      <c r="D407" s="357"/>
      <c r="E407" s="357"/>
      <c r="F407" s="359"/>
      <c r="G407" s="357"/>
      <c r="H407" s="357"/>
      <c r="I407" s="357"/>
      <c r="J407" s="357"/>
      <c r="K407" s="357"/>
      <c r="L407" s="357"/>
      <c r="M407" s="357"/>
      <c r="N407" s="357"/>
      <c r="O407" s="357"/>
      <c r="P407" s="357"/>
      <c r="Q407" s="357"/>
      <c r="R407" s="357"/>
      <c r="S407" s="357"/>
      <c r="T407" s="357"/>
      <c r="U407" s="357"/>
      <c r="V407" s="357"/>
      <c r="W407" s="357"/>
      <c r="X407" s="357"/>
      <c r="Y407" s="357"/>
      <c r="Z407" s="357"/>
      <c r="AA407" s="357"/>
      <c r="AB407" s="357"/>
      <c r="AC407" s="357"/>
      <c r="AD407" s="357"/>
      <c r="AE407" s="357"/>
      <c r="AF407" s="357"/>
      <c r="AG407" s="357"/>
      <c r="AH407" s="357"/>
      <c r="AI407" s="357"/>
      <c r="AJ407" s="357"/>
      <c r="AK407" s="357"/>
      <c r="AL407" s="357"/>
      <c r="AM407" s="357"/>
      <c r="AN407" s="357"/>
      <c r="AO407" s="357"/>
      <c r="AP407" s="357"/>
      <c r="AQ407" s="357"/>
      <c r="AR407" s="357"/>
      <c r="AS407" s="357"/>
      <c r="AT407" s="357"/>
      <c r="AU407" s="357"/>
      <c r="AV407" s="357"/>
      <c r="AW407" s="357"/>
      <c r="AX407" s="357"/>
      <c r="AY407" s="357"/>
      <c r="AZ407" s="357"/>
      <c r="BA407" s="357"/>
      <c r="BB407" s="357"/>
      <c r="BC407" s="357"/>
      <c r="BD407" s="357"/>
      <c r="BE407" s="357"/>
      <c r="BF407" s="357"/>
      <c r="BG407" s="357"/>
      <c r="BH407" s="357"/>
      <c r="BI407" s="357"/>
      <c r="BJ407" s="357"/>
      <c r="BK407" s="357"/>
    </row>
    <row r="408" spans="1:63" ht="9.75" customHeight="1">
      <c r="A408" s="357"/>
      <c r="B408" s="357"/>
      <c r="C408" s="357"/>
      <c r="D408" s="357"/>
      <c r="E408" s="357"/>
      <c r="F408" s="359"/>
      <c r="G408" s="357"/>
      <c r="H408" s="357"/>
      <c r="I408" s="357"/>
      <c r="J408" s="357"/>
      <c r="K408" s="357"/>
      <c r="L408" s="357"/>
      <c r="M408" s="357"/>
      <c r="N408" s="357"/>
      <c r="O408" s="357"/>
      <c r="P408" s="357"/>
      <c r="Q408" s="357"/>
      <c r="R408" s="357"/>
      <c r="S408" s="357"/>
      <c r="T408" s="357"/>
      <c r="U408" s="357"/>
      <c r="V408" s="357"/>
      <c r="W408" s="357"/>
      <c r="X408" s="357"/>
      <c r="Y408" s="357"/>
      <c r="Z408" s="357"/>
      <c r="AA408" s="357"/>
      <c r="AB408" s="357"/>
      <c r="AC408" s="357"/>
      <c r="AD408" s="357"/>
      <c r="AE408" s="357"/>
      <c r="AF408" s="357"/>
      <c r="AG408" s="357"/>
      <c r="AH408" s="357"/>
      <c r="AI408" s="357"/>
      <c r="AJ408" s="357"/>
      <c r="AK408" s="357"/>
      <c r="AL408" s="357"/>
      <c r="AM408" s="357"/>
      <c r="AN408" s="357"/>
      <c r="AO408" s="357"/>
      <c r="AP408" s="357"/>
      <c r="AQ408" s="357"/>
      <c r="AR408" s="357"/>
      <c r="AS408" s="357"/>
      <c r="AT408" s="357"/>
      <c r="AU408" s="357"/>
      <c r="AV408" s="357"/>
      <c r="AW408" s="357"/>
      <c r="AX408" s="357"/>
      <c r="AY408" s="357"/>
      <c r="AZ408" s="357"/>
      <c r="BA408" s="357"/>
      <c r="BB408" s="357"/>
      <c r="BC408" s="357"/>
      <c r="BD408" s="357"/>
      <c r="BE408" s="357"/>
      <c r="BF408" s="357"/>
      <c r="BG408" s="357"/>
      <c r="BH408" s="357"/>
      <c r="BI408" s="357"/>
      <c r="BJ408" s="357"/>
      <c r="BK408" s="357"/>
    </row>
    <row r="409" spans="1:63" ht="9.75" customHeight="1">
      <c r="A409" s="357"/>
      <c r="B409" s="357"/>
      <c r="C409" s="357"/>
      <c r="D409" s="357"/>
      <c r="E409" s="357"/>
      <c r="F409" s="359"/>
      <c r="G409" s="357"/>
      <c r="H409" s="357"/>
      <c r="I409" s="357"/>
      <c r="J409" s="357"/>
      <c r="K409" s="357"/>
      <c r="L409" s="357"/>
      <c r="M409" s="357"/>
      <c r="N409" s="357"/>
      <c r="O409" s="357"/>
      <c r="P409" s="357"/>
      <c r="Q409" s="357"/>
      <c r="R409" s="357"/>
      <c r="S409" s="357"/>
      <c r="T409" s="357"/>
      <c r="U409" s="357"/>
      <c r="V409" s="357"/>
      <c r="W409" s="357"/>
      <c r="X409" s="357"/>
      <c r="Y409" s="357"/>
      <c r="Z409" s="357"/>
      <c r="AA409" s="357"/>
      <c r="AB409" s="357"/>
      <c r="AC409" s="357"/>
      <c r="AD409" s="357"/>
      <c r="AE409" s="357"/>
      <c r="AF409" s="357"/>
      <c r="AG409" s="357"/>
      <c r="AH409" s="357"/>
      <c r="AI409" s="357"/>
      <c r="AJ409" s="357"/>
      <c r="AK409" s="357"/>
      <c r="AL409" s="357"/>
      <c r="AM409" s="357"/>
      <c r="AN409" s="357"/>
      <c r="AO409" s="357"/>
      <c r="AP409" s="357"/>
      <c r="AQ409" s="357"/>
      <c r="AR409" s="357"/>
      <c r="AS409" s="357"/>
      <c r="AT409" s="357"/>
      <c r="AU409" s="357"/>
      <c r="AV409" s="357"/>
      <c r="AW409" s="357"/>
      <c r="AX409" s="357"/>
      <c r="AY409" s="357"/>
      <c r="AZ409" s="357"/>
      <c r="BA409" s="357"/>
      <c r="BB409" s="357"/>
      <c r="BC409" s="357"/>
      <c r="BD409" s="357"/>
      <c r="BE409" s="357"/>
      <c r="BF409" s="357"/>
      <c r="BG409" s="357"/>
      <c r="BH409" s="357"/>
      <c r="BI409" s="357"/>
      <c r="BJ409" s="357"/>
      <c r="BK409" s="357"/>
    </row>
    <row r="410" spans="1:63" ht="9.75" customHeight="1">
      <c r="A410" s="357"/>
      <c r="B410" s="357"/>
      <c r="C410" s="357"/>
      <c r="D410" s="357"/>
      <c r="E410" s="357"/>
      <c r="F410" s="359"/>
      <c r="G410" s="357"/>
      <c r="H410" s="357"/>
      <c r="I410" s="357"/>
      <c r="J410" s="357"/>
      <c r="K410" s="357"/>
      <c r="L410" s="357"/>
      <c r="M410" s="357"/>
      <c r="N410" s="357"/>
      <c r="O410" s="357"/>
      <c r="P410" s="357"/>
      <c r="Q410" s="357"/>
      <c r="R410" s="357"/>
      <c r="S410" s="357"/>
      <c r="T410" s="357"/>
      <c r="U410" s="357"/>
      <c r="V410" s="357"/>
      <c r="W410" s="357"/>
      <c r="X410" s="357"/>
      <c r="Y410" s="357"/>
      <c r="Z410" s="357"/>
      <c r="AA410" s="357"/>
      <c r="AB410" s="357"/>
      <c r="AC410" s="357"/>
      <c r="AD410" s="357"/>
      <c r="AE410" s="357"/>
      <c r="AF410" s="357"/>
      <c r="AG410" s="357"/>
      <c r="AH410" s="357"/>
      <c r="AI410" s="357"/>
      <c r="AJ410" s="357"/>
      <c r="AK410" s="357"/>
      <c r="AL410" s="357"/>
      <c r="AM410" s="357"/>
      <c r="AN410" s="357"/>
      <c r="AO410" s="357"/>
      <c r="AP410" s="357"/>
      <c r="AQ410" s="357"/>
      <c r="AR410" s="357"/>
      <c r="AS410" s="357"/>
      <c r="AT410" s="357"/>
      <c r="AU410" s="357"/>
      <c r="AV410" s="357"/>
      <c r="AW410" s="357"/>
      <c r="AX410" s="357"/>
      <c r="AY410" s="357"/>
      <c r="AZ410" s="357"/>
      <c r="BA410" s="357"/>
      <c r="BB410" s="357"/>
      <c r="BC410" s="357"/>
      <c r="BD410" s="357"/>
      <c r="BE410" s="357"/>
      <c r="BF410" s="357"/>
      <c r="BG410" s="357"/>
      <c r="BH410" s="357"/>
      <c r="BI410" s="357"/>
      <c r="BJ410" s="357"/>
      <c r="BK410" s="357"/>
    </row>
    <row r="411" spans="1:63" ht="9.75" customHeight="1">
      <c r="A411" s="357"/>
      <c r="B411" s="357"/>
      <c r="C411" s="357"/>
      <c r="D411" s="357"/>
      <c r="E411" s="357"/>
      <c r="F411" s="359"/>
      <c r="G411" s="357"/>
      <c r="H411" s="357"/>
      <c r="I411" s="357"/>
      <c r="J411" s="357"/>
      <c r="K411" s="357"/>
      <c r="L411" s="357"/>
      <c r="M411" s="357"/>
      <c r="N411" s="357"/>
      <c r="O411" s="357"/>
      <c r="P411" s="357"/>
      <c r="Q411" s="357"/>
      <c r="R411" s="357"/>
      <c r="S411" s="357"/>
      <c r="T411" s="357"/>
      <c r="U411" s="357"/>
      <c r="V411" s="357"/>
      <c r="W411" s="357"/>
      <c r="X411" s="357"/>
      <c r="Y411" s="357"/>
      <c r="Z411" s="357"/>
      <c r="AA411" s="357"/>
      <c r="AB411" s="357"/>
      <c r="AC411" s="357"/>
      <c r="AD411" s="357"/>
      <c r="AE411" s="357"/>
      <c r="AF411" s="357"/>
      <c r="AG411" s="357"/>
      <c r="AH411" s="357"/>
      <c r="AI411" s="357"/>
      <c r="AJ411" s="357"/>
      <c r="AK411" s="357"/>
      <c r="AL411" s="357"/>
      <c r="AM411" s="357"/>
      <c r="AN411" s="357"/>
      <c r="AO411" s="357"/>
      <c r="AP411" s="357"/>
      <c r="AQ411" s="357"/>
      <c r="AR411" s="357"/>
      <c r="AS411" s="357"/>
      <c r="AT411" s="357"/>
      <c r="AU411" s="357"/>
      <c r="AV411" s="357"/>
      <c r="AW411" s="357"/>
      <c r="AX411" s="357"/>
      <c r="AY411" s="357"/>
      <c r="AZ411" s="357"/>
      <c r="BA411" s="357"/>
      <c r="BB411" s="357"/>
      <c r="BC411" s="357"/>
      <c r="BD411" s="357"/>
      <c r="BE411" s="357"/>
      <c r="BF411" s="357"/>
      <c r="BG411" s="357"/>
      <c r="BH411" s="357"/>
      <c r="BI411" s="357"/>
      <c r="BJ411" s="357"/>
      <c r="BK411" s="357"/>
    </row>
    <row r="412" spans="1:63" ht="9.75" customHeight="1">
      <c r="A412" s="357"/>
      <c r="B412" s="357"/>
      <c r="C412" s="357"/>
      <c r="D412" s="357"/>
      <c r="E412" s="357"/>
      <c r="F412" s="359"/>
      <c r="G412" s="357"/>
      <c r="H412" s="357"/>
      <c r="I412" s="357"/>
      <c r="J412" s="357"/>
      <c r="K412" s="357"/>
      <c r="L412" s="357"/>
      <c r="M412" s="357"/>
      <c r="N412" s="357"/>
      <c r="O412" s="357"/>
      <c r="P412" s="357"/>
      <c r="Q412" s="357"/>
      <c r="R412" s="357"/>
      <c r="S412" s="357"/>
      <c r="T412" s="357"/>
      <c r="U412" s="357"/>
      <c r="V412" s="357"/>
      <c r="W412" s="357"/>
      <c r="X412" s="357"/>
      <c r="Y412" s="357"/>
      <c r="Z412" s="357"/>
      <c r="AA412" s="357"/>
      <c r="AB412" s="357"/>
      <c r="AC412" s="357"/>
      <c r="AD412" s="357"/>
      <c r="AE412" s="357"/>
      <c r="AF412" s="357"/>
      <c r="AG412" s="357"/>
      <c r="AH412" s="357"/>
      <c r="AI412" s="357"/>
      <c r="AJ412" s="357"/>
      <c r="AK412" s="357"/>
      <c r="AL412" s="357"/>
      <c r="AM412" s="357"/>
      <c r="AN412" s="357"/>
      <c r="AO412" s="357"/>
      <c r="AP412" s="357"/>
      <c r="AQ412" s="357"/>
      <c r="AR412" s="357"/>
      <c r="AS412" s="357"/>
      <c r="AT412" s="357"/>
      <c r="AU412" s="357"/>
      <c r="AV412" s="357"/>
      <c r="AW412" s="357"/>
      <c r="AX412" s="357"/>
      <c r="AY412" s="357"/>
      <c r="AZ412" s="357"/>
      <c r="BA412" s="357"/>
      <c r="BB412" s="357"/>
      <c r="BC412" s="357"/>
      <c r="BD412" s="357"/>
      <c r="BE412" s="357"/>
      <c r="BF412" s="357"/>
      <c r="BG412" s="357"/>
      <c r="BH412" s="357"/>
      <c r="BI412" s="357"/>
      <c r="BJ412" s="357"/>
      <c r="BK412" s="357"/>
    </row>
    <row r="413" spans="1:63" ht="9.75" customHeight="1">
      <c r="A413" s="357"/>
      <c r="B413" s="357"/>
      <c r="C413" s="357"/>
      <c r="D413" s="357"/>
      <c r="E413" s="357"/>
      <c r="F413" s="359"/>
      <c r="G413" s="357"/>
      <c r="H413" s="357"/>
      <c r="I413" s="357"/>
      <c r="J413" s="357"/>
      <c r="K413" s="357"/>
      <c r="L413" s="357"/>
      <c r="M413" s="357"/>
      <c r="N413" s="357"/>
      <c r="O413" s="357"/>
      <c r="P413" s="357"/>
      <c r="Q413" s="357"/>
      <c r="R413" s="357"/>
      <c r="S413" s="357"/>
      <c r="T413" s="357"/>
      <c r="U413" s="357"/>
      <c r="V413" s="357"/>
      <c r="W413" s="357"/>
      <c r="X413" s="357"/>
      <c r="Y413" s="357"/>
      <c r="Z413" s="357"/>
      <c r="AA413" s="357"/>
      <c r="AB413" s="357"/>
      <c r="AC413" s="357"/>
      <c r="AD413" s="357"/>
      <c r="AE413" s="357"/>
      <c r="AF413" s="357"/>
      <c r="AG413" s="357"/>
      <c r="AH413" s="357"/>
      <c r="AI413" s="357"/>
      <c r="AJ413" s="357"/>
      <c r="AK413" s="357"/>
      <c r="AL413" s="357"/>
      <c r="AM413" s="357"/>
      <c r="AN413" s="357"/>
      <c r="AO413" s="357"/>
      <c r="AP413" s="357"/>
      <c r="AQ413" s="357"/>
      <c r="AR413" s="357"/>
      <c r="AS413" s="357"/>
      <c r="AT413" s="357"/>
      <c r="AU413" s="357"/>
      <c r="AV413" s="357"/>
      <c r="AW413" s="357"/>
      <c r="AX413" s="357"/>
      <c r="AY413" s="357"/>
      <c r="AZ413" s="357"/>
      <c r="BA413" s="357"/>
      <c r="BB413" s="357"/>
      <c r="BC413" s="357"/>
      <c r="BD413" s="357"/>
      <c r="BE413" s="357"/>
      <c r="BF413" s="357"/>
      <c r="BG413" s="357"/>
      <c r="BH413" s="357"/>
      <c r="BI413" s="357"/>
      <c r="BJ413" s="357"/>
      <c r="BK413" s="357"/>
    </row>
    <row r="414" spans="1:63" ht="9.75" customHeight="1">
      <c r="A414" s="357"/>
      <c r="B414" s="357"/>
      <c r="C414" s="357"/>
      <c r="D414" s="357"/>
      <c r="E414" s="357"/>
      <c r="F414" s="359"/>
      <c r="G414" s="357"/>
      <c r="H414" s="357"/>
      <c r="I414" s="357"/>
      <c r="J414" s="357"/>
      <c r="K414" s="357"/>
      <c r="L414" s="357"/>
      <c r="M414" s="357"/>
      <c r="N414" s="357"/>
      <c r="O414" s="357"/>
      <c r="P414" s="357"/>
      <c r="Q414" s="357"/>
      <c r="R414" s="357"/>
      <c r="S414" s="357"/>
      <c r="T414" s="357"/>
      <c r="U414" s="357"/>
      <c r="V414" s="357"/>
      <c r="W414" s="357"/>
      <c r="X414" s="357"/>
      <c r="Y414" s="357"/>
      <c r="Z414" s="357"/>
      <c r="AA414" s="357"/>
      <c r="AB414" s="357"/>
      <c r="AC414" s="357"/>
      <c r="AD414" s="357"/>
      <c r="AE414" s="357"/>
      <c r="AF414" s="357"/>
      <c r="AG414" s="357"/>
      <c r="AH414" s="357"/>
      <c r="AI414" s="357"/>
      <c r="AJ414" s="357"/>
      <c r="AK414" s="357"/>
      <c r="AL414" s="357"/>
      <c r="AM414" s="357"/>
      <c r="AN414" s="357"/>
      <c r="AO414" s="357"/>
      <c r="AP414" s="357"/>
      <c r="AQ414" s="357"/>
      <c r="AR414" s="357"/>
      <c r="AS414" s="357"/>
      <c r="AT414" s="357"/>
      <c r="AU414" s="357"/>
      <c r="AV414" s="357"/>
      <c r="AW414" s="357"/>
      <c r="AX414" s="357"/>
      <c r="AY414" s="357"/>
      <c r="AZ414" s="357"/>
      <c r="BA414" s="357"/>
      <c r="BB414" s="357"/>
      <c r="BC414" s="357"/>
      <c r="BD414" s="357"/>
      <c r="BE414" s="357"/>
      <c r="BF414" s="357"/>
      <c r="BG414" s="357"/>
      <c r="BH414" s="357"/>
      <c r="BI414" s="357"/>
      <c r="BJ414" s="357"/>
      <c r="BK414" s="357"/>
    </row>
    <row r="415" spans="1:63" ht="9.75" customHeight="1">
      <c r="A415" s="357"/>
      <c r="B415" s="357"/>
      <c r="C415" s="357"/>
      <c r="D415" s="357"/>
      <c r="E415" s="357"/>
      <c r="F415" s="359"/>
      <c r="G415" s="357"/>
      <c r="H415" s="357"/>
      <c r="I415" s="357"/>
      <c r="J415" s="357"/>
      <c r="K415" s="357"/>
      <c r="L415" s="357"/>
      <c r="M415" s="357"/>
      <c r="N415" s="357"/>
      <c r="O415" s="357"/>
      <c r="P415" s="357"/>
      <c r="Q415" s="357"/>
      <c r="R415" s="357"/>
      <c r="S415" s="357"/>
      <c r="T415" s="357"/>
      <c r="U415" s="357"/>
      <c r="V415" s="357"/>
      <c r="W415" s="357"/>
      <c r="X415" s="357"/>
      <c r="Y415" s="357"/>
      <c r="Z415" s="357"/>
      <c r="AA415" s="357"/>
      <c r="AB415" s="357"/>
      <c r="AC415" s="357"/>
      <c r="AD415" s="357"/>
      <c r="AE415" s="357"/>
      <c r="AF415" s="357"/>
      <c r="AG415" s="357"/>
      <c r="AH415" s="357"/>
      <c r="AI415" s="357"/>
      <c r="AJ415" s="357"/>
      <c r="AK415" s="357"/>
      <c r="AL415" s="357"/>
      <c r="AM415" s="357"/>
      <c r="AN415" s="357"/>
      <c r="AO415" s="357"/>
      <c r="AP415" s="357"/>
      <c r="AQ415" s="357"/>
      <c r="AR415" s="357"/>
      <c r="AS415" s="357"/>
      <c r="AT415" s="357"/>
      <c r="AU415" s="357"/>
      <c r="AV415" s="357"/>
      <c r="AW415" s="357"/>
      <c r="AX415" s="357"/>
      <c r="AY415" s="357"/>
      <c r="AZ415" s="357"/>
      <c r="BA415" s="357"/>
      <c r="BB415" s="357"/>
      <c r="BC415" s="357"/>
      <c r="BD415" s="357"/>
      <c r="BE415" s="357"/>
      <c r="BF415" s="357"/>
      <c r="BG415" s="357"/>
      <c r="BH415" s="357"/>
      <c r="BI415" s="357"/>
      <c r="BJ415" s="357"/>
      <c r="BK415" s="357"/>
    </row>
    <row r="416" spans="1:63" ht="9.75" customHeight="1">
      <c r="A416" s="357"/>
      <c r="B416" s="357"/>
      <c r="C416" s="357"/>
      <c r="D416" s="357"/>
      <c r="E416" s="357"/>
      <c r="F416" s="359"/>
      <c r="G416" s="357"/>
      <c r="H416" s="357"/>
      <c r="I416" s="357"/>
      <c r="J416" s="357"/>
      <c r="K416" s="357"/>
      <c r="L416" s="357"/>
      <c r="M416" s="357"/>
      <c r="N416" s="357"/>
      <c r="O416" s="357"/>
      <c r="P416" s="357"/>
      <c r="Q416" s="357"/>
      <c r="R416" s="357"/>
      <c r="S416" s="357"/>
      <c r="T416" s="357"/>
      <c r="U416" s="357"/>
      <c r="V416" s="357"/>
      <c r="W416" s="357"/>
      <c r="X416" s="357"/>
      <c r="Y416" s="357"/>
      <c r="Z416" s="357"/>
      <c r="AA416" s="357"/>
      <c r="AB416" s="357"/>
      <c r="AC416" s="357"/>
      <c r="AD416" s="357"/>
      <c r="AE416" s="357"/>
      <c r="AF416" s="357"/>
      <c r="AG416" s="357"/>
      <c r="AH416" s="357"/>
      <c r="AI416" s="357"/>
      <c r="AJ416" s="357"/>
      <c r="AK416" s="357"/>
      <c r="AL416" s="357"/>
      <c r="AM416" s="357"/>
      <c r="AN416" s="357"/>
      <c r="AO416" s="357"/>
      <c r="AP416" s="357"/>
      <c r="AQ416" s="357"/>
      <c r="AR416" s="357"/>
      <c r="AS416" s="357"/>
      <c r="AT416" s="357"/>
      <c r="AU416" s="357"/>
      <c r="AV416" s="357"/>
      <c r="AW416" s="357"/>
      <c r="AX416" s="357"/>
      <c r="AY416" s="357"/>
      <c r="AZ416" s="357"/>
      <c r="BA416" s="357"/>
      <c r="BB416" s="357"/>
      <c r="BC416" s="357"/>
      <c r="BD416" s="357"/>
      <c r="BE416" s="357"/>
      <c r="BF416" s="357"/>
      <c r="BG416" s="357"/>
      <c r="BH416" s="357"/>
      <c r="BI416" s="357"/>
      <c r="BJ416" s="357"/>
      <c r="BK416" s="357"/>
    </row>
    <row r="417" spans="1:63" ht="9.75" customHeight="1">
      <c r="A417" s="357"/>
      <c r="B417" s="357"/>
      <c r="C417" s="357"/>
      <c r="D417" s="357"/>
      <c r="E417" s="357"/>
      <c r="F417" s="359"/>
      <c r="G417" s="357"/>
      <c r="H417" s="357"/>
      <c r="I417" s="357"/>
      <c r="J417" s="357"/>
      <c r="K417" s="357"/>
      <c r="L417" s="357"/>
      <c r="M417" s="357"/>
      <c r="N417" s="357"/>
      <c r="O417" s="357"/>
      <c r="P417" s="357"/>
      <c r="Q417" s="357"/>
      <c r="R417" s="357"/>
      <c r="S417" s="357"/>
      <c r="T417" s="357"/>
      <c r="U417" s="357"/>
      <c r="V417" s="357"/>
      <c r="W417" s="357"/>
      <c r="X417" s="357"/>
      <c r="Y417" s="357"/>
      <c r="Z417" s="357"/>
      <c r="AA417" s="357"/>
      <c r="AB417" s="357"/>
      <c r="AC417" s="357"/>
      <c r="AD417" s="357"/>
      <c r="AE417" s="357"/>
      <c r="AF417" s="357"/>
      <c r="AG417" s="357"/>
      <c r="AH417" s="357"/>
      <c r="AI417" s="357"/>
      <c r="AJ417" s="357"/>
      <c r="AK417" s="357"/>
      <c r="AL417" s="357"/>
      <c r="AM417" s="357"/>
      <c r="AN417" s="357"/>
      <c r="AO417" s="357"/>
      <c r="AP417" s="357"/>
      <c r="AQ417" s="357"/>
      <c r="AR417" s="357"/>
      <c r="AS417" s="357"/>
      <c r="AT417" s="357"/>
      <c r="AU417" s="357"/>
      <c r="AV417" s="357"/>
      <c r="AW417" s="357"/>
      <c r="AX417" s="357"/>
      <c r="AY417" s="357"/>
      <c r="AZ417" s="357"/>
      <c r="BA417" s="357"/>
      <c r="BB417" s="357"/>
      <c r="BC417" s="357"/>
      <c r="BD417" s="357"/>
      <c r="BE417" s="357"/>
      <c r="BF417" s="357"/>
      <c r="BG417" s="357"/>
      <c r="BH417" s="357"/>
      <c r="BI417" s="357"/>
      <c r="BJ417" s="357"/>
      <c r="BK417" s="357"/>
    </row>
    <row r="418" spans="1:63" ht="9.75" customHeight="1">
      <c r="A418" s="357"/>
      <c r="B418" s="357"/>
      <c r="C418" s="357"/>
      <c r="D418" s="357"/>
      <c r="E418" s="357"/>
      <c r="F418" s="359"/>
      <c r="G418" s="357"/>
      <c r="H418" s="357"/>
      <c r="I418" s="357"/>
      <c r="J418" s="357"/>
      <c r="K418" s="357"/>
      <c r="L418" s="357"/>
      <c r="M418" s="357"/>
      <c r="N418" s="357"/>
      <c r="O418" s="357"/>
      <c r="P418" s="357"/>
      <c r="Q418" s="357"/>
      <c r="R418" s="357"/>
      <c r="S418" s="357"/>
      <c r="T418" s="357"/>
      <c r="U418" s="357"/>
      <c r="V418" s="357"/>
      <c r="W418" s="357"/>
      <c r="X418" s="357"/>
      <c r="Y418" s="357"/>
      <c r="Z418" s="357"/>
      <c r="AA418" s="357"/>
      <c r="AB418" s="357"/>
      <c r="AC418" s="357"/>
      <c r="AD418" s="357"/>
      <c r="AE418" s="357"/>
      <c r="AF418" s="357"/>
      <c r="AG418" s="357"/>
      <c r="AH418" s="357"/>
      <c r="AI418" s="357"/>
      <c r="AJ418" s="357"/>
      <c r="AK418" s="357"/>
      <c r="AL418" s="357"/>
      <c r="AM418" s="357"/>
      <c r="AN418" s="357"/>
      <c r="AO418" s="357"/>
      <c r="AP418" s="357"/>
      <c r="AQ418" s="357"/>
      <c r="AR418" s="357"/>
      <c r="AS418" s="357"/>
      <c r="AT418" s="357"/>
      <c r="AU418" s="357"/>
      <c r="AV418" s="357"/>
      <c r="AW418" s="357"/>
      <c r="AX418" s="357"/>
      <c r="AY418" s="357"/>
      <c r="AZ418" s="357"/>
      <c r="BA418" s="357"/>
      <c r="BB418" s="357"/>
      <c r="BC418" s="357"/>
      <c r="BD418" s="357"/>
      <c r="BE418" s="357"/>
      <c r="BF418" s="357"/>
      <c r="BG418" s="357"/>
      <c r="BH418" s="357"/>
      <c r="BI418" s="357"/>
      <c r="BJ418" s="357"/>
      <c r="BK418" s="357"/>
    </row>
    <row r="419" spans="1:63" ht="9.75" customHeight="1">
      <c r="A419" s="357"/>
      <c r="B419" s="357"/>
      <c r="C419" s="357"/>
      <c r="D419" s="357"/>
      <c r="E419" s="357"/>
      <c r="F419" s="359"/>
      <c r="G419" s="357"/>
      <c r="H419" s="357"/>
      <c r="I419" s="357"/>
      <c r="J419" s="357"/>
      <c r="K419" s="357"/>
      <c r="L419" s="357"/>
      <c r="M419" s="357"/>
      <c r="N419" s="357"/>
      <c r="O419" s="357"/>
      <c r="P419" s="357"/>
      <c r="Q419" s="357"/>
      <c r="R419" s="357"/>
      <c r="S419" s="357"/>
      <c r="T419" s="357"/>
      <c r="U419" s="357"/>
      <c r="V419" s="357"/>
      <c r="W419" s="357"/>
      <c r="X419" s="357"/>
      <c r="Y419" s="357"/>
      <c r="Z419" s="357"/>
      <c r="AA419" s="357"/>
      <c r="AB419" s="357"/>
      <c r="AC419" s="357"/>
      <c r="AD419" s="357"/>
      <c r="AE419" s="357"/>
      <c r="AF419" s="357"/>
      <c r="AG419" s="357"/>
      <c r="AH419" s="357"/>
      <c r="AI419" s="357"/>
      <c r="AJ419" s="357"/>
      <c r="AK419" s="357"/>
      <c r="AL419" s="357"/>
      <c r="AM419" s="357"/>
      <c r="AN419" s="357"/>
      <c r="AO419" s="357"/>
      <c r="AP419" s="357"/>
      <c r="AQ419" s="357"/>
      <c r="AR419" s="357"/>
      <c r="AS419" s="357"/>
      <c r="AT419" s="357"/>
      <c r="AU419" s="357"/>
      <c r="AV419" s="357"/>
      <c r="AW419" s="357"/>
      <c r="AX419" s="357"/>
      <c r="AY419" s="357"/>
      <c r="AZ419" s="357"/>
      <c r="BA419" s="357"/>
      <c r="BB419" s="357"/>
      <c r="BC419" s="357"/>
      <c r="BD419" s="357"/>
      <c r="BE419" s="357"/>
      <c r="BF419" s="357"/>
      <c r="BG419" s="357"/>
      <c r="BH419" s="357"/>
      <c r="BI419" s="357"/>
      <c r="BJ419" s="357"/>
      <c r="BK419" s="357"/>
    </row>
    <row r="420" spans="1:63" ht="9.75" customHeight="1">
      <c r="A420" s="357"/>
      <c r="B420" s="357"/>
      <c r="C420" s="357"/>
      <c r="D420" s="357"/>
      <c r="E420" s="357"/>
      <c r="F420" s="359"/>
      <c r="G420" s="357"/>
      <c r="H420" s="357"/>
      <c r="I420" s="357"/>
      <c r="J420" s="357"/>
      <c r="K420" s="357"/>
      <c r="L420" s="357"/>
      <c r="M420" s="357"/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  <c r="X420" s="357"/>
      <c r="Y420" s="357"/>
      <c r="Z420" s="357"/>
      <c r="AA420" s="357"/>
      <c r="AB420" s="357"/>
      <c r="AC420" s="357"/>
      <c r="AD420" s="357"/>
      <c r="AE420" s="357"/>
      <c r="AF420" s="357"/>
      <c r="AG420" s="357"/>
      <c r="AH420" s="357"/>
      <c r="AI420" s="357"/>
      <c r="AJ420" s="357"/>
      <c r="AK420" s="357"/>
      <c r="AL420" s="357"/>
      <c r="AM420" s="357"/>
      <c r="AN420" s="357"/>
      <c r="AO420" s="357"/>
      <c r="AP420" s="357"/>
      <c r="AQ420" s="357"/>
      <c r="AR420" s="357"/>
      <c r="AS420" s="357"/>
      <c r="AT420" s="357"/>
      <c r="AU420" s="357"/>
      <c r="AV420" s="357"/>
      <c r="AW420" s="357"/>
      <c r="AX420" s="357"/>
      <c r="AY420" s="357"/>
      <c r="AZ420" s="357"/>
      <c r="BA420" s="357"/>
      <c r="BB420" s="357"/>
      <c r="BC420" s="357"/>
      <c r="BD420" s="357"/>
      <c r="BE420" s="357"/>
      <c r="BF420" s="357"/>
      <c r="BG420" s="357"/>
      <c r="BH420" s="357"/>
      <c r="BI420" s="357"/>
      <c r="BJ420" s="357"/>
      <c r="BK420" s="357"/>
    </row>
    <row r="421" spans="1:63" ht="9.75" customHeight="1">
      <c r="A421" s="357"/>
      <c r="B421" s="357"/>
      <c r="C421" s="357"/>
      <c r="D421" s="357"/>
      <c r="E421" s="357"/>
      <c r="F421" s="359"/>
      <c r="G421" s="357"/>
      <c r="H421" s="357"/>
      <c r="I421" s="357"/>
      <c r="J421" s="357"/>
      <c r="K421" s="357"/>
      <c r="L421" s="357"/>
      <c r="M421" s="357"/>
      <c r="N421" s="357"/>
      <c r="O421" s="357"/>
      <c r="P421" s="357"/>
      <c r="Q421" s="357"/>
      <c r="R421" s="357"/>
      <c r="S421" s="357"/>
      <c r="T421" s="357"/>
      <c r="U421" s="357"/>
      <c r="V421" s="357"/>
      <c r="W421" s="357"/>
      <c r="X421" s="357"/>
      <c r="Y421" s="357"/>
      <c r="Z421" s="357"/>
      <c r="AA421" s="357"/>
      <c r="AB421" s="357"/>
      <c r="AC421" s="357"/>
      <c r="AD421" s="357"/>
      <c r="AE421" s="357"/>
      <c r="AF421" s="357"/>
      <c r="AG421" s="357"/>
      <c r="AH421" s="357"/>
      <c r="AI421" s="357"/>
      <c r="AJ421" s="357"/>
      <c r="AK421" s="357"/>
      <c r="AL421" s="357"/>
      <c r="AM421" s="357"/>
      <c r="AN421" s="357"/>
      <c r="AO421" s="357"/>
      <c r="AP421" s="357"/>
      <c r="AQ421" s="357"/>
      <c r="AR421" s="357"/>
      <c r="AS421" s="357"/>
      <c r="AT421" s="357"/>
      <c r="AU421" s="357"/>
      <c r="AV421" s="357"/>
      <c r="AW421" s="357"/>
      <c r="AX421" s="357"/>
      <c r="AY421" s="357"/>
      <c r="AZ421" s="357"/>
      <c r="BA421" s="357"/>
      <c r="BB421" s="357"/>
      <c r="BC421" s="357"/>
      <c r="BD421" s="357"/>
      <c r="BE421" s="357"/>
      <c r="BF421" s="357"/>
      <c r="BG421" s="357"/>
      <c r="BH421" s="357"/>
      <c r="BI421" s="357"/>
      <c r="BJ421" s="357"/>
      <c r="BK421" s="357"/>
    </row>
    <row r="422" spans="1:63" ht="9.75" customHeight="1">
      <c r="A422" s="357"/>
      <c r="B422" s="357"/>
      <c r="C422" s="357"/>
      <c r="D422" s="357"/>
      <c r="E422" s="357"/>
      <c r="F422" s="359"/>
      <c r="G422" s="357"/>
      <c r="H422" s="357"/>
      <c r="I422" s="357"/>
      <c r="J422" s="357"/>
      <c r="K422" s="357"/>
      <c r="L422" s="357"/>
      <c r="M422" s="357"/>
      <c r="N422" s="357"/>
      <c r="O422" s="357"/>
      <c r="P422" s="357"/>
      <c r="Q422" s="357"/>
      <c r="R422" s="357"/>
      <c r="S422" s="357"/>
      <c r="T422" s="357"/>
      <c r="U422" s="357"/>
      <c r="V422" s="357"/>
      <c r="W422" s="357"/>
      <c r="X422" s="357"/>
      <c r="Y422" s="357"/>
      <c r="Z422" s="357"/>
      <c r="AA422" s="357"/>
      <c r="AB422" s="357"/>
      <c r="AC422" s="357"/>
      <c r="AD422" s="357"/>
      <c r="AE422" s="357"/>
      <c r="AF422" s="357"/>
      <c r="AG422" s="357"/>
      <c r="AH422" s="357"/>
      <c r="AI422" s="357"/>
      <c r="AJ422" s="357"/>
      <c r="AK422" s="357"/>
      <c r="AL422" s="357"/>
      <c r="AM422" s="357"/>
      <c r="AN422" s="357"/>
      <c r="AO422" s="357"/>
      <c r="AP422" s="357"/>
      <c r="AQ422" s="357"/>
      <c r="AR422" s="357"/>
      <c r="AS422" s="357"/>
      <c r="AT422" s="357"/>
      <c r="AU422" s="357"/>
      <c r="AV422" s="357"/>
      <c r="AW422" s="357"/>
      <c r="AX422" s="357"/>
      <c r="AY422" s="357"/>
      <c r="AZ422" s="357"/>
      <c r="BA422" s="357"/>
      <c r="BB422" s="357"/>
      <c r="BC422" s="357"/>
      <c r="BD422" s="357"/>
      <c r="BE422" s="357"/>
      <c r="BF422" s="357"/>
      <c r="BG422" s="357"/>
      <c r="BH422" s="357"/>
      <c r="BI422" s="357"/>
      <c r="BJ422" s="357"/>
      <c r="BK422" s="357"/>
    </row>
    <row r="423" spans="1:63" ht="9.75" customHeight="1">
      <c r="A423" s="357"/>
      <c r="B423" s="357"/>
      <c r="C423" s="357"/>
      <c r="D423" s="357"/>
      <c r="E423" s="357"/>
      <c r="F423" s="359"/>
      <c r="G423" s="357"/>
      <c r="H423" s="357"/>
      <c r="I423" s="357"/>
      <c r="J423" s="357"/>
      <c r="K423" s="357"/>
      <c r="L423" s="357"/>
      <c r="M423" s="357"/>
      <c r="N423" s="357"/>
      <c r="O423" s="357"/>
      <c r="P423" s="357"/>
      <c r="Q423" s="357"/>
      <c r="R423" s="357"/>
      <c r="S423" s="357"/>
      <c r="T423" s="357"/>
      <c r="U423" s="357"/>
      <c r="V423" s="357"/>
      <c r="W423" s="357"/>
      <c r="X423" s="357"/>
      <c r="Y423" s="357"/>
      <c r="Z423" s="357"/>
      <c r="AA423" s="357"/>
      <c r="AB423" s="357"/>
      <c r="AC423" s="357"/>
      <c r="AD423" s="357"/>
      <c r="AE423" s="357"/>
      <c r="AF423" s="357"/>
      <c r="AG423" s="357"/>
      <c r="AH423" s="357"/>
      <c r="AI423" s="357"/>
      <c r="AJ423" s="357"/>
      <c r="AK423" s="357"/>
      <c r="AL423" s="357"/>
      <c r="AM423" s="357"/>
      <c r="AN423" s="357"/>
      <c r="AO423" s="357"/>
      <c r="AP423" s="357"/>
      <c r="AQ423" s="357"/>
      <c r="AR423" s="357"/>
      <c r="AS423" s="357"/>
      <c r="AT423" s="357"/>
      <c r="AU423" s="357"/>
      <c r="AV423" s="357"/>
      <c r="AW423" s="357"/>
      <c r="AX423" s="357"/>
      <c r="AY423" s="357"/>
      <c r="AZ423" s="357"/>
      <c r="BA423" s="357"/>
      <c r="BB423" s="357"/>
      <c r="BC423" s="357"/>
      <c r="BD423" s="357"/>
      <c r="BE423" s="357"/>
      <c r="BF423" s="357"/>
      <c r="BG423" s="357"/>
      <c r="BH423" s="357"/>
      <c r="BI423" s="357"/>
      <c r="BJ423" s="357"/>
      <c r="BK423" s="357"/>
    </row>
    <row r="424" spans="1:63" ht="9.75" customHeight="1">
      <c r="A424" s="357"/>
      <c r="B424" s="357"/>
      <c r="C424" s="357"/>
      <c r="D424" s="357"/>
      <c r="E424" s="357"/>
      <c r="F424" s="359"/>
      <c r="G424" s="357"/>
      <c r="H424" s="357"/>
      <c r="I424" s="357"/>
      <c r="J424" s="357"/>
      <c r="K424" s="357"/>
      <c r="L424" s="357"/>
      <c r="M424" s="357"/>
      <c r="N424" s="357"/>
      <c r="O424" s="357"/>
      <c r="P424" s="357"/>
      <c r="Q424" s="357"/>
      <c r="R424" s="357"/>
      <c r="S424" s="357"/>
      <c r="T424" s="357"/>
      <c r="U424" s="357"/>
      <c r="V424" s="357"/>
      <c r="W424" s="357"/>
      <c r="X424" s="357"/>
      <c r="Y424" s="357"/>
      <c r="Z424" s="357"/>
      <c r="AA424" s="357"/>
      <c r="AB424" s="357"/>
      <c r="AC424" s="357"/>
      <c r="AD424" s="357"/>
      <c r="AE424" s="357"/>
      <c r="AF424" s="357"/>
      <c r="AG424" s="357"/>
      <c r="AH424" s="357"/>
      <c r="AI424" s="357"/>
      <c r="AJ424" s="357"/>
      <c r="AK424" s="357"/>
      <c r="AL424" s="357"/>
      <c r="AM424" s="357"/>
      <c r="AN424" s="357"/>
      <c r="AO424" s="357"/>
      <c r="AP424" s="357"/>
      <c r="AQ424" s="357"/>
      <c r="AR424" s="357"/>
      <c r="AS424" s="357"/>
      <c r="AT424" s="357"/>
      <c r="AU424" s="357"/>
      <c r="AV424" s="357"/>
      <c r="AW424" s="357"/>
      <c r="AX424" s="357"/>
      <c r="AY424" s="357"/>
      <c r="AZ424" s="357"/>
      <c r="BA424" s="357"/>
      <c r="BB424" s="357"/>
      <c r="BC424" s="357"/>
      <c r="BD424" s="357"/>
      <c r="BE424" s="357"/>
      <c r="BF424" s="357"/>
      <c r="BG424" s="357"/>
      <c r="BH424" s="357"/>
      <c r="BI424" s="357"/>
      <c r="BJ424" s="357"/>
      <c r="BK424" s="357"/>
    </row>
    <row r="425" spans="1:63" ht="9.75" customHeight="1">
      <c r="A425" s="357"/>
      <c r="B425" s="357"/>
      <c r="C425" s="357"/>
      <c r="D425" s="357"/>
      <c r="E425" s="357"/>
      <c r="F425" s="359"/>
      <c r="G425" s="357"/>
      <c r="H425" s="357"/>
      <c r="I425" s="357"/>
      <c r="J425" s="357"/>
      <c r="K425" s="357"/>
      <c r="L425" s="357"/>
      <c r="M425" s="357"/>
      <c r="N425" s="357"/>
      <c r="O425" s="357"/>
      <c r="P425" s="357"/>
      <c r="Q425" s="357"/>
      <c r="R425" s="357"/>
      <c r="S425" s="357"/>
      <c r="T425" s="357"/>
      <c r="U425" s="357"/>
      <c r="V425" s="357"/>
      <c r="W425" s="357"/>
      <c r="X425" s="357"/>
      <c r="Y425" s="357"/>
      <c r="Z425" s="357"/>
      <c r="AA425" s="357"/>
      <c r="AB425" s="357"/>
      <c r="AC425" s="357"/>
      <c r="AD425" s="357"/>
      <c r="AE425" s="357"/>
      <c r="AF425" s="357"/>
      <c r="AG425" s="357"/>
      <c r="AH425" s="357"/>
      <c r="AI425" s="357"/>
      <c r="AJ425" s="357"/>
      <c r="AK425" s="357"/>
      <c r="AL425" s="357"/>
      <c r="AM425" s="357"/>
      <c r="AN425" s="357"/>
      <c r="AO425" s="357"/>
      <c r="AP425" s="357"/>
      <c r="AQ425" s="357"/>
      <c r="AR425" s="357"/>
      <c r="AS425" s="357"/>
      <c r="AT425" s="357"/>
      <c r="AU425" s="357"/>
      <c r="AV425" s="357"/>
      <c r="AW425" s="357"/>
      <c r="AX425" s="357"/>
      <c r="AY425" s="357"/>
      <c r="AZ425" s="357"/>
      <c r="BA425" s="357"/>
      <c r="BB425" s="357"/>
      <c r="BC425" s="357"/>
      <c r="BD425" s="357"/>
      <c r="BE425" s="357"/>
      <c r="BF425" s="357"/>
      <c r="BG425" s="357"/>
      <c r="BH425" s="357"/>
      <c r="BI425" s="357"/>
      <c r="BJ425" s="357"/>
      <c r="BK425" s="357"/>
    </row>
    <row r="426" spans="1:63" ht="9.75" customHeight="1">
      <c r="A426" s="357"/>
      <c r="B426" s="357"/>
      <c r="C426" s="357"/>
      <c r="D426" s="357"/>
      <c r="E426" s="357"/>
      <c r="F426" s="359"/>
      <c r="G426" s="357"/>
      <c r="H426" s="357"/>
      <c r="I426" s="357"/>
      <c r="J426" s="357"/>
      <c r="K426" s="357"/>
      <c r="L426" s="357"/>
      <c r="M426" s="357"/>
      <c r="N426" s="357"/>
      <c r="O426" s="357"/>
      <c r="P426" s="357"/>
      <c r="Q426" s="357"/>
      <c r="R426" s="357"/>
      <c r="S426" s="357"/>
      <c r="T426" s="357"/>
      <c r="U426" s="357"/>
      <c r="V426" s="357"/>
      <c r="W426" s="357"/>
      <c r="X426" s="357"/>
      <c r="Y426" s="357"/>
      <c r="Z426" s="357"/>
      <c r="AA426" s="357"/>
      <c r="AB426" s="357"/>
      <c r="AC426" s="357"/>
      <c r="AD426" s="357"/>
      <c r="AE426" s="357"/>
      <c r="AF426" s="357"/>
      <c r="AG426" s="357"/>
      <c r="AH426" s="357"/>
      <c r="AI426" s="357"/>
      <c r="AJ426" s="357"/>
      <c r="AK426" s="357"/>
      <c r="AL426" s="357"/>
      <c r="AM426" s="357"/>
      <c r="AN426" s="357"/>
      <c r="AO426" s="357"/>
      <c r="AP426" s="357"/>
      <c r="AQ426" s="357"/>
      <c r="AR426" s="357"/>
      <c r="AS426" s="357"/>
      <c r="AT426" s="357"/>
      <c r="AU426" s="357"/>
      <c r="AV426" s="357"/>
      <c r="AW426" s="357"/>
      <c r="AX426" s="357"/>
      <c r="AY426" s="357"/>
      <c r="AZ426" s="357"/>
      <c r="BA426" s="357"/>
      <c r="BB426" s="357"/>
      <c r="BC426" s="357"/>
      <c r="BD426" s="357"/>
      <c r="BE426" s="357"/>
      <c r="BF426" s="357"/>
      <c r="BG426" s="357"/>
      <c r="BH426" s="357"/>
      <c r="BI426" s="357"/>
      <c r="BJ426" s="357"/>
      <c r="BK426" s="357"/>
    </row>
    <row r="427" spans="1:63" ht="9.75" customHeight="1">
      <c r="A427" s="357"/>
      <c r="B427" s="357"/>
      <c r="C427" s="357"/>
      <c r="D427" s="357"/>
      <c r="E427" s="357"/>
      <c r="F427" s="359"/>
      <c r="G427" s="357"/>
      <c r="H427" s="357"/>
      <c r="I427" s="357"/>
      <c r="J427" s="357"/>
      <c r="K427" s="357"/>
      <c r="L427" s="357"/>
      <c r="M427" s="357"/>
      <c r="N427" s="357"/>
      <c r="O427" s="357"/>
      <c r="P427" s="357"/>
      <c r="Q427" s="357"/>
      <c r="R427" s="357"/>
      <c r="S427" s="357"/>
      <c r="T427" s="357"/>
      <c r="U427" s="357"/>
      <c r="V427" s="357"/>
      <c r="W427" s="357"/>
      <c r="X427" s="357"/>
      <c r="Y427" s="357"/>
      <c r="Z427" s="357"/>
      <c r="AA427" s="357"/>
      <c r="AB427" s="357"/>
      <c r="AC427" s="357"/>
      <c r="AD427" s="357"/>
      <c r="AE427" s="357"/>
      <c r="AF427" s="357"/>
      <c r="AG427" s="357"/>
      <c r="AH427" s="357"/>
      <c r="AI427" s="357"/>
      <c r="AJ427" s="357"/>
      <c r="AK427" s="357"/>
      <c r="AL427" s="357"/>
      <c r="AM427" s="357"/>
      <c r="AN427" s="357"/>
      <c r="AO427" s="357"/>
      <c r="AP427" s="357"/>
      <c r="AQ427" s="357"/>
      <c r="AR427" s="357"/>
      <c r="AS427" s="357"/>
      <c r="AT427" s="357"/>
      <c r="AU427" s="357"/>
      <c r="AV427" s="357"/>
      <c r="AW427" s="357"/>
      <c r="AX427" s="357"/>
      <c r="AY427" s="357"/>
      <c r="AZ427" s="357"/>
      <c r="BA427" s="357"/>
      <c r="BB427" s="357"/>
      <c r="BC427" s="357"/>
      <c r="BD427" s="357"/>
      <c r="BE427" s="357"/>
      <c r="BF427" s="357"/>
      <c r="BG427" s="357"/>
      <c r="BH427" s="357"/>
      <c r="BI427" s="357"/>
      <c r="BJ427" s="357"/>
      <c r="BK427" s="357"/>
    </row>
    <row r="428" spans="1:63" ht="9.75" customHeight="1">
      <c r="A428" s="357"/>
      <c r="B428" s="357"/>
      <c r="C428" s="357"/>
      <c r="D428" s="357"/>
      <c r="E428" s="357"/>
      <c r="F428" s="359"/>
      <c r="G428" s="357"/>
      <c r="H428" s="357"/>
      <c r="I428" s="357"/>
      <c r="J428" s="357"/>
      <c r="K428" s="357"/>
      <c r="L428" s="357"/>
      <c r="M428" s="357"/>
      <c r="N428" s="357"/>
      <c r="O428" s="357"/>
      <c r="P428" s="357"/>
      <c r="Q428" s="357"/>
      <c r="R428" s="357"/>
      <c r="S428" s="357"/>
      <c r="T428" s="357"/>
      <c r="U428" s="357"/>
      <c r="V428" s="357"/>
      <c r="W428" s="357"/>
      <c r="X428" s="357"/>
      <c r="Y428" s="357"/>
      <c r="Z428" s="357"/>
      <c r="AA428" s="357"/>
      <c r="AB428" s="357"/>
      <c r="AC428" s="357"/>
      <c r="AD428" s="357"/>
      <c r="AE428" s="357"/>
      <c r="AF428" s="357"/>
      <c r="AG428" s="357"/>
      <c r="AH428" s="357"/>
      <c r="AI428" s="357"/>
      <c r="AJ428" s="357"/>
      <c r="AK428" s="357"/>
      <c r="AL428" s="357"/>
      <c r="AM428" s="357"/>
      <c r="AN428" s="357"/>
      <c r="AO428" s="357"/>
      <c r="AP428" s="357"/>
      <c r="AQ428" s="357"/>
      <c r="AR428" s="357"/>
      <c r="AS428" s="357"/>
      <c r="AT428" s="357"/>
      <c r="AU428" s="357"/>
      <c r="AV428" s="357"/>
      <c r="AW428" s="357"/>
      <c r="AX428" s="357"/>
      <c r="AY428" s="357"/>
      <c r="AZ428" s="357"/>
      <c r="BA428" s="357"/>
      <c r="BB428" s="357"/>
      <c r="BC428" s="357"/>
      <c r="BD428" s="357"/>
      <c r="BE428" s="357"/>
      <c r="BF428" s="357"/>
      <c r="BG428" s="357"/>
      <c r="BH428" s="357"/>
      <c r="BI428" s="357"/>
      <c r="BJ428" s="357"/>
      <c r="BK428" s="357"/>
    </row>
    <row r="429" spans="1:63" ht="9.75" customHeight="1">
      <c r="A429" s="357"/>
      <c r="B429" s="357"/>
      <c r="C429" s="357"/>
      <c r="D429" s="357"/>
      <c r="E429" s="357"/>
      <c r="F429" s="359"/>
      <c r="G429" s="357"/>
      <c r="H429" s="357"/>
      <c r="I429" s="357"/>
      <c r="J429" s="357"/>
      <c r="K429" s="357"/>
      <c r="L429" s="357"/>
      <c r="M429" s="357"/>
      <c r="N429" s="357"/>
      <c r="O429" s="357"/>
      <c r="P429" s="357"/>
      <c r="Q429" s="357"/>
      <c r="R429" s="357"/>
      <c r="S429" s="357"/>
      <c r="T429" s="357"/>
      <c r="U429" s="357"/>
      <c r="V429" s="357"/>
      <c r="W429" s="357"/>
      <c r="X429" s="357"/>
      <c r="Y429" s="357"/>
      <c r="Z429" s="357"/>
      <c r="AA429" s="357"/>
      <c r="AB429" s="357"/>
      <c r="AC429" s="357"/>
      <c r="AD429" s="357"/>
      <c r="AE429" s="357"/>
      <c r="AF429" s="357"/>
      <c r="AG429" s="357"/>
      <c r="AH429" s="357"/>
      <c r="AI429" s="357"/>
      <c r="AJ429" s="357"/>
      <c r="AK429" s="357"/>
      <c r="AL429" s="357"/>
      <c r="AM429" s="357"/>
      <c r="AN429" s="357"/>
      <c r="AO429" s="357"/>
      <c r="AP429" s="357"/>
      <c r="AQ429" s="357"/>
      <c r="AR429" s="357"/>
      <c r="AS429" s="357"/>
      <c r="AT429" s="357"/>
      <c r="AU429" s="357"/>
      <c r="AV429" s="357"/>
      <c r="AW429" s="357"/>
      <c r="AX429" s="357"/>
      <c r="AY429" s="357"/>
      <c r="AZ429" s="357"/>
      <c r="BA429" s="357"/>
      <c r="BB429" s="357"/>
      <c r="BC429" s="357"/>
      <c r="BD429" s="357"/>
      <c r="BE429" s="357"/>
      <c r="BF429" s="357"/>
      <c r="BG429" s="357"/>
      <c r="BH429" s="357"/>
      <c r="BI429" s="357"/>
      <c r="BJ429" s="357"/>
      <c r="BK429" s="357"/>
    </row>
    <row r="430" spans="1:63" ht="9.75" customHeight="1">
      <c r="A430" s="357"/>
      <c r="B430" s="357"/>
      <c r="C430" s="357"/>
      <c r="D430" s="357"/>
      <c r="E430" s="357"/>
      <c r="F430" s="359"/>
      <c r="G430" s="357"/>
      <c r="H430" s="357"/>
      <c r="I430" s="357"/>
      <c r="J430" s="357"/>
      <c r="K430" s="357"/>
      <c r="L430" s="357"/>
      <c r="M430" s="357"/>
      <c r="N430" s="357"/>
      <c r="O430" s="357"/>
      <c r="P430" s="357"/>
      <c r="Q430" s="357"/>
      <c r="R430" s="357"/>
      <c r="S430" s="357"/>
      <c r="T430" s="357"/>
      <c r="U430" s="357"/>
      <c r="V430" s="357"/>
      <c r="W430" s="357"/>
      <c r="X430" s="357"/>
      <c r="Y430" s="357"/>
      <c r="Z430" s="357"/>
      <c r="AA430" s="357"/>
      <c r="AB430" s="357"/>
      <c r="AC430" s="357"/>
      <c r="AD430" s="357"/>
      <c r="AE430" s="357"/>
      <c r="AF430" s="357"/>
      <c r="AG430" s="357"/>
      <c r="AH430" s="357"/>
      <c r="AI430" s="357"/>
      <c r="AJ430" s="357"/>
      <c r="AK430" s="357"/>
      <c r="AL430" s="357"/>
      <c r="AM430" s="357"/>
      <c r="AN430" s="357"/>
      <c r="AO430" s="357"/>
      <c r="AP430" s="357"/>
      <c r="AQ430" s="357"/>
      <c r="AR430" s="357"/>
      <c r="AS430" s="357"/>
      <c r="AT430" s="357"/>
      <c r="AU430" s="357"/>
      <c r="AV430" s="357"/>
      <c r="AW430" s="357"/>
      <c r="AX430" s="357"/>
      <c r="AY430" s="357"/>
      <c r="AZ430" s="357"/>
      <c r="BA430" s="357"/>
      <c r="BB430" s="357"/>
      <c r="BC430" s="357"/>
      <c r="BD430" s="357"/>
      <c r="BE430" s="357"/>
      <c r="BF430" s="357"/>
      <c r="BG430" s="357"/>
      <c r="BH430" s="357"/>
      <c r="BI430" s="357"/>
      <c r="BJ430" s="357"/>
      <c r="BK430" s="357"/>
    </row>
    <row r="431" spans="1:63" ht="9.75" customHeight="1">
      <c r="A431" s="357"/>
      <c r="B431" s="357"/>
      <c r="C431" s="357"/>
      <c r="D431" s="357"/>
      <c r="E431" s="357"/>
      <c r="F431" s="359"/>
      <c r="G431" s="357"/>
      <c r="H431" s="357"/>
      <c r="I431" s="357"/>
      <c r="J431" s="357"/>
      <c r="K431" s="357"/>
      <c r="L431" s="357"/>
      <c r="M431" s="357"/>
      <c r="N431" s="357"/>
      <c r="O431" s="357"/>
      <c r="P431" s="357"/>
      <c r="Q431" s="357"/>
      <c r="R431" s="357"/>
      <c r="S431" s="357"/>
      <c r="T431" s="357"/>
      <c r="U431" s="357"/>
      <c r="V431" s="357"/>
      <c r="W431" s="357"/>
      <c r="X431" s="357"/>
      <c r="Y431" s="357"/>
      <c r="Z431" s="357"/>
      <c r="AA431" s="357"/>
      <c r="AB431" s="357"/>
      <c r="AC431" s="357"/>
      <c r="AD431" s="357"/>
      <c r="AE431" s="357"/>
      <c r="AF431" s="357"/>
      <c r="AG431" s="357"/>
      <c r="AH431" s="357"/>
      <c r="AI431" s="357"/>
      <c r="AJ431" s="357"/>
      <c r="AK431" s="357"/>
      <c r="AL431" s="357"/>
      <c r="AM431" s="357"/>
      <c r="AN431" s="357"/>
      <c r="AO431" s="357"/>
      <c r="AP431" s="357"/>
      <c r="AQ431" s="357"/>
      <c r="AR431" s="357"/>
      <c r="AS431" s="357"/>
      <c r="AT431" s="357"/>
      <c r="AU431" s="357"/>
      <c r="AV431" s="357"/>
      <c r="AW431" s="357"/>
      <c r="AX431" s="357"/>
      <c r="AY431" s="357"/>
      <c r="AZ431" s="357"/>
      <c r="BA431" s="357"/>
      <c r="BB431" s="357"/>
      <c r="BC431" s="357"/>
      <c r="BD431" s="357"/>
      <c r="BE431" s="357"/>
      <c r="BF431" s="357"/>
      <c r="BG431" s="357"/>
      <c r="BH431" s="357"/>
      <c r="BI431" s="357"/>
      <c r="BJ431" s="357"/>
      <c r="BK431" s="357"/>
    </row>
    <row r="432" spans="1:63" ht="9.75" customHeight="1">
      <c r="A432" s="357"/>
      <c r="B432" s="357"/>
      <c r="C432" s="357"/>
      <c r="D432" s="357"/>
      <c r="E432" s="357"/>
      <c r="F432" s="359"/>
      <c r="G432" s="357"/>
      <c r="H432" s="357"/>
      <c r="I432" s="357"/>
      <c r="J432" s="357"/>
      <c r="K432" s="357"/>
      <c r="L432" s="357"/>
      <c r="M432" s="357"/>
      <c r="N432" s="357"/>
      <c r="O432" s="357"/>
      <c r="P432" s="357"/>
      <c r="Q432" s="357"/>
      <c r="R432" s="357"/>
      <c r="S432" s="357"/>
      <c r="T432" s="357"/>
      <c r="U432" s="357"/>
      <c r="V432" s="357"/>
      <c r="W432" s="357"/>
      <c r="X432" s="357"/>
      <c r="Y432" s="357"/>
      <c r="Z432" s="357"/>
      <c r="AA432" s="357"/>
      <c r="AB432" s="357"/>
      <c r="AC432" s="357"/>
      <c r="AD432" s="357"/>
      <c r="AE432" s="357"/>
      <c r="AF432" s="357"/>
      <c r="AG432" s="357"/>
      <c r="AH432" s="357"/>
      <c r="AI432" s="357"/>
      <c r="AJ432" s="357"/>
      <c r="AK432" s="357"/>
      <c r="AL432" s="357"/>
      <c r="AM432" s="357"/>
      <c r="AN432" s="357"/>
      <c r="AO432" s="357"/>
      <c r="AP432" s="357"/>
      <c r="AQ432" s="357"/>
      <c r="AR432" s="357"/>
      <c r="AS432" s="357"/>
      <c r="AT432" s="357"/>
      <c r="AU432" s="357"/>
      <c r="AV432" s="357"/>
      <c r="AW432" s="357"/>
      <c r="AX432" s="357"/>
      <c r="AY432" s="357"/>
      <c r="AZ432" s="357"/>
      <c r="BA432" s="357"/>
      <c r="BB432" s="357"/>
      <c r="BC432" s="357"/>
      <c r="BD432" s="357"/>
      <c r="BE432" s="357"/>
      <c r="BF432" s="357"/>
      <c r="BG432" s="357"/>
      <c r="BH432" s="357"/>
      <c r="BI432" s="357"/>
      <c r="BJ432" s="357"/>
      <c r="BK432" s="357"/>
    </row>
    <row r="433" spans="1:63" ht="9.75" customHeight="1">
      <c r="A433" s="357"/>
      <c r="B433" s="357"/>
      <c r="C433" s="357"/>
      <c r="D433" s="357"/>
      <c r="E433" s="357"/>
      <c r="F433" s="359"/>
      <c r="G433" s="357"/>
      <c r="H433" s="357"/>
      <c r="I433" s="357"/>
      <c r="J433" s="357"/>
      <c r="K433" s="357"/>
      <c r="L433" s="357"/>
      <c r="M433" s="357"/>
      <c r="N433" s="357"/>
      <c r="O433" s="357"/>
      <c r="P433" s="357"/>
      <c r="Q433" s="357"/>
      <c r="R433" s="357"/>
      <c r="S433" s="357"/>
      <c r="T433" s="357"/>
      <c r="U433" s="357"/>
      <c r="V433" s="357"/>
      <c r="W433" s="357"/>
      <c r="X433" s="357"/>
      <c r="Y433" s="357"/>
      <c r="Z433" s="357"/>
      <c r="AA433" s="357"/>
      <c r="AB433" s="357"/>
      <c r="AC433" s="357"/>
      <c r="AD433" s="357"/>
      <c r="AE433" s="357"/>
      <c r="AF433" s="357"/>
      <c r="AG433" s="357"/>
      <c r="AH433" s="357"/>
      <c r="AI433" s="357"/>
      <c r="AJ433" s="357"/>
      <c r="AK433" s="357"/>
      <c r="AL433" s="357"/>
      <c r="AM433" s="357"/>
      <c r="AN433" s="357"/>
      <c r="AO433" s="357"/>
      <c r="AP433" s="357"/>
      <c r="AQ433" s="357"/>
      <c r="AR433" s="357"/>
      <c r="AS433" s="357"/>
      <c r="AT433" s="357"/>
      <c r="AU433" s="357"/>
      <c r="AV433" s="357"/>
      <c r="AW433" s="357"/>
      <c r="AX433" s="357"/>
      <c r="AY433" s="357"/>
      <c r="AZ433" s="357"/>
      <c r="BA433" s="357"/>
      <c r="BB433" s="357"/>
      <c r="BC433" s="357"/>
      <c r="BD433" s="357"/>
      <c r="BE433" s="357"/>
      <c r="BF433" s="357"/>
      <c r="BG433" s="357"/>
      <c r="BH433" s="357"/>
      <c r="BI433" s="357"/>
      <c r="BJ433" s="357"/>
      <c r="BK433" s="357"/>
    </row>
    <row r="434" spans="1:63" ht="9.75" customHeight="1">
      <c r="A434" s="357"/>
      <c r="B434" s="357"/>
      <c r="C434" s="357"/>
      <c r="D434" s="357"/>
      <c r="E434" s="357"/>
      <c r="F434" s="359"/>
      <c r="G434" s="357"/>
      <c r="H434" s="357"/>
      <c r="I434" s="357"/>
      <c r="J434" s="357"/>
      <c r="K434" s="357"/>
      <c r="L434" s="357"/>
      <c r="M434" s="357"/>
      <c r="N434" s="357"/>
      <c r="O434" s="357"/>
      <c r="P434" s="357"/>
      <c r="Q434" s="357"/>
      <c r="R434" s="357"/>
      <c r="S434" s="357"/>
      <c r="T434" s="357"/>
      <c r="U434" s="357"/>
      <c r="V434" s="357"/>
      <c r="W434" s="357"/>
      <c r="X434" s="357"/>
      <c r="Y434" s="357"/>
      <c r="Z434" s="357"/>
      <c r="AA434" s="357"/>
      <c r="AB434" s="357"/>
      <c r="AC434" s="357"/>
      <c r="AD434" s="357"/>
      <c r="AE434" s="357"/>
      <c r="AF434" s="357"/>
      <c r="AG434" s="357"/>
      <c r="AH434" s="357"/>
      <c r="AI434" s="357"/>
      <c r="AJ434" s="357"/>
      <c r="AK434" s="357"/>
      <c r="AL434" s="357"/>
      <c r="AM434" s="357"/>
      <c r="AN434" s="357"/>
      <c r="AO434" s="357"/>
      <c r="AP434" s="357"/>
      <c r="AQ434" s="357"/>
      <c r="AR434" s="357"/>
      <c r="AS434" s="357"/>
      <c r="AT434" s="357"/>
      <c r="AU434" s="357"/>
      <c r="AV434" s="357"/>
      <c r="AW434" s="357"/>
      <c r="AX434" s="357"/>
      <c r="AY434" s="357"/>
      <c r="AZ434" s="357"/>
      <c r="BA434" s="357"/>
      <c r="BB434" s="357"/>
      <c r="BC434" s="357"/>
      <c r="BD434" s="357"/>
      <c r="BE434" s="357"/>
      <c r="BF434" s="357"/>
      <c r="BG434" s="357"/>
      <c r="BH434" s="357"/>
      <c r="BI434" s="357"/>
      <c r="BJ434" s="357"/>
      <c r="BK434" s="357"/>
    </row>
    <row r="435" spans="1:63" ht="9.75" customHeight="1">
      <c r="A435" s="357"/>
      <c r="B435" s="357"/>
      <c r="C435" s="357"/>
      <c r="D435" s="357"/>
      <c r="E435" s="357"/>
      <c r="F435" s="359"/>
      <c r="G435" s="357"/>
      <c r="H435" s="357"/>
      <c r="I435" s="357"/>
      <c r="J435" s="357"/>
      <c r="K435" s="357"/>
      <c r="L435" s="357"/>
      <c r="M435" s="357"/>
      <c r="N435" s="357"/>
      <c r="O435" s="357"/>
      <c r="P435" s="357"/>
      <c r="Q435" s="357"/>
      <c r="R435" s="357"/>
      <c r="S435" s="357"/>
      <c r="T435" s="357"/>
      <c r="U435" s="357"/>
      <c r="V435" s="357"/>
      <c r="W435" s="357"/>
      <c r="X435" s="357"/>
      <c r="Y435" s="357"/>
      <c r="Z435" s="357"/>
      <c r="AA435" s="357"/>
      <c r="AB435" s="357"/>
      <c r="AC435" s="357"/>
      <c r="AD435" s="357"/>
      <c r="AE435" s="357"/>
      <c r="AF435" s="357"/>
      <c r="AG435" s="357"/>
      <c r="AH435" s="357"/>
      <c r="AI435" s="357"/>
      <c r="AJ435" s="357"/>
      <c r="AK435" s="357"/>
      <c r="AL435" s="357"/>
      <c r="AM435" s="357"/>
      <c r="AN435" s="357"/>
      <c r="AO435" s="357"/>
      <c r="AP435" s="357"/>
      <c r="AQ435" s="357"/>
      <c r="AR435" s="357"/>
      <c r="AS435" s="357"/>
      <c r="AT435" s="357"/>
      <c r="AU435" s="357"/>
      <c r="AV435" s="357"/>
      <c r="AW435" s="357"/>
      <c r="AX435" s="357"/>
      <c r="AY435" s="357"/>
      <c r="AZ435" s="357"/>
      <c r="BA435" s="357"/>
      <c r="BB435" s="357"/>
      <c r="BC435" s="357"/>
      <c r="BD435" s="357"/>
      <c r="BE435" s="357"/>
      <c r="BF435" s="357"/>
      <c r="BG435" s="357"/>
      <c r="BH435" s="357"/>
      <c r="BI435" s="357"/>
      <c r="BJ435" s="357"/>
      <c r="BK435" s="357"/>
    </row>
    <row r="436" spans="1:63" ht="9.75" customHeight="1">
      <c r="A436" s="357"/>
      <c r="B436" s="357"/>
      <c r="C436" s="357"/>
      <c r="D436" s="357"/>
      <c r="E436" s="357"/>
      <c r="F436" s="359"/>
      <c r="G436" s="357"/>
      <c r="H436" s="357"/>
      <c r="I436" s="357"/>
      <c r="J436" s="357"/>
      <c r="K436" s="357"/>
      <c r="L436" s="357"/>
      <c r="M436" s="357"/>
      <c r="N436" s="357"/>
      <c r="O436" s="357"/>
      <c r="P436" s="357"/>
      <c r="Q436" s="357"/>
      <c r="R436" s="357"/>
      <c r="S436" s="357"/>
      <c r="T436" s="357"/>
      <c r="U436" s="357"/>
      <c r="V436" s="357"/>
      <c r="W436" s="357"/>
      <c r="X436" s="357"/>
      <c r="Y436" s="357"/>
      <c r="Z436" s="357"/>
      <c r="AA436" s="357"/>
      <c r="AB436" s="357"/>
      <c r="AC436" s="357"/>
      <c r="AD436" s="357"/>
      <c r="AE436" s="357"/>
      <c r="AF436" s="357"/>
      <c r="AG436" s="357"/>
      <c r="AH436" s="357"/>
      <c r="AI436" s="357"/>
      <c r="AJ436" s="357"/>
      <c r="AK436" s="357"/>
      <c r="AL436" s="357"/>
      <c r="AM436" s="357"/>
      <c r="AN436" s="357"/>
      <c r="AO436" s="357"/>
      <c r="AP436" s="357"/>
      <c r="AQ436" s="357"/>
      <c r="AR436" s="357"/>
      <c r="AS436" s="357"/>
      <c r="AT436" s="357"/>
      <c r="AU436" s="357"/>
      <c r="AV436" s="357"/>
      <c r="AW436" s="357"/>
      <c r="AX436" s="357"/>
      <c r="AY436" s="357"/>
      <c r="AZ436" s="357"/>
      <c r="BA436" s="357"/>
      <c r="BB436" s="357"/>
      <c r="BC436" s="357"/>
      <c r="BD436" s="357"/>
      <c r="BE436" s="357"/>
      <c r="BF436" s="357"/>
      <c r="BG436" s="357"/>
      <c r="BH436" s="357"/>
      <c r="BI436" s="357"/>
      <c r="BJ436" s="357"/>
      <c r="BK436" s="357"/>
    </row>
    <row r="437" spans="1:63" ht="9.75" customHeight="1">
      <c r="A437" s="357"/>
      <c r="B437" s="357"/>
      <c r="C437" s="357"/>
      <c r="D437" s="357"/>
      <c r="E437" s="357"/>
      <c r="F437" s="359"/>
      <c r="G437" s="357"/>
      <c r="H437" s="357"/>
      <c r="I437" s="357"/>
      <c r="J437" s="357"/>
      <c r="K437" s="357"/>
      <c r="L437" s="357"/>
      <c r="M437" s="357"/>
      <c r="N437" s="357"/>
      <c r="O437" s="357"/>
      <c r="P437" s="357"/>
      <c r="Q437" s="357"/>
      <c r="R437" s="357"/>
      <c r="S437" s="357"/>
      <c r="T437" s="357"/>
      <c r="U437" s="357"/>
      <c r="V437" s="357"/>
      <c r="W437" s="357"/>
      <c r="X437" s="357"/>
      <c r="Y437" s="357"/>
      <c r="Z437" s="357"/>
      <c r="AA437" s="357"/>
      <c r="AB437" s="357"/>
      <c r="AC437" s="357"/>
      <c r="AD437" s="357"/>
      <c r="AE437" s="357"/>
      <c r="AF437" s="357"/>
      <c r="AG437" s="357"/>
      <c r="AH437" s="357"/>
      <c r="AI437" s="357"/>
      <c r="AJ437" s="357"/>
      <c r="AK437" s="357"/>
      <c r="AL437" s="357"/>
      <c r="AM437" s="357"/>
      <c r="AN437" s="357"/>
      <c r="AO437" s="357"/>
      <c r="AP437" s="357"/>
      <c r="AQ437" s="357"/>
      <c r="AR437" s="357"/>
      <c r="AS437" s="357"/>
      <c r="AT437" s="357"/>
      <c r="AU437" s="357"/>
      <c r="AV437" s="357"/>
      <c r="AW437" s="357"/>
      <c r="AX437" s="357"/>
      <c r="AY437" s="357"/>
      <c r="AZ437" s="357"/>
      <c r="BA437" s="357"/>
      <c r="BB437" s="357"/>
      <c r="BC437" s="357"/>
      <c r="BD437" s="357"/>
      <c r="BE437" s="357"/>
      <c r="BF437" s="357"/>
      <c r="BG437" s="357"/>
      <c r="BH437" s="357"/>
      <c r="BI437" s="357"/>
      <c r="BJ437" s="357"/>
      <c r="BK437" s="357"/>
    </row>
    <row r="438" spans="1:63" ht="9.75" customHeight="1">
      <c r="A438" s="357"/>
      <c r="B438" s="357"/>
      <c r="C438" s="357"/>
      <c r="D438" s="357"/>
      <c r="E438" s="357"/>
      <c r="F438" s="359"/>
      <c r="G438" s="357"/>
      <c r="H438" s="357"/>
      <c r="I438" s="357"/>
      <c r="J438" s="357"/>
      <c r="K438" s="357"/>
      <c r="L438" s="357"/>
      <c r="M438" s="357"/>
      <c r="N438" s="357"/>
      <c r="O438" s="357"/>
      <c r="P438" s="357"/>
      <c r="Q438" s="357"/>
      <c r="R438" s="357"/>
      <c r="S438" s="357"/>
      <c r="T438" s="357"/>
      <c r="U438" s="357"/>
      <c r="V438" s="357"/>
      <c r="W438" s="357"/>
      <c r="X438" s="357"/>
      <c r="Y438" s="357"/>
      <c r="Z438" s="357"/>
      <c r="AA438" s="357"/>
      <c r="AB438" s="357"/>
      <c r="AC438" s="357"/>
      <c r="AD438" s="357"/>
      <c r="AE438" s="357"/>
      <c r="AF438" s="357"/>
      <c r="AG438" s="357"/>
      <c r="AH438" s="357"/>
      <c r="AI438" s="357"/>
      <c r="AJ438" s="357"/>
      <c r="AK438" s="357"/>
      <c r="AL438" s="357"/>
      <c r="AM438" s="357"/>
      <c r="AN438" s="357"/>
      <c r="AO438" s="357"/>
      <c r="AP438" s="357"/>
      <c r="AQ438" s="357"/>
      <c r="AR438" s="357"/>
      <c r="AS438" s="357"/>
      <c r="AT438" s="357"/>
      <c r="AU438" s="357"/>
      <c r="AV438" s="357"/>
      <c r="AW438" s="357"/>
      <c r="AX438" s="357"/>
      <c r="AY438" s="357"/>
      <c r="AZ438" s="357"/>
      <c r="BA438" s="357"/>
      <c r="BB438" s="357"/>
      <c r="BC438" s="357"/>
      <c r="BD438" s="357"/>
      <c r="BE438" s="357"/>
      <c r="BF438" s="357"/>
      <c r="BG438" s="357"/>
      <c r="BH438" s="357"/>
      <c r="BI438" s="357"/>
      <c r="BJ438" s="357"/>
      <c r="BK438" s="357"/>
    </row>
    <row r="439" spans="1:63" ht="9.75" customHeight="1">
      <c r="A439" s="357"/>
      <c r="B439" s="357"/>
      <c r="C439" s="357"/>
      <c r="D439" s="357"/>
      <c r="E439" s="357"/>
      <c r="F439" s="359"/>
      <c r="G439" s="357"/>
      <c r="H439" s="357"/>
      <c r="I439" s="357"/>
      <c r="J439" s="357"/>
      <c r="K439" s="357"/>
      <c r="L439" s="357"/>
      <c r="M439" s="357"/>
      <c r="N439" s="357"/>
      <c r="O439" s="357"/>
      <c r="P439" s="357"/>
      <c r="Q439" s="357"/>
      <c r="R439" s="357"/>
      <c r="S439" s="357"/>
      <c r="T439" s="357"/>
      <c r="U439" s="357"/>
      <c r="V439" s="357"/>
      <c r="W439" s="357"/>
      <c r="X439" s="357"/>
      <c r="Y439" s="357"/>
      <c r="Z439" s="357"/>
      <c r="AA439" s="357"/>
      <c r="AB439" s="357"/>
      <c r="AC439" s="357"/>
      <c r="AD439" s="357"/>
      <c r="AE439" s="357"/>
      <c r="AF439" s="357"/>
      <c r="AG439" s="357"/>
      <c r="AH439" s="357"/>
      <c r="AI439" s="357"/>
      <c r="AJ439" s="357"/>
      <c r="AK439" s="357"/>
      <c r="AL439" s="357"/>
      <c r="AM439" s="357"/>
      <c r="AN439" s="357"/>
      <c r="AO439" s="357"/>
      <c r="AP439" s="357"/>
      <c r="AQ439" s="357"/>
      <c r="AR439" s="357"/>
      <c r="AS439" s="357"/>
      <c r="AT439" s="357"/>
      <c r="AU439" s="357"/>
      <c r="AV439" s="357"/>
      <c r="AW439" s="357"/>
      <c r="AX439" s="357"/>
      <c r="AY439" s="357"/>
      <c r="AZ439" s="357"/>
      <c r="BA439" s="357"/>
      <c r="BB439" s="357"/>
      <c r="BC439" s="357"/>
      <c r="BD439" s="357"/>
      <c r="BE439" s="357"/>
      <c r="BF439" s="357"/>
      <c r="BG439" s="357"/>
      <c r="BH439" s="357"/>
      <c r="BI439" s="357"/>
      <c r="BJ439" s="357"/>
      <c r="BK439" s="357"/>
    </row>
    <row r="440" spans="1:63" ht="9.75" customHeight="1">
      <c r="A440" s="357"/>
      <c r="B440" s="357"/>
      <c r="C440" s="357"/>
      <c r="D440" s="357"/>
      <c r="E440" s="357"/>
      <c r="F440" s="359"/>
      <c r="G440" s="357"/>
      <c r="H440" s="357"/>
      <c r="I440" s="357"/>
      <c r="J440" s="357"/>
      <c r="K440" s="357"/>
      <c r="L440" s="357"/>
      <c r="M440" s="357"/>
      <c r="N440" s="357"/>
      <c r="O440" s="357"/>
      <c r="P440" s="357"/>
      <c r="Q440" s="357"/>
      <c r="R440" s="357"/>
      <c r="S440" s="357"/>
      <c r="T440" s="357"/>
      <c r="U440" s="357"/>
      <c r="V440" s="357"/>
      <c r="W440" s="357"/>
      <c r="X440" s="357"/>
      <c r="Y440" s="357"/>
      <c r="Z440" s="357"/>
      <c r="AA440" s="357"/>
      <c r="AB440" s="357"/>
      <c r="AC440" s="357"/>
      <c r="AD440" s="357"/>
      <c r="AE440" s="357"/>
      <c r="AF440" s="357"/>
      <c r="AG440" s="357"/>
      <c r="AH440" s="357"/>
      <c r="AI440" s="357"/>
      <c r="AJ440" s="357"/>
      <c r="AK440" s="357"/>
      <c r="AL440" s="357"/>
      <c r="AM440" s="357"/>
      <c r="AN440" s="357"/>
      <c r="AO440" s="357"/>
      <c r="AP440" s="357"/>
      <c r="AQ440" s="357"/>
      <c r="AR440" s="357"/>
      <c r="AS440" s="357"/>
      <c r="AT440" s="357"/>
      <c r="AU440" s="357"/>
      <c r="AV440" s="357"/>
      <c r="AW440" s="357"/>
      <c r="AX440" s="357"/>
      <c r="AY440" s="357"/>
      <c r="AZ440" s="357"/>
      <c r="BA440" s="357"/>
      <c r="BB440" s="357"/>
      <c r="BC440" s="357"/>
      <c r="BD440" s="357"/>
      <c r="BE440" s="357"/>
      <c r="BF440" s="357"/>
      <c r="BG440" s="357"/>
      <c r="BH440" s="357"/>
      <c r="BI440" s="357"/>
      <c r="BJ440" s="357"/>
      <c r="BK440" s="357"/>
    </row>
    <row r="441" spans="1:63" ht="9.75" customHeight="1">
      <c r="A441" s="357"/>
      <c r="B441" s="357"/>
      <c r="C441" s="357"/>
      <c r="D441" s="357"/>
      <c r="E441" s="357"/>
      <c r="F441" s="359"/>
      <c r="G441" s="357"/>
      <c r="H441" s="357"/>
      <c r="I441" s="357"/>
      <c r="J441" s="357"/>
      <c r="K441" s="357"/>
      <c r="L441" s="357"/>
      <c r="M441" s="357"/>
      <c r="N441" s="357"/>
      <c r="O441" s="357"/>
      <c r="P441" s="357"/>
      <c r="Q441" s="357"/>
      <c r="R441" s="357"/>
      <c r="S441" s="357"/>
      <c r="T441" s="357"/>
      <c r="U441" s="357"/>
      <c r="V441" s="357"/>
      <c r="W441" s="357"/>
      <c r="X441" s="357"/>
      <c r="Y441" s="357"/>
      <c r="Z441" s="357"/>
      <c r="AA441" s="357"/>
      <c r="AB441" s="357"/>
      <c r="AC441" s="357"/>
      <c r="AD441" s="357"/>
      <c r="AE441" s="357"/>
      <c r="AF441" s="357"/>
      <c r="AG441" s="357"/>
      <c r="AH441" s="357"/>
      <c r="AI441" s="357"/>
      <c r="AJ441" s="357"/>
      <c r="AK441" s="357"/>
      <c r="AL441" s="357"/>
      <c r="AM441" s="357"/>
      <c r="AN441" s="357"/>
      <c r="AO441" s="357"/>
      <c r="AP441" s="357"/>
      <c r="AQ441" s="357"/>
      <c r="AR441" s="357"/>
      <c r="AS441" s="357"/>
      <c r="AT441" s="357"/>
      <c r="AU441" s="357"/>
      <c r="AV441" s="357"/>
      <c r="AW441" s="357"/>
      <c r="AX441" s="357"/>
      <c r="AY441" s="357"/>
      <c r="AZ441" s="357"/>
      <c r="BA441" s="357"/>
      <c r="BB441" s="357"/>
      <c r="BC441" s="357"/>
      <c r="BD441" s="357"/>
      <c r="BE441" s="357"/>
      <c r="BF441" s="357"/>
      <c r="BG441" s="357"/>
      <c r="BH441" s="357"/>
      <c r="BI441" s="357"/>
      <c r="BJ441" s="357"/>
      <c r="BK441" s="357"/>
    </row>
    <row r="442" spans="1:63" ht="9.75" customHeight="1">
      <c r="A442" s="357"/>
      <c r="B442" s="357"/>
      <c r="C442" s="357"/>
      <c r="D442" s="357"/>
      <c r="E442" s="357"/>
      <c r="F442" s="359"/>
      <c r="G442" s="357"/>
      <c r="H442" s="357"/>
      <c r="I442" s="357"/>
      <c r="J442" s="357"/>
      <c r="K442" s="357"/>
      <c r="L442" s="357"/>
      <c r="M442" s="357"/>
      <c r="N442" s="357"/>
      <c r="O442" s="357"/>
      <c r="P442" s="357"/>
      <c r="Q442" s="357"/>
      <c r="R442" s="357"/>
      <c r="S442" s="357"/>
      <c r="T442" s="357"/>
      <c r="U442" s="357"/>
      <c r="V442" s="357"/>
      <c r="W442" s="357"/>
      <c r="X442" s="357"/>
      <c r="Y442" s="357"/>
      <c r="Z442" s="357"/>
      <c r="AA442" s="357"/>
      <c r="AB442" s="357"/>
      <c r="AC442" s="357"/>
      <c r="AD442" s="357"/>
      <c r="AE442" s="357"/>
      <c r="AF442" s="357"/>
      <c r="AG442" s="357"/>
      <c r="AH442" s="357"/>
      <c r="AI442" s="357"/>
      <c r="AJ442" s="357"/>
      <c r="AK442" s="357"/>
      <c r="AL442" s="357"/>
      <c r="AM442" s="357"/>
      <c r="AN442" s="357"/>
      <c r="AO442" s="357"/>
      <c r="AP442" s="357"/>
      <c r="AQ442" s="357"/>
      <c r="AR442" s="357"/>
      <c r="AS442" s="357"/>
      <c r="AT442" s="357"/>
      <c r="AU442" s="357"/>
      <c r="AV442" s="357"/>
      <c r="AW442" s="357"/>
      <c r="AX442" s="357"/>
      <c r="AY442" s="357"/>
      <c r="AZ442" s="357"/>
      <c r="BA442" s="357"/>
      <c r="BB442" s="357"/>
      <c r="BC442" s="357"/>
      <c r="BD442" s="357"/>
      <c r="BE442" s="357"/>
      <c r="BF442" s="357"/>
      <c r="BG442" s="357"/>
      <c r="BH442" s="357"/>
      <c r="BI442" s="357"/>
      <c r="BJ442" s="357"/>
      <c r="BK442" s="357"/>
    </row>
    <row r="443" spans="1:63" ht="9.75" customHeight="1">
      <c r="A443" s="357"/>
      <c r="B443" s="357"/>
      <c r="C443" s="357"/>
      <c r="D443" s="357"/>
      <c r="E443" s="357"/>
      <c r="F443" s="359"/>
      <c r="G443" s="357"/>
      <c r="H443" s="357"/>
      <c r="I443" s="357"/>
      <c r="J443" s="357"/>
      <c r="K443" s="357"/>
      <c r="L443" s="357"/>
      <c r="M443" s="357"/>
      <c r="N443" s="357"/>
      <c r="O443" s="357"/>
      <c r="P443" s="357"/>
      <c r="Q443" s="357"/>
      <c r="R443" s="357"/>
      <c r="S443" s="357"/>
      <c r="T443" s="357"/>
      <c r="U443" s="357"/>
      <c r="V443" s="357"/>
      <c r="W443" s="357"/>
      <c r="X443" s="357"/>
      <c r="Y443" s="357"/>
      <c r="Z443" s="357"/>
      <c r="AA443" s="357"/>
      <c r="AB443" s="357"/>
      <c r="AC443" s="357"/>
      <c r="AD443" s="357"/>
      <c r="AE443" s="357"/>
      <c r="AF443" s="357"/>
      <c r="AG443" s="357"/>
      <c r="AH443" s="357"/>
      <c r="AI443" s="357"/>
      <c r="AJ443" s="357"/>
      <c r="AK443" s="357"/>
      <c r="AL443" s="357"/>
      <c r="AM443" s="357"/>
      <c r="AN443" s="357"/>
      <c r="AO443" s="357"/>
      <c r="AP443" s="357"/>
      <c r="AQ443" s="357"/>
      <c r="AR443" s="357"/>
      <c r="AS443" s="357"/>
      <c r="AT443" s="357"/>
      <c r="AU443" s="357"/>
      <c r="AV443" s="357"/>
      <c r="AW443" s="357"/>
      <c r="AX443" s="357"/>
      <c r="AY443" s="357"/>
      <c r="AZ443" s="357"/>
      <c r="BA443" s="357"/>
      <c r="BB443" s="357"/>
      <c r="BC443" s="357"/>
      <c r="BD443" s="357"/>
      <c r="BE443" s="357"/>
      <c r="BF443" s="357"/>
      <c r="BG443" s="357"/>
      <c r="BH443" s="357"/>
      <c r="BI443" s="357"/>
      <c r="BJ443" s="357"/>
      <c r="BK443" s="357"/>
    </row>
    <row r="444" spans="1:63" ht="9.75" customHeight="1">
      <c r="A444" s="357"/>
      <c r="B444" s="357"/>
      <c r="C444" s="357"/>
      <c r="D444" s="357"/>
      <c r="E444" s="357"/>
      <c r="F444" s="359"/>
      <c r="G444" s="357"/>
      <c r="H444" s="357"/>
      <c r="I444" s="357"/>
      <c r="J444" s="357"/>
      <c r="K444" s="357"/>
      <c r="L444" s="357"/>
      <c r="M444" s="357"/>
      <c r="N444" s="357"/>
      <c r="O444" s="357"/>
      <c r="P444" s="357"/>
      <c r="Q444" s="357"/>
      <c r="R444" s="357"/>
      <c r="S444" s="357"/>
      <c r="T444" s="357"/>
      <c r="U444" s="357"/>
      <c r="V444" s="357"/>
      <c r="W444" s="357"/>
      <c r="X444" s="357"/>
      <c r="Y444" s="357"/>
      <c r="Z444" s="357"/>
      <c r="AA444" s="357"/>
      <c r="AB444" s="357"/>
      <c r="AC444" s="357"/>
      <c r="AD444" s="357"/>
      <c r="AE444" s="357"/>
      <c r="AF444" s="357"/>
      <c r="AG444" s="357"/>
      <c r="AH444" s="357"/>
      <c r="AI444" s="357"/>
      <c r="AJ444" s="357"/>
      <c r="AK444" s="357"/>
      <c r="AL444" s="357"/>
      <c r="AM444" s="357"/>
      <c r="AN444" s="357"/>
      <c r="AO444" s="357"/>
      <c r="AP444" s="357"/>
      <c r="AQ444" s="357"/>
      <c r="AR444" s="357"/>
      <c r="AS444" s="357"/>
      <c r="AT444" s="357"/>
      <c r="AU444" s="357"/>
      <c r="AV444" s="357"/>
      <c r="AW444" s="357"/>
      <c r="AX444" s="357"/>
      <c r="AY444" s="357"/>
      <c r="AZ444" s="357"/>
      <c r="BA444" s="357"/>
      <c r="BB444" s="357"/>
      <c r="BC444" s="357"/>
      <c r="BD444" s="357"/>
      <c r="BE444" s="357"/>
      <c r="BF444" s="357"/>
      <c r="BG444" s="357"/>
      <c r="BH444" s="357"/>
      <c r="BI444" s="357"/>
      <c r="BJ444" s="357"/>
      <c r="BK444" s="357"/>
    </row>
    <row r="445" spans="1:63" ht="9.75" customHeight="1">
      <c r="A445" s="357"/>
      <c r="B445" s="357"/>
      <c r="C445" s="357"/>
      <c r="D445" s="357"/>
      <c r="E445" s="357"/>
      <c r="F445" s="359"/>
      <c r="G445" s="357"/>
      <c r="H445" s="357"/>
      <c r="I445" s="357"/>
      <c r="J445" s="357"/>
      <c r="K445" s="357"/>
      <c r="L445" s="357"/>
      <c r="M445" s="357"/>
      <c r="N445" s="357"/>
      <c r="O445" s="357"/>
      <c r="P445" s="357"/>
      <c r="Q445" s="357"/>
      <c r="R445" s="357"/>
      <c r="S445" s="357"/>
      <c r="T445" s="357"/>
      <c r="U445" s="357"/>
      <c r="V445" s="357"/>
      <c r="W445" s="357"/>
      <c r="X445" s="357"/>
      <c r="Y445" s="357"/>
      <c r="Z445" s="357"/>
      <c r="AA445" s="357"/>
      <c r="AB445" s="357"/>
      <c r="AC445" s="357"/>
      <c r="AD445" s="357"/>
      <c r="AE445" s="357"/>
      <c r="AF445" s="357"/>
      <c r="AG445" s="357"/>
      <c r="AH445" s="357"/>
      <c r="AI445" s="357"/>
      <c r="AJ445" s="357"/>
      <c r="AK445" s="357"/>
      <c r="AL445" s="357"/>
      <c r="AM445" s="357"/>
      <c r="AN445" s="357"/>
      <c r="AO445" s="357"/>
      <c r="AP445" s="357"/>
      <c r="AQ445" s="357"/>
      <c r="AR445" s="357"/>
      <c r="AS445" s="357"/>
      <c r="AT445" s="357"/>
      <c r="AU445" s="357"/>
      <c r="AV445" s="357"/>
      <c r="AW445" s="357"/>
      <c r="AX445" s="357"/>
      <c r="AY445" s="357"/>
      <c r="AZ445" s="357"/>
      <c r="BA445" s="357"/>
      <c r="BB445" s="357"/>
      <c r="BC445" s="357"/>
      <c r="BD445" s="357"/>
      <c r="BE445" s="357"/>
      <c r="BF445" s="357"/>
      <c r="BG445" s="357"/>
      <c r="BH445" s="357"/>
      <c r="BI445" s="357"/>
      <c r="BJ445" s="357"/>
      <c r="BK445" s="357"/>
    </row>
    <row r="446" spans="1:63" ht="9.75" customHeight="1">
      <c r="A446" s="357"/>
      <c r="B446" s="357"/>
      <c r="C446" s="357"/>
      <c r="D446" s="357"/>
      <c r="E446" s="357"/>
      <c r="F446" s="359"/>
      <c r="G446" s="357"/>
      <c r="H446" s="357"/>
      <c r="I446" s="357"/>
      <c r="J446" s="357"/>
      <c r="K446" s="357"/>
      <c r="L446" s="357"/>
      <c r="M446" s="357"/>
      <c r="N446" s="357"/>
      <c r="O446" s="357"/>
      <c r="P446" s="357"/>
      <c r="Q446" s="357"/>
      <c r="R446" s="357"/>
      <c r="S446" s="357"/>
      <c r="T446" s="357"/>
      <c r="U446" s="357"/>
      <c r="V446" s="357"/>
      <c r="W446" s="357"/>
      <c r="X446" s="357"/>
      <c r="Y446" s="357"/>
      <c r="Z446" s="357"/>
      <c r="AA446" s="357"/>
      <c r="AB446" s="357"/>
      <c r="AC446" s="357"/>
      <c r="AD446" s="357"/>
      <c r="AE446" s="357"/>
      <c r="AF446" s="357"/>
      <c r="AG446" s="357"/>
      <c r="AH446" s="357"/>
      <c r="AI446" s="357"/>
      <c r="AJ446" s="357"/>
      <c r="AK446" s="357"/>
      <c r="AL446" s="357"/>
      <c r="AM446" s="357"/>
      <c r="AN446" s="357"/>
      <c r="AO446" s="357"/>
      <c r="AP446" s="357"/>
      <c r="AQ446" s="357"/>
      <c r="AR446" s="357"/>
      <c r="AS446" s="357"/>
      <c r="AT446" s="357"/>
      <c r="AU446" s="357"/>
      <c r="AV446" s="357"/>
      <c r="AW446" s="357"/>
      <c r="AX446" s="357"/>
      <c r="AY446" s="357"/>
      <c r="AZ446" s="357"/>
      <c r="BA446" s="357"/>
      <c r="BB446" s="357"/>
      <c r="BC446" s="357"/>
      <c r="BD446" s="357"/>
      <c r="BE446" s="357"/>
      <c r="BF446" s="357"/>
      <c r="BG446" s="357"/>
      <c r="BH446" s="357"/>
      <c r="BI446" s="357"/>
      <c r="BJ446" s="357"/>
      <c r="BK446" s="357"/>
    </row>
    <row r="447" spans="1:63" ht="9.75" customHeight="1">
      <c r="A447" s="357"/>
      <c r="B447" s="357"/>
      <c r="C447" s="357"/>
      <c r="D447" s="357"/>
      <c r="E447" s="357"/>
      <c r="F447" s="359"/>
      <c r="G447" s="357"/>
      <c r="H447" s="357"/>
      <c r="I447" s="357"/>
      <c r="J447" s="357"/>
      <c r="K447" s="357"/>
      <c r="L447" s="357"/>
      <c r="M447" s="357"/>
      <c r="N447" s="357"/>
      <c r="O447" s="357"/>
      <c r="P447" s="357"/>
      <c r="Q447" s="357"/>
      <c r="R447" s="357"/>
      <c r="S447" s="357"/>
      <c r="T447" s="357"/>
      <c r="U447" s="357"/>
      <c r="V447" s="357"/>
      <c r="W447" s="357"/>
      <c r="X447" s="357"/>
      <c r="Y447" s="357"/>
      <c r="Z447" s="357"/>
      <c r="AA447" s="357"/>
      <c r="AB447" s="357"/>
      <c r="AC447" s="357"/>
      <c r="AD447" s="357"/>
      <c r="AE447" s="357"/>
      <c r="AF447" s="357"/>
      <c r="AG447" s="357"/>
      <c r="AH447" s="357"/>
      <c r="AI447" s="357"/>
      <c r="AJ447" s="357"/>
      <c r="AK447" s="357"/>
      <c r="AL447" s="357"/>
      <c r="AM447" s="357"/>
      <c r="AN447" s="357"/>
      <c r="AO447" s="357"/>
      <c r="AP447" s="357"/>
      <c r="AQ447" s="357"/>
      <c r="AR447" s="357"/>
      <c r="AS447" s="357"/>
      <c r="AT447" s="357"/>
      <c r="AU447" s="357"/>
      <c r="AV447" s="357"/>
      <c r="AW447" s="357"/>
      <c r="AX447" s="357"/>
      <c r="AY447" s="357"/>
      <c r="AZ447" s="357"/>
      <c r="BA447" s="357"/>
      <c r="BB447" s="357"/>
      <c r="BC447" s="357"/>
      <c r="BD447" s="357"/>
      <c r="BE447" s="357"/>
      <c r="BF447" s="357"/>
      <c r="BG447" s="357"/>
      <c r="BH447" s="357"/>
      <c r="BI447" s="357"/>
      <c r="BJ447" s="357"/>
      <c r="BK447" s="357"/>
    </row>
    <row r="448" spans="1:63" ht="9.75" customHeight="1">
      <c r="A448" s="357"/>
      <c r="B448" s="357"/>
      <c r="C448" s="357"/>
      <c r="D448" s="357"/>
      <c r="E448" s="357"/>
      <c r="F448" s="359"/>
      <c r="G448" s="357"/>
      <c r="H448" s="357"/>
      <c r="I448" s="357"/>
      <c r="J448" s="357"/>
      <c r="K448" s="357"/>
      <c r="L448" s="357"/>
      <c r="M448" s="357"/>
      <c r="N448" s="357"/>
      <c r="O448" s="357"/>
      <c r="P448" s="357"/>
      <c r="Q448" s="357"/>
      <c r="R448" s="357"/>
      <c r="S448" s="357"/>
      <c r="T448" s="357"/>
      <c r="U448" s="357"/>
      <c r="V448" s="357"/>
      <c r="W448" s="357"/>
      <c r="X448" s="357"/>
      <c r="Y448" s="357"/>
      <c r="Z448" s="357"/>
      <c r="AA448" s="357"/>
      <c r="AB448" s="357"/>
      <c r="AC448" s="357"/>
      <c r="AD448" s="357"/>
      <c r="AE448" s="357"/>
      <c r="AF448" s="357"/>
      <c r="AG448" s="357"/>
      <c r="AH448" s="357"/>
      <c r="AI448" s="357"/>
      <c r="AJ448" s="357"/>
      <c r="AK448" s="357"/>
      <c r="AL448" s="357"/>
      <c r="AM448" s="357"/>
      <c r="AN448" s="357"/>
      <c r="AO448" s="357"/>
      <c r="AP448" s="357"/>
      <c r="AQ448" s="357"/>
      <c r="AR448" s="357"/>
      <c r="AS448" s="357"/>
      <c r="AT448" s="357"/>
      <c r="AU448" s="357"/>
      <c r="AV448" s="357"/>
      <c r="AW448" s="357"/>
      <c r="AX448" s="357"/>
      <c r="AY448" s="357"/>
      <c r="AZ448" s="357"/>
      <c r="BA448" s="357"/>
      <c r="BB448" s="357"/>
      <c r="BC448" s="357"/>
      <c r="BD448" s="357"/>
      <c r="BE448" s="357"/>
      <c r="BF448" s="357"/>
      <c r="BG448" s="357"/>
      <c r="BH448" s="357"/>
      <c r="BI448" s="357"/>
      <c r="BJ448" s="357"/>
      <c r="BK448" s="357"/>
    </row>
    <row r="449" spans="1:63" ht="9.75" customHeight="1">
      <c r="A449" s="357"/>
      <c r="B449" s="357"/>
      <c r="C449" s="357"/>
      <c r="D449" s="357"/>
      <c r="E449" s="357"/>
      <c r="F449" s="359"/>
      <c r="G449" s="357"/>
      <c r="H449" s="357"/>
      <c r="I449" s="357"/>
      <c r="J449" s="357"/>
      <c r="K449" s="357"/>
      <c r="L449" s="357"/>
      <c r="M449" s="357"/>
      <c r="N449" s="357"/>
      <c r="O449" s="357"/>
      <c r="P449" s="357"/>
      <c r="Q449" s="357"/>
      <c r="R449" s="357"/>
      <c r="S449" s="357"/>
      <c r="T449" s="357"/>
      <c r="U449" s="357"/>
      <c r="V449" s="357"/>
      <c r="W449" s="357"/>
      <c r="X449" s="357"/>
      <c r="Y449" s="357"/>
      <c r="Z449" s="357"/>
      <c r="AA449" s="357"/>
      <c r="AB449" s="357"/>
      <c r="AC449" s="357"/>
      <c r="AD449" s="357"/>
      <c r="AE449" s="357"/>
      <c r="AF449" s="357"/>
      <c r="AG449" s="357"/>
      <c r="AH449" s="357"/>
      <c r="AI449" s="357"/>
      <c r="AJ449" s="357"/>
      <c r="AK449" s="357"/>
      <c r="AL449" s="357"/>
      <c r="AM449" s="357"/>
      <c r="AN449" s="357"/>
      <c r="AO449" s="357"/>
      <c r="AP449" s="357"/>
      <c r="AQ449" s="357"/>
      <c r="AR449" s="357"/>
      <c r="AS449" s="357"/>
      <c r="AT449" s="357"/>
      <c r="AU449" s="357"/>
      <c r="AV449" s="357"/>
      <c r="AW449" s="357"/>
      <c r="AX449" s="357"/>
      <c r="AY449" s="357"/>
      <c r="AZ449" s="357"/>
      <c r="BA449" s="357"/>
      <c r="BB449" s="357"/>
      <c r="BC449" s="357"/>
      <c r="BD449" s="357"/>
      <c r="BE449" s="357"/>
      <c r="BF449" s="357"/>
      <c r="BG449" s="357"/>
      <c r="BH449" s="357"/>
      <c r="BI449" s="357"/>
      <c r="BJ449" s="357"/>
      <c r="BK449" s="357"/>
    </row>
    <row r="450" spans="1:63" ht="9.75" customHeight="1">
      <c r="A450" s="357"/>
      <c r="B450" s="357"/>
      <c r="C450" s="357"/>
      <c r="D450" s="357"/>
      <c r="E450" s="357"/>
      <c r="F450" s="359"/>
      <c r="G450" s="357"/>
      <c r="H450" s="357"/>
      <c r="I450" s="357"/>
      <c r="J450" s="357"/>
      <c r="K450" s="357"/>
      <c r="L450" s="357"/>
      <c r="M450" s="357"/>
      <c r="N450" s="357"/>
      <c r="O450" s="357"/>
      <c r="P450" s="357"/>
      <c r="Q450" s="357"/>
      <c r="R450" s="357"/>
      <c r="S450" s="357"/>
      <c r="T450" s="357"/>
      <c r="U450" s="357"/>
      <c r="V450" s="357"/>
      <c r="W450" s="357"/>
      <c r="X450" s="357"/>
      <c r="Y450" s="357"/>
      <c r="Z450" s="357"/>
      <c r="AA450" s="357"/>
      <c r="AB450" s="357"/>
      <c r="AC450" s="357"/>
      <c r="AD450" s="357"/>
      <c r="AE450" s="357"/>
      <c r="AF450" s="357"/>
      <c r="AG450" s="357"/>
      <c r="AH450" s="357"/>
      <c r="AI450" s="357"/>
      <c r="AJ450" s="357"/>
      <c r="AK450" s="357"/>
      <c r="AL450" s="357"/>
      <c r="AM450" s="357"/>
      <c r="AN450" s="357"/>
      <c r="AO450" s="357"/>
      <c r="AP450" s="357"/>
      <c r="AQ450" s="357"/>
      <c r="AR450" s="357"/>
      <c r="AS450" s="357"/>
      <c r="AT450" s="357"/>
      <c r="AU450" s="357"/>
      <c r="AV450" s="357"/>
      <c r="AW450" s="357"/>
      <c r="AX450" s="357"/>
      <c r="AY450" s="357"/>
      <c r="AZ450" s="357"/>
      <c r="BA450" s="357"/>
      <c r="BB450" s="357"/>
      <c r="BC450" s="357"/>
      <c r="BD450" s="357"/>
      <c r="BE450" s="357"/>
      <c r="BF450" s="357"/>
      <c r="BG450" s="357"/>
      <c r="BH450" s="357"/>
      <c r="BI450" s="357"/>
      <c r="BJ450" s="357"/>
      <c r="BK450" s="357"/>
    </row>
    <row r="451" spans="1:63" ht="9.75" customHeight="1">
      <c r="A451" s="357"/>
      <c r="B451" s="357"/>
      <c r="C451" s="357"/>
      <c r="D451" s="357"/>
      <c r="E451" s="357"/>
      <c r="F451" s="359"/>
      <c r="G451" s="357"/>
      <c r="H451" s="357"/>
      <c r="I451" s="357"/>
      <c r="J451" s="357"/>
      <c r="K451" s="357"/>
      <c r="L451" s="357"/>
      <c r="M451" s="357"/>
      <c r="N451" s="357"/>
      <c r="O451" s="357"/>
      <c r="P451" s="357"/>
      <c r="Q451" s="357"/>
      <c r="R451" s="357"/>
      <c r="S451" s="357"/>
      <c r="T451" s="357"/>
      <c r="U451" s="357"/>
      <c r="V451" s="357"/>
      <c r="W451" s="357"/>
      <c r="X451" s="357"/>
      <c r="Y451" s="357"/>
      <c r="Z451" s="357"/>
      <c r="AA451" s="357"/>
      <c r="AB451" s="357"/>
      <c r="AC451" s="357"/>
      <c r="AD451" s="357"/>
      <c r="AE451" s="357"/>
      <c r="AF451" s="357"/>
      <c r="AG451" s="357"/>
      <c r="AH451" s="357"/>
      <c r="AI451" s="357"/>
      <c r="AJ451" s="357"/>
      <c r="AK451" s="357"/>
      <c r="AL451" s="357"/>
      <c r="AM451" s="357"/>
      <c r="AN451" s="357"/>
      <c r="AO451" s="357"/>
      <c r="AP451" s="357"/>
      <c r="AQ451" s="357"/>
      <c r="AR451" s="357"/>
      <c r="AS451" s="357"/>
      <c r="AT451" s="357"/>
      <c r="AU451" s="357"/>
      <c r="AV451" s="357"/>
      <c r="AW451" s="357"/>
      <c r="AX451" s="357"/>
      <c r="AY451" s="357"/>
      <c r="AZ451" s="357"/>
      <c r="BA451" s="357"/>
      <c r="BB451" s="357"/>
      <c r="BC451" s="357"/>
      <c r="BD451" s="357"/>
      <c r="BE451" s="357"/>
      <c r="BF451" s="357"/>
      <c r="BG451" s="357"/>
      <c r="BH451" s="357"/>
      <c r="BI451" s="357"/>
      <c r="BJ451" s="357"/>
      <c r="BK451" s="357"/>
    </row>
    <row r="452" spans="1:63" ht="9.75" customHeight="1">
      <c r="A452" s="357"/>
      <c r="B452" s="357"/>
      <c r="C452" s="357"/>
      <c r="D452" s="357"/>
      <c r="E452" s="357"/>
      <c r="F452" s="359"/>
      <c r="G452" s="357"/>
      <c r="H452" s="357"/>
      <c r="I452" s="357"/>
      <c r="J452" s="357"/>
      <c r="K452" s="357"/>
      <c r="L452" s="357"/>
      <c r="M452" s="357"/>
      <c r="N452" s="357"/>
      <c r="O452" s="357"/>
      <c r="P452" s="357"/>
      <c r="Q452" s="357"/>
      <c r="R452" s="357"/>
      <c r="S452" s="357"/>
      <c r="T452" s="357"/>
      <c r="U452" s="357"/>
      <c r="V452" s="357"/>
      <c r="W452" s="357"/>
      <c r="X452" s="357"/>
      <c r="Y452" s="357"/>
      <c r="Z452" s="357"/>
      <c r="AA452" s="357"/>
      <c r="AB452" s="357"/>
      <c r="AC452" s="357"/>
      <c r="AD452" s="357"/>
      <c r="AE452" s="357"/>
      <c r="AF452" s="357"/>
      <c r="AG452" s="357"/>
      <c r="AH452" s="357"/>
      <c r="AI452" s="357"/>
      <c r="AJ452" s="357"/>
      <c r="AK452" s="357"/>
      <c r="AL452" s="357"/>
      <c r="AM452" s="357"/>
      <c r="AN452" s="357"/>
      <c r="AO452" s="357"/>
      <c r="AP452" s="357"/>
      <c r="AQ452" s="357"/>
      <c r="AR452" s="357"/>
      <c r="AS452" s="357"/>
      <c r="AT452" s="357"/>
      <c r="AU452" s="357"/>
      <c r="AV452" s="357"/>
      <c r="AW452" s="357"/>
      <c r="AX452" s="357"/>
      <c r="AY452" s="357"/>
      <c r="AZ452" s="357"/>
      <c r="BA452" s="357"/>
      <c r="BB452" s="357"/>
      <c r="BC452" s="357"/>
      <c r="BD452" s="357"/>
      <c r="BE452" s="357"/>
      <c r="BF452" s="357"/>
      <c r="BG452" s="357"/>
      <c r="BH452" s="357"/>
      <c r="BI452" s="357"/>
      <c r="BJ452" s="357"/>
      <c r="BK452" s="357"/>
    </row>
    <row r="453" spans="1:63" ht="9.75" customHeight="1">
      <c r="A453" s="357"/>
      <c r="B453" s="357"/>
      <c r="C453" s="357"/>
      <c r="D453" s="357"/>
      <c r="E453" s="357"/>
      <c r="F453" s="359"/>
      <c r="G453" s="357"/>
      <c r="H453" s="357"/>
      <c r="I453" s="357"/>
      <c r="J453" s="357"/>
      <c r="K453" s="357"/>
      <c r="L453" s="357"/>
      <c r="M453" s="357"/>
      <c r="N453" s="357"/>
      <c r="O453" s="357"/>
      <c r="P453" s="357"/>
      <c r="Q453" s="357"/>
      <c r="R453" s="357"/>
      <c r="S453" s="357"/>
      <c r="T453" s="357"/>
      <c r="U453" s="357"/>
      <c r="V453" s="357"/>
      <c r="W453" s="357"/>
      <c r="X453" s="357"/>
      <c r="Y453" s="357"/>
      <c r="Z453" s="357"/>
      <c r="AA453" s="357"/>
      <c r="AB453" s="357"/>
      <c r="AC453" s="357"/>
      <c r="AD453" s="357"/>
      <c r="AE453" s="357"/>
      <c r="AF453" s="357"/>
      <c r="AG453" s="357"/>
      <c r="AH453" s="357"/>
      <c r="AI453" s="357"/>
      <c r="AJ453" s="357"/>
      <c r="AK453" s="357"/>
      <c r="AL453" s="357"/>
      <c r="AM453" s="357"/>
      <c r="AN453" s="357"/>
      <c r="AO453" s="357"/>
      <c r="AP453" s="357"/>
      <c r="AQ453" s="357"/>
      <c r="AR453" s="357"/>
      <c r="AS453" s="357"/>
      <c r="AT453" s="357"/>
      <c r="AU453" s="357"/>
      <c r="AV453" s="357"/>
      <c r="AW453" s="357"/>
      <c r="AX453" s="357"/>
      <c r="AY453" s="357"/>
      <c r="AZ453" s="357"/>
      <c r="BA453" s="357"/>
      <c r="BB453" s="357"/>
      <c r="BC453" s="357"/>
      <c r="BD453" s="357"/>
      <c r="BE453" s="357"/>
      <c r="BF453" s="357"/>
      <c r="BG453" s="357"/>
      <c r="BH453" s="357"/>
      <c r="BI453" s="357"/>
      <c r="BJ453" s="357"/>
      <c r="BK453" s="357"/>
    </row>
    <row r="454" spans="1:63" ht="9.75" customHeight="1">
      <c r="A454" s="357"/>
      <c r="B454" s="357"/>
      <c r="C454" s="357"/>
      <c r="D454" s="357"/>
      <c r="E454" s="357"/>
      <c r="F454" s="359"/>
      <c r="G454" s="357"/>
      <c r="H454" s="357"/>
      <c r="I454" s="357"/>
      <c r="J454" s="357"/>
      <c r="K454" s="357"/>
      <c r="L454" s="357"/>
      <c r="M454" s="357"/>
      <c r="N454" s="357"/>
      <c r="O454" s="357"/>
      <c r="P454" s="357"/>
      <c r="Q454" s="357"/>
      <c r="R454" s="357"/>
      <c r="S454" s="357"/>
      <c r="T454" s="357"/>
      <c r="U454" s="357"/>
      <c r="V454" s="357"/>
      <c r="W454" s="357"/>
      <c r="X454" s="357"/>
      <c r="Y454" s="357"/>
      <c r="Z454" s="357"/>
      <c r="AA454" s="357"/>
      <c r="AB454" s="357"/>
      <c r="AC454" s="357"/>
      <c r="AD454" s="357"/>
      <c r="AE454" s="357"/>
      <c r="AF454" s="357"/>
      <c r="AG454" s="357"/>
      <c r="AH454" s="357"/>
      <c r="AI454" s="357"/>
      <c r="AJ454" s="357"/>
      <c r="AK454" s="357"/>
      <c r="AL454" s="357"/>
      <c r="AM454" s="357"/>
      <c r="AN454" s="357"/>
      <c r="AO454" s="357"/>
      <c r="AP454" s="357"/>
      <c r="AQ454" s="357"/>
      <c r="AR454" s="357"/>
      <c r="AS454" s="357"/>
      <c r="AT454" s="357"/>
      <c r="AU454" s="357"/>
      <c r="AV454" s="357"/>
      <c r="AW454" s="357"/>
      <c r="AX454" s="357"/>
      <c r="AY454" s="357"/>
      <c r="AZ454" s="357"/>
      <c r="BA454" s="357"/>
      <c r="BB454" s="357"/>
      <c r="BC454" s="357"/>
      <c r="BD454" s="357"/>
      <c r="BE454" s="357"/>
      <c r="BF454" s="357"/>
      <c r="BG454" s="357"/>
      <c r="BH454" s="357"/>
      <c r="BI454" s="357"/>
      <c r="BJ454" s="357"/>
      <c r="BK454" s="357"/>
    </row>
    <row r="455" spans="1:63" ht="9.75" customHeight="1">
      <c r="A455" s="357"/>
      <c r="B455" s="357"/>
      <c r="C455" s="357"/>
      <c r="D455" s="357"/>
      <c r="E455" s="357"/>
      <c r="F455" s="359"/>
      <c r="G455" s="357"/>
      <c r="H455" s="357"/>
      <c r="I455" s="357"/>
      <c r="J455" s="357"/>
      <c r="K455" s="357"/>
      <c r="L455" s="357"/>
      <c r="M455" s="357"/>
      <c r="N455" s="357"/>
      <c r="O455" s="357"/>
      <c r="P455" s="357"/>
      <c r="Q455" s="357"/>
      <c r="R455" s="357"/>
      <c r="S455" s="357"/>
      <c r="T455" s="357"/>
      <c r="U455" s="357"/>
      <c r="V455" s="357"/>
      <c r="W455" s="357"/>
      <c r="X455" s="357"/>
      <c r="Y455" s="357"/>
      <c r="Z455" s="357"/>
      <c r="AA455" s="357"/>
      <c r="AB455" s="357"/>
      <c r="AC455" s="357"/>
      <c r="AD455" s="357"/>
      <c r="AE455" s="357"/>
      <c r="AF455" s="357"/>
      <c r="AG455" s="357"/>
      <c r="AH455" s="357"/>
      <c r="AI455" s="357"/>
      <c r="AJ455" s="357"/>
      <c r="AK455" s="357"/>
      <c r="AL455" s="357"/>
      <c r="AM455" s="357"/>
      <c r="AN455" s="357"/>
      <c r="AO455" s="357"/>
      <c r="AP455" s="357"/>
      <c r="AQ455" s="357"/>
      <c r="AR455" s="357"/>
      <c r="AS455" s="357"/>
      <c r="AT455" s="357"/>
      <c r="AU455" s="357"/>
      <c r="AV455" s="357"/>
      <c r="AW455" s="357"/>
      <c r="AX455" s="357"/>
      <c r="AY455" s="357"/>
      <c r="AZ455" s="357"/>
      <c r="BA455" s="357"/>
      <c r="BB455" s="357"/>
      <c r="BC455" s="357"/>
      <c r="BD455" s="357"/>
      <c r="BE455" s="357"/>
      <c r="BF455" s="357"/>
      <c r="BG455" s="357"/>
      <c r="BH455" s="357"/>
      <c r="BI455" s="357"/>
      <c r="BJ455" s="357"/>
      <c r="BK455" s="357"/>
    </row>
    <row r="456" spans="1:63" ht="9.75" customHeight="1">
      <c r="A456" s="357"/>
      <c r="B456" s="357"/>
      <c r="C456" s="357"/>
      <c r="D456" s="357"/>
      <c r="E456" s="357"/>
      <c r="F456" s="359"/>
      <c r="G456" s="357"/>
      <c r="H456" s="357"/>
      <c r="I456" s="357"/>
      <c r="J456" s="357"/>
      <c r="K456" s="357"/>
      <c r="L456" s="357"/>
      <c r="M456" s="357"/>
      <c r="N456" s="357"/>
      <c r="O456" s="357"/>
      <c r="P456" s="357"/>
      <c r="Q456" s="357"/>
      <c r="R456" s="357"/>
      <c r="S456" s="357"/>
      <c r="T456" s="357"/>
      <c r="U456" s="357"/>
      <c r="V456" s="357"/>
      <c r="W456" s="357"/>
      <c r="X456" s="357"/>
      <c r="Y456" s="357"/>
      <c r="Z456" s="357"/>
      <c r="AA456" s="357"/>
      <c r="AB456" s="357"/>
      <c r="AC456" s="357"/>
      <c r="AD456" s="357"/>
      <c r="AE456" s="357"/>
      <c r="AF456" s="357"/>
      <c r="AG456" s="357"/>
      <c r="AH456" s="357"/>
      <c r="AI456" s="357"/>
      <c r="AJ456" s="357"/>
      <c r="AK456" s="357"/>
      <c r="AL456" s="357"/>
      <c r="AM456" s="357"/>
      <c r="AN456" s="357"/>
      <c r="AO456" s="357"/>
      <c r="AP456" s="357"/>
      <c r="AQ456" s="357"/>
      <c r="AR456" s="357"/>
      <c r="AS456" s="357"/>
      <c r="AT456" s="357"/>
      <c r="AU456" s="357"/>
      <c r="AV456" s="357"/>
      <c r="AW456" s="357"/>
      <c r="AX456" s="357"/>
      <c r="AY456" s="357"/>
      <c r="AZ456" s="357"/>
      <c r="BA456" s="357"/>
      <c r="BB456" s="357"/>
      <c r="BC456" s="357"/>
      <c r="BD456" s="357"/>
      <c r="BE456" s="357"/>
      <c r="BF456" s="357"/>
      <c r="BG456" s="357"/>
      <c r="BH456" s="357"/>
      <c r="BI456" s="357"/>
      <c r="BJ456" s="357"/>
      <c r="BK456" s="357"/>
    </row>
    <row r="457" spans="1:63" ht="9.75" customHeight="1">
      <c r="A457" s="357"/>
      <c r="B457" s="357"/>
      <c r="C457" s="357"/>
      <c r="D457" s="357"/>
      <c r="E457" s="357"/>
      <c r="F457" s="359"/>
      <c r="G457" s="357"/>
      <c r="H457" s="357"/>
      <c r="I457" s="357"/>
      <c r="J457" s="357"/>
      <c r="K457" s="357"/>
      <c r="L457" s="357"/>
      <c r="M457" s="357"/>
      <c r="N457" s="357"/>
      <c r="O457" s="357"/>
      <c r="P457" s="357"/>
      <c r="Q457" s="357"/>
      <c r="R457" s="357"/>
      <c r="S457" s="357"/>
      <c r="T457" s="357"/>
      <c r="U457" s="357"/>
      <c r="V457" s="357"/>
      <c r="W457" s="357"/>
      <c r="X457" s="357"/>
      <c r="Y457" s="357"/>
      <c r="Z457" s="357"/>
      <c r="AA457" s="357"/>
      <c r="AB457" s="357"/>
      <c r="AC457" s="357"/>
      <c r="AD457" s="357"/>
      <c r="AE457" s="357"/>
      <c r="AF457" s="357"/>
      <c r="AG457" s="357"/>
      <c r="AH457" s="357"/>
      <c r="AI457" s="357"/>
      <c r="AJ457" s="357"/>
      <c r="AK457" s="357"/>
      <c r="AL457" s="357"/>
      <c r="AM457" s="357"/>
      <c r="AN457" s="357"/>
      <c r="AO457" s="357"/>
      <c r="AP457" s="357"/>
      <c r="AQ457" s="357"/>
      <c r="AR457" s="357"/>
      <c r="AS457" s="357"/>
      <c r="AT457" s="357"/>
      <c r="AU457" s="357"/>
      <c r="AV457" s="357"/>
      <c r="AW457" s="357"/>
      <c r="AX457" s="357"/>
      <c r="AY457" s="357"/>
      <c r="AZ457" s="357"/>
      <c r="BA457" s="357"/>
      <c r="BB457" s="357"/>
      <c r="BC457" s="357"/>
      <c r="BD457" s="357"/>
      <c r="BE457" s="357"/>
      <c r="BF457" s="357"/>
      <c r="BG457" s="357"/>
      <c r="BH457" s="357"/>
      <c r="BI457" s="357"/>
      <c r="BJ457" s="357"/>
      <c r="BK457" s="357"/>
    </row>
    <row r="458" spans="1:63" ht="9.75" customHeight="1">
      <c r="A458" s="357"/>
      <c r="B458" s="357"/>
      <c r="C458" s="357"/>
      <c r="D458" s="357"/>
      <c r="E458" s="357"/>
      <c r="F458" s="359"/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  <c r="S458" s="357"/>
      <c r="T458" s="357"/>
      <c r="U458" s="357"/>
      <c r="V458" s="357"/>
      <c r="W458" s="357"/>
      <c r="X458" s="357"/>
      <c r="Y458" s="357"/>
      <c r="Z458" s="357"/>
      <c r="AA458" s="357"/>
      <c r="AB458" s="357"/>
      <c r="AC458" s="357"/>
      <c r="AD458" s="357"/>
      <c r="AE458" s="357"/>
      <c r="AF458" s="357"/>
      <c r="AG458" s="357"/>
      <c r="AH458" s="357"/>
      <c r="AI458" s="357"/>
      <c r="AJ458" s="357"/>
      <c r="AK458" s="357"/>
      <c r="AL458" s="357"/>
      <c r="AM458" s="357"/>
      <c r="AN458" s="357"/>
      <c r="AO458" s="357"/>
      <c r="AP458" s="357"/>
      <c r="AQ458" s="357"/>
      <c r="AR458" s="357"/>
      <c r="AS458" s="357"/>
      <c r="AT458" s="357"/>
      <c r="AU458" s="357"/>
      <c r="AV458" s="357"/>
      <c r="AW458" s="357"/>
      <c r="AX458" s="357"/>
      <c r="AY458" s="357"/>
      <c r="AZ458" s="357"/>
      <c r="BA458" s="357"/>
      <c r="BB458" s="357"/>
      <c r="BC458" s="357"/>
      <c r="BD458" s="357"/>
      <c r="BE458" s="357"/>
      <c r="BF458" s="357"/>
      <c r="BG458" s="357"/>
      <c r="BH458" s="357"/>
      <c r="BI458" s="357"/>
      <c r="BJ458" s="357"/>
      <c r="BK458" s="357"/>
    </row>
    <row r="459" spans="1:63" ht="9.75" customHeight="1">
      <c r="A459" s="357"/>
      <c r="B459" s="357"/>
      <c r="C459" s="357"/>
      <c r="D459" s="357"/>
      <c r="E459" s="357"/>
      <c r="F459" s="359"/>
      <c r="G459" s="357"/>
      <c r="H459" s="357"/>
      <c r="I459" s="357"/>
      <c r="J459" s="357"/>
      <c r="K459" s="357"/>
      <c r="L459" s="357"/>
      <c r="M459" s="357"/>
      <c r="N459" s="357"/>
      <c r="O459" s="357"/>
      <c r="P459" s="357"/>
      <c r="Q459" s="357"/>
      <c r="R459" s="357"/>
      <c r="S459" s="357"/>
      <c r="T459" s="357"/>
      <c r="U459" s="357"/>
      <c r="V459" s="357"/>
      <c r="W459" s="357"/>
      <c r="X459" s="357"/>
      <c r="Y459" s="357"/>
      <c r="Z459" s="357"/>
      <c r="AA459" s="357"/>
      <c r="AB459" s="357"/>
      <c r="AC459" s="357"/>
      <c r="AD459" s="357"/>
      <c r="AE459" s="357"/>
      <c r="AF459" s="357"/>
      <c r="AG459" s="357"/>
      <c r="AH459" s="357"/>
      <c r="AI459" s="357"/>
      <c r="AJ459" s="357"/>
      <c r="AK459" s="357"/>
      <c r="AL459" s="357"/>
      <c r="AM459" s="357"/>
      <c r="AN459" s="357"/>
      <c r="AO459" s="357"/>
      <c r="AP459" s="357"/>
      <c r="AQ459" s="357"/>
      <c r="AR459" s="357"/>
      <c r="AS459" s="357"/>
      <c r="AT459" s="357"/>
      <c r="AU459" s="357"/>
      <c r="AV459" s="357"/>
      <c r="AW459" s="357"/>
      <c r="AX459" s="357"/>
      <c r="AY459" s="357"/>
      <c r="AZ459" s="357"/>
      <c r="BA459" s="357"/>
      <c r="BB459" s="357"/>
      <c r="BC459" s="357"/>
      <c r="BD459" s="357"/>
      <c r="BE459" s="357"/>
      <c r="BF459" s="357"/>
      <c r="BG459" s="357"/>
      <c r="BH459" s="357"/>
      <c r="BI459" s="357"/>
      <c r="BJ459" s="357"/>
      <c r="BK459" s="357"/>
    </row>
    <row r="460" spans="1:63" ht="9.75" customHeight="1">
      <c r="A460" s="357"/>
      <c r="B460" s="357"/>
      <c r="C460" s="357"/>
      <c r="D460" s="357"/>
      <c r="E460" s="357"/>
      <c r="F460" s="359"/>
      <c r="G460" s="357"/>
      <c r="H460" s="357"/>
      <c r="I460" s="357"/>
      <c r="J460" s="357"/>
      <c r="K460" s="357"/>
      <c r="L460" s="357"/>
      <c r="M460" s="357"/>
      <c r="N460" s="357"/>
      <c r="O460" s="357"/>
      <c r="P460" s="357"/>
      <c r="Q460" s="357"/>
      <c r="R460" s="357"/>
      <c r="S460" s="357"/>
      <c r="T460" s="357"/>
      <c r="U460" s="357"/>
      <c r="V460" s="357"/>
      <c r="W460" s="357"/>
      <c r="X460" s="357"/>
      <c r="Y460" s="357"/>
      <c r="Z460" s="357"/>
      <c r="AA460" s="357"/>
      <c r="AB460" s="357"/>
      <c r="AC460" s="357"/>
      <c r="AD460" s="357"/>
      <c r="AE460" s="357"/>
      <c r="AF460" s="357"/>
      <c r="AG460" s="357"/>
      <c r="AH460" s="357"/>
      <c r="AI460" s="357"/>
      <c r="AJ460" s="357"/>
      <c r="AK460" s="357"/>
      <c r="AL460" s="357"/>
      <c r="AM460" s="357"/>
      <c r="AN460" s="357"/>
      <c r="AO460" s="357"/>
      <c r="AP460" s="357"/>
      <c r="AQ460" s="357"/>
      <c r="AR460" s="357"/>
      <c r="AS460" s="357"/>
      <c r="AT460" s="357"/>
      <c r="AU460" s="357"/>
      <c r="AV460" s="357"/>
      <c r="AW460" s="357"/>
      <c r="AX460" s="357"/>
      <c r="AY460" s="357"/>
      <c r="AZ460" s="357"/>
      <c r="BA460" s="357"/>
      <c r="BB460" s="357"/>
      <c r="BC460" s="357"/>
      <c r="BD460" s="357"/>
      <c r="BE460" s="357"/>
      <c r="BF460" s="357"/>
      <c r="BG460" s="357"/>
      <c r="BH460" s="357"/>
      <c r="BI460" s="357"/>
      <c r="BJ460" s="357"/>
      <c r="BK460" s="357"/>
    </row>
    <row r="461" spans="1:63" ht="9.75" customHeight="1">
      <c r="A461" s="357"/>
      <c r="B461" s="357"/>
      <c r="C461" s="357"/>
      <c r="D461" s="357"/>
      <c r="E461" s="357"/>
      <c r="F461" s="359"/>
      <c r="G461" s="357"/>
      <c r="H461" s="357"/>
      <c r="I461" s="357"/>
      <c r="J461" s="357"/>
      <c r="K461" s="357"/>
      <c r="L461" s="357"/>
      <c r="M461" s="357"/>
      <c r="N461" s="357"/>
      <c r="O461" s="357"/>
      <c r="P461" s="357"/>
      <c r="Q461" s="357"/>
      <c r="R461" s="357"/>
      <c r="S461" s="357"/>
      <c r="T461" s="357"/>
      <c r="U461" s="357"/>
      <c r="V461" s="357"/>
      <c r="W461" s="357"/>
      <c r="X461" s="357"/>
      <c r="Y461" s="357"/>
      <c r="Z461" s="357"/>
      <c r="AA461" s="357"/>
      <c r="AB461" s="357"/>
      <c r="AC461" s="357"/>
      <c r="AD461" s="357"/>
      <c r="AE461" s="357"/>
      <c r="AF461" s="357"/>
      <c r="AG461" s="357"/>
      <c r="AH461" s="357"/>
      <c r="AI461" s="357"/>
      <c r="AJ461" s="357"/>
      <c r="AK461" s="357"/>
      <c r="AL461" s="357"/>
      <c r="AM461" s="357"/>
      <c r="AN461" s="357"/>
      <c r="AO461" s="357"/>
      <c r="AP461" s="357"/>
      <c r="AQ461" s="357"/>
      <c r="AR461" s="357"/>
      <c r="AS461" s="357"/>
      <c r="AT461" s="357"/>
      <c r="AU461" s="357"/>
      <c r="AV461" s="357"/>
      <c r="AW461" s="357"/>
      <c r="AX461" s="357"/>
      <c r="AY461" s="357"/>
      <c r="AZ461" s="357"/>
      <c r="BA461" s="357"/>
      <c r="BB461" s="357"/>
      <c r="BC461" s="357"/>
      <c r="BD461" s="357"/>
      <c r="BE461" s="357"/>
      <c r="BF461" s="357"/>
      <c r="BG461" s="357"/>
      <c r="BH461" s="357"/>
      <c r="BI461" s="357"/>
      <c r="BJ461" s="357"/>
      <c r="BK461" s="357"/>
    </row>
    <row r="462" spans="1:63" ht="9.75" customHeight="1">
      <c r="A462" s="357"/>
      <c r="B462" s="357"/>
      <c r="C462" s="357"/>
      <c r="D462" s="357"/>
      <c r="E462" s="357"/>
      <c r="F462" s="359"/>
      <c r="G462" s="357"/>
      <c r="H462" s="357"/>
      <c r="I462" s="357"/>
      <c r="J462" s="357"/>
      <c r="K462" s="357"/>
      <c r="L462" s="357"/>
      <c r="M462" s="357"/>
      <c r="N462" s="357"/>
      <c r="O462" s="357"/>
      <c r="P462" s="357"/>
      <c r="Q462" s="357"/>
      <c r="R462" s="357"/>
      <c r="S462" s="357"/>
      <c r="T462" s="357"/>
      <c r="U462" s="357"/>
      <c r="V462" s="357"/>
      <c r="W462" s="357"/>
      <c r="X462" s="357"/>
      <c r="Y462" s="357"/>
      <c r="Z462" s="357"/>
      <c r="AA462" s="357"/>
      <c r="AB462" s="357"/>
      <c r="AC462" s="357"/>
      <c r="AD462" s="357"/>
      <c r="AE462" s="357"/>
      <c r="AF462" s="357"/>
      <c r="AG462" s="357"/>
      <c r="AH462" s="357"/>
      <c r="AI462" s="357"/>
      <c r="AJ462" s="357"/>
      <c r="AK462" s="357"/>
      <c r="AL462" s="357"/>
      <c r="AM462" s="357"/>
      <c r="AN462" s="357"/>
      <c r="AO462" s="357"/>
      <c r="AP462" s="357"/>
      <c r="AQ462" s="357"/>
      <c r="AR462" s="357"/>
      <c r="AS462" s="357"/>
      <c r="AT462" s="357"/>
      <c r="AU462" s="357"/>
      <c r="AV462" s="357"/>
      <c r="AW462" s="357"/>
      <c r="AX462" s="357"/>
      <c r="AY462" s="357"/>
      <c r="AZ462" s="357"/>
      <c r="BA462" s="357"/>
      <c r="BB462" s="357"/>
      <c r="BC462" s="357"/>
      <c r="BD462" s="357"/>
      <c r="BE462" s="357"/>
      <c r="BF462" s="357"/>
      <c r="BG462" s="357"/>
      <c r="BH462" s="357"/>
      <c r="BI462" s="357"/>
      <c r="BJ462" s="357"/>
      <c r="BK462" s="357"/>
    </row>
    <row r="463" spans="1:63" ht="9.75" customHeight="1">
      <c r="A463" s="357"/>
      <c r="B463" s="357"/>
      <c r="C463" s="357"/>
      <c r="D463" s="357"/>
      <c r="E463" s="357"/>
      <c r="F463" s="359"/>
      <c r="G463" s="357"/>
      <c r="H463" s="357"/>
      <c r="I463" s="357"/>
      <c r="J463" s="357"/>
      <c r="K463" s="357"/>
      <c r="L463" s="357"/>
      <c r="M463" s="357"/>
      <c r="N463" s="357"/>
      <c r="O463" s="357"/>
      <c r="P463" s="357"/>
      <c r="Q463" s="357"/>
      <c r="R463" s="357"/>
      <c r="S463" s="357"/>
      <c r="T463" s="357"/>
      <c r="U463" s="357"/>
      <c r="V463" s="357"/>
      <c r="W463" s="357"/>
      <c r="X463" s="357"/>
      <c r="Y463" s="357"/>
      <c r="Z463" s="357"/>
      <c r="AA463" s="357"/>
      <c r="AB463" s="357"/>
      <c r="AC463" s="357"/>
      <c r="AD463" s="357"/>
      <c r="AE463" s="357"/>
      <c r="AF463" s="357"/>
      <c r="AG463" s="357"/>
      <c r="AH463" s="357"/>
      <c r="AI463" s="357"/>
      <c r="AJ463" s="357"/>
      <c r="AK463" s="357"/>
      <c r="AL463" s="357"/>
      <c r="AM463" s="357"/>
      <c r="AN463" s="357"/>
      <c r="AO463" s="357"/>
      <c r="AP463" s="357"/>
      <c r="AQ463" s="357"/>
      <c r="AR463" s="357"/>
      <c r="AS463" s="357"/>
      <c r="AT463" s="357"/>
      <c r="AU463" s="357"/>
      <c r="AV463" s="357"/>
      <c r="AW463" s="357"/>
      <c r="AX463" s="357"/>
      <c r="AY463" s="357"/>
      <c r="AZ463" s="357"/>
      <c r="BA463" s="357"/>
      <c r="BB463" s="357"/>
      <c r="BC463" s="357"/>
      <c r="BD463" s="357"/>
      <c r="BE463" s="357"/>
      <c r="BF463" s="357"/>
      <c r="BG463" s="357"/>
      <c r="BH463" s="357"/>
      <c r="BI463" s="357"/>
      <c r="BJ463" s="357"/>
      <c r="BK463" s="357"/>
    </row>
    <row r="464" spans="1:63" ht="9.75" customHeight="1">
      <c r="A464" s="357"/>
      <c r="B464" s="357"/>
      <c r="C464" s="357"/>
      <c r="D464" s="357"/>
      <c r="E464" s="357"/>
      <c r="F464" s="359"/>
      <c r="G464" s="357"/>
      <c r="H464" s="357"/>
      <c r="I464" s="357"/>
      <c r="J464" s="357"/>
      <c r="K464" s="357"/>
      <c r="L464" s="357"/>
      <c r="M464" s="357"/>
      <c r="N464" s="357"/>
      <c r="O464" s="357"/>
      <c r="P464" s="357"/>
      <c r="Q464" s="357"/>
      <c r="R464" s="357"/>
      <c r="S464" s="357"/>
      <c r="T464" s="357"/>
      <c r="U464" s="357"/>
      <c r="V464" s="357"/>
      <c r="W464" s="357"/>
      <c r="X464" s="357"/>
      <c r="Y464" s="357"/>
      <c r="Z464" s="357"/>
      <c r="AA464" s="357"/>
      <c r="AB464" s="357"/>
      <c r="AC464" s="357"/>
      <c r="AD464" s="357"/>
      <c r="AE464" s="357"/>
      <c r="AF464" s="357"/>
      <c r="AG464" s="357"/>
      <c r="AH464" s="357"/>
      <c r="AI464" s="357"/>
      <c r="AJ464" s="357"/>
      <c r="AK464" s="357"/>
      <c r="AL464" s="357"/>
      <c r="AM464" s="357"/>
      <c r="AN464" s="357"/>
      <c r="AO464" s="357"/>
      <c r="AP464" s="357"/>
      <c r="AQ464" s="357"/>
      <c r="AR464" s="357"/>
      <c r="AS464" s="357"/>
      <c r="AT464" s="357"/>
      <c r="AU464" s="357"/>
      <c r="AV464" s="357"/>
      <c r="AW464" s="357"/>
      <c r="AX464" s="357"/>
      <c r="AY464" s="357"/>
      <c r="AZ464" s="357"/>
      <c r="BA464" s="357"/>
      <c r="BB464" s="357"/>
      <c r="BC464" s="357"/>
      <c r="BD464" s="357"/>
      <c r="BE464" s="357"/>
      <c r="BF464" s="357"/>
      <c r="BG464" s="357"/>
      <c r="BH464" s="357"/>
      <c r="BI464" s="357"/>
      <c r="BJ464" s="357"/>
      <c r="BK464" s="357"/>
    </row>
    <row r="465" spans="1:63" ht="9.75" customHeight="1">
      <c r="A465" s="357"/>
      <c r="B465" s="357"/>
      <c r="C465" s="357"/>
      <c r="D465" s="357"/>
      <c r="E465" s="357"/>
      <c r="F465" s="359"/>
      <c r="G465" s="357"/>
      <c r="H465" s="357"/>
      <c r="I465" s="357"/>
      <c r="J465" s="357"/>
      <c r="K465" s="357"/>
      <c r="L465" s="357"/>
      <c r="M465" s="357"/>
      <c r="N465" s="357"/>
      <c r="O465" s="357"/>
      <c r="P465" s="357"/>
      <c r="Q465" s="357"/>
      <c r="R465" s="357"/>
      <c r="S465" s="357"/>
      <c r="T465" s="357"/>
      <c r="U465" s="357"/>
      <c r="V465" s="357"/>
      <c r="W465" s="357"/>
      <c r="X465" s="357"/>
      <c r="Y465" s="357"/>
      <c r="Z465" s="357"/>
      <c r="AA465" s="357"/>
      <c r="AB465" s="357"/>
      <c r="AC465" s="357"/>
      <c r="AD465" s="357"/>
      <c r="AE465" s="357"/>
      <c r="AF465" s="357"/>
      <c r="AG465" s="357"/>
      <c r="AH465" s="357"/>
      <c r="AI465" s="357"/>
      <c r="AJ465" s="357"/>
      <c r="AK465" s="357"/>
      <c r="AL465" s="357"/>
      <c r="AM465" s="357"/>
      <c r="AN465" s="357"/>
      <c r="AO465" s="357"/>
      <c r="AP465" s="357"/>
      <c r="AQ465" s="357"/>
      <c r="AR465" s="357"/>
      <c r="AS465" s="357"/>
      <c r="AT465" s="357"/>
      <c r="AU465" s="357"/>
      <c r="AV465" s="357"/>
      <c r="AW465" s="357"/>
      <c r="AX465" s="357"/>
      <c r="AY465" s="357"/>
      <c r="AZ465" s="357"/>
      <c r="BA465" s="357"/>
      <c r="BB465" s="357"/>
      <c r="BC465" s="357"/>
      <c r="BD465" s="357"/>
      <c r="BE465" s="357"/>
      <c r="BF465" s="357"/>
      <c r="BG465" s="357"/>
      <c r="BH465" s="357"/>
      <c r="BI465" s="357"/>
      <c r="BJ465" s="357"/>
      <c r="BK465" s="357"/>
    </row>
    <row r="466" spans="1:63" ht="9.75" customHeight="1">
      <c r="A466" s="357"/>
      <c r="B466" s="357"/>
      <c r="C466" s="357"/>
      <c r="D466" s="357"/>
      <c r="E466" s="357"/>
      <c r="F466" s="359"/>
      <c r="G466" s="357"/>
      <c r="H466" s="357"/>
      <c r="I466" s="357"/>
      <c r="J466" s="357"/>
      <c r="K466" s="357"/>
      <c r="L466" s="357"/>
      <c r="M466" s="357"/>
      <c r="N466" s="357"/>
      <c r="O466" s="357"/>
      <c r="P466" s="357"/>
      <c r="Q466" s="357"/>
      <c r="R466" s="357"/>
      <c r="S466" s="357"/>
      <c r="T466" s="357"/>
      <c r="U466" s="357"/>
      <c r="V466" s="357"/>
      <c r="W466" s="357"/>
      <c r="X466" s="357"/>
      <c r="Y466" s="357"/>
      <c r="Z466" s="357"/>
      <c r="AA466" s="357"/>
      <c r="AB466" s="357"/>
      <c r="AC466" s="357"/>
      <c r="AD466" s="357"/>
      <c r="AE466" s="357"/>
      <c r="AF466" s="357"/>
      <c r="AG466" s="357"/>
      <c r="AH466" s="357"/>
      <c r="AI466" s="357"/>
      <c r="AJ466" s="357"/>
      <c r="AK466" s="357"/>
      <c r="AL466" s="357"/>
      <c r="AM466" s="357"/>
      <c r="AN466" s="357"/>
      <c r="AO466" s="357"/>
      <c r="AP466" s="357"/>
      <c r="AQ466" s="357"/>
      <c r="AR466" s="357"/>
      <c r="AS466" s="357"/>
      <c r="AT466" s="357"/>
      <c r="AU466" s="357"/>
      <c r="AV466" s="357"/>
      <c r="AW466" s="357"/>
      <c r="AX466" s="357"/>
      <c r="AY466" s="357"/>
      <c r="AZ466" s="357"/>
      <c r="BA466" s="357"/>
      <c r="BB466" s="357"/>
      <c r="BC466" s="357"/>
      <c r="BD466" s="357"/>
      <c r="BE466" s="357"/>
      <c r="BF466" s="357"/>
      <c r="BG466" s="357"/>
      <c r="BH466" s="357"/>
      <c r="BI466" s="357"/>
      <c r="BJ466" s="357"/>
      <c r="BK466" s="357"/>
    </row>
    <row r="467" spans="1:63" ht="9.75" customHeight="1">
      <c r="A467" s="357"/>
      <c r="B467" s="357"/>
      <c r="C467" s="357"/>
      <c r="D467" s="357"/>
      <c r="E467" s="357"/>
      <c r="F467" s="359"/>
      <c r="G467" s="357"/>
      <c r="H467" s="357"/>
      <c r="I467" s="357"/>
      <c r="J467" s="357"/>
      <c r="K467" s="357"/>
      <c r="L467" s="357"/>
      <c r="M467" s="357"/>
      <c r="N467" s="357"/>
      <c r="O467" s="357"/>
      <c r="P467" s="357"/>
      <c r="Q467" s="357"/>
      <c r="R467" s="357"/>
      <c r="S467" s="357"/>
      <c r="T467" s="357"/>
      <c r="U467" s="357"/>
      <c r="V467" s="357"/>
      <c r="W467" s="357"/>
      <c r="X467" s="357"/>
      <c r="Y467" s="357"/>
      <c r="Z467" s="357"/>
      <c r="AA467" s="357"/>
      <c r="AB467" s="357"/>
      <c r="AC467" s="357"/>
      <c r="AD467" s="357"/>
      <c r="AE467" s="357"/>
      <c r="AF467" s="357"/>
      <c r="AG467" s="357"/>
      <c r="AH467" s="357"/>
      <c r="AI467" s="357"/>
      <c r="AJ467" s="357"/>
      <c r="AK467" s="357"/>
      <c r="AL467" s="357"/>
      <c r="AM467" s="357"/>
      <c r="AN467" s="357"/>
      <c r="AO467" s="357"/>
      <c r="AP467" s="357"/>
      <c r="AQ467" s="357"/>
      <c r="AR467" s="357"/>
      <c r="AS467" s="357"/>
      <c r="AT467" s="357"/>
      <c r="AU467" s="357"/>
      <c r="AV467" s="357"/>
      <c r="AW467" s="357"/>
      <c r="AX467" s="357"/>
      <c r="AY467" s="357"/>
      <c r="AZ467" s="357"/>
      <c r="BA467" s="357"/>
      <c r="BB467" s="357"/>
      <c r="BC467" s="357"/>
      <c r="BD467" s="357"/>
      <c r="BE467" s="357"/>
      <c r="BF467" s="357"/>
      <c r="BG467" s="357"/>
      <c r="BH467" s="357"/>
      <c r="BI467" s="357"/>
      <c r="BJ467" s="357"/>
      <c r="BK467" s="357"/>
    </row>
    <row r="468" spans="1:63" ht="9.75" customHeight="1">
      <c r="A468" s="357"/>
      <c r="B468" s="357"/>
      <c r="C468" s="357"/>
      <c r="D468" s="357"/>
      <c r="E468" s="357"/>
      <c r="F468" s="359"/>
      <c r="G468" s="357"/>
      <c r="H468" s="357"/>
      <c r="I468" s="357"/>
      <c r="J468" s="357"/>
      <c r="K468" s="357"/>
      <c r="L468" s="357"/>
      <c r="M468" s="357"/>
      <c r="N468" s="357"/>
      <c r="O468" s="357"/>
      <c r="P468" s="357"/>
      <c r="Q468" s="357"/>
      <c r="R468" s="357"/>
      <c r="S468" s="357"/>
      <c r="T468" s="357"/>
      <c r="U468" s="357"/>
      <c r="V468" s="357"/>
      <c r="W468" s="357"/>
      <c r="X468" s="357"/>
      <c r="Y468" s="357"/>
      <c r="Z468" s="357"/>
      <c r="AA468" s="357"/>
      <c r="AB468" s="357"/>
      <c r="AC468" s="357"/>
      <c r="AD468" s="357"/>
      <c r="AE468" s="357"/>
      <c r="AF468" s="357"/>
      <c r="AG468" s="357"/>
      <c r="AH468" s="357"/>
      <c r="AI468" s="357"/>
      <c r="AJ468" s="357"/>
      <c r="AK468" s="357"/>
      <c r="AL468" s="357"/>
      <c r="AM468" s="357"/>
      <c r="AN468" s="357"/>
      <c r="AO468" s="357"/>
      <c r="AP468" s="357"/>
      <c r="AQ468" s="357"/>
      <c r="AR468" s="357"/>
      <c r="AS468" s="357"/>
      <c r="AT468" s="357"/>
      <c r="AU468" s="357"/>
      <c r="AV468" s="357"/>
      <c r="AW468" s="357"/>
      <c r="AX468" s="357"/>
      <c r="AY468" s="357"/>
      <c r="AZ468" s="357"/>
      <c r="BA468" s="357"/>
      <c r="BB468" s="357"/>
      <c r="BC468" s="357"/>
      <c r="BD468" s="357"/>
      <c r="BE468" s="357"/>
      <c r="BF468" s="357"/>
      <c r="BG468" s="357"/>
      <c r="BH468" s="357"/>
      <c r="BI468" s="357"/>
      <c r="BJ468" s="357"/>
      <c r="BK468" s="357"/>
    </row>
    <row r="469" spans="1:63" ht="9.75" customHeight="1">
      <c r="A469" s="357"/>
      <c r="B469" s="357"/>
      <c r="C469" s="357"/>
      <c r="D469" s="357"/>
      <c r="E469" s="357"/>
      <c r="F469" s="359"/>
      <c r="G469" s="357"/>
      <c r="H469" s="357"/>
      <c r="I469" s="357"/>
      <c r="J469" s="357"/>
      <c r="K469" s="357"/>
      <c r="L469" s="357"/>
      <c r="M469" s="357"/>
      <c r="N469" s="357"/>
      <c r="O469" s="357"/>
      <c r="P469" s="357"/>
      <c r="Q469" s="357"/>
      <c r="R469" s="357"/>
      <c r="S469" s="357"/>
      <c r="T469" s="357"/>
      <c r="U469" s="357"/>
      <c r="V469" s="357"/>
      <c r="W469" s="357"/>
      <c r="X469" s="357"/>
      <c r="Y469" s="357"/>
      <c r="Z469" s="357"/>
      <c r="AA469" s="357"/>
      <c r="AB469" s="357"/>
      <c r="AC469" s="357"/>
      <c r="AD469" s="357"/>
      <c r="AE469" s="357"/>
      <c r="AF469" s="357"/>
      <c r="AG469" s="357"/>
      <c r="AH469" s="357"/>
      <c r="AI469" s="357"/>
      <c r="AJ469" s="357"/>
      <c r="AK469" s="357"/>
      <c r="AL469" s="357"/>
      <c r="AM469" s="357"/>
      <c r="AN469" s="357"/>
      <c r="AO469" s="357"/>
      <c r="AP469" s="357"/>
      <c r="AQ469" s="357"/>
      <c r="AR469" s="357"/>
      <c r="AS469" s="357"/>
      <c r="AT469" s="357"/>
      <c r="AU469" s="357"/>
      <c r="AV469" s="357"/>
      <c r="AW469" s="357"/>
      <c r="AX469" s="357"/>
      <c r="AY469" s="357"/>
      <c r="AZ469" s="357"/>
      <c r="BA469" s="357"/>
      <c r="BB469" s="357"/>
      <c r="BC469" s="357"/>
      <c r="BD469" s="357"/>
      <c r="BE469" s="357"/>
      <c r="BF469" s="357"/>
      <c r="BG469" s="357"/>
      <c r="BH469" s="357"/>
      <c r="BI469" s="357"/>
      <c r="BJ469" s="357"/>
      <c r="BK469" s="357"/>
    </row>
    <row r="470" spans="1:63" ht="9.75" customHeight="1">
      <c r="A470" s="357"/>
      <c r="B470" s="357"/>
      <c r="C470" s="357"/>
      <c r="D470" s="357"/>
      <c r="E470" s="357"/>
      <c r="F470" s="359"/>
      <c r="G470" s="357"/>
      <c r="H470" s="357"/>
      <c r="I470" s="357"/>
      <c r="J470" s="357"/>
      <c r="K470" s="357"/>
      <c r="L470" s="357"/>
      <c r="M470" s="357"/>
      <c r="N470" s="357"/>
      <c r="O470" s="357"/>
      <c r="P470" s="357"/>
      <c r="Q470" s="357"/>
      <c r="R470" s="357"/>
      <c r="S470" s="357"/>
      <c r="T470" s="357"/>
      <c r="U470" s="357"/>
      <c r="V470" s="357"/>
      <c r="W470" s="357"/>
      <c r="X470" s="357"/>
      <c r="Y470" s="357"/>
      <c r="Z470" s="357"/>
      <c r="AA470" s="357"/>
      <c r="AB470" s="357"/>
      <c r="AC470" s="357"/>
      <c r="AD470" s="357"/>
      <c r="AE470" s="357"/>
      <c r="AF470" s="357"/>
      <c r="AG470" s="357"/>
      <c r="AH470" s="357"/>
      <c r="AI470" s="357"/>
      <c r="AJ470" s="357"/>
      <c r="AK470" s="357"/>
      <c r="AL470" s="357"/>
      <c r="AM470" s="357"/>
      <c r="AN470" s="357"/>
      <c r="AO470" s="357"/>
      <c r="AP470" s="357"/>
      <c r="AQ470" s="357"/>
      <c r="AR470" s="357"/>
      <c r="AS470" s="357"/>
      <c r="AT470" s="357"/>
      <c r="AU470" s="357"/>
      <c r="AV470" s="357"/>
      <c r="AW470" s="357"/>
      <c r="AX470" s="357"/>
      <c r="AY470" s="357"/>
      <c r="AZ470" s="357"/>
      <c r="BA470" s="357"/>
      <c r="BB470" s="357"/>
      <c r="BC470" s="357"/>
      <c r="BD470" s="357"/>
      <c r="BE470" s="357"/>
      <c r="BF470" s="357"/>
      <c r="BG470" s="357"/>
      <c r="BH470" s="357"/>
      <c r="BI470" s="357"/>
      <c r="BJ470" s="357"/>
      <c r="BK470" s="357"/>
    </row>
    <row r="471" spans="1:63" ht="9.75" customHeight="1">
      <c r="A471" s="357"/>
      <c r="B471" s="357"/>
      <c r="C471" s="357"/>
      <c r="D471" s="357"/>
      <c r="E471" s="357"/>
      <c r="F471" s="359"/>
      <c r="G471" s="357"/>
      <c r="H471" s="357"/>
      <c r="I471" s="357"/>
      <c r="J471" s="357"/>
      <c r="K471" s="357"/>
      <c r="L471" s="357"/>
      <c r="M471" s="357"/>
      <c r="N471" s="357"/>
      <c r="O471" s="357"/>
      <c r="P471" s="357"/>
      <c r="Q471" s="357"/>
      <c r="R471" s="357"/>
      <c r="S471" s="357"/>
      <c r="T471" s="357"/>
      <c r="U471" s="357"/>
      <c r="V471" s="357"/>
      <c r="W471" s="357"/>
      <c r="X471" s="357"/>
      <c r="Y471" s="357"/>
      <c r="Z471" s="357"/>
      <c r="AA471" s="357"/>
      <c r="AB471" s="357"/>
      <c r="AC471" s="357"/>
      <c r="AD471" s="357"/>
      <c r="AE471" s="357"/>
      <c r="AF471" s="357"/>
      <c r="AG471" s="357"/>
      <c r="AH471" s="357"/>
      <c r="AI471" s="357"/>
      <c r="AJ471" s="357"/>
      <c r="AK471" s="357"/>
      <c r="AL471" s="357"/>
      <c r="AM471" s="357"/>
      <c r="AN471" s="357"/>
      <c r="AO471" s="357"/>
      <c r="AP471" s="357"/>
      <c r="AQ471" s="357"/>
      <c r="AR471" s="357"/>
      <c r="AS471" s="357"/>
      <c r="AT471" s="357"/>
      <c r="AU471" s="357"/>
      <c r="AV471" s="357"/>
      <c r="AW471" s="357"/>
      <c r="AX471" s="357"/>
      <c r="AY471" s="357"/>
      <c r="AZ471" s="357"/>
      <c r="BA471" s="357"/>
      <c r="BB471" s="357"/>
      <c r="BC471" s="357"/>
      <c r="BD471" s="357"/>
      <c r="BE471" s="357"/>
      <c r="BF471" s="357"/>
      <c r="BG471" s="357"/>
      <c r="BH471" s="357"/>
      <c r="BI471" s="357"/>
      <c r="BJ471" s="357"/>
      <c r="BK471" s="357"/>
    </row>
    <row r="472" spans="1:63" ht="9.75" customHeight="1">
      <c r="A472" s="357"/>
      <c r="B472" s="357"/>
      <c r="C472" s="357"/>
      <c r="D472" s="357"/>
      <c r="E472" s="357"/>
      <c r="F472" s="359"/>
      <c r="G472" s="357"/>
      <c r="H472" s="357"/>
      <c r="I472" s="357"/>
      <c r="J472" s="357"/>
      <c r="K472" s="357"/>
      <c r="L472" s="357"/>
      <c r="M472" s="357"/>
      <c r="N472" s="357"/>
      <c r="O472" s="357"/>
      <c r="P472" s="357"/>
      <c r="Q472" s="357"/>
      <c r="R472" s="357"/>
      <c r="S472" s="357"/>
      <c r="T472" s="357"/>
      <c r="U472" s="357"/>
      <c r="V472" s="357"/>
      <c r="W472" s="357"/>
      <c r="X472" s="357"/>
      <c r="Y472" s="357"/>
      <c r="Z472" s="357"/>
      <c r="AA472" s="357"/>
      <c r="AB472" s="357"/>
      <c r="AC472" s="357"/>
      <c r="AD472" s="357"/>
      <c r="AE472" s="357"/>
      <c r="AF472" s="357"/>
      <c r="AG472" s="357"/>
      <c r="AH472" s="357"/>
      <c r="AI472" s="357"/>
      <c r="AJ472" s="357"/>
      <c r="AK472" s="357"/>
      <c r="AL472" s="357"/>
      <c r="AM472" s="357"/>
      <c r="AN472" s="357"/>
      <c r="AO472" s="357"/>
      <c r="AP472" s="357"/>
      <c r="AQ472" s="357"/>
      <c r="AR472" s="357"/>
      <c r="AS472" s="357"/>
      <c r="AT472" s="357"/>
      <c r="AU472" s="357"/>
      <c r="AV472" s="357"/>
      <c r="AW472" s="357"/>
      <c r="AX472" s="357"/>
      <c r="AY472" s="357"/>
      <c r="AZ472" s="357"/>
      <c r="BA472" s="357"/>
      <c r="BB472" s="357"/>
      <c r="BC472" s="357"/>
      <c r="BD472" s="357"/>
      <c r="BE472" s="357"/>
      <c r="BF472" s="357"/>
      <c r="BG472" s="357"/>
      <c r="BH472" s="357"/>
      <c r="BI472" s="357"/>
      <c r="BJ472" s="357"/>
      <c r="BK472" s="357"/>
    </row>
    <row r="473" spans="1:63" ht="9.75" customHeight="1">
      <c r="A473" s="357"/>
      <c r="B473" s="357"/>
      <c r="C473" s="357"/>
      <c r="D473" s="357"/>
      <c r="E473" s="357"/>
      <c r="F473" s="359"/>
      <c r="G473" s="357"/>
      <c r="H473" s="357"/>
      <c r="I473" s="357"/>
      <c r="J473" s="357"/>
      <c r="K473" s="357"/>
      <c r="L473" s="357"/>
      <c r="M473" s="357"/>
      <c r="N473" s="357"/>
      <c r="O473" s="357"/>
      <c r="P473" s="357"/>
      <c r="Q473" s="357"/>
      <c r="R473" s="357"/>
      <c r="S473" s="357"/>
      <c r="T473" s="357"/>
      <c r="U473" s="357"/>
      <c r="V473" s="357"/>
      <c r="W473" s="357"/>
      <c r="X473" s="357"/>
      <c r="Y473" s="357"/>
      <c r="Z473" s="357"/>
      <c r="AA473" s="357"/>
      <c r="AB473" s="357"/>
      <c r="AC473" s="357"/>
      <c r="AD473" s="357"/>
      <c r="AE473" s="357"/>
      <c r="AF473" s="357"/>
      <c r="AG473" s="357"/>
      <c r="AH473" s="357"/>
      <c r="AI473" s="357"/>
      <c r="AJ473" s="357"/>
      <c r="AK473" s="357"/>
      <c r="AL473" s="357"/>
      <c r="AM473" s="357"/>
      <c r="AN473" s="357"/>
      <c r="AO473" s="357"/>
      <c r="AP473" s="357"/>
      <c r="AQ473" s="357"/>
      <c r="AR473" s="357"/>
      <c r="AS473" s="357"/>
      <c r="AT473" s="357"/>
      <c r="AU473" s="357"/>
      <c r="AV473" s="357"/>
      <c r="AW473" s="357"/>
      <c r="AX473" s="357"/>
      <c r="AY473" s="357"/>
      <c r="AZ473" s="357"/>
      <c r="BA473" s="357"/>
      <c r="BB473" s="357"/>
      <c r="BC473" s="357"/>
      <c r="BD473" s="357"/>
      <c r="BE473" s="357"/>
      <c r="BF473" s="357"/>
      <c r="BG473" s="357"/>
      <c r="BH473" s="357"/>
      <c r="BI473" s="357"/>
      <c r="BJ473" s="357"/>
      <c r="BK473" s="357"/>
    </row>
    <row r="474" spans="1:63" ht="9.75" customHeight="1">
      <c r="A474" s="357"/>
      <c r="B474" s="357"/>
      <c r="C474" s="357"/>
      <c r="D474" s="357"/>
      <c r="E474" s="357"/>
      <c r="F474" s="359"/>
      <c r="G474" s="357"/>
      <c r="H474" s="357"/>
      <c r="I474" s="357"/>
      <c r="J474" s="357"/>
      <c r="K474" s="357"/>
      <c r="L474" s="357"/>
      <c r="M474" s="357"/>
      <c r="N474" s="357"/>
      <c r="O474" s="357"/>
      <c r="P474" s="357"/>
      <c r="Q474" s="357"/>
      <c r="R474" s="357"/>
      <c r="S474" s="357"/>
      <c r="T474" s="357"/>
      <c r="U474" s="357"/>
      <c r="V474" s="357"/>
      <c r="W474" s="357"/>
      <c r="X474" s="357"/>
      <c r="Y474" s="357"/>
      <c r="Z474" s="357"/>
      <c r="AA474" s="357"/>
      <c r="AB474" s="357"/>
      <c r="AC474" s="357"/>
      <c r="AD474" s="357"/>
      <c r="AE474" s="357"/>
      <c r="AF474" s="357"/>
      <c r="AG474" s="357"/>
      <c r="AH474" s="357"/>
      <c r="AI474" s="357"/>
      <c r="AJ474" s="357"/>
      <c r="AK474" s="357"/>
      <c r="AL474" s="357"/>
      <c r="AM474" s="357"/>
      <c r="AN474" s="357"/>
      <c r="AO474" s="357"/>
      <c r="AP474" s="357"/>
      <c r="AQ474" s="357"/>
      <c r="AR474" s="357"/>
      <c r="AS474" s="357"/>
      <c r="AT474" s="357"/>
      <c r="AU474" s="357"/>
      <c r="AV474" s="357"/>
      <c r="AW474" s="357"/>
      <c r="AX474" s="357"/>
      <c r="AY474" s="357"/>
      <c r="AZ474" s="357"/>
      <c r="BA474" s="357"/>
      <c r="BB474" s="357"/>
      <c r="BC474" s="357"/>
      <c r="BD474" s="357"/>
      <c r="BE474" s="357"/>
      <c r="BF474" s="357"/>
      <c r="BG474" s="357"/>
      <c r="BH474" s="357"/>
      <c r="BI474" s="357"/>
      <c r="BJ474" s="357"/>
      <c r="BK474" s="357"/>
    </row>
    <row r="475" spans="1:63" ht="9.75" customHeight="1">
      <c r="A475" s="357"/>
      <c r="B475" s="357"/>
      <c r="C475" s="357"/>
      <c r="D475" s="357"/>
      <c r="E475" s="357"/>
      <c r="F475" s="359"/>
      <c r="G475" s="357"/>
      <c r="H475" s="357"/>
      <c r="I475" s="357"/>
      <c r="J475" s="357"/>
      <c r="K475" s="357"/>
      <c r="L475" s="357"/>
      <c r="M475" s="357"/>
      <c r="N475" s="357"/>
      <c r="O475" s="357"/>
      <c r="P475" s="357"/>
      <c r="Q475" s="357"/>
      <c r="R475" s="357"/>
      <c r="S475" s="357"/>
      <c r="T475" s="357"/>
      <c r="U475" s="357"/>
      <c r="V475" s="357"/>
      <c r="W475" s="357"/>
      <c r="X475" s="357"/>
      <c r="Y475" s="357"/>
      <c r="Z475" s="357"/>
      <c r="AA475" s="357"/>
      <c r="AB475" s="357"/>
      <c r="AC475" s="357"/>
      <c r="AD475" s="357"/>
      <c r="AE475" s="357"/>
      <c r="AF475" s="357"/>
      <c r="AG475" s="357"/>
      <c r="AH475" s="357"/>
      <c r="AI475" s="357"/>
      <c r="AJ475" s="357"/>
      <c r="AK475" s="357"/>
      <c r="AL475" s="357"/>
      <c r="AM475" s="357"/>
      <c r="AN475" s="357"/>
      <c r="AO475" s="357"/>
      <c r="AP475" s="357"/>
      <c r="AQ475" s="357"/>
      <c r="AR475" s="357"/>
      <c r="AS475" s="357"/>
      <c r="AT475" s="357"/>
      <c r="AU475" s="357"/>
      <c r="AV475" s="357"/>
      <c r="AW475" s="357"/>
      <c r="AX475" s="357"/>
      <c r="AY475" s="357"/>
      <c r="AZ475" s="357"/>
      <c r="BA475" s="357"/>
      <c r="BB475" s="357"/>
      <c r="BC475" s="357"/>
      <c r="BD475" s="357"/>
      <c r="BE475" s="357"/>
      <c r="BF475" s="357"/>
      <c r="BG475" s="357"/>
      <c r="BH475" s="357"/>
      <c r="BI475" s="357"/>
      <c r="BJ475" s="357"/>
      <c r="BK475" s="357"/>
    </row>
    <row r="476" spans="1:63" ht="9.75" customHeight="1">
      <c r="A476" s="357"/>
      <c r="B476" s="357"/>
      <c r="C476" s="357"/>
      <c r="D476" s="357"/>
      <c r="E476" s="357"/>
      <c r="F476" s="359"/>
      <c r="G476" s="357"/>
      <c r="H476" s="357"/>
      <c r="I476" s="357"/>
      <c r="J476" s="357"/>
      <c r="K476" s="357"/>
      <c r="L476" s="357"/>
      <c r="M476" s="357"/>
      <c r="N476" s="357"/>
      <c r="O476" s="357"/>
      <c r="P476" s="357"/>
      <c r="Q476" s="357"/>
      <c r="R476" s="357"/>
      <c r="S476" s="357"/>
      <c r="T476" s="357"/>
      <c r="U476" s="357"/>
      <c r="V476" s="357"/>
      <c r="W476" s="357"/>
      <c r="X476" s="357"/>
      <c r="Y476" s="357"/>
      <c r="Z476" s="357"/>
      <c r="AA476" s="357"/>
      <c r="AB476" s="357"/>
      <c r="AC476" s="357"/>
      <c r="AD476" s="357"/>
      <c r="AE476" s="357"/>
      <c r="AF476" s="357"/>
      <c r="AG476" s="357"/>
      <c r="AH476" s="357"/>
      <c r="AI476" s="357"/>
      <c r="AJ476" s="357"/>
      <c r="AK476" s="357"/>
      <c r="AL476" s="357"/>
      <c r="AM476" s="357"/>
      <c r="AN476" s="357"/>
      <c r="AO476" s="357"/>
      <c r="AP476" s="357"/>
      <c r="AQ476" s="357"/>
      <c r="AR476" s="357"/>
      <c r="AS476" s="357"/>
      <c r="AT476" s="357"/>
      <c r="AU476" s="357"/>
      <c r="AV476" s="357"/>
      <c r="AW476" s="357"/>
      <c r="AX476" s="357"/>
      <c r="AY476" s="357"/>
      <c r="AZ476" s="357"/>
      <c r="BA476" s="357"/>
      <c r="BB476" s="357"/>
      <c r="BC476" s="357"/>
      <c r="BD476" s="357"/>
      <c r="BE476" s="357"/>
      <c r="BF476" s="357"/>
      <c r="BG476" s="357"/>
      <c r="BH476" s="357"/>
      <c r="BI476" s="357"/>
      <c r="BJ476" s="357"/>
      <c r="BK476" s="357"/>
    </row>
    <row r="477" spans="1:63" ht="9.75" customHeight="1">
      <c r="A477" s="357"/>
      <c r="B477" s="357"/>
      <c r="C477" s="357"/>
      <c r="D477" s="357"/>
      <c r="E477" s="357"/>
      <c r="F477" s="359"/>
      <c r="G477" s="357"/>
      <c r="H477" s="357"/>
      <c r="I477" s="357"/>
      <c r="J477" s="357"/>
      <c r="K477" s="357"/>
      <c r="L477" s="357"/>
      <c r="M477" s="357"/>
      <c r="N477" s="357"/>
      <c r="O477" s="357"/>
      <c r="P477" s="357"/>
      <c r="Q477" s="357"/>
      <c r="R477" s="357"/>
      <c r="S477" s="357"/>
      <c r="T477" s="357"/>
      <c r="U477" s="357"/>
      <c r="V477" s="357"/>
      <c r="W477" s="357"/>
      <c r="X477" s="357"/>
      <c r="Y477" s="357"/>
      <c r="Z477" s="357"/>
      <c r="AA477" s="357"/>
      <c r="AB477" s="357"/>
      <c r="AC477" s="357"/>
      <c r="AD477" s="357"/>
      <c r="AE477" s="357"/>
      <c r="AF477" s="357"/>
      <c r="AG477" s="357"/>
      <c r="AH477" s="357"/>
      <c r="AI477" s="357"/>
      <c r="AJ477" s="357"/>
      <c r="AK477" s="357"/>
      <c r="AL477" s="357"/>
      <c r="AM477" s="357"/>
      <c r="AN477" s="357"/>
      <c r="AO477" s="357"/>
      <c r="AP477" s="357"/>
      <c r="AQ477" s="357"/>
      <c r="AR477" s="357"/>
      <c r="AS477" s="357"/>
      <c r="AT477" s="357"/>
      <c r="AU477" s="357"/>
      <c r="AV477" s="357"/>
      <c r="AW477" s="357"/>
      <c r="AX477" s="357"/>
      <c r="AY477" s="357"/>
      <c r="AZ477" s="357"/>
      <c r="BA477" s="357"/>
      <c r="BB477" s="357"/>
      <c r="BC477" s="357"/>
      <c r="BD477" s="357"/>
      <c r="BE477" s="357"/>
      <c r="BF477" s="357"/>
      <c r="BG477" s="357"/>
      <c r="BH477" s="357"/>
      <c r="BI477" s="357"/>
      <c r="BJ477" s="357"/>
      <c r="BK477" s="357"/>
    </row>
    <row r="478" spans="1:63" ht="9.75" customHeight="1">
      <c r="A478" s="357"/>
      <c r="B478" s="357"/>
      <c r="C478" s="357"/>
      <c r="D478" s="357"/>
      <c r="E478" s="357"/>
      <c r="F478" s="359"/>
      <c r="G478" s="357"/>
      <c r="H478" s="357"/>
      <c r="I478" s="357"/>
      <c r="J478" s="357"/>
      <c r="K478" s="357"/>
      <c r="L478" s="357"/>
      <c r="M478" s="357"/>
      <c r="N478" s="357"/>
      <c r="O478" s="357"/>
      <c r="P478" s="357"/>
      <c r="Q478" s="357"/>
      <c r="R478" s="357"/>
      <c r="S478" s="357"/>
      <c r="T478" s="357"/>
      <c r="U478" s="357"/>
      <c r="V478" s="357"/>
      <c r="W478" s="357"/>
      <c r="X478" s="357"/>
      <c r="Y478" s="357"/>
      <c r="Z478" s="357"/>
      <c r="AA478" s="357"/>
      <c r="AB478" s="357"/>
      <c r="AC478" s="357"/>
      <c r="AD478" s="357"/>
      <c r="AE478" s="357"/>
      <c r="AF478" s="357"/>
      <c r="AG478" s="357"/>
      <c r="AH478" s="357"/>
      <c r="AI478" s="357"/>
      <c r="AJ478" s="357"/>
      <c r="AK478" s="357"/>
      <c r="AL478" s="357"/>
      <c r="AM478" s="357"/>
      <c r="AN478" s="357"/>
      <c r="AO478" s="357"/>
      <c r="AP478" s="357"/>
      <c r="AQ478" s="357"/>
      <c r="AR478" s="357"/>
      <c r="AS478" s="357"/>
      <c r="AT478" s="357"/>
      <c r="AU478" s="357"/>
      <c r="AV478" s="357"/>
      <c r="AW478" s="357"/>
      <c r="AX478" s="357"/>
      <c r="AY478" s="357"/>
      <c r="AZ478" s="357"/>
      <c r="BA478" s="357"/>
      <c r="BB478" s="357"/>
      <c r="BC478" s="357"/>
      <c r="BD478" s="357"/>
      <c r="BE478" s="357"/>
      <c r="BF478" s="357"/>
      <c r="BG478" s="357"/>
      <c r="BH478" s="357"/>
      <c r="BI478" s="357"/>
      <c r="BJ478" s="357"/>
      <c r="BK478" s="357"/>
    </row>
    <row r="479" spans="1:63" ht="9.75" customHeight="1">
      <c r="A479" s="357"/>
      <c r="B479" s="357"/>
      <c r="C479" s="357"/>
      <c r="D479" s="357"/>
      <c r="E479" s="357"/>
      <c r="F479" s="359"/>
      <c r="G479" s="357"/>
      <c r="H479" s="357"/>
      <c r="I479" s="357"/>
      <c r="J479" s="357"/>
      <c r="K479" s="357"/>
      <c r="L479" s="357"/>
      <c r="M479" s="357"/>
      <c r="N479" s="357"/>
      <c r="O479" s="357"/>
      <c r="P479" s="357"/>
      <c r="Q479" s="357"/>
      <c r="R479" s="357"/>
      <c r="S479" s="357"/>
      <c r="T479" s="357"/>
      <c r="U479" s="357"/>
      <c r="V479" s="357"/>
      <c r="W479" s="357"/>
      <c r="X479" s="357"/>
      <c r="Y479" s="357"/>
      <c r="Z479" s="357"/>
      <c r="AA479" s="357"/>
      <c r="AB479" s="357"/>
      <c r="AC479" s="357"/>
      <c r="AD479" s="357"/>
      <c r="AE479" s="357"/>
      <c r="AF479" s="357"/>
      <c r="AG479" s="357"/>
      <c r="AH479" s="357"/>
      <c r="AI479" s="357"/>
      <c r="AJ479" s="357"/>
      <c r="AK479" s="357"/>
      <c r="AL479" s="357"/>
      <c r="AM479" s="357"/>
      <c r="AN479" s="357"/>
      <c r="AO479" s="357"/>
      <c r="AP479" s="357"/>
      <c r="AQ479" s="357"/>
      <c r="AR479" s="357"/>
      <c r="AS479" s="357"/>
      <c r="AT479" s="357"/>
      <c r="AU479" s="357"/>
      <c r="AV479" s="357"/>
      <c r="AW479" s="357"/>
      <c r="AX479" s="357"/>
      <c r="AY479" s="357"/>
      <c r="AZ479" s="357"/>
      <c r="BA479" s="357"/>
      <c r="BB479" s="357"/>
      <c r="BC479" s="357"/>
      <c r="BD479" s="357"/>
      <c r="BE479" s="357"/>
      <c r="BF479" s="357"/>
      <c r="BG479" s="357"/>
      <c r="BH479" s="357"/>
      <c r="BI479" s="357"/>
      <c r="BJ479" s="357"/>
      <c r="BK479" s="357"/>
    </row>
    <row r="480" spans="1:63" ht="9.75" customHeight="1">
      <c r="A480" s="357"/>
      <c r="B480" s="357"/>
      <c r="C480" s="357"/>
      <c r="D480" s="357"/>
      <c r="E480" s="357"/>
      <c r="F480" s="359"/>
      <c r="G480" s="357"/>
      <c r="H480" s="357"/>
      <c r="I480" s="357"/>
      <c r="J480" s="357"/>
      <c r="K480" s="357"/>
      <c r="L480" s="357"/>
      <c r="M480" s="357"/>
      <c r="N480" s="357"/>
      <c r="O480" s="357"/>
      <c r="P480" s="357"/>
      <c r="Q480" s="357"/>
      <c r="R480" s="357"/>
      <c r="S480" s="357"/>
      <c r="T480" s="357"/>
      <c r="U480" s="357"/>
      <c r="V480" s="357"/>
      <c r="W480" s="357"/>
      <c r="X480" s="357"/>
      <c r="Y480" s="357"/>
      <c r="Z480" s="357"/>
      <c r="AA480" s="357"/>
      <c r="AB480" s="357"/>
      <c r="AC480" s="357"/>
      <c r="AD480" s="357"/>
      <c r="AE480" s="357"/>
      <c r="AF480" s="357"/>
      <c r="AG480" s="357"/>
      <c r="AH480" s="357"/>
      <c r="AI480" s="357"/>
      <c r="AJ480" s="357"/>
      <c r="AK480" s="357"/>
      <c r="AL480" s="357"/>
      <c r="AM480" s="357"/>
      <c r="AN480" s="357"/>
      <c r="AO480" s="357"/>
      <c r="AP480" s="357"/>
      <c r="AQ480" s="357"/>
      <c r="AR480" s="357"/>
      <c r="AS480" s="357"/>
      <c r="AT480" s="357"/>
      <c r="AU480" s="357"/>
      <c r="AV480" s="357"/>
      <c r="AW480" s="357"/>
      <c r="AX480" s="357"/>
      <c r="AY480" s="357"/>
      <c r="AZ480" s="357"/>
      <c r="BA480" s="357"/>
      <c r="BB480" s="357"/>
      <c r="BC480" s="357"/>
      <c r="BD480" s="357"/>
      <c r="BE480" s="357"/>
      <c r="BF480" s="357"/>
      <c r="BG480" s="357"/>
      <c r="BH480" s="357"/>
      <c r="BI480" s="357"/>
      <c r="BJ480" s="357"/>
      <c r="BK480" s="357"/>
    </row>
    <row r="481" spans="1:63" ht="9.75" customHeight="1">
      <c r="A481" s="357"/>
      <c r="B481" s="357"/>
      <c r="C481" s="357"/>
      <c r="D481" s="357"/>
      <c r="E481" s="357"/>
      <c r="F481" s="359"/>
      <c r="G481" s="357"/>
      <c r="H481" s="357"/>
      <c r="I481" s="357"/>
      <c r="J481" s="357"/>
      <c r="K481" s="357"/>
      <c r="L481" s="357"/>
      <c r="M481" s="357"/>
      <c r="N481" s="357"/>
      <c r="O481" s="357"/>
      <c r="P481" s="357"/>
      <c r="Q481" s="357"/>
      <c r="R481" s="357"/>
      <c r="S481" s="357"/>
      <c r="T481" s="357"/>
      <c r="U481" s="357"/>
      <c r="V481" s="357"/>
      <c r="W481" s="357"/>
      <c r="X481" s="357"/>
      <c r="Y481" s="357"/>
      <c r="Z481" s="357"/>
      <c r="AA481" s="357"/>
      <c r="AB481" s="357"/>
      <c r="AC481" s="357"/>
      <c r="AD481" s="357"/>
      <c r="AE481" s="357"/>
      <c r="AF481" s="357"/>
      <c r="AG481" s="357"/>
      <c r="AH481" s="357"/>
      <c r="AI481" s="357"/>
      <c r="AJ481" s="357"/>
      <c r="AK481" s="357"/>
      <c r="AL481" s="357"/>
      <c r="AM481" s="357"/>
      <c r="AN481" s="357"/>
      <c r="AO481" s="357"/>
      <c r="AP481" s="357"/>
      <c r="AQ481" s="357"/>
      <c r="AR481" s="357"/>
      <c r="AS481" s="357"/>
      <c r="AT481" s="357"/>
      <c r="AU481" s="357"/>
      <c r="AV481" s="357"/>
      <c r="AW481" s="357"/>
      <c r="AX481" s="357"/>
      <c r="AY481" s="357"/>
      <c r="AZ481" s="357"/>
      <c r="BA481" s="357"/>
      <c r="BB481" s="357"/>
      <c r="BC481" s="357"/>
      <c r="BD481" s="357"/>
      <c r="BE481" s="357"/>
      <c r="BF481" s="357"/>
      <c r="BG481" s="357"/>
      <c r="BH481" s="357"/>
      <c r="BI481" s="357"/>
      <c r="BJ481" s="357"/>
      <c r="BK481" s="357"/>
    </row>
    <row r="482" spans="1:63" ht="9.75" customHeight="1">
      <c r="A482" s="357"/>
      <c r="B482" s="357"/>
      <c r="C482" s="357"/>
      <c r="D482" s="357"/>
      <c r="E482" s="357"/>
      <c r="F482" s="359"/>
      <c r="G482" s="357"/>
      <c r="H482" s="357"/>
      <c r="I482" s="357"/>
      <c r="J482" s="357"/>
      <c r="K482" s="357"/>
      <c r="L482" s="357"/>
      <c r="M482" s="357"/>
      <c r="N482" s="357"/>
      <c r="O482" s="357"/>
      <c r="P482" s="357"/>
      <c r="Q482" s="357"/>
      <c r="R482" s="357"/>
      <c r="S482" s="357"/>
      <c r="T482" s="357"/>
      <c r="U482" s="357"/>
      <c r="V482" s="357"/>
      <c r="W482" s="357"/>
      <c r="X482" s="357"/>
      <c r="Y482" s="357"/>
      <c r="Z482" s="357"/>
      <c r="AA482" s="357"/>
      <c r="AB482" s="357"/>
      <c r="AC482" s="357"/>
      <c r="AD482" s="357"/>
      <c r="AE482" s="357"/>
      <c r="AF482" s="357"/>
      <c r="AG482" s="357"/>
      <c r="AH482" s="357"/>
      <c r="AI482" s="357"/>
      <c r="AJ482" s="357"/>
      <c r="AK482" s="357"/>
      <c r="AL482" s="357"/>
      <c r="AM482" s="357"/>
      <c r="AN482" s="357"/>
      <c r="AO482" s="357"/>
      <c r="AP482" s="357"/>
      <c r="AQ482" s="357"/>
      <c r="AR482" s="357"/>
      <c r="AS482" s="357"/>
      <c r="AT482" s="357"/>
      <c r="AU482" s="357"/>
      <c r="AV482" s="357"/>
      <c r="AW482" s="357"/>
      <c r="AX482" s="357"/>
      <c r="AY482" s="357"/>
      <c r="AZ482" s="357"/>
      <c r="BA482" s="357"/>
      <c r="BB482" s="357"/>
      <c r="BC482" s="357"/>
      <c r="BD482" s="357"/>
      <c r="BE482" s="357"/>
      <c r="BF482" s="357"/>
      <c r="BG482" s="357"/>
      <c r="BH482" s="357"/>
      <c r="BI482" s="357"/>
      <c r="BJ482" s="357"/>
      <c r="BK482" s="357"/>
    </row>
    <row r="483" spans="1:63" ht="9.75" customHeight="1">
      <c r="A483" s="357"/>
      <c r="B483" s="357"/>
      <c r="C483" s="357"/>
      <c r="D483" s="357"/>
      <c r="E483" s="357"/>
      <c r="F483" s="359"/>
      <c r="G483" s="357"/>
      <c r="H483" s="357"/>
      <c r="I483" s="357"/>
      <c r="J483" s="357"/>
      <c r="K483" s="357"/>
      <c r="L483" s="357"/>
      <c r="M483" s="357"/>
      <c r="N483" s="357"/>
      <c r="O483" s="357"/>
      <c r="P483" s="357"/>
      <c r="Q483" s="357"/>
      <c r="R483" s="357"/>
      <c r="S483" s="357"/>
      <c r="T483" s="357"/>
      <c r="U483" s="357"/>
      <c r="V483" s="357"/>
      <c r="W483" s="357"/>
      <c r="X483" s="357"/>
      <c r="Y483" s="357"/>
      <c r="Z483" s="357"/>
      <c r="AA483" s="357"/>
      <c r="AB483" s="357"/>
      <c r="AC483" s="357"/>
      <c r="AD483" s="357"/>
      <c r="AE483" s="357"/>
      <c r="AF483" s="357"/>
      <c r="AG483" s="357"/>
      <c r="AH483" s="357"/>
      <c r="AI483" s="357"/>
      <c r="AJ483" s="357"/>
      <c r="AK483" s="357"/>
      <c r="AL483" s="357"/>
      <c r="AM483" s="357"/>
      <c r="AN483" s="357"/>
      <c r="AO483" s="357"/>
      <c r="AP483" s="357"/>
      <c r="AQ483" s="357"/>
      <c r="AR483" s="357"/>
      <c r="AS483" s="357"/>
      <c r="AT483" s="357"/>
      <c r="AU483" s="357"/>
      <c r="AV483" s="357"/>
      <c r="AW483" s="357"/>
      <c r="AX483" s="357"/>
      <c r="AY483" s="357"/>
      <c r="AZ483" s="357"/>
      <c r="BA483" s="357"/>
      <c r="BB483" s="357"/>
      <c r="BC483" s="357"/>
      <c r="BD483" s="357"/>
      <c r="BE483" s="357"/>
      <c r="BF483" s="357"/>
      <c r="BG483" s="357"/>
      <c r="BH483" s="357"/>
      <c r="BI483" s="357"/>
      <c r="BJ483" s="357"/>
      <c r="BK483" s="357"/>
    </row>
    <row r="484" spans="1:63" ht="9.75" customHeight="1">
      <c r="A484" s="357"/>
      <c r="B484" s="357"/>
      <c r="C484" s="357"/>
      <c r="D484" s="357"/>
      <c r="E484" s="357"/>
      <c r="F484" s="359"/>
      <c r="G484" s="357"/>
      <c r="H484" s="357"/>
      <c r="I484" s="357"/>
      <c r="J484" s="357"/>
      <c r="K484" s="357"/>
      <c r="L484" s="357"/>
      <c r="M484" s="357"/>
      <c r="N484" s="357"/>
      <c r="O484" s="357"/>
      <c r="P484" s="357"/>
      <c r="Q484" s="357"/>
      <c r="R484" s="357"/>
      <c r="S484" s="357"/>
      <c r="T484" s="357"/>
      <c r="U484" s="357"/>
      <c r="V484" s="357"/>
      <c r="W484" s="357"/>
      <c r="X484" s="357"/>
      <c r="Y484" s="357"/>
      <c r="Z484" s="357"/>
      <c r="AA484" s="357"/>
      <c r="AB484" s="357"/>
      <c r="AC484" s="357"/>
      <c r="AD484" s="357"/>
      <c r="AE484" s="357"/>
      <c r="AF484" s="357"/>
      <c r="AG484" s="357"/>
      <c r="AH484" s="357"/>
      <c r="AI484" s="357"/>
      <c r="AJ484" s="357"/>
      <c r="AK484" s="357"/>
      <c r="AL484" s="357"/>
      <c r="AM484" s="357"/>
      <c r="AN484" s="357"/>
      <c r="AO484" s="357"/>
      <c r="AP484" s="357"/>
      <c r="AQ484" s="357"/>
      <c r="AR484" s="357"/>
      <c r="AS484" s="357"/>
      <c r="AT484" s="357"/>
      <c r="AU484" s="357"/>
      <c r="AV484" s="357"/>
      <c r="AW484" s="357"/>
      <c r="AX484" s="357"/>
      <c r="AY484" s="357"/>
      <c r="AZ484" s="357"/>
      <c r="BA484" s="357"/>
      <c r="BB484" s="357"/>
      <c r="BC484" s="357"/>
      <c r="BD484" s="357"/>
      <c r="BE484" s="357"/>
      <c r="BF484" s="357"/>
      <c r="BG484" s="357"/>
      <c r="BH484" s="357"/>
      <c r="BI484" s="357"/>
      <c r="BJ484" s="357"/>
      <c r="BK484" s="357"/>
    </row>
    <row r="485" spans="1:63" ht="9.75" customHeight="1">
      <c r="A485" s="357"/>
      <c r="B485" s="357"/>
      <c r="C485" s="357"/>
      <c r="D485" s="357"/>
      <c r="E485" s="357"/>
      <c r="F485" s="359"/>
      <c r="G485" s="357"/>
      <c r="H485" s="357"/>
      <c r="I485" s="357"/>
      <c r="J485" s="357"/>
      <c r="K485" s="357"/>
      <c r="L485" s="357"/>
      <c r="M485" s="357"/>
      <c r="N485" s="357"/>
      <c r="O485" s="357"/>
      <c r="P485" s="357"/>
      <c r="Q485" s="357"/>
      <c r="R485" s="357"/>
      <c r="S485" s="357"/>
      <c r="T485" s="357"/>
      <c r="U485" s="357"/>
      <c r="V485" s="357"/>
      <c r="W485" s="357"/>
      <c r="X485" s="357"/>
      <c r="Y485" s="357"/>
      <c r="Z485" s="357"/>
      <c r="AA485" s="357"/>
      <c r="AB485" s="357"/>
      <c r="AC485" s="357"/>
      <c r="AD485" s="357"/>
      <c r="AE485" s="357"/>
      <c r="AF485" s="357"/>
      <c r="AG485" s="357"/>
      <c r="AH485" s="357"/>
      <c r="AI485" s="357"/>
      <c r="AJ485" s="357"/>
      <c r="AK485" s="357"/>
      <c r="AL485" s="357"/>
      <c r="AM485" s="357"/>
      <c r="AN485" s="357"/>
      <c r="AO485" s="357"/>
      <c r="AP485" s="357"/>
      <c r="AQ485" s="357"/>
      <c r="AR485" s="357"/>
      <c r="AS485" s="357"/>
      <c r="AT485" s="357"/>
      <c r="AU485" s="357"/>
      <c r="AV485" s="357"/>
      <c r="AW485" s="357"/>
      <c r="AX485" s="357"/>
      <c r="AY485" s="357"/>
      <c r="AZ485" s="357"/>
      <c r="BA485" s="357"/>
      <c r="BB485" s="357"/>
      <c r="BC485" s="357"/>
      <c r="BD485" s="357"/>
      <c r="BE485" s="357"/>
      <c r="BF485" s="357"/>
      <c r="BG485" s="357"/>
      <c r="BH485" s="357"/>
      <c r="BI485" s="357"/>
      <c r="BJ485" s="357"/>
      <c r="BK485" s="357"/>
    </row>
    <row r="486" spans="1:63" ht="9.75" customHeight="1">
      <c r="A486" s="357"/>
      <c r="B486" s="357"/>
      <c r="C486" s="357"/>
      <c r="D486" s="357"/>
      <c r="E486" s="357"/>
      <c r="F486" s="359"/>
      <c r="G486" s="357"/>
      <c r="H486" s="357"/>
      <c r="I486" s="357"/>
      <c r="J486" s="357"/>
      <c r="K486" s="357"/>
      <c r="L486" s="357"/>
      <c r="M486" s="357"/>
      <c r="N486" s="357"/>
      <c r="O486" s="357"/>
      <c r="P486" s="357"/>
      <c r="Q486" s="357"/>
      <c r="R486" s="357"/>
      <c r="S486" s="357"/>
      <c r="T486" s="357"/>
      <c r="U486" s="357"/>
      <c r="V486" s="357"/>
      <c r="W486" s="357"/>
      <c r="X486" s="357"/>
      <c r="Y486" s="357"/>
      <c r="Z486" s="357"/>
      <c r="AA486" s="357"/>
      <c r="AB486" s="357"/>
      <c r="AC486" s="357"/>
      <c r="AD486" s="357"/>
      <c r="AE486" s="357"/>
      <c r="AF486" s="357"/>
      <c r="AG486" s="357"/>
      <c r="AH486" s="357"/>
      <c r="AI486" s="357"/>
      <c r="AJ486" s="357"/>
      <c r="AK486" s="357"/>
      <c r="AL486" s="357"/>
      <c r="AM486" s="357"/>
      <c r="AN486" s="357"/>
      <c r="AO486" s="357"/>
      <c r="AP486" s="357"/>
      <c r="AQ486" s="357"/>
      <c r="AR486" s="357"/>
      <c r="AS486" s="357"/>
      <c r="AT486" s="357"/>
      <c r="AU486" s="357"/>
      <c r="AV486" s="357"/>
      <c r="AW486" s="357"/>
      <c r="AX486" s="357"/>
      <c r="AY486" s="357"/>
      <c r="AZ486" s="357"/>
      <c r="BA486" s="357"/>
      <c r="BB486" s="357"/>
      <c r="BC486" s="357"/>
      <c r="BD486" s="357"/>
      <c r="BE486" s="357"/>
      <c r="BF486" s="357"/>
      <c r="BG486" s="357"/>
      <c r="BH486" s="357"/>
      <c r="BI486" s="357"/>
      <c r="BJ486" s="357"/>
      <c r="BK486" s="357"/>
    </row>
    <row r="487" spans="1:63" ht="9.75" customHeight="1">
      <c r="A487" s="357"/>
      <c r="B487" s="357"/>
      <c r="C487" s="357"/>
      <c r="D487" s="357"/>
      <c r="E487" s="357"/>
      <c r="F487" s="359"/>
      <c r="G487" s="357"/>
      <c r="H487" s="357"/>
      <c r="I487" s="357"/>
      <c r="J487" s="357"/>
      <c r="K487" s="357"/>
      <c r="L487" s="357"/>
      <c r="M487" s="357"/>
      <c r="N487" s="357"/>
      <c r="O487" s="357"/>
      <c r="P487" s="357"/>
      <c r="Q487" s="357"/>
      <c r="R487" s="357"/>
      <c r="S487" s="357"/>
      <c r="T487" s="357"/>
      <c r="U487" s="357"/>
      <c r="V487" s="357"/>
      <c r="W487" s="357"/>
      <c r="X487" s="357"/>
      <c r="Y487" s="357"/>
      <c r="Z487" s="357"/>
      <c r="AA487" s="357"/>
      <c r="AB487" s="357"/>
      <c r="AC487" s="357"/>
      <c r="AD487" s="357"/>
      <c r="AE487" s="357"/>
      <c r="AF487" s="357"/>
      <c r="AG487" s="357"/>
      <c r="AH487" s="357"/>
      <c r="AI487" s="357"/>
      <c r="AJ487" s="357"/>
      <c r="AK487" s="357"/>
      <c r="AL487" s="357"/>
      <c r="AM487" s="357"/>
      <c r="AN487" s="357"/>
      <c r="AO487" s="357"/>
      <c r="AP487" s="357"/>
      <c r="AQ487" s="357"/>
      <c r="AR487" s="357"/>
      <c r="AS487" s="357"/>
      <c r="AT487" s="357"/>
      <c r="AU487" s="357"/>
      <c r="AV487" s="357"/>
      <c r="AW487" s="357"/>
      <c r="AX487" s="357"/>
      <c r="AY487" s="357"/>
      <c r="AZ487" s="357"/>
      <c r="BA487" s="357"/>
      <c r="BB487" s="357"/>
      <c r="BC487" s="357"/>
      <c r="BD487" s="357"/>
      <c r="BE487" s="357"/>
      <c r="BF487" s="357"/>
      <c r="BG487" s="357"/>
      <c r="BH487" s="357"/>
      <c r="BI487" s="357"/>
      <c r="BJ487" s="357"/>
      <c r="BK487" s="357"/>
    </row>
    <row r="488" spans="1:63" ht="9.75" customHeight="1">
      <c r="A488" s="357"/>
      <c r="B488" s="357"/>
      <c r="C488" s="357"/>
      <c r="D488" s="357"/>
      <c r="E488" s="357"/>
      <c r="F488" s="359"/>
      <c r="G488" s="357"/>
      <c r="H488" s="357"/>
      <c r="I488" s="357"/>
      <c r="J488" s="357"/>
      <c r="K488" s="357"/>
      <c r="L488" s="357"/>
      <c r="M488" s="357"/>
      <c r="N488" s="357"/>
      <c r="O488" s="357"/>
      <c r="P488" s="357"/>
      <c r="Q488" s="357"/>
      <c r="R488" s="357"/>
      <c r="S488" s="357"/>
      <c r="T488" s="357"/>
      <c r="U488" s="357"/>
      <c r="V488" s="357"/>
      <c r="W488" s="357"/>
      <c r="X488" s="357"/>
      <c r="Y488" s="357"/>
      <c r="Z488" s="357"/>
      <c r="AA488" s="357"/>
      <c r="AB488" s="357"/>
      <c r="AC488" s="357"/>
      <c r="AD488" s="357"/>
      <c r="AE488" s="357"/>
      <c r="AF488" s="357"/>
      <c r="AG488" s="357"/>
      <c r="AH488" s="357"/>
      <c r="AI488" s="357"/>
      <c r="AJ488" s="357"/>
      <c r="AK488" s="357"/>
      <c r="AL488" s="357"/>
      <c r="AM488" s="357"/>
      <c r="AN488" s="357"/>
      <c r="AO488" s="357"/>
      <c r="AP488" s="357"/>
      <c r="AQ488" s="357"/>
      <c r="AR488" s="357"/>
      <c r="AS488" s="357"/>
      <c r="AT488" s="357"/>
      <c r="AU488" s="357"/>
      <c r="AV488" s="357"/>
      <c r="AW488" s="357"/>
      <c r="AX488" s="357"/>
      <c r="AY488" s="357"/>
      <c r="AZ488" s="357"/>
      <c r="BA488" s="357"/>
      <c r="BB488" s="357"/>
      <c r="BC488" s="357"/>
      <c r="BD488" s="357"/>
      <c r="BE488" s="357"/>
      <c r="BF488" s="357"/>
      <c r="BG488" s="357"/>
      <c r="BH488" s="357"/>
      <c r="BI488" s="357"/>
      <c r="BJ488" s="357"/>
      <c r="BK488" s="357"/>
    </row>
    <row r="489" spans="1:63" ht="9.75" customHeight="1">
      <c r="A489" s="357"/>
      <c r="B489" s="357"/>
      <c r="C489" s="357"/>
      <c r="D489" s="357"/>
      <c r="E489" s="357"/>
      <c r="F489" s="359"/>
      <c r="G489" s="357"/>
      <c r="H489" s="357"/>
      <c r="I489" s="357"/>
      <c r="J489" s="357"/>
      <c r="K489" s="357"/>
      <c r="L489" s="357"/>
      <c r="M489" s="357"/>
      <c r="N489" s="357"/>
      <c r="O489" s="357"/>
      <c r="P489" s="357"/>
      <c r="Q489" s="357"/>
      <c r="R489" s="357"/>
      <c r="S489" s="357"/>
      <c r="T489" s="357"/>
      <c r="U489" s="357"/>
      <c r="V489" s="357"/>
      <c r="W489" s="357"/>
      <c r="X489" s="357"/>
      <c r="Y489" s="357"/>
      <c r="Z489" s="357"/>
      <c r="AA489" s="357"/>
      <c r="AB489" s="357"/>
      <c r="AC489" s="357"/>
      <c r="AD489" s="357"/>
      <c r="AE489" s="357"/>
      <c r="AF489" s="357"/>
      <c r="AG489" s="357"/>
      <c r="AH489" s="357"/>
      <c r="AI489" s="357"/>
      <c r="AJ489" s="357"/>
      <c r="AK489" s="357"/>
      <c r="AL489" s="357"/>
      <c r="AM489" s="357"/>
      <c r="AN489" s="357"/>
      <c r="AO489" s="357"/>
      <c r="AP489" s="357"/>
      <c r="AQ489" s="357"/>
      <c r="AR489" s="357"/>
      <c r="AS489" s="357"/>
      <c r="AT489" s="357"/>
      <c r="AU489" s="357"/>
      <c r="AV489" s="357"/>
      <c r="AW489" s="357"/>
      <c r="AX489" s="357"/>
      <c r="AY489" s="357"/>
      <c r="AZ489" s="357"/>
      <c r="BA489" s="357"/>
      <c r="BB489" s="357"/>
      <c r="BC489" s="357"/>
      <c r="BD489" s="357"/>
      <c r="BE489" s="357"/>
      <c r="BF489" s="357"/>
      <c r="BG489" s="357"/>
      <c r="BH489" s="357"/>
      <c r="BI489" s="357"/>
      <c r="BJ489" s="357"/>
      <c r="BK489" s="357"/>
    </row>
    <row r="490" spans="1:63" ht="9.75" customHeight="1">
      <c r="A490" s="357"/>
      <c r="B490" s="357"/>
      <c r="C490" s="357"/>
      <c r="D490" s="357"/>
      <c r="E490" s="357"/>
      <c r="F490" s="359"/>
      <c r="G490" s="357"/>
      <c r="H490" s="357"/>
      <c r="I490" s="357"/>
      <c r="J490" s="357"/>
      <c r="K490" s="357"/>
      <c r="L490" s="357"/>
      <c r="M490" s="357"/>
      <c r="N490" s="357"/>
      <c r="O490" s="357"/>
      <c r="P490" s="357"/>
      <c r="Q490" s="357"/>
      <c r="R490" s="357"/>
      <c r="S490" s="357"/>
      <c r="T490" s="357"/>
      <c r="U490" s="357"/>
      <c r="V490" s="357"/>
      <c r="W490" s="357"/>
      <c r="X490" s="357"/>
      <c r="Y490" s="357"/>
      <c r="Z490" s="357"/>
      <c r="AA490" s="357"/>
      <c r="AB490" s="357"/>
      <c r="AC490" s="357"/>
      <c r="AD490" s="357"/>
      <c r="AE490" s="357"/>
      <c r="AF490" s="357"/>
      <c r="AG490" s="357"/>
      <c r="AH490" s="357"/>
      <c r="AI490" s="357"/>
      <c r="AJ490" s="357"/>
      <c r="AK490" s="357"/>
      <c r="AL490" s="357"/>
      <c r="AM490" s="357"/>
      <c r="AN490" s="357"/>
      <c r="AO490" s="357"/>
      <c r="AP490" s="357"/>
      <c r="AQ490" s="357"/>
      <c r="AR490" s="357"/>
      <c r="AS490" s="357"/>
      <c r="AT490" s="357"/>
      <c r="AU490" s="357"/>
      <c r="AV490" s="357"/>
      <c r="AW490" s="357"/>
      <c r="AX490" s="357"/>
      <c r="AY490" s="357"/>
      <c r="AZ490" s="357"/>
      <c r="BA490" s="357"/>
      <c r="BB490" s="357"/>
      <c r="BC490" s="357"/>
      <c r="BD490" s="357"/>
      <c r="BE490" s="357"/>
      <c r="BF490" s="357"/>
      <c r="BG490" s="357"/>
      <c r="BH490" s="357"/>
      <c r="BI490" s="357"/>
      <c r="BJ490" s="357"/>
      <c r="BK490" s="357"/>
    </row>
    <row r="491" spans="1:63" ht="9.75" customHeight="1">
      <c r="A491" s="357"/>
      <c r="B491" s="357"/>
      <c r="C491" s="357"/>
      <c r="D491" s="357"/>
      <c r="E491" s="357"/>
      <c r="F491" s="359"/>
      <c r="G491" s="357"/>
      <c r="H491" s="357"/>
      <c r="I491" s="357"/>
      <c r="J491" s="357"/>
      <c r="K491" s="357"/>
      <c r="L491" s="357"/>
      <c r="M491" s="357"/>
      <c r="N491" s="357"/>
      <c r="O491" s="357"/>
      <c r="P491" s="357"/>
      <c r="Q491" s="357"/>
      <c r="R491" s="357"/>
      <c r="S491" s="357"/>
      <c r="T491" s="357"/>
      <c r="U491" s="357"/>
      <c r="V491" s="357"/>
      <c r="W491" s="357"/>
      <c r="X491" s="357"/>
      <c r="Y491" s="357"/>
      <c r="Z491" s="357"/>
      <c r="AA491" s="357"/>
      <c r="AB491" s="357"/>
      <c r="AC491" s="357"/>
      <c r="AD491" s="357"/>
      <c r="AE491" s="357"/>
      <c r="AF491" s="357"/>
      <c r="AG491" s="357"/>
      <c r="AH491" s="357"/>
      <c r="AI491" s="357"/>
      <c r="AJ491" s="357"/>
      <c r="AK491" s="357"/>
      <c r="AL491" s="357"/>
      <c r="AM491" s="357"/>
      <c r="AN491" s="357"/>
      <c r="AO491" s="357"/>
      <c r="AP491" s="357"/>
      <c r="AQ491" s="357"/>
      <c r="AR491" s="357"/>
      <c r="AS491" s="357"/>
      <c r="AT491" s="357"/>
      <c r="AU491" s="357"/>
      <c r="AV491" s="357"/>
      <c r="AW491" s="357"/>
      <c r="AX491" s="357"/>
      <c r="AY491" s="357"/>
      <c r="AZ491" s="357"/>
      <c r="BA491" s="357"/>
      <c r="BB491" s="357"/>
      <c r="BC491" s="357"/>
      <c r="BD491" s="357"/>
      <c r="BE491" s="357"/>
      <c r="BF491" s="357"/>
      <c r="BG491" s="357"/>
      <c r="BH491" s="357"/>
      <c r="BI491" s="357"/>
      <c r="BJ491" s="357"/>
      <c r="BK491" s="357"/>
    </row>
    <row r="492" spans="1:63" ht="9.75" customHeight="1">
      <c r="A492" s="357"/>
      <c r="B492" s="357"/>
      <c r="C492" s="357"/>
      <c r="D492" s="357"/>
      <c r="E492" s="357"/>
      <c r="F492" s="359"/>
      <c r="G492" s="357"/>
      <c r="H492" s="357"/>
      <c r="I492" s="357"/>
      <c r="J492" s="357"/>
      <c r="K492" s="357"/>
      <c r="L492" s="357"/>
      <c r="M492" s="357"/>
      <c r="N492" s="357"/>
      <c r="O492" s="357"/>
      <c r="P492" s="357"/>
      <c r="Q492" s="357"/>
      <c r="R492" s="357"/>
      <c r="S492" s="357"/>
      <c r="T492" s="357"/>
      <c r="U492" s="357"/>
      <c r="V492" s="357"/>
      <c r="W492" s="357"/>
      <c r="X492" s="357"/>
      <c r="Y492" s="357"/>
      <c r="Z492" s="357"/>
      <c r="AA492" s="357"/>
      <c r="AB492" s="357"/>
      <c r="AC492" s="357"/>
      <c r="AD492" s="357"/>
      <c r="AE492" s="357"/>
      <c r="AF492" s="357"/>
      <c r="AG492" s="357"/>
      <c r="AH492" s="357"/>
      <c r="AI492" s="357"/>
      <c r="AJ492" s="357"/>
      <c r="AK492" s="357"/>
      <c r="AL492" s="357"/>
      <c r="AM492" s="357"/>
      <c r="AN492" s="357"/>
      <c r="AO492" s="357"/>
      <c r="AP492" s="357"/>
      <c r="AQ492" s="357"/>
      <c r="AR492" s="357"/>
      <c r="AS492" s="357"/>
      <c r="AT492" s="357"/>
      <c r="AU492" s="357"/>
      <c r="AV492" s="357"/>
      <c r="AW492" s="357"/>
      <c r="AX492" s="357"/>
      <c r="AY492" s="357"/>
      <c r="AZ492" s="357"/>
      <c r="BA492" s="357"/>
      <c r="BB492" s="357"/>
      <c r="BC492" s="357"/>
      <c r="BD492" s="357"/>
      <c r="BE492" s="357"/>
      <c r="BF492" s="357"/>
      <c r="BG492" s="357"/>
      <c r="BH492" s="357"/>
      <c r="BI492" s="357"/>
      <c r="BJ492" s="357"/>
      <c r="BK492" s="357"/>
    </row>
    <row r="493" spans="1:63" ht="9.75" customHeight="1">
      <c r="A493" s="357"/>
      <c r="B493" s="357"/>
      <c r="C493" s="357"/>
      <c r="D493" s="357"/>
      <c r="E493" s="357"/>
      <c r="F493" s="359"/>
      <c r="G493" s="357"/>
      <c r="H493" s="357"/>
      <c r="I493" s="357"/>
      <c r="J493" s="357"/>
      <c r="K493" s="357"/>
      <c r="L493" s="357"/>
      <c r="M493" s="357"/>
      <c r="N493" s="357"/>
      <c r="O493" s="357"/>
      <c r="P493" s="357"/>
      <c r="Q493" s="357"/>
      <c r="R493" s="357"/>
      <c r="S493" s="357"/>
      <c r="T493" s="357"/>
      <c r="U493" s="357"/>
      <c r="V493" s="357"/>
      <c r="W493" s="357"/>
      <c r="X493" s="357"/>
      <c r="Y493" s="357"/>
      <c r="Z493" s="357"/>
      <c r="AA493" s="357"/>
      <c r="AB493" s="357"/>
      <c r="AC493" s="357"/>
      <c r="AD493" s="357"/>
      <c r="AE493" s="357"/>
      <c r="AF493" s="357"/>
      <c r="AG493" s="357"/>
      <c r="AH493" s="357"/>
      <c r="AI493" s="357"/>
      <c r="AJ493" s="357"/>
      <c r="AK493" s="357"/>
      <c r="AL493" s="357"/>
      <c r="AM493" s="357"/>
      <c r="AN493" s="357"/>
      <c r="AO493" s="357"/>
      <c r="AP493" s="357"/>
      <c r="AQ493" s="357"/>
      <c r="AR493" s="357"/>
      <c r="AS493" s="357"/>
      <c r="AT493" s="357"/>
      <c r="AU493" s="357"/>
      <c r="AV493" s="357"/>
      <c r="AW493" s="357"/>
      <c r="AX493" s="357"/>
      <c r="AY493" s="357"/>
      <c r="AZ493" s="357"/>
      <c r="BA493" s="357"/>
      <c r="BB493" s="357"/>
      <c r="BC493" s="357"/>
      <c r="BD493" s="357"/>
      <c r="BE493" s="357"/>
      <c r="BF493" s="357"/>
      <c r="BG493" s="357"/>
      <c r="BH493" s="357"/>
      <c r="BI493" s="357"/>
      <c r="BJ493" s="357"/>
      <c r="BK493" s="357"/>
    </row>
    <row r="494" spans="1:63" ht="9.75" customHeight="1">
      <c r="A494" s="357"/>
      <c r="B494" s="357"/>
      <c r="C494" s="357"/>
      <c r="D494" s="357"/>
      <c r="E494" s="357"/>
      <c r="F494" s="359"/>
      <c r="G494" s="357"/>
      <c r="H494" s="357"/>
      <c r="I494" s="357"/>
      <c r="J494" s="357"/>
      <c r="K494" s="357"/>
      <c r="L494" s="357"/>
      <c r="M494" s="357"/>
      <c r="N494" s="357"/>
      <c r="O494" s="357"/>
      <c r="P494" s="357"/>
      <c r="Q494" s="357"/>
      <c r="R494" s="357"/>
      <c r="S494" s="357"/>
      <c r="T494" s="357"/>
      <c r="U494" s="357"/>
      <c r="V494" s="357"/>
      <c r="W494" s="357"/>
      <c r="X494" s="357"/>
      <c r="Y494" s="357"/>
      <c r="Z494" s="357"/>
      <c r="AA494" s="357"/>
      <c r="AB494" s="357"/>
      <c r="AC494" s="357"/>
      <c r="AD494" s="357"/>
      <c r="AE494" s="357"/>
      <c r="AF494" s="357"/>
      <c r="AG494" s="357"/>
      <c r="AH494" s="357"/>
      <c r="AI494" s="357"/>
      <c r="AJ494" s="357"/>
      <c r="AK494" s="357"/>
      <c r="AL494" s="357"/>
      <c r="AM494" s="357"/>
      <c r="AN494" s="357"/>
      <c r="AO494" s="357"/>
      <c r="AP494" s="357"/>
      <c r="AQ494" s="357"/>
      <c r="AR494" s="357"/>
      <c r="AS494" s="357"/>
      <c r="AT494" s="357"/>
      <c r="AU494" s="357"/>
      <c r="AV494" s="357"/>
      <c r="AW494" s="357"/>
      <c r="AX494" s="357"/>
      <c r="AY494" s="357"/>
      <c r="AZ494" s="357"/>
      <c r="BA494" s="357"/>
      <c r="BB494" s="357"/>
      <c r="BC494" s="357"/>
      <c r="BD494" s="357"/>
      <c r="BE494" s="357"/>
      <c r="BF494" s="357"/>
      <c r="BG494" s="357"/>
      <c r="BH494" s="357"/>
      <c r="BI494" s="357"/>
      <c r="BJ494" s="357"/>
      <c r="BK494" s="357"/>
    </row>
    <row r="495" spans="1:63" ht="9.75" customHeight="1">
      <c r="A495" s="357"/>
      <c r="B495" s="357"/>
      <c r="C495" s="357"/>
      <c r="D495" s="357"/>
      <c r="E495" s="357"/>
      <c r="F495" s="359"/>
      <c r="G495" s="357"/>
      <c r="H495" s="357"/>
      <c r="I495" s="357"/>
      <c r="J495" s="357"/>
      <c r="K495" s="357"/>
      <c r="L495" s="357"/>
      <c r="M495" s="357"/>
      <c r="N495" s="357"/>
      <c r="O495" s="357"/>
      <c r="P495" s="357"/>
      <c r="Q495" s="357"/>
      <c r="R495" s="357"/>
      <c r="S495" s="357"/>
      <c r="T495" s="357"/>
      <c r="U495" s="357"/>
      <c r="V495" s="357"/>
      <c r="W495" s="357"/>
      <c r="X495" s="357"/>
      <c r="Y495" s="357"/>
      <c r="Z495" s="357"/>
      <c r="AA495" s="357"/>
      <c r="AB495" s="357"/>
      <c r="AC495" s="357"/>
      <c r="AD495" s="357"/>
      <c r="AE495" s="357"/>
      <c r="AF495" s="357"/>
      <c r="AG495" s="357"/>
      <c r="AH495" s="357"/>
      <c r="AI495" s="357"/>
      <c r="AJ495" s="357"/>
      <c r="AK495" s="357"/>
      <c r="AL495" s="357"/>
      <c r="AM495" s="357"/>
      <c r="AN495" s="357"/>
      <c r="AO495" s="357"/>
      <c r="AP495" s="357"/>
      <c r="AQ495" s="357"/>
      <c r="AR495" s="357"/>
      <c r="AS495" s="357"/>
      <c r="AT495" s="357"/>
      <c r="AU495" s="357"/>
      <c r="AV495" s="357"/>
      <c r="AW495" s="357"/>
      <c r="AX495" s="357"/>
      <c r="AY495" s="357"/>
      <c r="AZ495" s="357"/>
      <c r="BA495" s="357"/>
      <c r="BB495" s="357"/>
      <c r="BC495" s="357"/>
      <c r="BD495" s="357"/>
      <c r="BE495" s="357"/>
      <c r="BF495" s="357"/>
      <c r="BG495" s="357"/>
      <c r="BH495" s="357"/>
      <c r="BI495" s="357"/>
      <c r="BJ495" s="357"/>
      <c r="BK495" s="357"/>
    </row>
    <row r="496" spans="1:63" ht="9.75" customHeight="1">
      <c r="A496" s="357"/>
      <c r="B496" s="357"/>
      <c r="C496" s="357"/>
      <c r="D496" s="357"/>
      <c r="E496" s="357"/>
      <c r="F496" s="359"/>
      <c r="G496" s="357"/>
      <c r="H496" s="357"/>
      <c r="I496" s="357"/>
      <c r="J496" s="357"/>
      <c r="K496" s="357"/>
      <c r="L496" s="357"/>
      <c r="M496" s="357"/>
      <c r="N496" s="357"/>
      <c r="O496" s="357"/>
      <c r="P496" s="357"/>
      <c r="Q496" s="357"/>
      <c r="R496" s="357"/>
      <c r="S496" s="357"/>
      <c r="T496" s="357"/>
      <c r="U496" s="357"/>
      <c r="V496" s="357"/>
      <c r="W496" s="357"/>
      <c r="X496" s="357"/>
      <c r="Y496" s="357"/>
      <c r="Z496" s="357"/>
      <c r="AA496" s="357"/>
      <c r="AB496" s="357"/>
      <c r="AC496" s="357"/>
      <c r="AD496" s="357"/>
      <c r="AE496" s="357"/>
      <c r="AF496" s="357"/>
      <c r="AG496" s="357"/>
      <c r="AH496" s="357"/>
      <c r="AI496" s="357"/>
      <c r="AJ496" s="357"/>
      <c r="AK496" s="357"/>
      <c r="AL496" s="357"/>
      <c r="AM496" s="357"/>
      <c r="AN496" s="357"/>
      <c r="AO496" s="357"/>
      <c r="AP496" s="357"/>
      <c r="AQ496" s="357"/>
      <c r="AR496" s="357"/>
      <c r="AS496" s="357"/>
      <c r="AT496" s="357"/>
      <c r="AU496" s="357"/>
      <c r="AV496" s="357"/>
      <c r="AW496" s="357"/>
      <c r="AX496" s="357"/>
      <c r="AY496" s="357"/>
      <c r="AZ496" s="357"/>
      <c r="BA496" s="357"/>
      <c r="BB496" s="357"/>
      <c r="BC496" s="357"/>
      <c r="BD496" s="357"/>
      <c r="BE496" s="357"/>
      <c r="BF496" s="357"/>
      <c r="BG496" s="357"/>
      <c r="BH496" s="357"/>
      <c r="BI496" s="357"/>
      <c r="BJ496" s="357"/>
      <c r="BK496" s="357"/>
    </row>
    <row r="497" spans="1:63" ht="9.75" customHeight="1">
      <c r="A497" s="357"/>
      <c r="B497" s="357"/>
      <c r="C497" s="357"/>
      <c r="D497" s="357"/>
      <c r="E497" s="357"/>
      <c r="F497" s="359"/>
      <c r="G497" s="357"/>
      <c r="H497" s="357"/>
      <c r="I497" s="357"/>
      <c r="J497" s="357"/>
      <c r="K497" s="357"/>
      <c r="L497" s="357"/>
      <c r="M497" s="357"/>
      <c r="N497" s="357"/>
      <c r="O497" s="357"/>
      <c r="P497" s="357"/>
      <c r="Q497" s="357"/>
      <c r="R497" s="357"/>
      <c r="S497" s="357"/>
      <c r="T497" s="357"/>
      <c r="U497" s="357"/>
      <c r="V497" s="357"/>
      <c r="W497" s="357"/>
      <c r="X497" s="357"/>
      <c r="Y497" s="357"/>
      <c r="Z497" s="357"/>
      <c r="AA497" s="357"/>
      <c r="AB497" s="357"/>
      <c r="AC497" s="357"/>
      <c r="AD497" s="357"/>
      <c r="AE497" s="357"/>
      <c r="AF497" s="357"/>
      <c r="AG497" s="357"/>
      <c r="AH497" s="357"/>
      <c r="AI497" s="357"/>
      <c r="AJ497" s="357"/>
      <c r="AK497" s="357"/>
      <c r="AL497" s="357"/>
      <c r="AM497" s="357"/>
      <c r="AN497" s="357"/>
      <c r="AO497" s="357"/>
      <c r="AP497" s="357"/>
      <c r="AQ497" s="357"/>
      <c r="AR497" s="357"/>
      <c r="AS497" s="357"/>
      <c r="AT497" s="357"/>
      <c r="AU497" s="357"/>
      <c r="AV497" s="357"/>
      <c r="AW497" s="357"/>
      <c r="AX497" s="357"/>
      <c r="AY497" s="357"/>
      <c r="AZ497" s="357"/>
      <c r="BA497" s="357"/>
      <c r="BB497" s="357"/>
      <c r="BC497" s="357"/>
      <c r="BD497" s="357"/>
      <c r="BE497" s="357"/>
      <c r="BF497" s="357"/>
      <c r="BG497" s="357"/>
      <c r="BH497" s="357"/>
      <c r="BI497" s="357"/>
      <c r="BJ497" s="357"/>
      <c r="BK497" s="357"/>
    </row>
    <row r="498" spans="1:63" ht="9.75" customHeight="1">
      <c r="A498" s="357"/>
      <c r="B498" s="357"/>
      <c r="C498" s="357"/>
      <c r="D498" s="357"/>
      <c r="E498" s="357"/>
      <c r="F498" s="359"/>
      <c r="G498" s="357"/>
      <c r="H498" s="357"/>
      <c r="I498" s="357"/>
      <c r="J498" s="357"/>
      <c r="K498" s="357"/>
      <c r="L498" s="357"/>
      <c r="M498" s="357"/>
      <c r="N498" s="357"/>
      <c r="O498" s="357"/>
      <c r="P498" s="357"/>
      <c r="Q498" s="357"/>
      <c r="R498" s="357"/>
      <c r="S498" s="357"/>
      <c r="T498" s="357"/>
      <c r="U498" s="357"/>
      <c r="V498" s="357"/>
      <c r="W498" s="357"/>
      <c r="X498" s="357"/>
      <c r="Y498" s="357"/>
      <c r="Z498" s="357"/>
      <c r="AA498" s="357"/>
      <c r="AB498" s="357"/>
      <c r="AC498" s="357"/>
      <c r="AD498" s="357"/>
      <c r="AE498" s="357"/>
      <c r="AF498" s="357"/>
      <c r="AG498" s="357"/>
      <c r="AH498" s="357"/>
      <c r="AI498" s="357"/>
      <c r="AJ498" s="357"/>
      <c r="AK498" s="357"/>
      <c r="AL498" s="357"/>
      <c r="AM498" s="357"/>
      <c r="AN498" s="357"/>
      <c r="AO498" s="357"/>
      <c r="AP498" s="357"/>
      <c r="AQ498" s="357"/>
      <c r="AR498" s="357"/>
      <c r="AS498" s="357"/>
      <c r="AT498" s="357"/>
      <c r="AU498" s="357"/>
      <c r="AV498" s="357"/>
      <c r="AW498" s="357"/>
      <c r="AX498" s="357"/>
      <c r="AY498" s="357"/>
      <c r="AZ498" s="357"/>
      <c r="BA498" s="357"/>
      <c r="BB498" s="357"/>
      <c r="BC498" s="357"/>
      <c r="BD498" s="357"/>
      <c r="BE498" s="357"/>
      <c r="BF498" s="357"/>
      <c r="BG498" s="357"/>
      <c r="BH498" s="357"/>
      <c r="BI498" s="357"/>
      <c r="BJ498" s="357"/>
      <c r="BK498" s="357"/>
    </row>
    <row r="499" spans="1:63" ht="9.75" customHeight="1">
      <c r="A499" s="357"/>
      <c r="B499" s="357"/>
      <c r="C499" s="357"/>
      <c r="D499" s="357"/>
      <c r="E499" s="357"/>
      <c r="F499" s="359"/>
      <c r="G499" s="357"/>
      <c r="H499" s="357"/>
      <c r="I499" s="357"/>
      <c r="J499" s="357"/>
      <c r="K499" s="357"/>
      <c r="L499" s="357"/>
      <c r="M499" s="357"/>
      <c r="N499" s="357"/>
      <c r="O499" s="357"/>
      <c r="P499" s="357"/>
      <c r="Q499" s="357"/>
      <c r="R499" s="357"/>
      <c r="S499" s="357"/>
      <c r="T499" s="357"/>
      <c r="U499" s="357"/>
      <c r="V499" s="357"/>
      <c r="W499" s="357"/>
      <c r="X499" s="357"/>
      <c r="Y499" s="357"/>
      <c r="Z499" s="357"/>
      <c r="AA499" s="357"/>
      <c r="AB499" s="357"/>
      <c r="AC499" s="357"/>
      <c r="AD499" s="357"/>
      <c r="AE499" s="357"/>
      <c r="AF499" s="357"/>
      <c r="AG499" s="357"/>
      <c r="AH499" s="357"/>
      <c r="AI499" s="357"/>
      <c r="AJ499" s="357"/>
      <c r="AK499" s="357"/>
      <c r="AL499" s="357"/>
      <c r="AM499" s="357"/>
      <c r="AN499" s="357"/>
      <c r="AO499" s="357"/>
      <c r="AP499" s="357"/>
      <c r="AQ499" s="357"/>
      <c r="AR499" s="357"/>
      <c r="AS499" s="357"/>
      <c r="AT499" s="357"/>
      <c r="AU499" s="357"/>
      <c r="AV499" s="357"/>
      <c r="AW499" s="357"/>
      <c r="AX499" s="357"/>
      <c r="AY499" s="357"/>
      <c r="AZ499" s="357"/>
      <c r="BA499" s="357"/>
      <c r="BB499" s="357"/>
      <c r="BC499" s="357"/>
      <c r="BD499" s="357"/>
      <c r="BE499" s="357"/>
      <c r="BF499" s="357"/>
      <c r="BG499" s="357"/>
      <c r="BH499" s="357"/>
      <c r="BI499" s="357"/>
      <c r="BJ499" s="357"/>
      <c r="BK499" s="357"/>
    </row>
    <row r="500" spans="1:63" ht="9.75" customHeight="1">
      <c r="A500" s="357"/>
      <c r="B500" s="357"/>
      <c r="C500" s="357"/>
      <c r="D500" s="357"/>
      <c r="E500" s="357"/>
      <c r="F500" s="359"/>
      <c r="G500" s="357"/>
      <c r="H500" s="357"/>
      <c r="I500" s="357"/>
      <c r="J500" s="357"/>
      <c r="K500" s="357"/>
      <c r="L500" s="357"/>
      <c r="M500" s="357"/>
      <c r="N500" s="357"/>
      <c r="O500" s="357"/>
      <c r="P500" s="357"/>
      <c r="Q500" s="357"/>
      <c r="R500" s="357"/>
      <c r="S500" s="357"/>
      <c r="T500" s="357"/>
      <c r="U500" s="357"/>
      <c r="V500" s="357"/>
      <c r="W500" s="357"/>
      <c r="X500" s="357"/>
      <c r="Y500" s="357"/>
      <c r="Z500" s="357"/>
      <c r="AA500" s="357"/>
      <c r="AB500" s="357"/>
      <c r="AC500" s="357"/>
      <c r="AD500" s="357"/>
      <c r="AE500" s="357"/>
      <c r="AF500" s="357"/>
      <c r="AG500" s="357"/>
      <c r="AH500" s="357"/>
      <c r="AI500" s="357"/>
      <c r="AJ500" s="357"/>
      <c r="AK500" s="357"/>
      <c r="AL500" s="357"/>
      <c r="AM500" s="357"/>
      <c r="AN500" s="357"/>
      <c r="AO500" s="357"/>
      <c r="AP500" s="357"/>
      <c r="AQ500" s="357"/>
      <c r="AR500" s="357"/>
      <c r="AS500" s="357"/>
      <c r="AT500" s="357"/>
      <c r="AU500" s="357"/>
      <c r="AV500" s="357"/>
      <c r="AW500" s="357"/>
      <c r="AX500" s="357"/>
      <c r="AY500" s="357"/>
      <c r="AZ500" s="357"/>
      <c r="BA500" s="357"/>
      <c r="BB500" s="357"/>
      <c r="BC500" s="357"/>
      <c r="BD500" s="357"/>
      <c r="BE500" s="357"/>
      <c r="BF500" s="357"/>
      <c r="BG500" s="357"/>
      <c r="BH500" s="357"/>
      <c r="BI500" s="357"/>
      <c r="BJ500" s="357"/>
      <c r="BK500" s="357"/>
    </row>
    <row r="501" spans="1:63" ht="9.75" customHeight="1">
      <c r="A501" s="357"/>
      <c r="B501" s="357"/>
      <c r="C501" s="357"/>
      <c r="D501" s="357"/>
      <c r="E501" s="357"/>
      <c r="F501" s="359"/>
      <c r="G501" s="357"/>
      <c r="H501" s="357"/>
      <c r="I501" s="357"/>
      <c r="J501" s="357"/>
      <c r="K501" s="357"/>
      <c r="L501" s="357"/>
      <c r="M501" s="357"/>
      <c r="N501" s="357"/>
      <c r="O501" s="357"/>
      <c r="P501" s="357"/>
      <c r="Q501" s="357"/>
      <c r="R501" s="357"/>
      <c r="S501" s="357"/>
      <c r="T501" s="357"/>
      <c r="U501" s="357"/>
      <c r="V501" s="357"/>
      <c r="W501" s="357"/>
      <c r="X501" s="357"/>
      <c r="Y501" s="357"/>
      <c r="Z501" s="357"/>
      <c r="AA501" s="357"/>
      <c r="AB501" s="357"/>
      <c r="AC501" s="357"/>
      <c r="AD501" s="357"/>
      <c r="AE501" s="357"/>
      <c r="AF501" s="357"/>
      <c r="AG501" s="357"/>
      <c r="AH501" s="357"/>
      <c r="AI501" s="357"/>
      <c r="AJ501" s="357"/>
      <c r="AK501" s="357"/>
      <c r="AL501" s="357"/>
      <c r="AM501" s="357"/>
      <c r="AN501" s="357"/>
      <c r="AO501" s="357"/>
      <c r="AP501" s="357"/>
      <c r="AQ501" s="357"/>
      <c r="AR501" s="357"/>
      <c r="AS501" s="357"/>
      <c r="AT501" s="357"/>
      <c r="AU501" s="357"/>
      <c r="AV501" s="357"/>
      <c r="AW501" s="357"/>
      <c r="AX501" s="357"/>
      <c r="AY501" s="357"/>
      <c r="AZ501" s="357"/>
      <c r="BA501" s="357"/>
      <c r="BB501" s="357"/>
      <c r="BC501" s="357"/>
      <c r="BD501" s="357"/>
      <c r="BE501" s="357"/>
      <c r="BF501" s="357"/>
      <c r="BG501" s="357"/>
      <c r="BH501" s="357"/>
      <c r="BI501" s="357"/>
      <c r="BJ501" s="357"/>
      <c r="BK501" s="357"/>
    </row>
    <row r="502" spans="1:63" ht="9.75" customHeight="1">
      <c r="A502" s="357"/>
      <c r="B502" s="357"/>
      <c r="C502" s="357"/>
      <c r="D502" s="357"/>
      <c r="E502" s="357"/>
      <c r="F502" s="359"/>
      <c r="G502" s="357"/>
      <c r="H502" s="357"/>
      <c r="I502" s="357"/>
      <c r="J502" s="357"/>
      <c r="K502" s="357"/>
      <c r="L502" s="357"/>
      <c r="M502" s="357"/>
      <c r="N502" s="357"/>
      <c r="O502" s="357"/>
      <c r="P502" s="357"/>
      <c r="Q502" s="357"/>
      <c r="R502" s="357"/>
      <c r="S502" s="357"/>
      <c r="T502" s="357"/>
      <c r="U502" s="357"/>
      <c r="V502" s="357"/>
      <c r="W502" s="357"/>
      <c r="X502" s="357"/>
      <c r="Y502" s="357"/>
      <c r="Z502" s="357"/>
      <c r="AA502" s="357"/>
      <c r="AB502" s="357"/>
      <c r="AC502" s="357"/>
      <c r="AD502" s="357"/>
      <c r="AE502" s="357"/>
      <c r="AF502" s="357"/>
      <c r="AG502" s="357"/>
      <c r="AH502" s="357"/>
      <c r="AI502" s="357"/>
      <c r="AJ502" s="357"/>
      <c r="AK502" s="357"/>
      <c r="AL502" s="357"/>
      <c r="AM502" s="357"/>
      <c r="AN502" s="357"/>
      <c r="AO502" s="357"/>
      <c r="AP502" s="357"/>
      <c r="AQ502" s="357"/>
      <c r="AR502" s="357"/>
      <c r="AS502" s="357"/>
      <c r="AT502" s="357"/>
      <c r="AU502" s="357"/>
      <c r="AV502" s="357"/>
      <c r="AW502" s="357"/>
      <c r="AX502" s="357"/>
      <c r="AY502" s="357"/>
      <c r="AZ502" s="357"/>
      <c r="BA502" s="357"/>
      <c r="BB502" s="357"/>
      <c r="BC502" s="357"/>
      <c r="BD502" s="357"/>
      <c r="BE502" s="357"/>
      <c r="BF502" s="357"/>
      <c r="BG502" s="357"/>
      <c r="BH502" s="357"/>
      <c r="BI502" s="357"/>
      <c r="BJ502" s="357"/>
      <c r="BK502" s="357"/>
    </row>
    <row r="503" spans="1:63" ht="9.75" customHeight="1">
      <c r="A503" s="357"/>
      <c r="B503" s="357"/>
      <c r="C503" s="357"/>
      <c r="D503" s="357"/>
      <c r="E503" s="357"/>
      <c r="F503" s="359"/>
      <c r="G503" s="357"/>
      <c r="H503" s="357"/>
      <c r="I503" s="357"/>
      <c r="J503" s="357"/>
      <c r="K503" s="357"/>
      <c r="L503" s="357"/>
      <c r="M503" s="357"/>
      <c r="N503" s="357"/>
      <c r="O503" s="357"/>
      <c r="P503" s="357"/>
      <c r="Q503" s="357"/>
      <c r="R503" s="357"/>
      <c r="S503" s="357"/>
      <c r="T503" s="357"/>
      <c r="U503" s="357"/>
      <c r="V503" s="357"/>
      <c r="W503" s="357"/>
      <c r="X503" s="357"/>
      <c r="Y503" s="357"/>
      <c r="Z503" s="357"/>
      <c r="AA503" s="357"/>
      <c r="AB503" s="357"/>
      <c r="AC503" s="357"/>
      <c r="AD503" s="357"/>
      <c r="AE503" s="357"/>
      <c r="AF503" s="357"/>
      <c r="AG503" s="357"/>
      <c r="AH503" s="357"/>
      <c r="AI503" s="357"/>
      <c r="AJ503" s="357"/>
      <c r="AK503" s="357"/>
      <c r="AL503" s="357"/>
      <c r="AM503" s="357"/>
      <c r="AN503" s="357"/>
      <c r="AO503" s="357"/>
      <c r="AP503" s="357"/>
      <c r="AQ503" s="357"/>
      <c r="AR503" s="357"/>
      <c r="AS503" s="357"/>
      <c r="AT503" s="357"/>
      <c r="AU503" s="357"/>
      <c r="AV503" s="357"/>
      <c r="AW503" s="357"/>
      <c r="AX503" s="357"/>
      <c r="AY503" s="357"/>
      <c r="AZ503" s="357"/>
      <c r="BA503" s="357"/>
      <c r="BB503" s="357"/>
      <c r="BC503" s="357"/>
      <c r="BD503" s="357"/>
      <c r="BE503" s="357"/>
      <c r="BF503" s="357"/>
      <c r="BG503" s="357"/>
      <c r="BH503" s="357"/>
      <c r="BI503" s="357"/>
      <c r="BJ503" s="357"/>
      <c r="BK503" s="357"/>
    </row>
    <row r="504" spans="1:63" ht="9.75" customHeight="1">
      <c r="A504" s="357"/>
      <c r="B504" s="357"/>
      <c r="C504" s="357"/>
      <c r="D504" s="357"/>
      <c r="E504" s="357"/>
      <c r="F504" s="359"/>
      <c r="G504" s="357"/>
      <c r="H504" s="357"/>
      <c r="I504" s="357"/>
      <c r="J504" s="357"/>
      <c r="K504" s="357"/>
      <c r="L504" s="357"/>
      <c r="M504" s="357"/>
      <c r="N504" s="357"/>
      <c r="O504" s="357"/>
      <c r="P504" s="357"/>
      <c r="Q504" s="357"/>
      <c r="R504" s="357"/>
      <c r="S504" s="357"/>
      <c r="T504" s="357"/>
      <c r="U504" s="357"/>
      <c r="V504" s="357"/>
      <c r="W504" s="357"/>
      <c r="X504" s="357"/>
      <c r="Y504" s="357"/>
      <c r="Z504" s="357"/>
      <c r="AA504" s="357"/>
      <c r="AB504" s="357"/>
      <c r="AC504" s="357"/>
      <c r="AD504" s="357"/>
      <c r="AE504" s="357"/>
      <c r="AF504" s="357"/>
      <c r="AG504" s="357"/>
      <c r="AH504" s="357"/>
      <c r="AI504" s="357"/>
      <c r="AJ504" s="357"/>
      <c r="AK504" s="357"/>
      <c r="AL504" s="357"/>
      <c r="AM504" s="357"/>
      <c r="AN504" s="357"/>
      <c r="AO504" s="357"/>
      <c r="AP504" s="357"/>
      <c r="AQ504" s="357"/>
      <c r="AR504" s="357"/>
      <c r="AS504" s="357"/>
      <c r="AT504" s="357"/>
      <c r="AU504" s="357"/>
      <c r="AV504" s="357"/>
      <c r="AW504" s="357"/>
      <c r="AX504" s="357"/>
      <c r="AY504" s="357"/>
      <c r="AZ504" s="357"/>
      <c r="BA504" s="357"/>
      <c r="BB504" s="357"/>
      <c r="BC504" s="357"/>
      <c r="BD504" s="357"/>
      <c r="BE504" s="357"/>
      <c r="BF504" s="357"/>
      <c r="BG504" s="357"/>
      <c r="BH504" s="357"/>
      <c r="BI504" s="357"/>
      <c r="BJ504" s="357"/>
      <c r="BK504" s="357"/>
    </row>
    <row r="505" spans="1:63" ht="9.75" customHeight="1">
      <c r="A505" s="357"/>
      <c r="B505" s="357"/>
      <c r="C505" s="357"/>
      <c r="D505" s="357"/>
      <c r="E505" s="357"/>
      <c r="F505" s="359"/>
      <c r="G505" s="357"/>
      <c r="H505" s="357"/>
      <c r="I505" s="357"/>
      <c r="J505" s="357"/>
      <c r="K505" s="357"/>
      <c r="L505" s="357"/>
      <c r="M505" s="357"/>
      <c r="N505" s="357"/>
      <c r="O505" s="357"/>
      <c r="P505" s="357"/>
      <c r="Q505" s="357"/>
      <c r="R505" s="357"/>
      <c r="S505" s="357"/>
      <c r="T505" s="357"/>
      <c r="U505" s="357"/>
      <c r="V505" s="357"/>
      <c r="W505" s="357"/>
      <c r="X505" s="357"/>
      <c r="Y505" s="357"/>
      <c r="Z505" s="357"/>
      <c r="AA505" s="357"/>
      <c r="AB505" s="357"/>
      <c r="AC505" s="357"/>
      <c r="AD505" s="357"/>
      <c r="AE505" s="357"/>
      <c r="AF505" s="357"/>
      <c r="AG505" s="357"/>
      <c r="AH505" s="357"/>
      <c r="AI505" s="357"/>
      <c r="AJ505" s="357"/>
      <c r="AK505" s="357"/>
      <c r="AL505" s="357"/>
      <c r="AM505" s="357"/>
      <c r="AN505" s="357"/>
      <c r="AO505" s="357"/>
      <c r="AP505" s="357"/>
      <c r="AQ505" s="357"/>
      <c r="AR505" s="357"/>
      <c r="AS505" s="357"/>
      <c r="AT505" s="357"/>
      <c r="AU505" s="357"/>
      <c r="AV505" s="357"/>
      <c r="AW505" s="357"/>
      <c r="AX505" s="357"/>
      <c r="AY505" s="357"/>
      <c r="AZ505" s="357"/>
      <c r="BA505" s="357"/>
      <c r="BB505" s="357"/>
      <c r="BC505" s="357"/>
      <c r="BD505" s="357"/>
      <c r="BE505" s="357"/>
      <c r="BF505" s="357"/>
      <c r="BG505" s="357"/>
      <c r="BH505" s="357"/>
      <c r="BI505" s="357"/>
      <c r="BJ505" s="357"/>
      <c r="BK505" s="357"/>
    </row>
    <row r="506" spans="1:63" ht="9.75" customHeight="1">
      <c r="A506" s="357"/>
      <c r="B506" s="357"/>
      <c r="C506" s="357"/>
      <c r="D506" s="357"/>
      <c r="E506" s="357"/>
      <c r="F506" s="359"/>
      <c r="G506" s="357"/>
      <c r="H506" s="357"/>
      <c r="I506" s="357"/>
      <c r="J506" s="357"/>
      <c r="K506" s="357"/>
      <c r="L506" s="357"/>
      <c r="M506" s="357"/>
      <c r="N506" s="357"/>
      <c r="O506" s="357"/>
      <c r="P506" s="357"/>
      <c r="Q506" s="357"/>
      <c r="R506" s="357"/>
      <c r="S506" s="357"/>
      <c r="T506" s="357"/>
      <c r="U506" s="357"/>
      <c r="V506" s="357"/>
      <c r="W506" s="357"/>
      <c r="X506" s="357"/>
      <c r="Y506" s="357"/>
      <c r="Z506" s="357"/>
      <c r="AA506" s="357"/>
      <c r="AB506" s="357"/>
      <c r="AC506" s="357"/>
      <c r="AD506" s="357"/>
      <c r="AE506" s="357"/>
      <c r="AF506" s="357"/>
      <c r="AG506" s="357"/>
      <c r="AH506" s="357"/>
      <c r="AI506" s="357"/>
      <c r="AJ506" s="357"/>
      <c r="AK506" s="357"/>
      <c r="AL506" s="357"/>
      <c r="AM506" s="357"/>
      <c r="AN506" s="357"/>
      <c r="AO506" s="357"/>
      <c r="AP506" s="357"/>
      <c r="AQ506" s="357"/>
      <c r="AR506" s="357"/>
      <c r="AS506" s="357"/>
      <c r="AT506" s="357"/>
      <c r="AU506" s="357"/>
      <c r="AV506" s="357"/>
      <c r="AW506" s="357"/>
      <c r="AX506" s="357"/>
      <c r="AY506" s="357"/>
      <c r="AZ506" s="357"/>
      <c r="BA506" s="357"/>
      <c r="BB506" s="357"/>
      <c r="BC506" s="357"/>
      <c r="BD506" s="357"/>
      <c r="BE506" s="357"/>
      <c r="BF506" s="357"/>
      <c r="BG506" s="357"/>
      <c r="BH506" s="357"/>
      <c r="BI506" s="357"/>
      <c r="BJ506" s="357"/>
      <c r="BK506" s="357"/>
    </row>
    <row r="507" spans="1:63" ht="9.75" customHeight="1">
      <c r="A507" s="357"/>
      <c r="B507" s="357"/>
      <c r="C507" s="357"/>
      <c r="D507" s="357"/>
      <c r="E507" s="357"/>
      <c r="F507" s="359"/>
      <c r="G507" s="357"/>
      <c r="H507" s="357"/>
      <c r="I507" s="357"/>
      <c r="J507" s="357"/>
      <c r="K507" s="357"/>
      <c r="L507" s="357"/>
      <c r="M507" s="357"/>
      <c r="N507" s="357"/>
      <c r="O507" s="357"/>
      <c r="P507" s="357"/>
      <c r="Q507" s="357"/>
      <c r="R507" s="357"/>
      <c r="S507" s="357"/>
      <c r="T507" s="357"/>
      <c r="U507" s="357"/>
      <c r="V507" s="357"/>
      <c r="W507" s="357"/>
      <c r="X507" s="357"/>
      <c r="Y507" s="357"/>
      <c r="Z507" s="357"/>
      <c r="AA507" s="357"/>
      <c r="AB507" s="357"/>
      <c r="AC507" s="357"/>
      <c r="AD507" s="357"/>
      <c r="AE507" s="357"/>
      <c r="AF507" s="357"/>
      <c r="AG507" s="357"/>
      <c r="AH507" s="357"/>
      <c r="AI507" s="357"/>
      <c r="AJ507" s="357"/>
      <c r="AK507" s="357"/>
      <c r="AL507" s="357"/>
      <c r="AM507" s="357"/>
      <c r="AN507" s="357"/>
      <c r="AO507" s="357"/>
      <c r="AP507" s="357"/>
      <c r="AQ507" s="357"/>
      <c r="AR507" s="357"/>
      <c r="AS507" s="357"/>
      <c r="AT507" s="357"/>
      <c r="AU507" s="357"/>
      <c r="AV507" s="357"/>
      <c r="AW507" s="357"/>
      <c r="AX507" s="357"/>
      <c r="AY507" s="357"/>
      <c r="AZ507" s="357"/>
      <c r="BA507" s="357"/>
      <c r="BB507" s="357"/>
      <c r="BC507" s="357"/>
      <c r="BD507" s="357"/>
      <c r="BE507" s="357"/>
      <c r="BF507" s="357"/>
      <c r="BG507" s="357"/>
      <c r="BH507" s="357"/>
      <c r="BI507" s="357"/>
      <c r="BJ507" s="357"/>
      <c r="BK507" s="357"/>
    </row>
    <row r="508" spans="1:63" ht="9.75" customHeight="1">
      <c r="A508" s="357"/>
      <c r="B508" s="357"/>
      <c r="C508" s="357"/>
      <c r="D508" s="357"/>
      <c r="E508" s="357"/>
      <c r="F508" s="359"/>
      <c r="G508" s="357"/>
      <c r="H508" s="357"/>
      <c r="I508" s="357"/>
      <c r="J508" s="357"/>
      <c r="K508" s="357"/>
      <c r="L508" s="357"/>
      <c r="M508" s="357"/>
      <c r="N508" s="357"/>
      <c r="O508" s="357"/>
      <c r="P508" s="357"/>
      <c r="Q508" s="357"/>
      <c r="R508" s="357"/>
      <c r="S508" s="357"/>
      <c r="T508" s="357"/>
      <c r="U508" s="357"/>
      <c r="V508" s="357"/>
      <c r="W508" s="357"/>
      <c r="X508" s="357"/>
      <c r="Y508" s="357"/>
      <c r="Z508" s="357"/>
      <c r="AA508" s="357"/>
      <c r="AB508" s="357"/>
      <c r="AC508" s="357"/>
      <c r="AD508" s="357"/>
      <c r="AE508" s="357"/>
      <c r="AF508" s="357"/>
      <c r="AG508" s="357"/>
      <c r="AH508" s="357"/>
      <c r="AI508" s="357"/>
      <c r="AJ508" s="357"/>
      <c r="AK508" s="357"/>
      <c r="AL508" s="357"/>
      <c r="AM508" s="357"/>
      <c r="AN508" s="357"/>
      <c r="AO508" s="357"/>
      <c r="AP508" s="357"/>
      <c r="AQ508" s="357"/>
      <c r="AR508" s="357"/>
      <c r="AS508" s="357"/>
      <c r="AT508" s="357"/>
      <c r="AU508" s="357"/>
      <c r="AV508" s="357"/>
      <c r="AW508" s="357"/>
      <c r="AX508" s="357"/>
      <c r="AY508" s="357"/>
      <c r="AZ508" s="357"/>
      <c r="BA508" s="357"/>
      <c r="BB508" s="357"/>
      <c r="BC508" s="357"/>
      <c r="BD508" s="357"/>
      <c r="BE508" s="357"/>
      <c r="BF508" s="357"/>
      <c r="BG508" s="357"/>
      <c r="BH508" s="357"/>
      <c r="BI508" s="357"/>
      <c r="BJ508" s="357"/>
      <c r="BK508" s="357"/>
    </row>
    <row r="509" spans="1:63" ht="9.75" customHeight="1">
      <c r="A509" s="357"/>
      <c r="B509" s="357"/>
      <c r="C509" s="357"/>
      <c r="D509" s="357"/>
      <c r="E509" s="357"/>
      <c r="F509" s="359"/>
      <c r="G509" s="357"/>
      <c r="H509" s="357"/>
      <c r="I509" s="357"/>
      <c r="J509" s="357"/>
      <c r="K509" s="357"/>
      <c r="L509" s="357"/>
      <c r="M509" s="357"/>
      <c r="N509" s="357"/>
      <c r="O509" s="357"/>
      <c r="P509" s="357"/>
      <c r="Q509" s="357"/>
      <c r="R509" s="357"/>
      <c r="S509" s="357"/>
      <c r="T509" s="357"/>
      <c r="U509" s="357"/>
      <c r="V509" s="357"/>
      <c r="W509" s="357"/>
      <c r="X509" s="357"/>
      <c r="Y509" s="357"/>
      <c r="Z509" s="357"/>
      <c r="AA509" s="357"/>
      <c r="AB509" s="357"/>
      <c r="AC509" s="357"/>
      <c r="AD509" s="357"/>
      <c r="AE509" s="357"/>
      <c r="AF509" s="357"/>
      <c r="AG509" s="357"/>
      <c r="AH509" s="357"/>
      <c r="AI509" s="357"/>
      <c r="AJ509" s="357"/>
      <c r="AK509" s="357"/>
      <c r="AL509" s="357"/>
      <c r="AM509" s="357"/>
      <c r="AN509" s="357"/>
      <c r="AO509" s="357"/>
      <c r="AP509" s="357"/>
      <c r="AQ509" s="357"/>
      <c r="AR509" s="357"/>
      <c r="AS509" s="357"/>
      <c r="AT509" s="357"/>
      <c r="AU509" s="357"/>
      <c r="AV509" s="357"/>
      <c r="AW509" s="357"/>
      <c r="AX509" s="357"/>
      <c r="AY509" s="357"/>
      <c r="AZ509" s="357"/>
      <c r="BA509" s="357"/>
      <c r="BB509" s="357"/>
      <c r="BC509" s="357"/>
      <c r="BD509" s="357"/>
      <c r="BE509" s="357"/>
      <c r="BF509" s="357"/>
      <c r="BG509" s="357"/>
      <c r="BH509" s="357"/>
      <c r="BI509" s="357"/>
      <c r="BJ509" s="357"/>
      <c r="BK509" s="357"/>
    </row>
    <row r="510" spans="1:63" ht="9.75" customHeight="1">
      <c r="A510" s="357"/>
      <c r="B510" s="357"/>
      <c r="C510" s="357"/>
      <c r="D510" s="357"/>
      <c r="E510" s="357"/>
      <c r="F510" s="359"/>
      <c r="G510" s="357"/>
      <c r="H510" s="357"/>
      <c r="I510" s="357"/>
      <c r="J510" s="357"/>
      <c r="K510" s="357"/>
      <c r="L510" s="357"/>
      <c r="M510" s="357"/>
      <c r="N510" s="357"/>
      <c r="O510" s="357"/>
      <c r="P510" s="357"/>
      <c r="Q510" s="357"/>
      <c r="R510" s="357"/>
      <c r="S510" s="357"/>
      <c r="T510" s="357"/>
      <c r="U510" s="357"/>
      <c r="V510" s="357"/>
      <c r="W510" s="357"/>
      <c r="X510" s="357"/>
      <c r="Y510" s="357"/>
      <c r="Z510" s="357"/>
      <c r="AA510" s="357"/>
      <c r="AB510" s="357"/>
      <c r="AC510" s="357"/>
      <c r="AD510" s="357"/>
      <c r="AE510" s="357"/>
      <c r="AF510" s="357"/>
      <c r="AG510" s="357"/>
      <c r="AH510" s="357"/>
      <c r="AI510" s="357"/>
      <c r="AJ510" s="357"/>
      <c r="AK510" s="357"/>
      <c r="AL510" s="357"/>
      <c r="AM510" s="357"/>
      <c r="AN510" s="357"/>
      <c r="AO510" s="357"/>
      <c r="AP510" s="357"/>
      <c r="AQ510" s="357"/>
      <c r="AR510" s="357"/>
      <c r="AS510" s="357"/>
      <c r="AT510" s="357"/>
      <c r="AU510" s="357"/>
      <c r="AV510" s="357"/>
      <c r="AW510" s="357"/>
      <c r="AX510" s="357"/>
      <c r="AY510" s="357"/>
      <c r="AZ510" s="357"/>
      <c r="BA510" s="357"/>
      <c r="BB510" s="357"/>
      <c r="BC510" s="357"/>
      <c r="BD510" s="357"/>
      <c r="BE510" s="357"/>
      <c r="BF510" s="357"/>
      <c r="BG510" s="357"/>
      <c r="BH510" s="357"/>
      <c r="BI510" s="357"/>
      <c r="BJ510" s="357"/>
      <c r="BK510" s="357"/>
    </row>
    <row r="511" spans="1:63" ht="9.75" customHeight="1">
      <c r="A511" s="357"/>
      <c r="B511" s="357"/>
      <c r="C511" s="357"/>
      <c r="D511" s="357"/>
      <c r="E511" s="357"/>
      <c r="F511" s="359"/>
      <c r="G511" s="357"/>
      <c r="H511" s="357"/>
      <c r="I511" s="357"/>
      <c r="J511" s="357"/>
      <c r="K511" s="357"/>
      <c r="L511" s="357"/>
      <c r="M511" s="357"/>
      <c r="N511" s="357"/>
      <c r="O511" s="357"/>
      <c r="P511" s="357"/>
      <c r="Q511" s="357"/>
      <c r="R511" s="357"/>
      <c r="S511" s="357"/>
      <c r="T511" s="357"/>
      <c r="U511" s="357"/>
      <c r="V511" s="357"/>
      <c r="W511" s="357"/>
      <c r="X511" s="357"/>
      <c r="Y511" s="357"/>
      <c r="Z511" s="357"/>
      <c r="AA511" s="357"/>
      <c r="AB511" s="357"/>
      <c r="AC511" s="357"/>
      <c r="AD511" s="357"/>
      <c r="AE511" s="357"/>
      <c r="AF511" s="357"/>
      <c r="AG511" s="357"/>
      <c r="AH511" s="357"/>
      <c r="AI511" s="357"/>
      <c r="AJ511" s="357"/>
      <c r="AK511" s="357"/>
      <c r="AL511" s="357"/>
      <c r="AM511" s="357"/>
      <c r="AN511" s="357"/>
      <c r="AO511" s="357"/>
      <c r="AP511" s="357"/>
      <c r="AQ511" s="357"/>
      <c r="AR511" s="357"/>
      <c r="AS511" s="357"/>
      <c r="AT511" s="357"/>
      <c r="AU511" s="357"/>
      <c r="AV511" s="357"/>
      <c r="AW511" s="357"/>
      <c r="AX511" s="357"/>
      <c r="AY511" s="357"/>
      <c r="AZ511" s="357"/>
      <c r="BA511" s="357"/>
      <c r="BB511" s="357"/>
      <c r="BC511" s="357"/>
      <c r="BD511" s="357"/>
      <c r="BE511" s="357"/>
      <c r="BF511" s="357"/>
      <c r="BG511" s="357"/>
      <c r="BH511" s="357"/>
      <c r="BI511" s="357"/>
      <c r="BJ511" s="357"/>
      <c r="BK511" s="357"/>
    </row>
    <row r="512" spans="1:63" ht="9.75" customHeight="1">
      <c r="A512" s="357"/>
      <c r="B512" s="357"/>
      <c r="C512" s="357"/>
      <c r="D512" s="357"/>
      <c r="E512" s="357"/>
      <c r="F512" s="359"/>
      <c r="G512" s="357"/>
      <c r="H512" s="357"/>
      <c r="I512" s="357"/>
      <c r="J512" s="357"/>
      <c r="K512" s="357"/>
      <c r="L512" s="357"/>
      <c r="M512" s="357"/>
      <c r="N512" s="357"/>
      <c r="O512" s="357"/>
      <c r="P512" s="357"/>
      <c r="Q512" s="357"/>
      <c r="R512" s="357"/>
      <c r="S512" s="357"/>
      <c r="T512" s="357"/>
      <c r="U512" s="357"/>
      <c r="V512" s="357"/>
      <c r="W512" s="357"/>
      <c r="X512" s="357"/>
      <c r="Y512" s="357"/>
      <c r="Z512" s="357"/>
      <c r="AA512" s="357"/>
      <c r="AB512" s="357"/>
      <c r="AC512" s="357"/>
      <c r="AD512" s="357"/>
      <c r="AE512" s="357"/>
      <c r="AF512" s="357"/>
      <c r="AG512" s="357"/>
      <c r="AH512" s="357"/>
      <c r="AI512" s="357"/>
      <c r="AJ512" s="357"/>
      <c r="AK512" s="357"/>
      <c r="AL512" s="357"/>
      <c r="AM512" s="357"/>
      <c r="AN512" s="357"/>
      <c r="AO512" s="357"/>
      <c r="AP512" s="357"/>
      <c r="AQ512" s="357"/>
      <c r="AR512" s="357"/>
      <c r="AS512" s="357"/>
      <c r="AT512" s="357"/>
      <c r="AU512" s="357"/>
      <c r="AV512" s="357"/>
      <c r="AW512" s="357"/>
      <c r="AX512" s="357"/>
      <c r="AY512" s="357"/>
      <c r="AZ512" s="357"/>
      <c r="BA512" s="357"/>
      <c r="BB512" s="357"/>
      <c r="BC512" s="357"/>
      <c r="BD512" s="357"/>
      <c r="BE512" s="357"/>
      <c r="BF512" s="357"/>
      <c r="BG512" s="357"/>
      <c r="BH512" s="357"/>
      <c r="BI512" s="357"/>
      <c r="BJ512" s="357"/>
      <c r="BK512" s="357"/>
    </row>
    <row r="513" spans="1:63" ht="9.75" customHeight="1">
      <c r="A513" s="357"/>
      <c r="B513" s="357"/>
      <c r="C513" s="357"/>
      <c r="D513" s="357"/>
      <c r="E513" s="357"/>
      <c r="F513" s="359"/>
      <c r="G513" s="357"/>
      <c r="H513" s="357"/>
      <c r="I513" s="357"/>
      <c r="J513" s="357"/>
      <c r="K513" s="357"/>
      <c r="L513" s="357"/>
      <c r="M513" s="357"/>
      <c r="N513" s="357"/>
      <c r="O513" s="357"/>
      <c r="P513" s="357"/>
      <c r="Q513" s="357"/>
      <c r="R513" s="357"/>
      <c r="S513" s="357"/>
      <c r="T513" s="357"/>
      <c r="U513" s="357"/>
      <c r="V513" s="357"/>
      <c r="W513" s="357"/>
      <c r="X513" s="357"/>
      <c r="Y513" s="357"/>
      <c r="Z513" s="357"/>
      <c r="AA513" s="357"/>
      <c r="AB513" s="357"/>
      <c r="AC513" s="357"/>
      <c r="AD513" s="357"/>
      <c r="AE513" s="357"/>
      <c r="AF513" s="357"/>
      <c r="AG513" s="357"/>
      <c r="AH513" s="357"/>
      <c r="AI513" s="357"/>
      <c r="AJ513" s="357"/>
      <c r="AK513" s="357"/>
      <c r="AL513" s="357"/>
      <c r="AM513" s="357"/>
      <c r="AN513" s="357"/>
      <c r="AO513" s="357"/>
      <c r="AP513" s="357"/>
      <c r="AQ513" s="357"/>
      <c r="AR513" s="357"/>
      <c r="AS513" s="357"/>
      <c r="AT513" s="357"/>
      <c r="AU513" s="357"/>
      <c r="AV513" s="357"/>
      <c r="AW513" s="357"/>
      <c r="AX513" s="357"/>
      <c r="AY513" s="357"/>
      <c r="AZ513" s="357"/>
      <c r="BA513" s="357"/>
      <c r="BB513" s="357"/>
      <c r="BC513" s="357"/>
      <c r="BD513" s="357"/>
      <c r="BE513" s="357"/>
      <c r="BF513" s="357"/>
      <c r="BG513" s="357"/>
      <c r="BH513" s="357"/>
      <c r="BI513" s="357"/>
      <c r="BJ513" s="357"/>
      <c r="BK513" s="357"/>
    </row>
    <row r="514" spans="1:63" ht="9.75" customHeight="1">
      <c r="A514" s="357"/>
      <c r="B514" s="357"/>
      <c r="C514" s="357"/>
      <c r="D514" s="357"/>
      <c r="E514" s="357"/>
      <c r="F514" s="359"/>
      <c r="G514" s="357"/>
      <c r="H514" s="357"/>
      <c r="I514" s="357"/>
      <c r="J514" s="357"/>
      <c r="K514" s="357"/>
      <c r="L514" s="357"/>
      <c r="M514" s="357"/>
      <c r="N514" s="357"/>
      <c r="O514" s="357"/>
      <c r="P514" s="357"/>
      <c r="Q514" s="357"/>
      <c r="R514" s="357"/>
      <c r="S514" s="357"/>
      <c r="T514" s="357"/>
      <c r="U514" s="357"/>
      <c r="V514" s="357"/>
      <c r="W514" s="357"/>
      <c r="X514" s="357"/>
      <c r="Y514" s="357"/>
      <c r="Z514" s="357"/>
      <c r="AA514" s="357"/>
      <c r="AB514" s="357"/>
      <c r="AC514" s="357"/>
      <c r="AD514" s="357"/>
      <c r="AE514" s="357"/>
      <c r="AF514" s="357"/>
      <c r="AG514" s="357"/>
      <c r="AH514" s="357"/>
      <c r="AI514" s="357"/>
      <c r="AJ514" s="357"/>
      <c r="AK514" s="357"/>
      <c r="AL514" s="357"/>
      <c r="AM514" s="357"/>
      <c r="AN514" s="357"/>
      <c r="AO514" s="357"/>
      <c r="AP514" s="357"/>
      <c r="AQ514" s="357"/>
      <c r="AR514" s="357"/>
      <c r="AS514" s="357"/>
      <c r="AT514" s="357"/>
      <c r="AU514" s="357"/>
      <c r="AV514" s="357"/>
      <c r="AW514" s="357"/>
      <c r="AX514" s="357"/>
      <c r="AY514" s="357"/>
      <c r="AZ514" s="357"/>
      <c r="BA514" s="357"/>
      <c r="BB514" s="357"/>
      <c r="BC514" s="357"/>
      <c r="BD514" s="357"/>
      <c r="BE514" s="357"/>
      <c r="BF514" s="357"/>
      <c r="BG514" s="357"/>
      <c r="BH514" s="357"/>
      <c r="BI514" s="357"/>
      <c r="BJ514" s="357"/>
      <c r="BK514" s="357"/>
    </row>
    <row r="515" spans="1:63" ht="9.75" customHeight="1">
      <c r="A515" s="357"/>
      <c r="B515" s="357"/>
      <c r="C515" s="357"/>
      <c r="D515" s="357"/>
      <c r="E515" s="357"/>
      <c r="F515" s="359"/>
      <c r="G515" s="357"/>
      <c r="H515" s="357"/>
      <c r="I515" s="357"/>
      <c r="J515" s="357"/>
      <c r="K515" s="357"/>
      <c r="L515" s="357"/>
      <c r="M515" s="357"/>
      <c r="N515" s="357"/>
      <c r="O515" s="357"/>
      <c r="P515" s="357"/>
      <c r="Q515" s="357"/>
      <c r="R515" s="357"/>
      <c r="S515" s="357"/>
      <c r="T515" s="357"/>
      <c r="U515" s="357"/>
      <c r="V515" s="357"/>
      <c r="W515" s="357"/>
      <c r="X515" s="357"/>
      <c r="Y515" s="357"/>
      <c r="Z515" s="357"/>
      <c r="AA515" s="357"/>
      <c r="AB515" s="357"/>
      <c r="AC515" s="357"/>
      <c r="AD515" s="357"/>
      <c r="AE515" s="357"/>
      <c r="AF515" s="357"/>
      <c r="AG515" s="357"/>
      <c r="AH515" s="357"/>
      <c r="AI515" s="357"/>
      <c r="AJ515" s="357"/>
      <c r="AK515" s="357"/>
      <c r="AL515" s="357"/>
      <c r="AM515" s="357"/>
      <c r="AN515" s="357"/>
      <c r="AO515" s="357"/>
      <c r="AP515" s="357"/>
      <c r="AQ515" s="357"/>
      <c r="AR515" s="357"/>
      <c r="AS515" s="357"/>
      <c r="AT515" s="357"/>
      <c r="AU515" s="357"/>
      <c r="AV515" s="357"/>
      <c r="AW515" s="357"/>
      <c r="AX515" s="357"/>
      <c r="AY515" s="357"/>
      <c r="AZ515" s="357"/>
      <c r="BA515" s="357"/>
      <c r="BB515" s="357"/>
      <c r="BC515" s="357"/>
      <c r="BD515" s="357"/>
      <c r="BE515" s="357"/>
      <c r="BF515" s="357"/>
      <c r="BG515" s="357"/>
      <c r="BH515" s="357"/>
      <c r="BI515" s="357"/>
      <c r="BJ515" s="357"/>
      <c r="BK515" s="357"/>
    </row>
    <row r="516" spans="1:63" ht="9.75" customHeight="1">
      <c r="A516" s="357"/>
      <c r="B516" s="357"/>
      <c r="C516" s="357"/>
      <c r="D516" s="357"/>
      <c r="E516" s="357"/>
      <c r="F516" s="359"/>
      <c r="G516" s="357"/>
      <c r="H516" s="357"/>
      <c r="I516" s="357"/>
      <c r="J516" s="357"/>
      <c r="K516" s="357"/>
      <c r="L516" s="357"/>
      <c r="M516" s="357"/>
      <c r="N516" s="357"/>
      <c r="O516" s="357"/>
      <c r="P516" s="357"/>
      <c r="Q516" s="357"/>
      <c r="R516" s="357"/>
      <c r="S516" s="357"/>
      <c r="T516" s="357"/>
      <c r="U516" s="357"/>
      <c r="V516" s="357"/>
      <c r="W516" s="357"/>
      <c r="X516" s="357"/>
      <c r="Y516" s="357"/>
      <c r="Z516" s="357"/>
      <c r="AA516" s="357"/>
      <c r="AB516" s="357"/>
      <c r="AC516" s="357"/>
      <c r="AD516" s="357"/>
      <c r="AE516" s="357"/>
      <c r="AF516" s="357"/>
      <c r="AG516" s="357"/>
      <c r="AH516" s="357"/>
      <c r="AI516" s="357"/>
      <c r="AJ516" s="357"/>
      <c r="AK516" s="357"/>
      <c r="AL516" s="357"/>
      <c r="AM516" s="357"/>
      <c r="AN516" s="357"/>
      <c r="AO516" s="357"/>
      <c r="AP516" s="357"/>
      <c r="AQ516" s="357"/>
      <c r="AR516" s="357"/>
      <c r="AS516" s="357"/>
      <c r="AT516" s="357"/>
      <c r="AU516" s="357"/>
      <c r="AV516" s="357"/>
      <c r="AW516" s="357"/>
      <c r="AX516" s="357"/>
      <c r="AY516" s="357"/>
      <c r="AZ516" s="357"/>
      <c r="BA516" s="357"/>
      <c r="BB516" s="357"/>
      <c r="BC516" s="357"/>
      <c r="BD516" s="357"/>
      <c r="BE516" s="357"/>
      <c r="BF516" s="357"/>
      <c r="BG516" s="357"/>
      <c r="BH516" s="357"/>
      <c r="BI516" s="357"/>
      <c r="BJ516" s="357"/>
      <c r="BK516" s="357"/>
    </row>
    <row r="517" spans="1:63" ht="9.75" customHeight="1">
      <c r="A517" s="357"/>
      <c r="B517" s="357"/>
      <c r="C517" s="357"/>
      <c r="D517" s="357"/>
      <c r="E517" s="357"/>
      <c r="F517" s="359"/>
      <c r="G517" s="357"/>
      <c r="H517" s="357"/>
      <c r="I517" s="357"/>
      <c r="J517" s="357"/>
      <c r="K517" s="357"/>
      <c r="L517" s="357"/>
      <c r="M517" s="357"/>
      <c r="N517" s="357"/>
      <c r="O517" s="357"/>
      <c r="P517" s="357"/>
      <c r="Q517" s="357"/>
      <c r="R517" s="357"/>
      <c r="S517" s="357"/>
      <c r="T517" s="357"/>
      <c r="U517" s="357"/>
      <c r="V517" s="357"/>
      <c r="W517" s="357"/>
      <c r="X517" s="357"/>
      <c r="Y517" s="357"/>
      <c r="Z517" s="357"/>
      <c r="AA517" s="357"/>
      <c r="AB517" s="357"/>
      <c r="AC517" s="357"/>
      <c r="AD517" s="357"/>
      <c r="AE517" s="357"/>
      <c r="AF517" s="357"/>
      <c r="AG517" s="357"/>
      <c r="AH517" s="357"/>
      <c r="AI517" s="357"/>
      <c r="AJ517" s="357"/>
      <c r="AK517" s="357"/>
      <c r="AL517" s="357"/>
      <c r="AM517" s="357"/>
      <c r="AN517" s="357"/>
      <c r="AO517" s="357"/>
      <c r="AP517" s="357"/>
      <c r="AQ517" s="357"/>
      <c r="AR517" s="357"/>
      <c r="AS517" s="357"/>
      <c r="AT517" s="357"/>
      <c r="AU517" s="357"/>
      <c r="AV517" s="357"/>
      <c r="AW517" s="357"/>
      <c r="AX517" s="357"/>
      <c r="AY517" s="357"/>
      <c r="AZ517" s="357"/>
      <c r="BA517" s="357"/>
      <c r="BB517" s="357"/>
      <c r="BC517" s="357"/>
      <c r="BD517" s="357"/>
      <c r="BE517" s="357"/>
      <c r="BF517" s="357"/>
      <c r="BG517" s="357"/>
      <c r="BH517" s="357"/>
      <c r="BI517" s="357"/>
      <c r="BJ517" s="357"/>
      <c r="BK517" s="357"/>
    </row>
    <row r="518" spans="1:63" ht="9.75" customHeight="1">
      <c r="A518" s="357"/>
      <c r="B518" s="357"/>
      <c r="C518" s="357"/>
      <c r="D518" s="357"/>
      <c r="E518" s="357"/>
      <c r="F518" s="359"/>
      <c r="G518" s="357"/>
      <c r="H518" s="357"/>
      <c r="I518" s="357"/>
      <c r="J518" s="357"/>
      <c r="K518" s="357"/>
      <c r="L518" s="357"/>
      <c r="M518" s="357"/>
      <c r="N518" s="357"/>
      <c r="O518" s="357"/>
      <c r="P518" s="357"/>
      <c r="Q518" s="357"/>
      <c r="R518" s="357"/>
      <c r="S518" s="357"/>
      <c r="T518" s="357"/>
      <c r="U518" s="357"/>
      <c r="V518" s="357"/>
      <c r="W518" s="357"/>
      <c r="X518" s="357"/>
      <c r="Y518" s="357"/>
      <c r="Z518" s="357"/>
      <c r="AA518" s="357"/>
      <c r="AB518" s="357"/>
      <c r="AC518" s="357"/>
      <c r="AD518" s="357"/>
      <c r="AE518" s="357"/>
      <c r="AF518" s="357"/>
      <c r="AG518" s="357"/>
      <c r="AH518" s="357"/>
      <c r="AI518" s="357"/>
      <c r="AJ518" s="357"/>
      <c r="AK518" s="357"/>
      <c r="AL518" s="357"/>
      <c r="AM518" s="357"/>
      <c r="AN518" s="357"/>
      <c r="AO518" s="357"/>
      <c r="AP518" s="357"/>
      <c r="AQ518" s="357"/>
      <c r="AR518" s="357"/>
      <c r="AS518" s="357"/>
      <c r="AT518" s="357"/>
      <c r="AU518" s="357"/>
      <c r="AV518" s="357"/>
      <c r="AW518" s="357"/>
      <c r="AX518" s="357"/>
      <c r="AY518" s="357"/>
      <c r="AZ518" s="357"/>
      <c r="BA518" s="357"/>
      <c r="BB518" s="357"/>
      <c r="BC518" s="357"/>
      <c r="BD518" s="357"/>
      <c r="BE518" s="357"/>
      <c r="BF518" s="357"/>
      <c r="BG518" s="357"/>
      <c r="BH518" s="357"/>
      <c r="BI518" s="357"/>
      <c r="BJ518" s="357"/>
      <c r="BK518" s="357"/>
    </row>
    <row r="519" spans="1:63" ht="9.75" customHeight="1">
      <c r="A519" s="357"/>
      <c r="B519" s="357"/>
      <c r="C519" s="357"/>
      <c r="D519" s="357"/>
      <c r="E519" s="357"/>
      <c r="F519" s="359"/>
      <c r="G519" s="357"/>
      <c r="H519" s="357"/>
      <c r="I519" s="357"/>
      <c r="J519" s="357"/>
      <c r="K519" s="357"/>
      <c r="L519" s="357"/>
      <c r="M519" s="357"/>
      <c r="N519" s="357"/>
      <c r="O519" s="357"/>
      <c r="P519" s="357"/>
      <c r="Q519" s="357"/>
      <c r="R519" s="357"/>
      <c r="S519" s="357"/>
      <c r="T519" s="357"/>
      <c r="U519" s="357"/>
      <c r="V519" s="357"/>
      <c r="W519" s="357"/>
      <c r="X519" s="357"/>
      <c r="Y519" s="357"/>
      <c r="Z519" s="357"/>
      <c r="AA519" s="357"/>
      <c r="AB519" s="357"/>
      <c r="AC519" s="357"/>
      <c r="AD519" s="357"/>
      <c r="AE519" s="357"/>
      <c r="AF519" s="357"/>
      <c r="AG519" s="357"/>
      <c r="AH519" s="357"/>
      <c r="AI519" s="357"/>
      <c r="AJ519" s="357"/>
      <c r="AK519" s="357"/>
      <c r="AL519" s="357"/>
      <c r="AM519" s="357"/>
      <c r="AN519" s="357"/>
      <c r="AO519" s="357"/>
      <c r="AP519" s="357"/>
      <c r="AQ519" s="357"/>
      <c r="AR519" s="357"/>
      <c r="AS519" s="357"/>
      <c r="AT519" s="357"/>
      <c r="AU519" s="357"/>
      <c r="AV519" s="357"/>
      <c r="AW519" s="357"/>
      <c r="AX519" s="357"/>
      <c r="AY519" s="357"/>
      <c r="AZ519" s="357"/>
      <c r="BA519" s="357"/>
      <c r="BB519" s="357"/>
      <c r="BC519" s="357"/>
      <c r="BD519" s="357"/>
      <c r="BE519" s="357"/>
      <c r="BF519" s="357"/>
      <c r="BG519" s="357"/>
      <c r="BH519" s="357"/>
      <c r="BI519" s="357"/>
      <c r="BJ519" s="357"/>
      <c r="BK519" s="357"/>
    </row>
    <row r="520" spans="1:63" ht="9.75" customHeight="1">
      <c r="A520" s="357"/>
      <c r="B520" s="357"/>
      <c r="C520" s="357"/>
      <c r="D520" s="357"/>
      <c r="E520" s="357"/>
      <c r="F520" s="359"/>
      <c r="G520" s="357"/>
      <c r="H520" s="357"/>
      <c r="I520" s="357"/>
      <c r="J520" s="357"/>
      <c r="K520" s="357"/>
      <c r="L520" s="357"/>
      <c r="M520" s="357"/>
      <c r="N520" s="357"/>
      <c r="O520" s="357"/>
      <c r="P520" s="357"/>
      <c r="Q520" s="357"/>
      <c r="R520" s="357"/>
      <c r="S520" s="357"/>
      <c r="T520" s="357"/>
      <c r="U520" s="357"/>
      <c r="V520" s="357"/>
      <c r="W520" s="357"/>
      <c r="X520" s="357"/>
      <c r="Y520" s="357"/>
      <c r="Z520" s="357"/>
      <c r="AA520" s="357"/>
      <c r="AB520" s="357"/>
      <c r="AC520" s="357"/>
      <c r="AD520" s="357"/>
      <c r="AE520" s="357"/>
      <c r="AF520" s="357"/>
      <c r="AG520" s="357"/>
      <c r="AH520" s="357"/>
      <c r="AI520" s="357"/>
      <c r="AJ520" s="357"/>
      <c r="AK520" s="357"/>
      <c r="AL520" s="357"/>
      <c r="AM520" s="357"/>
      <c r="AN520" s="357"/>
      <c r="AO520" s="357"/>
      <c r="AP520" s="357"/>
      <c r="AQ520" s="357"/>
      <c r="AR520" s="357"/>
      <c r="AS520" s="357"/>
      <c r="AT520" s="357"/>
      <c r="AU520" s="357"/>
      <c r="AV520" s="357"/>
      <c r="AW520" s="357"/>
      <c r="AX520" s="357"/>
      <c r="AY520" s="357"/>
      <c r="AZ520" s="357"/>
      <c r="BA520" s="357"/>
      <c r="BB520" s="357"/>
      <c r="BC520" s="357"/>
      <c r="BD520" s="357"/>
      <c r="BE520" s="357"/>
      <c r="BF520" s="357"/>
      <c r="BG520" s="357"/>
      <c r="BH520" s="357"/>
      <c r="BI520" s="357"/>
      <c r="BJ520" s="357"/>
      <c r="BK520" s="357"/>
    </row>
    <row r="521" spans="1:63" ht="9.75" customHeight="1">
      <c r="A521" s="357"/>
      <c r="B521" s="357"/>
      <c r="C521" s="357"/>
      <c r="D521" s="357"/>
      <c r="E521" s="357"/>
      <c r="F521" s="359"/>
      <c r="G521" s="357"/>
      <c r="H521" s="357"/>
      <c r="I521" s="357"/>
      <c r="J521" s="357"/>
      <c r="K521" s="357"/>
      <c r="L521" s="357"/>
      <c r="M521" s="357"/>
      <c r="N521" s="357"/>
      <c r="O521" s="357"/>
      <c r="P521" s="357"/>
      <c r="Q521" s="357"/>
      <c r="R521" s="357"/>
      <c r="S521" s="357"/>
      <c r="T521" s="357"/>
      <c r="U521" s="357"/>
      <c r="V521" s="357"/>
      <c r="W521" s="357"/>
      <c r="X521" s="357"/>
      <c r="Y521" s="357"/>
      <c r="Z521" s="357"/>
      <c r="AA521" s="357"/>
      <c r="AB521" s="357"/>
      <c r="AC521" s="357"/>
      <c r="AD521" s="357"/>
      <c r="AE521" s="357"/>
      <c r="AF521" s="357"/>
      <c r="AG521" s="357"/>
      <c r="AH521" s="357"/>
      <c r="AI521" s="357"/>
      <c r="AJ521" s="357"/>
      <c r="AK521" s="357"/>
      <c r="AL521" s="357"/>
      <c r="AM521" s="357"/>
      <c r="AN521" s="357"/>
      <c r="AO521" s="357"/>
      <c r="AP521" s="357"/>
      <c r="AQ521" s="357"/>
      <c r="AR521" s="357"/>
      <c r="AS521" s="357"/>
      <c r="AT521" s="357"/>
      <c r="AU521" s="357"/>
      <c r="AV521" s="357"/>
      <c r="AW521" s="357"/>
      <c r="AX521" s="357"/>
      <c r="AY521" s="357"/>
      <c r="AZ521" s="357"/>
      <c r="BA521" s="357"/>
      <c r="BB521" s="357"/>
      <c r="BC521" s="357"/>
      <c r="BD521" s="357"/>
      <c r="BE521" s="357"/>
      <c r="BF521" s="357"/>
      <c r="BG521" s="357"/>
      <c r="BH521" s="357"/>
      <c r="BI521" s="357"/>
      <c r="BJ521" s="357"/>
      <c r="BK521" s="357"/>
    </row>
    <row r="522" spans="1:63" ht="9.75" customHeight="1">
      <c r="A522" s="357"/>
      <c r="B522" s="357"/>
      <c r="C522" s="357"/>
      <c r="D522" s="357"/>
      <c r="E522" s="357"/>
      <c r="F522" s="359"/>
      <c r="G522" s="357"/>
      <c r="H522" s="357"/>
      <c r="I522" s="357"/>
      <c r="J522" s="357"/>
      <c r="K522" s="357"/>
      <c r="L522" s="357"/>
      <c r="M522" s="357"/>
      <c r="N522" s="357"/>
      <c r="O522" s="357"/>
      <c r="P522" s="357"/>
      <c r="Q522" s="357"/>
      <c r="R522" s="357"/>
      <c r="S522" s="357"/>
      <c r="T522" s="357"/>
      <c r="U522" s="357"/>
      <c r="V522" s="357"/>
      <c r="W522" s="357"/>
      <c r="X522" s="357"/>
      <c r="Y522" s="357"/>
      <c r="Z522" s="357"/>
      <c r="AA522" s="357"/>
      <c r="AB522" s="357"/>
      <c r="AC522" s="357"/>
      <c r="AD522" s="357"/>
      <c r="AE522" s="357"/>
      <c r="AF522" s="357"/>
      <c r="AG522" s="357"/>
      <c r="AH522" s="357"/>
      <c r="AI522" s="357"/>
      <c r="AJ522" s="357"/>
      <c r="AK522" s="357"/>
      <c r="AL522" s="357"/>
      <c r="AM522" s="357"/>
      <c r="AN522" s="357"/>
      <c r="AO522" s="357"/>
      <c r="AP522" s="357"/>
      <c r="AQ522" s="357"/>
      <c r="AR522" s="357"/>
      <c r="AS522" s="357"/>
      <c r="AT522" s="357"/>
      <c r="AU522" s="357"/>
      <c r="AV522" s="357"/>
      <c r="AW522" s="357"/>
      <c r="AX522" s="357"/>
      <c r="AY522" s="357"/>
      <c r="AZ522" s="357"/>
      <c r="BA522" s="357"/>
      <c r="BB522" s="357"/>
      <c r="BC522" s="357"/>
      <c r="BD522" s="357"/>
      <c r="BE522" s="357"/>
      <c r="BF522" s="357"/>
      <c r="BG522" s="357"/>
      <c r="BH522" s="357"/>
      <c r="BI522" s="357"/>
      <c r="BJ522" s="357"/>
      <c r="BK522" s="357"/>
    </row>
    <row r="523" spans="1:63" ht="9.75" customHeight="1">
      <c r="A523" s="357"/>
      <c r="B523" s="357"/>
      <c r="C523" s="357"/>
      <c r="D523" s="357"/>
      <c r="E523" s="357"/>
      <c r="F523" s="359"/>
      <c r="G523" s="357"/>
      <c r="H523" s="357"/>
      <c r="I523" s="357"/>
      <c r="J523" s="357"/>
      <c r="K523" s="357"/>
      <c r="L523" s="357"/>
      <c r="M523" s="357"/>
      <c r="N523" s="357"/>
      <c r="O523" s="357"/>
      <c r="P523" s="357"/>
      <c r="Q523" s="357"/>
      <c r="R523" s="357"/>
      <c r="S523" s="357"/>
      <c r="T523" s="357"/>
      <c r="U523" s="357"/>
      <c r="V523" s="357"/>
      <c r="W523" s="357"/>
      <c r="X523" s="357"/>
      <c r="Y523" s="357"/>
      <c r="Z523" s="357"/>
      <c r="AA523" s="357"/>
      <c r="AB523" s="357"/>
      <c r="AC523" s="357"/>
      <c r="AD523" s="357"/>
      <c r="AE523" s="357"/>
      <c r="AF523" s="357"/>
      <c r="AG523" s="357"/>
      <c r="AH523" s="357"/>
      <c r="AI523" s="357"/>
      <c r="AJ523" s="357"/>
      <c r="AK523" s="357"/>
      <c r="AL523" s="357"/>
      <c r="AM523" s="357"/>
      <c r="AN523" s="357"/>
      <c r="AO523" s="357"/>
      <c r="AP523" s="357"/>
      <c r="AQ523" s="357"/>
      <c r="AR523" s="357"/>
      <c r="AS523" s="357"/>
      <c r="AT523" s="357"/>
      <c r="AU523" s="357"/>
      <c r="AV523" s="357"/>
      <c r="AW523" s="357"/>
      <c r="AX523" s="357"/>
      <c r="AY523" s="357"/>
      <c r="AZ523" s="357"/>
      <c r="BA523" s="357"/>
      <c r="BB523" s="357"/>
      <c r="BC523" s="357"/>
      <c r="BD523" s="357"/>
      <c r="BE523" s="357"/>
      <c r="BF523" s="357"/>
      <c r="BG523" s="357"/>
      <c r="BH523" s="357"/>
      <c r="BI523" s="357"/>
      <c r="BJ523" s="357"/>
      <c r="BK523" s="357"/>
    </row>
    <row r="524" spans="1:63" ht="9.75" customHeight="1">
      <c r="A524" s="357"/>
      <c r="B524" s="357"/>
      <c r="C524" s="357"/>
      <c r="D524" s="357"/>
      <c r="E524" s="357"/>
      <c r="F524" s="359"/>
      <c r="G524" s="357"/>
      <c r="H524" s="357"/>
      <c r="I524" s="357"/>
      <c r="J524" s="357"/>
      <c r="K524" s="357"/>
      <c r="L524" s="357"/>
      <c r="M524" s="357"/>
      <c r="N524" s="357"/>
      <c r="O524" s="357"/>
      <c r="P524" s="357"/>
      <c r="Q524" s="357"/>
      <c r="R524" s="357"/>
      <c r="S524" s="357"/>
      <c r="T524" s="357"/>
      <c r="U524" s="357"/>
      <c r="V524" s="357"/>
      <c r="W524" s="357"/>
      <c r="X524" s="357"/>
      <c r="Y524" s="357"/>
      <c r="Z524" s="357"/>
      <c r="AA524" s="357"/>
      <c r="AB524" s="357"/>
      <c r="AC524" s="357"/>
      <c r="AD524" s="357"/>
      <c r="AE524" s="357"/>
      <c r="AF524" s="357"/>
      <c r="AG524" s="357"/>
      <c r="AH524" s="357"/>
      <c r="AI524" s="357"/>
      <c r="AJ524" s="357"/>
      <c r="AK524" s="357"/>
      <c r="AL524" s="357"/>
      <c r="AM524" s="357"/>
      <c r="AN524" s="357"/>
      <c r="AO524" s="357"/>
      <c r="AP524" s="357"/>
      <c r="AQ524" s="357"/>
      <c r="AR524" s="357"/>
      <c r="AS524" s="357"/>
      <c r="AT524" s="357"/>
      <c r="AU524" s="357"/>
      <c r="AV524" s="357"/>
      <c r="AW524" s="357"/>
      <c r="AX524" s="357"/>
      <c r="AY524" s="357"/>
      <c r="AZ524" s="357"/>
      <c r="BA524" s="357"/>
      <c r="BB524" s="357"/>
      <c r="BC524" s="357"/>
      <c r="BD524" s="357"/>
      <c r="BE524" s="357"/>
      <c r="BF524" s="357"/>
      <c r="BG524" s="357"/>
      <c r="BH524" s="357"/>
      <c r="BI524" s="357"/>
      <c r="BJ524" s="357"/>
      <c r="BK524" s="357"/>
    </row>
    <row r="525" spans="1:63" ht="9.75" customHeight="1">
      <c r="A525" s="357"/>
      <c r="B525" s="357"/>
      <c r="C525" s="357"/>
      <c r="D525" s="357"/>
      <c r="E525" s="357"/>
      <c r="F525" s="359"/>
      <c r="G525" s="357"/>
      <c r="H525" s="357"/>
      <c r="I525" s="357"/>
      <c r="J525" s="357"/>
      <c r="K525" s="357"/>
      <c r="L525" s="357"/>
      <c r="M525" s="357"/>
      <c r="N525" s="357"/>
      <c r="O525" s="357"/>
      <c r="P525" s="357"/>
      <c r="Q525" s="357"/>
      <c r="R525" s="357"/>
      <c r="S525" s="357"/>
      <c r="T525" s="357"/>
      <c r="U525" s="357"/>
      <c r="V525" s="357"/>
      <c r="W525" s="357"/>
      <c r="X525" s="357"/>
      <c r="Y525" s="357"/>
      <c r="Z525" s="357"/>
      <c r="AA525" s="357"/>
      <c r="AB525" s="357"/>
      <c r="AC525" s="357"/>
      <c r="AD525" s="357"/>
      <c r="AE525" s="357"/>
      <c r="AF525" s="357"/>
      <c r="AG525" s="357"/>
      <c r="AH525" s="357"/>
      <c r="AI525" s="357"/>
      <c r="AJ525" s="357"/>
      <c r="AK525" s="357"/>
      <c r="AL525" s="357"/>
      <c r="AM525" s="357"/>
      <c r="AN525" s="357"/>
      <c r="AO525" s="357"/>
      <c r="AP525" s="357"/>
      <c r="AQ525" s="357"/>
      <c r="AR525" s="357"/>
      <c r="AS525" s="357"/>
      <c r="AT525" s="357"/>
      <c r="AU525" s="357"/>
      <c r="AV525" s="357"/>
      <c r="AW525" s="357"/>
      <c r="AX525" s="357"/>
      <c r="AY525" s="357"/>
      <c r="AZ525" s="357"/>
      <c r="BA525" s="357"/>
      <c r="BB525" s="357"/>
      <c r="BC525" s="357"/>
      <c r="BD525" s="357"/>
      <c r="BE525" s="357"/>
      <c r="BF525" s="357"/>
      <c r="BG525" s="357"/>
      <c r="BH525" s="357"/>
      <c r="BI525" s="357"/>
      <c r="BJ525" s="357"/>
      <c r="BK525" s="357"/>
    </row>
    <row r="526" spans="1:63" ht="9.75" customHeight="1">
      <c r="A526" s="357"/>
      <c r="B526" s="357"/>
      <c r="C526" s="357"/>
      <c r="D526" s="357"/>
      <c r="E526" s="357"/>
      <c r="F526" s="359"/>
      <c r="G526" s="357"/>
      <c r="H526" s="357"/>
      <c r="I526" s="357"/>
      <c r="J526" s="357"/>
      <c r="K526" s="357"/>
      <c r="L526" s="357"/>
      <c r="M526" s="357"/>
      <c r="N526" s="357"/>
      <c r="O526" s="357"/>
      <c r="P526" s="357"/>
      <c r="Q526" s="357"/>
      <c r="R526" s="357"/>
      <c r="S526" s="357"/>
      <c r="T526" s="357"/>
      <c r="U526" s="357"/>
      <c r="V526" s="357"/>
      <c r="W526" s="357"/>
      <c r="X526" s="357"/>
      <c r="Y526" s="357"/>
      <c r="Z526" s="357"/>
      <c r="AA526" s="357"/>
      <c r="AB526" s="357"/>
      <c r="AC526" s="357"/>
      <c r="AD526" s="357"/>
      <c r="AE526" s="357"/>
      <c r="AF526" s="357"/>
      <c r="AG526" s="357"/>
      <c r="AH526" s="357"/>
      <c r="AI526" s="357"/>
      <c r="AJ526" s="357"/>
      <c r="AK526" s="357"/>
      <c r="AL526" s="357"/>
      <c r="AM526" s="357"/>
      <c r="AN526" s="357"/>
      <c r="AO526" s="357"/>
      <c r="AP526" s="357"/>
      <c r="AQ526" s="357"/>
      <c r="AR526" s="357"/>
      <c r="AS526" s="357"/>
      <c r="AT526" s="357"/>
      <c r="AU526" s="357"/>
      <c r="AV526" s="357"/>
      <c r="AW526" s="357"/>
      <c r="AX526" s="357"/>
      <c r="AY526" s="357"/>
      <c r="AZ526" s="357"/>
      <c r="BA526" s="357"/>
      <c r="BB526" s="357"/>
      <c r="BC526" s="357"/>
      <c r="BD526" s="357"/>
      <c r="BE526" s="357"/>
      <c r="BF526" s="357"/>
      <c r="BG526" s="357"/>
      <c r="BH526" s="357"/>
      <c r="BI526" s="357"/>
      <c r="BJ526" s="357"/>
      <c r="BK526" s="357"/>
    </row>
    <row r="527" spans="1:63" ht="9.75" customHeight="1">
      <c r="A527" s="357"/>
      <c r="B527" s="357"/>
      <c r="C527" s="357"/>
      <c r="D527" s="357"/>
      <c r="E527" s="357"/>
      <c r="F527" s="359"/>
      <c r="G527" s="357"/>
      <c r="H527" s="357"/>
      <c r="I527" s="357"/>
      <c r="J527" s="357"/>
      <c r="K527" s="357"/>
      <c r="L527" s="357"/>
      <c r="M527" s="357"/>
      <c r="N527" s="357"/>
      <c r="O527" s="357"/>
      <c r="P527" s="357"/>
      <c r="Q527" s="357"/>
      <c r="R527" s="357"/>
      <c r="S527" s="357"/>
      <c r="T527" s="357"/>
      <c r="U527" s="357"/>
      <c r="V527" s="357"/>
      <c r="W527" s="357"/>
      <c r="X527" s="357"/>
      <c r="Y527" s="357"/>
      <c r="Z527" s="357"/>
      <c r="AA527" s="357"/>
      <c r="AB527" s="357"/>
      <c r="AC527" s="357"/>
      <c r="AD527" s="357"/>
      <c r="AE527" s="357"/>
      <c r="AF527" s="357"/>
      <c r="AG527" s="357"/>
      <c r="AH527" s="357"/>
      <c r="AI527" s="357"/>
      <c r="AJ527" s="357"/>
      <c r="AK527" s="357"/>
      <c r="AL527" s="357"/>
      <c r="AM527" s="357"/>
      <c r="AN527" s="357"/>
      <c r="AO527" s="357"/>
      <c r="AP527" s="357"/>
      <c r="AQ527" s="357"/>
      <c r="AR527" s="357"/>
      <c r="AS527" s="357"/>
      <c r="AT527" s="357"/>
      <c r="AU527" s="357"/>
      <c r="AV527" s="357"/>
      <c r="AW527" s="357"/>
      <c r="AX527" s="357"/>
      <c r="AY527" s="357"/>
      <c r="AZ527" s="357"/>
      <c r="BA527" s="357"/>
      <c r="BB527" s="357"/>
      <c r="BC527" s="357"/>
      <c r="BD527" s="357"/>
      <c r="BE527" s="357"/>
      <c r="BF527" s="357"/>
      <c r="BG527" s="357"/>
      <c r="BH527" s="357"/>
      <c r="BI527" s="357"/>
      <c r="BJ527" s="357"/>
      <c r="BK527" s="357"/>
    </row>
    <row r="528" spans="1:63" ht="9.75" customHeight="1">
      <c r="A528" s="357"/>
      <c r="B528" s="357"/>
      <c r="C528" s="357"/>
      <c r="D528" s="357"/>
      <c r="E528" s="357"/>
      <c r="F528" s="359"/>
      <c r="G528" s="357"/>
      <c r="H528" s="357"/>
      <c r="I528" s="357"/>
      <c r="J528" s="357"/>
      <c r="K528" s="357"/>
      <c r="L528" s="357"/>
      <c r="M528" s="357"/>
      <c r="N528" s="357"/>
      <c r="O528" s="357"/>
      <c r="P528" s="357"/>
      <c r="Q528" s="357"/>
      <c r="R528" s="357"/>
      <c r="S528" s="357"/>
      <c r="T528" s="357"/>
      <c r="U528" s="357"/>
      <c r="V528" s="357"/>
      <c r="W528" s="357"/>
      <c r="X528" s="357"/>
      <c r="Y528" s="357"/>
      <c r="Z528" s="357"/>
      <c r="AA528" s="357"/>
      <c r="AB528" s="357"/>
      <c r="AC528" s="357"/>
      <c r="AD528" s="357"/>
      <c r="AE528" s="357"/>
      <c r="AF528" s="357"/>
      <c r="AG528" s="357"/>
      <c r="AH528" s="357"/>
      <c r="AI528" s="357"/>
      <c r="AJ528" s="357"/>
      <c r="AK528" s="357"/>
      <c r="AL528" s="357"/>
      <c r="AM528" s="357"/>
      <c r="AN528" s="357"/>
      <c r="AO528" s="357"/>
      <c r="AP528" s="357"/>
      <c r="AQ528" s="357"/>
      <c r="AR528" s="357"/>
      <c r="AS528" s="357"/>
      <c r="AT528" s="357"/>
      <c r="AU528" s="357"/>
      <c r="AV528" s="357"/>
      <c r="AW528" s="357"/>
      <c r="AX528" s="357"/>
      <c r="AY528" s="357"/>
      <c r="AZ528" s="357"/>
      <c r="BA528" s="357"/>
      <c r="BB528" s="357"/>
      <c r="BC528" s="357"/>
      <c r="BD528" s="357"/>
      <c r="BE528" s="357"/>
      <c r="BF528" s="357"/>
      <c r="BG528" s="357"/>
      <c r="BH528" s="357"/>
      <c r="BI528" s="357"/>
      <c r="BJ528" s="357"/>
      <c r="BK528" s="357"/>
    </row>
    <row r="529" spans="1:63" ht="9.75" customHeight="1">
      <c r="A529" s="357"/>
      <c r="B529" s="357"/>
      <c r="C529" s="357"/>
      <c r="D529" s="357"/>
      <c r="E529" s="357"/>
      <c r="F529" s="359"/>
      <c r="G529" s="357"/>
      <c r="H529" s="357"/>
      <c r="I529" s="357"/>
      <c r="J529" s="357"/>
      <c r="K529" s="357"/>
      <c r="L529" s="357"/>
      <c r="M529" s="357"/>
      <c r="N529" s="357"/>
      <c r="O529" s="357"/>
      <c r="P529" s="357"/>
      <c r="Q529" s="357"/>
      <c r="R529" s="357"/>
      <c r="S529" s="357"/>
      <c r="T529" s="357"/>
      <c r="U529" s="357"/>
      <c r="V529" s="357"/>
      <c r="W529" s="357"/>
      <c r="X529" s="357"/>
      <c r="Y529" s="357"/>
      <c r="Z529" s="357"/>
      <c r="AA529" s="357"/>
      <c r="AB529" s="357"/>
      <c r="AC529" s="357"/>
      <c r="AD529" s="357"/>
      <c r="AE529" s="357"/>
      <c r="AF529" s="357"/>
      <c r="AG529" s="357"/>
      <c r="AH529" s="357"/>
      <c r="AI529" s="357"/>
      <c r="AJ529" s="357"/>
      <c r="AK529" s="357"/>
      <c r="AL529" s="357"/>
      <c r="AM529" s="357"/>
      <c r="AN529" s="357"/>
      <c r="AO529" s="357"/>
      <c r="AP529" s="357"/>
      <c r="AQ529" s="357"/>
      <c r="AR529" s="357"/>
      <c r="AS529" s="357"/>
      <c r="AT529" s="357"/>
      <c r="AU529" s="357"/>
      <c r="AV529" s="357"/>
      <c r="AW529" s="357"/>
      <c r="AX529" s="357"/>
      <c r="AY529" s="357"/>
      <c r="AZ529" s="357"/>
      <c r="BA529" s="357"/>
      <c r="BB529" s="357"/>
      <c r="BC529" s="357"/>
      <c r="BD529" s="357"/>
      <c r="BE529" s="357"/>
      <c r="BF529" s="357"/>
      <c r="BG529" s="357"/>
      <c r="BH529" s="357"/>
      <c r="BI529" s="357"/>
      <c r="BJ529" s="357"/>
      <c r="BK529" s="357"/>
    </row>
    <row r="530" spans="1:63" ht="9.75" customHeight="1">
      <c r="A530" s="357"/>
      <c r="B530" s="357"/>
      <c r="C530" s="357"/>
      <c r="D530" s="357"/>
      <c r="E530" s="357"/>
      <c r="F530" s="359"/>
      <c r="G530" s="357"/>
      <c r="H530" s="357"/>
      <c r="I530" s="357"/>
      <c r="J530" s="357"/>
      <c r="K530" s="357"/>
      <c r="L530" s="357"/>
      <c r="M530" s="357"/>
      <c r="N530" s="357"/>
      <c r="O530" s="357"/>
      <c r="P530" s="357"/>
      <c r="Q530" s="357"/>
      <c r="R530" s="357"/>
      <c r="S530" s="357"/>
      <c r="T530" s="357"/>
      <c r="U530" s="357"/>
      <c r="V530" s="357"/>
      <c r="W530" s="357"/>
      <c r="X530" s="357"/>
      <c r="Y530" s="357"/>
      <c r="Z530" s="357"/>
      <c r="AA530" s="357"/>
      <c r="AB530" s="357"/>
      <c r="AC530" s="357"/>
      <c r="AD530" s="357"/>
      <c r="AE530" s="357"/>
      <c r="AF530" s="357"/>
      <c r="AG530" s="357"/>
      <c r="AH530" s="357"/>
      <c r="AI530" s="357"/>
      <c r="AJ530" s="357"/>
      <c r="AK530" s="357"/>
      <c r="AL530" s="357"/>
      <c r="AM530" s="357"/>
      <c r="AN530" s="357"/>
      <c r="AO530" s="357"/>
      <c r="AP530" s="357"/>
      <c r="AQ530" s="357"/>
      <c r="AR530" s="357"/>
      <c r="AS530" s="357"/>
      <c r="AT530" s="357"/>
      <c r="AU530" s="357"/>
      <c r="AV530" s="357"/>
      <c r="AW530" s="357"/>
      <c r="AX530" s="357"/>
      <c r="AY530" s="357"/>
      <c r="AZ530" s="357"/>
      <c r="BA530" s="357"/>
      <c r="BB530" s="357"/>
      <c r="BC530" s="357"/>
      <c r="BD530" s="357"/>
      <c r="BE530" s="357"/>
      <c r="BF530" s="357"/>
      <c r="BG530" s="357"/>
      <c r="BH530" s="357"/>
      <c r="BI530" s="357"/>
      <c r="BJ530" s="357"/>
      <c r="BK530" s="357"/>
    </row>
    <row r="531" spans="1:63" ht="9.75" customHeight="1">
      <c r="A531" s="357"/>
      <c r="B531" s="357"/>
      <c r="C531" s="357"/>
      <c r="D531" s="357"/>
      <c r="E531" s="357"/>
      <c r="F531" s="359"/>
      <c r="G531" s="357"/>
      <c r="H531" s="357"/>
      <c r="I531" s="357"/>
      <c r="J531" s="357"/>
      <c r="K531" s="357"/>
      <c r="L531" s="357"/>
      <c r="M531" s="357"/>
      <c r="N531" s="357"/>
      <c r="O531" s="357"/>
      <c r="P531" s="357"/>
      <c r="Q531" s="357"/>
      <c r="R531" s="357"/>
      <c r="S531" s="357"/>
      <c r="T531" s="357"/>
      <c r="U531" s="357"/>
      <c r="V531" s="357"/>
      <c r="W531" s="357"/>
      <c r="X531" s="357"/>
      <c r="Y531" s="357"/>
      <c r="Z531" s="357"/>
      <c r="AA531" s="357"/>
      <c r="AB531" s="357"/>
      <c r="AC531" s="357"/>
      <c r="AD531" s="357"/>
      <c r="AE531" s="357"/>
      <c r="AF531" s="357"/>
      <c r="AG531" s="357"/>
      <c r="AH531" s="357"/>
      <c r="AI531" s="357"/>
      <c r="AJ531" s="357"/>
      <c r="AK531" s="357"/>
      <c r="AL531" s="357"/>
      <c r="AM531" s="357"/>
      <c r="AN531" s="357"/>
      <c r="AO531" s="357"/>
      <c r="AP531" s="357"/>
      <c r="AQ531" s="357"/>
      <c r="AR531" s="357"/>
      <c r="AS531" s="357"/>
      <c r="AT531" s="357"/>
      <c r="AU531" s="357"/>
      <c r="AV531" s="357"/>
      <c r="AW531" s="357"/>
      <c r="AX531" s="357"/>
      <c r="AY531" s="357"/>
      <c r="AZ531" s="357"/>
      <c r="BA531" s="357"/>
      <c r="BB531" s="357"/>
      <c r="BC531" s="357"/>
      <c r="BD531" s="357"/>
      <c r="BE531" s="357"/>
      <c r="BF531" s="357"/>
      <c r="BG531" s="357"/>
      <c r="BH531" s="357"/>
      <c r="BI531" s="357"/>
      <c r="BJ531" s="357"/>
      <c r="BK531" s="357"/>
    </row>
    <row r="532" spans="1:63" ht="9.75" customHeight="1">
      <c r="A532" s="357"/>
      <c r="B532" s="357"/>
      <c r="C532" s="357"/>
      <c r="D532" s="357"/>
      <c r="E532" s="357"/>
      <c r="F532" s="359"/>
      <c r="G532" s="357"/>
      <c r="H532" s="357"/>
      <c r="I532" s="357"/>
      <c r="J532" s="357"/>
      <c r="K532" s="357"/>
      <c r="L532" s="357"/>
      <c r="M532" s="357"/>
      <c r="N532" s="357"/>
      <c r="O532" s="357"/>
      <c r="P532" s="357"/>
      <c r="Q532" s="357"/>
      <c r="R532" s="357"/>
      <c r="S532" s="357"/>
      <c r="T532" s="357"/>
      <c r="U532" s="357"/>
      <c r="V532" s="357"/>
      <c r="W532" s="357"/>
      <c r="X532" s="357"/>
      <c r="Y532" s="357"/>
      <c r="Z532" s="357"/>
      <c r="AA532" s="357"/>
      <c r="AB532" s="357"/>
      <c r="AC532" s="357"/>
      <c r="AD532" s="357"/>
      <c r="AE532" s="357"/>
      <c r="AF532" s="357"/>
      <c r="AG532" s="357"/>
      <c r="AH532" s="357"/>
      <c r="AI532" s="357"/>
      <c r="AJ532" s="357"/>
      <c r="AK532" s="357"/>
      <c r="AL532" s="357"/>
      <c r="AM532" s="357"/>
      <c r="AN532" s="357"/>
      <c r="AO532" s="357"/>
      <c r="AP532" s="357"/>
      <c r="AQ532" s="357"/>
      <c r="AR532" s="357"/>
      <c r="AS532" s="357"/>
      <c r="AT532" s="357"/>
      <c r="AU532" s="357"/>
      <c r="AV532" s="357"/>
      <c r="AW532" s="357"/>
      <c r="AX532" s="357"/>
      <c r="AY532" s="357"/>
      <c r="AZ532" s="357"/>
      <c r="BA532" s="357"/>
      <c r="BB532" s="357"/>
      <c r="BC532" s="357"/>
      <c r="BD532" s="357"/>
      <c r="BE532" s="357"/>
      <c r="BF532" s="357"/>
      <c r="BG532" s="357"/>
      <c r="BH532" s="357"/>
      <c r="BI532" s="357"/>
      <c r="BJ532" s="357"/>
      <c r="BK532" s="357"/>
    </row>
    <row r="533" spans="1:63" ht="9.75" customHeight="1">
      <c r="A533" s="357"/>
      <c r="B533" s="357"/>
      <c r="C533" s="357"/>
      <c r="D533" s="357"/>
      <c r="E533" s="357"/>
      <c r="F533" s="359"/>
      <c r="G533" s="357"/>
      <c r="H533" s="357"/>
      <c r="I533" s="357"/>
      <c r="J533" s="357"/>
      <c r="K533" s="357"/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  <c r="V533" s="357"/>
      <c r="W533" s="357"/>
      <c r="X533" s="357"/>
      <c r="Y533" s="357"/>
      <c r="Z533" s="357"/>
      <c r="AA533" s="357"/>
      <c r="AB533" s="357"/>
      <c r="AC533" s="357"/>
      <c r="AD533" s="357"/>
      <c r="AE533" s="357"/>
      <c r="AF533" s="357"/>
      <c r="AG533" s="357"/>
      <c r="AH533" s="357"/>
      <c r="AI533" s="357"/>
      <c r="AJ533" s="357"/>
      <c r="AK533" s="357"/>
      <c r="AL533" s="357"/>
      <c r="AM533" s="357"/>
      <c r="AN533" s="357"/>
      <c r="AO533" s="357"/>
      <c r="AP533" s="357"/>
      <c r="AQ533" s="357"/>
      <c r="AR533" s="357"/>
      <c r="AS533" s="357"/>
      <c r="AT533" s="357"/>
      <c r="AU533" s="357"/>
      <c r="AV533" s="357"/>
      <c r="AW533" s="357"/>
      <c r="AX533" s="357"/>
      <c r="AY533" s="357"/>
      <c r="AZ533" s="357"/>
      <c r="BA533" s="357"/>
      <c r="BB533" s="357"/>
      <c r="BC533" s="357"/>
      <c r="BD533" s="357"/>
      <c r="BE533" s="357"/>
      <c r="BF533" s="357"/>
      <c r="BG533" s="357"/>
      <c r="BH533" s="357"/>
      <c r="BI533" s="357"/>
      <c r="BJ533" s="357"/>
      <c r="BK533" s="357"/>
    </row>
    <row r="534" spans="1:63" ht="9.75" customHeight="1">
      <c r="A534" s="357"/>
      <c r="B534" s="357"/>
      <c r="C534" s="357"/>
      <c r="D534" s="357"/>
      <c r="E534" s="357"/>
      <c r="F534" s="359"/>
      <c r="G534" s="357"/>
      <c r="H534" s="357"/>
      <c r="I534" s="357"/>
      <c r="J534" s="357"/>
      <c r="K534" s="357"/>
      <c r="L534" s="357"/>
      <c r="M534" s="357"/>
      <c r="N534" s="357"/>
      <c r="O534" s="357"/>
      <c r="P534" s="357"/>
      <c r="Q534" s="357"/>
      <c r="R534" s="357"/>
      <c r="S534" s="357"/>
      <c r="T534" s="357"/>
      <c r="U534" s="357"/>
      <c r="V534" s="357"/>
      <c r="W534" s="357"/>
      <c r="X534" s="357"/>
      <c r="Y534" s="357"/>
      <c r="Z534" s="357"/>
      <c r="AA534" s="357"/>
      <c r="AB534" s="357"/>
      <c r="AC534" s="357"/>
      <c r="AD534" s="357"/>
      <c r="AE534" s="357"/>
      <c r="AF534" s="357"/>
      <c r="AG534" s="357"/>
      <c r="AH534" s="357"/>
      <c r="AI534" s="357"/>
      <c r="AJ534" s="357"/>
      <c r="AK534" s="357"/>
      <c r="AL534" s="357"/>
      <c r="AM534" s="357"/>
      <c r="AN534" s="357"/>
      <c r="AO534" s="357"/>
      <c r="AP534" s="357"/>
      <c r="AQ534" s="357"/>
      <c r="AR534" s="357"/>
      <c r="AS534" s="357"/>
      <c r="AT534" s="357"/>
      <c r="AU534" s="357"/>
      <c r="AV534" s="357"/>
      <c r="AW534" s="357"/>
      <c r="AX534" s="357"/>
      <c r="AY534" s="357"/>
      <c r="AZ534" s="357"/>
      <c r="BA534" s="357"/>
      <c r="BB534" s="357"/>
      <c r="BC534" s="357"/>
      <c r="BD534" s="357"/>
      <c r="BE534" s="357"/>
      <c r="BF534" s="357"/>
      <c r="BG534" s="357"/>
      <c r="BH534" s="357"/>
      <c r="BI534" s="357"/>
      <c r="BJ534" s="357"/>
      <c r="BK534" s="357"/>
    </row>
    <row r="535" spans="1:63" ht="9.75" customHeight="1">
      <c r="A535" s="357"/>
      <c r="B535" s="357"/>
      <c r="C535" s="357"/>
      <c r="D535" s="357"/>
      <c r="E535" s="357"/>
      <c r="F535" s="359"/>
      <c r="G535" s="357"/>
      <c r="H535" s="357"/>
      <c r="I535" s="357"/>
      <c r="J535" s="357"/>
      <c r="K535" s="357"/>
      <c r="L535" s="357"/>
      <c r="M535" s="357"/>
      <c r="N535" s="357"/>
      <c r="O535" s="357"/>
      <c r="P535" s="357"/>
      <c r="Q535" s="357"/>
      <c r="R535" s="357"/>
      <c r="S535" s="357"/>
      <c r="T535" s="357"/>
      <c r="U535" s="357"/>
      <c r="V535" s="357"/>
      <c r="W535" s="357"/>
      <c r="X535" s="357"/>
      <c r="Y535" s="357"/>
      <c r="Z535" s="357"/>
      <c r="AA535" s="357"/>
      <c r="AB535" s="357"/>
      <c r="AC535" s="357"/>
      <c r="AD535" s="357"/>
      <c r="AE535" s="357"/>
      <c r="AF535" s="357"/>
      <c r="AG535" s="357"/>
      <c r="AH535" s="357"/>
      <c r="AI535" s="357"/>
      <c r="AJ535" s="357"/>
      <c r="AK535" s="357"/>
      <c r="AL535" s="357"/>
      <c r="AM535" s="357"/>
      <c r="AN535" s="357"/>
      <c r="AO535" s="357"/>
      <c r="AP535" s="357"/>
      <c r="AQ535" s="357"/>
      <c r="AR535" s="357"/>
      <c r="AS535" s="357"/>
      <c r="AT535" s="357"/>
      <c r="AU535" s="357"/>
      <c r="AV535" s="357"/>
      <c r="AW535" s="357"/>
      <c r="AX535" s="357"/>
      <c r="AY535" s="357"/>
      <c r="AZ535" s="357"/>
      <c r="BA535" s="357"/>
      <c r="BB535" s="357"/>
      <c r="BC535" s="357"/>
      <c r="BD535" s="357"/>
      <c r="BE535" s="357"/>
      <c r="BF535" s="357"/>
      <c r="BG535" s="357"/>
      <c r="BH535" s="357"/>
      <c r="BI535" s="357"/>
      <c r="BJ535" s="357"/>
      <c r="BK535" s="357"/>
    </row>
    <row r="536" spans="1:63" ht="9.75" customHeight="1">
      <c r="A536" s="357"/>
      <c r="B536" s="357"/>
      <c r="C536" s="357"/>
      <c r="D536" s="357"/>
      <c r="E536" s="357"/>
      <c r="F536" s="359"/>
      <c r="G536" s="357"/>
      <c r="H536" s="357"/>
      <c r="I536" s="357"/>
      <c r="J536" s="357"/>
      <c r="K536" s="357"/>
      <c r="L536" s="357"/>
      <c r="M536" s="357"/>
      <c r="N536" s="357"/>
      <c r="O536" s="357"/>
      <c r="P536" s="357"/>
      <c r="Q536" s="357"/>
      <c r="R536" s="357"/>
      <c r="S536" s="357"/>
      <c r="T536" s="357"/>
      <c r="U536" s="357"/>
      <c r="V536" s="357"/>
      <c r="W536" s="357"/>
      <c r="X536" s="357"/>
      <c r="Y536" s="357"/>
      <c r="Z536" s="357"/>
      <c r="AA536" s="357"/>
      <c r="AB536" s="357"/>
      <c r="AC536" s="357"/>
      <c r="AD536" s="357"/>
      <c r="AE536" s="357"/>
      <c r="AF536" s="357"/>
      <c r="AG536" s="357"/>
      <c r="AH536" s="357"/>
      <c r="AI536" s="357"/>
      <c r="AJ536" s="357"/>
      <c r="AK536" s="357"/>
      <c r="AL536" s="357"/>
      <c r="AM536" s="357"/>
      <c r="AN536" s="357"/>
      <c r="AO536" s="357"/>
      <c r="AP536" s="357"/>
      <c r="AQ536" s="357"/>
      <c r="AR536" s="357"/>
      <c r="AS536" s="357"/>
      <c r="AT536" s="357"/>
      <c r="AU536" s="357"/>
      <c r="AV536" s="357"/>
      <c r="AW536" s="357"/>
      <c r="AX536" s="357"/>
      <c r="AY536" s="357"/>
      <c r="AZ536" s="357"/>
      <c r="BA536" s="357"/>
      <c r="BB536" s="357"/>
      <c r="BC536" s="357"/>
      <c r="BD536" s="357"/>
      <c r="BE536" s="357"/>
      <c r="BF536" s="357"/>
      <c r="BG536" s="357"/>
      <c r="BH536" s="357"/>
      <c r="BI536" s="357"/>
      <c r="BJ536" s="357"/>
      <c r="BK536" s="357"/>
    </row>
    <row r="537" spans="1:63" ht="9.75" customHeight="1">
      <c r="A537" s="357"/>
      <c r="B537" s="357"/>
      <c r="C537" s="357"/>
      <c r="D537" s="357"/>
      <c r="E537" s="357"/>
      <c r="F537" s="359"/>
      <c r="G537" s="357"/>
      <c r="H537" s="357"/>
      <c r="I537" s="357"/>
      <c r="J537" s="357"/>
      <c r="K537" s="357"/>
      <c r="L537" s="357"/>
      <c r="M537" s="357"/>
      <c r="N537" s="357"/>
      <c r="O537" s="357"/>
      <c r="P537" s="357"/>
      <c r="Q537" s="357"/>
      <c r="R537" s="357"/>
      <c r="S537" s="357"/>
      <c r="T537" s="357"/>
      <c r="U537" s="357"/>
      <c r="V537" s="357"/>
      <c r="W537" s="357"/>
      <c r="X537" s="357"/>
      <c r="Y537" s="357"/>
      <c r="Z537" s="357"/>
      <c r="AA537" s="357"/>
      <c r="AB537" s="357"/>
      <c r="AC537" s="357"/>
      <c r="AD537" s="357"/>
      <c r="AE537" s="357"/>
      <c r="AF537" s="357"/>
      <c r="AG537" s="357"/>
      <c r="AH537" s="357"/>
      <c r="AI537" s="357"/>
      <c r="AJ537" s="357"/>
      <c r="AK537" s="357"/>
      <c r="AL537" s="357"/>
      <c r="AM537" s="357"/>
      <c r="AN537" s="357"/>
      <c r="AO537" s="357"/>
      <c r="AP537" s="357"/>
      <c r="AQ537" s="357"/>
      <c r="AR537" s="357"/>
      <c r="AS537" s="357"/>
      <c r="AT537" s="357"/>
      <c r="AU537" s="357"/>
      <c r="AV537" s="357"/>
      <c r="AW537" s="357"/>
      <c r="AX537" s="357"/>
      <c r="AY537" s="357"/>
      <c r="AZ537" s="357"/>
      <c r="BA537" s="357"/>
      <c r="BB537" s="357"/>
      <c r="BC537" s="357"/>
      <c r="BD537" s="357"/>
      <c r="BE537" s="357"/>
      <c r="BF537" s="357"/>
      <c r="BG537" s="357"/>
      <c r="BH537" s="357"/>
      <c r="BI537" s="357"/>
      <c r="BJ537" s="357"/>
      <c r="BK537" s="357"/>
    </row>
    <row r="538" spans="1:63" ht="9.75" customHeight="1">
      <c r="A538" s="357"/>
      <c r="B538" s="357"/>
      <c r="C538" s="357"/>
      <c r="D538" s="357"/>
      <c r="E538" s="357"/>
      <c r="F538" s="359"/>
      <c r="G538" s="357"/>
      <c r="H538" s="357"/>
      <c r="I538" s="357"/>
      <c r="J538" s="357"/>
      <c r="K538" s="357"/>
      <c r="L538" s="357"/>
      <c r="M538" s="357"/>
      <c r="N538" s="357"/>
      <c r="O538" s="357"/>
      <c r="P538" s="357"/>
      <c r="Q538" s="357"/>
      <c r="R538" s="357"/>
      <c r="S538" s="357"/>
      <c r="T538" s="357"/>
      <c r="U538" s="357"/>
      <c r="V538" s="357"/>
      <c r="W538" s="357"/>
      <c r="X538" s="357"/>
      <c r="Y538" s="357"/>
      <c r="Z538" s="357"/>
      <c r="AA538" s="357"/>
      <c r="AB538" s="357"/>
      <c r="AC538" s="357"/>
      <c r="AD538" s="357"/>
      <c r="AE538" s="357"/>
      <c r="AF538" s="357"/>
      <c r="AG538" s="357"/>
      <c r="AH538" s="357"/>
      <c r="AI538" s="357"/>
      <c r="AJ538" s="357"/>
      <c r="AK538" s="357"/>
      <c r="AL538" s="357"/>
      <c r="AM538" s="357"/>
      <c r="AN538" s="357"/>
      <c r="AO538" s="357"/>
      <c r="AP538" s="357"/>
      <c r="AQ538" s="357"/>
      <c r="AR538" s="357"/>
      <c r="AS538" s="357"/>
      <c r="AT538" s="357"/>
      <c r="AU538" s="357"/>
      <c r="AV538" s="357"/>
      <c r="AW538" s="357"/>
      <c r="AX538" s="357"/>
      <c r="AY538" s="357"/>
      <c r="AZ538" s="357"/>
      <c r="BA538" s="357"/>
      <c r="BB538" s="357"/>
      <c r="BC538" s="357"/>
      <c r="BD538" s="357"/>
      <c r="BE538" s="357"/>
      <c r="BF538" s="357"/>
      <c r="BG538" s="357"/>
      <c r="BH538" s="357"/>
      <c r="BI538" s="357"/>
      <c r="BJ538" s="357"/>
      <c r="BK538" s="357"/>
    </row>
    <row r="539" spans="1:63" ht="9.75" customHeight="1">
      <c r="A539" s="357"/>
      <c r="B539" s="357"/>
      <c r="C539" s="357"/>
      <c r="D539" s="357"/>
      <c r="E539" s="357"/>
      <c r="F539" s="359"/>
      <c r="G539" s="357"/>
      <c r="H539" s="357"/>
      <c r="I539" s="357"/>
      <c r="J539" s="357"/>
      <c r="K539" s="357"/>
      <c r="L539" s="357"/>
      <c r="M539" s="357"/>
      <c r="N539" s="357"/>
      <c r="O539" s="357"/>
      <c r="P539" s="357"/>
      <c r="Q539" s="357"/>
      <c r="R539" s="357"/>
      <c r="S539" s="357"/>
      <c r="T539" s="357"/>
      <c r="U539" s="357"/>
      <c r="V539" s="357"/>
      <c r="W539" s="357"/>
      <c r="X539" s="357"/>
      <c r="Y539" s="357"/>
      <c r="Z539" s="357"/>
      <c r="AA539" s="357"/>
      <c r="AB539" s="357"/>
      <c r="AC539" s="357"/>
      <c r="AD539" s="357"/>
      <c r="AE539" s="357"/>
      <c r="AF539" s="357"/>
      <c r="AG539" s="357"/>
      <c r="AH539" s="357"/>
      <c r="AI539" s="357"/>
      <c r="AJ539" s="357"/>
      <c r="AK539" s="357"/>
      <c r="AL539" s="357"/>
      <c r="AM539" s="357"/>
      <c r="AN539" s="357"/>
      <c r="AO539" s="357"/>
      <c r="AP539" s="357"/>
      <c r="AQ539" s="357"/>
      <c r="AR539" s="357"/>
      <c r="AS539" s="357"/>
      <c r="AT539" s="357"/>
      <c r="AU539" s="357"/>
      <c r="AV539" s="357"/>
      <c r="AW539" s="357"/>
      <c r="AX539" s="357"/>
      <c r="AY539" s="357"/>
      <c r="AZ539" s="357"/>
      <c r="BA539" s="357"/>
      <c r="BB539" s="357"/>
      <c r="BC539" s="357"/>
      <c r="BD539" s="357"/>
      <c r="BE539" s="357"/>
      <c r="BF539" s="357"/>
      <c r="BG539" s="357"/>
      <c r="BH539" s="357"/>
      <c r="BI539" s="357"/>
      <c r="BJ539" s="357"/>
      <c r="BK539" s="357"/>
    </row>
    <row r="540" spans="1:63" ht="9.75" customHeight="1">
      <c r="A540" s="357"/>
      <c r="B540" s="357"/>
      <c r="C540" s="357"/>
      <c r="D540" s="357"/>
      <c r="E540" s="357"/>
      <c r="F540" s="359"/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  <c r="S540" s="357"/>
      <c r="T540" s="357"/>
      <c r="U540" s="357"/>
      <c r="V540" s="357"/>
      <c r="W540" s="357"/>
      <c r="X540" s="357"/>
      <c r="Y540" s="357"/>
      <c r="Z540" s="357"/>
      <c r="AA540" s="357"/>
      <c r="AB540" s="357"/>
      <c r="AC540" s="357"/>
      <c r="AD540" s="357"/>
      <c r="AE540" s="357"/>
      <c r="AF540" s="357"/>
      <c r="AG540" s="357"/>
      <c r="AH540" s="357"/>
      <c r="AI540" s="357"/>
      <c r="AJ540" s="357"/>
      <c r="AK540" s="357"/>
      <c r="AL540" s="357"/>
      <c r="AM540" s="357"/>
      <c r="AN540" s="357"/>
      <c r="AO540" s="357"/>
      <c r="AP540" s="357"/>
      <c r="AQ540" s="357"/>
      <c r="AR540" s="357"/>
      <c r="AS540" s="357"/>
      <c r="AT540" s="357"/>
      <c r="AU540" s="357"/>
      <c r="AV540" s="357"/>
      <c r="AW540" s="357"/>
      <c r="AX540" s="357"/>
      <c r="AY540" s="357"/>
      <c r="AZ540" s="357"/>
      <c r="BA540" s="357"/>
      <c r="BB540" s="357"/>
      <c r="BC540" s="357"/>
      <c r="BD540" s="357"/>
      <c r="BE540" s="357"/>
      <c r="BF540" s="357"/>
      <c r="BG540" s="357"/>
      <c r="BH540" s="357"/>
      <c r="BI540" s="357"/>
      <c r="BJ540" s="357"/>
      <c r="BK540" s="357"/>
    </row>
    <row r="541" spans="1:63" ht="9.75" customHeight="1">
      <c r="A541" s="357"/>
      <c r="B541" s="357"/>
      <c r="C541" s="357"/>
      <c r="D541" s="357"/>
      <c r="E541" s="357"/>
      <c r="F541" s="359"/>
      <c r="G541" s="357"/>
      <c r="H541" s="357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357"/>
      <c r="AN541" s="357"/>
      <c r="AO541" s="357"/>
      <c r="AP541" s="357"/>
      <c r="AQ541" s="357"/>
      <c r="AR541" s="357"/>
      <c r="AS541" s="357"/>
      <c r="AT541" s="357"/>
      <c r="AU541" s="357"/>
      <c r="AV541" s="357"/>
      <c r="AW541" s="357"/>
      <c r="AX541" s="357"/>
      <c r="AY541" s="357"/>
      <c r="AZ541" s="357"/>
      <c r="BA541" s="357"/>
      <c r="BB541" s="357"/>
      <c r="BC541" s="357"/>
      <c r="BD541" s="357"/>
      <c r="BE541" s="357"/>
      <c r="BF541" s="357"/>
      <c r="BG541" s="357"/>
      <c r="BH541" s="357"/>
      <c r="BI541" s="357"/>
      <c r="BJ541" s="357"/>
      <c r="BK541" s="357"/>
    </row>
    <row r="542" spans="1:63" ht="9.75" customHeight="1">
      <c r="A542" s="357"/>
      <c r="B542" s="357"/>
      <c r="C542" s="357"/>
      <c r="D542" s="357"/>
      <c r="E542" s="357"/>
      <c r="F542" s="359"/>
      <c r="G542" s="357"/>
      <c r="H542" s="357"/>
      <c r="I542" s="357"/>
      <c r="J542" s="357"/>
      <c r="K542" s="357"/>
      <c r="L542" s="357"/>
      <c r="M542" s="357"/>
      <c r="N542" s="357"/>
      <c r="O542" s="357"/>
      <c r="P542" s="357"/>
      <c r="Q542" s="357"/>
      <c r="R542" s="357"/>
      <c r="S542" s="357"/>
      <c r="T542" s="357"/>
      <c r="U542" s="357"/>
      <c r="V542" s="357"/>
      <c r="W542" s="357"/>
      <c r="X542" s="357"/>
      <c r="Y542" s="357"/>
      <c r="Z542" s="357"/>
      <c r="AA542" s="357"/>
      <c r="AB542" s="357"/>
      <c r="AC542" s="357"/>
      <c r="AD542" s="357"/>
      <c r="AE542" s="357"/>
      <c r="AF542" s="357"/>
      <c r="AG542" s="357"/>
      <c r="AH542" s="357"/>
      <c r="AI542" s="357"/>
      <c r="AJ542" s="357"/>
      <c r="AK542" s="357"/>
      <c r="AL542" s="357"/>
      <c r="AM542" s="357"/>
      <c r="AN542" s="357"/>
      <c r="AO542" s="357"/>
      <c r="AP542" s="357"/>
      <c r="AQ542" s="357"/>
      <c r="AR542" s="357"/>
      <c r="AS542" s="357"/>
      <c r="AT542" s="357"/>
      <c r="AU542" s="357"/>
      <c r="AV542" s="357"/>
      <c r="AW542" s="357"/>
      <c r="AX542" s="357"/>
      <c r="AY542" s="357"/>
      <c r="AZ542" s="357"/>
      <c r="BA542" s="357"/>
      <c r="BB542" s="357"/>
      <c r="BC542" s="357"/>
      <c r="BD542" s="357"/>
      <c r="BE542" s="357"/>
      <c r="BF542" s="357"/>
      <c r="BG542" s="357"/>
      <c r="BH542" s="357"/>
      <c r="BI542" s="357"/>
      <c r="BJ542" s="357"/>
      <c r="BK542" s="357"/>
    </row>
    <row r="543" spans="1:63" ht="9.75" customHeight="1">
      <c r="A543" s="357"/>
      <c r="B543" s="357"/>
      <c r="C543" s="357"/>
      <c r="D543" s="357"/>
      <c r="E543" s="357"/>
      <c r="F543" s="359"/>
      <c r="G543" s="357"/>
      <c r="H543" s="357"/>
      <c r="I543" s="357"/>
      <c r="J543" s="357"/>
      <c r="K543" s="357"/>
      <c r="L543" s="357"/>
      <c r="M543" s="357"/>
      <c r="N543" s="357"/>
      <c r="O543" s="357"/>
      <c r="P543" s="357"/>
      <c r="Q543" s="357"/>
      <c r="R543" s="357"/>
      <c r="S543" s="357"/>
      <c r="T543" s="357"/>
      <c r="U543" s="357"/>
      <c r="V543" s="357"/>
      <c r="W543" s="357"/>
      <c r="X543" s="357"/>
      <c r="Y543" s="357"/>
      <c r="Z543" s="357"/>
      <c r="AA543" s="357"/>
      <c r="AB543" s="357"/>
      <c r="AC543" s="357"/>
      <c r="AD543" s="357"/>
      <c r="AE543" s="357"/>
      <c r="AF543" s="357"/>
      <c r="AG543" s="357"/>
      <c r="AH543" s="357"/>
      <c r="AI543" s="357"/>
      <c r="AJ543" s="357"/>
      <c r="AK543" s="357"/>
      <c r="AL543" s="357"/>
      <c r="AM543" s="357"/>
      <c r="AN543" s="357"/>
      <c r="AO543" s="357"/>
      <c r="AP543" s="357"/>
      <c r="AQ543" s="357"/>
      <c r="AR543" s="357"/>
      <c r="AS543" s="357"/>
      <c r="AT543" s="357"/>
      <c r="AU543" s="357"/>
      <c r="AV543" s="357"/>
      <c r="AW543" s="357"/>
      <c r="AX543" s="357"/>
      <c r="AY543" s="357"/>
      <c r="AZ543" s="357"/>
      <c r="BA543" s="357"/>
      <c r="BB543" s="357"/>
      <c r="BC543" s="357"/>
      <c r="BD543" s="357"/>
      <c r="BE543" s="357"/>
      <c r="BF543" s="357"/>
      <c r="BG543" s="357"/>
      <c r="BH543" s="357"/>
      <c r="BI543" s="357"/>
      <c r="BJ543" s="357"/>
      <c r="BK543" s="357"/>
    </row>
    <row r="544" spans="1:63" ht="9.75" customHeight="1">
      <c r="A544" s="357"/>
      <c r="B544" s="357"/>
      <c r="C544" s="357"/>
      <c r="D544" s="357"/>
      <c r="E544" s="357"/>
      <c r="F544" s="359"/>
      <c r="G544" s="357"/>
      <c r="H544" s="357"/>
      <c r="I544" s="357"/>
      <c r="J544" s="357"/>
      <c r="K544" s="357"/>
      <c r="L544" s="357"/>
      <c r="M544" s="357"/>
      <c r="N544" s="357"/>
      <c r="O544" s="357"/>
      <c r="P544" s="357"/>
      <c r="Q544" s="357"/>
      <c r="R544" s="357"/>
      <c r="S544" s="357"/>
      <c r="T544" s="357"/>
      <c r="U544" s="357"/>
      <c r="V544" s="357"/>
      <c r="W544" s="357"/>
      <c r="X544" s="357"/>
      <c r="Y544" s="357"/>
      <c r="Z544" s="357"/>
      <c r="AA544" s="357"/>
      <c r="AB544" s="357"/>
      <c r="AC544" s="357"/>
      <c r="AD544" s="357"/>
      <c r="AE544" s="357"/>
      <c r="AF544" s="357"/>
      <c r="AG544" s="357"/>
      <c r="AH544" s="357"/>
      <c r="AI544" s="357"/>
      <c r="AJ544" s="357"/>
      <c r="AK544" s="357"/>
      <c r="AL544" s="357"/>
      <c r="AM544" s="357"/>
      <c r="AN544" s="357"/>
      <c r="AO544" s="357"/>
      <c r="AP544" s="357"/>
      <c r="AQ544" s="357"/>
      <c r="AR544" s="357"/>
      <c r="AS544" s="357"/>
      <c r="AT544" s="357"/>
      <c r="AU544" s="357"/>
      <c r="AV544" s="357"/>
      <c r="AW544" s="357"/>
      <c r="AX544" s="357"/>
      <c r="AY544" s="357"/>
      <c r="AZ544" s="357"/>
      <c r="BA544" s="357"/>
      <c r="BB544" s="357"/>
      <c r="BC544" s="357"/>
      <c r="BD544" s="357"/>
      <c r="BE544" s="357"/>
      <c r="BF544" s="357"/>
      <c r="BG544" s="357"/>
      <c r="BH544" s="357"/>
      <c r="BI544" s="357"/>
      <c r="BJ544" s="357"/>
      <c r="BK544" s="357"/>
    </row>
    <row r="545" spans="1:63" ht="9.75" customHeight="1">
      <c r="A545" s="357"/>
      <c r="B545" s="357"/>
      <c r="C545" s="357"/>
      <c r="D545" s="357"/>
      <c r="E545" s="357"/>
      <c r="F545" s="359"/>
      <c r="G545" s="357"/>
      <c r="H545" s="357"/>
      <c r="I545" s="357"/>
      <c r="J545" s="357"/>
      <c r="K545" s="357"/>
      <c r="L545" s="357"/>
      <c r="M545" s="357"/>
      <c r="N545" s="357"/>
      <c r="O545" s="357"/>
      <c r="P545" s="357"/>
      <c r="Q545" s="357"/>
      <c r="R545" s="357"/>
      <c r="S545" s="357"/>
      <c r="T545" s="357"/>
      <c r="U545" s="357"/>
      <c r="V545" s="357"/>
      <c r="W545" s="357"/>
      <c r="X545" s="357"/>
      <c r="Y545" s="357"/>
      <c r="Z545" s="357"/>
      <c r="AA545" s="357"/>
      <c r="AB545" s="357"/>
      <c r="AC545" s="357"/>
      <c r="AD545" s="357"/>
      <c r="AE545" s="357"/>
      <c r="AF545" s="357"/>
      <c r="AG545" s="357"/>
      <c r="AH545" s="357"/>
      <c r="AI545" s="357"/>
      <c r="AJ545" s="357"/>
      <c r="AK545" s="357"/>
      <c r="AL545" s="357"/>
      <c r="AM545" s="357"/>
      <c r="AN545" s="357"/>
      <c r="AO545" s="357"/>
      <c r="AP545" s="357"/>
      <c r="AQ545" s="357"/>
      <c r="AR545" s="357"/>
      <c r="AS545" s="357"/>
      <c r="AT545" s="357"/>
      <c r="AU545" s="357"/>
      <c r="AV545" s="357"/>
      <c r="AW545" s="357"/>
      <c r="AX545" s="357"/>
      <c r="AY545" s="357"/>
      <c r="AZ545" s="357"/>
      <c r="BA545" s="357"/>
      <c r="BB545" s="357"/>
      <c r="BC545" s="357"/>
      <c r="BD545" s="357"/>
      <c r="BE545" s="357"/>
      <c r="BF545" s="357"/>
      <c r="BG545" s="357"/>
      <c r="BH545" s="357"/>
      <c r="BI545" s="357"/>
      <c r="BJ545" s="357"/>
      <c r="BK545" s="357"/>
    </row>
    <row r="546" spans="1:63" ht="9.75" customHeight="1">
      <c r="A546" s="357"/>
      <c r="B546" s="357"/>
      <c r="C546" s="357"/>
      <c r="D546" s="357"/>
      <c r="E546" s="357"/>
      <c r="F546" s="359"/>
      <c r="G546" s="357"/>
      <c r="H546" s="357"/>
      <c r="I546" s="357"/>
      <c r="J546" s="357"/>
      <c r="K546" s="357"/>
      <c r="L546" s="357"/>
      <c r="M546" s="357"/>
      <c r="N546" s="357"/>
      <c r="O546" s="357"/>
      <c r="P546" s="357"/>
      <c r="Q546" s="357"/>
      <c r="R546" s="357"/>
      <c r="S546" s="357"/>
      <c r="T546" s="357"/>
      <c r="U546" s="357"/>
      <c r="V546" s="357"/>
      <c r="W546" s="357"/>
      <c r="X546" s="357"/>
      <c r="Y546" s="357"/>
      <c r="Z546" s="357"/>
      <c r="AA546" s="357"/>
      <c r="AB546" s="357"/>
      <c r="AC546" s="357"/>
      <c r="AD546" s="357"/>
      <c r="AE546" s="357"/>
      <c r="AF546" s="357"/>
      <c r="AG546" s="357"/>
      <c r="AH546" s="357"/>
      <c r="AI546" s="357"/>
      <c r="AJ546" s="357"/>
      <c r="AK546" s="357"/>
      <c r="AL546" s="357"/>
      <c r="AM546" s="357"/>
      <c r="AN546" s="357"/>
      <c r="AO546" s="357"/>
      <c r="AP546" s="357"/>
      <c r="AQ546" s="357"/>
      <c r="AR546" s="357"/>
      <c r="AS546" s="357"/>
      <c r="AT546" s="357"/>
      <c r="AU546" s="357"/>
      <c r="AV546" s="357"/>
      <c r="AW546" s="357"/>
      <c r="AX546" s="357"/>
      <c r="AY546" s="357"/>
      <c r="AZ546" s="357"/>
      <c r="BA546" s="357"/>
      <c r="BB546" s="357"/>
      <c r="BC546" s="357"/>
      <c r="BD546" s="357"/>
      <c r="BE546" s="357"/>
      <c r="BF546" s="357"/>
      <c r="BG546" s="357"/>
      <c r="BH546" s="357"/>
      <c r="BI546" s="357"/>
      <c r="BJ546" s="357"/>
      <c r="BK546" s="357"/>
    </row>
    <row r="547" spans="1:63" ht="9.75" customHeight="1">
      <c r="A547" s="357"/>
      <c r="B547" s="357"/>
      <c r="C547" s="357"/>
      <c r="D547" s="357"/>
      <c r="E547" s="357"/>
      <c r="F547" s="359"/>
      <c r="G547" s="357"/>
      <c r="H547" s="357"/>
      <c r="I547" s="357"/>
      <c r="J547" s="357"/>
      <c r="K547" s="357"/>
      <c r="L547" s="357"/>
      <c r="M547" s="357"/>
      <c r="N547" s="357"/>
      <c r="O547" s="357"/>
      <c r="P547" s="357"/>
      <c r="Q547" s="357"/>
      <c r="R547" s="357"/>
      <c r="S547" s="357"/>
      <c r="T547" s="357"/>
      <c r="U547" s="357"/>
      <c r="V547" s="357"/>
      <c r="W547" s="357"/>
      <c r="X547" s="357"/>
      <c r="Y547" s="357"/>
      <c r="Z547" s="357"/>
      <c r="AA547" s="357"/>
      <c r="AB547" s="357"/>
      <c r="AC547" s="357"/>
      <c r="AD547" s="357"/>
      <c r="AE547" s="357"/>
      <c r="AF547" s="357"/>
      <c r="AG547" s="357"/>
      <c r="AH547" s="357"/>
      <c r="AI547" s="357"/>
      <c r="AJ547" s="357"/>
      <c r="AK547" s="357"/>
      <c r="AL547" s="357"/>
      <c r="AM547" s="357"/>
      <c r="AN547" s="357"/>
      <c r="AO547" s="357"/>
      <c r="AP547" s="357"/>
      <c r="AQ547" s="357"/>
      <c r="AR547" s="357"/>
      <c r="AS547" s="357"/>
      <c r="AT547" s="357"/>
      <c r="AU547" s="357"/>
      <c r="AV547" s="357"/>
      <c r="AW547" s="357"/>
      <c r="AX547" s="357"/>
      <c r="AY547" s="357"/>
      <c r="AZ547" s="357"/>
      <c r="BA547" s="357"/>
      <c r="BB547" s="357"/>
      <c r="BC547" s="357"/>
      <c r="BD547" s="357"/>
      <c r="BE547" s="357"/>
      <c r="BF547" s="357"/>
      <c r="BG547" s="357"/>
      <c r="BH547" s="357"/>
      <c r="BI547" s="357"/>
      <c r="BJ547" s="357"/>
      <c r="BK547" s="357"/>
    </row>
    <row r="548" spans="1:63" ht="9.75" customHeight="1">
      <c r="A548" s="357"/>
      <c r="B548" s="357"/>
      <c r="C548" s="357"/>
      <c r="D548" s="357"/>
      <c r="E548" s="357"/>
      <c r="F548" s="359"/>
      <c r="G548" s="357"/>
      <c r="H548" s="357"/>
      <c r="I548" s="357"/>
      <c r="J548" s="357"/>
      <c r="K548" s="357"/>
      <c r="L548" s="357"/>
      <c r="M548" s="357"/>
      <c r="N548" s="357"/>
      <c r="O548" s="357"/>
      <c r="P548" s="357"/>
      <c r="Q548" s="357"/>
      <c r="R548" s="357"/>
      <c r="S548" s="357"/>
      <c r="T548" s="357"/>
      <c r="U548" s="357"/>
      <c r="V548" s="357"/>
      <c r="W548" s="357"/>
      <c r="X548" s="357"/>
      <c r="Y548" s="357"/>
      <c r="Z548" s="357"/>
      <c r="AA548" s="357"/>
      <c r="AB548" s="357"/>
      <c r="AC548" s="357"/>
      <c r="AD548" s="357"/>
      <c r="AE548" s="357"/>
      <c r="AF548" s="357"/>
      <c r="AG548" s="357"/>
      <c r="AH548" s="357"/>
      <c r="AI548" s="357"/>
      <c r="AJ548" s="357"/>
      <c r="AK548" s="357"/>
      <c r="AL548" s="357"/>
      <c r="AM548" s="357"/>
      <c r="AN548" s="357"/>
      <c r="AO548" s="357"/>
      <c r="AP548" s="357"/>
      <c r="AQ548" s="357"/>
      <c r="AR548" s="357"/>
      <c r="AS548" s="357"/>
      <c r="AT548" s="357"/>
      <c r="AU548" s="357"/>
      <c r="AV548" s="357"/>
      <c r="AW548" s="357"/>
      <c r="AX548" s="357"/>
      <c r="AY548" s="357"/>
      <c r="AZ548" s="357"/>
      <c r="BA548" s="357"/>
      <c r="BB548" s="357"/>
      <c r="BC548" s="357"/>
      <c r="BD548" s="357"/>
      <c r="BE548" s="357"/>
      <c r="BF548" s="357"/>
      <c r="BG548" s="357"/>
      <c r="BH548" s="357"/>
      <c r="BI548" s="357"/>
      <c r="BJ548" s="357"/>
      <c r="BK548" s="357"/>
    </row>
    <row r="549" spans="1:63" ht="9.75" customHeight="1">
      <c r="A549" s="357"/>
      <c r="B549" s="357"/>
      <c r="C549" s="357"/>
      <c r="D549" s="357"/>
      <c r="E549" s="357"/>
      <c r="F549" s="359"/>
      <c r="G549" s="357"/>
      <c r="H549" s="357"/>
      <c r="I549" s="357"/>
      <c r="J549" s="357"/>
      <c r="K549" s="357"/>
      <c r="L549" s="357"/>
      <c r="M549" s="357"/>
      <c r="N549" s="357"/>
      <c r="O549" s="357"/>
      <c r="P549" s="357"/>
      <c r="Q549" s="357"/>
      <c r="R549" s="357"/>
      <c r="S549" s="357"/>
      <c r="T549" s="357"/>
      <c r="U549" s="357"/>
      <c r="V549" s="357"/>
      <c r="W549" s="357"/>
      <c r="X549" s="357"/>
      <c r="Y549" s="357"/>
      <c r="Z549" s="357"/>
      <c r="AA549" s="357"/>
      <c r="AB549" s="357"/>
      <c r="AC549" s="357"/>
      <c r="AD549" s="357"/>
      <c r="AE549" s="357"/>
      <c r="AF549" s="357"/>
      <c r="AG549" s="357"/>
      <c r="AH549" s="357"/>
      <c r="AI549" s="357"/>
      <c r="AJ549" s="357"/>
      <c r="AK549" s="357"/>
      <c r="AL549" s="357"/>
      <c r="AM549" s="357"/>
      <c r="AN549" s="357"/>
      <c r="AO549" s="357"/>
      <c r="AP549" s="357"/>
      <c r="AQ549" s="357"/>
      <c r="AR549" s="357"/>
      <c r="AS549" s="357"/>
      <c r="AT549" s="357"/>
      <c r="AU549" s="357"/>
      <c r="AV549" s="357"/>
      <c r="AW549" s="357"/>
      <c r="AX549" s="357"/>
      <c r="AY549" s="357"/>
      <c r="AZ549" s="357"/>
      <c r="BA549" s="357"/>
      <c r="BB549" s="357"/>
      <c r="BC549" s="357"/>
      <c r="BD549" s="357"/>
      <c r="BE549" s="357"/>
      <c r="BF549" s="357"/>
      <c r="BG549" s="357"/>
      <c r="BH549" s="357"/>
      <c r="BI549" s="357"/>
      <c r="BJ549" s="357"/>
      <c r="BK549" s="357"/>
    </row>
    <row r="550" spans="1:63" ht="9.75" customHeight="1">
      <c r="A550" s="357"/>
      <c r="B550" s="357"/>
      <c r="C550" s="357"/>
      <c r="D550" s="357"/>
      <c r="E550" s="357"/>
      <c r="F550" s="359"/>
      <c r="G550" s="357"/>
      <c r="H550" s="357"/>
      <c r="I550" s="357"/>
      <c r="J550" s="357"/>
      <c r="K550" s="357"/>
      <c r="L550" s="357"/>
      <c r="M550" s="357"/>
      <c r="N550" s="357"/>
      <c r="O550" s="357"/>
      <c r="P550" s="357"/>
      <c r="Q550" s="357"/>
      <c r="R550" s="357"/>
      <c r="S550" s="357"/>
      <c r="T550" s="357"/>
      <c r="U550" s="357"/>
      <c r="V550" s="357"/>
      <c r="W550" s="357"/>
      <c r="X550" s="357"/>
      <c r="Y550" s="357"/>
      <c r="Z550" s="357"/>
      <c r="AA550" s="357"/>
      <c r="AB550" s="357"/>
      <c r="AC550" s="357"/>
      <c r="AD550" s="357"/>
      <c r="AE550" s="357"/>
      <c r="AF550" s="357"/>
      <c r="AG550" s="357"/>
      <c r="AH550" s="357"/>
      <c r="AI550" s="357"/>
      <c r="AJ550" s="357"/>
      <c r="AK550" s="357"/>
      <c r="AL550" s="357"/>
      <c r="AM550" s="357"/>
      <c r="AN550" s="357"/>
      <c r="AO550" s="357"/>
      <c r="AP550" s="357"/>
      <c r="AQ550" s="357"/>
      <c r="AR550" s="357"/>
      <c r="AS550" s="357"/>
      <c r="AT550" s="357"/>
      <c r="AU550" s="357"/>
      <c r="AV550" s="357"/>
      <c r="AW550" s="357"/>
      <c r="AX550" s="357"/>
      <c r="AY550" s="357"/>
      <c r="AZ550" s="357"/>
      <c r="BA550" s="357"/>
      <c r="BB550" s="357"/>
      <c r="BC550" s="357"/>
      <c r="BD550" s="357"/>
      <c r="BE550" s="357"/>
      <c r="BF550" s="357"/>
      <c r="BG550" s="357"/>
      <c r="BH550" s="357"/>
      <c r="BI550" s="357"/>
      <c r="BJ550" s="357"/>
      <c r="BK550" s="357"/>
    </row>
    <row r="551" spans="1:63" ht="9.75" customHeight="1">
      <c r="A551" s="357"/>
      <c r="B551" s="357"/>
      <c r="C551" s="357"/>
      <c r="D551" s="357"/>
      <c r="E551" s="357"/>
      <c r="F551" s="359"/>
      <c r="G551" s="357"/>
      <c r="H551" s="357"/>
      <c r="I551" s="357"/>
      <c r="J551" s="357"/>
      <c r="K551" s="357"/>
      <c r="L551" s="357"/>
      <c r="M551" s="357"/>
      <c r="N551" s="357"/>
      <c r="O551" s="357"/>
      <c r="P551" s="357"/>
      <c r="Q551" s="357"/>
      <c r="R551" s="357"/>
      <c r="S551" s="357"/>
      <c r="T551" s="357"/>
      <c r="U551" s="357"/>
      <c r="V551" s="357"/>
      <c r="W551" s="357"/>
      <c r="X551" s="357"/>
      <c r="Y551" s="357"/>
      <c r="Z551" s="357"/>
      <c r="AA551" s="357"/>
      <c r="AB551" s="357"/>
      <c r="AC551" s="357"/>
      <c r="AD551" s="357"/>
      <c r="AE551" s="357"/>
      <c r="AF551" s="357"/>
      <c r="AG551" s="357"/>
      <c r="AH551" s="357"/>
      <c r="AI551" s="357"/>
      <c r="AJ551" s="357"/>
      <c r="AK551" s="357"/>
      <c r="AL551" s="357"/>
      <c r="AM551" s="357"/>
      <c r="AN551" s="357"/>
      <c r="AO551" s="357"/>
      <c r="AP551" s="357"/>
      <c r="AQ551" s="357"/>
      <c r="AR551" s="357"/>
      <c r="AS551" s="357"/>
      <c r="AT551" s="357"/>
      <c r="AU551" s="357"/>
      <c r="AV551" s="357"/>
      <c r="AW551" s="357"/>
      <c r="AX551" s="357"/>
      <c r="AY551" s="357"/>
      <c r="AZ551" s="357"/>
      <c r="BA551" s="357"/>
      <c r="BB551" s="357"/>
      <c r="BC551" s="357"/>
      <c r="BD551" s="357"/>
      <c r="BE551" s="357"/>
      <c r="BF551" s="357"/>
      <c r="BG551" s="357"/>
      <c r="BH551" s="357"/>
      <c r="BI551" s="357"/>
      <c r="BJ551" s="357"/>
      <c r="BK551" s="357"/>
    </row>
    <row r="552" spans="1:63" ht="9.75" customHeight="1">
      <c r="A552" s="357"/>
      <c r="B552" s="357"/>
      <c r="C552" s="357"/>
      <c r="D552" s="357"/>
      <c r="E552" s="357"/>
      <c r="F552" s="359"/>
      <c r="G552" s="357"/>
      <c r="H552" s="357"/>
      <c r="I552" s="357"/>
      <c r="J552" s="357"/>
      <c r="K552" s="357"/>
      <c r="L552" s="357"/>
      <c r="M552" s="357"/>
      <c r="N552" s="357"/>
      <c r="O552" s="357"/>
      <c r="P552" s="357"/>
      <c r="Q552" s="357"/>
      <c r="R552" s="357"/>
      <c r="S552" s="357"/>
      <c r="T552" s="357"/>
      <c r="U552" s="357"/>
      <c r="V552" s="357"/>
      <c r="W552" s="357"/>
      <c r="X552" s="357"/>
      <c r="Y552" s="357"/>
      <c r="Z552" s="357"/>
      <c r="AA552" s="357"/>
      <c r="AB552" s="357"/>
      <c r="AC552" s="357"/>
      <c r="AD552" s="357"/>
      <c r="AE552" s="357"/>
      <c r="AF552" s="357"/>
      <c r="AG552" s="357"/>
      <c r="AH552" s="357"/>
      <c r="AI552" s="357"/>
      <c r="AJ552" s="357"/>
      <c r="AK552" s="357"/>
      <c r="AL552" s="357"/>
      <c r="AM552" s="357"/>
      <c r="AN552" s="357"/>
      <c r="AO552" s="357"/>
      <c r="AP552" s="357"/>
      <c r="AQ552" s="357"/>
      <c r="AR552" s="357"/>
      <c r="AS552" s="357"/>
      <c r="AT552" s="357"/>
      <c r="AU552" s="357"/>
      <c r="AV552" s="357"/>
      <c r="AW552" s="357"/>
      <c r="AX552" s="357"/>
      <c r="AY552" s="357"/>
      <c r="AZ552" s="357"/>
      <c r="BA552" s="357"/>
      <c r="BB552" s="357"/>
      <c r="BC552" s="357"/>
      <c r="BD552" s="357"/>
      <c r="BE552" s="357"/>
      <c r="BF552" s="357"/>
      <c r="BG552" s="357"/>
      <c r="BH552" s="357"/>
      <c r="BI552" s="357"/>
      <c r="BJ552" s="357"/>
      <c r="BK552" s="357"/>
    </row>
    <row r="553" spans="1:63" ht="9.75" customHeight="1">
      <c r="A553" s="357"/>
      <c r="B553" s="357"/>
      <c r="C553" s="357"/>
      <c r="D553" s="357"/>
      <c r="E553" s="357"/>
      <c r="F553" s="359"/>
      <c r="G553" s="357"/>
      <c r="H553" s="357"/>
      <c r="I553" s="357"/>
      <c r="J553" s="357"/>
      <c r="K553" s="357"/>
      <c r="L553" s="357"/>
      <c r="M553" s="357"/>
      <c r="N553" s="357"/>
      <c r="O553" s="357"/>
      <c r="P553" s="357"/>
      <c r="Q553" s="357"/>
      <c r="R553" s="357"/>
      <c r="S553" s="357"/>
      <c r="T553" s="357"/>
      <c r="U553" s="357"/>
      <c r="V553" s="357"/>
      <c r="W553" s="357"/>
      <c r="X553" s="357"/>
      <c r="Y553" s="357"/>
      <c r="Z553" s="357"/>
      <c r="AA553" s="357"/>
      <c r="AB553" s="357"/>
      <c r="AC553" s="357"/>
      <c r="AD553" s="357"/>
      <c r="AE553" s="357"/>
      <c r="AF553" s="357"/>
      <c r="AG553" s="357"/>
      <c r="AH553" s="357"/>
      <c r="AI553" s="357"/>
      <c r="AJ553" s="357"/>
      <c r="AK553" s="357"/>
      <c r="AL553" s="357"/>
      <c r="AM553" s="357"/>
      <c r="AN553" s="357"/>
      <c r="AO553" s="357"/>
      <c r="AP553" s="357"/>
      <c r="AQ553" s="357"/>
      <c r="AR553" s="357"/>
      <c r="AS553" s="357"/>
      <c r="AT553" s="357"/>
      <c r="AU553" s="357"/>
      <c r="AV553" s="357"/>
      <c r="AW553" s="357"/>
      <c r="AX553" s="357"/>
      <c r="AY553" s="357"/>
      <c r="AZ553" s="357"/>
      <c r="BA553" s="357"/>
      <c r="BB553" s="357"/>
      <c r="BC553" s="357"/>
      <c r="BD553" s="357"/>
      <c r="BE553" s="357"/>
      <c r="BF553" s="357"/>
      <c r="BG553" s="357"/>
      <c r="BH553" s="357"/>
      <c r="BI553" s="357"/>
      <c r="BJ553" s="357"/>
      <c r="BK553" s="357"/>
    </row>
    <row r="554" spans="1:63" ht="9.75" customHeight="1">
      <c r="A554" s="357"/>
      <c r="B554" s="357"/>
      <c r="C554" s="357"/>
      <c r="D554" s="357"/>
      <c r="E554" s="357"/>
      <c r="F554" s="359"/>
      <c r="G554" s="357"/>
      <c r="H554" s="357"/>
      <c r="I554" s="357"/>
      <c r="J554" s="357"/>
      <c r="K554" s="357"/>
      <c r="L554" s="357"/>
      <c r="M554" s="357"/>
      <c r="N554" s="357"/>
      <c r="O554" s="357"/>
      <c r="P554" s="357"/>
      <c r="Q554" s="357"/>
      <c r="R554" s="357"/>
      <c r="S554" s="357"/>
      <c r="T554" s="357"/>
      <c r="U554" s="357"/>
      <c r="V554" s="357"/>
      <c r="W554" s="357"/>
      <c r="X554" s="357"/>
      <c r="Y554" s="357"/>
      <c r="Z554" s="357"/>
      <c r="AA554" s="357"/>
      <c r="AB554" s="357"/>
      <c r="AC554" s="357"/>
      <c r="AD554" s="357"/>
      <c r="AE554" s="357"/>
      <c r="AF554" s="357"/>
      <c r="AG554" s="357"/>
      <c r="AH554" s="357"/>
      <c r="AI554" s="357"/>
      <c r="AJ554" s="357"/>
      <c r="AK554" s="357"/>
      <c r="AL554" s="357"/>
      <c r="AM554" s="357"/>
      <c r="AN554" s="357"/>
      <c r="AO554" s="357"/>
      <c r="AP554" s="357"/>
      <c r="AQ554" s="357"/>
      <c r="AR554" s="357"/>
      <c r="AS554" s="357"/>
      <c r="AT554" s="357"/>
      <c r="AU554" s="357"/>
      <c r="AV554" s="357"/>
      <c r="AW554" s="357"/>
      <c r="AX554" s="357"/>
      <c r="AY554" s="357"/>
      <c r="AZ554" s="357"/>
      <c r="BA554" s="357"/>
      <c r="BB554" s="357"/>
      <c r="BC554" s="357"/>
      <c r="BD554" s="357"/>
      <c r="BE554" s="357"/>
      <c r="BF554" s="357"/>
      <c r="BG554" s="357"/>
      <c r="BH554" s="357"/>
      <c r="BI554" s="357"/>
      <c r="BJ554" s="357"/>
      <c r="BK554" s="357"/>
    </row>
    <row r="555" spans="1:63" ht="9.75" customHeight="1">
      <c r="A555" s="357"/>
      <c r="B555" s="357"/>
      <c r="C555" s="357"/>
      <c r="D555" s="357"/>
      <c r="E555" s="357"/>
      <c r="F555" s="359"/>
      <c r="G555" s="357"/>
      <c r="H555" s="357"/>
      <c r="I555" s="357"/>
      <c r="J555" s="357"/>
      <c r="K555" s="357"/>
      <c r="L555" s="357"/>
      <c r="M555" s="357"/>
      <c r="N555" s="357"/>
      <c r="O555" s="357"/>
      <c r="P555" s="357"/>
      <c r="Q555" s="357"/>
      <c r="R555" s="357"/>
      <c r="S555" s="357"/>
      <c r="T555" s="357"/>
      <c r="U555" s="357"/>
      <c r="V555" s="357"/>
      <c r="W555" s="357"/>
      <c r="X555" s="357"/>
      <c r="Y555" s="357"/>
      <c r="Z555" s="357"/>
      <c r="AA555" s="357"/>
      <c r="AB555" s="357"/>
      <c r="AC555" s="357"/>
      <c r="AD555" s="357"/>
      <c r="AE555" s="357"/>
      <c r="AF555" s="357"/>
      <c r="AG555" s="357"/>
      <c r="AH555" s="357"/>
      <c r="AI555" s="357"/>
      <c r="AJ555" s="357"/>
      <c r="AK555" s="357"/>
      <c r="AL555" s="357"/>
      <c r="AM555" s="357"/>
      <c r="AN555" s="357"/>
      <c r="AO555" s="357"/>
      <c r="AP555" s="357"/>
      <c r="AQ555" s="357"/>
      <c r="AR555" s="357"/>
      <c r="AS555" s="357"/>
      <c r="AT555" s="357"/>
      <c r="AU555" s="357"/>
      <c r="AV555" s="357"/>
      <c r="AW555" s="357"/>
      <c r="AX555" s="357"/>
      <c r="AY555" s="357"/>
      <c r="AZ555" s="357"/>
      <c r="BA555" s="357"/>
      <c r="BB555" s="357"/>
      <c r="BC555" s="357"/>
      <c r="BD555" s="357"/>
      <c r="BE555" s="357"/>
      <c r="BF555" s="357"/>
      <c r="BG555" s="357"/>
      <c r="BH555" s="357"/>
      <c r="BI555" s="357"/>
      <c r="BJ555" s="357"/>
      <c r="BK555" s="357"/>
    </row>
    <row r="556" spans="1:63" ht="9.75" customHeight="1">
      <c r="A556" s="357"/>
      <c r="B556" s="357"/>
      <c r="C556" s="357"/>
      <c r="D556" s="357"/>
      <c r="E556" s="357"/>
      <c r="F556" s="359"/>
      <c r="G556" s="357"/>
      <c r="H556" s="357"/>
      <c r="I556" s="357"/>
      <c r="J556" s="357"/>
      <c r="K556" s="357"/>
      <c r="L556" s="357"/>
      <c r="M556" s="357"/>
      <c r="N556" s="357"/>
      <c r="O556" s="357"/>
      <c r="P556" s="357"/>
      <c r="Q556" s="357"/>
      <c r="R556" s="357"/>
      <c r="S556" s="357"/>
      <c r="T556" s="357"/>
      <c r="U556" s="357"/>
      <c r="V556" s="357"/>
      <c r="W556" s="357"/>
      <c r="X556" s="357"/>
      <c r="Y556" s="357"/>
      <c r="Z556" s="357"/>
      <c r="AA556" s="357"/>
      <c r="AB556" s="357"/>
      <c r="AC556" s="357"/>
      <c r="AD556" s="357"/>
      <c r="AE556" s="357"/>
      <c r="AF556" s="357"/>
      <c r="AG556" s="357"/>
      <c r="AH556" s="357"/>
      <c r="AI556" s="357"/>
      <c r="AJ556" s="357"/>
      <c r="AK556" s="357"/>
      <c r="AL556" s="357"/>
      <c r="AM556" s="357"/>
      <c r="AN556" s="357"/>
      <c r="AO556" s="357"/>
      <c r="AP556" s="357"/>
      <c r="AQ556" s="357"/>
      <c r="AR556" s="357"/>
      <c r="AS556" s="357"/>
      <c r="AT556" s="357"/>
      <c r="AU556" s="357"/>
      <c r="AV556" s="357"/>
      <c r="AW556" s="357"/>
      <c r="AX556" s="357"/>
      <c r="AY556" s="357"/>
      <c r="AZ556" s="357"/>
      <c r="BA556" s="357"/>
      <c r="BB556" s="357"/>
      <c r="BC556" s="357"/>
      <c r="BD556" s="357"/>
      <c r="BE556" s="357"/>
      <c r="BF556" s="357"/>
      <c r="BG556" s="357"/>
      <c r="BH556" s="357"/>
      <c r="BI556" s="357"/>
      <c r="BJ556" s="357"/>
      <c r="BK556" s="357"/>
    </row>
    <row r="557" spans="1:63" ht="9.75" customHeight="1">
      <c r="A557" s="357"/>
      <c r="B557" s="357"/>
      <c r="C557" s="357"/>
      <c r="D557" s="357"/>
      <c r="E557" s="357"/>
      <c r="F557" s="359"/>
      <c r="G557" s="357"/>
      <c r="H557" s="357"/>
      <c r="I557" s="357"/>
      <c r="J557" s="357"/>
      <c r="K557" s="357"/>
      <c r="L557" s="357"/>
      <c r="M557" s="357"/>
      <c r="N557" s="357"/>
      <c r="O557" s="357"/>
      <c r="P557" s="357"/>
      <c r="Q557" s="357"/>
      <c r="R557" s="357"/>
      <c r="S557" s="357"/>
      <c r="T557" s="357"/>
      <c r="U557" s="357"/>
      <c r="V557" s="357"/>
      <c r="W557" s="357"/>
      <c r="X557" s="357"/>
      <c r="Y557" s="357"/>
      <c r="Z557" s="357"/>
      <c r="AA557" s="357"/>
      <c r="AB557" s="357"/>
      <c r="AC557" s="357"/>
      <c r="AD557" s="357"/>
      <c r="AE557" s="357"/>
      <c r="AF557" s="357"/>
      <c r="AG557" s="357"/>
      <c r="AH557" s="357"/>
      <c r="AI557" s="357"/>
      <c r="AJ557" s="357"/>
      <c r="AK557" s="357"/>
      <c r="AL557" s="357"/>
      <c r="AM557" s="357"/>
      <c r="AN557" s="357"/>
      <c r="AO557" s="357"/>
      <c r="AP557" s="357"/>
      <c r="AQ557" s="357"/>
      <c r="AR557" s="357"/>
      <c r="AS557" s="357"/>
      <c r="AT557" s="357"/>
      <c r="AU557" s="357"/>
      <c r="AV557" s="357"/>
      <c r="AW557" s="357"/>
      <c r="AX557" s="357"/>
      <c r="AY557" s="357"/>
      <c r="AZ557" s="357"/>
      <c r="BA557" s="357"/>
      <c r="BB557" s="357"/>
      <c r="BC557" s="357"/>
      <c r="BD557" s="357"/>
      <c r="BE557" s="357"/>
      <c r="BF557" s="357"/>
      <c r="BG557" s="357"/>
      <c r="BH557" s="357"/>
      <c r="BI557" s="357"/>
      <c r="BJ557" s="357"/>
      <c r="BK557" s="357"/>
    </row>
    <row r="558" spans="1:63" ht="9.75" customHeight="1">
      <c r="A558" s="357"/>
      <c r="B558" s="357"/>
      <c r="C558" s="357"/>
      <c r="D558" s="357"/>
      <c r="E558" s="357"/>
      <c r="F558" s="359"/>
      <c r="G558" s="357"/>
      <c r="H558" s="357"/>
      <c r="I558" s="357"/>
      <c r="J558" s="357"/>
      <c r="K558" s="357"/>
      <c r="L558" s="357"/>
      <c r="M558" s="357"/>
      <c r="N558" s="357"/>
      <c r="O558" s="357"/>
      <c r="P558" s="357"/>
      <c r="Q558" s="357"/>
      <c r="R558" s="357"/>
      <c r="S558" s="357"/>
      <c r="T558" s="357"/>
      <c r="U558" s="357"/>
      <c r="V558" s="357"/>
      <c r="W558" s="357"/>
      <c r="X558" s="357"/>
      <c r="Y558" s="357"/>
      <c r="Z558" s="357"/>
      <c r="AA558" s="357"/>
      <c r="AB558" s="357"/>
      <c r="AC558" s="357"/>
      <c r="AD558" s="357"/>
      <c r="AE558" s="357"/>
      <c r="AF558" s="357"/>
      <c r="AG558" s="357"/>
      <c r="AH558" s="357"/>
      <c r="AI558" s="357"/>
      <c r="AJ558" s="357"/>
      <c r="AK558" s="357"/>
      <c r="AL558" s="357"/>
      <c r="AM558" s="357"/>
      <c r="AN558" s="357"/>
      <c r="AO558" s="357"/>
      <c r="AP558" s="357"/>
      <c r="AQ558" s="357"/>
      <c r="AR558" s="357"/>
      <c r="AS558" s="357"/>
      <c r="AT558" s="357"/>
      <c r="AU558" s="357"/>
      <c r="AV558" s="357"/>
      <c r="AW558" s="357"/>
      <c r="AX558" s="357"/>
      <c r="AY558" s="357"/>
      <c r="AZ558" s="357"/>
      <c r="BA558" s="357"/>
      <c r="BB558" s="357"/>
      <c r="BC558" s="357"/>
      <c r="BD558" s="357"/>
      <c r="BE558" s="357"/>
      <c r="BF558" s="357"/>
      <c r="BG558" s="357"/>
      <c r="BH558" s="357"/>
      <c r="BI558" s="357"/>
      <c r="BJ558" s="357"/>
      <c r="BK558" s="357"/>
    </row>
    <row r="559" spans="1:63" ht="9.75" customHeight="1">
      <c r="A559" s="357"/>
      <c r="B559" s="357"/>
      <c r="C559" s="357"/>
      <c r="D559" s="357"/>
      <c r="E559" s="357"/>
      <c r="F559" s="359"/>
      <c r="G559" s="357"/>
      <c r="H559" s="357"/>
      <c r="I559" s="357"/>
      <c r="J559" s="357"/>
      <c r="K559" s="357"/>
      <c r="L559" s="357"/>
      <c r="M559" s="357"/>
      <c r="N559" s="357"/>
      <c r="O559" s="357"/>
      <c r="P559" s="357"/>
      <c r="Q559" s="357"/>
      <c r="R559" s="357"/>
      <c r="S559" s="357"/>
      <c r="T559" s="357"/>
      <c r="U559" s="357"/>
      <c r="V559" s="357"/>
      <c r="W559" s="357"/>
      <c r="X559" s="357"/>
      <c r="Y559" s="357"/>
      <c r="Z559" s="357"/>
      <c r="AA559" s="357"/>
      <c r="AB559" s="357"/>
      <c r="AC559" s="357"/>
      <c r="AD559" s="357"/>
      <c r="AE559" s="357"/>
      <c r="AF559" s="357"/>
      <c r="AG559" s="357"/>
      <c r="AH559" s="357"/>
      <c r="AI559" s="357"/>
      <c r="AJ559" s="357"/>
      <c r="AK559" s="357"/>
      <c r="AL559" s="357"/>
      <c r="AM559" s="357"/>
      <c r="AN559" s="357"/>
      <c r="AO559" s="357"/>
      <c r="AP559" s="357"/>
      <c r="AQ559" s="357"/>
      <c r="AR559" s="357"/>
      <c r="AS559" s="357"/>
      <c r="AT559" s="357"/>
      <c r="AU559" s="357"/>
      <c r="AV559" s="357"/>
      <c r="AW559" s="357"/>
      <c r="AX559" s="357"/>
      <c r="AY559" s="357"/>
      <c r="AZ559" s="357"/>
      <c r="BA559" s="357"/>
      <c r="BB559" s="357"/>
      <c r="BC559" s="357"/>
      <c r="BD559" s="357"/>
      <c r="BE559" s="357"/>
      <c r="BF559" s="357"/>
      <c r="BG559" s="357"/>
      <c r="BH559" s="357"/>
      <c r="BI559" s="357"/>
      <c r="BJ559" s="357"/>
      <c r="BK559" s="357"/>
    </row>
    <row r="560" spans="1:63" ht="9.75" customHeight="1">
      <c r="A560" s="357"/>
      <c r="B560" s="357"/>
      <c r="C560" s="357"/>
      <c r="D560" s="357"/>
      <c r="E560" s="357"/>
      <c r="F560" s="359"/>
      <c r="G560" s="357"/>
      <c r="H560" s="357"/>
      <c r="I560" s="357"/>
      <c r="J560" s="357"/>
      <c r="K560" s="357"/>
      <c r="L560" s="357"/>
      <c r="M560" s="357"/>
      <c r="N560" s="357"/>
      <c r="O560" s="357"/>
      <c r="P560" s="357"/>
      <c r="Q560" s="357"/>
      <c r="R560" s="357"/>
      <c r="S560" s="357"/>
      <c r="T560" s="357"/>
      <c r="U560" s="357"/>
      <c r="V560" s="357"/>
      <c r="W560" s="357"/>
      <c r="X560" s="357"/>
      <c r="Y560" s="357"/>
      <c r="Z560" s="357"/>
      <c r="AA560" s="357"/>
      <c r="AB560" s="357"/>
      <c r="AC560" s="357"/>
      <c r="AD560" s="357"/>
      <c r="AE560" s="357"/>
      <c r="AF560" s="357"/>
      <c r="AG560" s="357"/>
      <c r="AH560" s="357"/>
      <c r="AI560" s="357"/>
      <c r="AJ560" s="357"/>
      <c r="AK560" s="357"/>
      <c r="AL560" s="357"/>
      <c r="AM560" s="357"/>
      <c r="AN560" s="357"/>
      <c r="AO560" s="357"/>
      <c r="AP560" s="357"/>
      <c r="AQ560" s="357"/>
      <c r="AR560" s="357"/>
      <c r="AS560" s="357"/>
      <c r="AT560" s="357"/>
      <c r="AU560" s="357"/>
      <c r="AV560" s="357"/>
      <c r="AW560" s="357"/>
      <c r="AX560" s="357"/>
      <c r="AY560" s="357"/>
      <c r="AZ560" s="357"/>
      <c r="BA560" s="357"/>
      <c r="BB560" s="357"/>
      <c r="BC560" s="357"/>
      <c r="BD560" s="357"/>
      <c r="BE560" s="357"/>
      <c r="BF560" s="357"/>
      <c r="BG560" s="357"/>
      <c r="BH560" s="357"/>
      <c r="BI560" s="357"/>
      <c r="BJ560" s="357"/>
      <c r="BK560" s="357"/>
    </row>
    <row r="561" spans="1:63" ht="9.75" customHeight="1">
      <c r="A561" s="357"/>
      <c r="B561" s="357"/>
      <c r="C561" s="357"/>
      <c r="D561" s="357"/>
      <c r="E561" s="357"/>
      <c r="F561" s="359"/>
      <c r="G561" s="357"/>
      <c r="H561" s="357"/>
      <c r="I561" s="357"/>
      <c r="J561" s="357"/>
      <c r="K561" s="357"/>
      <c r="L561" s="357"/>
      <c r="M561" s="357"/>
      <c r="N561" s="357"/>
      <c r="O561" s="357"/>
      <c r="P561" s="357"/>
      <c r="Q561" s="357"/>
      <c r="R561" s="357"/>
      <c r="S561" s="357"/>
      <c r="T561" s="357"/>
      <c r="U561" s="357"/>
      <c r="V561" s="357"/>
      <c r="W561" s="357"/>
      <c r="X561" s="357"/>
      <c r="Y561" s="357"/>
      <c r="Z561" s="357"/>
      <c r="AA561" s="357"/>
      <c r="AB561" s="357"/>
      <c r="AC561" s="357"/>
      <c r="AD561" s="357"/>
      <c r="AE561" s="357"/>
      <c r="AF561" s="357"/>
      <c r="AG561" s="357"/>
      <c r="AH561" s="357"/>
      <c r="AI561" s="357"/>
      <c r="AJ561" s="357"/>
      <c r="AK561" s="357"/>
      <c r="AL561" s="357"/>
      <c r="AM561" s="357"/>
      <c r="AN561" s="357"/>
      <c r="AO561" s="357"/>
      <c r="AP561" s="357"/>
      <c r="AQ561" s="357"/>
      <c r="AR561" s="357"/>
      <c r="AS561" s="357"/>
      <c r="AT561" s="357"/>
      <c r="AU561" s="357"/>
      <c r="AV561" s="357"/>
      <c r="AW561" s="357"/>
      <c r="AX561" s="357"/>
      <c r="AY561" s="357"/>
      <c r="AZ561" s="357"/>
      <c r="BA561" s="357"/>
      <c r="BB561" s="357"/>
      <c r="BC561" s="357"/>
      <c r="BD561" s="357"/>
      <c r="BE561" s="357"/>
      <c r="BF561" s="357"/>
      <c r="BG561" s="357"/>
      <c r="BH561" s="357"/>
      <c r="BI561" s="357"/>
      <c r="BJ561" s="357"/>
      <c r="BK561" s="357"/>
    </row>
    <row r="562" spans="1:63" ht="9.75" customHeight="1">
      <c r="A562" s="357"/>
      <c r="B562" s="357"/>
      <c r="C562" s="357"/>
      <c r="D562" s="357"/>
      <c r="E562" s="357"/>
      <c r="F562" s="359"/>
      <c r="G562" s="357"/>
      <c r="H562" s="357"/>
      <c r="I562" s="357"/>
      <c r="J562" s="357"/>
      <c r="K562" s="357"/>
      <c r="L562" s="357"/>
      <c r="M562" s="357"/>
      <c r="N562" s="357"/>
      <c r="O562" s="357"/>
      <c r="P562" s="357"/>
      <c r="Q562" s="357"/>
      <c r="R562" s="357"/>
      <c r="S562" s="357"/>
      <c r="T562" s="357"/>
      <c r="U562" s="357"/>
      <c r="V562" s="357"/>
      <c r="W562" s="357"/>
      <c r="X562" s="357"/>
      <c r="Y562" s="357"/>
      <c r="Z562" s="357"/>
      <c r="AA562" s="357"/>
      <c r="AB562" s="357"/>
      <c r="AC562" s="357"/>
      <c r="AD562" s="357"/>
      <c r="AE562" s="357"/>
      <c r="AF562" s="357"/>
      <c r="AG562" s="357"/>
      <c r="AH562" s="357"/>
      <c r="AI562" s="357"/>
      <c r="AJ562" s="357"/>
      <c r="AK562" s="357"/>
      <c r="AL562" s="357"/>
      <c r="AM562" s="357"/>
      <c r="AN562" s="357"/>
      <c r="AO562" s="357"/>
      <c r="AP562" s="357"/>
      <c r="AQ562" s="357"/>
      <c r="AR562" s="357"/>
      <c r="AS562" s="357"/>
      <c r="AT562" s="357"/>
      <c r="AU562" s="357"/>
      <c r="AV562" s="357"/>
      <c r="AW562" s="357"/>
      <c r="AX562" s="357"/>
      <c r="AY562" s="357"/>
      <c r="AZ562" s="357"/>
      <c r="BA562" s="357"/>
      <c r="BB562" s="357"/>
      <c r="BC562" s="357"/>
      <c r="BD562" s="357"/>
      <c r="BE562" s="357"/>
      <c r="BF562" s="357"/>
      <c r="BG562" s="357"/>
      <c r="BH562" s="357"/>
      <c r="BI562" s="357"/>
      <c r="BJ562" s="357"/>
      <c r="BK562" s="357"/>
    </row>
    <row r="563" spans="1:63" ht="9.75" customHeight="1">
      <c r="A563" s="357"/>
      <c r="B563" s="357"/>
      <c r="C563" s="357"/>
      <c r="D563" s="357"/>
      <c r="E563" s="357"/>
      <c r="F563" s="359"/>
      <c r="G563" s="357"/>
      <c r="H563" s="357"/>
      <c r="I563" s="357"/>
      <c r="J563" s="357"/>
      <c r="K563" s="357"/>
      <c r="L563" s="357"/>
      <c r="M563" s="357"/>
      <c r="N563" s="357"/>
      <c r="O563" s="357"/>
      <c r="P563" s="357"/>
      <c r="Q563" s="357"/>
      <c r="R563" s="357"/>
      <c r="S563" s="357"/>
      <c r="T563" s="357"/>
      <c r="U563" s="357"/>
      <c r="V563" s="357"/>
      <c r="W563" s="357"/>
      <c r="X563" s="357"/>
      <c r="Y563" s="357"/>
      <c r="Z563" s="357"/>
      <c r="AA563" s="357"/>
      <c r="AB563" s="357"/>
      <c r="AC563" s="357"/>
      <c r="AD563" s="357"/>
      <c r="AE563" s="357"/>
      <c r="AF563" s="357"/>
      <c r="AG563" s="357"/>
      <c r="AH563" s="357"/>
      <c r="AI563" s="357"/>
      <c r="AJ563" s="357"/>
      <c r="AK563" s="357"/>
      <c r="AL563" s="357"/>
      <c r="AM563" s="357"/>
      <c r="AN563" s="357"/>
      <c r="AO563" s="357"/>
      <c r="AP563" s="357"/>
      <c r="AQ563" s="357"/>
      <c r="AR563" s="357"/>
      <c r="AS563" s="357"/>
      <c r="AT563" s="357"/>
      <c r="AU563" s="357"/>
      <c r="AV563" s="357"/>
      <c r="AW563" s="357"/>
      <c r="AX563" s="357"/>
      <c r="AY563" s="357"/>
      <c r="AZ563" s="357"/>
      <c r="BA563" s="357"/>
      <c r="BB563" s="357"/>
      <c r="BC563" s="357"/>
      <c r="BD563" s="357"/>
      <c r="BE563" s="357"/>
      <c r="BF563" s="357"/>
      <c r="BG563" s="357"/>
      <c r="BH563" s="357"/>
      <c r="BI563" s="357"/>
      <c r="BJ563" s="357"/>
      <c r="BK563" s="357"/>
    </row>
    <row r="564" spans="1:63" ht="9.75" customHeight="1">
      <c r="A564" s="357"/>
      <c r="B564" s="357"/>
      <c r="C564" s="357"/>
      <c r="D564" s="357"/>
      <c r="E564" s="357"/>
      <c r="F564" s="359"/>
      <c r="G564" s="357"/>
      <c r="H564" s="357"/>
      <c r="I564" s="357"/>
      <c r="J564" s="357"/>
      <c r="K564" s="357"/>
      <c r="L564" s="357"/>
      <c r="M564" s="357"/>
      <c r="N564" s="357"/>
      <c r="O564" s="357"/>
      <c r="P564" s="357"/>
      <c r="Q564" s="357"/>
      <c r="R564" s="357"/>
      <c r="S564" s="357"/>
      <c r="T564" s="357"/>
      <c r="U564" s="357"/>
      <c r="V564" s="357"/>
      <c r="W564" s="357"/>
      <c r="X564" s="357"/>
      <c r="Y564" s="357"/>
      <c r="Z564" s="357"/>
      <c r="AA564" s="357"/>
      <c r="AB564" s="357"/>
      <c r="AC564" s="357"/>
      <c r="AD564" s="357"/>
      <c r="AE564" s="357"/>
      <c r="AF564" s="357"/>
      <c r="AG564" s="357"/>
      <c r="AH564" s="357"/>
      <c r="AI564" s="357"/>
      <c r="AJ564" s="357"/>
      <c r="AK564" s="357"/>
      <c r="AL564" s="357"/>
      <c r="AM564" s="357"/>
      <c r="AN564" s="357"/>
      <c r="AO564" s="357"/>
      <c r="AP564" s="357"/>
      <c r="AQ564" s="357"/>
      <c r="AR564" s="357"/>
      <c r="AS564" s="357"/>
      <c r="AT564" s="357"/>
      <c r="AU564" s="357"/>
      <c r="AV564" s="357"/>
      <c r="AW564" s="357"/>
      <c r="AX564" s="357"/>
      <c r="AY564" s="357"/>
      <c r="AZ564" s="357"/>
      <c r="BA564" s="357"/>
      <c r="BB564" s="357"/>
      <c r="BC564" s="357"/>
      <c r="BD564" s="357"/>
      <c r="BE564" s="357"/>
      <c r="BF564" s="357"/>
      <c r="BG564" s="357"/>
      <c r="BH564" s="357"/>
      <c r="BI564" s="357"/>
      <c r="BJ564" s="357"/>
      <c r="BK564" s="357"/>
    </row>
    <row r="565" spans="1:63" ht="9.75" customHeight="1">
      <c r="A565" s="357"/>
      <c r="B565" s="357"/>
      <c r="C565" s="357"/>
      <c r="D565" s="357"/>
      <c r="E565" s="357"/>
      <c r="F565" s="359"/>
      <c r="G565" s="357"/>
      <c r="H565" s="357"/>
      <c r="I565" s="357"/>
      <c r="J565" s="357"/>
      <c r="K565" s="357"/>
      <c r="L565" s="357"/>
      <c r="M565" s="357"/>
      <c r="N565" s="357"/>
      <c r="O565" s="357"/>
      <c r="P565" s="357"/>
      <c r="Q565" s="357"/>
      <c r="R565" s="357"/>
      <c r="S565" s="357"/>
      <c r="T565" s="357"/>
      <c r="U565" s="357"/>
      <c r="V565" s="357"/>
      <c r="W565" s="357"/>
      <c r="X565" s="357"/>
      <c r="Y565" s="357"/>
      <c r="Z565" s="357"/>
      <c r="AA565" s="357"/>
      <c r="AB565" s="357"/>
      <c r="AC565" s="357"/>
      <c r="AD565" s="357"/>
      <c r="AE565" s="357"/>
      <c r="AF565" s="357"/>
      <c r="AG565" s="357"/>
      <c r="AH565" s="357"/>
      <c r="AI565" s="357"/>
      <c r="AJ565" s="357"/>
      <c r="AK565" s="357"/>
      <c r="AL565" s="357"/>
      <c r="AM565" s="357"/>
      <c r="AN565" s="357"/>
      <c r="AO565" s="357"/>
      <c r="AP565" s="357"/>
      <c r="AQ565" s="357"/>
      <c r="AR565" s="357"/>
      <c r="AS565" s="357"/>
      <c r="AT565" s="357"/>
      <c r="AU565" s="357"/>
      <c r="AV565" s="357"/>
      <c r="AW565" s="357"/>
      <c r="AX565" s="357"/>
      <c r="AY565" s="357"/>
      <c r="AZ565" s="357"/>
      <c r="BA565" s="357"/>
      <c r="BB565" s="357"/>
      <c r="BC565" s="357"/>
      <c r="BD565" s="357"/>
      <c r="BE565" s="357"/>
      <c r="BF565" s="357"/>
      <c r="BG565" s="357"/>
      <c r="BH565" s="357"/>
      <c r="BI565" s="357"/>
      <c r="BJ565" s="357"/>
      <c r="BK565" s="357"/>
    </row>
    <row r="566" spans="1:63" ht="9.75" customHeight="1">
      <c r="A566" s="357"/>
      <c r="B566" s="357"/>
      <c r="C566" s="357"/>
      <c r="D566" s="357"/>
      <c r="E566" s="357"/>
      <c r="F566" s="359"/>
      <c r="G566" s="357"/>
      <c r="H566" s="357"/>
      <c r="I566" s="357"/>
      <c r="J566" s="357"/>
      <c r="K566" s="357"/>
      <c r="L566" s="357"/>
      <c r="M566" s="357"/>
      <c r="N566" s="357"/>
      <c r="O566" s="357"/>
      <c r="P566" s="357"/>
      <c r="Q566" s="357"/>
      <c r="R566" s="357"/>
      <c r="S566" s="357"/>
      <c r="T566" s="357"/>
      <c r="U566" s="357"/>
      <c r="V566" s="357"/>
      <c r="W566" s="357"/>
      <c r="X566" s="357"/>
      <c r="Y566" s="357"/>
      <c r="Z566" s="357"/>
      <c r="AA566" s="357"/>
      <c r="AB566" s="357"/>
      <c r="AC566" s="357"/>
      <c r="AD566" s="357"/>
      <c r="AE566" s="357"/>
      <c r="AF566" s="357"/>
      <c r="AG566" s="357"/>
      <c r="AH566" s="357"/>
      <c r="AI566" s="357"/>
      <c r="AJ566" s="357"/>
      <c r="AK566" s="357"/>
      <c r="AL566" s="357"/>
      <c r="AM566" s="357"/>
      <c r="AN566" s="357"/>
      <c r="AO566" s="357"/>
      <c r="AP566" s="357"/>
      <c r="AQ566" s="357"/>
      <c r="AR566" s="357"/>
      <c r="AS566" s="357"/>
      <c r="AT566" s="357"/>
      <c r="AU566" s="357"/>
      <c r="AV566" s="357"/>
      <c r="AW566" s="357"/>
      <c r="AX566" s="357"/>
      <c r="AY566" s="357"/>
      <c r="AZ566" s="357"/>
      <c r="BA566" s="357"/>
      <c r="BB566" s="357"/>
      <c r="BC566" s="357"/>
      <c r="BD566" s="357"/>
      <c r="BE566" s="357"/>
      <c r="BF566" s="357"/>
      <c r="BG566" s="357"/>
      <c r="BH566" s="357"/>
      <c r="BI566" s="357"/>
      <c r="BJ566" s="357"/>
      <c r="BK566" s="357"/>
    </row>
    <row r="567" spans="1:63" ht="9.75" customHeight="1">
      <c r="A567" s="357"/>
      <c r="B567" s="357"/>
      <c r="C567" s="357"/>
      <c r="D567" s="357"/>
      <c r="E567" s="357"/>
      <c r="F567" s="359"/>
      <c r="G567" s="357"/>
      <c r="H567" s="357"/>
      <c r="I567" s="357"/>
      <c r="J567" s="357"/>
      <c r="K567" s="357"/>
      <c r="L567" s="357"/>
      <c r="M567" s="357"/>
      <c r="N567" s="357"/>
      <c r="O567" s="357"/>
      <c r="P567" s="357"/>
      <c r="Q567" s="357"/>
      <c r="R567" s="357"/>
      <c r="S567" s="357"/>
      <c r="T567" s="357"/>
      <c r="U567" s="357"/>
      <c r="V567" s="357"/>
      <c r="W567" s="357"/>
      <c r="X567" s="357"/>
      <c r="Y567" s="357"/>
      <c r="Z567" s="357"/>
      <c r="AA567" s="357"/>
      <c r="AB567" s="357"/>
      <c r="AC567" s="357"/>
      <c r="AD567" s="357"/>
      <c r="AE567" s="357"/>
      <c r="AF567" s="357"/>
      <c r="AG567" s="357"/>
      <c r="AH567" s="357"/>
      <c r="AI567" s="357"/>
      <c r="AJ567" s="357"/>
      <c r="AK567" s="357"/>
      <c r="AL567" s="357"/>
      <c r="AM567" s="357"/>
      <c r="AN567" s="357"/>
      <c r="AO567" s="357"/>
      <c r="AP567" s="357"/>
      <c r="AQ567" s="357"/>
      <c r="AR567" s="357"/>
      <c r="AS567" s="357"/>
      <c r="AT567" s="357"/>
      <c r="AU567" s="357"/>
      <c r="AV567" s="357"/>
      <c r="AW567" s="357"/>
      <c r="AX567" s="357"/>
      <c r="AY567" s="357"/>
      <c r="AZ567" s="357"/>
      <c r="BA567" s="357"/>
      <c r="BB567" s="357"/>
      <c r="BC567" s="357"/>
      <c r="BD567" s="357"/>
      <c r="BE567" s="357"/>
      <c r="BF567" s="357"/>
      <c r="BG567" s="357"/>
      <c r="BH567" s="357"/>
      <c r="BI567" s="357"/>
      <c r="BJ567" s="357"/>
      <c r="BK567" s="357"/>
    </row>
    <row r="568" spans="1:63" ht="9.75" customHeight="1">
      <c r="A568" s="357"/>
      <c r="B568" s="357"/>
      <c r="C568" s="357"/>
      <c r="D568" s="357"/>
      <c r="E568" s="357"/>
      <c r="F568" s="359"/>
      <c r="G568" s="357"/>
      <c r="H568" s="357"/>
      <c r="I568" s="357"/>
      <c r="J568" s="357"/>
      <c r="K568" s="357"/>
      <c r="L568" s="357"/>
      <c r="M568" s="357"/>
      <c r="N568" s="357"/>
      <c r="O568" s="357"/>
      <c r="P568" s="357"/>
      <c r="Q568" s="357"/>
      <c r="R568" s="357"/>
      <c r="S568" s="357"/>
      <c r="T568" s="357"/>
      <c r="U568" s="357"/>
      <c r="V568" s="357"/>
      <c r="W568" s="357"/>
      <c r="X568" s="357"/>
      <c r="Y568" s="357"/>
      <c r="Z568" s="357"/>
      <c r="AA568" s="357"/>
      <c r="AB568" s="357"/>
      <c r="AC568" s="357"/>
      <c r="AD568" s="357"/>
      <c r="AE568" s="357"/>
      <c r="AF568" s="357"/>
      <c r="AG568" s="357"/>
      <c r="AH568" s="357"/>
      <c r="AI568" s="357"/>
      <c r="AJ568" s="357"/>
      <c r="AK568" s="357"/>
      <c r="AL568" s="357"/>
      <c r="AM568" s="357"/>
      <c r="AN568" s="357"/>
      <c r="AO568" s="357"/>
      <c r="AP568" s="357"/>
      <c r="AQ568" s="357"/>
      <c r="AR568" s="357"/>
      <c r="AS568" s="357"/>
      <c r="AT568" s="357"/>
      <c r="AU568" s="357"/>
      <c r="AV568" s="357"/>
      <c r="AW568" s="357"/>
      <c r="AX568" s="357"/>
      <c r="AY568" s="357"/>
      <c r="AZ568" s="357"/>
      <c r="BA568" s="357"/>
      <c r="BB568" s="357"/>
      <c r="BC568" s="357"/>
      <c r="BD568" s="357"/>
      <c r="BE568" s="357"/>
      <c r="BF568" s="357"/>
      <c r="BG568" s="357"/>
      <c r="BH568" s="357"/>
      <c r="BI568" s="357"/>
      <c r="BJ568" s="357"/>
      <c r="BK568" s="357"/>
    </row>
    <row r="569" spans="1:63" ht="9.75" customHeight="1">
      <c r="A569" s="357"/>
      <c r="B569" s="357"/>
      <c r="C569" s="357"/>
      <c r="D569" s="357"/>
      <c r="E569" s="357"/>
      <c r="F569" s="359"/>
      <c r="G569" s="357"/>
      <c r="H569" s="357"/>
      <c r="I569" s="357"/>
      <c r="J569" s="357"/>
      <c r="K569" s="357"/>
      <c r="L569" s="357"/>
      <c r="M569" s="357"/>
      <c r="N569" s="357"/>
      <c r="O569" s="357"/>
      <c r="P569" s="357"/>
      <c r="Q569" s="357"/>
      <c r="R569" s="357"/>
      <c r="S569" s="357"/>
      <c r="T569" s="357"/>
      <c r="U569" s="357"/>
      <c r="V569" s="357"/>
      <c r="W569" s="357"/>
      <c r="X569" s="357"/>
      <c r="Y569" s="357"/>
      <c r="Z569" s="357"/>
      <c r="AA569" s="357"/>
      <c r="AB569" s="357"/>
      <c r="AC569" s="357"/>
      <c r="AD569" s="357"/>
      <c r="AE569" s="357"/>
      <c r="AF569" s="357"/>
      <c r="AG569" s="357"/>
      <c r="AH569" s="357"/>
      <c r="AI569" s="357"/>
      <c r="AJ569" s="357"/>
      <c r="AK569" s="357"/>
      <c r="AL569" s="357"/>
      <c r="AM569" s="357"/>
      <c r="AN569" s="357"/>
      <c r="AO569" s="357"/>
      <c r="AP569" s="357"/>
      <c r="AQ569" s="357"/>
      <c r="AR569" s="357"/>
      <c r="AS569" s="357"/>
      <c r="AT569" s="357"/>
      <c r="AU569" s="357"/>
      <c r="AV569" s="357"/>
      <c r="AW569" s="357"/>
      <c r="AX569" s="357"/>
      <c r="AY569" s="357"/>
      <c r="AZ569" s="357"/>
      <c r="BA569" s="357"/>
      <c r="BB569" s="357"/>
      <c r="BC569" s="357"/>
      <c r="BD569" s="357"/>
      <c r="BE569" s="357"/>
      <c r="BF569" s="357"/>
      <c r="BG569" s="357"/>
      <c r="BH569" s="357"/>
      <c r="BI569" s="357"/>
      <c r="BJ569" s="357"/>
      <c r="BK569" s="357"/>
    </row>
    <row r="570" spans="1:63" ht="9.75" customHeight="1">
      <c r="A570" s="357"/>
      <c r="B570" s="357"/>
      <c r="C570" s="357"/>
      <c r="D570" s="357"/>
      <c r="E570" s="357"/>
      <c r="F570" s="359"/>
      <c r="G570" s="357"/>
      <c r="H570" s="357"/>
      <c r="I570" s="357"/>
      <c r="J570" s="357"/>
      <c r="K570" s="357"/>
      <c r="L570" s="357"/>
      <c r="M570" s="357"/>
      <c r="N570" s="357"/>
      <c r="O570" s="357"/>
      <c r="P570" s="357"/>
      <c r="Q570" s="357"/>
      <c r="R570" s="357"/>
      <c r="S570" s="357"/>
      <c r="T570" s="357"/>
      <c r="U570" s="357"/>
      <c r="V570" s="357"/>
      <c r="W570" s="357"/>
      <c r="X570" s="357"/>
      <c r="Y570" s="357"/>
      <c r="Z570" s="357"/>
      <c r="AA570" s="357"/>
      <c r="AB570" s="357"/>
      <c r="AC570" s="357"/>
      <c r="AD570" s="357"/>
      <c r="AE570" s="357"/>
      <c r="AF570" s="357"/>
      <c r="AG570" s="357"/>
      <c r="AH570" s="357"/>
      <c r="AI570" s="357"/>
      <c r="AJ570" s="357"/>
      <c r="AK570" s="357"/>
      <c r="AL570" s="357"/>
      <c r="AM570" s="357"/>
      <c r="AN570" s="357"/>
      <c r="AO570" s="357"/>
      <c r="AP570" s="357"/>
      <c r="AQ570" s="357"/>
      <c r="AR570" s="357"/>
      <c r="AS570" s="357"/>
      <c r="AT570" s="357"/>
      <c r="AU570" s="357"/>
      <c r="AV570" s="357"/>
      <c r="AW570" s="357"/>
      <c r="AX570" s="357"/>
      <c r="AY570" s="357"/>
      <c r="AZ570" s="357"/>
      <c r="BA570" s="357"/>
      <c r="BB570" s="357"/>
      <c r="BC570" s="357"/>
      <c r="BD570" s="357"/>
      <c r="BE570" s="357"/>
      <c r="BF570" s="357"/>
      <c r="BG570" s="357"/>
      <c r="BH570" s="357"/>
      <c r="BI570" s="357"/>
      <c r="BJ570" s="357"/>
      <c r="BK570" s="357"/>
    </row>
    <row r="571" spans="1:63" ht="9.75" customHeight="1">
      <c r="A571" s="357"/>
      <c r="B571" s="357"/>
      <c r="C571" s="357"/>
      <c r="D571" s="357"/>
      <c r="E571" s="357"/>
      <c r="F571" s="359"/>
      <c r="G571" s="357"/>
      <c r="H571" s="357"/>
      <c r="I571" s="357"/>
      <c r="J571" s="357"/>
      <c r="K571" s="357"/>
      <c r="L571" s="357"/>
      <c r="M571" s="357"/>
      <c r="N571" s="357"/>
      <c r="O571" s="357"/>
      <c r="P571" s="357"/>
      <c r="Q571" s="357"/>
      <c r="R571" s="357"/>
      <c r="S571" s="357"/>
      <c r="T571" s="357"/>
      <c r="U571" s="357"/>
      <c r="V571" s="357"/>
      <c r="W571" s="357"/>
      <c r="X571" s="357"/>
      <c r="Y571" s="357"/>
      <c r="Z571" s="357"/>
      <c r="AA571" s="357"/>
      <c r="AB571" s="357"/>
      <c r="AC571" s="357"/>
      <c r="AD571" s="357"/>
      <c r="AE571" s="357"/>
      <c r="AF571" s="357"/>
      <c r="AG571" s="357"/>
      <c r="AH571" s="357"/>
      <c r="AI571" s="357"/>
      <c r="AJ571" s="357"/>
      <c r="AK571" s="357"/>
      <c r="AL571" s="357"/>
      <c r="AM571" s="357"/>
      <c r="AN571" s="357"/>
      <c r="AO571" s="357"/>
      <c r="AP571" s="357"/>
      <c r="AQ571" s="357"/>
      <c r="AR571" s="357"/>
      <c r="AS571" s="357"/>
      <c r="AT571" s="357"/>
      <c r="AU571" s="357"/>
      <c r="AV571" s="357"/>
      <c r="AW571" s="357"/>
      <c r="AX571" s="357"/>
      <c r="AY571" s="357"/>
      <c r="AZ571" s="357"/>
      <c r="BA571" s="357"/>
      <c r="BB571" s="357"/>
      <c r="BC571" s="357"/>
      <c r="BD571" s="357"/>
      <c r="BE571" s="357"/>
      <c r="BF571" s="357"/>
      <c r="BG571" s="357"/>
      <c r="BH571" s="357"/>
      <c r="BI571" s="357"/>
      <c r="BJ571" s="357"/>
      <c r="BK571" s="357"/>
    </row>
    <row r="572" spans="1:63" ht="9.75" customHeight="1">
      <c r="A572" s="357"/>
      <c r="B572" s="357"/>
      <c r="C572" s="357"/>
      <c r="D572" s="357"/>
      <c r="E572" s="357"/>
      <c r="F572" s="359"/>
      <c r="G572" s="357"/>
      <c r="H572" s="357"/>
      <c r="I572" s="357"/>
      <c r="J572" s="357"/>
      <c r="K572" s="357"/>
      <c r="L572" s="357"/>
      <c r="M572" s="357"/>
      <c r="N572" s="357"/>
      <c r="O572" s="357"/>
      <c r="P572" s="357"/>
      <c r="Q572" s="357"/>
      <c r="R572" s="357"/>
      <c r="S572" s="357"/>
      <c r="T572" s="357"/>
      <c r="U572" s="357"/>
      <c r="V572" s="357"/>
      <c r="W572" s="357"/>
      <c r="X572" s="357"/>
      <c r="Y572" s="357"/>
      <c r="Z572" s="357"/>
      <c r="AA572" s="357"/>
      <c r="AB572" s="357"/>
      <c r="AC572" s="357"/>
      <c r="AD572" s="357"/>
      <c r="AE572" s="357"/>
      <c r="AF572" s="357"/>
      <c r="AG572" s="357"/>
      <c r="AH572" s="357"/>
      <c r="AI572" s="357"/>
      <c r="AJ572" s="357"/>
      <c r="AK572" s="357"/>
      <c r="AL572" s="357"/>
      <c r="AM572" s="357"/>
      <c r="AN572" s="357"/>
      <c r="AO572" s="357"/>
      <c r="AP572" s="357"/>
      <c r="AQ572" s="357"/>
      <c r="AR572" s="357"/>
      <c r="AS572" s="357"/>
      <c r="AT572" s="357"/>
      <c r="AU572" s="357"/>
      <c r="AV572" s="357"/>
      <c r="AW572" s="357"/>
      <c r="AX572" s="357"/>
      <c r="AY572" s="357"/>
      <c r="AZ572" s="357"/>
      <c r="BA572" s="357"/>
      <c r="BB572" s="357"/>
      <c r="BC572" s="357"/>
      <c r="BD572" s="357"/>
      <c r="BE572" s="357"/>
      <c r="BF572" s="357"/>
      <c r="BG572" s="357"/>
      <c r="BH572" s="357"/>
      <c r="BI572" s="357"/>
      <c r="BJ572" s="357"/>
      <c r="BK572" s="357"/>
    </row>
    <row r="573" spans="1:63" ht="9.75" customHeight="1">
      <c r="A573" s="357"/>
      <c r="B573" s="357"/>
      <c r="C573" s="357"/>
      <c r="D573" s="357"/>
      <c r="E573" s="357"/>
      <c r="F573" s="359"/>
      <c r="G573" s="357"/>
      <c r="H573" s="357"/>
      <c r="I573" s="357"/>
      <c r="J573" s="357"/>
      <c r="K573" s="357"/>
      <c r="L573" s="357"/>
      <c r="M573" s="357"/>
      <c r="N573" s="357"/>
      <c r="O573" s="357"/>
      <c r="P573" s="357"/>
      <c r="Q573" s="357"/>
      <c r="R573" s="357"/>
      <c r="S573" s="357"/>
      <c r="T573" s="357"/>
      <c r="U573" s="357"/>
      <c r="V573" s="357"/>
      <c r="W573" s="357"/>
      <c r="X573" s="357"/>
      <c r="Y573" s="357"/>
      <c r="Z573" s="357"/>
      <c r="AA573" s="357"/>
      <c r="AB573" s="357"/>
      <c r="AC573" s="357"/>
      <c r="AD573" s="357"/>
      <c r="AE573" s="357"/>
      <c r="AF573" s="357"/>
      <c r="AG573" s="357"/>
      <c r="AH573" s="357"/>
      <c r="AI573" s="357"/>
      <c r="AJ573" s="357"/>
      <c r="AK573" s="357"/>
      <c r="AL573" s="357"/>
      <c r="AM573" s="357"/>
      <c r="AN573" s="357"/>
      <c r="AO573" s="357"/>
      <c r="AP573" s="357"/>
      <c r="AQ573" s="357"/>
      <c r="AR573" s="357"/>
      <c r="AS573" s="357"/>
      <c r="AT573" s="357"/>
      <c r="AU573" s="357"/>
      <c r="AV573" s="357"/>
      <c r="AW573" s="357"/>
      <c r="AX573" s="357"/>
      <c r="AY573" s="357"/>
      <c r="AZ573" s="357"/>
      <c r="BA573" s="357"/>
      <c r="BB573" s="357"/>
      <c r="BC573" s="357"/>
      <c r="BD573" s="357"/>
      <c r="BE573" s="357"/>
      <c r="BF573" s="357"/>
      <c r="BG573" s="357"/>
      <c r="BH573" s="357"/>
      <c r="BI573" s="357"/>
      <c r="BJ573" s="357"/>
      <c r="BK573" s="357"/>
    </row>
    <row r="574" spans="1:63" ht="9.75" customHeight="1">
      <c r="A574" s="357"/>
      <c r="B574" s="357"/>
      <c r="C574" s="357"/>
      <c r="D574" s="357"/>
      <c r="E574" s="357"/>
      <c r="F574" s="359"/>
      <c r="G574" s="357"/>
      <c r="H574" s="357"/>
      <c r="I574" s="357"/>
      <c r="J574" s="357"/>
      <c r="K574" s="357"/>
      <c r="L574" s="357"/>
      <c r="M574" s="357"/>
      <c r="N574" s="357"/>
      <c r="O574" s="357"/>
      <c r="P574" s="357"/>
      <c r="Q574" s="357"/>
      <c r="R574" s="357"/>
      <c r="S574" s="357"/>
      <c r="T574" s="357"/>
      <c r="U574" s="357"/>
      <c r="V574" s="357"/>
      <c r="W574" s="357"/>
      <c r="X574" s="357"/>
      <c r="Y574" s="357"/>
      <c r="Z574" s="357"/>
      <c r="AA574" s="357"/>
      <c r="AB574" s="357"/>
      <c r="AC574" s="357"/>
      <c r="AD574" s="357"/>
      <c r="AE574" s="357"/>
      <c r="AF574" s="357"/>
      <c r="AG574" s="357"/>
      <c r="AH574" s="357"/>
      <c r="AI574" s="357"/>
      <c r="AJ574" s="357"/>
      <c r="AK574" s="357"/>
      <c r="AL574" s="357"/>
      <c r="AM574" s="357"/>
      <c r="AN574" s="357"/>
      <c r="AO574" s="357"/>
      <c r="AP574" s="357"/>
      <c r="AQ574" s="357"/>
      <c r="AR574" s="357"/>
      <c r="AS574" s="357"/>
      <c r="AT574" s="357"/>
      <c r="AU574" s="357"/>
      <c r="AV574" s="357"/>
      <c r="AW574" s="357"/>
      <c r="AX574" s="357"/>
      <c r="AY574" s="357"/>
      <c r="AZ574" s="357"/>
      <c r="BA574" s="357"/>
      <c r="BB574" s="357"/>
      <c r="BC574" s="357"/>
      <c r="BD574" s="357"/>
      <c r="BE574" s="357"/>
      <c r="BF574" s="357"/>
      <c r="BG574" s="357"/>
      <c r="BH574" s="357"/>
      <c r="BI574" s="357"/>
      <c r="BJ574" s="357"/>
      <c r="BK574" s="357"/>
    </row>
    <row r="575" spans="1:63" ht="9.75" customHeight="1">
      <c r="A575" s="357"/>
      <c r="B575" s="357"/>
      <c r="C575" s="357"/>
      <c r="D575" s="357"/>
      <c r="E575" s="357"/>
      <c r="F575" s="359"/>
      <c r="G575" s="357"/>
      <c r="H575" s="357"/>
      <c r="I575" s="357"/>
      <c r="J575" s="357"/>
      <c r="K575" s="357"/>
      <c r="L575" s="357"/>
      <c r="M575" s="357"/>
      <c r="N575" s="357"/>
      <c r="O575" s="357"/>
      <c r="P575" s="357"/>
      <c r="Q575" s="357"/>
      <c r="R575" s="357"/>
      <c r="S575" s="357"/>
      <c r="T575" s="357"/>
      <c r="U575" s="357"/>
      <c r="V575" s="357"/>
      <c r="W575" s="357"/>
      <c r="X575" s="357"/>
      <c r="Y575" s="357"/>
      <c r="Z575" s="357"/>
      <c r="AA575" s="357"/>
      <c r="AB575" s="357"/>
      <c r="AC575" s="357"/>
      <c r="AD575" s="357"/>
      <c r="AE575" s="357"/>
      <c r="AF575" s="357"/>
      <c r="AG575" s="357"/>
      <c r="AH575" s="357"/>
      <c r="AI575" s="357"/>
      <c r="AJ575" s="357"/>
      <c r="AK575" s="357"/>
      <c r="AL575" s="357"/>
      <c r="AM575" s="357"/>
      <c r="AN575" s="357"/>
      <c r="AO575" s="357"/>
      <c r="AP575" s="357"/>
      <c r="AQ575" s="357"/>
      <c r="AR575" s="357"/>
      <c r="AS575" s="357"/>
      <c r="AT575" s="357"/>
      <c r="AU575" s="357"/>
      <c r="AV575" s="357"/>
      <c r="AW575" s="357"/>
      <c r="AX575" s="357"/>
      <c r="AY575" s="357"/>
      <c r="AZ575" s="357"/>
      <c r="BA575" s="357"/>
      <c r="BB575" s="357"/>
      <c r="BC575" s="357"/>
      <c r="BD575" s="357"/>
      <c r="BE575" s="357"/>
      <c r="BF575" s="357"/>
      <c r="BG575" s="357"/>
      <c r="BH575" s="357"/>
      <c r="BI575" s="357"/>
      <c r="BJ575" s="357"/>
      <c r="BK575" s="357"/>
    </row>
    <row r="576" spans="1:63" ht="9.75" customHeight="1">
      <c r="A576" s="357"/>
      <c r="B576" s="357"/>
      <c r="C576" s="357"/>
      <c r="D576" s="357"/>
      <c r="E576" s="357"/>
      <c r="F576" s="359"/>
      <c r="G576" s="357"/>
      <c r="H576" s="357"/>
      <c r="I576" s="357"/>
      <c r="J576" s="357"/>
      <c r="K576" s="357"/>
      <c r="L576" s="357"/>
      <c r="M576" s="357"/>
      <c r="N576" s="357"/>
      <c r="O576" s="357"/>
      <c r="P576" s="357"/>
      <c r="Q576" s="357"/>
      <c r="R576" s="357"/>
      <c r="S576" s="357"/>
      <c r="T576" s="357"/>
      <c r="U576" s="357"/>
      <c r="V576" s="357"/>
      <c r="W576" s="357"/>
      <c r="X576" s="357"/>
      <c r="Y576" s="357"/>
      <c r="Z576" s="357"/>
      <c r="AA576" s="357"/>
      <c r="AB576" s="357"/>
      <c r="AC576" s="357"/>
      <c r="AD576" s="357"/>
      <c r="AE576" s="357"/>
      <c r="AF576" s="357"/>
      <c r="AG576" s="357"/>
      <c r="AH576" s="357"/>
      <c r="AI576" s="357"/>
      <c r="AJ576" s="357"/>
      <c r="AK576" s="357"/>
      <c r="AL576" s="357"/>
      <c r="AM576" s="357"/>
      <c r="AN576" s="357"/>
      <c r="AO576" s="357"/>
      <c r="AP576" s="357"/>
      <c r="AQ576" s="357"/>
      <c r="AR576" s="357"/>
      <c r="AS576" s="357"/>
      <c r="AT576" s="357"/>
      <c r="AU576" s="357"/>
      <c r="AV576" s="357"/>
      <c r="AW576" s="357"/>
      <c r="AX576" s="357"/>
      <c r="AY576" s="357"/>
      <c r="AZ576" s="357"/>
      <c r="BA576" s="357"/>
      <c r="BB576" s="357"/>
      <c r="BC576" s="357"/>
      <c r="BD576" s="357"/>
      <c r="BE576" s="357"/>
      <c r="BF576" s="357"/>
      <c r="BG576" s="357"/>
      <c r="BH576" s="357"/>
      <c r="BI576" s="357"/>
      <c r="BJ576" s="357"/>
      <c r="BK576" s="357"/>
    </row>
    <row r="577" spans="1:63" ht="9.75" customHeight="1">
      <c r="A577" s="357"/>
      <c r="B577" s="357"/>
      <c r="C577" s="357"/>
      <c r="D577" s="357"/>
      <c r="E577" s="357"/>
      <c r="F577" s="359"/>
      <c r="G577" s="357"/>
      <c r="H577" s="357"/>
      <c r="I577" s="357"/>
      <c r="J577" s="357"/>
      <c r="K577" s="357"/>
      <c r="L577" s="357"/>
      <c r="M577" s="357"/>
      <c r="N577" s="357"/>
      <c r="O577" s="357"/>
      <c r="P577" s="357"/>
      <c r="Q577" s="357"/>
      <c r="R577" s="357"/>
      <c r="S577" s="357"/>
      <c r="T577" s="357"/>
      <c r="U577" s="357"/>
      <c r="V577" s="357"/>
      <c r="W577" s="357"/>
      <c r="X577" s="357"/>
      <c r="Y577" s="357"/>
      <c r="Z577" s="357"/>
      <c r="AA577" s="357"/>
      <c r="AB577" s="357"/>
      <c r="AC577" s="357"/>
      <c r="AD577" s="357"/>
      <c r="AE577" s="357"/>
      <c r="AF577" s="357"/>
      <c r="AG577" s="357"/>
      <c r="AH577" s="357"/>
      <c r="AI577" s="357"/>
      <c r="AJ577" s="357"/>
      <c r="AK577" s="357"/>
      <c r="AL577" s="357"/>
      <c r="AM577" s="357"/>
      <c r="AN577" s="357"/>
      <c r="AO577" s="357"/>
      <c r="AP577" s="357"/>
      <c r="AQ577" s="357"/>
      <c r="AR577" s="357"/>
      <c r="AS577" s="357"/>
      <c r="AT577" s="357"/>
      <c r="AU577" s="357"/>
      <c r="AV577" s="357"/>
      <c r="AW577" s="357"/>
      <c r="AX577" s="357"/>
      <c r="AY577" s="357"/>
      <c r="AZ577" s="357"/>
      <c r="BA577" s="357"/>
      <c r="BB577" s="357"/>
      <c r="BC577" s="357"/>
      <c r="BD577" s="357"/>
      <c r="BE577" s="357"/>
      <c r="BF577" s="357"/>
      <c r="BG577" s="357"/>
      <c r="BH577" s="357"/>
      <c r="BI577" s="357"/>
      <c r="BJ577" s="357"/>
      <c r="BK577" s="357"/>
    </row>
    <row r="578" spans="1:63" ht="9.75" customHeight="1">
      <c r="A578" s="357"/>
      <c r="B578" s="357"/>
      <c r="C578" s="357"/>
      <c r="D578" s="357"/>
      <c r="E578" s="357"/>
      <c r="F578" s="359"/>
      <c r="G578" s="357"/>
      <c r="H578" s="357"/>
      <c r="I578" s="357"/>
      <c r="J578" s="357"/>
      <c r="K578" s="357"/>
      <c r="L578" s="357"/>
      <c r="M578" s="357"/>
      <c r="N578" s="357"/>
      <c r="O578" s="357"/>
      <c r="P578" s="357"/>
      <c r="Q578" s="357"/>
      <c r="R578" s="357"/>
      <c r="S578" s="357"/>
      <c r="T578" s="357"/>
      <c r="U578" s="357"/>
      <c r="V578" s="357"/>
      <c r="W578" s="357"/>
      <c r="X578" s="357"/>
      <c r="Y578" s="357"/>
      <c r="Z578" s="357"/>
      <c r="AA578" s="357"/>
      <c r="AB578" s="357"/>
      <c r="AC578" s="357"/>
      <c r="AD578" s="357"/>
      <c r="AE578" s="357"/>
      <c r="AF578" s="357"/>
      <c r="AG578" s="357"/>
      <c r="AH578" s="357"/>
      <c r="AI578" s="357"/>
      <c r="AJ578" s="357"/>
      <c r="AK578" s="357"/>
      <c r="AL578" s="357"/>
      <c r="AM578" s="357"/>
      <c r="AN578" s="357"/>
      <c r="AO578" s="357"/>
      <c r="AP578" s="357"/>
      <c r="AQ578" s="357"/>
      <c r="AR578" s="357"/>
      <c r="AS578" s="357"/>
      <c r="AT578" s="357"/>
      <c r="AU578" s="357"/>
      <c r="AV578" s="357"/>
      <c r="AW578" s="357"/>
      <c r="AX578" s="357"/>
      <c r="AY578" s="357"/>
      <c r="AZ578" s="357"/>
      <c r="BA578" s="357"/>
      <c r="BB578" s="357"/>
      <c r="BC578" s="357"/>
      <c r="BD578" s="357"/>
      <c r="BE578" s="357"/>
      <c r="BF578" s="357"/>
      <c r="BG578" s="357"/>
      <c r="BH578" s="357"/>
      <c r="BI578" s="357"/>
      <c r="BJ578" s="357"/>
      <c r="BK578" s="357"/>
    </row>
    <row r="579" spans="1:63" ht="9.75" customHeight="1">
      <c r="A579" s="357"/>
      <c r="B579" s="357"/>
      <c r="C579" s="357"/>
      <c r="D579" s="357"/>
      <c r="E579" s="357"/>
      <c r="F579" s="359"/>
      <c r="G579" s="357"/>
      <c r="H579" s="357"/>
      <c r="I579" s="357"/>
      <c r="J579" s="357"/>
      <c r="K579" s="357"/>
      <c r="L579" s="357"/>
      <c r="M579" s="357"/>
      <c r="N579" s="357"/>
      <c r="O579" s="357"/>
      <c r="P579" s="357"/>
      <c r="Q579" s="357"/>
      <c r="R579" s="357"/>
      <c r="S579" s="357"/>
      <c r="T579" s="357"/>
      <c r="U579" s="357"/>
      <c r="V579" s="357"/>
      <c r="W579" s="357"/>
      <c r="X579" s="357"/>
      <c r="Y579" s="357"/>
      <c r="Z579" s="357"/>
      <c r="AA579" s="357"/>
      <c r="AB579" s="357"/>
      <c r="AC579" s="357"/>
      <c r="AD579" s="357"/>
      <c r="AE579" s="357"/>
      <c r="AF579" s="357"/>
      <c r="AG579" s="357"/>
      <c r="AH579" s="357"/>
      <c r="AI579" s="357"/>
      <c r="AJ579" s="357"/>
      <c r="AK579" s="357"/>
      <c r="AL579" s="357"/>
      <c r="AM579" s="357"/>
      <c r="AN579" s="357"/>
      <c r="AO579" s="357"/>
      <c r="AP579" s="357"/>
      <c r="AQ579" s="357"/>
      <c r="AR579" s="357"/>
      <c r="AS579" s="357"/>
      <c r="AT579" s="357"/>
      <c r="AU579" s="357"/>
      <c r="AV579" s="357"/>
      <c r="AW579" s="357"/>
      <c r="AX579" s="357"/>
      <c r="AY579" s="357"/>
      <c r="AZ579" s="357"/>
      <c r="BA579" s="357"/>
      <c r="BB579" s="357"/>
      <c r="BC579" s="357"/>
      <c r="BD579" s="357"/>
      <c r="BE579" s="357"/>
      <c r="BF579" s="357"/>
      <c r="BG579" s="357"/>
      <c r="BH579" s="357"/>
      <c r="BI579" s="357"/>
      <c r="BJ579" s="357"/>
      <c r="BK579" s="357"/>
    </row>
    <row r="580" spans="1:63" ht="9.75" customHeight="1">
      <c r="A580" s="357"/>
      <c r="B580" s="357"/>
      <c r="C580" s="357"/>
      <c r="D580" s="357"/>
      <c r="E580" s="357"/>
      <c r="F580" s="359"/>
      <c r="G580" s="357"/>
      <c r="H580" s="357"/>
      <c r="I580" s="357"/>
      <c r="J580" s="357"/>
      <c r="K580" s="357"/>
      <c r="L580" s="357"/>
      <c r="M580" s="357"/>
      <c r="N580" s="357"/>
      <c r="O580" s="357"/>
      <c r="P580" s="357"/>
      <c r="Q580" s="357"/>
      <c r="R580" s="357"/>
      <c r="S580" s="357"/>
      <c r="T580" s="357"/>
      <c r="U580" s="357"/>
      <c r="V580" s="357"/>
      <c r="W580" s="357"/>
      <c r="X580" s="357"/>
      <c r="Y580" s="357"/>
      <c r="Z580" s="357"/>
      <c r="AA580" s="357"/>
      <c r="AB580" s="357"/>
      <c r="AC580" s="357"/>
      <c r="AD580" s="357"/>
      <c r="AE580" s="357"/>
      <c r="AF580" s="357"/>
      <c r="AG580" s="357"/>
      <c r="AH580" s="357"/>
      <c r="AI580" s="357"/>
      <c r="AJ580" s="357"/>
      <c r="AK580" s="357"/>
      <c r="AL580" s="357"/>
      <c r="AM580" s="357"/>
      <c r="AN580" s="357"/>
      <c r="AO580" s="357"/>
      <c r="AP580" s="357"/>
      <c r="AQ580" s="357"/>
      <c r="AR580" s="357"/>
      <c r="AS580" s="357"/>
      <c r="AT580" s="357"/>
      <c r="AU580" s="357"/>
      <c r="AV580" s="357"/>
      <c r="AW580" s="357"/>
      <c r="AX580" s="357"/>
      <c r="AY580" s="357"/>
      <c r="AZ580" s="357"/>
      <c r="BA580" s="357"/>
      <c r="BB580" s="357"/>
      <c r="BC580" s="357"/>
      <c r="BD580" s="357"/>
      <c r="BE580" s="357"/>
      <c r="BF580" s="357"/>
      <c r="BG580" s="357"/>
      <c r="BH580" s="357"/>
      <c r="BI580" s="357"/>
      <c r="BJ580" s="357"/>
      <c r="BK580" s="357"/>
    </row>
    <row r="581" spans="1:63" ht="9.75" customHeight="1">
      <c r="A581" s="357"/>
      <c r="B581" s="357"/>
      <c r="C581" s="357"/>
      <c r="D581" s="357"/>
      <c r="E581" s="357"/>
      <c r="F581" s="359"/>
      <c r="G581" s="357"/>
      <c r="H581" s="357"/>
      <c r="I581" s="357"/>
      <c r="J581" s="357"/>
      <c r="K581" s="357"/>
      <c r="L581" s="357"/>
      <c r="M581" s="357"/>
      <c r="N581" s="357"/>
      <c r="O581" s="357"/>
      <c r="P581" s="357"/>
      <c r="Q581" s="357"/>
      <c r="R581" s="357"/>
      <c r="S581" s="357"/>
      <c r="T581" s="357"/>
      <c r="U581" s="357"/>
      <c r="V581" s="357"/>
      <c r="W581" s="357"/>
      <c r="X581" s="357"/>
      <c r="Y581" s="357"/>
      <c r="Z581" s="357"/>
      <c r="AA581" s="357"/>
      <c r="AB581" s="357"/>
      <c r="AC581" s="357"/>
      <c r="AD581" s="357"/>
      <c r="AE581" s="357"/>
      <c r="AF581" s="357"/>
      <c r="AG581" s="357"/>
      <c r="AH581" s="357"/>
      <c r="AI581" s="357"/>
      <c r="AJ581" s="357"/>
      <c r="AK581" s="357"/>
      <c r="AL581" s="357"/>
      <c r="AM581" s="357"/>
      <c r="AN581" s="357"/>
      <c r="AO581" s="357"/>
      <c r="AP581" s="357"/>
      <c r="AQ581" s="357"/>
      <c r="AR581" s="357"/>
      <c r="AS581" s="357"/>
      <c r="AT581" s="357"/>
      <c r="AU581" s="357"/>
      <c r="AV581" s="357"/>
      <c r="AW581" s="357"/>
      <c r="AX581" s="357"/>
      <c r="AY581" s="357"/>
      <c r="AZ581" s="357"/>
      <c r="BA581" s="357"/>
      <c r="BB581" s="357"/>
      <c r="BC581" s="357"/>
      <c r="BD581" s="357"/>
      <c r="BE581" s="357"/>
      <c r="BF581" s="357"/>
      <c r="BG581" s="357"/>
      <c r="BH581" s="357"/>
      <c r="BI581" s="357"/>
      <c r="BJ581" s="357"/>
      <c r="BK581" s="357"/>
    </row>
    <row r="582" spans="1:63" ht="9.75" customHeight="1">
      <c r="A582" s="357"/>
      <c r="B582" s="357"/>
      <c r="C582" s="357"/>
      <c r="D582" s="357"/>
      <c r="E582" s="357"/>
      <c r="F582" s="359"/>
      <c r="G582" s="357"/>
      <c r="H582" s="357"/>
      <c r="I582" s="357"/>
      <c r="J582" s="357"/>
      <c r="K582" s="357"/>
      <c r="L582" s="357"/>
      <c r="M582" s="357"/>
      <c r="N582" s="357"/>
      <c r="O582" s="357"/>
      <c r="P582" s="357"/>
      <c r="Q582" s="357"/>
      <c r="R582" s="357"/>
      <c r="S582" s="357"/>
      <c r="T582" s="357"/>
      <c r="U582" s="357"/>
      <c r="V582" s="357"/>
      <c r="W582" s="357"/>
      <c r="X582" s="357"/>
      <c r="Y582" s="357"/>
      <c r="Z582" s="357"/>
      <c r="AA582" s="357"/>
      <c r="AB582" s="357"/>
      <c r="AC582" s="357"/>
      <c r="AD582" s="357"/>
      <c r="AE582" s="357"/>
      <c r="AF582" s="357"/>
      <c r="AG582" s="357"/>
      <c r="AH582" s="357"/>
      <c r="AI582" s="357"/>
      <c r="AJ582" s="357"/>
      <c r="AK582" s="357"/>
      <c r="AL582" s="357"/>
      <c r="AM582" s="357"/>
      <c r="AN582" s="357"/>
      <c r="AO582" s="357"/>
      <c r="AP582" s="357"/>
      <c r="AQ582" s="357"/>
      <c r="AR582" s="357"/>
      <c r="AS582" s="357"/>
      <c r="AT582" s="357"/>
      <c r="AU582" s="357"/>
      <c r="AV582" s="357"/>
      <c r="AW582" s="357"/>
      <c r="AX582" s="357"/>
      <c r="AY582" s="357"/>
      <c r="AZ582" s="357"/>
      <c r="BA582" s="357"/>
      <c r="BB582" s="357"/>
      <c r="BC582" s="357"/>
      <c r="BD582" s="357"/>
      <c r="BE582" s="357"/>
      <c r="BF582" s="357"/>
      <c r="BG582" s="357"/>
      <c r="BH582" s="357"/>
      <c r="BI582" s="357"/>
      <c r="BJ582" s="357"/>
      <c r="BK582" s="357"/>
    </row>
    <row r="583" spans="1:63" ht="9.75" customHeight="1">
      <c r="A583" s="357"/>
      <c r="B583" s="357"/>
      <c r="C583" s="357"/>
      <c r="D583" s="357"/>
      <c r="E583" s="357"/>
      <c r="F583" s="359"/>
      <c r="G583" s="357"/>
      <c r="H583" s="357"/>
      <c r="I583" s="357"/>
      <c r="J583" s="357"/>
      <c r="K583" s="357"/>
      <c r="L583" s="357"/>
      <c r="M583" s="357"/>
      <c r="N583" s="357"/>
      <c r="O583" s="357"/>
      <c r="P583" s="357"/>
      <c r="Q583" s="357"/>
      <c r="R583" s="357"/>
      <c r="S583" s="357"/>
      <c r="T583" s="357"/>
      <c r="U583" s="357"/>
      <c r="V583" s="357"/>
      <c r="W583" s="357"/>
      <c r="X583" s="357"/>
      <c r="Y583" s="357"/>
      <c r="Z583" s="357"/>
      <c r="AA583" s="357"/>
      <c r="AB583" s="357"/>
      <c r="AC583" s="357"/>
      <c r="AD583" s="357"/>
      <c r="AE583" s="357"/>
      <c r="AF583" s="357"/>
      <c r="AG583" s="357"/>
      <c r="AH583" s="357"/>
      <c r="AI583" s="357"/>
      <c r="AJ583" s="357"/>
      <c r="AK583" s="357"/>
      <c r="AL583" s="357"/>
      <c r="AM583" s="357"/>
      <c r="AN583" s="357"/>
      <c r="AO583" s="357"/>
      <c r="AP583" s="357"/>
      <c r="AQ583" s="357"/>
      <c r="AR583" s="357"/>
      <c r="AS583" s="357"/>
      <c r="AT583" s="357"/>
      <c r="AU583" s="357"/>
      <c r="AV583" s="357"/>
      <c r="AW583" s="357"/>
      <c r="AX583" s="357"/>
      <c r="AY583" s="357"/>
      <c r="AZ583" s="357"/>
      <c r="BA583" s="357"/>
      <c r="BB583" s="357"/>
      <c r="BC583" s="357"/>
      <c r="BD583" s="357"/>
      <c r="BE583" s="357"/>
      <c r="BF583" s="357"/>
      <c r="BG583" s="357"/>
      <c r="BH583" s="357"/>
      <c r="BI583" s="357"/>
      <c r="BJ583" s="357"/>
      <c r="BK583" s="357"/>
    </row>
    <row r="584" spans="1:63" ht="9.75" customHeight="1">
      <c r="A584" s="357"/>
      <c r="B584" s="357"/>
      <c r="C584" s="357"/>
      <c r="D584" s="357"/>
      <c r="E584" s="357"/>
      <c r="F584" s="359"/>
      <c r="G584" s="357"/>
      <c r="H584" s="357"/>
      <c r="I584" s="357"/>
      <c r="J584" s="357"/>
      <c r="K584" s="357"/>
      <c r="L584" s="357"/>
      <c r="M584" s="357"/>
      <c r="N584" s="357"/>
      <c r="O584" s="357"/>
      <c r="P584" s="357"/>
      <c r="Q584" s="357"/>
      <c r="R584" s="357"/>
      <c r="S584" s="357"/>
      <c r="T584" s="357"/>
      <c r="U584" s="357"/>
      <c r="V584" s="357"/>
      <c r="W584" s="357"/>
      <c r="X584" s="357"/>
      <c r="Y584" s="357"/>
      <c r="Z584" s="357"/>
      <c r="AA584" s="357"/>
      <c r="AB584" s="357"/>
      <c r="AC584" s="357"/>
      <c r="AD584" s="357"/>
      <c r="AE584" s="357"/>
      <c r="AF584" s="357"/>
      <c r="AG584" s="357"/>
      <c r="AH584" s="357"/>
      <c r="AI584" s="357"/>
      <c r="AJ584" s="357"/>
      <c r="AK584" s="357"/>
      <c r="AL584" s="357"/>
      <c r="AM584" s="357"/>
      <c r="AN584" s="357"/>
      <c r="AO584" s="357"/>
      <c r="AP584" s="357"/>
      <c r="AQ584" s="357"/>
      <c r="AR584" s="357"/>
      <c r="AS584" s="357"/>
      <c r="AT584" s="357"/>
      <c r="AU584" s="357"/>
      <c r="AV584" s="357"/>
      <c r="AW584" s="357"/>
      <c r="AX584" s="357"/>
      <c r="AY584" s="357"/>
      <c r="AZ584" s="357"/>
      <c r="BA584" s="357"/>
      <c r="BB584" s="357"/>
      <c r="BC584" s="357"/>
      <c r="BD584" s="357"/>
      <c r="BE584" s="357"/>
      <c r="BF584" s="357"/>
      <c r="BG584" s="357"/>
      <c r="BH584" s="357"/>
      <c r="BI584" s="357"/>
      <c r="BJ584" s="357"/>
      <c r="BK584" s="357"/>
    </row>
    <row r="585" spans="1:63" ht="9.75" customHeight="1">
      <c r="A585" s="357"/>
      <c r="B585" s="357"/>
      <c r="C585" s="357"/>
      <c r="D585" s="357"/>
      <c r="E585" s="357"/>
      <c r="F585" s="359"/>
      <c r="G585" s="357"/>
      <c r="H585" s="357"/>
      <c r="I585" s="357"/>
      <c r="J585" s="357"/>
      <c r="K585" s="357"/>
      <c r="L585" s="357"/>
      <c r="M585" s="357"/>
      <c r="N585" s="357"/>
      <c r="O585" s="357"/>
      <c r="P585" s="357"/>
      <c r="Q585" s="357"/>
      <c r="R585" s="357"/>
      <c r="S585" s="357"/>
      <c r="T585" s="357"/>
      <c r="U585" s="357"/>
      <c r="V585" s="357"/>
      <c r="W585" s="357"/>
      <c r="X585" s="357"/>
      <c r="Y585" s="357"/>
      <c r="Z585" s="357"/>
      <c r="AA585" s="357"/>
      <c r="AB585" s="357"/>
      <c r="AC585" s="357"/>
      <c r="AD585" s="357"/>
      <c r="AE585" s="357"/>
      <c r="AF585" s="357"/>
      <c r="AG585" s="357"/>
      <c r="AH585" s="357"/>
      <c r="AI585" s="357"/>
      <c r="AJ585" s="357"/>
      <c r="AK585" s="357"/>
      <c r="AL585" s="357"/>
      <c r="AM585" s="357"/>
      <c r="AN585" s="357"/>
      <c r="AO585" s="357"/>
      <c r="AP585" s="357"/>
      <c r="AQ585" s="357"/>
      <c r="AR585" s="357"/>
      <c r="AS585" s="357"/>
      <c r="AT585" s="357"/>
      <c r="AU585" s="357"/>
      <c r="AV585" s="357"/>
      <c r="AW585" s="357"/>
      <c r="AX585" s="357"/>
      <c r="AY585" s="357"/>
      <c r="AZ585" s="357"/>
      <c r="BA585" s="357"/>
      <c r="BB585" s="357"/>
      <c r="BC585" s="357"/>
      <c r="BD585" s="357"/>
      <c r="BE585" s="357"/>
      <c r="BF585" s="357"/>
      <c r="BG585" s="357"/>
      <c r="BH585" s="357"/>
      <c r="BI585" s="357"/>
      <c r="BJ585" s="357"/>
      <c r="BK585" s="357"/>
    </row>
    <row r="586" spans="1:63" ht="9.75" customHeight="1">
      <c r="A586" s="357"/>
      <c r="B586" s="357"/>
      <c r="C586" s="357"/>
      <c r="D586" s="357"/>
      <c r="E586" s="357"/>
      <c r="F586" s="359"/>
      <c r="G586" s="357"/>
      <c r="H586" s="357"/>
      <c r="I586" s="357"/>
      <c r="J586" s="357"/>
      <c r="K586" s="357"/>
      <c r="L586" s="357"/>
      <c r="M586" s="357"/>
      <c r="N586" s="357"/>
      <c r="O586" s="357"/>
      <c r="P586" s="357"/>
      <c r="Q586" s="357"/>
      <c r="R586" s="357"/>
      <c r="S586" s="357"/>
      <c r="T586" s="357"/>
      <c r="U586" s="357"/>
      <c r="V586" s="357"/>
      <c r="W586" s="357"/>
      <c r="X586" s="357"/>
      <c r="Y586" s="357"/>
      <c r="Z586" s="357"/>
      <c r="AA586" s="357"/>
      <c r="AB586" s="357"/>
      <c r="AC586" s="357"/>
      <c r="AD586" s="357"/>
      <c r="AE586" s="357"/>
      <c r="AF586" s="357"/>
      <c r="AG586" s="357"/>
      <c r="AH586" s="357"/>
      <c r="AI586" s="357"/>
      <c r="AJ586" s="357"/>
      <c r="AK586" s="357"/>
      <c r="AL586" s="357"/>
      <c r="AM586" s="357"/>
      <c r="AN586" s="357"/>
      <c r="AO586" s="357"/>
      <c r="AP586" s="357"/>
      <c r="AQ586" s="357"/>
      <c r="AR586" s="357"/>
      <c r="AS586" s="357"/>
      <c r="AT586" s="357"/>
      <c r="AU586" s="357"/>
      <c r="AV586" s="357"/>
      <c r="AW586" s="357"/>
      <c r="AX586" s="357"/>
      <c r="AY586" s="357"/>
      <c r="AZ586" s="357"/>
      <c r="BA586" s="357"/>
      <c r="BB586" s="357"/>
      <c r="BC586" s="357"/>
      <c r="BD586" s="357"/>
      <c r="BE586" s="357"/>
      <c r="BF586" s="357"/>
      <c r="BG586" s="357"/>
      <c r="BH586" s="357"/>
      <c r="BI586" s="357"/>
      <c r="BJ586" s="357"/>
      <c r="BK586" s="357"/>
    </row>
    <row r="587" spans="1:63" ht="9.75" customHeight="1">
      <c r="A587" s="357"/>
      <c r="B587" s="357"/>
      <c r="C587" s="357"/>
      <c r="D587" s="357"/>
      <c r="E587" s="357"/>
      <c r="F587" s="359"/>
      <c r="G587" s="357"/>
      <c r="H587" s="357"/>
      <c r="I587" s="357"/>
      <c r="J587" s="357"/>
      <c r="K587" s="357"/>
      <c r="L587" s="357"/>
      <c r="M587" s="357"/>
      <c r="N587" s="357"/>
      <c r="O587" s="357"/>
      <c r="P587" s="357"/>
      <c r="Q587" s="357"/>
      <c r="R587" s="357"/>
      <c r="S587" s="357"/>
      <c r="T587" s="357"/>
      <c r="U587" s="357"/>
      <c r="V587" s="357"/>
      <c r="W587" s="357"/>
      <c r="X587" s="357"/>
      <c r="Y587" s="357"/>
      <c r="Z587" s="357"/>
      <c r="AA587" s="357"/>
      <c r="AB587" s="357"/>
      <c r="AC587" s="357"/>
      <c r="AD587" s="357"/>
      <c r="AE587" s="357"/>
      <c r="AF587" s="357"/>
      <c r="AG587" s="357"/>
      <c r="AH587" s="357"/>
      <c r="AI587" s="357"/>
      <c r="AJ587" s="357"/>
      <c r="AK587" s="357"/>
      <c r="AL587" s="357"/>
      <c r="AM587" s="357"/>
      <c r="AN587" s="357"/>
      <c r="AO587" s="357"/>
      <c r="AP587" s="357"/>
      <c r="AQ587" s="357"/>
      <c r="AR587" s="357"/>
      <c r="AS587" s="357"/>
      <c r="AT587" s="357"/>
      <c r="AU587" s="357"/>
      <c r="AV587" s="357"/>
      <c r="AW587" s="357"/>
      <c r="AX587" s="357"/>
      <c r="AY587" s="357"/>
      <c r="AZ587" s="357"/>
      <c r="BA587" s="357"/>
      <c r="BB587" s="357"/>
      <c r="BC587" s="357"/>
      <c r="BD587" s="357"/>
      <c r="BE587" s="357"/>
      <c r="BF587" s="357"/>
      <c r="BG587" s="357"/>
      <c r="BH587" s="357"/>
      <c r="BI587" s="357"/>
      <c r="BJ587" s="357"/>
      <c r="BK587" s="357"/>
    </row>
    <row r="588" spans="1:63" ht="9.75" customHeight="1">
      <c r="A588" s="357"/>
      <c r="B588" s="357"/>
      <c r="C588" s="357"/>
      <c r="D588" s="357"/>
      <c r="E588" s="357"/>
      <c r="F588" s="359"/>
      <c r="G588" s="357"/>
      <c r="H588" s="357"/>
      <c r="I588" s="357"/>
      <c r="J588" s="357"/>
      <c r="K588" s="357"/>
      <c r="L588" s="357"/>
      <c r="M588" s="357"/>
      <c r="N588" s="357"/>
      <c r="O588" s="357"/>
      <c r="P588" s="357"/>
      <c r="Q588" s="357"/>
      <c r="R588" s="357"/>
      <c r="S588" s="357"/>
      <c r="T588" s="357"/>
      <c r="U588" s="357"/>
      <c r="V588" s="357"/>
      <c r="W588" s="357"/>
      <c r="X588" s="357"/>
      <c r="Y588" s="357"/>
      <c r="Z588" s="357"/>
      <c r="AA588" s="357"/>
      <c r="AB588" s="357"/>
      <c r="AC588" s="357"/>
      <c r="AD588" s="357"/>
      <c r="AE588" s="357"/>
      <c r="AF588" s="357"/>
      <c r="AG588" s="357"/>
      <c r="AH588" s="357"/>
      <c r="AI588" s="357"/>
      <c r="AJ588" s="357"/>
      <c r="AK588" s="357"/>
      <c r="AL588" s="357"/>
      <c r="AM588" s="357"/>
      <c r="AN588" s="357"/>
      <c r="AO588" s="357"/>
      <c r="AP588" s="357"/>
      <c r="AQ588" s="357"/>
      <c r="AR588" s="357"/>
      <c r="AS588" s="357"/>
      <c r="AT588" s="357"/>
      <c r="AU588" s="357"/>
      <c r="AV588" s="357"/>
      <c r="AW588" s="357"/>
      <c r="AX588" s="357"/>
      <c r="AY588" s="357"/>
      <c r="AZ588" s="357"/>
      <c r="BA588" s="357"/>
      <c r="BB588" s="357"/>
      <c r="BC588" s="357"/>
      <c r="BD588" s="357"/>
      <c r="BE588" s="357"/>
      <c r="BF588" s="357"/>
      <c r="BG588" s="357"/>
      <c r="BH588" s="357"/>
      <c r="BI588" s="357"/>
      <c r="BJ588" s="357"/>
      <c r="BK588" s="357"/>
    </row>
    <row r="589" spans="1:63" ht="9.75" customHeight="1">
      <c r="A589" s="357"/>
      <c r="B589" s="357"/>
      <c r="C589" s="357"/>
      <c r="D589" s="357"/>
      <c r="E589" s="357"/>
      <c r="F589" s="359"/>
      <c r="G589" s="357"/>
      <c r="H589" s="357"/>
      <c r="I589" s="357"/>
      <c r="J589" s="357"/>
      <c r="K589" s="357"/>
      <c r="L589" s="357"/>
      <c r="M589" s="357"/>
      <c r="N589" s="357"/>
      <c r="O589" s="357"/>
      <c r="P589" s="357"/>
      <c r="Q589" s="357"/>
      <c r="R589" s="357"/>
      <c r="S589" s="357"/>
      <c r="T589" s="357"/>
      <c r="U589" s="357"/>
      <c r="V589" s="357"/>
      <c r="W589" s="357"/>
      <c r="X589" s="357"/>
      <c r="Y589" s="357"/>
      <c r="Z589" s="357"/>
      <c r="AA589" s="357"/>
      <c r="AB589" s="357"/>
      <c r="AC589" s="357"/>
      <c r="AD589" s="357"/>
      <c r="AE589" s="357"/>
      <c r="AF589" s="357"/>
      <c r="AG589" s="357"/>
      <c r="AH589" s="357"/>
      <c r="AI589" s="357"/>
      <c r="AJ589" s="357"/>
      <c r="AK589" s="357"/>
      <c r="AL589" s="357"/>
      <c r="AM589" s="357"/>
      <c r="AN589" s="357"/>
      <c r="AO589" s="357"/>
      <c r="AP589" s="357"/>
      <c r="AQ589" s="357"/>
      <c r="AR589" s="357"/>
      <c r="AS589" s="357"/>
      <c r="AT589" s="357"/>
      <c r="AU589" s="357"/>
      <c r="AV589" s="357"/>
      <c r="AW589" s="357"/>
      <c r="AX589" s="357"/>
      <c r="AY589" s="357"/>
      <c r="AZ589" s="357"/>
      <c r="BA589" s="357"/>
      <c r="BB589" s="357"/>
      <c r="BC589" s="357"/>
      <c r="BD589" s="357"/>
      <c r="BE589" s="357"/>
      <c r="BF589" s="357"/>
      <c r="BG589" s="357"/>
      <c r="BH589" s="357"/>
      <c r="BI589" s="357"/>
      <c r="BJ589" s="357"/>
      <c r="BK589" s="357"/>
    </row>
    <row r="590" spans="1:63" ht="9.75" customHeight="1">
      <c r="A590" s="357"/>
      <c r="B590" s="357"/>
      <c r="C590" s="357"/>
      <c r="D590" s="357"/>
      <c r="E590" s="357"/>
      <c r="F590" s="359"/>
      <c r="G590" s="357"/>
      <c r="H590" s="357"/>
      <c r="I590" s="357"/>
      <c r="J590" s="357"/>
      <c r="K590" s="357"/>
      <c r="L590" s="357"/>
      <c r="M590" s="357"/>
      <c r="N590" s="357"/>
      <c r="O590" s="357"/>
      <c r="P590" s="357"/>
      <c r="Q590" s="357"/>
      <c r="R590" s="357"/>
      <c r="S590" s="357"/>
      <c r="T590" s="357"/>
      <c r="U590" s="357"/>
      <c r="V590" s="357"/>
      <c r="W590" s="357"/>
      <c r="X590" s="357"/>
      <c r="Y590" s="357"/>
      <c r="Z590" s="357"/>
      <c r="AA590" s="357"/>
      <c r="AB590" s="357"/>
      <c r="AC590" s="357"/>
      <c r="AD590" s="357"/>
      <c r="AE590" s="357"/>
      <c r="AF590" s="357"/>
      <c r="AG590" s="357"/>
      <c r="AH590" s="357"/>
      <c r="AI590" s="357"/>
      <c r="AJ590" s="357"/>
      <c r="AK590" s="357"/>
      <c r="AL590" s="357"/>
      <c r="AM590" s="357"/>
      <c r="AN590" s="357"/>
      <c r="AO590" s="357"/>
      <c r="AP590" s="357"/>
      <c r="AQ590" s="357"/>
      <c r="AR590" s="357"/>
      <c r="AS590" s="357"/>
      <c r="AT590" s="357"/>
      <c r="AU590" s="357"/>
      <c r="AV590" s="357"/>
      <c r="AW590" s="357"/>
      <c r="AX590" s="357"/>
      <c r="AY590" s="357"/>
      <c r="AZ590" s="357"/>
      <c r="BA590" s="357"/>
      <c r="BB590" s="357"/>
      <c r="BC590" s="357"/>
      <c r="BD590" s="357"/>
      <c r="BE590" s="357"/>
      <c r="BF590" s="357"/>
      <c r="BG590" s="357"/>
      <c r="BH590" s="357"/>
      <c r="BI590" s="357"/>
      <c r="BJ590" s="357"/>
      <c r="BK590" s="357"/>
    </row>
    <row r="591" spans="1:63" ht="9.75" customHeight="1">
      <c r="A591" s="357"/>
      <c r="B591" s="357"/>
      <c r="C591" s="357"/>
      <c r="D591" s="357"/>
      <c r="E591" s="357"/>
      <c r="F591" s="359"/>
      <c r="G591" s="357"/>
      <c r="H591" s="357"/>
      <c r="I591" s="357"/>
      <c r="J591" s="357"/>
      <c r="K591" s="357"/>
      <c r="L591" s="357"/>
      <c r="M591" s="357"/>
      <c r="N591" s="357"/>
      <c r="O591" s="357"/>
      <c r="P591" s="357"/>
      <c r="Q591" s="357"/>
      <c r="R591" s="357"/>
      <c r="S591" s="357"/>
      <c r="T591" s="357"/>
      <c r="U591" s="357"/>
      <c r="V591" s="357"/>
      <c r="W591" s="357"/>
      <c r="X591" s="357"/>
      <c r="Y591" s="357"/>
      <c r="Z591" s="357"/>
      <c r="AA591" s="357"/>
      <c r="AB591" s="357"/>
      <c r="AC591" s="357"/>
      <c r="AD591" s="357"/>
      <c r="AE591" s="357"/>
      <c r="AF591" s="357"/>
      <c r="AG591" s="357"/>
      <c r="AH591" s="357"/>
      <c r="AI591" s="357"/>
      <c r="AJ591" s="357"/>
      <c r="AK591" s="357"/>
      <c r="AL591" s="357"/>
      <c r="AM591" s="357"/>
      <c r="AN591" s="357"/>
      <c r="AO591" s="357"/>
      <c r="AP591" s="357"/>
      <c r="AQ591" s="357"/>
      <c r="AR591" s="357"/>
      <c r="AS591" s="357"/>
      <c r="AT591" s="357"/>
      <c r="AU591" s="357"/>
      <c r="AV591" s="357"/>
      <c r="AW591" s="357"/>
      <c r="AX591" s="357"/>
      <c r="AY591" s="357"/>
      <c r="AZ591" s="357"/>
      <c r="BA591" s="357"/>
      <c r="BB591" s="357"/>
      <c r="BC591" s="357"/>
      <c r="BD591" s="357"/>
      <c r="BE591" s="357"/>
      <c r="BF591" s="357"/>
      <c r="BG591" s="357"/>
      <c r="BH591" s="357"/>
      <c r="BI591" s="357"/>
      <c r="BJ591" s="357"/>
      <c r="BK591" s="357"/>
    </row>
    <row r="592" spans="1:63" ht="9.75" customHeight="1">
      <c r="A592" s="357"/>
      <c r="B592" s="357"/>
      <c r="C592" s="357"/>
      <c r="D592" s="357"/>
      <c r="E592" s="357"/>
      <c r="F592" s="359"/>
      <c r="G592" s="357"/>
      <c r="H592" s="357"/>
      <c r="I592" s="357"/>
      <c r="J592" s="357"/>
      <c r="K592" s="357"/>
      <c r="L592" s="357"/>
      <c r="M592" s="357"/>
      <c r="N592" s="357"/>
      <c r="O592" s="357"/>
      <c r="P592" s="357"/>
      <c r="Q592" s="357"/>
      <c r="R592" s="357"/>
      <c r="S592" s="357"/>
      <c r="T592" s="357"/>
      <c r="U592" s="357"/>
      <c r="V592" s="357"/>
      <c r="W592" s="357"/>
      <c r="X592" s="357"/>
      <c r="Y592" s="357"/>
      <c r="Z592" s="357"/>
      <c r="AA592" s="357"/>
      <c r="AB592" s="357"/>
      <c r="AC592" s="357"/>
      <c r="AD592" s="357"/>
      <c r="AE592" s="357"/>
      <c r="AF592" s="357"/>
      <c r="AG592" s="357"/>
      <c r="AH592" s="357"/>
      <c r="AI592" s="357"/>
      <c r="AJ592" s="357"/>
      <c r="AK592" s="357"/>
      <c r="AL592" s="357"/>
      <c r="AM592" s="357"/>
      <c r="AN592" s="357"/>
      <c r="AO592" s="357"/>
      <c r="AP592" s="357"/>
      <c r="AQ592" s="357"/>
      <c r="AR592" s="357"/>
      <c r="AS592" s="357"/>
      <c r="AT592" s="357"/>
      <c r="AU592" s="357"/>
      <c r="AV592" s="357"/>
      <c r="AW592" s="357"/>
      <c r="AX592" s="357"/>
      <c r="AY592" s="357"/>
      <c r="AZ592" s="357"/>
      <c r="BA592" s="357"/>
      <c r="BB592" s="357"/>
      <c r="BC592" s="357"/>
      <c r="BD592" s="357"/>
      <c r="BE592" s="357"/>
      <c r="BF592" s="357"/>
      <c r="BG592" s="357"/>
      <c r="BH592" s="357"/>
      <c r="BI592" s="357"/>
      <c r="BJ592" s="357"/>
      <c r="BK592" s="357"/>
    </row>
    <row r="593" spans="1:63" ht="9.75" customHeight="1">
      <c r="A593" s="357"/>
      <c r="B593" s="357"/>
      <c r="C593" s="357"/>
      <c r="D593" s="357"/>
      <c r="E593" s="357"/>
      <c r="F593" s="359"/>
      <c r="G593" s="357"/>
      <c r="H593" s="357"/>
      <c r="I593" s="357"/>
      <c r="J593" s="357"/>
      <c r="K593" s="357"/>
      <c r="L593" s="357"/>
      <c r="M593" s="357"/>
      <c r="N593" s="357"/>
      <c r="O593" s="357"/>
      <c r="P593" s="357"/>
      <c r="Q593" s="357"/>
      <c r="R593" s="357"/>
      <c r="S593" s="357"/>
      <c r="T593" s="357"/>
      <c r="U593" s="357"/>
      <c r="V593" s="357"/>
      <c r="W593" s="357"/>
      <c r="X593" s="357"/>
      <c r="Y593" s="357"/>
      <c r="Z593" s="357"/>
      <c r="AA593" s="357"/>
      <c r="AB593" s="357"/>
      <c r="AC593" s="357"/>
      <c r="AD593" s="357"/>
      <c r="AE593" s="357"/>
      <c r="AF593" s="357"/>
      <c r="AG593" s="357"/>
      <c r="AH593" s="357"/>
      <c r="AI593" s="357"/>
      <c r="AJ593" s="357"/>
      <c r="AK593" s="357"/>
      <c r="AL593" s="357"/>
      <c r="AM593" s="357"/>
      <c r="AN593" s="357"/>
      <c r="AO593" s="357"/>
      <c r="AP593" s="357"/>
      <c r="AQ593" s="357"/>
      <c r="AR593" s="357"/>
      <c r="AS593" s="357"/>
      <c r="AT593" s="357"/>
      <c r="AU593" s="357"/>
      <c r="AV593" s="357"/>
      <c r="AW593" s="357"/>
      <c r="AX593" s="357"/>
      <c r="AY593" s="357"/>
      <c r="AZ593" s="357"/>
      <c r="BA593" s="357"/>
      <c r="BB593" s="357"/>
      <c r="BC593" s="357"/>
      <c r="BD593" s="357"/>
      <c r="BE593" s="357"/>
      <c r="BF593" s="357"/>
      <c r="BG593" s="357"/>
      <c r="BH593" s="357"/>
      <c r="BI593" s="357"/>
      <c r="BJ593" s="357"/>
      <c r="BK593" s="357"/>
    </row>
    <row r="594" spans="1:63" ht="9.75" customHeight="1">
      <c r="A594" s="357"/>
      <c r="B594" s="357"/>
      <c r="C594" s="357"/>
      <c r="D594" s="357"/>
      <c r="E594" s="357"/>
      <c r="F594" s="359"/>
      <c r="G594" s="357"/>
      <c r="H594" s="357"/>
      <c r="I594" s="357"/>
      <c r="J594" s="357"/>
      <c r="K594" s="357"/>
      <c r="L594" s="357"/>
      <c r="M594" s="357"/>
      <c r="N594" s="357"/>
      <c r="O594" s="357"/>
      <c r="P594" s="357"/>
      <c r="Q594" s="357"/>
      <c r="R594" s="357"/>
      <c r="S594" s="357"/>
      <c r="T594" s="357"/>
      <c r="U594" s="357"/>
      <c r="V594" s="357"/>
      <c r="W594" s="357"/>
      <c r="X594" s="357"/>
      <c r="Y594" s="357"/>
      <c r="Z594" s="357"/>
      <c r="AA594" s="357"/>
      <c r="AB594" s="357"/>
      <c r="AC594" s="357"/>
      <c r="AD594" s="357"/>
      <c r="AE594" s="357"/>
      <c r="AF594" s="357"/>
      <c r="AG594" s="357"/>
      <c r="AH594" s="357"/>
      <c r="AI594" s="357"/>
      <c r="AJ594" s="357"/>
      <c r="AK594" s="357"/>
      <c r="AL594" s="357"/>
      <c r="AM594" s="357"/>
      <c r="AN594" s="357"/>
      <c r="AO594" s="357"/>
      <c r="AP594" s="357"/>
      <c r="AQ594" s="357"/>
      <c r="AR594" s="357"/>
      <c r="AS594" s="357"/>
      <c r="AT594" s="357"/>
      <c r="AU594" s="357"/>
      <c r="AV594" s="357"/>
      <c r="AW594" s="357"/>
      <c r="AX594" s="357"/>
      <c r="AY594" s="357"/>
      <c r="AZ594" s="357"/>
      <c r="BA594" s="357"/>
      <c r="BB594" s="357"/>
      <c r="BC594" s="357"/>
      <c r="BD594" s="357"/>
      <c r="BE594" s="357"/>
      <c r="BF594" s="357"/>
      <c r="BG594" s="357"/>
      <c r="BH594" s="357"/>
      <c r="BI594" s="357"/>
      <c r="BJ594" s="357"/>
      <c r="BK594" s="357"/>
    </row>
    <row r="595" spans="1:63" ht="9.75" customHeight="1">
      <c r="A595" s="357"/>
      <c r="B595" s="357"/>
      <c r="C595" s="357"/>
      <c r="D595" s="357"/>
      <c r="E595" s="357"/>
      <c r="F595" s="359"/>
      <c r="G595" s="357"/>
      <c r="H595" s="357"/>
      <c r="I595" s="357"/>
      <c r="J595" s="357"/>
      <c r="K595" s="357"/>
      <c r="L595" s="357"/>
      <c r="M595" s="357"/>
      <c r="N595" s="357"/>
      <c r="O595" s="357"/>
      <c r="P595" s="357"/>
      <c r="Q595" s="357"/>
      <c r="R595" s="357"/>
      <c r="S595" s="357"/>
      <c r="T595" s="357"/>
      <c r="U595" s="357"/>
      <c r="V595" s="357"/>
      <c r="W595" s="357"/>
      <c r="X595" s="357"/>
      <c r="Y595" s="357"/>
      <c r="Z595" s="357"/>
      <c r="AA595" s="357"/>
      <c r="AB595" s="357"/>
      <c r="AC595" s="357"/>
      <c r="AD595" s="357"/>
      <c r="AE595" s="357"/>
      <c r="AF595" s="357"/>
      <c r="AG595" s="357"/>
      <c r="AH595" s="357"/>
      <c r="AI595" s="357"/>
      <c r="AJ595" s="357"/>
      <c r="AK595" s="357"/>
      <c r="AL595" s="357"/>
      <c r="AM595" s="357"/>
      <c r="AN595" s="357"/>
      <c r="AO595" s="357"/>
      <c r="AP595" s="357"/>
      <c r="AQ595" s="357"/>
      <c r="AR595" s="357"/>
      <c r="AS595" s="357"/>
      <c r="AT595" s="357"/>
      <c r="AU595" s="357"/>
      <c r="AV595" s="357"/>
      <c r="AW595" s="357"/>
      <c r="AX595" s="357"/>
      <c r="AY595" s="357"/>
      <c r="AZ595" s="357"/>
      <c r="BA595" s="357"/>
      <c r="BB595" s="357"/>
      <c r="BC595" s="357"/>
      <c r="BD595" s="357"/>
      <c r="BE595" s="357"/>
      <c r="BF595" s="357"/>
      <c r="BG595" s="357"/>
      <c r="BH595" s="357"/>
      <c r="BI595" s="357"/>
      <c r="BJ595" s="357"/>
      <c r="BK595" s="357"/>
    </row>
    <row r="596" spans="1:63" ht="9.75" customHeight="1">
      <c r="A596" s="357"/>
      <c r="B596" s="357"/>
      <c r="C596" s="357"/>
      <c r="D596" s="357"/>
      <c r="E596" s="357"/>
      <c r="F596" s="359"/>
      <c r="G596" s="357"/>
      <c r="H596" s="357"/>
      <c r="I596" s="357"/>
      <c r="J596" s="357"/>
      <c r="K596" s="357"/>
      <c r="L596" s="357"/>
      <c r="M596" s="357"/>
      <c r="N596" s="357"/>
      <c r="O596" s="357"/>
      <c r="P596" s="357"/>
      <c r="Q596" s="357"/>
      <c r="R596" s="357"/>
      <c r="S596" s="357"/>
      <c r="T596" s="357"/>
      <c r="U596" s="357"/>
      <c r="V596" s="357"/>
      <c r="W596" s="357"/>
      <c r="X596" s="357"/>
      <c r="Y596" s="357"/>
      <c r="Z596" s="357"/>
      <c r="AA596" s="357"/>
      <c r="AB596" s="357"/>
      <c r="AC596" s="357"/>
      <c r="AD596" s="357"/>
      <c r="AE596" s="357"/>
      <c r="AF596" s="357"/>
      <c r="AG596" s="357"/>
      <c r="AH596" s="357"/>
      <c r="AI596" s="357"/>
      <c r="AJ596" s="357"/>
      <c r="AK596" s="357"/>
      <c r="AL596" s="357"/>
      <c r="AM596" s="357"/>
      <c r="AN596" s="357"/>
      <c r="AO596" s="357"/>
      <c r="AP596" s="357"/>
      <c r="AQ596" s="357"/>
      <c r="AR596" s="357"/>
      <c r="AS596" s="357"/>
      <c r="AT596" s="357"/>
      <c r="AU596" s="357"/>
      <c r="AV596" s="357"/>
      <c r="AW596" s="357"/>
      <c r="AX596" s="357"/>
      <c r="AY596" s="357"/>
      <c r="AZ596" s="357"/>
      <c r="BA596" s="357"/>
      <c r="BB596" s="357"/>
      <c r="BC596" s="357"/>
      <c r="BD596" s="357"/>
      <c r="BE596" s="357"/>
      <c r="BF596" s="357"/>
      <c r="BG596" s="357"/>
      <c r="BH596" s="357"/>
      <c r="BI596" s="357"/>
      <c r="BJ596" s="357"/>
      <c r="BK596" s="357"/>
    </row>
    <row r="597" spans="1:63" ht="9.75" customHeight="1">
      <c r="A597" s="357"/>
      <c r="B597" s="357"/>
      <c r="C597" s="357"/>
      <c r="D597" s="357"/>
      <c r="E597" s="357"/>
      <c r="F597" s="359"/>
      <c r="G597" s="357"/>
      <c r="H597" s="357"/>
      <c r="I597" s="357"/>
      <c r="J597" s="357"/>
      <c r="K597" s="357"/>
      <c r="L597" s="357"/>
      <c r="M597" s="357"/>
      <c r="N597" s="357"/>
      <c r="O597" s="357"/>
      <c r="P597" s="357"/>
      <c r="Q597" s="357"/>
      <c r="R597" s="357"/>
      <c r="S597" s="357"/>
      <c r="T597" s="357"/>
      <c r="U597" s="357"/>
      <c r="V597" s="357"/>
      <c r="W597" s="357"/>
      <c r="X597" s="357"/>
      <c r="Y597" s="357"/>
      <c r="Z597" s="357"/>
      <c r="AA597" s="357"/>
      <c r="AB597" s="357"/>
      <c r="AC597" s="357"/>
      <c r="AD597" s="357"/>
      <c r="AE597" s="357"/>
      <c r="AF597" s="357"/>
      <c r="AG597" s="357"/>
      <c r="AH597" s="357"/>
      <c r="AI597" s="357"/>
      <c r="AJ597" s="357"/>
      <c r="AK597" s="357"/>
      <c r="AL597" s="357"/>
      <c r="AM597" s="357"/>
      <c r="AN597" s="357"/>
      <c r="AO597" s="357"/>
      <c r="AP597" s="357"/>
      <c r="AQ597" s="357"/>
      <c r="AR597" s="357"/>
      <c r="AS597" s="357"/>
      <c r="AT597" s="357"/>
      <c r="AU597" s="357"/>
      <c r="AV597" s="357"/>
      <c r="AW597" s="357"/>
      <c r="AX597" s="357"/>
      <c r="AY597" s="357"/>
      <c r="AZ597" s="357"/>
      <c r="BA597" s="357"/>
      <c r="BB597" s="357"/>
      <c r="BC597" s="357"/>
      <c r="BD597" s="357"/>
      <c r="BE597" s="357"/>
      <c r="BF597" s="357"/>
      <c r="BG597" s="357"/>
      <c r="BH597" s="357"/>
      <c r="BI597" s="357"/>
      <c r="BJ597" s="357"/>
      <c r="BK597" s="357"/>
    </row>
    <row r="598" spans="1:63" ht="9.75" customHeight="1">
      <c r="A598" s="357"/>
      <c r="B598" s="357"/>
      <c r="C598" s="357"/>
      <c r="D598" s="357"/>
      <c r="E598" s="357"/>
      <c r="F598" s="359"/>
      <c r="G598" s="357"/>
      <c r="H598" s="357"/>
      <c r="I598" s="357"/>
      <c r="J598" s="357"/>
      <c r="K598" s="357"/>
      <c r="L598" s="357"/>
      <c r="M598" s="357"/>
      <c r="N598" s="357"/>
      <c r="O598" s="357"/>
      <c r="P598" s="357"/>
      <c r="Q598" s="357"/>
      <c r="R598" s="357"/>
      <c r="S598" s="357"/>
      <c r="T598" s="357"/>
      <c r="U598" s="357"/>
      <c r="V598" s="357"/>
      <c r="W598" s="357"/>
      <c r="X598" s="357"/>
      <c r="Y598" s="357"/>
      <c r="Z598" s="357"/>
      <c r="AA598" s="357"/>
      <c r="AB598" s="357"/>
      <c r="AC598" s="357"/>
      <c r="AD598" s="357"/>
      <c r="AE598" s="357"/>
      <c r="AF598" s="357"/>
      <c r="AG598" s="357"/>
      <c r="AH598" s="357"/>
      <c r="AI598" s="357"/>
      <c r="AJ598" s="357"/>
      <c r="AK598" s="357"/>
      <c r="AL598" s="357"/>
      <c r="AM598" s="357"/>
      <c r="AN598" s="357"/>
      <c r="AO598" s="357"/>
      <c r="AP598" s="357"/>
      <c r="AQ598" s="357"/>
      <c r="AR598" s="357"/>
      <c r="AS598" s="357"/>
      <c r="AT598" s="357"/>
      <c r="AU598" s="357"/>
      <c r="AV598" s="357"/>
      <c r="AW598" s="357"/>
      <c r="AX598" s="357"/>
      <c r="AY598" s="357"/>
      <c r="AZ598" s="357"/>
      <c r="BA598" s="357"/>
      <c r="BB598" s="357"/>
      <c r="BC598" s="357"/>
      <c r="BD598" s="357"/>
      <c r="BE598" s="357"/>
      <c r="BF598" s="357"/>
      <c r="BG598" s="357"/>
      <c r="BH598" s="357"/>
      <c r="BI598" s="357"/>
      <c r="BJ598" s="357"/>
      <c r="BK598" s="357"/>
    </row>
    <row r="599" spans="1:63" ht="9.75" customHeight="1">
      <c r="A599" s="357"/>
      <c r="B599" s="357"/>
      <c r="C599" s="357"/>
      <c r="D599" s="357"/>
      <c r="E599" s="357"/>
      <c r="F599" s="359"/>
      <c r="G599" s="357"/>
      <c r="H599" s="357"/>
      <c r="I599" s="357"/>
      <c r="J599" s="357"/>
      <c r="K599" s="357"/>
      <c r="L599" s="357"/>
      <c r="M599" s="357"/>
      <c r="N599" s="357"/>
      <c r="O599" s="357"/>
      <c r="P599" s="357"/>
      <c r="Q599" s="357"/>
      <c r="R599" s="357"/>
      <c r="S599" s="357"/>
      <c r="T599" s="357"/>
      <c r="U599" s="357"/>
      <c r="V599" s="357"/>
      <c r="W599" s="357"/>
      <c r="X599" s="357"/>
      <c r="Y599" s="357"/>
      <c r="Z599" s="357"/>
      <c r="AA599" s="357"/>
      <c r="AB599" s="357"/>
      <c r="AC599" s="357"/>
      <c r="AD599" s="357"/>
      <c r="AE599" s="357"/>
      <c r="AF599" s="357"/>
      <c r="AG599" s="357"/>
      <c r="AH599" s="357"/>
      <c r="AI599" s="357"/>
      <c r="AJ599" s="357"/>
      <c r="AK599" s="357"/>
      <c r="AL599" s="357"/>
      <c r="AM599" s="357"/>
      <c r="AN599" s="357"/>
      <c r="AO599" s="357"/>
      <c r="AP599" s="357"/>
      <c r="AQ599" s="357"/>
      <c r="AR599" s="357"/>
      <c r="AS599" s="357"/>
      <c r="AT599" s="357"/>
      <c r="AU599" s="357"/>
      <c r="AV599" s="357"/>
      <c r="AW599" s="357"/>
      <c r="AX599" s="357"/>
      <c r="AY599" s="357"/>
      <c r="AZ599" s="357"/>
      <c r="BA599" s="357"/>
      <c r="BB599" s="357"/>
      <c r="BC599" s="357"/>
      <c r="BD599" s="357"/>
      <c r="BE599" s="357"/>
      <c r="BF599" s="357"/>
      <c r="BG599" s="357"/>
      <c r="BH599" s="357"/>
      <c r="BI599" s="357"/>
      <c r="BJ599" s="357"/>
      <c r="BK599" s="357"/>
    </row>
    <row r="600" spans="1:63" ht="9.75" customHeight="1">
      <c r="A600" s="357"/>
      <c r="B600" s="357"/>
      <c r="C600" s="357"/>
      <c r="D600" s="357"/>
      <c r="E600" s="357"/>
      <c r="F600" s="359"/>
      <c r="G600" s="357"/>
      <c r="H600" s="357"/>
      <c r="I600" s="357"/>
      <c r="J600" s="357"/>
      <c r="K600" s="357"/>
      <c r="L600" s="357"/>
      <c r="M600" s="357"/>
      <c r="N600" s="357"/>
      <c r="O600" s="357"/>
      <c r="P600" s="357"/>
      <c r="Q600" s="357"/>
      <c r="R600" s="357"/>
      <c r="S600" s="357"/>
      <c r="T600" s="357"/>
      <c r="U600" s="357"/>
      <c r="V600" s="357"/>
      <c r="W600" s="357"/>
      <c r="X600" s="357"/>
      <c r="Y600" s="357"/>
      <c r="Z600" s="357"/>
      <c r="AA600" s="357"/>
      <c r="AB600" s="357"/>
      <c r="AC600" s="357"/>
      <c r="AD600" s="357"/>
      <c r="AE600" s="357"/>
      <c r="AF600" s="357"/>
      <c r="AG600" s="357"/>
      <c r="AH600" s="357"/>
      <c r="AI600" s="357"/>
      <c r="AJ600" s="357"/>
      <c r="AK600" s="357"/>
      <c r="AL600" s="357"/>
      <c r="AM600" s="357"/>
      <c r="AN600" s="357"/>
      <c r="AO600" s="357"/>
      <c r="AP600" s="357"/>
      <c r="AQ600" s="357"/>
      <c r="AR600" s="357"/>
      <c r="AS600" s="357"/>
      <c r="AT600" s="357"/>
      <c r="AU600" s="357"/>
      <c r="AV600" s="357"/>
      <c r="AW600" s="357"/>
      <c r="AX600" s="357"/>
      <c r="AY600" s="357"/>
      <c r="AZ600" s="357"/>
      <c r="BA600" s="357"/>
      <c r="BB600" s="357"/>
      <c r="BC600" s="357"/>
      <c r="BD600" s="357"/>
      <c r="BE600" s="357"/>
      <c r="BF600" s="357"/>
      <c r="BG600" s="357"/>
      <c r="BH600" s="357"/>
      <c r="BI600" s="357"/>
      <c r="BJ600" s="357"/>
      <c r="BK600" s="357"/>
    </row>
    <row r="601" spans="1:63" ht="9.75" customHeight="1">
      <c r="A601" s="357"/>
      <c r="B601" s="357"/>
      <c r="C601" s="357"/>
      <c r="D601" s="357"/>
      <c r="E601" s="357"/>
      <c r="F601" s="359"/>
      <c r="G601" s="357"/>
      <c r="H601" s="357"/>
      <c r="I601" s="357"/>
      <c r="J601" s="357"/>
      <c r="K601" s="357"/>
      <c r="L601" s="357"/>
      <c r="M601" s="357"/>
      <c r="N601" s="357"/>
      <c r="O601" s="357"/>
      <c r="P601" s="357"/>
      <c r="Q601" s="357"/>
      <c r="R601" s="357"/>
      <c r="S601" s="357"/>
      <c r="T601" s="357"/>
      <c r="U601" s="357"/>
      <c r="V601" s="357"/>
      <c r="W601" s="357"/>
      <c r="X601" s="357"/>
      <c r="Y601" s="357"/>
      <c r="Z601" s="357"/>
      <c r="AA601" s="357"/>
      <c r="AB601" s="357"/>
      <c r="AC601" s="357"/>
      <c r="AD601" s="357"/>
      <c r="AE601" s="357"/>
      <c r="AF601" s="357"/>
      <c r="AG601" s="357"/>
      <c r="AH601" s="357"/>
      <c r="AI601" s="357"/>
      <c r="AJ601" s="357"/>
      <c r="AK601" s="357"/>
      <c r="AL601" s="357"/>
      <c r="AM601" s="357"/>
      <c r="AN601" s="357"/>
      <c r="AO601" s="357"/>
      <c r="AP601" s="357"/>
      <c r="AQ601" s="357"/>
      <c r="AR601" s="357"/>
      <c r="AS601" s="357"/>
      <c r="AT601" s="357"/>
      <c r="AU601" s="357"/>
      <c r="AV601" s="357"/>
      <c r="AW601" s="357"/>
      <c r="AX601" s="357"/>
      <c r="AY601" s="357"/>
      <c r="AZ601" s="357"/>
      <c r="BA601" s="357"/>
      <c r="BB601" s="357"/>
      <c r="BC601" s="357"/>
      <c r="BD601" s="357"/>
      <c r="BE601" s="357"/>
      <c r="BF601" s="357"/>
      <c r="BG601" s="357"/>
      <c r="BH601" s="357"/>
      <c r="BI601" s="357"/>
      <c r="BJ601" s="357"/>
      <c r="BK601" s="357"/>
    </row>
    <row r="602" spans="1:63" ht="9.75" customHeight="1">
      <c r="A602" s="357"/>
      <c r="B602" s="357"/>
      <c r="C602" s="357"/>
      <c r="D602" s="357"/>
      <c r="E602" s="357"/>
      <c r="F602" s="359"/>
      <c r="G602" s="357"/>
      <c r="H602" s="357"/>
      <c r="I602" s="357"/>
      <c r="J602" s="357"/>
      <c r="K602" s="357"/>
      <c r="L602" s="357"/>
      <c r="M602" s="357"/>
      <c r="N602" s="357"/>
      <c r="O602" s="357"/>
      <c r="P602" s="357"/>
      <c r="Q602" s="357"/>
      <c r="R602" s="357"/>
      <c r="S602" s="357"/>
      <c r="T602" s="357"/>
      <c r="U602" s="357"/>
      <c r="V602" s="357"/>
      <c r="W602" s="357"/>
      <c r="X602" s="357"/>
      <c r="Y602" s="357"/>
      <c r="Z602" s="357"/>
      <c r="AA602" s="357"/>
      <c r="AB602" s="357"/>
      <c r="AC602" s="357"/>
      <c r="AD602" s="357"/>
      <c r="AE602" s="357"/>
      <c r="AF602" s="357"/>
      <c r="AG602" s="357"/>
      <c r="AH602" s="357"/>
      <c r="AI602" s="357"/>
      <c r="AJ602" s="357"/>
      <c r="AK602" s="357"/>
      <c r="AL602" s="357"/>
      <c r="AM602" s="357"/>
      <c r="AN602" s="357"/>
      <c r="AO602" s="357"/>
      <c r="AP602" s="357"/>
      <c r="AQ602" s="357"/>
      <c r="AR602" s="357"/>
      <c r="AS602" s="357"/>
      <c r="AT602" s="357"/>
      <c r="AU602" s="357"/>
      <c r="AV602" s="357"/>
      <c r="AW602" s="357"/>
      <c r="AX602" s="357"/>
      <c r="AY602" s="357"/>
      <c r="AZ602" s="357"/>
      <c r="BA602" s="357"/>
      <c r="BB602" s="357"/>
      <c r="BC602" s="357"/>
      <c r="BD602" s="357"/>
      <c r="BE602" s="357"/>
      <c r="BF602" s="357"/>
      <c r="BG602" s="357"/>
      <c r="BH602" s="357"/>
      <c r="BI602" s="357"/>
      <c r="BJ602" s="357"/>
      <c r="BK602" s="357"/>
    </row>
    <row r="603" spans="1:63" ht="9.75" customHeight="1">
      <c r="A603" s="357"/>
      <c r="B603" s="357"/>
      <c r="C603" s="357"/>
      <c r="D603" s="357"/>
      <c r="E603" s="357"/>
      <c r="F603" s="359"/>
      <c r="G603" s="357"/>
      <c r="H603" s="357"/>
      <c r="I603" s="357"/>
      <c r="J603" s="357"/>
      <c r="K603" s="357"/>
      <c r="L603" s="357"/>
      <c r="M603" s="357"/>
      <c r="N603" s="357"/>
      <c r="O603" s="357"/>
      <c r="P603" s="357"/>
      <c r="Q603" s="357"/>
      <c r="R603" s="357"/>
      <c r="S603" s="357"/>
      <c r="T603" s="357"/>
      <c r="U603" s="357"/>
      <c r="V603" s="357"/>
      <c r="W603" s="357"/>
      <c r="X603" s="357"/>
      <c r="Y603" s="357"/>
      <c r="Z603" s="357"/>
      <c r="AA603" s="357"/>
      <c r="AB603" s="357"/>
      <c r="AC603" s="357"/>
      <c r="AD603" s="357"/>
      <c r="AE603" s="357"/>
      <c r="AF603" s="357"/>
      <c r="AG603" s="357"/>
      <c r="AH603" s="357"/>
      <c r="AI603" s="357"/>
      <c r="AJ603" s="357"/>
      <c r="AK603" s="357"/>
      <c r="AL603" s="357"/>
      <c r="AM603" s="357"/>
      <c r="AN603" s="357"/>
      <c r="AO603" s="357"/>
      <c r="AP603" s="357"/>
      <c r="AQ603" s="357"/>
      <c r="AR603" s="357"/>
      <c r="AS603" s="357"/>
      <c r="AT603" s="357"/>
      <c r="AU603" s="357"/>
      <c r="AV603" s="357"/>
      <c r="AW603" s="357"/>
      <c r="AX603" s="357"/>
      <c r="AY603" s="357"/>
      <c r="AZ603" s="357"/>
      <c r="BA603" s="357"/>
      <c r="BB603" s="357"/>
      <c r="BC603" s="357"/>
      <c r="BD603" s="357"/>
      <c r="BE603" s="357"/>
      <c r="BF603" s="357"/>
      <c r="BG603" s="357"/>
      <c r="BH603" s="357"/>
      <c r="BI603" s="357"/>
      <c r="BJ603" s="357"/>
      <c r="BK603" s="357"/>
    </row>
    <row r="604" spans="1:63" ht="9.75" customHeight="1">
      <c r="A604" s="357"/>
      <c r="B604" s="357"/>
      <c r="C604" s="357"/>
      <c r="D604" s="357"/>
      <c r="E604" s="357"/>
      <c r="F604" s="359"/>
      <c r="G604" s="357"/>
      <c r="H604" s="357"/>
      <c r="I604" s="357"/>
      <c r="J604" s="357"/>
      <c r="K604" s="357"/>
      <c r="L604" s="357"/>
      <c r="M604" s="357"/>
      <c r="N604" s="357"/>
      <c r="O604" s="357"/>
      <c r="P604" s="357"/>
      <c r="Q604" s="357"/>
      <c r="R604" s="357"/>
      <c r="S604" s="357"/>
      <c r="T604" s="357"/>
      <c r="U604" s="357"/>
      <c r="V604" s="357"/>
      <c r="W604" s="357"/>
      <c r="X604" s="357"/>
      <c r="Y604" s="357"/>
      <c r="Z604" s="357"/>
      <c r="AA604" s="357"/>
      <c r="AB604" s="357"/>
      <c r="AC604" s="357"/>
      <c r="AD604" s="357"/>
      <c r="AE604" s="357"/>
      <c r="AF604" s="357"/>
      <c r="AG604" s="357"/>
      <c r="AH604" s="357"/>
      <c r="AI604" s="357"/>
      <c r="AJ604" s="357"/>
      <c r="AK604" s="357"/>
      <c r="AL604" s="357"/>
      <c r="AM604" s="357"/>
      <c r="AN604" s="357"/>
      <c r="AO604" s="357"/>
      <c r="AP604" s="357"/>
      <c r="AQ604" s="357"/>
      <c r="AR604" s="357"/>
      <c r="AS604" s="357"/>
      <c r="AT604" s="357"/>
      <c r="AU604" s="357"/>
      <c r="AV604" s="357"/>
      <c r="AW604" s="357"/>
      <c r="AX604" s="357"/>
      <c r="AY604" s="357"/>
      <c r="AZ604" s="357"/>
      <c r="BA604" s="357"/>
      <c r="BB604" s="357"/>
      <c r="BC604" s="357"/>
      <c r="BD604" s="357"/>
      <c r="BE604" s="357"/>
      <c r="BF604" s="357"/>
      <c r="BG604" s="357"/>
      <c r="BH604" s="357"/>
      <c r="BI604" s="357"/>
      <c r="BJ604" s="357"/>
      <c r="BK604" s="357"/>
    </row>
    <row r="605" spans="1:63" ht="9.75" customHeight="1">
      <c r="A605" s="357"/>
      <c r="B605" s="357"/>
      <c r="C605" s="357"/>
      <c r="D605" s="357"/>
      <c r="E605" s="357"/>
      <c r="F605" s="359"/>
      <c r="G605" s="357"/>
      <c r="H605" s="357"/>
      <c r="I605" s="357"/>
      <c r="J605" s="357"/>
      <c r="K605" s="357"/>
      <c r="L605" s="357"/>
      <c r="M605" s="357"/>
      <c r="N605" s="357"/>
      <c r="O605" s="357"/>
      <c r="P605" s="357"/>
      <c r="Q605" s="357"/>
      <c r="R605" s="357"/>
      <c r="S605" s="357"/>
      <c r="T605" s="357"/>
      <c r="U605" s="357"/>
      <c r="V605" s="357"/>
      <c r="W605" s="357"/>
      <c r="X605" s="357"/>
      <c r="Y605" s="357"/>
      <c r="Z605" s="357"/>
      <c r="AA605" s="357"/>
      <c r="AB605" s="357"/>
      <c r="AC605" s="357"/>
      <c r="AD605" s="357"/>
      <c r="AE605" s="357"/>
      <c r="AF605" s="357"/>
      <c r="AG605" s="357"/>
      <c r="AH605" s="357"/>
      <c r="AI605" s="357"/>
      <c r="AJ605" s="357"/>
      <c r="AK605" s="357"/>
      <c r="AL605" s="357"/>
      <c r="AM605" s="357"/>
      <c r="AN605" s="357"/>
      <c r="AO605" s="357"/>
      <c r="AP605" s="357"/>
      <c r="AQ605" s="357"/>
      <c r="AR605" s="357"/>
      <c r="AS605" s="357"/>
      <c r="AT605" s="357"/>
      <c r="AU605" s="357"/>
      <c r="AV605" s="357"/>
      <c r="AW605" s="357"/>
      <c r="AX605" s="357"/>
      <c r="AY605" s="357"/>
      <c r="AZ605" s="357"/>
      <c r="BA605" s="357"/>
      <c r="BB605" s="357"/>
      <c r="BC605" s="357"/>
      <c r="BD605" s="357"/>
      <c r="BE605" s="357"/>
      <c r="BF605" s="357"/>
      <c r="BG605" s="357"/>
      <c r="BH605" s="357"/>
      <c r="BI605" s="357"/>
      <c r="BJ605" s="357"/>
      <c r="BK605" s="357"/>
    </row>
    <row r="606" spans="1:63" ht="9.75" customHeight="1">
      <c r="A606" s="357"/>
      <c r="B606" s="357"/>
      <c r="C606" s="357"/>
      <c r="D606" s="357"/>
      <c r="E606" s="357"/>
      <c r="F606" s="359"/>
      <c r="G606" s="357"/>
      <c r="H606" s="357"/>
      <c r="I606" s="357"/>
      <c r="J606" s="357"/>
      <c r="K606" s="357"/>
      <c r="L606" s="357"/>
      <c r="M606" s="357"/>
      <c r="N606" s="357"/>
      <c r="O606" s="357"/>
      <c r="P606" s="357"/>
      <c r="Q606" s="357"/>
      <c r="R606" s="357"/>
      <c r="S606" s="357"/>
      <c r="T606" s="357"/>
      <c r="U606" s="357"/>
      <c r="V606" s="357"/>
      <c r="W606" s="357"/>
      <c r="X606" s="357"/>
      <c r="Y606" s="357"/>
      <c r="Z606" s="357"/>
      <c r="AA606" s="357"/>
      <c r="AB606" s="357"/>
      <c r="AC606" s="357"/>
      <c r="AD606" s="357"/>
      <c r="AE606" s="357"/>
      <c r="AF606" s="357"/>
      <c r="AG606" s="357"/>
      <c r="AH606" s="357"/>
      <c r="AI606" s="357"/>
      <c r="AJ606" s="357"/>
      <c r="AK606" s="357"/>
      <c r="AL606" s="357"/>
      <c r="AM606" s="357"/>
      <c r="AN606" s="357"/>
      <c r="AO606" s="357"/>
      <c r="AP606" s="357"/>
      <c r="AQ606" s="357"/>
      <c r="AR606" s="357"/>
      <c r="AS606" s="357"/>
      <c r="AT606" s="357"/>
      <c r="AU606" s="357"/>
      <c r="AV606" s="357"/>
      <c r="AW606" s="357"/>
      <c r="AX606" s="357"/>
      <c r="AY606" s="357"/>
      <c r="AZ606" s="357"/>
      <c r="BA606" s="357"/>
      <c r="BB606" s="357"/>
      <c r="BC606" s="357"/>
      <c r="BD606" s="357"/>
      <c r="BE606" s="357"/>
      <c r="BF606" s="357"/>
      <c r="BG606" s="357"/>
      <c r="BH606" s="357"/>
      <c r="BI606" s="357"/>
      <c r="BJ606" s="357"/>
      <c r="BK606" s="357"/>
    </row>
    <row r="607" spans="1:63" ht="9.75" customHeight="1">
      <c r="A607" s="357"/>
      <c r="B607" s="357"/>
      <c r="C607" s="357"/>
      <c r="D607" s="357"/>
      <c r="E607" s="357"/>
      <c r="F607" s="359"/>
      <c r="G607" s="357"/>
      <c r="H607" s="357"/>
      <c r="I607" s="357"/>
      <c r="J607" s="357"/>
      <c r="K607" s="357"/>
      <c r="L607" s="357"/>
      <c r="M607" s="357"/>
      <c r="N607" s="357"/>
      <c r="O607" s="357"/>
      <c r="P607" s="357"/>
      <c r="Q607" s="357"/>
      <c r="R607" s="357"/>
      <c r="S607" s="357"/>
      <c r="T607" s="357"/>
      <c r="U607" s="357"/>
      <c r="V607" s="357"/>
      <c r="W607" s="357"/>
      <c r="X607" s="357"/>
      <c r="Y607" s="357"/>
      <c r="Z607" s="357"/>
      <c r="AA607" s="357"/>
      <c r="AB607" s="357"/>
      <c r="AC607" s="357"/>
      <c r="AD607" s="357"/>
      <c r="AE607" s="357"/>
      <c r="AF607" s="357"/>
      <c r="AG607" s="357"/>
      <c r="AH607" s="357"/>
      <c r="AI607" s="357"/>
      <c r="AJ607" s="357"/>
      <c r="AK607" s="357"/>
      <c r="AL607" s="357"/>
      <c r="AM607" s="357"/>
      <c r="AN607" s="357"/>
      <c r="AO607" s="357"/>
      <c r="AP607" s="357"/>
      <c r="AQ607" s="357"/>
      <c r="AR607" s="357"/>
      <c r="AS607" s="357"/>
      <c r="AT607" s="357"/>
      <c r="AU607" s="357"/>
      <c r="AV607" s="357"/>
      <c r="AW607" s="357"/>
      <c r="AX607" s="357"/>
      <c r="AY607" s="357"/>
      <c r="AZ607" s="357"/>
      <c r="BA607" s="357"/>
      <c r="BB607" s="357"/>
      <c r="BC607" s="357"/>
      <c r="BD607" s="357"/>
      <c r="BE607" s="357"/>
      <c r="BF607" s="357"/>
      <c r="BG607" s="357"/>
      <c r="BH607" s="357"/>
      <c r="BI607" s="357"/>
      <c r="BJ607" s="357"/>
      <c r="BK607" s="357"/>
    </row>
    <row r="608" spans="1:63" ht="9.75" customHeight="1">
      <c r="A608" s="357"/>
      <c r="B608" s="357"/>
      <c r="C608" s="357"/>
      <c r="D608" s="357"/>
      <c r="E608" s="357"/>
      <c r="F608" s="359"/>
      <c r="G608" s="357"/>
      <c r="H608" s="357"/>
      <c r="I608" s="357"/>
      <c r="J608" s="357"/>
      <c r="K608" s="357"/>
      <c r="L608" s="357"/>
      <c r="M608" s="357"/>
      <c r="N608" s="357"/>
      <c r="O608" s="357"/>
      <c r="P608" s="357"/>
      <c r="Q608" s="357"/>
      <c r="R608" s="357"/>
      <c r="S608" s="357"/>
      <c r="T608" s="357"/>
      <c r="U608" s="357"/>
      <c r="V608" s="357"/>
      <c r="W608" s="357"/>
      <c r="X608" s="357"/>
      <c r="Y608" s="357"/>
      <c r="Z608" s="357"/>
      <c r="AA608" s="357"/>
      <c r="AB608" s="357"/>
      <c r="AC608" s="357"/>
      <c r="AD608" s="357"/>
      <c r="AE608" s="357"/>
      <c r="AF608" s="357"/>
      <c r="AG608" s="357"/>
      <c r="AH608" s="357"/>
      <c r="AI608" s="357"/>
      <c r="AJ608" s="357"/>
      <c r="AK608" s="357"/>
      <c r="AL608" s="357"/>
      <c r="AM608" s="357"/>
      <c r="AN608" s="357"/>
      <c r="AO608" s="357"/>
      <c r="AP608" s="357"/>
      <c r="AQ608" s="357"/>
      <c r="AR608" s="357"/>
      <c r="AS608" s="357"/>
      <c r="AT608" s="357"/>
      <c r="AU608" s="357"/>
      <c r="AV608" s="357"/>
      <c r="AW608" s="357"/>
      <c r="AX608" s="357"/>
      <c r="AY608" s="357"/>
      <c r="AZ608" s="357"/>
      <c r="BA608" s="357"/>
      <c r="BB608" s="357"/>
      <c r="BC608" s="357"/>
      <c r="BD608" s="357"/>
      <c r="BE608" s="357"/>
      <c r="BF608" s="357"/>
      <c r="BG608" s="357"/>
      <c r="BH608" s="357"/>
      <c r="BI608" s="357"/>
      <c r="BJ608" s="357"/>
      <c r="BK608" s="357"/>
    </row>
    <row r="609" spans="1:63" ht="9.75" customHeight="1">
      <c r="A609" s="357"/>
      <c r="B609" s="357"/>
      <c r="C609" s="357"/>
      <c r="D609" s="357"/>
      <c r="E609" s="357"/>
      <c r="F609" s="359"/>
      <c r="G609" s="357"/>
      <c r="H609" s="357"/>
      <c r="I609" s="357"/>
      <c r="J609" s="357"/>
      <c r="K609" s="357"/>
      <c r="L609" s="357"/>
      <c r="M609" s="357"/>
      <c r="N609" s="357"/>
      <c r="O609" s="357"/>
      <c r="P609" s="357"/>
      <c r="Q609" s="357"/>
      <c r="R609" s="357"/>
      <c r="S609" s="357"/>
      <c r="T609" s="357"/>
      <c r="U609" s="357"/>
      <c r="V609" s="357"/>
      <c r="W609" s="357"/>
      <c r="X609" s="357"/>
      <c r="Y609" s="357"/>
      <c r="Z609" s="357"/>
      <c r="AA609" s="357"/>
      <c r="AB609" s="357"/>
      <c r="AC609" s="357"/>
      <c r="AD609" s="357"/>
      <c r="AE609" s="357"/>
      <c r="AF609" s="357"/>
      <c r="AG609" s="357"/>
      <c r="AH609" s="357"/>
      <c r="AI609" s="357"/>
      <c r="AJ609" s="357"/>
      <c r="AK609" s="357"/>
      <c r="AL609" s="357"/>
      <c r="AM609" s="357"/>
      <c r="AN609" s="357"/>
      <c r="AO609" s="357"/>
      <c r="AP609" s="357"/>
      <c r="AQ609" s="357"/>
      <c r="AR609" s="357"/>
      <c r="AS609" s="357"/>
      <c r="AT609" s="357"/>
      <c r="AU609" s="357"/>
      <c r="AV609" s="357"/>
      <c r="AW609" s="357"/>
      <c r="AX609" s="357"/>
      <c r="AY609" s="357"/>
      <c r="AZ609" s="357"/>
      <c r="BA609" s="357"/>
      <c r="BB609" s="357"/>
      <c r="BC609" s="357"/>
      <c r="BD609" s="357"/>
      <c r="BE609" s="357"/>
      <c r="BF609" s="357"/>
      <c r="BG609" s="357"/>
      <c r="BH609" s="357"/>
      <c r="BI609" s="357"/>
      <c r="BJ609" s="357"/>
      <c r="BK609" s="357"/>
    </row>
    <row r="610" spans="1:63" ht="9.75" customHeight="1">
      <c r="A610" s="357"/>
      <c r="B610" s="357"/>
      <c r="C610" s="357"/>
      <c r="D610" s="357"/>
      <c r="E610" s="357"/>
      <c r="F610" s="359"/>
      <c r="G610" s="357"/>
      <c r="H610" s="357"/>
      <c r="I610" s="357"/>
      <c r="J610" s="357"/>
      <c r="K610" s="357"/>
      <c r="L610" s="357"/>
      <c r="M610" s="357"/>
      <c r="N610" s="357"/>
      <c r="O610" s="357"/>
      <c r="P610" s="357"/>
      <c r="Q610" s="357"/>
      <c r="R610" s="357"/>
      <c r="S610" s="357"/>
      <c r="T610" s="357"/>
      <c r="U610" s="357"/>
      <c r="V610" s="357"/>
      <c r="W610" s="357"/>
      <c r="X610" s="357"/>
      <c r="Y610" s="357"/>
      <c r="Z610" s="357"/>
      <c r="AA610" s="357"/>
      <c r="AB610" s="357"/>
      <c r="AC610" s="357"/>
      <c r="AD610" s="357"/>
      <c r="AE610" s="357"/>
      <c r="AF610" s="357"/>
      <c r="AG610" s="357"/>
      <c r="AH610" s="357"/>
      <c r="AI610" s="357"/>
      <c r="AJ610" s="357"/>
      <c r="AK610" s="357"/>
      <c r="AL610" s="357"/>
      <c r="AM610" s="357"/>
      <c r="AN610" s="357"/>
      <c r="AO610" s="357"/>
      <c r="AP610" s="357"/>
      <c r="AQ610" s="357"/>
      <c r="AR610" s="357"/>
      <c r="AS610" s="357"/>
      <c r="AT610" s="357"/>
      <c r="AU610" s="357"/>
      <c r="AV610" s="357"/>
      <c r="AW610" s="357"/>
      <c r="AX610" s="357"/>
      <c r="AY610" s="357"/>
      <c r="AZ610" s="357"/>
      <c r="BA610" s="357"/>
      <c r="BB610" s="357"/>
      <c r="BC610" s="357"/>
      <c r="BD610" s="357"/>
      <c r="BE610" s="357"/>
      <c r="BF610" s="357"/>
      <c r="BG610" s="357"/>
      <c r="BH610" s="357"/>
      <c r="BI610" s="357"/>
      <c r="BJ610" s="357"/>
      <c r="BK610" s="357"/>
    </row>
    <row r="611" spans="1:63" ht="9.75" customHeight="1">
      <c r="A611" s="357"/>
      <c r="B611" s="357"/>
      <c r="C611" s="357"/>
      <c r="D611" s="357"/>
      <c r="E611" s="357"/>
      <c r="F611" s="359"/>
      <c r="G611" s="357"/>
      <c r="H611" s="357"/>
      <c r="I611" s="357"/>
      <c r="J611" s="357"/>
      <c r="K611" s="357"/>
      <c r="L611" s="357"/>
      <c r="M611" s="357"/>
      <c r="N611" s="357"/>
      <c r="O611" s="357"/>
      <c r="P611" s="357"/>
      <c r="Q611" s="357"/>
      <c r="R611" s="357"/>
      <c r="S611" s="357"/>
      <c r="T611" s="357"/>
      <c r="U611" s="357"/>
      <c r="V611" s="357"/>
      <c r="W611" s="357"/>
      <c r="X611" s="357"/>
      <c r="Y611" s="357"/>
      <c r="Z611" s="357"/>
      <c r="AA611" s="357"/>
      <c r="AB611" s="357"/>
      <c r="AC611" s="357"/>
      <c r="AD611" s="357"/>
      <c r="AE611" s="357"/>
      <c r="AF611" s="357"/>
      <c r="AG611" s="357"/>
      <c r="AH611" s="357"/>
      <c r="AI611" s="357"/>
      <c r="AJ611" s="357"/>
      <c r="AK611" s="357"/>
      <c r="AL611" s="357"/>
      <c r="AM611" s="357"/>
      <c r="AN611" s="357"/>
      <c r="AO611" s="357"/>
      <c r="AP611" s="357"/>
      <c r="AQ611" s="357"/>
      <c r="AR611" s="357"/>
      <c r="AS611" s="357"/>
      <c r="AT611" s="357"/>
      <c r="AU611" s="357"/>
      <c r="AV611" s="357"/>
      <c r="AW611" s="357"/>
      <c r="AX611" s="357"/>
      <c r="AY611" s="357"/>
      <c r="AZ611" s="357"/>
      <c r="BA611" s="357"/>
      <c r="BB611" s="357"/>
      <c r="BC611" s="357"/>
      <c r="BD611" s="357"/>
      <c r="BE611" s="357"/>
      <c r="BF611" s="357"/>
      <c r="BG611" s="357"/>
      <c r="BH611" s="357"/>
      <c r="BI611" s="357"/>
      <c r="BJ611" s="357"/>
      <c r="BK611" s="357"/>
    </row>
    <row r="612" spans="1:63" ht="9.75" customHeight="1">
      <c r="A612" s="357"/>
      <c r="B612" s="357"/>
      <c r="C612" s="357"/>
      <c r="D612" s="357"/>
      <c r="E612" s="357"/>
      <c r="F612" s="359"/>
      <c r="G612" s="357"/>
      <c r="H612" s="357"/>
      <c r="I612" s="357"/>
      <c r="J612" s="357"/>
      <c r="K612" s="357"/>
      <c r="L612" s="357"/>
      <c r="M612" s="357"/>
      <c r="N612" s="357"/>
      <c r="O612" s="357"/>
      <c r="P612" s="357"/>
      <c r="Q612" s="357"/>
      <c r="R612" s="357"/>
      <c r="S612" s="357"/>
      <c r="T612" s="357"/>
      <c r="U612" s="357"/>
      <c r="V612" s="357"/>
      <c r="W612" s="357"/>
      <c r="X612" s="357"/>
      <c r="Y612" s="357"/>
      <c r="Z612" s="357"/>
      <c r="AA612" s="357"/>
      <c r="AB612" s="357"/>
      <c r="AC612" s="357"/>
      <c r="AD612" s="357"/>
      <c r="AE612" s="357"/>
      <c r="AF612" s="357"/>
      <c r="AG612" s="357"/>
      <c r="AH612" s="357"/>
      <c r="AI612" s="357"/>
      <c r="AJ612" s="357"/>
      <c r="AK612" s="357"/>
      <c r="AL612" s="357"/>
      <c r="AM612" s="357"/>
      <c r="AN612" s="357"/>
      <c r="AO612" s="357"/>
      <c r="AP612" s="357"/>
      <c r="AQ612" s="357"/>
      <c r="AR612" s="357"/>
      <c r="AS612" s="357"/>
      <c r="AT612" s="357"/>
      <c r="AU612" s="357"/>
      <c r="AV612" s="357"/>
      <c r="AW612" s="357"/>
      <c r="AX612" s="357"/>
      <c r="AY612" s="357"/>
      <c r="AZ612" s="357"/>
      <c r="BA612" s="357"/>
      <c r="BB612" s="357"/>
      <c r="BC612" s="357"/>
      <c r="BD612" s="357"/>
      <c r="BE612" s="357"/>
      <c r="BF612" s="357"/>
      <c r="BG612" s="357"/>
      <c r="BH612" s="357"/>
      <c r="BI612" s="357"/>
      <c r="BJ612" s="357"/>
      <c r="BK612" s="357"/>
    </row>
    <row r="613" spans="1:63" ht="9.75" customHeight="1">
      <c r="A613" s="357"/>
      <c r="B613" s="357"/>
      <c r="C613" s="357"/>
      <c r="D613" s="357"/>
      <c r="E613" s="357"/>
      <c r="F613" s="359"/>
      <c r="G613" s="357"/>
      <c r="H613" s="357"/>
      <c r="I613" s="357"/>
      <c r="J613" s="357"/>
      <c r="K613" s="357"/>
      <c r="L613" s="357"/>
      <c r="M613" s="357"/>
      <c r="N613" s="357"/>
      <c r="O613" s="357"/>
      <c r="P613" s="357"/>
      <c r="Q613" s="357"/>
      <c r="R613" s="357"/>
      <c r="S613" s="357"/>
      <c r="T613" s="357"/>
      <c r="U613" s="357"/>
      <c r="V613" s="357"/>
      <c r="W613" s="357"/>
      <c r="X613" s="357"/>
      <c r="Y613" s="357"/>
      <c r="Z613" s="357"/>
      <c r="AA613" s="357"/>
      <c r="AB613" s="357"/>
      <c r="AC613" s="357"/>
      <c r="AD613" s="357"/>
      <c r="AE613" s="357"/>
      <c r="AF613" s="357"/>
      <c r="AG613" s="357"/>
      <c r="AH613" s="357"/>
      <c r="AI613" s="357"/>
      <c r="AJ613" s="357"/>
      <c r="AK613" s="357"/>
      <c r="AL613" s="357"/>
      <c r="AM613" s="357"/>
      <c r="AN613" s="357"/>
      <c r="AO613" s="357"/>
      <c r="AP613" s="357"/>
      <c r="AQ613" s="357"/>
      <c r="AR613" s="357"/>
      <c r="AS613" s="357"/>
      <c r="AT613" s="357"/>
      <c r="AU613" s="357"/>
      <c r="AV613" s="357"/>
      <c r="AW613" s="357"/>
      <c r="AX613" s="357"/>
      <c r="AY613" s="357"/>
      <c r="AZ613" s="357"/>
      <c r="BA613" s="357"/>
      <c r="BB613" s="357"/>
      <c r="BC613" s="357"/>
      <c r="BD613" s="357"/>
      <c r="BE613" s="357"/>
      <c r="BF613" s="357"/>
      <c r="BG613" s="357"/>
      <c r="BH613" s="357"/>
      <c r="BI613" s="357"/>
      <c r="BJ613" s="357"/>
      <c r="BK613" s="357"/>
    </row>
    <row r="614" spans="1:63" ht="9.75" customHeight="1">
      <c r="A614" s="357"/>
      <c r="B614" s="357"/>
      <c r="C614" s="357"/>
      <c r="D614" s="357"/>
      <c r="E614" s="357"/>
      <c r="F614" s="359"/>
      <c r="G614" s="357"/>
      <c r="H614" s="357"/>
      <c r="I614" s="357"/>
      <c r="J614" s="357"/>
      <c r="K614" s="357"/>
      <c r="L614" s="357"/>
      <c r="M614" s="357"/>
      <c r="N614" s="357"/>
      <c r="O614" s="357"/>
      <c r="P614" s="357"/>
      <c r="Q614" s="357"/>
      <c r="R614" s="357"/>
      <c r="S614" s="357"/>
      <c r="T614" s="357"/>
      <c r="U614" s="357"/>
      <c r="V614" s="357"/>
      <c r="W614" s="357"/>
      <c r="X614" s="357"/>
      <c r="Y614" s="357"/>
      <c r="Z614" s="357"/>
      <c r="AA614" s="357"/>
      <c r="AB614" s="357"/>
      <c r="AC614" s="357"/>
      <c r="AD614" s="357"/>
      <c r="AE614" s="357"/>
      <c r="AF614" s="357"/>
      <c r="AG614" s="357"/>
      <c r="AH614" s="357"/>
      <c r="AI614" s="357"/>
      <c r="AJ614" s="357"/>
      <c r="AK614" s="357"/>
      <c r="AL614" s="357"/>
      <c r="AM614" s="357"/>
      <c r="AN614" s="357"/>
      <c r="AO614" s="357"/>
      <c r="AP614" s="357"/>
      <c r="AQ614" s="357"/>
      <c r="AR614" s="357"/>
      <c r="AS614" s="357"/>
      <c r="AT614" s="357"/>
      <c r="AU614" s="357"/>
      <c r="AV614" s="357"/>
      <c r="AW614" s="357"/>
      <c r="AX614" s="357"/>
      <c r="AY614" s="357"/>
      <c r="AZ614" s="357"/>
      <c r="BA614" s="357"/>
      <c r="BB614" s="357"/>
      <c r="BC614" s="357"/>
      <c r="BD614" s="357"/>
      <c r="BE614" s="357"/>
      <c r="BF614" s="357"/>
      <c r="BG614" s="357"/>
      <c r="BH614" s="357"/>
      <c r="BI614" s="357"/>
      <c r="BJ614" s="357"/>
      <c r="BK614" s="357"/>
    </row>
    <row r="615" spans="1:63" ht="9.75" customHeight="1">
      <c r="A615" s="357"/>
      <c r="B615" s="357"/>
      <c r="C615" s="357"/>
      <c r="D615" s="357"/>
      <c r="E615" s="357"/>
      <c r="F615" s="359"/>
      <c r="G615" s="357"/>
      <c r="H615" s="357"/>
      <c r="I615" s="357"/>
      <c r="J615" s="357"/>
      <c r="K615" s="357"/>
      <c r="L615" s="357"/>
      <c r="M615" s="357"/>
      <c r="N615" s="357"/>
      <c r="O615" s="357"/>
      <c r="P615" s="357"/>
      <c r="Q615" s="357"/>
      <c r="R615" s="357"/>
      <c r="S615" s="357"/>
      <c r="T615" s="357"/>
      <c r="U615" s="357"/>
      <c r="V615" s="357"/>
      <c r="W615" s="357"/>
      <c r="X615" s="357"/>
      <c r="Y615" s="357"/>
      <c r="Z615" s="357"/>
      <c r="AA615" s="357"/>
      <c r="AB615" s="357"/>
      <c r="AC615" s="357"/>
      <c r="AD615" s="357"/>
      <c r="AE615" s="357"/>
      <c r="AF615" s="357"/>
      <c r="AG615" s="357"/>
      <c r="AH615" s="357"/>
      <c r="AI615" s="357"/>
      <c r="AJ615" s="357"/>
      <c r="AK615" s="357"/>
      <c r="AL615" s="357"/>
      <c r="AM615" s="357"/>
      <c r="AN615" s="357"/>
      <c r="AO615" s="357"/>
      <c r="AP615" s="357"/>
      <c r="AQ615" s="357"/>
      <c r="AR615" s="357"/>
      <c r="AS615" s="357"/>
      <c r="AT615" s="357"/>
      <c r="AU615" s="357"/>
      <c r="AV615" s="357"/>
      <c r="AW615" s="357"/>
      <c r="AX615" s="357"/>
      <c r="AY615" s="357"/>
      <c r="AZ615" s="357"/>
      <c r="BA615" s="357"/>
      <c r="BB615" s="357"/>
      <c r="BC615" s="357"/>
      <c r="BD615" s="357"/>
      <c r="BE615" s="357"/>
      <c r="BF615" s="357"/>
      <c r="BG615" s="357"/>
      <c r="BH615" s="357"/>
      <c r="BI615" s="357"/>
      <c r="BJ615" s="357"/>
      <c r="BK615" s="357"/>
    </row>
    <row r="616" spans="1:63" ht="9.75" customHeight="1">
      <c r="A616" s="357"/>
      <c r="B616" s="357"/>
      <c r="C616" s="357"/>
      <c r="D616" s="357"/>
      <c r="E616" s="357"/>
      <c r="F616" s="359"/>
      <c r="G616" s="357"/>
      <c r="H616" s="357"/>
      <c r="I616" s="357"/>
      <c r="J616" s="357"/>
      <c r="K616" s="357"/>
      <c r="L616" s="357"/>
      <c r="M616" s="357"/>
      <c r="N616" s="357"/>
      <c r="O616" s="357"/>
      <c r="P616" s="357"/>
      <c r="Q616" s="357"/>
      <c r="R616" s="357"/>
      <c r="S616" s="357"/>
      <c r="T616" s="357"/>
      <c r="U616" s="357"/>
      <c r="V616" s="357"/>
      <c r="W616" s="357"/>
      <c r="X616" s="357"/>
      <c r="Y616" s="357"/>
      <c r="Z616" s="357"/>
      <c r="AA616" s="357"/>
      <c r="AB616" s="357"/>
      <c r="AC616" s="357"/>
      <c r="AD616" s="357"/>
      <c r="AE616" s="357"/>
      <c r="AF616" s="357"/>
      <c r="AG616" s="357"/>
      <c r="AH616" s="357"/>
      <c r="AI616" s="357"/>
      <c r="AJ616" s="357"/>
      <c r="AK616" s="357"/>
      <c r="AL616" s="357"/>
      <c r="AM616" s="357"/>
      <c r="AN616" s="357"/>
      <c r="AO616" s="357"/>
      <c r="AP616" s="357"/>
      <c r="AQ616" s="357"/>
      <c r="AR616" s="357"/>
      <c r="AS616" s="357"/>
      <c r="AT616" s="357"/>
      <c r="AU616" s="357"/>
      <c r="AV616" s="357"/>
      <c r="AW616" s="357"/>
      <c r="AX616" s="357"/>
      <c r="AY616" s="357"/>
      <c r="AZ616" s="357"/>
      <c r="BA616" s="357"/>
      <c r="BB616" s="357"/>
      <c r="BC616" s="357"/>
      <c r="BD616" s="357"/>
      <c r="BE616" s="357"/>
      <c r="BF616" s="357"/>
      <c r="BG616" s="357"/>
      <c r="BH616" s="357"/>
      <c r="BI616" s="357"/>
      <c r="BJ616" s="357"/>
      <c r="BK616" s="357"/>
    </row>
    <row r="617" spans="1:63" ht="9.75" customHeight="1">
      <c r="A617" s="357"/>
      <c r="B617" s="357"/>
      <c r="C617" s="357"/>
      <c r="D617" s="357"/>
      <c r="E617" s="357"/>
      <c r="F617" s="359"/>
      <c r="G617" s="357"/>
      <c r="H617" s="357"/>
      <c r="I617" s="357"/>
      <c r="J617" s="357"/>
      <c r="K617" s="357"/>
      <c r="L617" s="357"/>
      <c r="M617" s="357"/>
      <c r="N617" s="357"/>
      <c r="O617" s="357"/>
      <c r="P617" s="357"/>
      <c r="Q617" s="357"/>
      <c r="R617" s="357"/>
      <c r="S617" s="357"/>
      <c r="T617" s="357"/>
      <c r="U617" s="357"/>
      <c r="V617" s="357"/>
      <c r="W617" s="357"/>
      <c r="X617" s="357"/>
      <c r="Y617" s="357"/>
      <c r="Z617" s="357"/>
      <c r="AA617" s="357"/>
      <c r="AB617" s="357"/>
      <c r="AC617" s="357"/>
      <c r="AD617" s="357"/>
      <c r="AE617" s="357"/>
      <c r="AF617" s="357"/>
      <c r="AG617" s="357"/>
      <c r="AH617" s="357"/>
      <c r="AI617" s="357"/>
      <c r="AJ617" s="357"/>
      <c r="AK617" s="357"/>
      <c r="AL617" s="357"/>
      <c r="AM617" s="357"/>
      <c r="AN617" s="357"/>
      <c r="AO617" s="357"/>
      <c r="AP617" s="357"/>
      <c r="AQ617" s="357"/>
      <c r="AR617" s="357"/>
      <c r="AS617" s="357"/>
      <c r="AT617" s="357"/>
      <c r="AU617" s="357"/>
      <c r="AV617" s="357"/>
      <c r="AW617" s="357"/>
      <c r="AX617" s="357"/>
      <c r="AY617" s="357"/>
      <c r="AZ617" s="357"/>
      <c r="BA617" s="357"/>
      <c r="BB617" s="357"/>
      <c r="BC617" s="357"/>
      <c r="BD617" s="357"/>
      <c r="BE617" s="357"/>
      <c r="BF617" s="357"/>
      <c r="BG617" s="357"/>
      <c r="BH617" s="357"/>
      <c r="BI617" s="357"/>
      <c r="BJ617" s="357"/>
      <c r="BK617" s="357"/>
    </row>
    <row r="618" spans="1:63" ht="9.75" customHeight="1">
      <c r="A618" s="357"/>
      <c r="B618" s="357"/>
      <c r="C618" s="357"/>
      <c r="D618" s="357"/>
      <c r="E618" s="357"/>
      <c r="F618" s="359"/>
      <c r="G618" s="357"/>
      <c r="H618" s="357"/>
      <c r="I618" s="357"/>
      <c r="J618" s="357"/>
      <c r="K618" s="357"/>
      <c r="L618" s="357"/>
      <c r="M618" s="357"/>
      <c r="N618" s="357"/>
      <c r="O618" s="357"/>
      <c r="P618" s="357"/>
      <c r="Q618" s="357"/>
      <c r="R618" s="357"/>
      <c r="S618" s="357"/>
      <c r="T618" s="357"/>
      <c r="U618" s="357"/>
      <c r="V618" s="357"/>
      <c r="W618" s="357"/>
      <c r="X618" s="357"/>
      <c r="Y618" s="357"/>
      <c r="Z618" s="357"/>
      <c r="AA618" s="357"/>
      <c r="AB618" s="357"/>
      <c r="AC618" s="357"/>
      <c r="AD618" s="357"/>
      <c r="AE618" s="357"/>
      <c r="AF618" s="357"/>
      <c r="AG618" s="357"/>
      <c r="AH618" s="357"/>
      <c r="AI618" s="357"/>
      <c r="AJ618" s="357"/>
      <c r="AK618" s="357"/>
      <c r="AL618" s="357"/>
      <c r="AM618" s="357"/>
      <c r="AN618" s="357"/>
      <c r="AO618" s="357"/>
      <c r="AP618" s="357"/>
      <c r="AQ618" s="357"/>
      <c r="AR618" s="357"/>
      <c r="AS618" s="357"/>
      <c r="AT618" s="357"/>
      <c r="AU618" s="357"/>
      <c r="AV618" s="357"/>
      <c r="AW618" s="357"/>
      <c r="AX618" s="357"/>
      <c r="AY618" s="357"/>
      <c r="AZ618" s="357"/>
      <c r="BA618" s="357"/>
      <c r="BB618" s="357"/>
      <c r="BC618" s="357"/>
      <c r="BD618" s="357"/>
      <c r="BE618" s="357"/>
      <c r="BF618" s="357"/>
      <c r="BG618" s="357"/>
      <c r="BH618" s="357"/>
      <c r="BI618" s="357"/>
      <c r="BJ618" s="357"/>
      <c r="BK618" s="357"/>
    </row>
    <row r="619" spans="1:63" ht="9.75" customHeight="1">
      <c r="A619" s="357"/>
      <c r="B619" s="357"/>
      <c r="C619" s="357"/>
      <c r="D619" s="357"/>
      <c r="E619" s="357"/>
      <c r="F619" s="359"/>
      <c r="G619" s="357"/>
      <c r="H619" s="357"/>
      <c r="I619" s="357"/>
      <c r="J619" s="357"/>
      <c r="K619" s="357"/>
      <c r="L619" s="357"/>
      <c r="M619" s="357"/>
      <c r="N619" s="357"/>
      <c r="O619" s="357"/>
      <c r="P619" s="357"/>
      <c r="Q619" s="357"/>
      <c r="R619" s="357"/>
      <c r="S619" s="357"/>
      <c r="T619" s="357"/>
      <c r="U619" s="357"/>
      <c r="V619" s="357"/>
      <c r="W619" s="357"/>
      <c r="X619" s="357"/>
      <c r="Y619" s="357"/>
      <c r="Z619" s="357"/>
      <c r="AA619" s="357"/>
      <c r="AB619" s="357"/>
      <c r="AC619" s="357"/>
      <c r="AD619" s="357"/>
      <c r="AE619" s="357"/>
      <c r="AF619" s="357"/>
      <c r="AG619" s="357"/>
      <c r="AH619" s="357"/>
      <c r="AI619" s="357"/>
      <c r="AJ619" s="357"/>
      <c r="AK619" s="357"/>
      <c r="AL619" s="357"/>
      <c r="AM619" s="357"/>
      <c r="AN619" s="357"/>
      <c r="AO619" s="357"/>
      <c r="AP619" s="357"/>
      <c r="AQ619" s="357"/>
      <c r="AR619" s="357"/>
      <c r="AS619" s="357"/>
      <c r="AT619" s="357"/>
      <c r="AU619" s="357"/>
      <c r="AV619" s="357"/>
      <c r="AW619" s="357"/>
      <c r="AX619" s="357"/>
      <c r="AY619" s="357"/>
      <c r="AZ619" s="357"/>
      <c r="BA619" s="357"/>
      <c r="BB619" s="357"/>
      <c r="BC619" s="357"/>
      <c r="BD619" s="357"/>
      <c r="BE619" s="357"/>
      <c r="BF619" s="357"/>
      <c r="BG619" s="357"/>
      <c r="BH619" s="357"/>
      <c r="BI619" s="357"/>
      <c r="BJ619" s="357"/>
      <c r="BK619" s="357"/>
    </row>
    <row r="620" spans="1:63" ht="9.75" customHeight="1">
      <c r="A620" s="357"/>
      <c r="B620" s="357"/>
      <c r="C620" s="357"/>
      <c r="D620" s="357"/>
      <c r="E620" s="357"/>
      <c r="F620" s="359"/>
      <c r="G620" s="357"/>
      <c r="H620" s="357"/>
      <c r="I620" s="357"/>
      <c r="J620" s="357"/>
      <c r="K620" s="357"/>
      <c r="L620" s="357"/>
      <c r="M620" s="357"/>
      <c r="N620" s="357"/>
      <c r="O620" s="357"/>
      <c r="P620" s="357"/>
      <c r="Q620" s="357"/>
      <c r="R620" s="357"/>
      <c r="S620" s="357"/>
      <c r="T620" s="357"/>
      <c r="U620" s="357"/>
      <c r="V620" s="357"/>
      <c r="W620" s="357"/>
      <c r="X620" s="357"/>
      <c r="Y620" s="357"/>
      <c r="Z620" s="357"/>
      <c r="AA620" s="357"/>
      <c r="AB620" s="357"/>
      <c r="AC620" s="357"/>
      <c r="AD620" s="357"/>
      <c r="AE620" s="357"/>
      <c r="AF620" s="357"/>
      <c r="AG620" s="357"/>
      <c r="AH620" s="357"/>
      <c r="AI620" s="357"/>
      <c r="AJ620" s="357"/>
      <c r="AK620" s="357"/>
      <c r="AL620" s="357"/>
      <c r="AM620" s="357"/>
      <c r="AN620" s="357"/>
      <c r="AO620" s="357"/>
      <c r="AP620" s="357"/>
      <c r="AQ620" s="357"/>
      <c r="AR620" s="357"/>
      <c r="AS620" s="357"/>
      <c r="AT620" s="357"/>
      <c r="AU620" s="357"/>
      <c r="AV620" s="357"/>
      <c r="AW620" s="357"/>
      <c r="AX620" s="357"/>
      <c r="AY620" s="357"/>
      <c r="AZ620" s="357"/>
      <c r="BA620" s="357"/>
      <c r="BB620" s="357"/>
      <c r="BC620" s="357"/>
      <c r="BD620" s="357"/>
      <c r="BE620" s="357"/>
      <c r="BF620" s="357"/>
      <c r="BG620" s="357"/>
      <c r="BH620" s="357"/>
      <c r="BI620" s="357"/>
      <c r="BJ620" s="357"/>
      <c r="BK620" s="357"/>
    </row>
    <row r="621" spans="1:63" ht="9.75" customHeight="1">
      <c r="A621" s="357"/>
      <c r="B621" s="357"/>
      <c r="C621" s="357"/>
      <c r="D621" s="357"/>
      <c r="E621" s="357"/>
      <c r="F621" s="359"/>
      <c r="G621" s="357"/>
      <c r="H621" s="357"/>
      <c r="I621" s="357"/>
      <c r="J621" s="357"/>
      <c r="K621" s="357"/>
      <c r="L621" s="357"/>
      <c r="M621" s="357"/>
      <c r="N621" s="357"/>
      <c r="O621" s="357"/>
      <c r="P621" s="357"/>
      <c r="Q621" s="357"/>
      <c r="R621" s="357"/>
      <c r="S621" s="357"/>
      <c r="T621" s="357"/>
      <c r="U621" s="357"/>
      <c r="V621" s="357"/>
      <c r="W621" s="357"/>
      <c r="X621" s="357"/>
      <c r="Y621" s="357"/>
      <c r="Z621" s="357"/>
      <c r="AA621" s="357"/>
      <c r="AB621" s="357"/>
      <c r="AC621" s="357"/>
      <c r="AD621" s="357"/>
      <c r="AE621" s="357"/>
      <c r="AF621" s="357"/>
      <c r="AG621" s="357"/>
      <c r="AH621" s="357"/>
      <c r="AI621" s="357"/>
      <c r="AJ621" s="357"/>
      <c r="AK621" s="357"/>
      <c r="AL621" s="357"/>
      <c r="AM621" s="357"/>
      <c r="AN621" s="357"/>
      <c r="AO621" s="357"/>
      <c r="AP621" s="357"/>
      <c r="AQ621" s="357"/>
      <c r="AR621" s="357"/>
      <c r="AS621" s="357"/>
      <c r="AT621" s="357"/>
      <c r="AU621" s="357"/>
      <c r="AV621" s="357"/>
      <c r="AW621" s="357"/>
      <c r="AX621" s="357"/>
      <c r="AY621" s="357"/>
      <c r="AZ621" s="357"/>
      <c r="BA621" s="357"/>
      <c r="BB621" s="357"/>
      <c r="BC621" s="357"/>
      <c r="BD621" s="357"/>
      <c r="BE621" s="357"/>
      <c r="BF621" s="357"/>
      <c r="BG621" s="357"/>
      <c r="BH621" s="357"/>
      <c r="BI621" s="357"/>
      <c r="BJ621" s="357"/>
      <c r="BK621" s="357"/>
    </row>
    <row r="622" spans="1:63" ht="9.75" customHeight="1">
      <c r="A622" s="357"/>
      <c r="B622" s="357"/>
      <c r="C622" s="357"/>
      <c r="D622" s="357"/>
      <c r="E622" s="357"/>
      <c r="F622" s="359"/>
      <c r="G622" s="357"/>
      <c r="H622" s="357"/>
      <c r="I622" s="357"/>
      <c r="J622" s="357"/>
      <c r="K622" s="357"/>
      <c r="L622" s="357"/>
      <c r="M622" s="357"/>
      <c r="N622" s="357"/>
      <c r="O622" s="357"/>
      <c r="P622" s="357"/>
      <c r="Q622" s="357"/>
      <c r="R622" s="357"/>
      <c r="S622" s="357"/>
      <c r="T622" s="357"/>
      <c r="U622" s="357"/>
      <c r="V622" s="357"/>
      <c r="W622" s="357"/>
      <c r="X622" s="357"/>
      <c r="Y622" s="357"/>
      <c r="Z622" s="357"/>
      <c r="AA622" s="357"/>
      <c r="AB622" s="357"/>
      <c r="AC622" s="357"/>
      <c r="AD622" s="357"/>
      <c r="AE622" s="357"/>
      <c r="AF622" s="357"/>
      <c r="AG622" s="357"/>
      <c r="AH622" s="357"/>
      <c r="AI622" s="357"/>
      <c r="AJ622" s="357"/>
      <c r="AK622" s="357"/>
      <c r="AL622" s="357"/>
      <c r="AM622" s="357"/>
      <c r="AN622" s="357"/>
      <c r="AO622" s="357"/>
      <c r="AP622" s="357"/>
      <c r="AQ622" s="357"/>
      <c r="AR622" s="357"/>
      <c r="AS622" s="357"/>
      <c r="AT622" s="357"/>
      <c r="AU622" s="357"/>
      <c r="AV622" s="357"/>
      <c r="AW622" s="357"/>
      <c r="AX622" s="357"/>
      <c r="AY622" s="357"/>
      <c r="AZ622" s="357"/>
      <c r="BA622" s="357"/>
      <c r="BB622" s="357"/>
      <c r="BC622" s="357"/>
      <c r="BD622" s="357"/>
      <c r="BE622" s="357"/>
      <c r="BF622" s="357"/>
      <c r="BG622" s="357"/>
      <c r="BH622" s="357"/>
      <c r="BI622" s="357"/>
      <c r="BJ622" s="357"/>
      <c r="BK622" s="357"/>
    </row>
    <row r="623" spans="1:63" ht="9.75" customHeight="1">
      <c r="A623" s="357"/>
      <c r="B623" s="357"/>
      <c r="C623" s="357"/>
      <c r="D623" s="357"/>
      <c r="E623" s="357"/>
      <c r="F623" s="359"/>
      <c r="G623" s="357"/>
      <c r="H623" s="357"/>
      <c r="I623" s="357"/>
      <c r="J623" s="357"/>
      <c r="K623" s="357"/>
      <c r="L623" s="357"/>
      <c r="M623" s="357"/>
      <c r="N623" s="357"/>
      <c r="O623" s="357"/>
      <c r="P623" s="357"/>
      <c r="Q623" s="357"/>
      <c r="R623" s="357"/>
      <c r="S623" s="357"/>
      <c r="T623" s="357"/>
      <c r="U623" s="357"/>
      <c r="V623" s="357"/>
      <c r="W623" s="357"/>
      <c r="X623" s="357"/>
      <c r="Y623" s="357"/>
      <c r="Z623" s="357"/>
      <c r="AA623" s="357"/>
      <c r="AB623" s="357"/>
      <c r="AC623" s="357"/>
      <c r="AD623" s="357"/>
      <c r="AE623" s="357"/>
      <c r="AF623" s="357"/>
      <c r="AG623" s="357"/>
      <c r="AH623" s="357"/>
      <c r="AI623" s="357"/>
      <c r="AJ623" s="357"/>
      <c r="AK623" s="357"/>
      <c r="AL623" s="357"/>
      <c r="AM623" s="357"/>
      <c r="AN623" s="357"/>
      <c r="AO623" s="357"/>
      <c r="AP623" s="357"/>
      <c r="AQ623" s="357"/>
      <c r="AR623" s="357"/>
      <c r="AS623" s="357"/>
      <c r="AT623" s="357"/>
      <c r="AU623" s="357"/>
      <c r="AV623" s="357"/>
      <c r="AW623" s="357"/>
      <c r="AX623" s="357"/>
      <c r="AY623" s="357"/>
      <c r="AZ623" s="357"/>
      <c r="BA623" s="357"/>
      <c r="BB623" s="357"/>
      <c r="BC623" s="357"/>
      <c r="BD623" s="357"/>
      <c r="BE623" s="357"/>
      <c r="BF623" s="357"/>
      <c r="BG623" s="357"/>
      <c r="BH623" s="357"/>
      <c r="BI623" s="357"/>
      <c r="BJ623" s="357"/>
      <c r="BK623" s="357"/>
    </row>
    <row r="624" spans="1:63" ht="9.75" customHeight="1">
      <c r="A624" s="357"/>
      <c r="B624" s="357"/>
      <c r="C624" s="357"/>
      <c r="D624" s="357"/>
      <c r="E624" s="357"/>
      <c r="F624" s="359"/>
      <c r="G624" s="357"/>
      <c r="H624" s="357"/>
      <c r="I624" s="357"/>
      <c r="J624" s="357"/>
      <c r="K624" s="357"/>
      <c r="L624" s="357"/>
      <c r="M624" s="357"/>
      <c r="N624" s="357"/>
      <c r="O624" s="357"/>
      <c r="P624" s="357"/>
      <c r="Q624" s="357"/>
      <c r="R624" s="357"/>
      <c r="S624" s="357"/>
      <c r="T624" s="357"/>
      <c r="U624" s="357"/>
      <c r="V624" s="357"/>
      <c r="W624" s="357"/>
      <c r="X624" s="357"/>
      <c r="Y624" s="357"/>
      <c r="Z624" s="357"/>
      <c r="AA624" s="357"/>
      <c r="AB624" s="357"/>
      <c r="AC624" s="357"/>
      <c r="AD624" s="357"/>
      <c r="AE624" s="357"/>
      <c r="AF624" s="357"/>
      <c r="AG624" s="357"/>
      <c r="AH624" s="357"/>
      <c r="AI624" s="357"/>
      <c r="AJ624" s="357"/>
      <c r="AK624" s="357"/>
      <c r="AL624" s="357"/>
      <c r="AM624" s="357"/>
      <c r="AN624" s="357"/>
      <c r="AO624" s="357"/>
      <c r="AP624" s="357"/>
      <c r="AQ624" s="357"/>
      <c r="AR624" s="357"/>
      <c r="AS624" s="357"/>
      <c r="AT624" s="357"/>
      <c r="AU624" s="357"/>
      <c r="AV624" s="357"/>
      <c r="AW624" s="357"/>
      <c r="AX624" s="357"/>
      <c r="AY624" s="357"/>
      <c r="AZ624" s="357"/>
      <c r="BA624" s="357"/>
      <c r="BB624" s="357"/>
      <c r="BC624" s="357"/>
      <c r="BD624" s="357"/>
      <c r="BE624" s="357"/>
      <c r="BF624" s="357"/>
      <c r="BG624" s="357"/>
      <c r="BH624" s="357"/>
      <c r="BI624" s="357"/>
      <c r="BJ624" s="357"/>
      <c r="BK624" s="357"/>
    </row>
    <row r="625" spans="1:63" ht="9.75" customHeight="1">
      <c r="A625" s="357"/>
      <c r="B625" s="357"/>
      <c r="C625" s="357"/>
      <c r="D625" s="357"/>
      <c r="E625" s="357"/>
      <c r="F625" s="359"/>
      <c r="G625" s="357"/>
      <c r="H625" s="357"/>
      <c r="I625" s="357"/>
      <c r="J625" s="357"/>
      <c r="K625" s="357"/>
      <c r="L625" s="357"/>
      <c r="M625" s="357"/>
      <c r="N625" s="357"/>
      <c r="O625" s="357"/>
      <c r="P625" s="357"/>
      <c r="Q625" s="357"/>
      <c r="R625" s="357"/>
      <c r="S625" s="357"/>
      <c r="T625" s="357"/>
      <c r="U625" s="357"/>
      <c r="V625" s="357"/>
      <c r="W625" s="357"/>
      <c r="X625" s="357"/>
      <c r="Y625" s="357"/>
      <c r="Z625" s="357"/>
      <c r="AA625" s="357"/>
      <c r="AB625" s="357"/>
      <c r="AC625" s="357"/>
      <c r="AD625" s="357"/>
      <c r="AE625" s="357"/>
      <c r="AF625" s="357"/>
      <c r="AG625" s="357"/>
      <c r="AH625" s="357"/>
      <c r="AI625" s="357"/>
      <c r="AJ625" s="357"/>
      <c r="AK625" s="357"/>
      <c r="AL625" s="357"/>
      <c r="AM625" s="357"/>
      <c r="AN625" s="357"/>
      <c r="AO625" s="357"/>
      <c r="AP625" s="357"/>
      <c r="AQ625" s="357"/>
      <c r="AR625" s="357"/>
      <c r="AS625" s="357"/>
      <c r="AT625" s="357"/>
      <c r="AU625" s="357"/>
      <c r="AV625" s="357"/>
      <c r="AW625" s="357"/>
      <c r="AX625" s="357"/>
      <c r="AY625" s="357"/>
      <c r="AZ625" s="357"/>
      <c r="BA625" s="357"/>
      <c r="BB625" s="357"/>
      <c r="BC625" s="357"/>
      <c r="BD625" s="357"/>
      <c r="BE625" s="357"/>
      <c r="BF625" s="357"/>
      <c r="BG625" s="357"/>
      <c r="BH625" s="357"/>
      <c r="BI625" s="357"/>
      <c r="BJ625" s="357"/>
      <c r="BK625" s="357"/>
    </row>
    <row r="626" spans="1:63" ht="9.75" customHeight="1">
      <c r="A626" s="357"/>
      <c r="B626" s="357"/>
      <c r="C626" s="357"/>
      <c r="D626" s="357"/>
      <c r="E626" s="357"/>
      <c r="F626" s="359"/>
      <c r="G626" s="357"/>
      <c r="H626" s="357"/>
      <c r="I626" s="357"/>
      <c r="J626" s="357"/>
      <c r="K626" s="357"/>
      <c r="L626" s="357"/>
      <c r="M626" s="357"/>
      <c r="N626" s="357"/>
      <c r="O626" s="357"/>
      <c r="P626" s="357"/>
      <c r="Q626" s="357"/>
      <c r="R626" s="357"/>
      <c r="S626" s="357"/>
      <c r="T626" s="357"/>
      <c r="U626" s="357"/>
      <c r="V626" s="357"/>
      <c r="W626" s="357"/>
      <c r="X626" s="357"/>
      <c r="Y626" s="357"/>
      <c r="Z626" s="357"/>
      <c r="AA626" s="357"/>
      <c r="AB626" s="357"/>
      <c r="AC626" s="357"/>
      <c r="AD626" s="357"/>
      <c r="AE626" s="357"/>
      <c r="AF626" s="357"/>
      <c r="AG626" s="357"/>
      <c r="AH626" s="357"/>
      <c r="AI626" s="357"/>
      <c r="AJ626" s="357"/>
      <c r="AK626" s="357"/>
      <c r="AL626" s="357"/>
      <c r="AM626" s="357"/>
      <c r="AN626" s="357"/>
      <c r="AO626" s="357"/>
      <c r="AP626" s="357"/>
      <c r="AQ626" s="357"/>
      <c r="AR626" s="357"/>
      <c r="AS626" s="357"/>
      <c r="AT626" s="357"/>
      <c r="AU626" s="357"/>
      <c r="AV626" s="357"/>
      <c r="AW626" s="357"/>
      <c r="AX626" s="357"/>
      <c r="AY626" s="357"/>
      <c r="AZ626" s="357"/>
      <c r="BA626" s="357"/>
      <c r="BB626" s="357"/>
      <c r="BC626" s="357"/>
      <c r="BD626" s="357"/>
      <c r="BE626" s="357"/>
      <c r="BF626" s="357"/>
      <c r="BG626" s="357"/>
      <c r="BH626" s="357"/>
      <c r="BI626" s="357"/>
      <c r="BJ626" s="357"/>
      <c r="BK626" s="357"/>
    </row>
    <row r="627" spans="1:63" ht="9.75" customHeight="1">
      <c r="A627" s="357"/>
      <c r="B627" s="357"/>
      <c r="C627" s="357"/>
      <c r="D627" s="357"/>
      <c r="E627" s="357"/>
      <c r="F627" s="359"/>
      <c r="G627" s="357"/>
      <c r="H627" s="357"/>
      <c r="I627" s="357"/>
      <c r="J627" s="357"/>
      <c r="K627" s="357"/>
      <c r="L627" s="357"/>
      <c r="M627" s="357"/>
      <c r="N627" s="357"/>
      <c r="O627" s="357"/>
      <c r="P627" s="357"/>
      <c r="Q627" s="357"/>
      <c r="R627" s="357"/>
      <c r="S627" s="357"/>
      <c r="T627" s="357"/>
      <c r="U627" s="357"/>
      <c r="V627" s="357"/>
      <c r="W627" s="357"/>
      <c r="X627" s="357"/>
      <c r="Y627" s="357"/>
      <c r="Z627" s="357"/>
      <c r="AA627" s="357"/>
      <c r="AB627" s="357"/>
      <c r="AC627" s="357"/>
      <c r="AD627" s="357"/>
      <c r="AE627" s="357"/>
      <c r="AF627" s="357"/>
      <c r="AG627" s="357"/>
      <c r="AH627" s="357"/>
      <c r="AI627" s="357"/>
      <c r="AJ627" s="357"/>
      <c r="AK627" s="357"/>
      <c r="AL627" s="357"/>
      <c r="AM627" s="357"/>
      <c r="AN627" s="357"/>
      <c r="AO627" s="357"/>
      <c r="AP627" s="357"/>
      <c r="AQ627" s="357"/>
      <c r="AR627" s="357"/>
      <c r="AS627" s="357"/>
      <c r="AT627" s="357"/>
      <c r="AU627" s="357"/>
      <c r="AV627" s="357"/>
      <c r="AW627" s="357"/>
      <c r="AX627" s="357"/>
      <c r="AY627" s="357"/>
      <c r="AZ627" s="357"/>
      <c r="BA627" s="357"/>
      <c r="BB627" s="357"/>
      <c r="BC627" s="357"/>
      <c r="BD627" s="357"/>
      <c r="BE627" s="357"/>
      <c r="BF627" s="357"/>
      <c r="BG627" s="357"/>
      <c r="BH627" s="357"/>
      <c r="BI627" s="357"/>
      <c r="BJ627" s="357"/>
      <c r="BK627" s="357"/>
    </row>
    <row r="628" spans="1:63" ht="9.75" customHeight="1">
      <c r="A628" s="357"/>
      <c r="B628" s="357"/>
      <c r="C628" s="357"/>
      <c r="D628" s="357"/>
      <c r="E628" s="357"/>
      <c r="F628" s="359"/>
      <c r="G628" s="357"/>
      <c r="H628" s="357"/>
      <c r="I628" s="357"/>
      <c r="J628" s="357"/>
      <c r="K628" s="357"/>
      <c r="L628" s="357"/>
      <c r="M628" s="357"/>
      <c r="N628" s="357"/>
      <c r="O628" s="357"/>
      <c r="P628" s="357"/>
      <c r="Q628" s="357"/>
      <c r="R628" s="357"/>
      <c r="S628" s="357"/>
      <c r="T628" s="357"/>
      <c r="U628" s="357"/>
      <c r="V628" s="357"/>
      <c r="W628" s="357"/>
      <c r="X628" s="357"/>
      <c r="Y628" s="357"/>
      <c r="Z628" s="357"/>
      <c r="AA628" s="357"/>
      <c r="AB628" s="357"/>
      <c r="AC628" s="357"/>
      <c r="AD628" s="357"/>
      <c r="AE628" s="357"/>
      <c r="AF628" s="357"/>
      <c r="AG628" s="357"/>
      <c r="AH628" s="357"/>
      <c r="AI628" s="357"/>
      <c r="AJ628" s="357"/>
      <c r="AK628" s="357"/>
      <c r="AL628" s="357"/>
      <c r="AM628" s="357"/>
      <c r="AN628" s="357"/>
      <c r="AO628" s="357"/>
      <c r="AP628" s="357"/>
      <c r="AQ628" s="357"/>
      <c r="AR628" s="357"/>
      <c r="AS628" s="357"/>
      <c r="AT628" s="357"/>
      <c r="AU628" s="357"/>
      <c r="AV628" s="357"/>
      <c r="AW628" s="357"/>
      <c r="AX628" s="357"/>
      <c r="AY628" s="357"/>
      <c r="AZ628" s="357"/>
      <c r="BA628" s="357"/>
      <c r="BB628" s="357"/>
      <c r="BC628" s="357"/>
      <c r="BD628" s="357"/>
      <c r="BE628" s="357"/>
      <c r="BF628" s="357"/>
      <c r="BG628" s="357"/>
      <c r="BH628" s="357"/>
      <c r="BI628" s="357"/>
      <c r="BJ628" s="357"/>
      <c r="BK628" s="357"/>
    </row>
    <row r="629" spans="1:63" ht="9.75" customHeight="1">
      <c r="A629" s="357"/>
      <c r="B629" s="357"/>
      <c r="C629" s="357"/>
      <c r="D629" s="357"/>
      <c r="E629" s="357"/>
      <c r="F629" s="359"/>
      <c r="G629" s="357"/>
      <c r="H629" s="357"/>
      <c r="I629" s="357"/>
      <c r="J629" s="357"/>
      <c r="K629" s="357"/>
      <c r="L629" s="357"/>
      <c r="M629" s="357"/>
      <c r="N629" s="357"/>
      <c r="O629" s="357"/>
      <c r="P629" s="357"/>
      <c r="Q629" s="357"/>
      <c r="R629" s="357"/>
      <c r="S629" s="357"/>
      <c r="T629" s="357"/>
      <c r="U629" s="357"/>
      <c r="V629" s="357"/>
      <c r="W629" s="357"/>
      <c r="X629" s="357"/>
      <c r="Y629" s="357"/>
      <c r="Z629" s="357"/>
      <c r="AA629" s="357"/>
      <c r="AB629" s="357"/>
      <c r="AC629" s="357"/>
      <c r="AD629" s="357"/>
      <c r="AE629" s="357"/>
      <c r="AF629" s="357"/>
      <c r="AG629" s="357"/>
      <c r="AH629" s="357"/>
      <c r="AI629" s="357"/>
      <c r="AJ629" s="357"/>
      <c r="AK629" s="357"/>
      <c r="AL629" s="357"/>
      <c r="AM629" s="357"/>
      <c r="AN629" s="357"/>
      <c r="AO629" s="357"/>
      <c r="AP629" s="357"/>
      <c r="AQ629" s="357"/>
      <c r="AR629" s="357"/>
      <c r="AS629" s="357"/>
      <c r="AT629" s="357"/>
      <c r="AU629" s="357"/>
      <c r="AV629" s="357"/>
      <c r="AW629" s="357"/>
      <c r="AX629" s="357"/>
      <c r="AY629" s="357"/>
      <c r="AZ629" s="357"/>
      <c r="BA629" s="357"/>
      <c r="BB629" s="357"/>
      <c r="BC629" s="357"/>
      <c r="BD629" s="357"/>
      <c r="BE629" s="357"/>
      <c r="BF629" s="357"/>
      <c r="BG629" s="357"/>
      <c r="BH629" s="357"/>
      <c r="BI629" s="357"/>
      <c r="BJ629" s="357"/>
      <c r="BK629" s="357"/>
    </row>
    <row r="630" spans="1:63" ht="9.75" customHeight="1">
      <c r="A630" s="357"/>
      <c r="B630" s="357"/>
      <c r="C630" s="357"/>
      <c r="D630" s="357"/>
      <c r="E630" s="357"/>
      <c r="F630" s="359"/>
      <c r="G630" s="357"/>
      <c r="H630" s="357"/>
      <c r="I630" s="357"/>
      <c r="J630" s="357"/>
      <c r="K630" s="357"/>
      <c r="L630" s="357"/>
      <c r="M630" s="357"/>
      <c r="N630" s="357"/>
      <c r="O630" s="357"/>
      <c r="P630" s="357"/>
      <c r="Q630" s="357"/>
      <c r="R630" s="357"/>
      <c r="S630" s="357"/>
      <c r="T630" s="357"/>
      <c r="U630" s="357"/>
      <c r="V630" s="357"/>
      <c r="W630" s="357"/>
      <c r="X630" s="357"/>
      <c r="Y630" s="357"/>
      <c r="Z630" s="357"/>
      <c r="AA630" s="357"/>
      <c r="AB630" s="357"/>
      <c r="AC630" s="357"/>
      <c r="AD630" s="357"/>
      <c r="AE630" s="357"/>
      <c r="AF630" s="357"/>
      <c r="AG630" s="357"/>
      <c r="AH630" s="357"/>
      <c r="AI630" s="357"/>
      <c r="AJ630" s="357"/>
      <c r="AK630" s="357"/>
      <c r="AL630" s="357"/>
      <c r="AM630" s="357"/>
      <c r="AN630" s="357"/>
      <c r="AO630" s="357"/>
      <c r="AP630" s="357"/>
      <c r="AQ630" s="357"/>
      <c r="AR630" s="357"/>
      <c r="AS630" s="357"/>
      <c r="AT630" s="357"/>
      <c r="AU630" s="357"/>
      <c r="AV630" s="357"/>
      <c r="AW630" s="357"/>
      <c r="AX630" s="357"/>
      <c r="AY630" s="357"/>
      <c r="AZ630" s="357"/>
      <c r="BA630" s="357"/>
      <c r="BB630" s="357"/>
      <c r="BC630" s="357"/>
      <c r="BD630" s="357"/>
      <c r="BE630" s="357"/>
      <c r="BF630" s="357"/>
      <c r="BG630" s="357"/>
      <c r="BH630" s="357"/>
      <c r="BI630" s="357"/>
      <c r="BJ630" s="357"/>
      <c r="BK630" s="357"/>
    </row>
    <row r="631" spans="1:63" ht="9.75" customHeight="1">
      <c r="A631" s="357"/>
      <c r="B631" s="357"/>
      <c r="C631" s="357"/>
      <c r="D631" s="357"/>
      <c r="E631" s="357"/>
      <c r="F631" s="359"/>
      <c r="G631" s="357"/>
      <c r="H631" s="357"/>
      <c r="I631" s="357"/>
      <c r="J631" s="357"/>
      <c r="K631" s="357"/>
      <c r="L631" s="357"/>
      <c r="M631" s="357"/>
      <c r="N631" s="357"/>
      <c r="O631" s="357"/>
      <c r="P631" s="357"/>
      <c r="Q631" s="357"/>
      <c r="R631" s="357"/>
      <c r="S631" s="357"/>
      <c r="T631" s="357"/>
      <c r="U631" s="357"/>
      <c r="V631" s="357"/>
      <c r="W631" s="357"/>
      <c r="X631" s="357"/>
      <c r="Y631" s="357"/>
      <c r="Z631" s="357"/>
      <c r="AA631" s="357"/>
      <c r="AB631" s="357"/>
      <c r="AC631" s="357"/>
      <c r="AD631" s="357"/>
      <c r="AE631" s="357"/>
      <c r="AF631" s="357"/>
      <c r="AG631" s="357"/>
      <c r="AH631" s="357"/>
      <c r="AI631" s="357"/>
      <c r="AJ631" s="357"/>
      <c r="AK631" s="357"/>
      <c r="AL631" s="357"/>
      <c r="AM631" s="357"/>
      <c r="AN631" s="357"/>
      <c r="AO631" s="357"/>
      <c r="AP631" s="357"/>
      <c r="AQ631" s="357"/>
      <c r="AR631" s="357"/>
      <c r="AS631" s="357"/>
      <c r="AT631" s="357"/>
      <c r="AU631" s="357"/>
      <c r="AV631" s="357"/>
      <c r="AW631" s="357"/>
      <c r="AX631" s="357"/>
      <c r="AY631" s="357"/>
      <c r="AZ631" s="357"/>
      <c r="BA631" s="357"/>
      <c r="BB631" s="357"/>
      <c r="BC631" s="357"/>
      <c r="BD631" s="357"/>
      <c r="BE631" s="357"/>
      <c r="BF631" s="357"/>
      <c r="BG631" s="357"/>
      <c r="BH631" s="357"/>
      <c r="BI631" s="357"/>
      <c r="BJ631" s="357"/>
      <c r="BK631" s="357"/>
    </row>
    <row r="632" spans="1:63" ht="9.75" customHeight="1">
      <c r="A632" s="357"/>
      <c r="B632" s="357"/>
      <c r="C632" s="357"/>
      <c r="D632" s="357"/>
      <c r="E632" s="357"/>
      <c r="F632" s="359"/>
      <c r="G632" s="357"/>
      <c r="H632" s="357"/>
      <c r="I632" s="357"/>
      <c r="J632" s="357"/>
      <c r="K632" s="357"/>
      <c r="L632" s="357"/>
      <c r="M632" s="357"/>
      <c r="N632" s="357"/>
      <c r="O632" s="357"/>
      <c r="P632" s="357"/>
      <c r="Q632" s="357"/>
      <c r="R632" s="357"/>
      <c r="S632" s="357"/>
      <c r="T632" s="357"/>
      <c r="U632" s="357"/>
      <c r="V632" s="357"/>
      <c r="W632" s="357"/>
      <c r="X632" s="357"/>
      <c r="Y632" s="357"/>
      <c r="Z632" s="357"/>
      <c r="AA632" s="357"/>
      <c r="AB632" s="357"/>
      <c r="AC632" s="357"/>
      <c r="AD632" s="357"/>
      <c r="AE632" s="357"/>
      <c r="AF632" s="357"/>
      <c r="AG632" s="357"/>
      <c r="AH632" s="357"/>
      <c r="AI632" s="357"/>
      <c r="AJ632" s="357"/>
      <c r="AK632" s="357"/>
      <c r="AL632" s="357"/>
      <c r="AM632" s="357"/>
      <c r="AN632" s="357"/>
      <c r="AO632" s="357"/>
      <c r="AP632" s="357"/>
      <c r="AQ632" s="357"/>
      <c r="AR632" s="357"/>
      <c r="AS632" s="357"/>
      <c r="AT632" s="357"/>
      <c r="AU632" s="357"/>
      <c r="AV632" s="357"/>
      <c r="AW632" s="357"/>
      <c r="AX632" s="357"/>
      <c r="AY632" s="357"/>
      <c r="AZ632" s="357"/>
      <c r="BA632" s="357"/>
      <c r="BB632" s="357"/>
      <c r="BC632" s="357"/>
      <c r="BD632" s="357"/>
      <c r="BE632" s="357"/>
      <c r="BF632" s="357"/>
      <c r="BG632" s="357"/>
      <c r="BH632" s="357"/>
      <c r="BI632" s="357"/>
      <c r="BJ632" s="357"/>
      <c r="BK632" s="357"/>
    </row>
    <row r="633" spans="1:63" ht="9.75" customHeight="1">
      <c r="A633" s="357"/>
      <c r="B633" s="357"/>
      <c r="C633" s="357"/>
      <c r="D633" s="357"/>
      <c r="E633" s="357"/>
      <c r="F633" s="359"/>
      <c r="G633" s="357"/>
      <c r="H633" s="357"/>
      <c r="I633" s="357"/>
      <c r="J633" s="357"/>
      <c r="K633" s="357"/>
      <c r="L633" s="357"/>
      <c r="M633" s="357"/>
      <c r="N633" s="357"/>
      <c r="O633" s="357"/>
      <c r="P633" s="357"/>
      <c r="Q633" s="357"/>
      <c r="R633" s="357"/>
      <c r="S633" s="357"/>
      <c r="T633" s="357"/>
      <c r="U633" s="357"/>
      <c r="V633" s="357"/>
      <c r="W633" s="357"/>
      <c r="X633" s="357"/>
      <c r="Y633" s="357"/>
      <c r="Z633" s="357"/>
      <c r="AA633" s="357"/>
      <c r="AB633" s="357"/>
      <c r="AC633" s="357"/>
      <c r="AD633" s="357"/>
      <c r="AE633" s="357"/>
      <c r="AF633" s="357"/>
      <c r="AG633" s="357"/>
      <c r="AH633" s="357"/>
      <c r="AI633" s="357"/>
      <c r="AJ633" s="357"/>
      <c r="AK633" s="357"/>
      <c r="AL633" s="357"/>
      <c r="AM633" s="357"/>
      <c r="AN633" s="357"/>
      <c r="AO633" s="357"/>
      <c r="AP633" s="357"/>
      <c r="AQ633" s="357"/>
      <c r="AR633" s="357"/>
      <c r="AS633" s="357"/>
      <c r="AT633" s="357"/>
      <c r="AU633" s="357"/>
      <c r="AV633" s="357"/>
      <c r="AW633" s="357"/>
      <c r="AX633" s="357"/>
      <c r="AY633" s="357"/>
      <c r="AZ633" s="357"/>
      <c r="BA633" s="357"/>
      <c r="BB633" s="357"/>
      <c r="BC633" s="357"/>
      <c r="BD633" s="357"/>
      <c r="BE633" s="357"/>
      <c r="BF633" s="357"/>
      <c r="BG633" s="357"/>
      <c r="BH633" s="357"/>
      <c r="BI633" s="357"/>
      <c r="BJ633" s="357"/>
      <c r="BK633" s="357"/>
    </row>
    <row r="634" spans="1:63" ht="9.75" customHeight="1">
      <c r="A634" s="357"/>
      <c r="B634" s="357"/>
      <c r="C634" s="357"/>
      <c r="D634" s="357"/>
      <c r="E634" s="357"/>
      <c r="F634" s="359"/>
      <c r="G634" s="357"/>
      <c r="H634" s="357"/>
      <c r="I634" s="357"/>
      <c r="J634" s="357"/>
      <c r="K634" s="357"/>
      <c r="L634" s="357"/>
      <c r="M634" s="357"/>
      <c r="N634" s="357"/>
      <c r="O634" s="357"/>
      <c r="P634" s="357"/>
      <c r="Q634" s="357"/>
      <c r="R634" s="357"/>
      <c r="S634" s="357"/>
      <c r="T634" s="357"/>
      <c r="U634" s="357"/>
      <c r="V634" s="357"/>
      <c r="W634" s="357"/>
      <c r="X634" s="357"/>
      <c r="Y634" s="357"/>
      <c r="Z634" s="357"/>
      <c r="AA634" s="357"/>
      <c r="AB634" s="357"/>
      <c r="AC634" s="357"/>
      <c r="AD634" s="357"/>
      <c r="AE634" s="357"/>
      <c r="AF634" s="357"/>
      <c r="AG634" s="357"/>
      <c r="AH634" s="357"/>
      <c r="AI634" s="357"/>
      <c r="AJ634" s="357"/>
      <c r="AK634" s="357"/>
      <c r="AL634" s="357"/>
      <c r="AM634" s="357"/>
      <c r="AN634" s="357"/>
      <c r="AO634" s="357"/>
      <c r="AP634" s="357"/>
      <c r="AQ634" s="357"/>
      <c r="AR634" s="357"/>
      <c r="AS634" s="357"/>
      <c r="AT634" s="357"/>
      <c r="AU634" s="357"/>
      <c r="AV634" s="357"/>
      <c r="AW634" s="357"/>
      <c r="AX634" s="357"/>
      <c r="AY634" s="357"/>
      <c r="AZ634" s="357"/>
      <c r="BA634" s="357"/>
      <c r="BB634" s="357"/>
      <c r="BC634" s="357"/>
      <c r="BD634" s="357"/>
      <c r="BE634" s="357"/>
      <c r="BF634" s="357"/>
      <c r="BG634" s="357"/>
      <c r="BH634" s="357"/>
      <c r="BI634" s="357"/>
      <c r="BJ634" s="357"/>
      <c r="BK634" s="357"/>
    </row>
    <row r="635" spans="1:63" ht="9.75" customHeight="1">
      <c r="A635" s="357"/>
      <c r="B635" s="357"/>
      <c r="C635" s="357"/>
      <c r="D635" s="357"/>
      <c r="E635" s="357"/>
      <c r="F635" s="359"/>
      <c r="G635" s="357"/>
      <c r="H635" s="357"/>
      <c r="I635" s="357"/>
      <c r="J635" s="357"/>
      <c r="K635" s="357"/>
      <c r="L635" s="357"/>
      <c r="M635" s="357"/>
      <c r="N635" s="357"/>
      <c r="O635" s="357"/>
      <c r="P635" s="357"/>
      <c r="Q635" s="357"/>
      <c r="R635" s="357"/>
      <c r="S635" s="357"/>
      <c r="T635" s="357"/>
      <c r="U635" s="357"/>
      <c r="V635" s="357"/>
      <c r="W635" s="357"/>
      <c r="X635" s="357"/>
      <c r="Y635" s="357"/>
      <c r="Z635" s="357"/>
      <c r="AA635" s="357"/>
      <c r="AB635" s="357"/>
      <c r="AC635" s="357"/>
      <c r="AD635" s="357"/>
      <c r="AE635" s="357"/>
      <c r="AF635" s="357"/>
      <c r="AG635" s="357"/>
      <c r="AH635" s="357"/>
      <c r="AI635" s="357"/>
      <c r="AJ635" s="357"/>
      <c r="AK635" s="357"/>
      <c r="AL635" s="357"/>
      <c r="AM635" s="357"/>
      <c r="AN635" s="357"/>
      <c r="AO635" s="357"/>
      <c r="AP635" s="357"/>
      <c r="AQ635" s="357"/>
      <c r="AR635" s="357"/>
      <c r="AS635" s="357"/>
      <c r="AT635" s="357"/>
      <c r="AU635" s="357"/>
      <c r="AV635" s="357"/>
      <c r="AW635" s="357"/>
      <c r="AX635" s="357"/>
      <c r="AY635" s="357"/>
      <c r="AZ635" s="357"/>
      <c r="BA635" s="357"/>
      <c r="BB635" s="357"/>
      <c r="BC635" s="357"/>
      <c r="BD635" s="357"/>
      <c r="BE635" s="357"/>
      <c r="BF635" s="357"/>
      <c r="BG635" s="357"/>
      <c r="BH635" s="357"/>
      <c r="BI635" s="357"/>
      <c r="BJ635" s="357"/>
      <c r="BK635" s="357"/>
    </row>
    <row r="636" spans="1:63" ht="9.75" customHeight="1">
      <c r="A636" s="357"/>
      <c r="B636" s="357"/>
      <c r="C636" s="357"/>
      <c r="D636" s="357"/>
      <c r="E636" s="357"/>
      <c r="F636" s="359"/>
      <c r="G636" s="357"/>
      <c r="H636" s="357"/>
      <c r="I636" s="357"/>
      <c r="J636" s="357"/>
      <c r="K636" s="357"/>
      <c r="L636" s="357"/>
      <c r="M636" s="357"/>
      <c r="N636" s="357"/>
      <c r="O636" s="357"/>
      <c r="P636" s="357"/>
      <c r="Q636" s="357"/>
      <c r="R636" s="357"/>
      <c r="S636" s="357"/>
      <c r="T636" s="357"/>
      <c r="U636" s="357"/>
      <c r="V636" s="357"/>
      <c r="W636" s="357"/>
      <c r="X636" s="357"/>
      <c r="Y636" s="357"/>
      <c r="Z636" s="357"/>
      <c r="AA636" s="357"/>
      <c r="AB636" s="357"/>
      <c r="AC636" s="357"/>
      <c r="AD636" s="357"/>
      <c r="AE636" s="357"/>
      <c r="AF636" s="357"/>
      <c r="AG636" s="357"/>
      <c r="AH636" s="357"/>
      <c r="AI636" s="357"/>
      <c r="AJ636" s="357"/>
      <c r="AK636" s="357"/>
      <c r="AL636" s="357"/>
      <c r="AM636" s="357"/>
      <c r="AN636" s="357"/>
      <c r="AO636" s="357"/>
      <c r="AP636" s="357"/>
      <c r="AQ636" s="357"/>
      <c r="AR636" s="357"/>
      <c r="AS636" s="357"/>
      <c r="AT636" s="357"/>
      <c r="AU636" s="357"/>
      <c r="AV636" s="357"/>
      <c r="AW636" s="357"/>
      <c r="AX636" s="357"/>
      <c r="AY636" s="357"/>
      <c r="AZ636" s="357"/>
      <c r="BA636" s="357"/>
      <c r="BB636" s="357"/>
      <c r="BC636" s="357"/>
      <c r="BD636" s="357"/>
      <c r="BE636" s="357"/>
      <c r="BF636" s="357"/>
      <c r="BG636" s="357"/>
      <c r="BH636" s="357"/>
      <c r="BI636" s="357"/>
      <c r="BJ636" s="357"/>
      <c r="BK636" s="357"/>
    </row>
    <row r="637" spans="1:63" ht="9.75" customHeight="1">
      <c r="A637" s="357"/>
      <c r="B637" s="357"/>
      <c r="C637" s="357"/>
      <c r="D637" s="357"/>
      <c r="E637" s="357"/>
      <c r="F637" s="359"/>
      <c r="G637" s="357"/>
      <c r="H637" s="357"/>
      <c r="I637" s="357"/>
      <c r="J637" s="357"/>
      <c r="K637" s="357"/>
      <c r="L637" s="357"/>
      <c r="M637" s="357"/>
      <c r="N637" s="357"/>
      <c r="O637" s="357"/>
      <c r="P637" s="357"/>
      <c r="Q637" s="357"/>
      <c r="R637" s="357"/>
      <c r="S637" s="357"/>
      <c r="T637" s="357"/>
      <c r="U637" s="357"/>
      <c r="V637" s="357"/>
      <c r="W637" s="357"/>
      <c r="X637" s="357"/>
      <c r="Y637" s="357"/>
      <c r="Z637" s="357"/>
      <c r="AA637" s="357"/>
      <c r="AB637" s="357"/>
      <c r="AC637" s="357"/>
      <c r="AD637" s="357"/>
      <c r="AE637" s="357"/>
      <c r="AF637" s="357"/>
      <c r="AG637" s="357"/>
      <c r="AH637" s="357"/>
      <c r="AI637" s="357"/>
      <c r="AJ637" s="357"/>
      <c r="AK637" s="357"/>
      <c r="AL637" s="357"/>
      <c r="AM637" s="357"/>
      <c r="AN637" s="357"/>
      <c r="AO637" s="357"/>
      <c r="AP637" s="357"/>
      <c r="AQ637" s="357"/>
      <c r="AR637" s="357"/>
      <c r="AS637" s="357"/>
      <c r="AT637" s="357"/>
      <c r="AU637" s="357"/>
      <c r="AV637" s="357"/>
      <c r="AW637" s="357"/>
      <c r="AX637" s="357"/>
      <c r="AY637" s="357"/>
      <c r="AZ637" s="357"/>
      <c r="BA637" s="357"/>
      <c r="BB637" s="357"/>
      <c r="BC637" s="357"/>
      <c r="BD637" s="357"/>
      <c r="BE637" s="357"/>
      <c r="BF637" s="357"/>
      <c r="BG637" s="357"/>
      <c r="BH637" s="357"/>
      <c r="BI637" s="357"/>
      <c r="BJ637" s="357"/>
      <c r="BK637" s="357"/>
    </row>
    <row r="638" spans="1:63" ht="9.75" customHeight="1">
      <c r="A638" s="357"/>
      <c r="B638" s="357"/>
      <c r="C638" s="357"/>
      <c r="D638" s="357"/>
      <c r="E638" s="357"/>
      <c r="F638" s="359"/>
      <c r="G638" s="357"/>
      <c r="H638" s="357"/>
      <c r="I638" s="357"/>
      <c r="J638" s="357"/>
      <c r="K638" s="357"/>
      <c r="L638" s="357"/>
      <c r="M638" s="357"/>
      <c r="N638" s="357"/>
      <c r="O638" s="357"/>
      <c r="P638" s="357"/>
      <c r="Q638" s="357"/>
      <c r="R638" s="357"/>
      <c r="S638" s="357"/>
      <c r="T638" s="357"/>
      <c r="U638" s="357"/>
      <c r="V638" s="357"/>
      <c r="W638" s="357"/>
      <c r="X638" s="357"/>
      <c r="Y638" s="357"/>
      <c r="Z638" s="357"/>
      <c r="AA638" s="357"/>
      <c r="AB638" s="357"/>
      <c r="AC638" s="357"/>
      <c r="AD638" s="357"/>
      <c r="AE638" s="357"/>
      <c r="AF638" s="357"/>
      <c r="AG638" s="357"/>
      <c r="AH638" s="357"/>
      <c r="AI638" s="357"/>
      <c r="AJ638" s="357"/>
      <c r="AK638" s="357"/>
      <c r="AL638" s="357"/>
      <c r="AM638" s="357"/>
      <c r="AN638" s="357"/>
      <c r="AO638" s="357"/>
      <c r="AP638" s="357"/>
      <c r="AQ638" s="357"/>
      <c r="AR638" s="357"/>
      <c r="AS638" s="357"/>
      <c r="AT638" s="357"/>
      <c r="AU638" s="357"/>
      <c r="AV638" s="357"/>
      <c r="AW638" s="357"/>
      <c r="AX638" s="357"/>
      <c r="AY638" s="357"/>
      <c r="AZ638" s="357"/>
      <c r="BA638" s="357"/>
      <c r="BB638" s="357"/>
      <c r="BC638" s="357"/>
      <c r="BD638" s="357"/>
      <c r="BE638" s="357"/>
      <c r="BF638" s="357"/>
      <c r="BG638" s="357"/>
      <c r="BH638" s="357"/>
      <c r="BI638" s="357"/>
      <c r="BJ638" s="357"/>
      <c r="BK638" s="357"/>
    </row>
    <row r="639" spans="1:63" ht="9.75" customHeight="1">
      <c r="A639" s="357"/>
      <c r="B639" s="357"/>
      <c r="C639" s="357"/>
      <c r="D639" s="357"/>
      <c r="E639" s="357"/>
      <c r="F639" s="359"/>
      <c r="G639" s="357"/>
      <c r="H639" s="357"/>
      <c r="I639" s="357"/>
      <c r="J639" s="357"/>
      <c r="K639" s="357"/>
      <c r="L639" s="357"/>
      <c r="M639" s="357"/>
      <c r="N639" s="357"/>
      <c r="O639" s="357"/>
      <c r="P639" s="357"/>
      <c r="Q639" s="357"/>
      <c r="R639" s="357"/>
      <c r="S639" s="357"/>
      <c r="T639" s="357"/>
      <c r="U639" s="357"/>
      <c r="V639" s="357"/>
      <c r="W639" s="357"/>
      <c r="X639" s="357"/>
      <c r="Y639" s="357"/>
      <c r="Z639" s="357"/>
      <c r="AA639" s="357"/>
      <c r="AB639" s="357"/>
      <c r="AC639" s="357"/>
      <c r="AD639" s="357"/>
      <c r="AE639" s="357"/>
      <c r="AF639" s="357"/>
      <c r="AG639" s="357"/>
      <c r="AH639" s="357"/>
      <c r="AI639" s="357"/>
      <c r="AJ639" s="357"/>
      <c r="AK639" s="357"/>
      <c r="AL639" s="357"/>
      <c r="AM639" s="357"/>
      <c r="AN639" s="357"/>
      <c r="AO639" s="357"/>
      <c r="AP639" s="357"/>
      <c r="AQ639" s="357"/>
      <c r="AR639" s="357"/>
      <c r="AS639" s="357"/>
      <c r="AT639" s="357"/>
      <c r="AU639" s="357"/>
      <c r="AV639" s="357"/>
      <c r="AW639" s="357"/>
      <c r="AX639" s="357"/>
      <c r="AY639" s="357"/>
      <c r="AZ639" s="357"/>
      <c r="BA639" s="357"/>
      <c r="BB639" s="357"/>
      <c r="BC639" s="357"/>
      <c r="BD639" s="357"/>
      <c r="BE639" s="357"/>
      <c r="BF639" s="357"/>
      <c r="BG639" s="357"/>
      <c r="BH639" s="357"/>
      <c r="BI639" s="357"/>
      <c r="BJ639" s="357"/>
      <c r="BK639" s="357"/>
    </row>
    <row r="640" spans="1:63" ht="9.75" customHeight="1">
      <c r="A640" s="357"/>
      <c r="B640" s="357"/>
      <c r="C640" s="357"/>
      <c r="D640" s="357"/>
      <c r="E640" s="357"/>
      <c r="F640" s="359"/>
      <c r="G640" s="357"/>
      <c r="H640" s="357"/>
      <c r="I640" s="357"/>
      <c r="J640" s="357"/>
      <c r="K640" s="357"/>
      <c r="L640" s="357"/>
      <c r="M640" s="357"/>
      <c r="N640" s="357"/>
      <c r="O640" s="357"/>
      <c r="P640" s="357"/>
      <c r="Q640" s="357"/>
      <c r="R640" s="357"/>
      <c r="S640" s="357"/>
      <c r="T640" s="357"/>
      <c r="U640" s="357"/>
      <c r="V640" s="357"/>
      <c r="W640" s="357"/>
      <c r="X640" s="357"/>
      <c r="Y640" s="357"/>
      <c r="Z640" s="357"/>
      <c r="AA640" s="357"/>
      <c r="AB640" s="357"/>
      <c r="AC640" s="357"/>
      <c r="AD640" s="357"/>
      <c r="AE640" s="357"/>
      <c r="AF640" s="357"/>
      <c r="AG640" s="357"/>
      <c r="AH640" s="357"/>
      <c r="AI640" s="357"/>
      <c r="AJ640" s="357"/>
      <c r="AK640" s="357"/>
      <c r="AL640" s="357"/>
      <c r="AM640" s="357"/>
      <c r="AN640" s="357"/>
      <c r="AO640" s="357"/>
      <c r="AP640" s="357"/>
      <c r="AQ640" s="357"/>
      <c r="AR640" s="357"/>
      <c r="AS640" s="357"/>
      <c r="AT640" s="357"/>
      <c r="AU640" s="357"/>
      <c r="AV640" s="357"/>
      <c r="AW640" s="357"/>
      <c r="AX640" s="357"/>
      <c r="AY640" s="357"/>
      <c r="AZ640" s="357"/>
      <c r="BA640" s="357"/>
      <c r="BB640" s="357"/>
      <c r="BC640" s="357"/>
      <c r="BD640" s="357"/>
      <c r="BE640" s="357"/>
      <c r="BF640" s="357"/>
      <c r="BG640" s="357"/>
      <c r="BH640" s="357"/>
      <c r="BI640" s="357"/>
      <c r="BJ640" s="357"/>
      <c r="BK640" s="357"/>
    </row>
    <row r="641" spans="1:63" ht="9.75" customHeight="1">
      <c r="A641" s="357"/>
      <c r="B641" s="357"/>
      <c r="C641" s="357"/>
      <c r="D641" s="357"/>
      <c r="E641" s="357"/>
      <c r="F641" s="359"/>
      <c r="G641" s="357"/>
      <c r="H641" s="357"/>
      <c r="I641" s="357"/>
      <c r="J641" s="357"/>
      <c r="K641" s="357"/>
      <c r="L641" s="357"/>
      <c r="M641" s="357"/>
      <c r="N641" s="357"/>
      <c r="O641" s="357"/>
      <c r="P641" s="357"/>
      <c r="Q641" s="357"/>
      <c r="R641" s="357"/>
      <c r="S641" s="357"/>
      <c r="T641" s="357"/>
      <c r="U641" s="357"/>
      <c r="V641" s="357"/>
      <c r="W641" s="357"/>
      <c r="X641" s="357"/>
      <c r="Y641" s="357"/>
      <c r="Z641" s="357"/>
      <c r="AA641" s="357"/>
      <c r="AB641" s="357"/>
      <c r="AC641" s="357"/>
      <c r="AD641" s="357"/>
      <c r="AE641" s="357"/>
      <c r="AF641" s="357"/>
      <c r="AG641" s="357"/>
      <c r="AH641" s="357"/>
      <c r="AI641" s="357"/>
      <c r="AJ641" s="357"/>
      <c r="AK641" s="357"/>
      <c r="AL641" s="357"/>
      <c r="AM641" s="357"/>
      <c r="AN641" s="357"/>
      <c r="AO641" s="357"/>
      <c r="AP641" s="357"/>
      <c r="AQ641" s="357"/>
      <c r="AR641" s="357"/>
      <c r="AS641" s="357"/>
      <c r="AT641" s="357"/>
      <c r="AU641" s="357"/>
      <c r="AV641" s="357"/>
      <c r="AW641" s="357"/>
      <c r="AX641" s="357"/>
      <c r="AY641" s="357"/>
      <c r="AZ641" s="357"/>
      <c r="BA641" s="357"/>
      <c r="BB641" s="357"/>
      <c r="BC641" s="357"/>
      <c r="BD641" s="357"/>
      <c r="BE641" s="357"/>
      <c r="BF641" s="357"/>
      <c r="BG641" s="357"/>
      <c r="BH641" s="357"/>
      <c r="BI641" s="357"/>
      <c r="BJ641" s="357"/>
      <c r="BK641" s="357"/>
    </row>
    <row r="642" spans="1:63" ht="9.75" customHeight="1">
      <c r="A642" s="357"/>
      <c r="B642" s="357"/>
      <c r="C642" s="357"/>
      <c r="D642" s="357"/>
      <c r="E642" s="357"/>
      <c r="F642" s="359"/>
      <c r="G642" s="357"/>
      <c r="H642" s="357"/>
      <c r="I642" s="357"/>
      <c r="J642" s="357"/>
      <c r="K642" s="357"/>
      <c r="L642" s="357"/>
      <c r="M642" s="357"/>
      <c r="N642" s="357"/>
      <c r="O642" s="357"/>
      <c r="P642" s="357"/>
      <c r="Q642" s="357"/>
      <c r="R642" s="357"/>
      <c r="S642" s="357"/>
      <c r="T642" s="357"/>
      <c r="U642" s="357"/>
      <c r="V642" s="357"/>
      <c r="W642" s="357"/>
      <c r="X642" s="357"/>
      <c r="Y642" s="357"/>
      <c r="Z642" s="357"/>
      <c r="AA642" s="357"/>
      <c r="AB642" s="357"/>
      <c r="AC642" s="357"/>
      <c r="AD642" s="357"/>
      <c r="AE642" s="357"/>
      <c r="AF642" s="357"/>
      <c r="AG642" s="357"/>
      <c r="AH642" s="357"/>
      <c r="AI642" s="357"/>
      <c r="AJ642" s="357"/>
      <c r="AK642" s="357"/>
      <c r="AL642" s="357"/>
      <c r="AM642" s="357"/>
      <c r="AN642" s="357"/>
      <c r="AO642" s="357"/>
      <c r="AP642" s="357"/>
      <c r="AQ642" s="357"/>
      <c r="AR642" s="357"/>
      <c r="AS642" s="357"/>
      <c r="AT642" s="357"/>
      <c r="AU642" s="357"/>
      <c r="AV642" s="357"/>
      <c r="AW642" s="357"/>
      <c r="AX642" s="357"/>
      <c r="AY642" s="357"/>
      <c r="AZ642" s="357"/>
      <c r="BA642" s="357"/>
      <c r="BB642" s="357"/>
      <c r="BC642" s="357"/>
      <c r="BD642" s="357"/>
      <c r="BE642" s="357"/>
      <c r="BF642" s="357"/>
      <c r="BG642" s="357"/>
      <c r="BH642" s="357"/>
      <c r="BI642" s="357"/>
      <c r="BJ642" s="357"/>
      <c r="BK642" s="357"/>
    </row>
    <row r="643" spans="1:63" ht="9.75" customHeight="1">
      <c r="A643" s="357"/>
      <c r="B643" s="357"/>
      <c r="C643" s="357"/>
      <c r="D643" s="357"/>
      <c r="E643" s="357"/>
      <c r="F643" s="359"/>
      <c r="G643" s="357"/>
      <c r="H643" s="357"/>
      <c r="I643" s="357"/>
      <c r="J643" s="357"/>
      <c r="K643" s="357"/>
      <c r="L643" s="357"/>
      <c r="M643" s="357"/>
      <c r="N643" s="357"/>
      <c r="O643" s="357"/>
      <c r="P643" s="357"/>
      <c r="Q643" s="357"/>
      <c r="R643" s="357"/>
      <c r="S643" s="357"/>
      <c r="T643" s="357"/>
      <c r="U643" s="357"/>
      <c r="V643" s="357"/>
      <c r="W643" s="357"/>
      <c r="X643" s="357"/>
      <c r="Y643" s="357"/>
      <c r="Z643" s="357"/>
      <c r="AA643" s="357"/>
      <c r="AB643" s="357"/>
      <c r="AC643" s="357"/>
      <c r="AD643" s="357"/>
      <c r="AE643" s="357"/>
      <c r="AF643" s="357"/>
      <c r="AG643" s="357"/>
      <c r="AH643" s="357"/>
      <c r="AI643" s="357"/>
      <c r="AJ643" s="357"/>
      <c r="AK643" s="357"/>
      <c r="AL643" s="357"/>
      <c r="AM643" s="357"/>
      <c r="AN643" s="357"/>
      <c r="AO643" s="357"/>
      <c r="AP643" s="357"/>
      <c r="AQ643" s="357"/>
      <c r="AR643" s="357"/>
      <c r="AS643" s="357"/>
      <c r="AT643" s="357"/>
      <c r="AU643" s="357"/>
      <c r="AV643" s="357"/>
      <c r="AW643" s="357"/>
      <c r="AX643" s="357"/>
      <c r="AY643" s="357"/>
      <c r="AZ643" s="357"/>
      <c r="BA643" s="357"/>
      <c r="BB643" s="357"/>
      <c r="BC643" s="357"/>
      <c r="BD643" s="357"/>
      <c r="BE643" s="357"/>
      <c r="BF643" s="357"/>
      <c r="BG643" s="357"/>
      <c r="BH643" s="357"/>
      <c r="BI643" s="357"/>
      <c r="BJ643" s="357"/>
      <c r="BK643" s="357"/>
    </row>
    <row r="644" spans="1:63" ht="9.75" customHeight="1">
      <c r="A644" s="357"/>
      <c r="B644" s="357"/>
      <c r="C644" s="357"/>
      <c r="D644" s="357"/>
      <c r="E644" s="357"/>
      <c r="F644" s="359"/>
      <c r="G644" s="357"/>
      <c r="H644" s="357"/>
      <c r="I644" s="357"/>
      <c r="J644" s="357"/>
      <c r="K644" s="357"/>
      <c r="L644" s="357"/>
      <c r="M644" s="357"/>
      <c r="N644" s="357"/>
      <c r="O644" s="357"/>
      <c r="P644" s="357"/>
      <c r="Q644" s="357"/>
      <c r="R644" s="357"/>
      <c r="S644" s="357"/>
      <c r="T644" s="357"/>
      <c r="U644" s="357"/>
      <c r="V644" s="357"/>
      <c r="W644" s="357"/>
      <c r="X644" s="357"/>
      <c r="Y644" s="357"/>
      <c r="Z644" s="357"/>
      <c r="AA644" s="357"/>
      <c r="AB644" s="357"/>
      <c r="AC644" s="357"/>
      <c r="AD644" s="357"/>
      <c r="AE644" s="357"/>
      <c r="AF644" s="357"/>
      <c r="AG644" s="357"/>
      <c r="AH644" s="357"/>
      <c r="AI644" s="357"/>
      <c r="AJ644" s="357"/>
      <c r="AK644" s="357"/>
      <c r="AL644" s="357"/>
      <c r="AM644" s="357"/>
      <c r="AN644" s="357"/>
      <c r="AO644" s="357"/>
      <c r="AP644" s="357"/>
      <c r="AQ644" s="357"/>
      <c r="AR644" s="357"/>
      <c r="AS644" s="357"/>
      <c r="AT644" s="357"/>
      <c r="AU644" s="357"/>
      <c r="AV644" s="357"/>
      <c r="AW644" s="357"/>
      <c r="AX644" s="357"/>
      <c r="AY644" s="357"/>
      <c r="AZ644" s="357"/>
      <c r="BA644" s="357"/>
      <c r="BB644" s="357"/>
      <c r="BC644" s="357"/>
      <c r="BD644" s="357"/>
      <c r="BE644" s="357"/>
      <c r="BF644" s="357"/>
      <c r="BG644" s="357"/>
      <c r="BH644" s="357"/>
      <c r="BI644" s="357"/>
      <c r="BJ644" s="357"/>
      <c r="BK644" s="357"/>
    </row>
    <row r="645" spans="1:63" ht="9.75" customHeight="1">
      <c r="A645" s="357"/>
      <c r="B645" s="357"/>
      <c r="C645" s="357"/>
      <c r="D645" s="357"/>
      <c r="E645" s="357"/>
      <c r="F645" s="359"/>
      <c r="G645" s="357"/>
      <c r="H645" s="357"/>
      <c r="I645" s="357"/>
      <c r="J645" s="357"/>
      <c r="K645" s="357"/>
      <c r="L645" s="357"/>
      <c r="M645" s="357"/>
      <c r="N645" s="357"/>
      <c r="O645" s="357"/>
      <c r="P645" s="357"/>
      <c r="Q645" s="357"/>
      <c r="R645" s="357"/>
      <c r="S645" s="357"/>
      <c r="T645" s="357"/>
      <c r="U645" s="357"/>
      <c r="V645" s="357"/>
      <c r="W645" s="357"/>
      <c r="X645" s="357"/>
      <c r="Y645" s="357"/>
      <c r="Z645" s="357"/>
      <c r="AA645" s="357"/>
      <c r="AB645" s="357"/>
      <c r="AC645" s="357"/>
      <c r="AD645" s="357"/>
      <c r="AE645" s="357"/>
      <c r="AF645" s="357"/>
      <c r="AG645" s="357"/>
      <c r="AH645" s="357"/>
      <c r="AI645" s="357"/>
      <c r="AJ645" s="357"/>
      <c r="AK645" s="357"/>
      <c r="AL645" s="357"/>
      <c r="AM645" s="357"/>
      <c r="AN645" s="357"/>
      <c r="AO645" s="357"/>
      <c r="AP645" s="357"/>
      <c r="AQ645" s="357"/>
      <c r="AR645" s="357"/>
      <c r="AS645" s="357"/>
      <c r="AT645" s="357"/>
      <c r="AU645" s="357"/>
      <c r="AV645" s="357"/>
      <c r="AW645" s="357"/>
      <c r="AX645" s="357"/>
      <c r="AY645" s="357"/>
      <c r="AZ645" s="357"/>
      <c r="BA645" s="357"/>
      <c r="BB645" s="357"/>
      <c r="BC645" s="357"/>
      <c r="BD645" s="357"/>
      <c r="BE645" s="357"/>
      <c r="BF645" s="357"/>
      <c r="BG645" s="357"/>
      <c r="BH645" s="357"/>
      <c r="BI645" s="357"/>
      <c r="BJ645" s="357"/>
      <c r="BK645" s="357"/>
    </row>
    <row r="646" spans="1:63" ht="9.75" customHeight="1">
      <c r="A646" s="357"/>
      <c r="B646" s="357"/>
      <c r="C646" s="357"/>
      <c r="D646" s="357"/>
      <c r="E646" s="357"/>
      <c r="F646" s="359"/>
      <c r="G646" s="357"/>
      <c r="H646" s="357"/>
      <c r="I646" s="357"/>
      <c r="J646" s="357"/>
      <c r="K646" s="357"/>
      <c r="L646" s="357"/>
      <c r="M646" s="357"/>
      <c r="N646" s="357"/>
      <c r="O646" s="357"/>
      <c r="P646" s="357"/>
      <c r="Q646" s="357"/>
      <c r="R646" s="357"/>
      <c r="S646" s="357"/>
      <c r="T646" s="357"/>
      <c r="U646" s="357"/>
      <c r="V646" s="357"/>
      <c r="W646" s="357"/>
      <c r="X646" s="357"/>
      <c r="Y646" s="357"/>
      <c r="Z646" s="357"/>
      <c r="AA646" s="357"/>
      <c r="AB646" s="357"/>
      <c r="AC646" s="357"/>
      <c r="AD646" s="357"/>
      <c r="AE646" s="357"/>
      <c r="AF646" s="357"/>
      <c r="AG646" s="357"/>
      <c r="AH646" s="357"/>
      <c r="AI646" s="357"/>
      <c r="AJ646" s="357"/>
      <c r="AK646" s="357"/>
      <c r="AL646" s="357"/>
      <c r="AM646" s="357"/>
      <c r="AN646" s="357"/>
      <c r="AO646" s="357"/>
      <c r="AP646" s="357"/>
      <c r="AQ646" s="357"/>
      <c r="AR646" s="357"/>
      <c r="AS646" s="357"/>
      <c r="AT646" s="357"/>
      <c r="AU646" s="357"/>
      <c r="AV646" s="357"/>
      <c r="AW646" s="357"/>
      <c r="AX646" s="357"/>
      <c r="AY646" s="357"/>
      <c r="AZ646" s="357"/>
      <c r="BA646" s="357"/>
      <c r="BB646" s="357"/>
      <c r="BC646" s="357"/>
      <c r="BD646" s="357"/>
      <c r="BE646" s="357"/>
      <c r="BF646" s="357"/>
      <c r="BG646" s="357"/>
      <c r="BH646" s="357"/>
      <c r="BI646" s="357"/>
      <c r="BJ646" s="357"/>
      <c r="BK646" s="357"/>
    </row>
    <row r="647" spans="1:63" ht="9.75" customHeight="1">
      <c r="A647" s="357"/>
      <c r="B647" s="357"/>
      <c r="C647" s="357"/>
      <c r="D647" s="357"/>
      <c r="E647" s="357"/>
      <c r="F647" s="359"/>
      <c r="G647" s="357"/>
      <c r="H647" s="357"/>
      <c r="I647" s="357"/>
      <c r="J647" s="357"/>
      <c r="K647" s="357"/>
      <c r="L647" s="357"/>
      <c r="M647" s="357"/>
      <c r="N647" s="357"/>
      <c r="O647" s="357"/>
      <c r="P647" s="357"/>
      <c r="Q647" s="357"/>
      <c r="R647" s="357"/>
      <c r="S647" s="357"/>
      <c r="T647" s="357"/>
      <c r="U647" s="357"/>
      <c r="V647" s="357"/>
      <c r="W647" s="357"/>
      <c r="X647" s="357"/>
      <c r="Y647" s="357"/>
      <c r="Z647" s="357"/>
      <c r="AA647" s="357"/>
      <c r="AB647" s="357"/>
      <c r="AC647" s="357"/>
      <c r="AD647" s="357"/>
      <c r="AE647" s="357"/>
      <c r="AF647" s="357"/>
      <c r="AG647" s="357"/>
      <c r="AH647" s="357"/>
      <c r="AI647" s="357"/>
      <c r="AJ647" s="357"/>
      <c r="AK647" s="357"/>
      <c r="AL647" s="357"/>
      <c r="AM647" s="357"/>
      <c r="AN647" s="357"/>
      <c r="AO647" s="357"/>
      <c r="AP647" s="357"/>
      <c r="AQ647" s="357"/>
      <c r="AR647" s="357"/>
      <c r="AS647" s="357"/>
      <c r="AT647" s="357"/>
      <c r="AU647" s="357"/>
      <c r="AV647" s="357"/>
      <c r="AW647" s="357"/>
      <c r="AX647" s="357"/>
      <c r="AY647" s="357"/>
      <c r="AZ647" s="357"/>
      <c r="BA647" s="357"/>
      <c r="BB647" s="357"/>
      <c r="BC647" s="357"/>
      <c r="BD647" s="357"/>
      <c r="BE647" s="357"/>
      <c r="BF647" s="357"/>
      <c r="BG647" s="357"/>
      <c r="BH647" s="357"/>
      <c r="BI647" s="357"/>
      <c r="BJ647" s="357"/>
      <c r="BK647" s="357"/>
    </row>
    <row r="648" spans="1:63" ht="9.75" customHeight="1">
      <c r="A648" s="357"/>
      <c r="B648" s="357"/>
      <c r="C648" s="357"/>
      <c r="D648" s="357"/>
      <c r="E648" s="357"/>
      <c r="F648" s="359"/>
      <c r="G648" s="357"/>
      <c r="H648" s="357"/>
      <c r="I648" s="357"/>
      <c r="J648" s="357"/>
      <c r="K648" s="357"/>
      <c r="L648" s="357"/>
      <c r="M648" s="357"/>
      <c r="N648" s="357"/>
      <c r="O648" s="357"/>
      <c r="P648" s="357"/>
      <c r="Q648" s="357"/>
      <c r="R648" s="357"/>
      <c r="S648" s="357"/>
      <c r="T648" s="357"/>
      <c r="U648" s="357"/>
      <c r="V648" s="357"/>
      <c r="W648" s="357"/>
      <c r="X648" s="357"/>
      <c r="Y648" s="357"/>
      <c r="Z648" s="357"/>
      <c r="AA648" s="357"/>
      <c r="AB648" s="357"/>
      <c r="AC648" s="357"/>
      <c r="AD648" s="357"/>
      <c r="AE648" s="357"/>
      <c r="AF648" s="357"/>
      <c r="AG648" s="357"/>
      <c r="AH648" s="357"/>
      <c r="AI648" s="357"/>
      <c r="AJ648" s="357"/>
      <c r="AK648" s="357"/>
      <c r="AL648" s="357"/>
      <c r="AM648" s="357"/>
      <c r="AN648" s="357"/>
      <c r="AO648" s="357"/>
      <c r="AP648" s="357"/>
      <c r="AQ648" s="357"/>
      <c r="AR648" s="357"/>
      <c r="AS648" s="357"/>
      <c r="AT648" s="357"/>
      <c r="AU648" s="357"/>
      <c r="AV648" s="357"/>
      <c r="AW648" s="357"/>
      <c r="AX648" s="357"/>
      <c r="AY648" s="357"/>
      <c r="AZ648" s="357"/>
      <c r="BA648" s="357"/>
      <c r="BB648" s="357"/>
      <c r="BC648" s="357"/>
      <c r="BD648" s="357"/>
      <c r="BE648" s="357"/>
      <c r="BF648" s="357"/>
      <c r="BG648" s="357"/>
      <c r="BH648" s="357"/>
      <c r="BI648" s="357"/>
      <c r="BJ648" s="357"/>
      <c r="BK648" s="357"/>
    </row>
    <row r="649" spans="1:63" ht="9.75" customHeight="1">
      <c r="A649" s="357"/>
      <c r="B649" s="357"/>
      <c r="C649" s="357"/>
      <c r="D649" s="357"/>
      <c r="E649" s="357"/>
      <c r="F649" s="359"/>
      <c r="G649" s="357"/>
      <c r="H649" s="357"/>
      <c r="I649" s="357"/>
      <c r="J649" s="357"/>
      <c r="K649" s="357"/>
      <c r="L649" s="357"/>
      <c r="M649" s="357"/>
      <c r="N649" s="357"/>
      <c r="O649" s="357"/>
      <c r="P649" s="357"/>
      <c r="Q649" s="357"/>
      <c r="R649" s="357"/>
      <c r="S649" s="357"/>
      <c r="T649" s="357"/>
      <c r="U649" s="357"/>
      <c r="V649" s="357"/>
      <c r="W649" s="357"/>
      <c r="X649" s="357"/>
      <c r="Y649" s="357"/>
      <c r="Z649" s="357"/>
      <c r="AA649" s="357"/>
      <c r="AB649" s="357"/>
      <c r="AC649" s="357"/>
      <c r="AD649" s="357"/>
      <c r="AE649" s="357"/>
      <c r="AF649" s="357"/>
      <c r="AG649" s="357"/>
      <c r="AH649" s="357"/>
      <c r="AI649" s="357"/>
      <c r="AJ649" s="357"/>
      <c r="AK649" s="357"/>
      <c r="AL649" s="357"/>
      <c r="AM649" s="357"/>
      <c r="AN649" s="357"/>
      <c r="AO649" s="357"/>
      <c r="AP649" s="357"/>
      <c r="AQ649" s="357"/>
      <c r="AR649" s="357"/>
      <c r="AS649" s="357"/>
      <c r="AT649" s="357"/>
      <c r="AU649" s="357"/>
      <c r="AV649" s="357"/>
      <c r="AW649" s="357"/>
      <c r="AX649" s="357"/>
      <c r="AY649" s="357"/>
      <c r="AZ649" s="357"/>
      <c r="BA649" s="357"/>
      <c r="BB649" s="357"/>
      <c r="BC649" s="357"/>
      <c r="BD649" s="357"/>
      <c r="BE649" s="357"/>
      <c r="BF649" s="357"/>
      <c r="BG649" s="357"/>
      <c r="BH649" s="357"/>
      <c r="BI649" s="357"/>
      <c r="BJ649" s="357"/>
      <c r="BK649" s="357"/>
    </row>
    <row r="650" spans="1:63" ht="9.75" customHeight="1">
      <c r="A650" s="357"/>
      <c r="B650" s="357"/>
      <c r="C650" s="357"/>
      <c r="D650" s="357"/>
      <c r="E650" s="357"/>
      <c r="F650" s="359"/>
      <c r="G650" s="357"/>
      <c r="H650" s="357"/>
      <c r="I650" s="357"/>
      <c r="J650" s="357"/>
      <c r="K650" s="357"/>
      <c r="L650" s="357"/>
      <c r="M650" s="357"/>
      <c r="N650" s="357"/>
      <c r="O650" s="357"/>
      <c r="P650" s="357"/>
      <c r="Q650" s="357"/>
      <c r="R650" s="357"/>
      <c r="S650" s="357"/>
      <c r="T650" s="357"/>
      <c r="U650" s="357"/>
      <c r="V650" s="357"/>
      <c r="W650" s="357"/>
      <c r="X650" s="357"/>
      <c r="Y650" s="357"/>
      <c r="Z650" s="357"/>
      <c r="AA650" s="357"/>
      <c r="AB650" s="357"/>
      <c r="AC650" s="357"/>
      <c r="AD650" s="357"/>
      <c r="AE650" s="357"/>
      <c r="AF650" s="357"/>
      <c r="AG650" s="357"/>
      <c r="AH650" s="357"/>
      <c r="AI650" s="357"/>
      <c r="AJ650" s="357"/>
      <c r="AK650" s="357"/>
      <c r="AL650" s="357"/>
      <c r="AM650" s="357"/>
      <c r="AN650" s="357"/>
      <c r="AO650" s="357"/>
      <c r="AP650" s="357"/>
      <c r="AQ650" s="357"/>
      <c r="AR650" s="357"/>
      <c r="AS650" s="357"/>
      <c r="AT650" s="357"/>
      <c r="AU650" s="357"/>
      <c r="AV650" s="357"/>
      <c r="AW650" s="357"/>
      <c r="AX650" s="357"/>
      <c r="AY650" s="357"/>
      <c r="AZ650" s="357"/>
      <c r="BA650" s="357"/>
      <c r="BB650" s="357"/>
      <c r="BC650" s="357"/>
      <c r="BD650" s="357"/>
      <c r="BE650" s="357"/>
      <c r="BF650" s="357"/>
      <c r="BG650" s="357"/>
      <c r="BH650" s="357"/>
      <c r="BI650" s="357"/>
      <c r="BJ650" s="357"/>
      <c r="BK650" s="357"/>
    </row>
    <row r="651" spans="1:63" ht="9.75" customHeight="1">
      <c r="A651" s="357"/>
      <c r="B651" s="357"/>
      <c r="C651" s="357"/>
      <c r="D651" s="357"/>
      <c r="E651" s="357"/>
      <c r="F651" s="359"/>
      <c r="G651" s="357"/>
      <c r="H651" s="357"/>
      <c r="I651" s="357"/>
      <c r="J651" s="357"/>
      <c r="K651" s="357"/>
      <c r="L651" s="357"/>
      <c r="M651" s="357"/>
      <c r="N651" s="357"/>
      <c r="O651" s="357"/>
      <c r="P651" s="357"/>
      <c r="Q651" s="357"/>
      <c r="R651" s="357"/>
      <c r="S651" s="357"/>
      <c r="T651" s="357"/>
      <c r="U651" s="357"/>
      <c r="V651" s="357"/>
      <c r="W651" s="357"/>
      <c r="X651" s="357"/>
      <c r="Y651" s="357"/>
      <c r="Z651" s="357"/>
      <c r="AA651" s="357"/>
      <c r="AB651" s="357"/>
      <c r="AC651" s="357"/>
      <c r="AD651" s="357"/>
      <c r="AE651" s="357"/>
      <c r="AF651" s="357"/>
      <c r="AG651" s="357"/>
      <c r="AH651" s="357"/>
      <c r="AI651" s="357"/>
      <c r="AJ651" s="357"/>
      <c r="AK651" s="357"/>
      <c r="AL651" s="357"/>
      <c r="AM651" s="357"/>
      <c r="AN651" s="357"/>
      <c r="AO651" s="357"/>
      <c r="AP651" s="357"/>
      <c r="AQ651" s="357"/>
      <c r="AR651" s="357"/>
      <c r="AS651" s="357"/>
      <c r="AT651" s="357"/>
      <c r="AU651" s="357"/>
      <c r="AV651" s="357"/>
      <c r="AW651" s="357"/>
      <c r="AX651" s="357"/>
      <c r="AY651" s="357"/>
      <c r="AZ651" s="357"/>
      <c r="BA651" s="357"/>
      <c r="BB651" s="357"/>
      <c r="BC651" s="357"/>
      <c r="BD651" s="357"/>
      <c r="BE651" s="357"/>
      <c r="BF651" s="357"/>
      <c r="BG651" s="357"/>
      <c r="BH651" s="357"/>
      <c r="BI651" s="357"/>
      <c r="BJ651" s="357"/>
      <c r="BK651" s="357"/>
    </row>
    <row r="652" spans="1:63" ht="9.75" customHeight="1">
      <c r="A652" s="357"/>
      <c r="B652" s="357"/>
      <c r="C652" s="357"/>
      <c r="D652" s="357"/>
      <c r="E652" s="357"/>
      <c r="F652" s="359"/>
      <c r="G652" s="357"/>
      <c r="H652" s="357"/>
      <c r="I652" s="357"/>
      <c r="J652" s="357"/>
      <c r="K652" s="357"/>
      <c r="L652" s="357"/>
      <c r="M652" s="357"/>
      <c r="N652" s="357"/>
      <c r="O652" s="357"/>
      <c r="P652" s="357"/>
      <c r="Q652" s="357"/>
      <c r="R652" s="357"/>
      <c r="S652" s="357"/>
      <c r="T652" s="357"/>
      <c r="U652" s="357"/>
      <c r="V652" s="357"/>
      <c r="W652" s="357"/>
      <c r="X652" s="357"/>
      <c r="Y652" s="357"/>
      <c r="Z652" s="357"/>
      <c r="AA652" s="357"/>
      <c r="AB652" s="357"/>
      <c r="AC652" s="357"/>
      <c r="AD652" s="357"/>
      <c r="AE652" s="357"/>
      <c r="AF652" s="357"/>
      <c r="AG652" s="357"/>
      <c r="AH652" s="357"/>
      <c r="AI652" s="357"/>
      <c r="AJ652" s="357"/>
      <c r="AK652" s="357"/>
      <c r="AL652" s="357"/>
      <c r="AM652" s="357"/>
      <c r="AN652" s="357"/>
      <c r="AO652" s="357"/>
      <c r="AP652" s="357"/>
      <c r="AQ652" s="357"/>
      <c r="AR652" s="357"/>
      <c r="AS652" s="357"/>
      <c r="AT652" s="357"/>
      <c r="AU652" s="357"/>
      <c r="AV652" s="357"/>
      <c r="AW652" s="357"/>
      <c r="AX652" s="357"/>
      <c r="AY652" s="357"/>
      <c r="AZ652" s="357"/>
      <c r="BA652" s="357"/>
      <c r="BB652" s="357"/>
      <c r="BC652" s="357"/>
      <c r="BD652" s="357"/>
      <c r="BE652" s="357"/>
      <c r="BF652" s="357"/>
      <c r="BG652" s="357"/>
      <c r="BH652" s="357"/>
      <c r="BI652" s="357"/>
      <c r="BJ652" s="357"/>
      <c r="BK652" s="357"/>
    </row>
    <row r="653" spans="1:63" ht="9.75" customHeight="1">
      <c r="A653" s="357"/>
      <c r="B653" s="357"/>
      <c r="C653" s="357"/>
      <c r="D653" s="357"/>
      <c r="E653" s="357"/>
      <c r="F653" s="359"/>
      <c r="G653" s="357"/>
      <c r="H653" s="357"/>
      <c r="I653" s="357"/>
      <c r="J653" s="357"/>
      <c r="K653" s="357"/>
      <c r="L653" s="357"/>
      <c r="M653" s="357"/>
      <c r="N653" s="357"/>
      <c r="O653" s="357"/>
      <c r="P653" s="357"/>
      <c r="Q653" s="357"/>
      <c r="R653" s="357"/>
      <c r="S653" s="357"/>
      <c r="T653" s="357"/>
      <c r="U653" s="357"/>
      <c r="V653" s="357"/>
      <c r="W653" s="357"/>
      <c r="X653" s="357"/>
      <c r="Y653" s="357"/>
      <c r="Z653" s="357"/>
      <c r="AA653" s="357"/>
      <c r="AB653" s="357"/>
      <c r="AC653" s="357"/>
      <c r="AD653" s="357"/>
      <c r="AE653" s="357"/>
      <c r="AF653" s="357"/>
      <c r="AG653" s="357"/>
      <c r="AH653" s="357"/>
      <c r="AI653" s="357"/>
      <c r="AJ653" s="357"/>
      <c r="AK653" s="357"/>
      <c r="AL653" s="357"/>
      <c r="AM653" s="357"/>
      <c r="AN653" s="357"/>
      <c r="AO653" s="357"/>
      <c r="AP653" s="357"/>
      <c r="AQ653" s="357"/>
      <c r="AR653" s="357"/>
      <c r="AS653" s="357"/>
      <c r="AT653" s="357"/>
      <c r="AU653" s="357"/>
      <c r="AV653" s="357"/>
      <c r="AW653" s="357"/>
      <c r="AX653" s="357"/>
      <c r="AY653" s="357"/>
      <c r="AZ653" s="357"/>
      <c r="BA653" s="357"/>
      <c r="BB653" s="357"/>
      <c r="BC653" s="357"/>
      <c r="BD653" s="357"/>
      <c r="BE653" s="357"/>
      <c r="BF653" s="357"/>
      <c r="BG653" s="357"/>
      <c r="BH653" s="357"/>
      <c r="BI653" s="357"/>
      <c r="BJ653" s="357"/>
      <c r="BK653" s="357"/>
    </row>
    <row r="654" spans="1:63" ht="9.75" customHeight="1">
      <c r="A654" s="357"/>
      <c r="B654" s="357"/>
      <c r="C654" s="357"/>
      <c r="D654" s="357"/>
      <c r="E654" s="357"/>
      <c r="F654" s="359"/>
      <c r="G654" s="357"/>
      <c r="H654" s="357"/>
      <c r="I654" s="357"/>
      <c r="J654" s="357"/>
      <c r="K654" s="357"/>
      <c r="L654" s="357"/>
      <c r="M654" s="357"/>
      <c r="N654" s="357"/>
      <c r="O654" s="357"/>
      <c r="P654" s="357"/>
      <c r="Q654" s="357"/>
      <c r="R654" s="357"/>
      <c r="S654" s="357"/>
      <c r="T654" s="357"/>
      <c r="U654" s="357"/>
      <c r="V654" s="357"/>
      <c r="W654" s="357"/>
      <c r="X654" s="357"/>
      <c r="Y654" s="357"/>
      <c r="Z654" s="357"/>
      <c r="AA654" s="357"/>
      <c r="AB654" s="357"/>
      <c r="AC654" s="357"/>
      <c r="AD654" s="357"/>
      <c r="AE654" s="357"/>
      <c r="AF654" s="357"/>
      <c r="AG654" s="357"/>
      <c r="AH654" s="357"/>
      <c r="AI654" s="357"/>
      <c r="AJ654" s="357"/>
      <c r="AK654" s="357"/>
      <c r="AL654" s="357"/>
      <c r="AM654" s="357"/>
      <c r="AN654" s="357"/>
      <c r="AO654" s="357"/>
      <c r="AP654" s="357"/>
      <c r="AQ654" s="357"/>
      <c r="AR654" s="357"/>
      <c r="AS654" s="357"/>
      <c r="AT654" s="357"/>
      <c r="AU654" s="357"/>
      <c r="AV654" s="357"/>
      <c r="AW654" s="357"/>
      <c r="AX654" s="357"/>
      <c r="AY654" s="357"/>
      <c r="AZ654" s="357"/>
      <c r="BA654" s="357"/>
      <c r="BB654" s="357"/>
      <c r="BC654" s="357"/>
      <c r="BD654" s="357"/>
      <c r="BE654" s="357"/>
      <c r="BF654" s="357"/>
      <c r="BG654" s="357"/>
      <c r="BH654" s="357"/>
      <c r="BI654" s="357"/>
      <c r="BJ654" s="357"/>
      <c r="BK654" s="357"/>
    </row>
    <row r="655" spans="1:63" ht="9.75" customHeight="1">
      <c r="A655" s="357"/>
      <c r="B655" s="357"/>
      <c r="C655" s="357"/>
      <c r="D655" s="357"/>
      <c r="E655" s="357"/>
      <c r="F655" s="359"/>
      <c r="G655" s="357"/>
      <c r="H655" s="357"/>
      <c r="I655" s="357"/>
      <c r="J655" s="357"/>
      <c r="K655" s="357"/>
      <c r="L655" s="357"/>
      <c r="M655" s="357"/>
      <c r="N655" s="357"/>
      <c r="O655" s="357"/>
      <c r="P655" s="357"/>
      <c r="Q655" s="357"/>
      <c r="R655" s="357"/>
      <c r="S655" s="357"/>
      <c r="T655" s="357"/>
      <c r="U655" s="357"/>
      <c r="V655" s="357"/>
      <c r="W655" s="357"/>
      <c r="X655" s="357"/>
      <c r="Y655" s="357"/>
      <c r="Z655" s="357"/>
      <c r="AA655" s="357"/>
      <c r="AB655" s="357"/>
      <c r="AC655" s="357"/>
      <c r="AD655" s="357"/>
      <c r="AE655" s="357"/>
      <c r="AF655" s="357"/>
      <c r="AG655" s="357"/>
      <c r="AH655" s="357"/>
      <c r="AI655" s="357"/>
      <c r="AJ655" s="357"/>
      <c r="AK655" s="357"/>
      <c r="AL655" s="357"/>
      <c r="AM655" s="357"/>
      <c r="AN655" s="357"/>
      <c r="AO655" s="357"/>
      <c r="AP655" s="357"/>
      <c r="AQ655" s="357"/>
      <c r="AR655" s="357"/>
      <c r="AS655" s="357"/>
      <c r="AT655" s="357"/>
      <c r="AU655" s="357"/>
      <c r="AV655" s="357"/>
      <c r="AW655" s="357"/>
      <c r="AX655" s="357"/>
      <c r="AY655" s="357"/>
      <c r="AZ655" s="357"/>
      <c r="BA655" s="357"/>
      <c r="BB655" s="357"/>
      <c r="BC655" s="357"/>
      <c r="BD655" s="357"/>
      <c r="BE655" s="357"/>
      <c r="BF655" s="357"/>
      <c r="BG655" s="357"/>
      <c r="BH655" s="357"/>
      <c r="BI655" s="357"/>
      <c r="BJ655" s="357"/>
      <c r="BK655" s="357"/>
    </row>
    <row r="656" spans="1:63" ht="9.75" customHeight="1">
      <c r="A656" s="357"/>
      <c r="B656" s="357"/>
      <c r="C656" s="357"/>
      <c r="D656" s="357"/>
      <c r="E656" s="357"/>
      <c r="F656" s="359"/>
      <c r="G656" s="357"/>
      <c r="H656" s="357"/>
      <c r="I656" s="357"/>
      <c r="J656" s="357"/>
      <c r="K656" s="357"/>
      <c r="L656" s="357"/>
      <c r="M656" s="357"/>
      <c r="N656" s="357"/>
      <c r="O656" s="357"/>
      <c r="P656" s="357"/>
      <c r="Q656" s="357"/>
      <c r="R656" s="357"/>
      <c r="S656" s="357"/>
      <c r="T656" s="357"/>
      <c r="U656" s="357"/>
      <c r="V656" s="357"/>
      <c r="W656" s="357"/>
      <c r="X656" s="357"/>
      <c r="Y656" s="357"/>
      <c r="Z656" s="357"/>
      <c r="AA656" s="357"/>
      <c r="AB656" s="357"/>
      <c r="AC656" s="357"/>
      <c r="AD656" s="357"/>
      <c r="AE656" s="357"/>
      <c r="AF656" s="357"/>
      <c r="AG656" s="357"/>
      <c r="AH656" s="357"/>
      <c r="AI656" s="357"/>
      <c r="AJ656" s="357"/>
      <c r="AK656" s="357"/>
      <c r="AL656" s="357"/>
      <c r="AM656" s="357"/>
      <c r="AN656" s="357"/>
      <c r="AO656" s="357"/>
      <c r="AP656" s="357"/>
      <c r="AQ656" s="357"/>
      <c r="AR656" s="357"/>
      <c r="AS656" s="357"/>
      <c r="AT656" s="357"/>
      <c r="AU656" s="357"/>
      <c r="AV656" s="357"/>
      <c r="AW656" s="357"/>
      <c r="AX656" s="357"/>
      <c r="AY656" s="357"/>
      <c r="AZ656" s="357"/>
      <c r="BA656" s="357"/>
      <c r="BB656" s="357"/>
      <c r="BC656" s="357"/>
      <c r="BD656" s="357"/>
      <c r="BE656" s="357"/>
      <c r="BF656" s="357"/>
      <c r="BG656" s="357"/>
      <c r="BH656" s="357"/>
      <c r="BI656" s="357"/>
      <c r="BJ656" s="357"/>
      <c r="BK656" s="357"/>
    </row>
    <row r="657" spans="1:63" ht="9.75" customHeight="1">
      <c r="A657" s="357"/>
      <c r="B657" s="357"/>
      <c r="C657" s="357"/>
      <c r="D657" s="357"/>
      <c r="E657" s="357"/>
      <c r="F657" s="359"/>
      <c r="G657" s="357"/>
      <c r="H657" s="357"/>
      <c r="I657" s="357"/>
      <c r="J657" s="357"/>
      <c r="K657" s="357"/>
      <c r="L657" s="357"/>
      <c r="M657" s="357"/>
      <c r="N657" s="357"/>
      <c r="O657" s="357"/>
      <c r="P657" s="357"/>
      <c r="Q657" s="357"/>
      <c r="R657" s="357"/>
      <c r="S657" s="357"/>
      <c r="T657" s="357"/>
      <c r="U657" s="357"/>
      <c r="V657" s="357"/>
      <c r="W657" s="357"/>
      <c r="X657" s="357"/>
      <c r="Y657" s="357"/>
      <c r="Z657" s="357"/>
      <c r="AA657" s="357"/>
      <c r="AB657" s="357"/>
      <c r="AC657" s="357"/>
      <c r="AD657" s="357"/>
      <c r="AE657" s="357"/>
      <c r="AF657" s="357"/>
      <c r="AG657" s="357"/>
      <c r="AH657" s="357"/>
      <c r="AI657" s="357"/>
      <c r="AJ657" s="357"/>
      <c r="AK657" s="357"/>
      <c r="AL657" s="357"/>
      <c r="AM657" s="357"/>
      <c r="AN657" s="357"/>
      <c r="AO657" s="357"/>
      <c r="AP657" s="357"/>
      <c r="AQ657" s="357"/>
      <c r="AR657" s="357"/>
      <c r="AS657" s="357"/>
      <c r="AT657" s="357"/>
      <c r="AU657" s="357"/>
      <c r="AV657" s="357"/>
      <c r="AW657" s="357"/>
      <c r="AX657" s="357"/>
      <c r="AY657" s="357"/>
      <c r="AZ657" s="357"/>
      <c r="BA657" s="357"/>
      <c r="BB657" s="357"/>
      <c r="BC657" s="357"/>
      <c r="BD657" s="357"/>
      <c r="BE657" s="357"/>
      <c r="BF657" s="357"/>
      <c r="BG657" s="357"/>
      <c r="BH657" s="357"/>
      <c r="BI657" s="357"/>
      <c r="BJ657" s="357"/>
      <c r="BK657" s="357"/>
    </row>
    <row r="658" spans="1:63" ht="9.75" customHeight="1">
      <c r="A658" s="357"/>
      <c r="B658" s="357"/>
      <c r="C658" s="357"/>
      <c r="D658" s="357"/>
      <c r="E658" s="357"/>
      <c r="F658" s="359"/>
      <c r="G658" s="357"/>
      <c r="H658" s="357"/>
      <c r="I658" s="357"/>
      <c r="J658" s="357"/>
      <c r="K658" s="357"/>
      <c r="L658" s="357"/>
      <c r="M658" s="357"/>
      <c r="N658" s="357"/>
      <c r="O658" s="357"/>
      <c r="P658" s="357"/>
      <c r="Q658" s="357"/>
      <c r="R658" s="357"/>
      <c r="S658" s="357"/>
      <c r="T658" s="357"/>
      <c r="U658" s="357"/>
      <c r="V658" s="357"/>
      <c r="W658" s="357"/>
      <c r="X658" s="357"/>
      <c r="Y658" s="357"/>
      <c r="Z658" s="357"/>
      <c r="AA658" s="357"/>
      <c r="AB658" s="357"/>
      <c r="AC658" s="357"/>
      <c r="AD658" s="357"/>
      <c r="AE658" s="357"/>
      <c r="AF658" s="357"/>
      <c r="AG658" s="357"/>
      <c r="AH658" s="357"/>
      <c r="AI658" s="357"/>
      <c r="AJ658" s="357"/>
      <c r="AK658" s="357"/>
      <c r="AL658" s="357"/>
      <c r="AM658" s="357"/>
      <c r="AN658" s="357"/>
      <c r="AO658" s="357"/>
      <c r="AP658" s="357"/>
      <c r="AQ658" s="357"/>
      <c r="AR658" s="357"/>
      <c r="AS658" s="357"/>
      <c r="AT658" s="357"/>
      <c r="AU658" s="357"/>
      <c r="AV658" s="357"/>
      <c r="AW658" s="357"/>
      <c r="AX658" s="357"/>
      <c r="AY658" s="357"/>
      <c r="AZ658" s="357"/>
      <c r="BA658" s="357"/>
      <c r="BB658" s="357"/>
      <c r="BC658" s="357"/>
      <c r="BD658" s="357"/>
      <c r="BE658" s="357"/>
      <c r="BF658" s="357"/>
      <c r="BG658" s="357"/>
      <c r="BH658" s="357"/>
      <c r="BI658" s="357"/>
      <c r="BJ658" s="357"/>
      <c r="BK658" s="357"/>
    </row>
    <row r="659" spans="1:63" ht="9.75" customHeight="1">
      <c r="A659" s="357"/>
      <c r="B659" s="357"/>
      <c r="C659" s="357"/>
      <c r="D659" s="357"/>
      <c r="E659" s="357"/>
      <c r="F659" s="359"/>
      <c r="G659" s="357"/>
      <c r="H659" s="357"/>
      <c r="I659" s="357"/>
      <c r="J659" s="357"/>
      <c r="K659" s="357"/>
      <c r="L659" s="357"/>
      <c r="M659" s="357"/>
      <c r="N659" s="357"/>
      <c r="O659" s="357"/>
      <c r="P659" s="357"/>
      <c r="Q659" s="357"/>
      <c r="R659" s="357"/>
      <c r="S659" s="357"/>
      <c r="T659" s="357"/>
      <c r="U659" s="357"/>
      <c r="V659" s="357"/>
      <c r="W659" s="357"/>
      <c r="X659" s="357"/>
      <c r="Y659" s="357"/>
      <c r="Z659" s="357"/>
      <c r="AA659" s="357"/>
      <c r="AB659" s="357"/>
      <c r="AC659" s="357"/>
      <c r="AD659" s="357"/>
      <c r="AE659" s="357"/>
      <c r="AF659" s="357"/>
      <c r="AG659" s="357"/>
      <c r="AH659" s="357"/>
      <c r="AI659" s="357"/>
      <c r="AJ659" s="357"/>
      <c r="AK659" s="357"/>
      <c r="AL659" s="357"/>
      <c r="AM659" s="357"/>
      <c r="AN659" s="357"/>
      <c r="AO659" s="357"/>
      <c r="AP659" s="357"/>
      <c r="AQ659" s="357"/>
      <c r="AR659" s="357"/>
      <c r="AS659" s="357"/>
      <c r="AT659" s="357"/>
      <c r="AU659" s="357"/>
      <c r="AV659" s="357"/>
      <c r="AW659" s="357"/>
      <c r="AX659" s="357"/>
      <c r="AY659" s="357"/>
      <c r="AZ659" s="357"/>
      <c r="BA659" s="357"/>
      <c r="BB659" s="357"/>
      <c r="BC659" s="357"/>
      <c r="BD659" s="357"/>
      <c r="BE659" s="357"/>
      <c r="BF659" s="357"/>
      <c r="BG659" s="357"/>
      <c r="BH659" s="357"/>
      <c r="BI659" s="357"/>
      <c r="BJ659" s="357"/>
      <c r="BK659" s="357"/>
    </row>
    <row r="660" spans="1:63" ht="9.75" customHeight="1">
      <c r="A660" s="357"/>
      <c r="B660" s="357"/>
      <c r="C660" s="357"/>
      <c r="D660" s="357"/>
      <c r="E660" s="357"/>
      <c r="F660" s="359"/>
      <c r="G660" s="357"/>
      <c r="H660" s="357"/>
      <c r="I660" s="357"/>
      <c r="J660" s="357"/>
      <c r="K660" s="357"/>
      <c r="L660" s="357"/>
      <c r="M660" s="357"/>
      <c r="N660" s="357"/>
      <c r="O660" s="357"/>
      <c r="P660" s="357"/>
      <c r="Q660" s="357"/>
      <c r="R660" s="357"/>
      <c r="S660" s="357"/>
      <c r="T660" s="357"/>
      <c r="U660" s="357"/>
      <c r="V660" s="357"/>
      <c r="W660" s="357"/>
      <c r="X660" s="357"/>
      <c r="Y660" s="357"/>
      <c r="Z660" s="357"/>
      <c r="AA660" s="357"/>
      <c r="AB660" s="357"/>
      <c r="AC660" s="357"/>
      <c r="AD660" s="357"/>
      <c r="AE660" s="357"/>
      <c r="AF660" s="357"/>
      <c r="AG660" s="357"/>
      <c r="AH660" s="357"/>
      <c r="AI660" s="357"/>
      <c r="AJ660" s="357"/>
      <c r="AK660" s="357"/>
      <c r="AL660" s="357"/>
      <c r="AM660" s="357"/>
      <c r="AN660" s="357"/>
      <c r="AO660" s="357"/>
      <c r="AP660" s="357"/>
      <c r="AQ660" s="357"/>
      <c r="AR660" s="357"/>
      <c r="AS660" s="357"/>
      <c r="AT660" s="357"/>
      <c r="AU660" s="357"/>
      <c r="AV660" s="357"/>
      <c r="AW660" s="357"/>
      <c r="AX660" s="357"/>
      <c r="AY660" s="357"/>
      <c r="AZ660" s="357"/>
      <c r="BA660" s="357"/>
      <c r="BB660" s="357"/>
      <c r="BC660" s="357"/>
      <c r="BD660" s="357"/>
      <c r="BE660" s="357"/>
      <c r="BF660" s="357"/>
      <c r="BG660" s="357"/>
      <c r="BH660" s="357"/>
      <c r="BI660" s="357"/>
      <c r="BJ660" s="357"/>
      <c r="BK660" s="357"/>
    </row>
    <row r="661" spans="1:63" ht="9.75" customHeight="1">
      <c r="A661" s="357"/>
      <c r="B661" s="357"/>
      <c r="C661" s="357"/>
      <c r="D661" s="357"/>
      <c r="E661" s="357"/>
      <c r="F661" s="359"/>
      <c r="G661" s="357"/>
      <c r="H661" s="357"/>
      <c r="I661" s="357"/>
      <c r="J661" s="357"/>
      <c r="K661" s="357"/>
      <c r="L661" s="357"/>
      <c r="M661" s="357"/>
      <c r="N661" s="357"/>
      <c r="O661" s="357"/>
      <c r="P661" s="357"/>
      <c r="Q661" s="357"/>
      <c r="R661" s="357"/>
      <c r="S661" s="357"/>
      <c r="T661" s="357"/>
      <c r="U661" s="357"/>
      <c r="V661" s="357"/>
      <c r="W661" s="357"/>
      <c r="X661" s="357"/>
      <c r="Y661" s="357"/>
      <c r="Z661" s="357"/>
      <c r="AA661" s="357"/>
      <c r="AB661" s="357"/>
      <c r="AC661" s="357"/>
      <c r="AD661" s="357"/>
      <c r="AE661" s="357"/>
      <c r="AF661" s="357"/>
      <c r="AG661" s="357"/>
      <c r="AH661" s="357"/>
      <c r="AI661" s="357"/>
      <c r="AJ661" s="357"/>
      <c r="AK661" s="357"/>
      <c r="AL661" s="357"/>
      <c r="AM661" s="357"/>
      <c r="AN661" s="357"/>
      <c r="AO661" s="357"/>
      <c r="AP661" s="357"/>
      <c r="AQ661" s="357"/>
      <c r="AR661" s="357"/>
      <c r="AS661" s="357"/>
      <c r="AT661" s="357"/>
      <c r="AU661" s="357"/>
      <c r="AV661" s="357"/>
      <c r="AW661" s="357"/>
      <c r="AX661" s="357"/>
      <c r="AY661" s="357"/>
      <c r="AZ661" s="357"/>
      <c r="BA661" s="357"/>
      <c r="BB661" s="357"/>
      <c r="BC661" s="357"/>
      <c r="BD661" s="357"/>
      <c r="BE661" s="357"/>
      <c r="BF661" s="357"/>
      <c r="BG661" s="357"/>
      <c r="BH661" s="357"/>
      <c r="BI661" s="357"/>
      <c r="BJ661" s="357"/>
      <c r="BK661" s="357"/>
    </row>
    <row r="662" spans="1:63" ht="9.75" customHeight="1">
      <c r="A662" s="357"/>
      <c r="B662" s="357"/>
      <c r="C662" s="357"/>
      <c r="D662" s="357"/>
      <c r="E662" s="357"/>
      <c r="F662" s="359"/>
      <c r="G662" s="357"/>
      <c r="H662" s="357"/>
      <c r="I662" s="357"/>
      <c r="J662" s="357"/>
      <c r="K662" s="357"/>
      <c r="L662" s="357"/>
      <c r="M662" s="357"/>
      <c r="N662" s="357"/>
      <c r="O662" s="357"/>
      <c r="P662" s="357"/>
      <c r="Q662" s="357"/>
      <c r="R662" s="357"/>
      <c r="S662" s="357"/>
      <c r="T662" s="357"/>
      <c r="U662" s="357"/>
      <c r="V662" s="357"/>
      <c r="W662" s="357"/>
      <c r="X662" s="357"/>
      <c r="Y662" s="357"/>
      <c r="Z662" s="357"/>
      <c r="AA662" s="357"/>
      <c r="AB662" s="357"/>
      <c r="AC662" s="357"/>
      <c r="AD662" s="357"/>
      <c r="AE662" s="357"/>
      <c r="AF662" s="357"/>
      <c r="AG662" s="357"/>
      <c r="AH662" s="357"/>
      <c r="AI662" s="357"/>
      <c r="AJ662" s="357"/>
      <c r="AK662" s="357"/>
      <c r="AL662" s="357"/>
      <c r="AM662" s="357"/>
      <c r="AN662" s="357"/>
      <c r="AO662" s="357"/>
      <c r="AP662" s="357"/>
      <c r="AQ662" s="357"/>
      <c r="AR662" s="357"/>
      <c r="AS662" s="357"/>
      <c r="AT662" s="357"/>
      <c r="AU662" s="357"/>
      <c r="AV662" s="357"/>
      <c r="AW662" s="357"/>
      <c r="AX662" s="357"/>
      <c r="AY662" s="357"/>
      <c r="AZ662" s="357"/>
      <c r="BA662" s="357"/>
      <c r="BB662" s="357"/>
      <c r="BC662" s="357"/>
      <c r="BD662" s="357"/>
      <c r="BE662" s="357"/>
      <c r="BF662" s="357"/>
      <c r="BG662" s="357"/>
      <c r="BH662" s="357"/>
      <c r="BI662" s="357"/>
      <c r="BJ662" s="357"/>
      <c r="BK662" s="357"/>
    </row>
    <row r="663" spans="1:63" ht="9.75" customHeight="1">
      <c r="A663" s="357"/>
      <c r="B663" s="357"/>
      <c r="C663" s="357"/>
      <c r="D663" s="357"/>
      <c r="E663" s="357"/>
      <c r="F663" s="359"/>
      <c r="G663" s="357"/>
      <c r="H663" s="357"/>
      <c r="I663" s="357"/>
      <c r="J663" s="357"/>
      <c r="K663" s="357"/>
      <c r="L663" s="357"/>
      <c r="M663" s="357"/>
      <c r="N663" s="357"/>
      <c r="O663" s="357"/>
      <c r="P663" s="357"/>
      <c r="Q663" s="357"/>
      <c r="R663" s="357"/>
      <c r="S663" s="357"/>
      <c r="T663" s="357"/>
      <c r="U663" s="357"/>
      <c r="V663" s="357"/>
      <c r="W663" s="357"/>
      <c r="X663" s="357"/>
      <c r="Y663" s="357"/>
      <c r="Z663" s="357"/>
      <c r="AA663" s="357"/>
      <c r="AB663" s="357"/>
      <c r="AC663" s="357"/>
      <c r="AD663" s="357"/>
      <c r="AE663" s="357"/>
      <c r="AF663" s="357"/>
      <c r="AG663" s="357"/>
      <c r="AH663" s="357"/>
      <c r="AI663" s="357"/>
      <c r="AJ663" s="357"/>
      <c r="AK663" s="357"/>
      <c r="AL663" s="357"/>
      <c r="AM663" s="357"/>
      <c r="AN663" s="357"/>
      <c r="AO663" s="357"/>
      <c r="AP663" s="357"/>
      <c r="AQ663" s="357"/>
      <c r="AR663" s="357"/>
      <c r="AS663" s="357"/>
      <c r="AT663" s="357"/>
      <c r="AU663" s="357"/>
      <c r="AV663" s="357"/>
      <c r="AW663" s="357"/>
      <c r="AX663" s="357"/>
      <c r="AY663" s="357"/>
      <c r="AZ663" s="357"/>
      <c r="BA663" s="357"/>
      <c r="BB663" s="357"/>
      <c r="BC663" s="357"/>
      <c r="BD663" s="357"/>
      <c r="BE663" s="357"/>
      <c r="BF663" s="357"/>
      <c r="BG663" s="357"/>
      <c r="BH663" s="357"/>
      <c r="BI663" s="357"/>
      <c r="BJ663" s="357"/>
      <c r="BK663" s="357"/>
    </row>
    <row r="664" spans="1:63" ht="9.75" customHeight="1">
      <c r="A664" s="357"/>
      <c r="B664" s="357"/>
      <c r="C664" s="357"/>
      <c r="D664" s="357"/>
      <c r="E664" s="357"/>
      <c r="F664" s="359"/>
      <c r="G664" s="357"/>
      <c r="H664" s="357"/>
      <c r="I664" s="357"/>
      <c r="J664" s="357"/>
      <c r="K664" s="357"/>
      <c r="L664" s="357"/>
      <c r="M664" s="357"/>
      <c r="N664" s="357"/>
      <c r="O664" s="357"/>
      <c r="P664" s="357"/>
      <c r="Q664" s="357"/>
      <c r="R664" s="357"/>
      <c r="S664" s="357"/>
      <c r="T664" s="357"/>
      <c r="U664" s="357"/>
      <c r="V664" s="357"/>
      <c r="W664" s="357"/>
      <c r="X664" s="357"/>
      <c r="Y664" s="357"/>
      <c r="Z664" s="357"/>
      <c r="AA664" s="357"/>
      <c r="AB664" s="357"/>
      <c r="AC664" s="357"/>
      <c r="AD664" s="357"/>
      <c r="AE664" s="357"/>
      <c r="AF664" s="357"/>
      <c r="AG664" s="357"/>
      <c r="AH664" s="357"/>
      <c r="AI664" s="357"/>
      <c r="AJ664" s="357"/>
      <c r="AK664" s="357"/>
      <c r="AL664" s="357"/>
      <c r="AM664" s="357"/>
      <c r="AN664" s="357"/>
      <c r="AO664" s="357"/>
      <c r="AP664" s="357"/>
      <c r="AQ664" s="357"/>
      <c r="AR664" s="357"/>
      <c r="AS664" s="357"/>
      <c r="AT664" s="357"/>
      <c r="AU664" s="357"/>
      <c r="AV664" s="357"/>
      <c r="AW664" s="357"/>
      <c r="AX664" s="357"/>
      <c r="AY664" s="357"/>
      <c r="AZ664" s="357"/>
      <c r="BA664" s="357"/>
      <c r="BB664" s="357"/>
      <c r="BC664" s="357"/>
      <c r="BD664" s="357"/>
      <c r="BE664" s="357"/>
      <c r="BF664" s="357"/>
      <c r="BG664" s="357"/>
      <c r="BH664" s="357"/>
      <c r="BI664" s="357"/>
      <c r="BJ664" s="357"/>
      <c r="BK664" s="357"/>
    </row>
    <row r="665" spans="1:63" ht="9.75" customHeight="1">
      <c r="A665" s="357"/>
      <c r="B665" s="357"/>
      <c r="C665" s="357"/>
      <c r="D665" s="357"/>
      <c r="E665" s="357"/>
      <c r="F665" s="359"/>
      <c r="G665" s="357"/>
      <c r="H665" s="357"/>
      <c r="I665" s="357"/>
      <c r="J665" s="357"/>
      <c r="K665" s="357"/>
      <c r="L665" s="357"/>
      <c r="M665" s="357"/>
      <c r="N665" s="357"/>
      <c r="O665" s="357"/>
      <c r="P665" s="357"/>
      <c r="Q665" s="357"/>
      <c r="R665" s="357"/>
      <c r="S665" s="357"/>
      <c r="T665" s="357"/>
      <c r="U665" s="357"/>
      <c r="V665" s="357"/>
      <c r="W665" s="357"/>
      <c r="X665" s="357"/>
      <c r="Y665" s="357"/>
      <c r="Z665" s="357"/>
      <c r="AA665" s="357"/>
      <c r="AB665" s="357"/>
      <c r="AC665" s="357"/>
      <c r="AD665" s="357"/>
      <c r="AE665" s="357"/>
      <c r="AF665" s="357"/>
      <c r="AG665" s="357"/>
      <c r="AH665" s="357"/>
      <c r="AI665" s="357"/>
      <c r="AJ665" s="357"/>
      <c r="AK665" s="357"/>
      <c r="AL665" s="357"/>
      <c r="AM665" s="357"/>
      <c r="AN665" s="357"/>
      <c r="AO665" s="357"/>
      <c r="AP665" s="357"/>
      <c r="AQ665" s="357"/>
      <c r="AR665" s="357"/>
      <c r="AS665" s="357"/>
      <c r="AT665" s="357"/>
      <c r="AU665" s="357"/>
      <c r="AV665" s="357"/>
      <c r="AW665" s="357"/>
      <c r="AX665" s="357"/>
      <c r="AY665" s="357"/>
      <c r="AZ665" s="357"/>
      <c r="BA665" s="357"/>
      <c r="BB665" s="357"/>
      <c r="BC665" s="357"/>
      <c r="BD665" s="357"/>
      <c r="BE665" s="357"/>
      <c r="BF665" s="357"/>
      <c r="BG665" s="357"/>
      <c r="BH665" s="357"/>
      <c r="BI665" s="357"/>
      <c r="BJ665" s="357"/>
      <c r="BK665" s="357"/>
    </row>
    <row r="666" spans="1:63" ht="9.75" customHeight="1">
      <c r="A666" s="357"/>
      <c r="B666" s="357"/>
      <c r="C666" s="357"/>
      <c r="D666" s="357"/>
      <c r="E666" s="357"/>
      <c r="F666" s="359"/>
      <c r="G666" s="357"/>
      <c r="H666" s="357"/>
      <c r="I666" s="357"/>
      <c r="J666" s="357"/>
      <c r="K666" s="357"/>
      <c r="L666" s="357"/>
      <c r="M666" s="357"/>
      <c r="N666" s="357"/>
      <c r="O666" s="357"/>
      <c r="P666" s="357"/>
      <c r="Q666" s="357"/>
      <c r="R666" s="357"/>
      <c r="S666" s="357"/>
      <c r="T666" s="357"/>
      <c r="U666" s="357"/>
      <c r="V666" s="357"/>
      <c r="W666" s="357"/>
      <c r="X666" s="357"/>
      <c r="Y666" s="357"/>
      <c r="Z666" s="357"/>
      <c r="AA666" s="357"/>
      <c r="AB666" s="357"/>
      <c r="AC666" s="357"/>
      <c r="AD666" s="357"/>
      <c r="AE666" s="357"/>
      <c r="AF666" s="357"/>
      <c r="AG666" s="357"/>
      <c r="AH666" s="357"/>
      <c r="AI666" s="357"/>
      <c r="AJ666" s="357"/>
      <c r="AK666" s="357"/>
      <c r="AL666" s="357"/>
      <c r="AM666" s="357"/>
      <c r="AN666" s="357"/>
      <c r="AO666" s="357"/>
      <c r="AP666" s="357"/>
      <c r="AQ666" s="357"/>
      <c r="AR666" s="357"/>
      <c r="AS666" s="357"/>
      <c r="AT666" s="357"/>
      <c r="AU666" s="357"/>
      <c r="AV666" s="357"/>
      <c r="AW666" s="357"/>
      <c r="AX666" s="357"/>
      <c r="AY666" s="357"/>
      <c r="AZ666" s="357"/>
      <c r="BA666" s="357"/>
      <c r="BB666" s="357"/>
      <c r="BC666" s="357"/>
      <c r="BD666" s="357"/>
      <c r="BE666" s="357"/>
      <c r="BF666" s="357"/>
      <c r="BG666" s="357"/>
      <c r="BH666" s="357"/>
      <c r="BI666" s="357"/>
      <c r="BJ666" s="357"/>
      <c r="BK666" s="357"/>
    </row>
    <row r="667" spans="1:63" ht="9.75" customHeight="1">
      <c r="A667" s="357"/>
      <c r="B667" s="357"/>
      <c r="C667" s="357"/>
      <c r="D667" s="357"/>
      <c r="E667" s="357"/>
      <c r="F667" s="359"/>
      <c r="G667" s="357"/>
      <c r="H667" s="357"/>
      <c r="I667" s="357"/>
      <c r="J667" s="357"/>
      <c r="K667" s="357"/>
      <c r="L667" s="357"/>
      <c r="M667" s="357"/>
      <c r="N667" s="357"/>
      <c r="O667" s="357"/>
      <c r="P667" s="357"/>
      <c r="Q667" s="357"/>
      <c r="R667" s="357"/>
      <c r="S667" s="357"/>
      <c r="T667" s="357"/>
      <c r="U667" s="357"/>
      <c r="V667" s="357"/>
      <c r="W667" s="357"/>
      <c r="X667" s="357"/>
      <c r="Y667" s="357"/>
      <c r="Z667" s="357"/>
      <c r="AA667" s="357"/>
      <c r="AB667" s="357"/>
      <c r="AC667" s="357"/>
      <c r="AD667" s="357"/>
      <c r="AE667" s="357"/>
      <c r="AF667" s="357"/>
      <c r="AG667" s="357"/>
      <c r="AH667" s="357"/>
      <c r="AI667" s="357"/>
      <c r="AJ667" s="357"/>
      <c r="AK667" s="357"/>
      <c r="AL667" s="357"/>
      <c r="AM667" s="357"/>
      <c r="AN667" s="357"/>
      <c r="AO667" s="357"/>
      <c r="AP667" s="357"/>
      <c r="AQ667" s="357"/>
      <c r="AR667" s="357"/>
      <c r="AS667" s="357"/>
      <c r="AT667" s="357"/>
      <c r="AU667" s="357"/>
      <c r="AV667" s="357"/>
      <c r="AW667" s="357"/>
      <c r="AX667" s="357"/>
      <c r="AY667" s="357"/>
      <c r="AZ667" s="357"/>
      <c r="BA667" s="357"/>
      <c r="BB667" s="357"/>
      <c r="BC667" s="357"/>
      <c r="BD667" s="357"/>
      <c r="BE667" s="357"/>
      <c r="BF667" s="357"/>
      <c r="BG667" s="357"/>
      <c r="BH667" s="357"/>
      <c r="BI667" s="357"/>
      <c r="BJ667" s="357"/>
      <c r="BK667" s="357"/>
    </row>
    <row r="668" spans="1:63" ht="9.75" customHeight="1">
      <c r="A668" s="357"/>
      <c r="B668" s="357"/>
      <c r="C668" s="357"/>
      <c r="D668" s="357"/>
      <c r="E668" s="357"/>
      <c r="F668" s="359"/>
      <c r="G668" s="357"/>
      <c r="H668" s="357"/>
      <c r="I668" s="357"/>
      <c r="J668" s="357"/>
      <c r="K668" s="357"/>
      <c r="L668" s="357"/>
      <c r="M668" s="357"/>
      <c r="N668" s="357"/>
      <c r="O668" s="357"/>
      <c r="P668" s="357"/>
      <c r="Q668" s="357"/>
      <c r="R668" s="357"/>
      <c r="S668" s="357"/>
      <c r="T668" s="357"/>
      <c r="U668" s="357"/>
      <c r="V668" s="357"/>
      <c r="W668" s="357"/>
      <c r="X668" s="357"/>
      <c r="Y668" s="357"/>
      <c r="Z668" s="357"/>
      <c r="AA668" s="357"/>
      <c r="AB668" s="357"/>
      <c r="AC668" s="357"/>
      <c r="AD668" s="357"/>
      <c r="AE668" s="357"/>
      <c r="AF668" s="357"/>
      <c r="AG668" s="357"/>
      <c r="AH668" s="357"/>
      <c r="AI668" s="357"/>
      <c r="AJ668" s="357"/>
      <c r="AK668" s="357"/>
      <c r="AL668" s="357"/>
      <c r="AM668" s="357"/>
      <c r="AN668" s="357"/>
      <c r="AO668" s="357"/>
      <c r="AP668" s="357"/>
      <c r="AQ668" s="357"/>
      <c r="AR668" s="357"/>
      <c r="AS668" s="357"/>
      <c r="AT668" s="357"/>
      <c r="AU668" s="357"/>
      <c r="AV668" s="357"/>
      <c r="AW668" s="357"/>
      <c r="AX668" s="357"/>
      <c r="AY668" s="357"/>
      <c r="AZ668" s="357"/>
      <c r="BA668" s="357"/>
      <c r="BB668" s="357"/>
      <c r="BC668" s="357"/>
      <c r="BD668" s="357"/>
      <c r="BE668" s="357"/>
      <c r="BF668" s="357"/>
      <c r="BG668" s="357"/>
      <c r="BH668" s="357"/>
      <c r="BI668" s="357"/>
      <c r="BJ668" s="357"/>
      <c r="BK668" s="357"/>
    </row>
    <row r="669" spans="1:63" ht="9.75" customHeight="1">
      <c r="A669" s="357"/>
      <c r="B669" s="357"/>
      <c r="C669" s="357"/>
      <c r="D669" s="357"/>
      <c r="E669" s="357"/>
      <c r="F669" s="359"/>
      <c r="G669" s="357"/>
      <c r="H669" s="357"/>
      <c r="I669" s="357"/>
      <c r="J669" s="357"/>
      <c r="K669" s="357"/>
      <c r="L669" s="357"/>
      <c r="M669" s="357"/>
      <c r="N669" s="357"/>
      <c r="O669" s="357"/>
      <c r="P669" s="357"/>
      <c r="Q669" s="357"/>
      <c r="R669" s="357"/>
      <c r="S669" s="357"/>
      <c r="T669" s="357"/>
      <c r="U669" s="357"/>
      <c r="V669" s="357"/>
      <c r="W669" s="357"/>
      <c r="X669" s="357"/>
      <c r="Y669" s="357"/>
      <c r="Z669" s="357"/>
      <c r="AA669" s="357"/>
      <c r="AB669" s="357"/>
      <c r="AC669" s="357"/>
      <c r="AD669" s="357"/>
      <c r="AE669" s="357"/>
      <c r="AF669" s="357"/>
      <c r="AG669" s="357"/>
      <c r="AH669" s="357"/>
      <c r="AI669" s="357"/>
      <c r="AJ669" s="357"/>
      <c r="AK669" s="357"/>
      <c r="AL669" s="357"/>
      <c r="AM669" s="357"/>
      <c r="AN669" s="357"/>
      <c r="AO669" s="357"/>
      <c r="AP669" s="357"/>
      <c r="AQ669" s="357"/>
      <c r="AR669" s="357"/>
      <c r="AS669" s="357"/>
      <c r="AT669" s="357"/>
      <c r="AU669" s="357"/>
      <c r="AV669" s="357"/>
      <c r="AW669" s="357"/>
      <c r="AX669" s="357"/>
      <c r="AY669" s="357"/>
      <c r="AZ669" s="357"/>
      <c r="BA669" s="357"/>
      <c r="BB669" s="357"/>
      <c r="BC669" s="357"/>
      <c r="BD669" s="357"/>
      <c r="BE669" s="357"/>
      <c r="BF669" s="357"/>
      <c r="BG669" s="357"/>
      <c r="BH669" s="357"/>
      <c r="BI669" s="357"/>
      <c r="BJ669" s="357"/>
      <c r="BK669" s="357"/>
    </row>
    <row r="670" spans="1:63" ht="9.75" customHeight="1">
      <c r="A670" s="357"/>
      <c r="B670" s="357"/>
      <c r="C670" s="357"/>
      <c r="D670" s="357"/>
      <c r="E670" s="357"/>
      <c r="F670" s="359"/>
      <c r="G670" s="357"/>
      <c r="H670" s="357"/>
      <c r="I670" s="357"/>
      <c r="J670" s="357"/>
      <c r="K670" s="357"/>
      <c r="L670" s="357"/>
      <c r="M670" s="357"/>
      <c r="N670" s="357"/>
      <c r="O670" s="357"/>
      <c r="P670" s="357"/>
      <c r="Q670" s="357"/>
      <c r="R670" s="357"/>
      <c r="S670" s="357"/>
      <c r="T670" s="357"/>
      <c r="U670" s="357"/>
      <c r="V670" s="357"/>
      <c r="W670" s="357"/>
      <c r="X670" s="357"/>
      <c r="Y670" s="357"/>
      <c r="Z670" s="357"/>
      <c r="AA670" s="357"/>
      <c r="AB670" s="357"/>
      <c r="AC670" s="357"/>
      <c r="AD670" s="357"/>
      <c r="AE670" s="357"/>
      <c r="AF670" s="357"/>
      <c r="AG670" s="357"/>
      <c r="AH670" s="357"/>
      <c r="AI670" s="357"/>
      <c r="AJ670" s="357"/>
      <c r="AK670" s="357"/>
      <c r="AL670" s="357"/>
      <c r="AM670" s="357"/>
      <c r="AN670" s="357"/>
      <c r="AO670" s="357"/>
      <c r="AP670" s="357"/>
      <c r="AQ670" s="357"/>
      <c r="AR670" s="357"/>
      <c r="AS670" s="357"/>
      <c r="AT670" s="357"/>
      <c r="AU670" s="357"/>
      <c r="AV670" s="357"/>
      <c r="AW670" s="357"/>
      <c r="AX670" s="357"/>
      <c r="AY670" s="357"/>
      <c r="AZ670" s="357"/>
      <c r="BA670" s="357"/>
      <c r="BB670" s="357"/>
      <c r="BC670" s="357"/>
      <c r="BD670" s="357"/>
      <c r="BE670" s="357"/>
      <c r="BF670" s="357"/>
      <c r="BG670" s="357"/>
      <c r="BH670" s="357"/>
      <c r="BI670" s="357"/>
      <c r="BJ670" s="357"/>
      <c r="BK670" s="357"/>
    </row>
    <row r="671" spans="1:63" ht="9.75" customHeight="1">
      <c r="A671" s="357"/>
      <c r="B671" s="357"/>
      <c r="C671" s="357"/>
      <c r="D671" s="357"/>
      <c r="E671" s="357"/>
      <c r="F671" s="359"/>
      <c r="G671" s="357"/>
      <c r="H671" s="357"/>
      <c r="I671" s="357"/>
      <c r="J671" s="357"/>
      <c r="K671" s="357"/>
      <c r="L671" s="357"/>
      <c r="M671" s="357"/>
      <c r="N671" s="357"/>
      <c r="O671" s="357"/>
      <c r="P671" s="357"/>
      <c r="Q671" s="357"/>
      <c r="R671" s="357"/>
      <c r="S671" s="357"/>
      <c r="T671" s="357"/>
      <c r="U671" s="357"/>
      <c r="V671" s="357"/>
      <c r="W671" s="357"/>
      <c r="X671" s="357"/>
      <c r="Y671" s="357"/>
      <c r="Z671" s="357"/>
      <c r="AA671" s="357"/>
      <c r="AB671" s="357"/>
      <c r="AC671" s="357"/>
      <c r="AD671" s="357"/>
      <c r="AE671" s="357"/>
      <c r="AF671" s="357"/>
      <c r="AG671" s="357"/>
      <c r="AH671" s="357"/>
      <c r="AI671" s="357"/>
      <c r="AJ671" s="357"/>
      <c r="AK671" s="357"/>
      <c r="AL671" s="357"/>
      <c r="AM671" s="357"/>
      <c r="AN671" s="357"/>
      <c r="AO671" s="357"/>
      <c r="AP671" s="357"/>
      <c r="AQ671" s="357"/>
      <c r="AR671" s="357"/>
      <c r="AS671" s="357"/>
      <c r="AT671" s="357"/>
      <c r="AU671" s="357"/>
      <c r="AV671" s="357"/>
      <c r="AW671" s="357"/>
      <c r="AX671" s="357"/>
      <c r="AY671" s="357"/>
      <c r="AZ671" s="357"/>
      <c r="BA671" s="357"/>
      <c r="BB671" s="357"/>
      <c r="BC671" s="357"/>
      <c r="BD671" s="357"/>
      <c r="BE671" s="357"/>
      <c r="BF671" s="357"/>
      <c r="BG671" s="357"/>
      <c r="BH671" s="357"/>
      <c r="BI671" s="357"/>
      <c r="BJ671" s="357"/>
      <c r="BK671" s="357"/>
    </row>
    <row r="672" spans="1:63" ht="9.75" customHeight="1">
      <c r="A672" s="357"/>
      <c r="B672" s="357"/>
      <c r="C672" s="357"/>
      <c r="D672" s="357"/>
      <c r="E672" s="357"/>
      <c r="F672" s="359"/>
      <c r="G672" s="357"/>
      <c r="H672" s="357"/>
      <c r="I672" s="357"/>
      <c r="J672" s="357"/>
      <c r="K672" s="357"/>
      <c r="L672" s="357"/>
      <c r="M672" s="357"/>
      <c r="N672" s="357"/>
      <c r="O672" s="357"/>
      <c r="P672" s="357"/>
      <c r="Q672" s="357"/>
      <c r="R672" s="357"/>
      <c r="S672" s="357"/>
      <c r="T672" s="357"/>
      <c r="U672" s="357"/>
      <c r="V672" s="357"/>
      <c r="W672" s="357"/>
      <c r="X672" s="357"/>
      <c r="Y672" s="357"/>
      <c r="Z672" s="357"/>
      <c r="AA672" s="357"/>
      <c r="AB672" s="357"/>
      <c r="AC672" s="357"/>
      <c r="AD672" s="357"/>
      <c r="AE672" s="357"/>
      <c r="AF672" s="357"/>
      <c r="AG672" s="357"/>
      <c r="AH672" s="357"/>
      <c r="AI672" s="357"/>
      <c r="AJ672" s="357"/>
      <c r="AK672" s="357"/>
      <c r="AL672" s="357"/>
      <c r="AM672" s="357"/>
      <c r="AN672" s="357"/>
      <c r="AO672" s="357"/>
      <c r="AP672" s="357"/>
      <c r="AQ672" s="357"/>
      <c r="AR672" s="357"/>
      <c r="AS672" s="357"/>
      <c r="AT672" s="357"/>
      <c r="AU672" s="357"/>
      <c r="AV672" s="357"/>
      <c r="AW672" s="357"/>
      <c r="AX672" s="357"/>
      <c r="AY672" s="357"/>
      <c r="AZ672" s="357"/>
      <c r="BA672" s="357"/>
      <c r="BB672" s="357"/>
      <c r="BC672" s="357"/>
      <c r="BD672" s="357"/>
      <c r="BE672" s="357"/>
      <c r="BF672" s="357"/>
      <c r="BG672" s="357"/>
      <c r="BH672" s="357"/>
      <c r="BI672" s="357"/>
      <c r="BJ672" s="357"/>
      <c r="BK672" s="357"/>
    </row>
    <row r="673" spans="1:63" ht="9.75" customHeight="1">
      <c r="A673" s="357"/>
      <c r="B673" s="357"/>
      <c r="C673" s="357"/>
      <c r="D673" s="357"/>
      <c r="E673" s="357"/>
      <c r="F673" s="359"/>
      <c r="G673" s="357"/>
      <c r="H673" s="357"/>
      <c r="I673" s="357"/>
      <c r="J673" s="357"/>
      <c r="K673" s="357"/>
      <c r="L673" s="357"/>
      <c r="M673" s="357"/>
      <c r="N673" s="357"/>
      <c r="O673" s="357"/>
      <c r="P673" s="357"/>
      <c r="Q673" s="357"/>
      <c r="R673" s="357"/>
      <c r="S673" s="357"/>
      <c r="T673" s="357"/>
      <c r="U673" s="357"/>
      <c r="V673" s="357"/>
      <c r="W673" s="357"/>
      <c r="X673" s="357"/>
      <c r="Y673" s="357"/>
      <c r="Z673" s="357"/>
      <c r="AA673" s="357"/>
      <c r="AB673" s="357"/>
      <c r="AC673" s="357"/>
      <c r="AD673" s="357"/>
      <c r="AE673" s="357"/>
      <c r="AF673" s="357"/>
      <c r="AG673" s="357"/>
      <c r="AH673" s="357"/>
      <c r="AI673" s="357"/>
      <c r="AJ673" s="357"/>
      <c r="AK673" s="357"/>
      <c r="AL673" s="357"/>
      <c r="AM673" s="357"/>
      <c r="AN673" s="357"/>
      <c r="AO673" s="357"/>
      <c r="AP673" s="357"/>
      <c r="AQ673" s="357"/>
      <c r="AR673" s="357"/>
      <c r="AS673" s="357"/>
      <c r="AT673" s="357"/>
      <c r="AU673" s="357"/>
      <c r="AV673" s="357"/>
      <c r="AW673" s="357"/>
      <c r="AX673" s="357"/>
      <c r="AY673" s="357"/>
      <c r="AZ673" s="357"/>
      <c r="BA673" s="357"/>
      <c r="BB673" s="357"/>
      <c r="BC673" s="357"/>
      <c r="BD673" s="357"/>
      <c r="BE673" s="357"/>
      <c r="BF673" s="357"/>
      <c r="BG673" s="357"/>
      <c r="BH673" s="357"/>
      <c r="BI673" s="357"/>
      <c r="BJ673" s="357"/>
      <c r="BK673" s="357"/>
    </row>
    <row r="674" spans="1:63" ht="9.75" customHeight="1">
      <c r="A674" s="357"/>
      <c r="B674" s="357"/>
      <c r="C674" s="357"/>
      <c r="D674" s="357"/>
      <c r="E674" s="357"/>
      <c r="F674" s="359"/>
      <c r="G674" s="357"/>
      <c r="H674" s="357"/>
      <c r="I674" s="357"/>
      <c r="J674" s="357"/>
      <c r="K674" s="357"/>
      <c r="L674" s="357"/>
      <c r="M674" s="357"/>
      <c r="N674" s="357"/>
      <c r="O674" s="357"/>
      <c r="P674" s="357"/>
      <c r="Q674" s="357"/>
      <c r="R674" s="357"/>
      <c r="S674" s="357"/>
      <c r="T674" s="357"/>
      <c r="U674" s="357"/>
      <c r="V674" s="357"/>
      <c r="W674" s="357"/>
      <c r="X674" s="357"/>
      <c r="Y674" s="357"/>
      <c r="Z674" s="357"/>
      <c r="AA674" s="357"/>
      <c r="AB674" s="357"/>
      <c r="AC674" s="357"/>
      <c r="AD674" s="357"/>
      <c r="AE674" s="357"/>
      <c r="AF674" s="357"/>
      <c r="AG674" s="357"/>
      <c r="AH674" s="357"/>
      <c r="AI674" s="357"/>
      <c r="AJ674" s="357"/>
      <c r="AK674" s="357"/>
      <c r="AL674" s="357"/>
      <c r="AM674" s="357"/>
      <c r="AN674" s="357"/>
      <c r="AO674" s="357"/>
      <c r="AP674" s="357"/>
      <c r="AQ674" s="357"/>
      <c r="AR674" s="357"/>
      <c r="AS674" s="357"/>
      <c r="AT674" s="357"/>
      <c r="AU674" s="357"/>
      <c r="AV674" s="357"/>
      <c r="AW674" s="357"/>
      <c r="AX674" s="357"/>
      <c r="AY674" s="357"/>
      <c r="AZ674" s="357"/>
      <c r="BA674" s="357"/>
      <c r="BB674" s="357"/>
      <c r="BC674" s="357"/>
      <c r="BD674" s="357"/>
      <c r="BE674" s="357"/>
      <c r="BF674" s="357"/>
      <c r="BG674" s="357"/>
      <c r="BH674" s="357"/>
      <c r="BI674" s="357"/>
      <c r="BJ674" s="357"/>
      <c r="BK674" s="357"/>
    </row>
    <row r="675" spans="1:63" ht="9.75" customHeight="1">
      <c r="A675" s="357"/>
      <c r="B675" s="357"/>
      <c r="C675" s="357"/>
      <c r="D675" s="357"/>
      <c r="E675" s="357"/>
      <c r="F675" s="359"/>
      <c r="G675" s="357"/>
      <c r="H675" s="357"/>
      <c r="I675" s="357"/>
      <c r="J675" s="357"/>
      <c r="K675" s="357"/>
      <c r="L675" s="357"/>
      <c r="M675" s="357"/>
      <c r="N675" s="357"/>
      <c r="O675" s="357"/>
      <c r="P675" s="357"/>
      <c r="Q675" s="357"/>
      <c r="R675" s="357"/>
      <c r="S675" s="357"/>
      <c r="T675" s="357"/>
      <c r="U675" s="357"/>
      <c r="V675" s="357"/>
      <c r="W675" s="357"/>
      <c r="X675" s="357"/>
      <c r="Y675" s="357"/>
      <c r="Z675" s="357"/>
      <c r="AA675" s="357"/>
      <c r="AB675" s="357"/>
      <c r="AC675" s="357"/>
      <c r="AD675" s="357"/>
      <c r="AE675" s="357"/>
      <c r="AF675" s="357"/>
      <c r="AG675" s="357"/>
      <c r="AH675" s="357"/>
      <c r="AI675" s="357"/>
      <c r="AJ675" s="357"/>
      <c r="AK675" s="357"/>
      <c r="AL675" s="357"/>
      <c r="AM675" s="357"/>
      <c r="AN675" s="357"/>
      <c r="AO675" s="357"/>
      <c r="AP675" s="357"/>
      <c r="AQ675" s="357"/>
      <c r="AR675" s="357"/>
      <c r="AS675" s="357"/>
      <c r="AT675" s="357"/>
      <c r="AU675" s="357"/>
      <c r="AV675" s="357"/>
      <c r="AW675" s="357"/>
      <c r="AX675" s="357"/>
      <c r="AY675" s="357"/>
      <c r="AZ675" s="357"/>
      <c r="BA675" s="357"/>
      <c r="BB675" s="357"/>
      <c r="BC675" s="357"/>
      <c r="BD675" s="357"/>
      <c r="BE675" s="357"/>
      <c r="BF675" s="357"/>
      <c r="BG675" s="357"/>
      <c r="BH675" s="357"/>
      <c r="BI675" s="357"/>
      <c r="BJ675" s="357"/>
      <c r="BK675" s="357"/>
    </row>
    <row r="676" spans="1:63" ht="9.75" customHeight="1">
      <c r="A676" s="357"/>
      <c r="B676" s="357"/>
      <c r="C676" s="357"/>
      <c r="D676" s="357"/>
      <c r="E676" s="357"/>
      <c r="F676" s="359"/>
      <c r="G676" s="357"/>
      <c r="H676" s="357"/>
      <c r="I676" s="357"/>
      <c r="J676" s="357"/>
      <c r="K676" s="357"/>
      <c r="L676" s="357"/>
      <c r="M676" s="357"/>
      <c r="N676" s="357"/>
      <c r="O676" s="357"/>
      <c r="P676" s="357"/>
      <c r="Q676" s="357"/>
      <c r="R676" s="357"/>
      <c r="S676" s="357"/>
      <c r="T676" s="357"/>
      <c r="U676" s="357"/>
      <c r="V676" s="357"/>
      <c r="W676" s="357"/>
      <c r="X676" s="357"/>
      <c r="Y676" s="357"/>
      <c r="Z676" s="357"/>
      <c r="AA676" s="357"/>
      <c r="AB676" s="357"/>
      <c r="AC676" s="357"/>
      <c r="AD676" s="357"/>
      <c r="AE676" s="357"/>
      <c r="AF676" s="357"/>
      <c r="AG676" s="357"/>
      <c r="AH676" s="357"/>
      <c r="AI676" s="357"/>
      <c r="AJ676" s="357"/>
      <c r="AK676" s="357"/>
      <c r="AL676" s="357"/>
      <c r="AM676" s="357"/>
      <c r="AN676" s="357"/>
      <c r="AO676" s="357"/>
      <c r="AP676" s="357"/>
      <c r="AQ676" s="357"/>
      <c r="AR676" s="357"/>
      <c r="AS676" s="357"/>
      <c r="AT676" s="357"/>
      <c r="AU676" s="357"/>
      <c r="AV676" s="357"/>
      <c r="AW676" s="357"/>
      <c r="AX676" s="357"/>
      <c r="AY676" s="357"/>
      <c r="AZ676" s="357"/>
      <c r="BA676" s="357"/>
      <c r="BB676" s="357"/>
      <c r="BC676" s="357"/>
      <c r="BD676" s="357"/>
      <c r="BE676" s="357"/>
      <c r="BF676" s="357"/>
      <c r="BG676" s="357"/>
      <c r="BH676" s="357"/>
      <c r="BI676" s="357"/>
      <c r="BJ676" s="357"/>
      <c r="BK676" s="357"/>
    </row>
    <row r="677" spans="1:63" ht="9.75" customHeight="1">
      <c r="A677" s="357"/>
      <c r="B677" s="357"/>
      <c r="C677" s="357"/>
      <c r="D677" s="357"/>
      <c r="E677" s="357"/>
      <c r="F677" s="359"/>
      <c r="G677" s="357"/>
      <c r="H677" s="357"/>
      <c r="I677" s="357"/>
      <c r="J677" s="357"/>
      <c r="K677" s="357"/>
      <c r="L677" s="357"/>
      <c r="M677" s="357"/>
      <c r="N677" s="357"/>
      <c r="O677" s="357"/>
      <c r="P677" s="357"/>
      <c r="Q677" s="357"/>
      <c r="R677" s="357"/>
      <c r="S677" s="357"/>
      <c r="T677" s="357"/>
      <c r="U677" s="357"/>
      <c r="V677" s="357"/>
      <c r="W677" s="357"/>
      <c r="X677" s="357"/>
      <c r="Y677" s="357"/>
      <c r="Z677" s="357"/>
      <c r="AA677" s="357"/>
      <c r="AB677" s="357"/>
      <c r="AC677" s="357"/>
      <c r="AD677" s="357"/>
      <c r="AE677" s="357"/>
      <c r="AF677" s="357"/>
      <c r="AG677" s="357"/>
      <c r="AH677" s="357"/>
      <c r="AI677" s="357"/>
      <c r="AJ677" s="357"/>
      <c r="AK677" s="357"/>
      <c r="AL677" s="357"/>
      <c r="AM677" s="357"/>
      <c r="AN677" s="357"/>
      <c r="AO677" s="357"/>
      <c r="AP677" s="357"/>
      <c r="AQ677" s="357"/>
      <c r="AR677" s="357"/>
      <c r="AS677" s="357"/>
      <c r="AT677" s="357"/>
      <c r="AU677" s="357"/>
      <c r="AV677" s="357"/>
      <c r="AW677" s="357"/>
      <c r="AX677" s="357"/>
      <c r="AY677" s="357"/>
      <c r="AZ677" s="357"/>
      <c r="BA677" s="357"/>
      <c r="BB677" s="357"/>
      <c r="BC677" s="357"/>
      <c r="BD677" s="357"/>
      <c r="BE677" s="357"/>
      <c r="BF677" s="357"/>
      <c r="BG677" s="357"/>
      <c r="BH677" s="357"/>
      <c r="BI677" s="357"/>
      <c r="BJ677" s="357"/>
      <c r="BK677" s="357"/>
    </row>
    <row r="678" spans="1:63" ht="9.75" customHeight="1">
      <c r="A678" s="357"/>
      <c r="B678" s="357"/>
      <c r="C678" s="357"/>
      <c r="D678" s="357"/>
      <c r="E678" s="357"/>
      <c r="F678" s="359"/>
      <c r="G678" s="357"/>
      <c r="H678" s="357"/>
      <c r="I678" s="357"/>
      <c r="J678" s="357"/>
      <c r="K678" s="357"/>
      <c r="L678" s="357"/>
      <c r="M678" s="357"/>
      <c r="N678" s="357"/>
      <c r="O678" s="357"/>
      <c r="P678" s="357"/>
      <c r="Q678" s="357"/>
      <c r="R678" s="357"/>
      <c r="S678" s="357"/>
      <c r="T678" s="357"/>
      <c r="U678" s="357"/>
      <c r="V678" s="357"/>
      <c r="W678" s="357"/>
      <c r="X678" s="357"/>
      <c r="Y678" s="357"/>
      <c r="Z678" s="357"/>
      <c r="AA678" s="357"/>
      <c r="AB678" s="357"/>
      <c r="AC678" s="357"/>
      <c r="AD678" s="357"/>
      <c r="AE678" s="357"/>
      <c r="AF678" s="357"/>
      <c r="AG678" s="357"/>
      <c r="AH678" s="357"/>
      <c r="AI678" s="357"/>
      <c r="AJ678" s="357"/>
      <c r="AK678" s="357"/>
      <c r="AL678" s="357"/>
      <c r="AM678" s="357"/>
      <c r="AN678" s="357"/>
      <c r="AO678" s="357"/>
      <c r="AP678" s="357"/>
      <c r="AQ678" s="357"/>
      <c r="AR678" s="357"/>
      <c r="AS678" s="357"/>
      <c r="AT678" s="357"/>
      <c r="AU678" s="357"/>
      <c r="AV678" s="357"/>
      <c r="AW678" s="357"/>
      <c r="AX678" s="357"/>
      <c r="AY678" s="357"/>
      <c r="AZ678" s="357"/>
      <c r="BA678" s="357"/>
      <c r="BB678" s="357"/>
      <c r="BC678" s="357"/>
      <c r="BD678" s="357"/>
      <c r="BE678" s="357"/>
      <c r="BF678" s="357"/>
      <c r="BG678" s="357"/>
      <c r="BH678" s="357"/>
      <c r="BI678" s="357"/>
      <c r="BJ678" s="357"/>
      <c r="BK678" s="357"/>
    </row>
    <row r="679" spans="1:63" ht="9.75" customHeight="1">
      <c r="A679" s="357"/>
      <c r="B679" s="357"/>
      <c r="C679" s="357"/>
      <c r="D679" s="357"/>
      <c r="E679" s="357"/>
      <c r="F679" s="359"/>
      <c r="G679" s="357"/>
      <c r="H679" s="357"/>
      <c r="I679" s="357"/>
      <c r="J679" s="357"/>
      <c r="K679" s="357"/>
      <c r="L679" s="357"/>
      <c r="M679" s="357"/>
      <c r="N679" s="357"/>
      <c r="O679" s="357"/>
      <c r="P679" s="357"/>
      <c r="Q679" s="357"/>
      <c r="R679" s="357"/>
      <c r="S679" s="357"/>
      <c r="T679" s="357"/>
      <c r="U679" s="357"/>
      <c r="V679" s="357"/>
      <c r="W679" s="357"/>
      <c r="X679" s="357"/>
      <c r="Y679" s="357"/>
      <c r="Z679" s="357"/>
      <c r="AA679" s="357"/>
      <c r="AB679" s="357"/>
      <c r="AC679" s="357"/>
      <c r="AD679" s="357"/>
      <c r="AE679" s="357"/>
      <c r="AF679" s="357"/>
      <c r="AG679" s="357"/>
      <c r="AH679" s="357"/>
      <c r="AI679" s="357"/>
      <c r="AJ679" s="357"/>
      <c r="AK679" s="357"/>
      <c r="AL679" s="357"/>
      <c r="AM679" s="357"/>
      <c r="AN679" s="357"/>
      <c r="AO679" s="357"/>
      <c r="AP679" s="357"/>
      <c r="AQ679" s="357"/>
      <c r="AR679" s="357"/>
      <c r="AS679" s="357"/>
      <c r="AT679" s="357"/>
      <c r="AU679" s="357"/>
      <c r="AV679" s="357"/>
      <c r="AW679" s="357"/>
      <c r="AX679" s="357"/>
      <c r="AY679" s="357"/>
      <c r="AZ679" s="357"/>
      <c r="BA679" s="357"/>
      <c r="BB679" s="357"/>
      <c r="BC679" s="357"/>
      <c r="BD679" s="357"/>
      <c r="BE679" s="357"/>
      <c r="BF679" s="357"/>
      <c r="BG679" s="357"/>
      <c r="BH679" s="357"/>
      <c r="BI679" s="357"/>
      <c r="BJ679" s="357"/>
      <c r="BK679" s="357"/>
    </row>
    <row r="680" spans="1:63" ht="9.75" customHeight="1">
      <c r="A680" s="357"/>
      <c r="B680" s="357"/>
      <c r="C680" s="357"/>
      <c r="D680" s="357"/>
      <c r="E680" s="357"/>
      <c r="F680" s="359"/>
      <c r="G680" s="357"/>
      <c r="H680" s="357"/>
      <c r="I680" s="357"/>
      <c r="J680" s="357"/>
      <c r="K680" s="357"/>
      <c r="L680" s="357"/>
      <c r="M680" s="357"/>
      <c r="N680" s="357"/>
      <c r="O680" s="357"/>
      <c r="P680" s="357"/>
      <c r="Q680" s="357"/>
      <c r="R680" s="357"/>
      <c r="S680" s="357"/>
      <c r="T680" s="357"/>
      <c r="U680" s="357"/>
      <c r="V680" s="357"/>
      <c r="W680" s="357"/>
      <c r="X680" s="357"/>
      <c r="Y680" s="357"/>
      <c r="Z680" s="357"/>
      <c r="AA680" s="357"/>
      <c r="AB680" s="357"/>
      <c r="AC680" s="357"/>
      <c r="AD680" s="357"/>
      <c r="AE680" s="357"/>
      <c r="AF680" s="357"/>
      <c r="AG680" s="357"/>
      <c r="AH680" s="357"/>
      <c r="AI680" s="357"/>
      <c r="AJ680" s="357"/>
      <c r="AK680" s="357"/>
      <c r="AL680" s="357"/>
      <c r="AM680" s="357"/>
      <c r="AN680" s="357"/>
      <c r="AO680" s="357"/>
      <c r="AP680" s="357"/>
      <c r="AQ680" s="357"/>
      <c r="AR680" s="357"/>
      <c r="AS680" s="357"/>
      <c r="AT680" s="357"/>
      <c r="AU680" s="357"/>
      <c r="AV680" s="357"/>
      <c r="AW680" s="357"/>
      <c r="AX680" s="357"/>
      <c r="AY680" s="357"/>
      <c r="AZ680" s="357"/>
      <c r="BA680" s="357"/>
      <c r="BB680" s="357"/>
      <c r="BC680" s="357"/>
      <c r="BD680" s="357"/>
      <c r="BE680" s="357"/>
      <c r="BF680" s="357"/>
      <c r="BG680" s="357"/>
      <c r="BH680" s="357"/>
      <c r="BI680" s="357"/>
      <c r="BJ680" s="357"/>
      <c r="BK680" s="357"/>
    </row>
    <row r="681" spans="1:63" ht="9.75" customHeight="1">
      <c r="A681" s="357"/>
      <c r="B681" s="357"/>
      <c r="C681" s="357"/>
      <c r="D681" s="357"/>
      <c r="E681" s="357"/>
      <c r="F681" s="359"/>
      <c r="G681" s="357"/>
      <c r="H681" s="357"/>
      <c r="I681" s="357"/>
      <c r="J681" s="357"/>
      <c r="K681" s="357"/>
      <c r="L681" s="357"/>
      <c r="M681" s="357"/>
      <c r="N681" s="357"/>
      <c r="O681" s="357"/>
      <c r="P681" s="357"/>
      <c r="Q681" s="357"/>
      <c r="R681" s="357"/>
      <c r="S681" s="357"/>
      <c r="T681" s="357"/>
      <c r="U681" s="357"/>
      <c r="V681" s="357"/>
      <c r="W681" s="357"/>
      <c r="X681" s="357"/>
      <c r="Y681" s="357"/>
      <c r="Z681" s="357"/>
      <c r="AA681" s="357"/>
      <c r="AB681" s="357"/>
      <c r="AC681" s="357"/>
      <c r="AD681" s="357"/>
      <c r="AE681" s="357"/>
      <c r="AF681" s="357"/>
      <c r="AG681" s="357"/>
      <c r="AH681" s="357"/>
      <c r="AI681" s="357"/>
      <c r="AJ681" s="357"/>
      <c r="AK681" s="357"/>
      <c r="AL681" s="357"/>
      <c r="AM681" s="357"/>
      <c r="AN681" s="357"/>
      <c r="AO681" s="357"/>
      <c r="AP681" s="357"/>
      <c r="AQ681" s="357"/>
      <c r="AR681" s="357"/>
      <c r="AS681" s="357"/>
      <c r="AT681" s="357"/>
      <c r="AU681" s="357"/>
      <c r="AV681" s="357"/>
      <c r="AW681" s="357"/>
      <c r="AX681" s="357"/>
      <c r="AY681" s="357"/>
      <c r="AZ681" s="357"/>
      <c r="BA681" s="357"/>
      <c r="BB681" s="357"/>
      <c r="BC681" s="357"/>
      <c r="BD681" s="357"/>
      <c r="BE681" s="357"/>
      <c r="BF681" s="357"/>
      <c r="BG681" s="357"/>
      <c r="BH681" s="357"/>
      <c r="BI681" s="357"/>
      <c r="BJ681" s="357"/>
      <c r="BK681" s="357"/>
    </row>
    <row r="682" spans="1:63" ht="9.75" customHeight="1">
      <c r="A682" s="357"/>
      <c r="B682" s="357"/>
      <c r="C682" s="357"/>
      <c r="D682" s="357"/>
      <c r="E682" s="357"/>
      <c r="F682" s="359"/>
      <c r="G682" s="357"/>
      <c r="H682" s="357"/>
      <c r="I682" s="357"/>
      <c r="J682" s="357"/>
      <c r="K682" s="357"/>
      <c r="L682" s="357"/>
      <c r="M682" s="357"/>
      <c r="N682" s="357"/>
      <c r="O682" s="357"/>
      <c r="P682" s="357"/>
      <c r="Q682" s="357"/>
      <c r="R682" s="357"/>
      <c r="S682" s="357"/>
      <c r="T682" s="357"/>
      <c r="U682" s="357"/>
      <c r="V682" s="357"/>
      <c r="W682" s="357"/>
      <c r="X682" s="357"/>
      <c r="Y682" s="357"/>
      <c r="Z682" s="357"/>
      <c r="AA682" s="357"/>
      <c r="AB682" s="357"/>
      <c r="AC682" s="357"/>
      <c r="AD682" s="357"/>
      <c r="AE682" s="357"/>
      <c r="AF682" s="357"/>
      <c r="AG682" s="357"/>
      <c r="AH682" s="357"/>
      <c r="AI682" s="357"/>
      <c r="AJ682" s="357"/>
      <c r="AK682" s="357"/>
      <c r="AL682" s="357"/>
      <c r="AM682" s="357"/>
      <c r="AN682" s="357"/>
      <c r="AO682" s="357"/>
      <c r="AP682" s="357"/>
      <c r="AQ682" s="357"/>
      <c r="AR682" s="357"/>
      <c r="AS682" s="357"/>
      <c r="AT682" s="357"/>
      <c r="AU682" s="357"/>
      <c r="AV682" s="357"/>
      <c r="AW682" s="357"/>
      <c r="AX682" s="357"/>
      <c r="AY682" s="357"/>
      <c r="AZ682" s="357"/>
      <c r="BA682" s="357"/>
      <c r="BB682" s="357"/>
      <c r="BC682" s="357"/>
      <c r="BD682" s="357"/>
      <c r="BE682" s="357"/>
      <c r="BF682" s="357"/>
      <c r="BG682" s="357"/>
      <c r="BH682" s="357"/>
      <c r="BI682" s="357"/>
      <c r="BJ682" s="357"/>
      <c r="BK682" s="357"/>
    </row>
    <row r="683" spans="1:63" ht="9.75" customHeight="1">
      <c r="A683" s="357"/>
      <c r="B683" s="357"/>
      <c r="C683" s="357"/>
      <c r="D683" s="357"/>
      <c r="E683" s="357"/>
      <c r="F683" s="359"/>
      <c r="G683" s="357"/>
      <c r="H683" s="357"/>
      <c r="I683" s="357"/>
      <c r="J683" s="357"/>
      <c r="K683" s="357"/>
      <c r="L683" s="357"/>
      <c r="M683" s="357"/>
      <c r="N683" s="357"/>
      <c r="O683" s="357"/>
      <c r="P683" s="357"/>
      <c r="Q683" s="357"/>
      <c r="R683" s="357"/>
      <c r="S683" s="357"/>
      <c r="T683" s="357"/>
      <c r="U683" s="357"/>
      <c r="V683" s="357"/>
      <c r="W683" s="357"/>
      <c r="X683" s="357"/>
      <c r="Y683" s="357"/>
      <c r="Z683" s="357"/>
      <c r="AA683" s="357"/>
      <c r="AB683" s="357"/>
      <c r="AC683" s="357"/>
      <c r="AD683" s="357"/>
      <c r="AE683" s="357"/>
      <c r="AF683" s="357"/>
      <c r="AG683" s="357"/>
      <c r="AH683" s="357"/>
      <c r="AI683" s="357"/>
      <c r="AJ683" s="357"/>
      <c r="AK683" s="357"/>
      <c r="AL683" s="357"/>
      <c r="AM683" s="357"/>
      <c r="AN683" s="357"/>
      <c r="AO683" s="357"/>
      <c r="AP683" s="357"/>
      <c r="AQ683" s="357"/>
      <c r="AR683" s="357"/>
      <c r="AS683" s="357"/>
      <c r="AT683" s="357"/>
      <c r="AU683" s="357"/>
      <c r="AV683" s="357"/>
      <c r="AW683" s="357"/>
      <c r="AX683" s="357"/>
      <c r="AY683" s="357"/>
      <c r="AZ683" s="357"/>
      <c r="BA683" s="357"/>
      <c r="BB683" s="357"/>
      <c r="BC683" s="357"/>
      <c r="BD683" s="357"/>
      <c r="BE683" s="357"/>
      <c r="BF683" s="357"/>
      <c r="BG683" s="357"/>
      <c r="BH683" s="357"/>
      <c r="BI683" s="357"/>
      <c r="BJ683" s="357"/>
      <c r="BK683" s="357"/>
    </row>
    <row r="684" spans="1:63" ht="9.75" customHeight="1">
      <c r="A684" s="357"/>
      <c r="B684" s="357"/>
      <c r="C684" s="357"/>
      <c r="D684" s="357"/>
      <c r="E684" s="357"/>
      <c r="F684" s="359"/>
      <c r="G684" s="357"/>
      <c r="H684" s="357"/>
      <c r="I684" s="357"/>
      <c r="J684" s="357"/>
      <c r="K684" s="357"/>
      <c r="L684" s="357"/>
      <c r="M684" s="357"/>
      <c r="N684" s="357"/>
      <c r="O684" s="357"/>
      <c r="P684" s="357"/>
      <c r="Q684" s="357"/>
      <c r="R684" s="357"/>
      <c r="S684" s="357"/>
      <c r="T684" s="357"/>
      <c r="U684" s="357"/>
      <c r="V684" s="357"/>
      <c r="W684" s="357"/>
      <c r="X684" s="357"/>
      <c r="Y684" s="357"/>
      <c r="Z684" s="357"/>
      <c r="AA684" s="357"/>
      <c r="AB684" s="357"/>
      <c r="AC684" s="357"/>
      <c r="AD684" s="357"/>
      <c r="AE684" s="357"/>
      <c r="AF684" s="357"/>
      <c r="AG684" s="357"/>
      <c r="AH684" s="357"/>
      <c r="AI684" s="357"/>
      <c r="AJ684" s="357"/>
      <c r="AK684" s="357"/>
      <c r="AL684" s="357"/>
      <c r="AM684" s="357"/>
      <c r="AN684" s="357"/>
      <c r="AO684" s="357"/>
      <c r="AP684" s="357"/>
      <c r="AQ684" s="357"/>
      <c r="AR684" s="357"/>
      <c r="AS684" s="357"/>
      <c r="AT684" s="357"/>
      <c r="AU684" s="357"/>
      <c r="AV684" s="357"/>
      <c r="AW684" s="357"/>
      <c r="AX684" s="357"/>
      <c r="AY684" s="357"/>
      <c r="AZ684" s="357"/>
      <c r="BA684" s="357"/>
      <c r="BB684" s="357"/>
      <c r="BC684" s="357"/>
      <c r="BD684" s="357"/>
      <c r="BE684" s="357"/>
      <c r="BF684" s="357"/>
      <c r="BG684" s="357"/>
      <c r="BH684" s="357"/>
      <c r="BI684" s="357"/>
      <c r="BJ684" s="357"/>
      <c r="BK684" s="357"/>
    </row>
    <row r="685" spans="1:63" ht="9.75" customHeight="1">
      <c r="A685" s="357"/>
      <c r="B685" s="357"/>
      <c r="C685" s="357"/>
      <c r="D685" s="357"/>
      <c r="E685" s="357"/>
      <c r="F685" s="359"/>
      <c r="G685" s="357"/>
      <c r="H685" s="357"/>
      <c r="I685" s="357"/>
      <c r="J685" s="357"/>
      <c r="K685" s="357"/>
      <c r="L685" s="357"/>
      <c r="M685" s="357"/>
      <c r="N685" s="357"/>
      <c r="O685" s="357"/>
      <c r="P685" s="357"/>
      <c r="Q685" s="357"/>
      <c r="R685" s="357"/>
      <c r="S685" s="357"/>
      <c r="T685" s="357"/>
      <c r="U685" s="357"/>
      <c r="V685" s="357"/>
      <c r="W685" s="357"/>
      <c r="X685" s="357"/>
      <c r="Y685" s="357"/>
      <c r="Z685" s="357"/>
      <c r="AA685" s="357"/>
      <c r="AB685" s="357"/>
      <c r="AC685" s="357"/>
      <c r="AD685" s="357"/>
      <c r="AE685" s="357"/>
      <c r="AF685" s="357"/>
      <c r="AG685" s="357"/>
      <c r="AH685" s="357"/>
      <c r="AI685" s="357"/>
      <c r="AJ685" s="357"/>
      <c r="AK685" s="357"/>
      <c r="AL685" s="357"/>
      <c r="AM685" s="357"/>
      <c r="AN685" s="357"/>
      <c r="AO685" s="357"/>
      <c r="AP685" s="357"/>
      <c r="AQ685" s="357"/>
      <c r="AR685" s="357"/>
      <c r="AS685" s="357"/>
      <c r="AT685" s="357"/>
      <c r="AU685" s="357"/>
      <c r="AV685" s="357"/>
      <c r="AW685" s="357"/>
      <c r="AX685" s="357"/>
      <c r="AY685" s="357"/>
      <c r="AZ685" s="357"/>
      <c r="BA685" s="357"/>
      <c r="BB685" s="357"/>
      <c r="BC685" s="357"/>
      <c r="BD685" s="357"/>
      <c r="BE685" s="357"/>
      <c r="BF685" s="357"/>
      <c r="BG685" s="357"/>
      <c r="BH685" s="357"/>
      <c r="BI685" s="357"/>
      <c r="BJ685" s="357"/>
      <c r="BK685" s="357"/>
    </row>
    <row r="686" spans="1:63" ht="9.75" customHeight="1">
      <c r="A686" s="357"/>
      <c r="B686" s="357"/>
      <c r="C686" s="357"/>
      <c r="D686" s="357"/>
      <c r="E686" s="357"/>
      <c r="F686" s="359"/>
      <c r="G686" s="357"/>
      <c r="H686" s="357"/>
      <c r="I686" s="357"/>
      <c r="J686" s="357"/>
      <c r="K686" s="357"/>
      <c r="L686" s="357"/>
      <c r="M686" s="357"/>
      <c r="N686" s="357"/>
      <c r="O686" s="357"/>
      <c r="P686" s="357"/>
      <c r="Q686" s="357"/>
      <c r="R686" s="357"/>
      <c r="S686" s="357"/>
      <c r="T686" s="357"/>
      <c r="U686" s="357"/>
      <c r="V686" s="357"/>
      <c r="W686" s="357"/>
      <c r="X686" s="357"/>
      <c r="Y686" s="357"/>
      <c r="Z686" s="357"/>
      <c r="AA686" s="357"/>
      <c r="AB686" s="357"/>
      <c r="AC686" s="357"/>
      <c r="AD686" s="357"/>
      <c r="AE686" s="357"/>
      <c r="AF686" s="357"/>
      <c r="AG686" s="357"/>
      <c r="AH686" s="357"/>
      <c r="AI686" s="357"/>
      <c r="AJ686" s="357"/>
      <c r="AK686" s="357"/>
      <c r="AL686" s="357"/>
      <c r="AM686" s="357"/>
      <c r="AN686" s="357"/>
      <c r="AO686" s="357"/>
      <c r="AP686" s="357"/>
      <c r="AQ686" s="357"/>
      <c r="AR686" s="357"/>
      <c r="AS686" s="357"/>
      <c r="AT686" s="357"/>
      <c r="AU686" s="357"/>
      <c r="AV686" s="357"/>
      <c r="AW686" s="357"/>
      <c r="AX686" s="357"/>
      <c r="AY686" s="357"/>
      <c r="AZ686" s="357"/>
      <c r="BA686" s="357"/>
      <c r="BB686" s="357"/>
      <c r="BC686" s="357"/>
      <c r="BD686" s="357"/>
      <c r="BE686" s="357"/>
      <c r="BF686" s="357"/>
      <c r="BG686" s="357"/>
      <c r="BH686" s="357"/>
      <c r="BI686" s="357"/>
      <c r="BJ686" s="357"/>
      <c r="BK686" s="357"/>
    </row>
    <row r="687" spans="1:63" ht="9.75" customHeight="1">
      <c r="A687" s="357"/>
      <c r="B687" s="357"/>
      <c r="C687" s="357"/>
      <c r="D687" s="357"/>
      <c r="E687" s="357"/>
      <c r="F687" s="359"/>
      <c r="G687" s="357"/>
      <c r="H687" s="357"/>
      <c r="I687" s="357"/>
      <c r="J687" s="357"/>
      <c r="K687" s="357"/>
      <c r="L687" s="357"/>
      <c r="M687" s="357"/>
      <c r="N687" s="357"/>
      <c r="O687" s="357"/>
      <c r="P687" s="357"/>
      <c r="Q687" s="357"/>
      <c r="R687" s="357"/>
      <c r="S687" s="357"/>
      <c r="T687" s="357"/>
      <c r="U687" s="357"/>
      <c r="V687" s="357"/>
      <c r="W687" s="357"/>
      <c r="X687" s="357"/>
      <c r="Y687" s="357"/>
      <c r="Z687" s="357"/>
      <c r="AA687" s="357"/>
      <c r="AB687" s="357"/>
      <c r="AC687" s="357"/>
      <c r="AD687" s="357"/>
      <c r="AE687" s="357"/>
      <c r="AF687" s="357"/>
      <c r="AG687" s="357"/>
      <c r="AH687" s="357"/>
      <c r="AI687" s="357"/>
      <c r="AJ687" s="357"/>
      <c r="AK687" s="357"/>
      <c r="AL687" s="357"/>
      <c r="AM687" s="357"/>
      <c r="AN687" s="357"/>
      <c r="AO687" s="357"/>
      <c r="AP687" s="357"/>
      <c r="AQ687" s="357"/>
      <c r="AR687" s="357"/>
      <c r="AS687" s="357"/>
      <c r="AT687" s="357"/>
      <c r="AU687" s="357"/>
      <c r="AV687" s="357"/>
      <c r="AW687" s="357"/>
      <c r="AX687" s="357"/>
      <c r="AY687" s="357"/>
      <c r="AZ687" s="357"/>
      <c r="BA687" s="357"/>
      <c r="BB687" s="357"/>
      <c r="BC687" s="357"/>
      <c r="BD687" s="357"/>
      <c r="BE687" s="357"/>
      <c r="BF687" s="357"/>
      <c r="BG687" s="357"/>
      <c r="BH687" s="357"/>
      <c r="BI687" s="357"/>
      <c r="BJ687" s="357"/>
      <c r="BK687" s="357"/>
    </row>
    <row r="688" spans="1:63" ht="9.75" customHeight="1">
      <c r="A688" s="357"/>
      <c r="B688" s="357"/>
      <c r="C688" s="357"/>
      <c r="D688" s="357"/>
      <c r="E688" s="357"/>
      <c r="F688" s="359"/>
      <c r="G688" s="357"/>
      <c r="H688" s="357"/>
      <c r="I688" s="357"/>
      <c r="J688" s="357"/>
      <c r="K688" s="357"/>
      <c r="L688" s="357"/>
      <c r="M688" s="357"/>
      <c r="N688" s="357"/>
      <c r="O688" s="357"/>
      <c r="P688" s="357"/>
      <c r="Q688" s="357"/>
      <c r="R688" s="357"/>
      <c r="S688" s="357"/>
      <c r="T688" s="357"/>
      <c r="U688" s="357"/>
      <c r="V688" s="357"/>
      <c r="W688" s="357"/>
      <c r="X688" s="357"/>
      <c r="Y688" s="357"/>
      <c r="Z688" s="357"/>
      <c r="AA688" s="357"/>
      <c r="AB688" s="357"/>
      <c r="AC688" s="357"/>
      <c r="AD688" s="357"/>
      <c r="AE688" s="357"/>
      <c r="AF688" s="357"/>
      <c r="AG688" s="357"/>
      <c r="AH688" s="357"/>
      <c r="AI688" s="357"/>
      <c r="AJ688" s="357"/>
      <c r="AK688" s="357"/>
      <c r="AL688" s="357"/>
      <c r="AM688" s="357"/>
      <c r="AN688" s="357"/>
      <c r="AO688" s="357"/>
      <c r="AP688" s="357"/>
      <c r="AQ688" s="357"/>
      <c r="AR688" s="357"/>
      <c r="AS688" s="357"/>
      <c r="AT688" s="357"/>
      <c r="AU688" s="357"/>
      <c r="AV688" s="357"/>
      <c r="AW688" s="357"/>
      <c r="AX688" s="357"/>
      <c r="AY688" s="357"/>
      <c r="AZ688" s="357"/>
      <c r="BA688" s="357"/>
      <c r="BB688" s="357"/>
      <c r="BC688" s="357"/>
      <c r="BD688" s="357"/>
      <c r="BE688" s="357"/>
      <c r="BF688" s="357"/>
      <c r="BG688" s="357"/>
      <c r="BH688" s="357"/>
      <c r="BI688" s="357"/>
      <c r="BJ688" s="357"/>
      <c r="BK688" s="357"/>
    </row>
    <row r="689" spans="1:63" ht="9.75" customHeight="1">
      <c r="A689" s="357"/>
      <c r="B689" s="357"/>
      <c r="C689" s="357"/>
      <c r="D689" s="357"/>
      <c r="E689" s="357"/>
      <c r="F689" s="359"/>
      <c r="G689" s="357"/>
      <c r="H689" s="357"/>
      <c r="I689" s="357"/>
      <c r="J689" s="357"/>
      <c r="K689" s="357"/>
      <c r="L689" s="357"/>
      <c r="M689" s="357"/>
      <c r="N689" s="357"/>
      <c r="O689" s="357"/>
      <c r="P689" s="357"/>
      <c r="Q689" s="357"/>
      <c r="R689" s="357"/>
      <c r="S689" s="357"/>
      <c r="T689" s="357"/>
      <c r="U689" s="357"/>
      <c r="V689" s="357"/>
      <c r="W689" s="357"/>
      <c r="X689" s="357"/>
      <c r="Y689" s="357"/>
      <c r="Z689" s="357"/>
      <c r="AA689" s="357"/>
      <c r="AB689" s="357"/>
      <c r="AC689" s="357"/>
      <c r="AD689" s="357"/>
      <c r="AE689" s="357"/>
      <c r="AF689" s="357"/>
      <c r="AG689" s="357"/>
      <c r="AH689" s="357"/>
      <c r="AI689" s="357"/>
      <c r="AJ689" s="357"/>
      <c r="AK689" s="357"/>
      <c r="AL689" s="357"/>
      <c r="AM689" s="357"/>
      <c r="AN689" s="357"/>
      <c r="AO689" s="357"/>
      <c r="AP689" s="357"/>
      <c r="AQ689" s="357"/>
      <c r="AR689" s="357"/>
      <c r="AS689" s="357"/>
      <c r="AT689" s="357"/>
      <c r="AU689" s="357"/>
      <c r="AV689" s="357"/>
      <c r="AW689" s="357"/>
      <c r="AX689" s="357"/>
      <c r="AY689" s="357"/>
      <c r="AZ689" s="357"/>
      <c r="BA689" s="357"/>
      <c r="BB689" s="357"/>
      <c r="BC689" s="357"/>
      <c r="BD689" s="357"/>
      <c r="BE689" s="357"/>
      <c r="BF689" s="357"/>
      <c r="BG689" s="357"/>
      <c r="BH689" s="357"/>
      <c r="BI689" s="357"/>
      <c r="BJ689" s="357"/>
      <c r="BK689" s="357"/>
    </row>
    <row r="690" spans="1:63" ht="9.75" customHeight="1">
      <c r="A690" s="357"/>
      <c r="B690" s="357"/>
      <c r="C690" s="357"/>
      <c r="D690" s="357"/>
      <c r="E690" s="357"/>
      <c r="F690" s="359"/>
      <c r="G690" s="357"/>
      <c r="H690" s="357"/>
      <c r="I690" s="357"/>
      <c r="J690" s="357"/>
      <c r="K690" s="357"/>
      <c r="L690" s="357"/>
      <c r="M690" s="357"/>
      <c r="N690" s="357"/>
      <c r="O690" s="357"/>
      <c r="P690" s="357"/>
      <c r="Q690" s="357"/>
      <c r="R690" s="357"/>
      <c r="S690" s="357"/>
      <c r="T690" s="357"/>
      <c r="U690" s="357"/>
      <c r="V690" s="357"/>
      <c r="W690" s="357"/>
      <c r="X690" s="357"/>
      <c r="Y690" s="357"/>
      <c r="Z690" s="357"/>
      <c r="AA690" s="357"/>
      <c r="AB690" s="357"/>
      <c r="AC690" s="357"/>
      <c r="AD690" s="357"/>
      <c r="AE690" s="357"/>
      <c r="AF690" s="357"/>
      <c r="AG690" s="357"/>
      <c r="AH690" s="357"/>
      <c r="AI690" s="357"/>
      <c r="AJ690" s="357"/>
      <c r="AK690" s="357"/>
      <c r="AL690" s="357"/>
      <c r="AM690" s="357"/>
      <c r="AN690" s="357"/>
      <c r="AO690" s="357"/>
      <c r="AP690" s="357"/>
      <c r="AQ690" s="357"/>
      <c r="AR690" s="357"/>
      <c r="AS690" s="357"/>
      <c r="AT690" s="357"/>
      <c r="AU690" s="357"/>
      <c r="AV690" s="357"/>
      <c r="AW690" s="357"/>
      <c r="AX690" s="357"/>
      <c r="AY690" s="357"/>
      <c r="AZ690" s="357"/>
      <c r="BA690" s="357"/>
      <c r="BB690" s="357"/>
      <c r="BC690" s="357"/>
      <c r="BD690" s="357"/>
      <c r="BE690" s="357"/>
      <c r="BF690" s="357"/>
      <c r="BG690" s="357"/>
      <c r="BH690" s="357"/>
      <c r="BI690" s="357"/>
      <c r="BJ690" s="357"/>
      <c r="BK690" s="357"/>
    </row>
    <row r="691" spans="1:63" ht="9.75" customHeight="1">
      <c r="A691" s="357"/>
      <c r="B691" s="357"/>
      <c r="C691" s="357"/>
      <c r="D691" s="357"/>
      <c r="E691" s="357"/>
      <c r="F691" s="359"/>
      <c r="G691" s="357"/>
      <c r="H691" s="357"/>
      <c r="I691" s="357"/>
      <c r="J691" s="357"/>
      <c r="K691" s="357"/>
      <c r="L691" s="357"/>
      <c r="M691" s="357"/>
      <c r="N691" s="357"/>
      <c r="O691" s="357"/>
      <c r="P691" s="357"/>
      <c r="Q691" s="357"/>
      <c r="R691" s="357"/>
      <c r="S691" s="357"/>
      <c r="T691" s="357"/>
      <c r="U691" s="357"/>
      <c r="V691" s="357"/>
      <c r="W691" s="357"/>
      <c r="X691" s="357"/>
      <c r="Y691" s="357"/>
      <c r="Z691" s="357"/>
      <c r="AA691" s="357"/>
      <c r="AB691" s="357"/>
      <c r="AC691" s="357"/>
      <c r="AD691" s="357"/>
      <c r="AE691" s="357"/>
      <c r="AF691" s="357"/>
      <c r="AG691" s="357"/>
      <c r="AH691" s="357"/>
      <c r="AI691" s="357"/>
      <c r="AJ691" s="357"/>
      <c r="AK691" s="357"/>
      <c r="AL691" s="357"/>
      <c r="AM691" s="357"/>
      <c r="AN691" s="357"/>
      <c r="AO691" s="357"/>
      <c r="AP691" s="357"/>
      <c r="AQ691" s="357"/>
      <c r="AR691" s="357"/>
      <c r="AS691" s="357"/>
      <c r="AT691" s="357"/>
      <c r="AU691" s="357"/>
      <c r="AV691" s="357"/>
      <c r="AW691" s="357"/>
      <c r="AX691" s="357"/>
      <c r="AY691" s="357"/>
      <c r="AZ691" s="357"/>
      <c r="BA691" s="357"/>
      <c r="BB691" s="357"/>
      <c r="BC691" s="357"/>
      <c r="BD691" s="357"/>
      <c r="BE691" s="357"/>
      <c r="BF691" s="357"/>
      <c r="BG691" s="357"/>
      <c r="BH691" s="357"/>
      <c r="BI691" s="357"/>
      <c r="BJ691" s="357"/>
      <c r="BK691" s="357"/>
    </row>
    <row r="692" spans="1:63" ht="9.75" customHeight="1">
      <c r="A692" s="357"/>
      <c r="B692" s="357"/>
      <c r="C692" s="357"/>
      <c r="D692" s="357"/>
      <c r="E692" s="357"/>
      <c r="F692" s="359"/>
      <c r="G692" s="357"/>
      <c r="H692" s="357"/>
      <c r="I692" s="357"/>
      <c r="J692" s="357"/>
      <c r="K692" s="357"/>
      <c r="L692" s="357"/>
      <c r="M692" s="357"/>
      <c r="N692" s="357"/>
      <c r="O692" s="357"/>
      <c r="P692" s="357"/>
      <c r="Q692" s="357"/>
      <c r="R692" s="357"/>
      <c r="S692" s="357"/>
      <c r="T692" s="357"/>
      <c r="U692" s="357"/>
      <c r="V692" s="357"/>
      <c r="W692" s="357"/>
      <c r="X692" s="357"/>
      <c r="Y692" s="357"/>
      <c r="Z692" s="357"/>
      <c r="AA692" s="357"/>
      <c r="AB692" s="357"/>
      <c r="AC692" s="357"/>
      <c r="AD692" s="357"/>
      <c r="AE692" s="357"/>
      <c r="AF692" s="357"/>
      <c r="AG692" s="357"/>
      <c r="AH692" s="357"/>
      <c r="AI692" s="357"/>
      <c r="AJ692" s="357"/>
      <c r="AK692" s="357"/>
      <c r="AL692" s="357"/>
      <c r="AM692" s="357"/>
      <c r="AN692" s="357"/>
      <c r="AO692" s="357"/>
      <c r="AP692" s="357"/>
      <c r="AQ692" s="357"/>
      <c r="AR692" s="357"/>
      <c r="AS692" s="357"/>
      <c r="AT692" s="357"/>
      <c r="AU692" s="357"/>
      <c r="AV692" s="357"/>
      <c r="AW692" s="357"/>
      <c r="AX692" s="357"/>
      <c r="AY692" s="357"/>
      <c r="AZ692" s="357"/>
      <c r="BA692" s="357"/>
      <c r="BB692" s="357"/>
      <c r="BC692" s="357"/>
      <c r="BD692" s="357"/>
      <c r="BE692" s="357"/>
      <c r="BF692" s="357"/>
      <c r="BG692" s="357"/>
      <c r="BH692" s="357"/>
      <c r="BI692" s="357"/>
      <c r="BJ692" s="357"/>
      <c r="BK692" s="357"/>
    </row>
    <row r="693" spans="1:63" ht="9.75" customHeight="1">
      <c r="A693" s="357"/>
      <c r="B693" s="357"/>
      <c r="C693" s="357"/>
      <c r="D693" s="357"/>
      <c r="E693" s="357"/>
      <c r="F693" s="359"/>
      <c r="G693" s="357"/>
      <c r="H693" s="357"/>
      <c r="I693" s="357"/>
      <c r="J693" s="357"/>
      <c r="K693" s="357"/>
      <c r="L693" s="357"/>
      <c r="M693" s="357"/>
      <c r="N693" s="357"/>
      <c r="O693" s="357"/>
      <c r="P693" s="357"/>
      <c r="Q693" s="357"/>
      <c r="R693" s="357"/>
      <c r="S693" s="357"/>
      <c r="T693" s="357"/>
      <c r="U693" s="357"/>
      <c r="V693" s="357"/>
      <c r="W693" s="357"/>
      <c r="X693" s="357"/>
      <c r="Y693" s="357"/>
      <c r="Z693" s="357"/>
      <c r="AA693" s="357"/>
      <c r="AB693" s="357"/>
      <c r="AC693" s="357"/>
      <c r="AD693" s="357"/>
      <c r="AE693" s="357"/>
      <c r="AF693" s="357"/>
      <c r="AG693" s="357"/>
      <c r="AH693" s="357"/>
      <c r="AI693" s="357"/>
      <c r="AJ693" s="357"/>
      <c r="AK693" s="357"/>
      <c r="AL693" s="357"/>
      <c r="AM693" s="357"/>
      <c r="AN693" s="357"/>
      <c r="AO693" s="357"/>
      <c r="AP693" s="357"/>
      <c r="AQ693" s="357"/>
      <c r="AR693" s="357"/>
      <c r="AS693" s="357"/>
      <c r="AT693" s="357"/>
      <c r="AU693" s="357"/>
      <c r="AV693" s="357"/>
      <c r="AW693" s="357"/>
      <c r="AX693" s="357"/>
      <c r="AY693" s="357"/>
      <c r="AZ693" s="357"/>
      <c r="BA693" s="357"/>
      <c r="BB693" s="357"/>
      <c r="BC693" s="357"/>
      <c r="BD693" s="357"/>
      <c r="BE693" s="357"/>
      <c r="BF693" s="357"/>
      <c r="BG693" s="357"/>
      <c r="BH693" s="357"/>
      <c r="BI693" s="357"/>
      <c r="BJ693" s="357"/>
      <c r="BK693" s="357"/>
    </row>
    <row r="694" spans="1:63" ht="9.75" customHeight="1">
      <c r="A694" s="357"/>
      <c r="B694" s="357"/>
      <c r="C694" s="357"/>
      <c r="D694" s="357"/>
      <c r="E694" s="357"/>
      <c r="F694" s="359"/>
      <c r="G694" s="357"/>
      <c r="H694" s="357"/>
      <c r="I694" s="357"/>
      <c r="J694" s="357"/>
      <c r="K694" s="357"/>
      <c r="L694" s="357"/>
      <c r="M694" s="357"/>
      <c r="N694" s="357"/>
      <c r="O694" s="357"/>
      <c r="P694" s="357"/>
      <c r="Q694" s="357"/>
      <c r="R694" s="357"/>
      <c r="S694" s="357"/>
      <c r="T694" s="357"/>
      <c r="U694" s="357"/>
      <c r="V694" s="357"/>
      <c r="W694" s="357"/>
      <c r="X694" s="357"/>
      <c r="Y694" s="357"/>
      <c r="Z694" s="357"/>
      <c r="AA694" s="357"/>
      <c r="AB694" s="357"/>
      <c r="AC694" s="357"/>
      <c r="AD694" s="357"/>
      <c r="AE694" s="357"/>
      <c r="AF694" s="357"/>
      <c r="AG694" s="357"/>
      <c r="AH694" s="357"/>
      <c r="AI694" s="357"/>
      <c r="AJ694" s="357"/>
      <c r="AK694" s="357"/>
      <c r="AL694" s="357"/>
      <c r="AM694" s="357"/>
      <c r="AN694" s="357"/>
      <c r="AO694" s="357"/>
      <c r="AP694" s="357"/>
      <c r="AQ694" s="357"/>
      <c r="AR694" s="357"/>
      <c r="AS694" s="357"/>
      <c r="AT694" s="357"/>
      <c r="AU694" s="357"/>
      <c r="AV694" s="357"/>
      <c r="AW694" s="357"/>
      <c r="AX694" s="357"/>
      <c r="AY694" s="357"/>
      <c r="AZ694" s="357"/>
      <c r="BA694" s="357"/>
      <c r="BB694" s="357"/>
      <c r="BC694" s="357"/>
      <c r="BD694" s="357"/>
      <c r="BE694" s="357"/>
      <c r="BF694" s="357"/>
      <c r="BG694" s="357"/>
      <c r="BH694" s="357"/>
      <c r="BI694" s="357"/>
      <c r="BJ694" s="357"/>
      <c r="BK694" s="357"/>
    </row>
    <row r="695" spans="1:63" ht="9.75" customHeight="1">
      <c r="A695" s="357"/>
      <c r="B695" s="357"/>
      <c r="C695" s="357"/>
      <c r="D695" s="357"/>
      <c r="E695" s="357"/>
      <c r="F695" s="359"/>
      <c r="G695" s="357"/>
      <c r="H695" s="357"/>
      <c r="I695" s="357"/>
      <c r="J695" s="357"/>
      <c r="K695" s="357"/>
      <c r="L695" s="357"/>
      <c r="M695" s="357"/>
      <c r="N695" s="357"/>
      <c r="O695" s="357"/>
      <c r="P695" s="357"/>
      <c r="Q695" s="357"/>
      <c r="R695" s="357"/>
      <c r="S695" s="357"/>
      <c r="T695" s="357"/>
      <c r="U695" s="357"/>
      <c r="V695" s="357"/>
      <c r="W695" s="357"/>
      <c r="X695" s="357"/>
      <c r="Y695" s="357"/>
      <c r="Z695" s="357"/>
      <c r="AA695" s="357"/>
      <c r="AB695" s="357"/>
      <c r="AC695" s="357"/>
      <c r="AD695" s="357"/>
      <c r="AE695" s="357"/>
      <c r="AF695" s="357"/>
      <c r="AG695" s="357"/>
      <c r="AH695" s="357"/>
      <c r="AI695" s="357"/>
      <c r="AJ695" s="357"/>
      <c r="AK695" s="357"/>
      <c r="AL695" s="357"/>
      <c r="AM695" s="357"/>
      <c r="AN695" s="357"/>
      <c r="AO695" s="357"/>
      <c r="AP695" s="357"/>
      <c r="AQ695" s="357"/>
      <c r="AR695" s="357"/>
      <c r="AS695" s="357"/>
      <c r="AT695" s="357"/>
      <c r="AU695" s="357"/>
      <c r="AV695" s="357"/>
      <c r="AW695" s="357"/>
      <c r="AX695" s="357"/>
      <c r="AY695" s="357"/>
      <c r="AZ695" s="357"/>
      <c r="BA695" s="357"/>
      <c r="BB695" s="357"/>
      <c r="BC695" s="357"/>
      <c r="BD695" s="357"/>
      <c r="BE695" s="357"/>
      <c r="BF695" s="357"/>
      <c r="BG695" s="357"/>
      <c r="BH695" s="357"/>
      <c r="BI695" s="357"/>
      <c r="BJ695" s="357"/>
      <c r="BK695" s="357"/>
    </row>
    <row r="696" spans="1:63" ht="9.75" customHeight="1">
      <c r="A696" s="357"/>
      <c r="B696" s="357"/>
      <c r="C696" s="357"/>
      <c r="D696" s="357"/>
      <c r="E696" s="357"/>
      <c r="F696" s="359"/>
      <c r="G696" s="357"/>
      <c r="H696" s="357"/>
      <c r="I696" s="357"/>
      <c r="J696" s="357"/>
      <c r="K696" s="357"/>
      <c r="L696" s="357"/>
      <c r="M696" s="357"/>
      <c r="N696" s="357"/>
      <c r="O696" s="357"/>
      <c r="P696" s="357"/>
      <c r="Q696" s="357"/>
      <c r="R696" s="357"/>
      <c r="S696" s="357"/>
      <c r="T696" s="357"/>
      <c r="U696" s="357"/>
      <c r="V696" s="357"/>
      <c r="W696" s="357"/>
      <c r="X696" s="357"/>
      <c r="Y696" s="357"/>
      <c r="Z696" s="357"/>
      <c r="AA696" s="357"/>
      <c r="AB696" s="357"/>
      <c r="AC696" s="357"/>
      <c r="AD696" s="357"/>
      <c r="AE696" s="357"/>
      <c r="AF696" s="357"/>
      <c r="AG696" s="357"/>
      <c r="AH696" s="357"/>
      <c r="AI696" s="357"/>
      <c r="AJ696" s="357"/>
      <c r="AK696" s="357"/>
      <c r="AL696" s="357"/>
      <c r="AM696" s="357"/>
      <c r="AN696" s="357"/>
      <c r="AO696" s="357"/>
      <c r="AP696" s="357"/>
      <c r="AQ696" s="357"/>
      <c r="AR696" s="357"/>
      <c r="AS696" s="357"/>
      <c r="AT696" s="357"/>
      <c r="AU696" s="357"/>
      <c r="AV696" s="357"/>
      <c r="AW696" s="357"/>
      <c r="AX696" s="357"/>
      <c r="AY696" s="357"/>
      <c r="AZ696" s="357"/>
      <c r="BA696" s="357"/>
      <c r="BB696" s="357"/>
      <c r="BC696" s="357"/>
      <c r="BD696" s="357"/>
      <c r="BE696" s="357"/>
      <c r="BF696" s="357"/>
      <c r="BG696" s="357"/>
      <c r="BH696" s="357"/>
      <c r="BI696" s="357"/>
      <c r="BJ696" s="357"/>
      <c r="BK696" s="357"/>
    </row>
    <row r="697" spans="1:63" ht="9.75" customHeight="1">
      <c r="A697" s="357"/>
      <c r="B697" s="357"/>
      <c r="C697" s="357"/>
      <c r="D697" s="357"/>
      <c r="E697" s="357"/>
      <c r="F697" s="359"/>
      <c r="G697" s="357"/>
      <c r="H697" s="357"/>
      <c r="I697" s="357"/>
      <c r="J697" s="357"/>
      <c r="K697" s="357"/>
      <c r="L697" s="357"/>
      <c r="M697" s="357"/>
      <c r="N697" s="357"/>
      <c r="O697" s="357"/>
      <c r="P697" s="357"/>
      <c r="Q697" s="357"/>
      <c r="R697" s="357"/>
      <c r="S697" s="357"/>
      <c r="T697" s="357"/>
      <c r="U697" s="357"/>
      <c r="V697" s="357"/>
      <c r="W697" s="357"/>
      <c r="X697" s="357"/>
      <c r="Y697" s="357"/>
      <c r="Z697" s="357"/>
      <c r="AA697" s="357"/>
      <c r="AB697" s="357"/>
      <c r="AC697" s="357"/>
      <c r="AD697" s="357"/>
      <c r="AE697" s="357"/>
      <c r="AF697" s="357"/>
      <c r="AG697" s="357"/>
      <c r="AH697" s="357"/>
      <c r="AI697" s="357"/>
      <c r="AJ697" s="357"/>
      <c r="AK697" s="357"/>
      <c r="AL697" s="357"/>
      <c r="AM697" s="357"/>
      <c r="AN697" s="357"/>
      <c r="AO697" s="357"/>
      <c r="AP697" s="357"/>
      <c r="AQ697" s="357"/>
      <c r="AR697" s="357"/>
      <c r="AS697" s="357"/>
      <c r="AT697" s="357"/>
      <c r="AU697" s="357"/>
      <c r="AV697" s="357"/>
      <c r="AW697" s="357"/>
      <c r="AX697" s="357"/>
      <c r="AY697" s="357"/>
      <c r="AZ697" s="357"/>
      <c r="BA697" s="357"/>
      <c r="BB697" s="357"/>
      <c r="BC697" s="357"/>
      <c r="BD697" s="357"/>
      <c r="BE697" s="357"/>
      <c r="BF697" s="357"/>
      <c r="BG697" s="357"/>
      <c r="BH697" s="357"/>
      <c r="BI697" s="357"/>
      <c r="BJ697" s="357"/>
      <c r="BK697" s="357"/>
    </row>
    <row r="698" spans="1:63" ht="9.75" customHeight="1">
      <c r="A698" s="357"/>
      <c r="B698" s="357"/>
      <c r="C698" s="357"/>
      <c r="D698" s="357"/>
      <c r="E698" s="357"/>
      <c r="F698" s="359"/>
      <c r="G698" s="357"/>
      <c r="H698" s="357"/>
      <c r="I698" s="357"/>
      <c r="J698" s="357"/>
      <c r="K698" s="357"/>
      <c r="L698" s="357"/>
      <c r="M698" s="357"/>
      <c r="N698" s="357"/>
      <c r="O698" s="357"/>
      <c r="P698" s="357"/>
      <c r="Q698" s="357"/>
      <c r="R698" s="357"/>
      <c r="S698" s="357"/>
      <c r="T698" s="357"/>
      <c r="U698" s="357"/>
      <c r="V698" s="357"/>
      <c r="W698" s="357"/>
      <c r="X698" s="357"/>
      <c r="Y698" s="357"/>
      <c r="Z698" s="357"/>
      <c r="AA698" s="357"/>
      <c r="AB698" s="357"/>
      <c r="AC698" s="357"/>
      <c r="AD698" s="357"/>
      <c r="AE698" s="357"/>
      <c r="AF698" s="357"/>
      <c r="AG698" s="357"/>
      <c r="AH698" s="357"/>
      <c r="AI698" s="357"/>
      <c r="AJ698" s="357"/>
      <c r="AK698" s="357"/>
      <c r="AL698" s="357"/>
      <c r="AM698" s="357"/>
      <c r="AN698" s="357"/>
      <c r="AO698" s="357"/>
      <c r="AP698" s="357"/>
      <c r="AQ698" s="357"/>
      <c r="AR698" s="357"/>
      <c r="AS698" s="357"/>
      <c r="AT698" s="357"/>
      <c r="AU698" s="357"/>
      <c r="AV698" s="357"/>
      <c r="AW698" s="357"/>
      <c r="AX698" s="357"/>
      <c r="AY698" s="357"/>
      <c r="AZ698" s="357"/>
      <c r="BA698" s="357"/>
      <c r="BB698" s="357"/>
      <c r="BC698" s="357"/>
      <c r="BD698" s="357"/>
      <c r="BE698" s="357"/>
      <c r="BF698" s="357"/>
      <c r="BG698" s="357"/>
      <c r="BH698" s="357"/>
      <c r="BI698" s="357"/>
      <c r="BJ698" s="357"/>
      <c r="BK698" s="357"/>
    </row>
    <row r="699" spans="1:63" ht="9.75" customHeight="1">
      <c r="A699" s="357"/>
      <c r="B699" s="357"/>
      <c r="C699" s="357"/>
      <c r="D699" s="357"/>
      <c r="E699" s="357"/>
      <c r="F699" s="359"/>
      <c r="G699" s="357"/>
      <c r="H699" s="357"/>
      <c r="I699" s="357"/>
      <c r="J699" s="357"/>
      <c r="K699" s="357"/>
      <c r="L699" s="357"/>
      <c r="M699" s="357"/>
      <c r="N699" s="357"/>
      <c r="O699" s="357"/>
      <c r="P699" s="357"/>
      <c r="Q699" s="357"/>
      <c r="R699" s="357"/>
      <c r="S699" s="357"/>
      <c r="T699" s="357"/>
      <c r="U699" s="357"/>
      <c r="V699" s="357"/>
      <c r="W699" s="357"/>
      <c r="X699" s="357"/>
      <c r="Y699" s="357"/>
      <c r="Z699" s="357"/>
      <c r="AA699" s="357"/>
      <c r="AB699" s="357"/>
      <c r="AC699" s="357"/>
      <c r="AD699" s="357"/>
      <c r="AE699" s="357"/>
      <c r="AF699" s="357"/>
      <c r="AG699" s="357"/>
      <c r="AH699" s="357"/>
      <c r="AI699" s="357"/>
      <c r="AJ699" s="357"/>
      <c r="AK699" s="357"/>
      <c r="AL699" s="357"/>
      <c r="AM699" s="357"/>
      <c r="AN699" s="357"/>
      <c r="AO699" s="357"/>
      <c r="AP699" s="357"/>
      <c r="AQ699" s="357"/>
      <c r="AR699" s="357"/>
      <c r="AS699" s="357"/>
      <c r="AT699" s="357"/>
      <c r="AU699" s="357"/>
      <c r="AV699" s="357"/>
      <c r="AW699" s="357"/>
      <c r="AX699" s="357"/>
      <c r="AY699" s="357"/>
      <c r="AZ699" s="357"/>
      <c r="BA699" s="357"/>
      <c r="BB699" s="357"/>
      <c r="BC699" s="357"/>
      <c r="BD699" s="357"/>
      <c r="BE699" s="357"/>
      <c r="BF699" s="357"/>
      <c r="BG699" s="357"/>
      <c r="BH699" s="357"/>
      <c r="BI699" s="357"/>
      <c r="BJ699" s="357"/>
      <c r="BK699" s="357"/>
    </row>
    <row r="700" spans="1:63" ht="9.75" customHeight="1">
      <c r="A700" s="357"/>
      <c r="B700" s="357"/>
      <c r="C700" s="357"/>
      <c r="D700" s="357"/>
      <c r="E700" s="357"/>
      <c r="F700" s="359"/>
      <c r="G700" s="357"/>
      <c r="H700" s="357"/>
      <c r="I700" s="357"/>
      <c r="J700" s="357"/>
      <c r="K700" s="357"/>
      <c r="L700" s="357"/>
      <c r="M700" s="357"/>
      <c r="N700" s="357"/>
      <c r="O700" s="357"/>
      <c r="P700" s="357"/>
      <c r="Q700" s="357"/>
      <c r="R700" s="357"/>
      <c r="S700" s="357"/>
      <c r="T700" s="357"/>
      <c r="U700" s="357"/>
      <c r="V700" s="357"/>
      <c r="W700" s="357"/>
      <c r="X700" s="357"/>
      <c r="Y700" s="357"/>
      <c r="Z700" s="357"/>
      <c r="AA700" s="357"/>
      <c r="AB700" s="357"/>
      <c r="AC700" s="357"/>
      <c r="AD700" s="357"/>
      <c r="AE700" s="357"/>
      <c r="AF700" s="357"/>
      <c r="AG700" s="357"/>
      <c r="AH700" s="357"/>
      <c r="AI700" s="357"/>
      <c r="AJ700" s="357"/>
      <c r="AK700" s="357"/>
      <c r="AL700" s="357"/>
      <c r="AM700" s="357"/>
      <c r="AN700" s="357"/>
      <c r="AO700" s="357"/>
      <c r="AP700" s="357"/>
      <c r="AQ700" s="357"/>
      <c r="AR700" s="357"/>
      <c r="AS700" s="357"/>
      <c r="AT700" s="357"/>
      <c r="AU700" s="357"/>
      <c r="AV700" s="357"/>
      <c r="AW700" s="357"/>
      <c r="AX700" s="357"/>
      <c r="AY700" s="357"/>
      <c r="AZ700" s="357"/>
      <c r="BA700" s="357"/>
      <c r="BB700" s="357"/>
      <c r="BC700" s="357"/>
      <c r="BD700" s="357"/>
      <c r="BE700" s="357"/>
      <c r="BF700" s="357"/>
      <c r="BG700" s="357"/>
      <c r="BH700" s="357"/>
      <c r="BI700" s="357"/>
      <c r="BJ700" s="357"/>
      <c r="BK700" s="357"/>
    </row>
    <row r="701" spans="1:63" ht="9.75" customHeight="1">
      <c r="A701" s="357"/>
      <c r="B701" s="357"/>
      <c r="C701" s="357"/>
      <c r="D701" s="357"/>
      <c r="E701" s="357"/>
      <c r="F701" s="359"/>
      <c r="G701" s="357"/>
      <c r="H701" s="357"/>
      <c r="I701" s="357"/>
      <c r="J701" s="357"/>
      <c r="K701" s="357"/>
      <c r="L701" s="357"/>
      <c r="M701" s="357"/>
      <c r="N701" s="357"/>
      <c r="O701" s="357"/>
      <c r="P701" s="357"/>
      <c r="Q701" s="357"/>
      <c r="R701" s="357"/>
      <c r="S701" s="357"/>
      <c r="T701" s="357"/>
      <c r="U701" s="357"/>
      <c r="V701" s="357"/>
      <c r="W701" s="357"/>
      <c r="X701" s="357"/>
      <c r="Y701" s="357"/>
      <c r="Z701" s="357"/>
      <c r="AA701" s="357"/>
      <c r="AB701" s="357"/>
      <c r="AC701" s="357"/>
      <c r="AD701" s="357"/>
      <c r="AE701" s="357"/>
      <c r="AF701" s="357"/>
      <c r="AG701" s="357"/>
      <c r="AH701" s="357"/>
      <c r="AI701" s="357"/>
      <c r="AJ701" s="357"/>
      <c r="AK701" s="357"/>
      <c r="AL701" s="357"/>
      <c r="AM701" s="357"/>
      <c r="AN701" s="357"/>
      <c r="AO701" s="357"/>
      <c r="AP701" s="357"/>
      <c r="AQ701" s="357"/>
      <c r="AR701" s="357"/>
      <c r="AS701" s="357"/>
      <c r="AT701" s="357"/>
      <c r="AU701" s="357"/>
      <c r="AV701" s="357"/>
      <c r="AW701" s="357"/>
      <c r="AX701" s="357"/>
      <c r="AY701" s="357"/>
      <c r="AZ701" s="357"/>
      <c r="BA701" s="357"/>
      <c r="BB701" s="357"/>
      <c r="BC701" s="357"/>
      <c r="BD701" s="357"/>
      <c r="BE701" s="357"/>
      <c r="BF701" s="357"/>
      <c r="BG701" s="357"/>
      <c r="BH701" s="357"/>
      <c r="BI701" s="357"/>
      <c r="BJ701" s="357"/>
      <c r="BK701" s="357"/>
    </row>
    <row r="702" spans="1:63" ht="9.75" customHeight="1">
      <c r="A702" s="357"/>
      <c r="B702" s="357"/>
      <c r="C702" s="357"/>
      <c r="D702" s="357"/>
      <c r="E702" s="357"/>
      <c r="F702" s="359"/>
      <c r="G702" s="357"/>
      <c r="H702" s="357"/>
      <c r="I702" s="357"/>
      <c r="J702" s="357"/>
      <c r="K702" s="357"/>
      <c r="L702" s="357"/>
      <c r="M702" s="357"/>
      <c r="N702" s="357"/>
      <c r="O702" s="357"/>
      <c r="P702" s="357"/>
      <c r="Q702" s="357"/>
      <c r="R702" s="357"/>
      <c r="S702" s="357"/>
      <c r="T702" s="357"/>
      <c r="U702" s="357"/>
      <c r="V702" s="357"/>
      <c r="W702" s="357"/>
      <c r="X702" s="357"/>
      <c r="Y702" s="357"/>
      <c r="Z702" s="357"/>
      <c r="AA702" s="357"/>
      <c r="AB702" s="357"/>
      <c r="AC702" s="357"/>
      <c r="AD702" s="357"/>
      <c r="AE702" s="357"/>
      <c r="AF702" s="357"/>
      <c r="AG702" s="357"/>
      <c r="AH702" s="357"/>
      <c r="AI702" s="357"/>
      <c r="AJ702" s="357"/>
      <c r="AK702" s="357"/>
      <c r="AL702" s="357"/>
      <c r="AM702" s="357"/>
      <c r="AN702" s="357"/>
      <c r="AO702" s="357"/>
      <c r="AP702" s="357"/>
      <c r="AQ702" s="357"/>
      <c r="AR702" s="357"/>
      <c r="AS702" s="357"/>
      <c r="AT702" s="357"/>
      <c r="AU702" s="357"/>
      <c r="AV702" s="357"/>
      <c r="AW702" s="357"/>
      <c r="AX702" s="357"/>
      <c r="AY702" s="357"/>
      <c r="AZ702" s="357"/>
      <c r="BA702" s="357"/>
      <c r="BB702" s="357"/>
      <c r="BC702" s="357"/>
      <c r="BD702" s="357"/>
      <c r="BE702" s="357"/>
      <c r="BF702" s="357"/>
      <c r="BG702" s="357"/>
      <c r="BH702" s="357"/>
      <c r="BI702" s="357"/>
      <c r="BJ702" s="357"/>
      <c r="BK702" s="357"/>
    </row>
    <row r="703" spans="1:63" ht="9.75" customHeight="1">
      <c r="A703" s="357"/>
      <c r="B703" s="357"/>
      <c r="C703" s="357"/>
      <c r="D703" s="357"/>
      <c r="E703" s="357"/>
      <c r="F703" s="359"/>
      <c r="G703" s="357"/>
      <c r="H703" s="357"/>
      <c r="I703" s="357"/>
      <c r="J703" s="357"/>
      <c r="K703" s="357"/>
      <c r="L703" s="357"/>
      <c r="M703" s="357"/>
      <c r="N703" s="357"/>
      <c r="O703" s="357"/>
      <c r="P703" s="357"/>
      <c r="Q703" s="357"/>
      <c r="R703" s="357"/>
      <c r="S703" s="357"/>
      <c r="T703" s="357"/>
      <c r="U703" s="357"/>
      <c r="V703" s="357"/>
      <c r="W703" s="357"/>
      <c r="X703" s="357"/>
      <c r="Y703" s="357"/>
      <c r="Z703" s="357"/>
      <c r="AA703" s="357"/>
      <c r="AB703" s="357"/>
      <c r="AC703" s="357"/>
      <c r="AD703" s="357"/>
      <c r="AE703" s="357"/>
      <c r="AF703" s="357"/>
      <c r="AG703" s="357"/>
      <c r="AH703" s="357"/>
      <c r="AI703" s="357"/>
      <c r="AJ703" s="357"/>
      <c r="AK703" s="357"/>
      <c r="AL703" s="357"/>
      <c r="AM703" s="357"/>
      <c r="AN703" s="357"/>
      <c r="AO703" s="357"/>
      <c r="AP703" s="357"/>
      <c r="AQ703" s="357"/>
      <c r="AR703" s="357"/>
      <c r="AS703" s="357"/>
      <c r="AT703" s="357"/>
      <c r="AU703" s="357"/>
      <c r="AV703" s="357"/>
      <c r="AW703" s="357"/>
      <c r="AX703" s="357"/>
      <c r="AY703" s="357"/>
      <c r="AZ703" s="357"/>
      <c r="BA703" s="357"/>
      <c r="BB703" s="357"/>
      <c r="BC703" s="357"/>
      <c r="BD703" s="357"/>
      <c r="BE703" s="357"/>
      <c r="BF703" s="357"/>
      <c r="BG703" s="357"/>
      <c r="BH703" s="357"/>
      <c r="BI703" s="357"/>
      <c r="BJ703" s="357"/>
      <c r="BK703" s="357"/>
    </row>
    <row r="704" spans="1:63" ht="9.75" customHeight="1">
      <c r="A704" s="357"/>
      <c r="B704" s="357"/>
      <c r="C704" s="357"/>
      <c r="D704" s="357"/>
      <c r="E704" s="357"/>
      <c r="F704" s="359"/>
      <c r="G704" s="357"/>
      <c r="H704" s="357"/>
      <c r="I704" s="357"/>
      <c r="J704" s="357"/>
      <c r="K704" s="357"/>
      <c r="L704" s="357"/>
      <c r="M704" s="357"/>
      <c r="N704" s="357"/>
      <c r="O704" s="357"/>
      <c r="P704" s="357"/>
      <c r="Q704" s="357"/>
      <c r="R704" s="357"/>
      <c r="S704" s="357"/>
      <c r="T704" s="357"/>
      <c r="U704" s="357"/>
      <c r="V704" s="357"/>
      <c r="W704" s="357"/>
      <c r="X704" s="357"/>
      <c r="Y704" s="357"/>
      <c r="Z704" s="357"/>
      <c r="AA704" s="357"/>
      <c r="AB704" s="357"/>
      <c r="AC704" s="357"/>
      <c r="AD704" s="357"/>
      <c r="AE704" s="357"/>
      <c r="AF704" s="357"/>
      <c r="AG704" s="357"/>
      <c r="AH704" s="357"/>
      <c r="AI704" s="357"/>
      <c r="AJ704" s="357"/>
      <c r="AK704" s="357"/>
      <c r="AL704" s="357"/>
      <c r="AM704" s="357"/>
      <c r="AN704" s="357"/>
      <c r="AO704" s="357"/>
      <c r="AP704" s="357"/>
      <c r="AQ704" s="357"/>
      <c r="AR704" s="357"/>
      <c r="AS704" s="357"/>
      <c r="AT704" s="357"/>
      <c r="AU704" s="357"/>
      <c r="AV704" s="357"/>
      <c r="AW704" s="357"/>
      <c r="AX704" s="357"/>
      <c r="AY704" s="357"/>
      <c r="AZ704" s="357"/>
      <c r="BA704" s="357"/>
      <c r="BB704" s="357"/>
      <c r="BC704" s="357"/>
      <c r="BD704" s="357"/>
      <c r="BE704" s="357"/>
      <c r="BF704" s="357"/>
      <c r="BG704" s="357"/>
      <c r="BH704" s="357"/>
      <c r="BI704" s="357"/>
      <c r="BJ704" s="357"/>
      <c r="BK704" s="357"/>
    </row>
    <row r="705" spans="1:63" ht="9.75" customHeight="1">
      <c r="A705" s="357"/>
      <c r="B705" s="357"/>
      <c r="C705" s="357"/>
      <c r="D705" s="357"/>
      <c r="E705" s="357"/>
      <c r="F705" s="359"/>
      <c r="G705" s="357"/>
      <c r="H705" s="357"/>
      <c r="I705" s="357"/>
      <c r="J705" s="357"/>
      <c r="K705" s="357"/>
      <c r="L705" s="357"/>
      <c r="M705" s="357"/>
      <c r="N705" s="357"/>
      <c r="O705" s="357"/>
      <c r="P705" s="357"/>
      <c r="Q705" s="357"/>
      <c r="R705" s="357"/>
      <c r="S705" s="357"/>
      <c r="T705" s="357"/>
      <c r="U705" s="357"/>
      <c r="V705" s="357"/>
      <c r="W705" s="357"/>
      <c r="X705" s="357"/>
      <c r="Y705" s="357"/>
      <c r="Z705" s="357"/>
      <c r="AA705" s="357"/>
      <c r="AB705" s="357"/>
      <c r="AC705" s="357"/>
      <c r="AD705" s="357"/>
      <c r="AE705" s="357"/>
      <c r="AF705" s="357"/>
      <c r="AG705" s="357"/>
      <c r="AH705" s="357"/>
      <c r="AI705" s="357"/>
      <c r="AJ705" s="357"/>
      <c r="AK705" s="357"/>
      <c r="AL705" s="357"/>
      <c r="AM705" s="357"/>
      <c r="AN705" s="357"/>
      <c r="AO705" s="357"/>
      <c r="AP705" s="357"/>
      <c r="AQ705" s="357"/>
      <c r="AR705" s="357"/>
      <c r="AS705" s="357"/>
      <c r="AT705" s="357"/>
      <c r="AU705" s="357"/>
      <c r="AV705" s="357"/>
      <c r="AW705" s="357"/>
      <c r="AX705" s="357"/>
      <c r="AY705" s="357"/>
      <c r="AZ705" s="357"/>
      <c r="BA705" s="357"/>
      <c r="BB705" s="357"/>
      <c r="BC705" s="357"/>
      <c r="BD705" s="357"/>
      <c r="BE705" s="357"/>
      <c r="BF705" s="357"/>
      <c r="BG705" s="357"/>
      <c r="BH705" s="357"/>
      <c r="BI705" s="357"/>
      <c r="BJ705" s="357"/>
      <c r="BK705" s="357"/>
    </row>
    <row r="706" spans="1:63" ht="9.75" customHeight="1">
      <c r="A706" s="357"/>
      <c r="B706" s="357"/>
      <c r="C706" s="357"/>
      <c r="D706" s="357"/>
      <c r="E706" s="357"/>
      <c r="F706" s="359"/>
      <c r="G706" s="357"/>
      <c r="H706" s="357"/>
      <c r="I706" s="357"/>
      <c r="J706" s="357"/>
      <c r="K706" s="357"/>
      <c r="L706" s="357"/>
      <c r="M706" s="357"/>
      <c r="N706" s="357"/>
      <c r="O706" s="357"/>
      <c r="P706" s="357"/>
      <c r="Q706" s="357"/>
      <c r="R706" s="357"/>
      <c r="S706" s="357"/>
      <c r="T706" s="357"/>
      <c r="U706" s="357"/>
      <c r="V706" s="357"/>
      <c r="W706" s="357"/>
      <c r="X706" s="357"/>
      <c r="Y706" s="357"/>
      <c r="Z706" s="357"/>
      <c r="AA706" s="357"/>
      <c r="AB706" s="357"/>
      <c r="AC706" s="357"/>
      <c r="AD706" s="357"/>
      <c r="AE706" s="357"/>
      <c r="AF706" s="357"/>
      <c r="AG706" s="357"/>
      <c r="AH706" s="357"/>
      <c r="AI706" s="357"/>
      <c r="AJ706" s="357"/>
      <c r="AK706" s="357"/>
      <c r="AL706" s="357"/>
      <c r="AM706" s="357"/>
      <c r="AN706" s="357"/>
      <c r="AO706" s="357"/>
      <c r="AP706" s="357"/>
      <c r="AQ706" s="357"/>
      <c r="AR706" s="357"/>
      <c r="AS706" s="357"/>
      <c r="AT706" s="357"/>
      <c r="AU706" s="357"/>
      <c r="AV706" s="357"/>
      <c r="AW706" s="357"/>
      <c r="AX706" s="357"/>
      <c r="AY706" s="357"/>
      <c r="AZ706" s="357"/>
      <c r="BA706" s="357"/>
      <c r="BB706" s="357"/>
      <c r="BC706" s="357"/>
      <c r="BD706" s="357"/>
      <c r="BE706" s="357"/>
      <c r="BF706" s="357"/>
      <c r="BG706" s="357"/>
      <c r="BH706" s="357"/>
      <c r="BI706" s="357"/>
      <c r="BJ706" s="357"/>
      <c r="BK706" s="357"/>
    </row>
    <row r="707" spans="1:63" ht="9.75" customHeight="1">
      <c r="A707" s="357"/>
      <c r="B707" s="357"/>
      <c r="C707" s="357"/>
      <c r="D707" s="357"/>
      <c r="E707" s="357"/>
      <c r="F707" s="359"/>
      <c r="G707" s="357"/>
      <c r="H707" s="357"/>
      <c r="I707" s="357"/>
      <c r="J707" s="357"/>
      <c r="K707" s="357"/>
      <c r="L707" s="357"/>
      <c r="M707" s="357"/>
      <c r="N707" s="357"/>
      <c r="O707" s="357"/>
      <c r="P707" s="357"/>
      <c r="Q707" s="357"/>
      <c r="R707" s="357"/>
      <c r="S707" s="357"/>
      <c r="T707" s="357"/>
      <c r="U707" s="357"/>
      <c r="V707" s="357"/>
      <c r="W707" s="357"/>
      <c r="X707" s="357"/>
      <c r="Y707" s="357"/>
      <c r="Z707" s="357"/>
      <c r="AA707" s="357"/>
      <c r="AB707" s="357"/>
      <c r="AC707" s="357"/>
      <c r="AD707" s="357"/>
      <c r="AE707" s="357"/>
      <c r="AF707" s="357"/>
      <c r="AG707" s="357"/>
      <c r="AH707" s="357"/>
      <c r="AI707" s="357"/>
      <c r="AJ707" s="357"/>
      <c r="AK707" s="357"/>
      <c r="AL707" s="357"/>
      <c r="AM707" s="357"/>
      <c r="AN707" s="357"/>
      <c r="AO707" s="357"/>
      <c r="AP707" s="357"/>
      <c r="AQ707" s="357"/>
      <c r="AR707" s="357"/>
      <c r="AS707" s="357"/>
      <c r="AT707" s="357"/>
      <c r="AU707" s="357"/>
      <c r="AV707" s="357"/>
      <c r="AW707" s="357"/>
      <c r="AX707" s="357"/>
      <c r="AY707" s="357"/>
      <c r="AZ707" s="357"/>
      <c r="BA707" s="357"/>
      <c r="BB707" s="357"/>
      <c r="BC707" s="357"/>
      <c r="BD707" s="357"/>
      <c r="BE707" s="357"/>
      <c r="BF707" s="357"/>
      <c r="BG707" s="357"/>
      <c r="BH707" s="357"/>
      <c r="BI707" s="357"/>
      <c r="BJ707" s="357"/>
      <c r="BK707" s="357"/>
    </row>
    <row r="708" spans="1:63" ht="9.75" customHeight="1">
      <c r="A708" s="357"/>
      <c r="B708" s="357"/>
      <c r="C708" s="357"/>
      <c r="D708" s="357"/>
      <c r="E708" s="357"/>
      <c r="F708" s="359"/>
      <c r="G708" s="357"/>
      <c r="H708" s="357"/>
      <c r="I708" s="357"/>
      <c r="J708" s="357"/>
      <c r="K708" s="357"/>
      <c r="L708" s="357"/>
      <c r="M708" s="357"/>
      <c r="N708" s="357"/>
      <c r="O708" s="357"/>
      <c r="P708" s="357"/>
      <c r="Q708" s="357"/>
      <c r="R708" s="357"/>
      <c r="S708" s="357"/>
      <c r="T708" s="357"/>
      <c r="U708" s="357"/>
      <c r="V708" s="357"/>
      <c r="W708" s="357"/>
      <c r="X708" s="357"/>
      <c r="Y708" s="357"/>
      <c r="Z708" s="357"/>
      <c r="AA708" s="357"/>
      <c r="AB708" s="357"/>
      <c r="AC708" s="357"/>
      <c r="AD708" s="357"/>
      <c r="AE708" s="357"/>
      <c r="AF708" s="357"/>
      <c r="AG708" s="357"/>
      <c r="AH708" s="357"/>
      <c r="AI708" s="357"/>
      <c r="AJ708" s="357"/>
      <c r="AK708" s="357"/>
      <c r="AL708" s="357"/>
      <c r="AM708" s="357"/>
      <c r="AN708" s="357"/>
      <c r="AO708" s="357"/>
      <c r="AP708" s="357"/>
      <c r="AQ708" s="357"/>
      <c r="AR708" s="357"/>
      <c r="AS708" s="357"/>
      <c r="AT708" s="357"/>
      <c r="AU708" s="357"/>
      <c r="AV708" s="357"/>
      <c r="AW708" s="357"/>
      <c r="AX708" s="357"/>
      <c r="AY708" s="357"/>
      <c r="AZ708" s="357"/>
      <c r="BA708" s="357"/>
      <c r="BB708" s="357"/>
      <c r="BC708" s="357"/>
      <c r="BD708" s="357"/>
      <c r="BE708" s="357"/>
      <c r="BF708" s="357"/>
      <c r="BG708" s="357"/>
      <c r="BH708" s="357"/>
      <c r="BI708" s="357"/>
      <c r="BJ708" s="357"/>
      <c r="BK708" s="357"/>
    </row>
    <row r="709" spans="1:63" ht="9.75" customHeight="1">
      <c r="A709" s="357"/>
      <c r="B709" s="357"/>
      <c r="C709" s="357"/>
      <c r="D709" s="357"/>
      <c r="E709" s="357"/>
      <c r="F709" s="359"/>
      <c r="G709" s="357"/>
      <c r="H709" s="357"/>
      <c r="I709" s="357"/>
      <c r="J709" s="357"/>
      <c r="K709" s="357"/>
      <c r="L709" s="357"/>
      <c r="M709" s="357"/>
      <c r="N709" s="357"/>
      <c r="O709" s="357"/>
      <c r="P709" s="357"/>
      <c r="Q709" s="357"/>
      <c r="R709" s="357"/>
      <c r="S709" s="357"/>
      <c r="T709" s="357"/>
      <c r="U709" s="357"/>
      <c r="V709" s="357"/>
      <c r="W709" s="357"/>
      <c r="X709" s="357"/>
      <c r="Y709" s="357"/>
      <c r="Z709" s="357"/>
      <c r="AA709" s="357"/>
      <c r="AB709" s="357"/>
      <c r="AC709" s="357"/>
      <c r="AD709" s="357"/>
      <c r="AE709" s="357"/>
      <c r="AF709" s="357"/>
      <c r="AG709" s="357"/>
      <c r="AH709" s="357"/>
      <c r="AI709" s="357"/>
      <c r="AJ709" s="357"/>
      <c r="AK709" s="357"/>
      <c r="AL709" s="357"/>
      <c r="AM709" s="357"/>
      <c r="AN709" s="357"/>
      <c r="AO709" s="357"/>
      <c r="AP709" s="357"/>
      <c r="AQ709" s="357"/>
      <c r="AR709" s="357"/>
      <c r="AS709" s="357"/>
      <c r="AT709" s="357"/>
      <c r="AU709" s="357"/>
      <c r="AV709" s="357"/>
      <c r="AW709" s="357"/>
      <c r="AX709" s="357"/>
      <c r="AY709" s="357"/>
      <c r="AZ709" s="357"/>
      <c r="BA709" s="357"/>
      <c r="BB709" s="357"/>
      <c r="BC709" s="357"/>
      <c r="BD709" s="357"/>
      <c r="BE709" s="357"/>
      <c r="BF709" s="357"/>
      <c r="BG709" s="357"/>
      <c r="BH709" s="357"/>
      <c r="BI709" s="357"/>
      <c r="BJ709" s="357"/>
      <c r="BK709" s="357"/>
    </row>
    <row r="710" spans="1:63" ht="9.75" customHeight="1">
      <c r="A710" s="357"/>
      <c r="B710" s="357"/>
      <c r="C710" s="357"/>
      <c r="D710" s="357"/>
      <c r="E710" s="357"/>
      <c r="F710" s="359"/>
      <c r="G710" s="357"/>
      <c r="H710" s="357"/>
      <c r="I710" s="357"/>
      <c r="J710" s="357"/>
      <c r="K710" s="357"/>
      <c r="L710" s="357"/>
      <c r="M710" s="357"/>
      <c r="N710" s="357"/>
      <c r="O710" s="357"/>
      <c r="P710" s="357"/>
      <c r="Q710" s="357"/>
      <c r="R710" s="357"/>
      <c r="S710" s="357"/>
      <c r="T710" s="357"/>
      <c r="U710" s="357"/>
      <c r="V710" s="357"/>
      <c r="W710" s="357"/>
      <c r="X710" s="357"/>
      <c r="Y710" s="357"/>
      <c r="Z710" s="357"/>
      <c r="AA710" s="357"/>
      <c r="AB710" s="357"/>
      <c r="AC710" s="357"/>
      <c r="AD710" s="357"/>
      <c r="AE710" s="357"/>
      <c r="AF710" s="357"/>
      <c r="AG710" s="357"/>
      <c r="AH710" s="357"/>
      <c r="AI710" s="357"/>
      <c r="AJ710" s="357"/>
      <c r="AK710" s="357"/>
      <c r="AL710" s="357"/>
      <c r="AM710" s="357"/>
      <c r="AN710" s="357"/>
      <c r="AO710" s="357"/>
      <c r="AP710" s="357"/>
      <c r="AQ710" s="357"/>
      <c r="AR710" s="357"/>
      <c r="AS710" s="357"/>
      <c r="AT710" s="357"/>
      <c r="AU710" s="357"/>
      <c r="AV710" s="357"/>
      <c r="AW710" s="357"/>
      <c r="AX710" s="357"/>
      <c r="AY710" s="357"/>
      <c r="AZ710" s="357"/>
      <c r="BA710" s="357"/>
      <c r="BB710" s="357"/>
      <c r="BC710" s="357"/>
      <c r="BD710" s="357"/>
      <c r="BE710" s="357"/>
      <c r="BF710" s="357"/>
      <c r="BG710" s="357"/>
      <c r="BH710" s="357"/>
      <c r="BI710" s="357"/>
      <c r="BJ710" s="357"/>
      <c r="BK710" s="357"/>
    </row>
    <row r="711" spans="1:63" ht="9.75" customHeight="1">
      <c r="A711" s="357"/>
      <c r="B711" s="357"/>
      <c r="C711" s="357"/>
      <c r="D711" s="357"/>
      <c r="E711" s="357"/>
      <c r="F711" s="359"/>
      <c r="G711" s="357"/>
      <c r="H711" s="357"/>
      <c r="I711" s="357"/>
      <c r="J711" s="357"/>
      <c r="K711" s="357"/>
      <c r="L711" s="357"/>
      <c r="M711" s="357"/>
      <c r="N711" s="357"/>
      <c r="O711" s="357"/>
      <c r="P711" s="357"/>
      <c r="Q711" s="357"/>
      <c r="R711" s="357"/>
      <c r="S711" s="357"/>
      <c r="T711" s="357"/>
      <c r="U711" s="357"/>
      <c r="V711" s="357"/>
      <c r="W711" s="357"/>
      <c r="X711" s="357"/>
      <c r="Y711" s="357"/>
      <c r="Z711" s="357"/>
      <c r="AA711" s="357"/>
      <c r="AB711" s="357"/>
      <c r="AC711" s="357"/>
      <c r="AD711" s="357"/>
      <c r="AE711" s="357"/>
      <c r="AF711" s="357"/>
      <c r="AG711" s="357"/>
      <c r="AH711" s="357"/>
      <c r="AI711" s="357"/>
      <c r="AJ711" s="357"/>
      <c r="AK711" s="357"/>
      <c r="AL711" s="357"/>
      <c r="AM711" s="357"/>
      <c r="AN711" s="357"/>
      <c r="AO711" s="357"/>
      <c r="AP711" s="357"/>
      <c r="AQ711" s="357"/>
      <c r="AR711" s="357"/>
      <c r="AS711" s="357"/>
      <c r="AT711" s="357"/>
      <c r="AU711" s="357"/>
      <c r="AV711" s="357"/>
      <c r="AW711" s="357"/>
      <c r="AX711" s="357"/>
      <c r="AY711" s="357"/>
      <c r="AZ711" s="357"/>
      <c r="BA711" s="357"/>
      <c r="BB711" s="357"/>
      <c r="BC711" s="357"/>
      <c r="BD711" s="357"/>
      <c r="BE711" s="357"/>
      <c r="BF711" s="357"/>
      <c r="BG711" s="357"/>
      <c r="BH711" s="357"/>
      <c r="BI711" s="357"/>
      <c r="BJ711" s="357"/>
      <c r="BK711" s="357"/>
    </row>
    <row r="712" spans="1:63" ht="9.75" customHeight="1">
      <c r="A712" s="357"/>
      <c r="B712" s="357"/>
      <c r="C712" s="357"/>
      <c r="D712" s="357"/>
      <c r="E712" s="357"/>
      <c r="F712" s="359"/>
      <c r="G712" s="357"/>
      <c r="H712" s="357"/>
      <c r="I712" s="357"/>
      <c r="J712" s="357"/>
      <c r="K712" s="357"/>
      <c r="L712" s="357"/>
      <c r="M712" s="357"/>
      <c r="N712" s="357"/>
      <c r="O712" s="357"/>
      <c r="P712" s="357"/>
      <c r="Q712" s="357"/>
      <c r="R712" s="357"/>
      <c r="S712" s="357"/>
      <c r="T712" s="357"/>
      <c r="U712" s="357"/>
      <c r="V712" s="357"/>
      <c r="W712" s="357"/>
      <c r="X712" s="357"/>
      <c r="Y712" s="357"/>
      <c r="Z712" s="357"/>
      <c r="AA712" s="357"/>
      <c r="AB712" s="357"/>
      <c r="AC712" s="357"/>
      <c r="AD712" s="357"/>
      <c r="AE712" s="357"/>
      <c r="AF712" s="357"/>
      <c r="AG712" s="357"/>
      <c r="AH712" s="357"/>
      <c r="AI712" s="357"/>
      <c r="AJ712" s="357"/>
      <c r="AK712" s="357"/>
      <c r="AL712" s="357"/>
      <c r="AM712" s="357"/>
      <c r="AN712" s="357"/>
      <c r="AO712" s="357"/>
      <c r="AP712" s="357"/>
      <c r="AQ712" s="357"/>
      <c r="AR712" s="357"/>
      <c r="AS712" s="357"/>
      <c r="AT712" s="357"/>
      <c r="AU712" s="357"/>
      <c r="AV712" s="357"/>
      <c r="AW712" s="357"/>
      <c r="AX712" s="357"/>
      <c r="AY712" s="357"/>
      <c r="AZ712" s="357"/>
      <c r="BA712" s="357"/>
      <c r="BB712" s="357"/>
      <c r="BC712" s="357"/>
      <c r="BD712" s="357"/>
      <c r="BE712" s="357"/>
      <c r="BF712" s="357"/>
      <c r="BG712" s="357"/>
      <c r="BH712" s="357"/>
      <c r="BI712" s="357"/>
      <c r="BJ712" s="357"/>
      <c r="BK712" s="357"/>
    </row>
    <row r="713" spans="1:63" ht="9.75" customHeight="1">
      <c r="A713" s="357"/>
      <c r="B713" s="357"/>
      <c r="C713" s="357"/>
      <c r="D713" s="357"/>
      <c r="E713" s="357"/>
      <c r="F713" s="359"/>
      <c r="G713" s="357"/>
      <c r="H713" s="357"/>
      <c r="I713" s="357"/>
      <c r="J713" s="357"/>
      <c r="K713" s="357"/>
      <c r="L713" s="357"/>
      <c r="M713" s="357"/>
      <c r="N713" s="357"/>
      <c r="O713" s="357"/>
      <c r="P713" s="357"/>
      <c r="Q713" s="357"/>
      <c r="R713" s="357"/>
      <c r="S713" s="357"/>
      <c r="T713" s="357"/>
      <c r="U713" s="357"/>
      <c r="V713" s="357"/>
      <c r="W713" s="357"/>
      <c r="X713" s="357"/>
      <c r="Y713" s="357"/>
      <c r="Z713" s="357"/>
      <c r="AA713" s="357"/>
      <c r="AB713" s="357"/>
      <c r="AC713" s="357"/>
      <c r="AD713" s="357"/>
      <c r="AE713" s="357"/>
      <c r="AF713" s="357"/>
      <c r="AG713" s="357"/>
      <c r="AH713" s="357"/>
      <c r="AI713" s="357"/>
      <c r="AJ713" s="357"/>
      <c r="AK713" s="357"/>
      <c r="AL713" s="357"/>
      <c r="AM713" s="357"/>
      <c r="AN713" s="357"/>
      <c r="AO713" s="357"/>
      <c r="AP713" s="357"/>
      <c r="AQ713" s="357"/>
      <c r="AR713" s="357"/>
      <c r="AS713" s="357"/>
      <c r="AT713" s="357"/>
      <c r="AU713" s="357"/>
      <c r="AV713" s="357"/>
      <c r="AW713" s="357"/>
      <c r="AX713" s="357"/>
      <c r="AY713" s="357"/>
      <c r="AZ713" s="357"/>
      <c r="BA713" s="357"/>
      <c r="BB713" s="357"/>
      <c r="BC713" s="357"/>
      <c r="BD713" s="357"/>
      <c r="BE713" s="357"/>
      <c r="BF713" s="357"/>
      <c r="BG713" s="357"/>
      <c r="BH713" s="357"/>
      <c r="BI713" s="357"/>
      <c r="BJ713" s="357"/>
      <c r="BK713" s="357"/>
    </row>
    <row r="714" spans="1:63" ht="9.75" customHeight="1">
      <c r="A714" s="357"/>
      <c r="B714" s="357"/>
      <c r="C714" s="357"/>
      <c r="D714" s="357"/>
      <c r="E714" s="357"/>
      <c r="F714" s="359"/>
      <c r="G714" s="357"/>
      <c r="H714" s="357"/>
      <c r="I714" s="357"/>
      <c r="J714" s="357"/>
      <c r="K714" s="357"/>
      <c r="L714" s="357"/>
      <c r="M714" s="357"/>
      <c r="N714" s="357"/>
      <c r="O714" s="357"/>
      <c r="P714" s="357"/>
      <c r="Q714" s="357"/>
      <c r="R714" s="357"/>
      <c r="S714" s="357"/>
      <c r="T714" s="357"/>
      <c r="U714" s="357"/>
      <c r="V714" s="357"/>
      <c r="W714" s="357"/>
      <c r="X714" s="357"/>
      <c r="Y714" s="357"/>
      <c r="Z714" s="357"/>
      <c r="AA714" s="357"/>
      <c r="AB714" s="357"/>
      <c r="AC714" s="357"/>
      <c r="AD714" s="357"/>
      <c r="AE714" s="357"/>
      <c r="AF714" s="357"/>
      <c r="AG714" s="357"/>
      <c r="AH714" s="357"/>
      <c r="AI714" s="357"/>
      <c r="AJ714" s="357"/>
      <c r="AK714" s="357"/>
      <c r="AL714" s="357"/>
      <c r="AM714" s="357"/>
      <c r="AN714" s="357"/>
      <c r="AO714" s="357"/>
      <c r="AP714" s="357"/>
      <c r="AQ714" s="357"/>
      <c r="AR714" s="357"/>
      <c r="AS714" s="357"/>
      <c r="AT714" s="357"/>
      <c r="AU714" s="357"/>
      <c r="AV714" s="357"/>
      <c r="AW714" s="357"/>
      <c r="AX714" s="357"/>
      <c r="AY714" s="357"/>
      <c r="AZ714" s="357"/>
      <c r="BA714" s="357"/>
      <c r="BB714" s="357"/>
      <c r="BC714" s="357"/>
      <c r="BD714" s="357"/>
      <c r="BE714" s="357"/>
      <c r="BF714" s="357"/>
      <c r="BG714" s="357"/>
      <c r="BH714" s="357"/>
      <c r="BI714" s="357"/>
      <c r="BJ714" s="357"/>
      <c r="BK714" s="357"/>
    </row>
    <row r="715" spans="1:63" ht="9.75" customHeight="1">
      <c r="A715" s="357"/>
      <c r="B715" s="357"/>
      <c r="C715" s="357"/>
      <c r="D715" s="357"/>
      <c r="E715" s="357"/>
      <c r="F715" s="359"/>
      <c r="G715" s="357"/>
      <c r="H715" s="357"/>
      <c r="I715" s="357"/>
      <c r="J715" s="357"/>
      <c r="K715" s="357"/>
      <c r="L715" s="357"/>
      <c r="M715" s="357"/>
      <c r="N715" s="357"/>
      <c r="O715" s="357"/>
      <c r="P715" s="357"/>
      <c r="Q715" s="357"/>
      <c r="R715" s="357"/>
      <c r="S715" s="357"/>
      <c r="T715" s="357"/>
      <c r="U715" s="357"/>
      <c r="V715" s="357"/>
      <c r="W715" s="357"/>
      <c r="X715" s="357"/>
      <c r="Y715" s="357"/>
      <c r="Z715" s="357"/>
      <c r="AA715" s="357"/>
      <c r="AB715" s="357"/>
      <c r="AC715" s="357"/>
      <c r="AD715" s="357"/>
      <c r="AE715" s="357"/>
      <c r="AF715" s="357"/>
      <c r="AG715" s="357"/>
      <c r="AH715" s="357"/>
      <c r="AI715" s="357"/>
      <c r="AJ715" s="357"/>
      <c r="AK715" s="357"/>
      <c r="AL715" s="357"/>
      <c r="AM715" s="357"/>
      <c r="AN715" s="357"/>
      <c r="AO715" s="357"/>
      <c r="AP715" s="357"/>
      <c r="AQ715" s="357"/>
      <c r="AR715" s="357"/>
      <c r="AS715" s="357"/>
      <c r="AT715" s="357"/>
      <c r="AU715" s="357"/>
      <c r="AV715" s="357"/>
      <c r="AW715" s="357"/>
      <c r="AX715" s="357"/>
      <c r="AY715" s="357"/>
      <c r="AZ715" s="357"/>
      <c r="BA715" s="357"/>
      <c r="BB715" s="357"/>
      <c r="BC715" s="357"/>
      <c r="BD715" s="357"/>
      <c r="BE715" s="357"/>
      <c r="BF715" s="357"/>
      <c r="BG715" s="357"/>
      <c r="BH715" s="357"/>
      <c r="BI715" s="357"/>
      <c r="BJ715" s="357"/>
      <c r="BK715" s="357"/>
    </row>
    <row r="716" spans="1:63" ht="9.75" customHeight="1">
      <c r="A716" s="357"/>
      <c r="B716" s="357"/>
      <c r="C716" s="357"/>
      <c r="D716" s="357"/>
      <c r="E716" s="357"/>
      <c r="F716" s="359"/>
      <c r="G716" s="357"/>
      <c r="H716" s="357"/>
      <c r="I716" s="357"/>
      <c r="J716" s="357"/>
      <c r="K716" s="357"/>
      <c r="L716" s="357"/>
      <c r="M716" s="357"/>
      <c r="N716" s="357"/>
      <c r="O716" s="357"/>
      <c r="P716" s="357"/>
      <c r="Q716" s="357"/>
      <c r="R716" s="357"/>
      <c r="S716" s="357"/>
      <c r="T716" s="357"/>
      <c r="U716" s="357"/>
      <c r="V716" s="357"/>
      <c r="W716" s="357"/>
      <c r="X716" s="357"/>
      <c r="Y716" s="357"/>
      <c r="Z716" s="357"/>
      <c r="AA716" s="357"/>
      <c r="AB716" s="357"/>
      <c r="AC716" s="357"/>
      <c r="AD716" s="357"/>
      <c r="AE716" s="357"/>
      <c r="AF716" s="357"/>
      <c r="AG716" s="357"/>
      <c r="AH716" s="357"/>
      <c r="AI716" s="357"/>
      <c r="AJ716" s="357"/>
      <c r="AK716" s="357"/>
      <c r="AL716" s="357"/>
      <c r="AM716" s="357"/>
      <c r="AN716" s="357"/>
      <c r="AO716" s="357"/>
      <c r="AP716" s="357"/>
      <c r="AQ716" s="357"/>
      <c r="AR716" s="357"/>
      <c r="AS716" s="357"/>
      <c r="AT716" s="357"/>
      <c r="AU716" s="357"/>
      <c r="AV716" s="357"/>
      <c r="AW716" s="357"/>
      <c r="AX716" s="357"/>
      <c r="AY716" s="357"/>
      <c r="AZ716" s="357"/>
      <c r="BA716" s="357"/>
      <c r="BB716" s="357"/>
      <c r="BC716" s="357"/>
      <c r="BD716" s="357"/>
      <c r="BE716" s="357"/>
      <c r="BF716" s="357"/>
      <c r="BG716" s="357"/>
      <c r="BH716" s="357"/>
      <c r="BI716" s="357"/>
      <c r="BJ716" s="357"/>
      <c r="BK716" s="357"/>
    </row>
    <row r="717" spans="1:63" ht="9.75" customHeight="1">
      <c r="A717" s="357"/>
      <c r="B717" s="357"/>
      <c r="C717" s="357"/>
      <c r="D717" s="357"/>
      <c r="E717" s="357"/>
      <c r="F717" s="359"/>
      <c r="G717" s="357"/>
      <c r="H717" s="357"/>
      <c r="I717" s="357"/>
      <c r="J717" s="357"/>
      <c r="K717" s="357"/>
      <c r="L717" s="357"/>
      <c r="M717" s="357"/>
      <c r="N717" s="357"/>
      <c r="O717" s="357"/>
      <c r="P717" s="357"/>
      <c r="Q717" s="357"/>
      <c r="R717" s="357"/>
      <c r="S717" s="357"/>
      <c r="T717" s="357"/>
      <c r="U717" s="357"/>
      <c r="V717" s="357"/>
      <c r="W717" s="357"/>
      <c r="X717" s="357"/>
      <c r="Y717" s="357"/>
      <c r="Z717" s="357"/>
      <c r="AA717" s="357"/>
      <c r="AB717" s="357"/>
      <c r="AC717" s="357"/>
      <c r="AD717" s="357"/>
      <c r="AE717" s="357"/>
      <c r="AF717" s="357"/>
      <c r="AG717" s="357"/>
      <c r="AH717" s="357"/>
      <c r="AI717" s="357"/>
      <c r="AJ717" s="357"/>
      <c r="AK717" s="357"/>
      <c r="AL717" s="357"/>
      <c r="AM717" s="357"/>
      <c r="AN717" s="357"/>
      <c r="AO717" s="357"/>
      <c r="AP717" s="357"/>
      <c r="AQ717" s="357"/>
      <c r="AR717" s="357"/>
      <c r="AS717" s="357"/>
      <c r="AT717" s="357"/>
      <c r="AU717" s="357"/>
      <c r="AV717" s="357"/>
      <c r="AW717" s="357"/>
      <c r="AX717" s="357"/>
      <c r="AY717" s="357"/>
      <c r="AZ717" s="357"/>
      <c r="BA717" s="357"/>
      <c r="BB717" s="357"/>
      <c r="BC717" s="357"/>
      <c r="BD717" s="357"/>
      <c r="BE717" s="357"/>
      <c r="BF717" s="357"/>
      <c r="BG717" s="357"/>
      <c r="BH717" s="357"/>
      <c r="BI717" s="357"/>
      <c r="BJ717" s="357"/>
      <c r="BK717" s="357"/>
    </row>
    <row r="718" spans="1:63" ht="9.75" customHeight="1">
      <c r="A718" s="357"/>
      <c r="B718" s="357"/>
      <c r="C718" s="357"/>
      <c r="D718" s="357"/>
      <c r="E718" s="357"/>
      <c r="F718" s="359"/>
      <c r="G718" s="357"/>
      <c r="H718" s="357"/>
      <c r="I718" s="357"/>
      <c r="J718" s="357"/>
      <c r="K718" s="357"/>
      <c r="L718" s="357"/>
      <c r="M718" s="357"/>
      <c r="N718" s="357"/>
      <c r="O718" s="357"/>
      <c r="P718" s="357"/>
      <c r="Q718" s="357"/>
      <c r="R718" s="357"/>
      <c r="S718" s="357"/>
      <c r="T718" s="357"/>
      <c r="U718" s="357"/>
      <c r="V718" s="357"/>
      <c r="W718" s="357"/>
      <c r="X718" s="357"/>
      <c r="Y718" s="357"/>
      <c r="Z718" s="357"/>
      <c r="AA718" s="357"/>
      <c r="AB718" s="357"/>
      <c r="AC718" s="357"/>
      <c r="AD718" s="357"/>
      <c r="AE718" s="357"/>
      <c r="AF718" s="357"/>
      <c r="AG718" s="357"/>
      <c r="AH718" s="357"/>
      <c r="AI718" s="357"/>
      <c r="AJ718" s="357"/>
      <c r="AK718" s="357"/>
      <c r="AL718" s="357"/>
      <c r="AM718" s="357"/>
      <c r="AN718" s="357"/>
      <c r="AO718" s="357"/>
      <c r="AP718" s="357"/>
      <c r="AQ718" s="357"/>
      <c r="AR718" s="357"/>
      <c r="AS718" s="357"/>
      <c r="AT718" s="357"/>
      <c r="AU718" s="357"/>
      <c r="AV718" s="357"/>
      <c r="AW718" s="357"/>
      <c r="AX718" s="357"/>
      <c r="AY718" s="357"/>
      <c r="AZ718" s="357"/>
      <c r="BA718" s="357"/>
      <c r="BB718" s="357"/>
      <c r="BC718" s="357"/>
      <c r="BD718" s="357"/>
      <c r="BE718" s="357"/>
      <c r="BF718" s="357"/>
      <c r="BG718" s="357"/>
      <c r="BH718" s="357"/>
      <c r="BI718" s="357"/>
      <c r="BJ718" s="357"/>
      <c r="BK718" s="357"/>
    </row>
    <row r="719" spans="1:63" ht="9.75" customHeight="1">
      <c r="A719" s="357"/>
      <c r="B719" s="357"/>
      <c r="C719" s="357"/>
      <c r="D719" s="357"/>
      <c r="E719" s="357"/>
      <c r="F719" s="359"/>
      <c r="G719" s="357"/>
      <c r="H719" s="357"/>
      <c r="I719" s="357"/>
      <c r="J719" s="357"/>
      <c r="K719" s="357"/>
      <c r="L719" s="357"/>
      <c r="M719" s="357"/>
      <c r="N719" s="357"/>
      <c r="O719" s="357"/>
      <c r="P719" s="357"/>
      <c r="Q719" s="357"/>
      <c r="R719" s="357"/>
      <c r="S719" s="357"/>
      <c r="T719" s="357"/>
      <c r="U719" s="357"/>
      <c r="V719" s="357"/>
      <c r="W719" s="357"/>
      <c r="X719" s="357"/>
      <c r="Y719" s="357"/>
      <c r="Z719" s="357"/>
      <c r="AA719" s="357"/>
      <c r="AB719" s="357"/>
      <c r="AC719" s="357"/>
      <c r="AD719" s="357"/>
      <c r="AE719" s="357"/>
      <c r="AF719" s="357"/>
      <c r="AG719" s="357"/>
      <c r="AH719" s="357"/>
      <c r="AI719" s="357"/>
      <c r="AJ719" s="357"/>
      <c r="AK719" s="357"/>
      <c r="AL719" s="357"/>
      <c r="AM719" s="357"/>
      <c r="AN719" s="357"/>
      <c r="AO719" s="357"/>
      <c r="AP719" s="357"/>
      <c r="AQ719" s="357"/>
      <c r="AR719" s="357"/>
      <c r="AS719" s="357"/>
      <c r="AT719" s="357"/>
      <c r="AU719" s="357"/>
      <c r="AV719" s="357"/>
      <c r="AW719" s="357"/>
      <c r="AX719" s="357"/>
      <c r="AY719" s="357"/>
      <c r="AZ719" s="357"/>
      <c r="BA719" s="357"/>
      <c r="BB719" s="357"/>
      <c r="BC719" s="357"/>
      <c r="BD719" s="357"/>
      <c r="BE719" s="357"/>
      <c r="BF719" s="357"/>
      <c r="BG719" s="357"/>
      <c r="BH719" s="357"/>
      <c r="BI719" s="357"/>
      <c r="BJ719" s="357"/>
      <c r="BK719" s="357"/>
    </row>
    <row r="720" spans="1:63" ht="9.75" customHeight="1">
      <c r="A720" s="357"/>
      <c r="B720" s="357"/>
      <c r="C720" s="357"/>
      <c r="D720" s="357"/>
      <c r="E720" s="357"/>
      <c r="F720" s="359"/>
      <c r="G720" s="357"/>
      <c r="H720" s="357"/>
      <c r="I720" s="357"/>
      <c r="J720" s="357"/>
      <c r="K720" s="357"/>
      <c r="L720" s="357"/>
      <c r="M720" s="357"/>
      <c r="N720" s="357"/>
      <c r="O720" s="357"/>
      <c r="P720" s="357"/>
      <c r="Q720" s="357"/>
      <c r="R720" s="357"/>
      <c r="S720" s="357"/>
      <c r="T720" s="357"/>
      <c r="U720" s="357"/>
      <c r="V720" s="357"/>
      <c r="W720" s="357"/>
      <c r="X720" s="357"/>
      <c r="Y720" s="357"/>
      <c r="Z720" s="357"/>
      <c r="AA720" s="357"/>
      <c r="AB720" s="357"/>
      <c r="AC720" s="357"/>
      <c r="AD720" s="357"/>
      <c r="AE720" s="357"/>
      <c r="AF720" s="357"/>
      <c r="AG720" s="357"/>
      <c r="AH720" s="357"/>
      <c r="AI720" s="357"/>
      <c r="AJ720" s="357"/>
      <c r="AK720" s="357"/>
      <c r="AL720" s="357"/>
      <c r="AM720" s="357"/>
      <c r="AN720" s="357"/>
      <c r="AO720" s="357"/>
      <c r="AP720" s="357"/>
      <c r="AQ720" s="357"/>
      <c r="AR720" s="357"/>
      <c r="AS720" s="357"/>
      <c r="AT720" s="357"/>
      <c r="AU720" s="357"/>
      <c r="AV720" s="357"/>
      <c r="AW720" s="357"/>
      <c r="AX720" s="357"/>
      <c r="AY720" s="357"/>
      <c r="AZ720" s="357"/>
      <c r="BA720" s="357"/>
      <c r="BB720" s="357"/>
      <c r="BC720" s="357"/>
      <c r="BD720" s="357"/>
      <c r="BE720" s="357"/>
      <c r="BF720" s="357"/>
      <c r="BG720" s="357"/>
      <c r="BH720" s="357"/>
      <c r="BI720" s="357"/>
      <c r="BJ720" s="357"/>
      <c r="BK720" s="357"/>
    </row>
    <row r="721" spans="1:63" ht="9.75" customHeight="1">
      <c r="A721" s="357"/>
      <c r="B721" s="357"/>
      <c r="C721" s="357"/>
      <c r="D721" s="357"/>
      <c r="E721" s="357"/>
      <c r="F721" s="359"/>
      <c r="G721" s="357"/>
      <c r="H721" s="357"/>
      <c r="I721" s="357"/>
      <c r="J721" s="357"/>
      <c r="K721" s="357"/>
      <c r="L721" s="357"/>
      <c r="M721" s="357"/>
      <c r="N721" s="357"/>
      <c r="O721" s="357"/>
      <c r="P721" s="357"/>
      <c r="Q721" s="357"/>
      <c r="R721" s="357"/>
      <c r="S721" s="357"/>
      <c r="T721" s="357"/>
      <c r="U721" s="357"/>
      <c r="V721" s="357"/>
      <c r="W721" s="357"/>
      <c r="X721" s="357"/>
      <c r="Y721" s="357"/>
      <c r="Z721" s="357"/>
      <c r="AA721" s="357"/>
      <c r="AB721" s="357"/>
      <c r="AC721" s="357"/>
      <c r="AD721" s="357"/>
      <c r="AE721" s="357"/>
      <c r="AF721" s="357"/>
      <c r="AG721" s="357"/>
      <c r="AH721" s="357"/>
      <c r="AI721" s="357"/>
      <c r="AJ721" s="357"/>
      <c r="AK721" s="357"/>
      <c r="AL721" s="357"/>
      <c r="AM721" s="357"/>
      <c r="AN721" s="357"/>
      <c r="AO721" s="357"/>
      <c r="AP721" s="357"/>
      <c r="AQ721" s="357"/>
      <c r="AR721" s="357"/>
      <c r="AS721" s="357"/>
      <c r="AT721" s="357"/>
      <c r="AU721" s="357"/>
      <c r="AV721" s="357"/>
      <c r="AW721" s="357"/>
      <c r="AX721" s="357"/>
      <c r="AY721" s="357"/>
      <c r="AZ721" s="357"/>
      <c r="BA721" s="357"/>
      <c r="BB721" s="357"/>
      <c r="BC721" s="357"/>
      <c r="BD721" s="357"/>
      <c r="BE721" s="357"/>
      <c r="BF721" s="357"/>
      <c r="BG721" s="357"/>
      <c r="BH721" s="357"/>
      <c r="BI721" s="357"/>
      <c r="BJ721" s="357"/>
      <c r="BK721" s="357"/>
    </row>
    <row r="722" spans="1:63" ht="9.75" customHeight="1">
      <c r="A722" s="357"/>
      <c r="B722" s="357"/>
      <c r="C722" s="357"/>
      <c r="D722" s="357"/>
      <c r="E722" s="357"/>
      <c r="F722" s="359"/>
      <c r="G722" s="357"/>
      <c r="H722" s="357"/>
      <c r="I722" s="357"/>
      <c r="J722" s="357"/>
      <c r="K722" s="357"/>
      <c r="L722" s="357"/>
      <c r="M722" s="357"/>
      <c r="N722" s="357"/>
      <c r="O722" s="357"/>
      <c r="P722" s="357"/>
      <c r="Q722" s="357"/>
      <c r="R722" s="357"/>
      <c r="S722" s="357"/>
      <c r="T722" s="357"/>
      <c r="U722" s="357"/>
      <c r="V722" s="357"/>
      <c r="W722" s="357"/>
      <c r="X722" s="357"/>
      <c r="Y722" s="357"/>
      <c r="Z722" s="357"/>
      <c r="AA722" s="357"/>
      <c r="AB722" s="357"/>
      <c r="AC722" s="357"/>
      <c r="AD722" s="357"/>
      <c r="AE722" s="357"/>
      <c r="AF722" s="357"/>
      <c r="AG722" s="357"/>
      <c r="AH722" s="357"/>
      <c r="AI722" s="357"/>
      <c r="AJ722" s="357"/>
      <c r="AK722" s="357"/>
      <c r="AL722" s="357"/>
      <c r="AM722" s="357"/>
      <c r="AN722" s="357"/>
      <c r="AO722" s="357"/>
      <c r="AP722" s="357"/>
      <c r="AQ722" s="357"/>
      <c r="AR722" s="357"/>
      <c r="AS722" s="357"/>
      <c r="AT722" s="357"/>
      <c r="AU722" s="357"/>
      <c r="AV722" s="357"/>
      <c r="AW722" s="357"/>
      <c r="AX722" s="357"/>
      <c r="AY722" s="357"/>
      <c r="AZ722" s="357"/>
      <c r="BA722" s="357"/>
      <c r="BB722" s="357"/>
      <c r="BC722" s="357"/>
      <c r="BD722" s="357"/>
      <c r="BE722" s="357"/>
      <c r="BF722" s="357"/>
      <c r="BG722" s="357"/>
      <c r="BH722" s="357"/>
      <c r="BI722" s="357"/>
      <c r="BJ722" s="357"/>
      <c r="BK722" s="357"/>
    </row>
    <row r="723" spans="1:63" ht="9.75" customHeight="1">
      <c r="A723" s="357"/>
      <c r="B723" s="357"/>
      <c r="C723" s="357"/>
      <c r="D723" s="357"/>
      <c r="E723" s="357"/>
      <c r="F723" s="359"/>
      <c r="G723" s="357"/>
      <c r="H723" s="357"/>
      <c r="I723" s="357"/>
      <c r="J723" s="357"/>
      <c r="K723" s="357"/>
      <c r="L723" s="357"/>
      <c r="M723" s="357"/>
      <c r="N723" s="357"/>
      <c r="O723" s="357"/>
      <c r="P723" s="357"/>
      <c r="Q723" s="357"/>
      <c r="R723" s="357"/>
      <c r="S723" s="357"/>
      <c r="T723" s="357"/>
      <c r="U723" s="357"/>
      <c r="V723" s="357"/>
      <c r="W723" s="357"/>
      <c r="X723" s="357"/>
      <c r="Y723" s="357"/>
      <c r="Z723" s="357"/>
      <c r="AA723" s="357"/>
      <c r="AB723" s="357"/>
      <c r="AC723" s="357"/>
      <c r="AD723" s="357"/>
      <c r="AE723" s="357"/>
      <c r="AF723" s="357"/>
      <c r="AG723" s="357"/>
      <c r="AH723" s="357"/>
      <c r="AI723" s="357"/>
      <c r="AJ723" s="357"/>
      <c r="AK723" s="357"/>
      <c r="AL723" s="357"/>
      <c r="AM723" s="357"/>
      <c r="AN723" s="357"/>
      <c r="AO723" s="357"/>
      <c r="AP723" s="357"/>
      <c r="AQ723" s="357"/>
      <c r="AR723" s="357"/>
      <c r="AS723" s="357"/>
      <c r="AT723" s="357"/>
      <c r="AU723" s="357"/>
      <c r="AV723" s="357"/>
      <c r="AW723" s="357"/>
      <c r="AX723" s="357"/>
      <c r="AY723" s="357"/>
      <c r="AZ723" s="357"/>
      <c r="BA723" s="357"/>
      <c r="BB723" s="357"/>
      <c r="BC723" s="357"/>
      <c r="BD723" s="357"/>
      <c r="BE723" s="357"/>
      <c r="BF723" s="357"/>
      <c r="BG723" s="357"/>
      <c r="BH723" s="357"/>
      <c r="BI723" s="357"/>
      <c r="BJ723" s="357"/>
      <c r="BK723" s="357"/>
    </row>
    <row r="724" spans="1:63" ht="9.75" customHeight="1">
      <c r="A724" s="357"/>
      <c r="B724" s="357"/>
      <c r="C724" s="357"/>
      <c r="D724" s="357"/>
      <c r="E724" s="357"/>
      <c r="F724" s="359"/>
      <c r="G724" s="357"/>
      <c r="H724" s="357"/>
      <c r="I724" s="357"/>
      <c r="J724" s="357"/>
      <c r="K724" s="357"/>
      <c r="L724" s="357"/>
      <c r="M724" s="357"/>
      <c r="N724" s="357"/>
      <c r="O724" s="357"/>
      <c r="P724" s="357"/>
      <c r="Q724" s="357"/>
      <c r="R724" s="357"/>
      <c r="S724" s="357"/>
      <c r="T724" s="357"/>
      <c r="U724" s="357"/>
      <c r="V724" s="357"/>
      <c r="W724" s="357"/>
      <c r="X724" s="357"/>
      <c r="Y724" s="357"/>
      <c r="Z724" s="357"/>
      <c r="AA724" s="357"/>
      <c r="AB724" s="357"/>
      <c r="AC724" s="357"/>
      <c r="AD724" s="357"/>
      <c r="AE724" s="357"/>
      <c r="AF724" s="357"/>
      <c r="AG724" s="357"/>
      <c r="AH724" s="357"/>
      <c r="AI724" s="357"/>
      <c r="AJ724" s="357"/>
      <c r="AK724" s="357"/>
      <c r="AL724" s="357"/>
      <c r="AM724" s="357"/>
      <c r="AN724" s="357"/>
      <c r="AO724" s="357"/>
      <c r="AP724" s="357"/>
      <c r="AQ724" s="357"/>
      <c r="AR724" s="357"/>
      <c r="AS724" s="357"/>
      <c r="AT724" s="357"/>
      <c r="AU724" s="357"/>
      <c r="AV724" s="357"/>
      <c r="AW724" s="357"/>
      <c r="AX724" s="357"/>
      <c r="AY724" s="357"/>
      <c r="AZ724" s="357"/>
      <c r="BA724" s="357"/>
      <c r="BB724" s="357"/>
      <c r="BC724" s="357"/>
      <c r="BD724" s="357"/>
      <c r="BE724" s="357"/>
      <c r="BF724" s="357"/>
      <c r="BG724" s="357"/>
      <c r="BH724" s="357"/>
      <c r="BI724" s="357"/>
      <c r="BJ724" s="357"/>
      <c r="BK724" s="357"/>
    </row>
    <row r="725" spans="1:63" ht="9.75" customHeight="1">
      <c r="A725" s="357"/>
      <c r="B725" s="357"/>
      <c r="C725" s="357"/>
      <c r="D725" s="357"/>
      <c r="E725" s="357"/>
      <c r="F725" s="359"/>
      <c r="G725" s="357"/>
      <c r="H725" s="357"/>
      <c r="I725" s="357"/>
      <c r="J725" s="357"/>
      <c r="K725" s="357"/>
      <c r="L725" s="357"/>
      <c r="M725" s="357"/>
      <c r="N725" s="357"/>
      <c r="O725" s="357"/>
      <c r="P725" s="357"/>
      <c r="Q725" s="357"/>
      <c r="R725" s="357"/>
      <c r="S725" s="357"/>
      <c r="T725" s="357"/>
      <c r="U725" s="357"/>
      <c r="V725" s="357"/>
      <c r="W725" s="357"/>
      <c r="X725" s="357"/>
      <c r="Y725" s="357"/>
      <c r="Z725" s="357"/>
      <c r="AA725" s="357"/>
      <c r="AB725" s="357"/>
      <c r="AC725" s="357"/>
      <c r="AD725" s="357"/>
      <c r="AE725" s="357"/>
      <c r="AF725" s="357"/>
      <c r="AG725" s="357"/>
      <c r="AH725" s="357"/>
      <c r="AI725" s="357"/>
      <c r="AJ725" s="357"/>
      <c r="AK725" s="357"/>
      <c r="AL725" s="357"/>
      <c r="AM725" s="357"/>
      <c r="AN725" s="357"/>
      <c r="AO725" s="357"/>
      <c r="AP725" s="357"/>
      <c r="AQ725" s="357"/>
      <c r="AR725" s="357"/>
      <c r="AS725" s="357"/>
      <c r="AT725" s="357"/>
      <c r="AU725" s="357"/>
      <c r="AV725" s="357"/>
      <c r="AW725" s="357"/>
      <c r="AX725" s="357"/>
      <c r="AY725" s="357"/>
      <c r="AZ725" s="357"/>
      <c r="BA725" s="357"/>
      <c r="BB725" s="357"/>
      <c r="BC725" s="357"/>
      <c r="BD725" s="357"/>
      <c r="BE725" s="357"/>
      <c r="BF725" s="357"/>
      <c r="BG725" s="357"/>
      <c r="BH725" s="357"/>
      <c r="BI725" s="357"/>
      <c r="BJ725" s="357"/>
      <c r="BK725" s="357"/>
    </row>
    <row r="726" spans="1:63" ht="9.75" customHeight="1">
      <c r="A726" s="357"/>
      <c r="B726" s="357"/>
      <c r="C726" s="357"/>
      <c r="D726" s="357"/>
      <c r="E726" s="357"/>
      <c r="F726" s="359"/>
      <c r="G726" s="357"/>
      <c r="H726" s="357"/>
      <c r="I726" s="357"/>
      <c r="J726" s="357"/>
      <c r="K726" s="357"/>
      <c r="L726" s="357"/>
      <c r="M726" s="357"/>
      <c r="N726" s="357"/>
      <c r="O726" s="357"/>
      <c r="P726" s="357"/>
      <c r="Q726" s="357"/>
      <c r="R726" s="357"/>
      <c r="S726" s="357"/>
      <c r="T726" s="357"/>
      <c r="U726" s="357"/>
      <c r="V726" s="357"/>
      <c r="W726" s="357"/>
      <c r="X726" s="357"/>
      <c r="Y726" s="357"/>
      <c r="Z726" s="357"/>
      <c r="AA726" s="357"/>
      <c r="AB726" s="357"/>
      <c r="AC726" s="357"/>
      <c r="AD726" s="357"/>
      <c r="AE726" s="357"/>
      <c r="AF726" s="357"/>
      <c r="AG726" s="357"/>
      <c r="AH726" s="357"/>
      <c r="AI726" s="357"/>
      <c r="AJ726" s="357"/>
      <c r="AK726" s="357"/>
      <c r="AL726" s="357"/>
      <c r="AM726" s="357"/>
      <c r="AN726" s="357"/>
      <c r="AO726" s="357"/>
      <c r="AP726" s="357"/>
      <c r="AQ726" s="357"/>
      <c r="AR726" s="357"/>
      <c r="AS726" s="357"/>
      <c r="AT726" s="357"/>
      <c r="AU726" s="357"/>
      <c r="AV726" s="357"/>
      <c r="AW726" s="357"/>
      <c r="AX726" s="357"/>
      <c r="AY726" s="357"/>
      <c r="AZ726" s="357"/>
      <c r="BA726" s="357"/>
      <c r="BB726" s="357"/>
      <c r="BC726" s="357"/>
      <c r="BD726" s="357"/>
      <c r="BE726" s="357"/>
      <c r="BF726" s="357"/>
      <c r="BG726" s="357"/>
      <c r="BH726" s="357"/>
      <c r="BI726" s="357"/>
      <c r="BJ726" s="357"/>
      <c r="BK726" s="357"/>
    </row>
    <row r="727" spans="1:63" ht="9.75" customHeight="1">
      <c r="A727" s="357"/>
      <c r="B727" s="357"/>
      <c r="C727" s="357"/>
      <c r="D727" s="357"/>
      <c r="E727" s="357"/>
      <c r="F727" s="359"/>
      <c r="G727" s="357"/>
      <c r="H727" s="357"/>
      <c r="I727" s="357"/>
      <c r="J727" s="357"/>
      <c r="K727" s="357"/>
      <c r="L727" s="357"/>
      <c r="M727" s="357"/>
      <c r="N727" s="357"/>
      <c r="O727" s="357"/>
      <c r="P727" s="357"/>
      <c r="Q727" s="357"/>
      <c r="R727" s="357"/>
      <c r="S727" s="357"/>
      <c r="T727" s="357"/>
      <c r="U727" s="357"/>
      <c r="V727" s="357"/>
      <c r="W727" s="357"/>
      <c r="X727" s="357"/>
      <c r="Y727" s="357"/>
      <c r="Z727" s="357"/>
      <c r="AA727" s="357"/>
      <c r="AB727" s="357"/>
      <c r="AC727" s="357"/>
      <c r="AD727" s="357"/>
      <c r="AE727" s="357"/>
      <c r="AF727" s="357"/>
      <c r="AG727" s="357"/>
      <c r="AH727" s="357"/>
      <c r="AI727" s="357"/>
      <c r="AJ727" s="357"/>
      <c r="AK727" s="357"/>
      <c r="AL727" s="357"/>
      <c r="AM727" s="357"/>
      <c r="AN727" s="357"/>
      <c r="AO727" s="357"/>
      <c r="AP727" s="357"/>
      <c r="AQ727" s="357"/>
      <c r="AR727" s="357"/>
      <c r="AS727" s="357"/>
      <c r="AT727" s="357"/>
      <c r="AU727" s="357"/>
      <c r="AV727" s="357"/>
      <c r="AW727" s="357"/>
      <c r="AX727" s="357"/>
      <c r="AY727" s="357"/>
      <c r="AZ727" s="357"/>
      <c r="BA727" s="357"/>
      <c r="BB727" s="357"/>
      <c r="BC727" s="357"/>
      <c r="BD727" s="357"/>
      <c r="BE727" s="357"/>
      <c r="BF727" s="357"/>
      <c r="BG727" s="357"/>
      <c r="BH727" s="357"/>
      <c r="BI727" s="357"/>
      <c r="BJ727" s="357"/>
      <c r="BK727" s="357"/>
    </row>
    <row r="728" spans="1:63" ht="9.75" customHeight="1">
      <c r="A728" s="357"/>
      <c r="B728" s="357"/>
      <c r="C728" s="357"/>
      <c r="D728" s="357"/>
      <c r="E728" s="357"/>
      <c r="F728" s="359"/>
      <c r="G728" s="357"/>
      <c r="H728" s="357"/>
      <c r="I728" s="357"/>
      <c r="J728" s="357"/>
      <c r="K728" s="357"/>
      <c r="L728" s="357"/>
      <c r="M728" s="357"/>
      <c r="N728" s="357"/>
      <c r="O728" s="357"/>
      <c r="P728" s="357"/>
      <c r="Q728" s="357"/>
      <c r="R728" s="357"/>
      <c r="S728" s="357"/>
      <c r="T728" s="357"/>
      <c r="U728" s="357"/>
      <c r="V728" s="357"/>
      <c r="W728" s="357"/>
      <c r="X728" s="357"/>
      <c r="Y728" s="357"/>
      <c r="Z728" s="357"/>
      <c r="AA728" s="357"/>
      <c r="AB728" s="357"/>
      <c r="AC728" s="357"/>
      <c r="AD728" s="357"/>
      <c r="AE728" s="357"/>
      <c r="AF728" s="357"/>
      <c r="AG728" s="357"/>
      <c r="AH728" s="357"/>
      <c r="AI728" s="357"/>
      <c r="AJ728" s="357"/>
      <c r="AK728" s="357"/>
      <c r="AL728" s="357"/>
      <c r="AM728" s="357"/>
      <c r="AN728" s="357"/>
      <c r="AO728" s="357"/>
      <c r="AP728" s="357"/>
      <c r="AQ728" s="357"/>
      <c r="AR728" s="357"/>
      <c r="AS728" s="357"/>
      <c r="AT728" s="357"/>
      <c r="AU728" s="357"/>
      <c r="AV728" s="357"/>
      <c r="AW728" s="357"/>
      <c r="AX728" s="357"/>
      <c r="AY728" s="357"/>
      <c r="AZ728" s="357"/>
      <c r="BA728" s="357"/>
      <c r="BB728" s="357"/>
      <c r="BC728" s="357"/>
      <c r="BD728" s="357"/>
      <c r="BE728" s="357"/>
      <c r="BF728" s="357"/>
      <c r="BG728" s="357"/>
      <c r="BH728" s="357"/>
      <c r="BI728" s="357"/>
      <c r="BJ728" s="357"/>
      <c r="BK728" s="357"/>
    </row>
    <row r="729" spans="1:63" ht="9.75" customHeight="1">
      <c r="A729" s="357"/>
      <c r="B729" s="357"/>
      <c r="C729" s="357"/>
      <c r="D729" s="357"/>
      <c r="E729" s="357"/>
      <c r="F729" s="359"/>
      <c r="G729" s="357"/>
      <c r="H729" s="357"/>
      <c r="I729" s="357"/>
      <c r="J729" s="357"/>
      <c r="K729" s="357"/>
      <c r="L729" s="357"/>
      <c r="M729" s="357"/>
      <c r="N729" s="357"/>
      <c r="O729" s="357"/>
      <c r="P729" s="357"/>
      <c r="Q729" s="357"/>
      <c r="R729" s="357"/>
      <c r="S729" s="357"/>
      <c r="T729" s="357"/>
      <c r="U729" s="357"/>
      <c r="V729" s="357"/>
      <c r="W729" s="357"/>
      <c r="X729" s="357"/>
      <c r="Y729" s="357"/>
      <c r="Z729" s="357"/>
      <c r="AA729" s="357"/>
      <c r="AB729" s="357"/>
      <c r="AC729" s="357"/>
      <c r="AD729" s="357"/>
      <c r="AE729" s="357"/>
      <c r="AF729" s="357"/>
      <c r="AG729" s="357"/>
      <c r="AH729" s="357"/>
      <c r="AI729" s="357"/>
      <c r="AJ729" s="357"/>
      <c r="AK729" s="357"/>
      <c r="AL729" s="357"/>
      <c r="AM729" s="357"/>
      <c r="AN729" s="357"/>
      <c r="AO729" s="357"/>
      <c r="AP729" s="357"/>
      <c r="AQ729" s="357"/>
      <c r="AR729" s="357"/>
      <c r="AS729" s="357"/>
      <c r="AT729" s="357"/>
      <c r="AU729" s="357"/>
      <c r="AV729" s="357"/>
      <c r="AW729" s="357"/>
      <c r="AX729" s="357"/>
      <c r="AY729" s="357"/>
      <c r="AZ729" s="357"/>
      <c r="BA729" s="357"/>
      <c r="BB729" s="357"/>
      <c r="BC729" s="357"/>
      <c r="BD729" s="357"/>
      <c r="BE729" s="357"/>
      <c r="BF729" s="357"/>
      <c r="BG729" s="357"/>
      <c r="BH729" s="357"/>
      <c r="BI729" s="357"/>
      <c r="BJ729" s="357"/>
      <c r="BK729" s="357"/>
    </row>
    <row r="730" spans="1:63" ht="9.75" customHeight="1">
      <c r="A730" s="357"/>
      <c r="B730" s="357"/>
      <c r="C730" s="357"/>
      <c r="D730" s="357"/>
      <c r="E730" s="357"/>
      <c r="F730" s="359"/>
      <c r="G730" s="357"/>
      <c r="H730" s="357"/>
      <c r="I730" s="357"/>
      <c r="J730" s="357"/>
      <c r="K730" s="357"/>
      <c r="L730" s="357"/>
      <c r="M730" s="357"/>
      <c r="N730" s="357"/>
      <c r="O730" s="357"/>
      <c r="P730" s="357"/>
      <c r="Q730" s="357"/>
      <c r="R730" s="357"/>
      <c r="S730" s="357"/>
      <c r="T730" s="357"/>
      <c r="U730" s="357"/>
      <c r="V730" s="357"/>
      <c r="W730" s="357"/>
      <c r="X730" s="357"/>
      <c r="Y730" s="357"/>
      <c r="Z730" s="357"/>
      <c r="AA730" s="357"/>
      <c r="AB730" s="357"/>
      <c r="AC730" s="357"/>
      <c r="AD730" s="357"/>
      <c r="AE730" s="357"/>
      <c r="AF730" s="357"/>
      <c r="AG730" s="357"/>
      <c r="AH730" s="357"/>
      <c r="AI730" s="357"/>
      <c r="AJ730" s="357"/>
      <c r="AK730" s="357"/>
      <c r="AL730" s="357"/>
      <c r="AM730" s="357"/>
      <c r="AN730" s="357"/>
      <c r="AO730" s="357"/>
      <c r="AP730" s="357"/>
      <c r="AQ730" s="357"/>
      <c r="AR730" s="357"/>
      <c r="AS730" s="357"/>
      <c r="AT730" s="357"/>
      <c r="AU730" s="357"/>
      <c r="AV730" s="357"/>
      <c r="AW730" s="357"/>
      <c r="AX730" s="357"/>
      <c r="AY730" s="357"/>
      <c r="AZ730" s="357"/>
      <c r="BA730" s="357"/>
      <c r="BB730" s="357"/>
      <c r="BC730" s="357"/>
      <c r="BD730" s="357"/>
      <c r="BE730" s="357"/>
      <c r="BF730" s="357"/>
      <c r="BG730" s="357"/>
      <c r="BH730" s="357"/>
      <c r="BI730" s="357"/>
      <c r="BJ730" s="357"/>
      <c r="BK730" s="357"/>
    </row>
    <row r="731" spans="1:63" ht="9.75" customHeight="1">
      <c r="A731" s="357"/>
      <c r="B731" s="357"/>
      <c r="C731" s="357"/>
      <c r="D731" s="357"/>
      <c r="E731" s="357"/>
      <c r="F731" s="359"/>
      <c r="G731" s="357"/>
      <c r="H731" s="357"/>
      <c r="I731" s="357"/>
      <c r="J731" s="357"/>
      <c r="K731" s="357"/>
      <c r="L731" s="357"/>
      <c r="M731" s="357"/>
      <c r="N731" s="357"/>
      <c r="O731" s="357"/>
      <c r="P731" s="357"/>
      <c r="Q731" s="357"/>
      <c r="R731" s="357"/>
      <c r="S731" s="357"/>
      <c r="T731" s="357"/>
      <c r="U731" s="357"/>
      <c r="V731" s="357"/>
      <c r="W731" s="357"/>
      <c r="X731" s="357"/>
      <c r="Y731" s="357"/>
      <c r="Z731" s="357"/>
      <c r="AA731" s="357"/>
      <c r="AB731" s="357"/>
      <c r="AC731" s="357"/>
      <c r="AD731" s="357"/>
      <c r="AE731" s="357"/>
      <c r="AF731" s="357"/>
      <c r="AG731" s="357"/>
      <c r="AH731" s="357"/>
      <c r="AI731" s="357"/>
      <c r="AJ731" s="357"/>
      <c r="AK731" s="357"/>
      <c r="AL731" s="357"/>
      <c r="AM731" s="357"/>
      <c r="AN731" s="357"/>
      <c r="AO731" s="357"/>
      <c r="AP731" s="357"/>
      <c r="AQ731" s="357"/>
      <c r="AR731" s="357"/>
      <c r="AS731" s="357"/>
      <c r="AT731" s="357"/>
      <c r="AU731" s="357"/>
      <c r="AV731" s="357"/>
      <c r="AW731" s="357"/>
      <c r="AX731" s="357"/>
      <c r="AY731" s="357"/>
      <c r="AZ731" s="357"/>
      <c r="BA731" s="357"/>
      <c r="BB731" s="357"/>
      <c r="BC731" s="357"/>
      <c r="BD731" s="357"/>
      <c r="BE731" s="357"/>
      <c r="BF731" s="357"/>
      <c r="BG731" s="357"/>
      <c r="BH731" s="357"/>
      <c r="BI731" s="357"/>
      <c r="BJ731" s="357"/>
      <c r="BK731" s="357"/>
    </row>
    <row r="732" spans="1:63" ht="9.75" customHeight="1">
      <c r="A732" s="357"/>
      <c r="B732" s="357"/>
      <c r="C732" s="357"/>
      <c r="D732" s="357"/>
      <c r="E732" s="357"/>
      <c r="F732" s="359"/>
      <c r="G732" s="357"/>
      <c r="H732" s="357"/>
      <c r="I732" s="357"/>
      <c r="J732" s="357"/>
      <c r="K732" s="357"/>
      <c r="L732" s="357"/>
      <c r="M732" s="357"/>
      <c r="N732" s="357"/>
      <c r="O732" s="357"/>
      <c r="P732" s="357"/>
      <c r="Q732" s="357"/>
      <c r="R732" s="357"/>
      <c r="S732" s="357"/>
      <c r="T732" s="357"/>
      <c r="U732" s="357"/>
      <c r="V732" s="357"/>
      <c r="W732" s="357"/>
      <c r="X732" s="357"/>
      <c r="Y732" s="357"/>
      <c r="Z732" s="357"/>
      <c r="AA732" s="357"/>
      <c r="AB732" s="357"/>
      <c r="AC732" s="357"/>
      <c r="AD732" s="357"/>
      <c r="AE732" s="357"/>
      <c r="AF732" s="357"/>
      <c r="AG732" s="357"/>
      <c r="AH732" s="357"/>
      <c r="AI732" s="357"/>
      <c r="AJ732" s="357"/>
      <c r="AK732" s="357"/>
      <c r="AL732" s="357"/>
      <c r="AM732" s="357"/>
      <c r="AN732" s="357"/>
      <c r="AO732" s="357"/>
      <c r="AP732" s="357"/>
      <c r="AQ732" s="357"/>
      <c r="AR732" s="357"/>
      <c r="AS732" s="357"/>
      <c r="AT732" s="357"/>
      <c r="AU732" s="357"/>
      <c r="AV732" s="357"/>
      <c r="AW732" s="357"/>
      <c r="AX732" s="357"/>
      <c r="AY732" s="357"/>
      <c r="AZ732" s="357"/>
      <c r="BA732" s="357"/>
      <c r="BB732" s="357"/>
      <c r="BC732" s="357"/>
      <c r="BD732" s="357"/>
      <c r="BE732" s="357"/>
      <c r="BF732" s="357"/>
      <c r="BG732" s="357"/>
      <c r="BH732" s="357"/>
      <c r="BI732" s="357"/>
      <c r="BJ732" s="357"/>
      <c r="BK732" s="357"/>
    </row>
    <row r="733" spans="1:63" ht="9.75" customHeight="1">
      <c r="A733" s="357"/>
      <c r="B733" s="357"/>
      <c r="C733" s="357"/>
      <c r="D733" s="357"/>
      <c r="E733" s="357"/>
      <c r="F733" s="359"/>
      <c r="G733" s="357"/>
      <c r="H733" s="357"/>
      <c r="I733" s="357"/>
      <c r="J733" s="357"/>
      <c r="K733" s="357"/>
      <c r="L733" s="357"/>
      <c r="M733" s="357"/>
      <c r="N733" s="357"/>
      <c r="O733" s="357"/>
      <c r="P733" s="357"/>
      <c r="Q733" s="357"/>
      <c r="R733" s="357"/>
      <c r="S733" s="357"/>
      <c r="T733" s="357"/>
      <c r="U733" s="357"/>
      <c r="V733" s="357"/>
      <c r="W733" s="357"/>
      <c r="X733" s="357"/>
      <c r="Y733" s="357"/>
      <c r="Z733" s="357"/>
      <c r="AA733" s="357"/>
      <c r="AB733" s="357"/>
      <c r="AC733" s="357"/>
      <c r="AD733" s="357"/>
      <c r="AE733" s="357"/>
      <c r="AF733" s="357"/>
      <c r="AG733" s="357"/>
      <c r="AH733" s="357"/>
      <c r="AI733" s="357"/>
      <c r="AJ733" s="357"/>
      <c r="AK733" s="357"/>
      <c r="AL733" s="357"/>
      <c r="AM733" s="357"/>
      <c r="AN733" s="357"/>
      <c r="AO733" s="357"/>
      <c r="AP733" s="357"/>
      <c r="AQ733" s="357"/>
      <c r="AR733" s="357"/>
      <c r="AS733" s="357"/>
      <c r="AT733" s="357"/>
      <c r="AU733" s="357"/>
      <c r="AV733" s="357"/>
      <c r="AW733" s="357"/>
      <c r="AX733" s="357"/>
      <c r="AY733" s="357"/>
      <c r="AZ733" s="357"/>
      <c r="BA733" s="357"/>
      <c r="BB733" s="357"/>
      <c r="BC733" s="357"/>
      <c r="BD733" s="357"/>
      <c r="BE733" s="357"/>
      <c r="BF733" s="357"/>
      <c r="BG733" s="357"/>
      <c r="BH733" s="357"/>
      <c r="BI733" s="357"/>
      <c r="BJ733" s="357"/>
      <c r="BK733" s="357"/>
    </row>
    <row r="734" spans="1:63" ht="9.75" customHeight="1">
      <c r="A734" s="357"/>
      <c r="B734" s="357"/>
      <c r="C734" s="357"/>
      <c r="D734" s="357"/>
      <c r="E734" s="357"/>
      <c r="F734" s="359"/>
      <c r="G734" s="357"/>
      <c r="H734" s="357"/>
      <c r="I734" s="357"/>
      <c r="J734" s="357"/>
      <c r="K734" s="357"/>
      <c r="L734" s="357"/>
      <c r="M734" s="357"/>
      <c r="N734" s="357"/>
      <c r="O734" s="357"/>
      <c r="P734" s="357"/>
      <c r="Q734" s="357"/>
      <c r="R734" s="357"/>
      <c r="S734" s="357"/>
      <c r="T734" s="357"/>
      <c r="U734" s="357"/>
      <c r="V734" s="357"/>
      <c r="W734" s="357"/>
      <c r="X734" s="357"/>
      <c r="Y734" s="357"/>
      <c r="Z734" s="357"/>
      <c r="AA734" s="357"/>
      <c r="AB734" s="357"/>
      <c r="AC734" s="357"/>
      <c r="AD734" s="357"/>
      <c r="AE734" s="357"/>
      <c r="AF734" s="357"/>
      <c r="AG734" s="357"/>
      <c r="AH734" s="357"/>
      <c r="AI734" s="357"/>
      <c r="AJ734" s="357"/>
      <c r="AK734" s="357"/>
      <c r="AL734" s="357"/>
      <c r="AM734" s="357"/>
      <c r="AN734" s="357"/>
      <c r="AO734" s="357"/>
      <c r="AP734" s="357"/>
      <c r="AQ734" s="357"/>
      <c r="AR734" s="357"/>
      <c r="AS734" s="357"/>
      <c r="AT734" s="357"/>
      <c r="AU734" s="357"/>
      <c r="AV734" s="357"/>
      <c r="AW734" s="357"/>
      <c r="AX734" s="357"/>
      <c r="AY734" s="357"/>
      <c r="AZ734" s="357"/>
      <c r="BA734" s="357"/>
      <c r="BB734" s="357"/>
      <c r="BC734" s="357"/>
      <c r="BD734" s="357"/>
      <c r="BE734" s="357"/>
      <c r="BF734" s="357"/>
      <c r="BG734" s="357"/>
      <c r="BH734" s="357"/>
      <c r="BI734" s="357"/>
      <c r="BJ734" s="357"/>
      <c r="BK734" s="357"/>
    </row>
    <row r="735" spans="1:63" ht="9.75" customHeight="1">
      <c r="A735" s="357"/>
      <c r="B735" s="357"/>
      <c r="C735" s="357"/>
      <c r="D735" s="357"/>
      <c r="E735" s="357"/>
      <c r="F735" s="359"/>
      <c r="G735" s="357"/>
      <c r="H735" s="357"/>
      <c r="I735" s="357"/>
      <c r="J735" s="357"/>
      <c r="K735" s="357"/>
      <c r="L735" s="357"/>
      <c r="M735" s="357"/>
      <c r="N735" s="357"/>
      <c r="O735" s="357"/>
      <c r="P735" s="357"/>
      <c r="Q735" s="357"/>
      <c r="R735" s="357"/>
      <c r="S735" s="357"/>
      <c r="T735" s="357"/>
      <c r="U735" s="357"/>
      <c r="V735" s="357"/>
      <c r="W735" s="357"/>
      <c r="X735" s="357"/>
      <c r="Y735" s="357"/>
      <c r="Z735" s="357"/>
      <c r="AA735" s="357"/>
      <c r="AB735" s="357"/>
      <c r="AC735" s="357"/>
      <c r="AD735" s="357"/>
      <c r="AE735" s="357"/>
      <c r="AF735" s="357"/>
      <c r="AG735" s="357"/>
      <c r="AH735" s="357"/>
      <c r="AI735" s="357"/>
      <c r="AJ735" s="357"/>
      <c r="AK735" s="357"/>
      <c r="AL735" s="357"/>
      <c r="AM735" s="357"/>
      <c r="AN735" s="357"/>
      <c r="AO735" s="357"/>
      <c r="AP735" s="357"/>
      <c r="AQ735" s="357"/>
      <c r="AR735" s="357"/>
      <c r="AS735" s="357"/>
      <c r="AT735" s="357"/>
      <c r="AU735" s="357"/>
      <c r="AV735" s="357"/>
      <c r="AW735" s="357"/>
      <c r="AX735" s="357"/>
      <c r="AY735" s="357"/>
      <c r="AZ735" s="357"/>
      <c r="BA735" s="357"/>
      <c r="BB735" s="357"/>
      <c r="BC735" s="357"/>
      <c r="BD735" s="357"/>
      <c r="BE735" s="357"/>
      <c r="BF735" s="357"/>
      <c r="BG735" s="357"/>
      <c r="BH735" s="357"/>
      <c r="BI735" s="357"/>
      <c r="BJ735" s="357"/>
      <c r="BK735" s="357"/>
    </row>
    <row r="736" spans="1:63" ht="9.75" customHeight="1">
      <c r="A736" s="357"/>
      <c r="B736" s="357"/>
      <c r="C736" s="357"/>
      <c r="D736" s="357"/>
      <c r="E736" s="357"/>
      <c r="F736" s="359"/>
      <c r="G736" s="357"/>
      <c r="H736" s="357"/>
      <c r="I736" s="357"/>
      <c r="J736" s="357"/>
      <c r="K736" s="357"/>
      <c r="L736" s="357"/>
      <c r="M736" s="357"/>
      <c r="N736" s="357"/>
      <c r="O736" s="357"/>
      <c r="P736" s="357"/>
      <c r="Q736" s="357"/>
      <c r="R736" s="357"/>
      <c r="S736" s="357"/>
      <c r="T736" s="357"/>
      <c r="U736" s="357"/>
      <c r="V736" s="357"/>
      <c r="W736" s="357"/>
      <c r="X736" s="357"/>
      <c r="Y736" s="357"/>
      <c r="Z736" s="357"/>
      <c r="AA736" s="357"/>
      <c r="AB736" s="357"/>
      <c r="AC736" s="357"/>
      <c r="AD736" s="357"/>
      <c r="AE736" s="357"/>
      <c r="AF736" s="357"/>
      <c r="AG736" s="357"/>
      <c r="AH736" s="357"/>
      <c r="AI736" s="357"/>
      <c r="AJ736" s="357"/>
      <c r="AK736" s="357"/>
      <c r="AL736" s="357"/>
      <c r="AM736" s="357"/>
      <c r="AN736" s="357"/>
      <c r="AO736" s="357"/>
      <c r="AP736" s="357"/>
      <c r="AQ736" s="357"/>
      <c r="AR736" s="357"/>
      <c r="AS736" s="357"/>
      <c r="AT736" s="357"/>
      <c r="AU736" s="357"/>
      <c r="AV736" s="357"/>
      <c r="AW736" s="357"/>
      <c r="AX736" s="357"/>
      <c r="AY736" s="357"/>
      <c r="AZ736" s="357"/>
      <c r="BA736" s="357"/>
      <c r="BB736" s="357"/>
      <c r="BC736" s="357"/>
      <c r="BD736" s="357"/>
      <c r="BE736" s="357"/>
      <c r="BF736" s="357"/>
      <c r="BG736" s="357"/>
      <c r="BH736" s="357"/>
      <c r="BI736" s="357"/>
      <c r="BJ736" s="357"/>
      <c r="BK736" s="357"/>
    </row>
    <row r="737" spans="1:63" ht="9.75" customHeight="1">
      <c r="A737" s="357"/>
      <c r="B737" s="357"/>
      <c r="C737" s="357"/>
      <c r="D737" s="357"/>
      <c r="E737" s="357"/>
      <c r="F737" s="359"/>
      <c r="G737" s="357"/>
      <c r="H737" s="357"/>
      <c r="I737" s="357"/>
      <c r="J737" s="357"/>
      <c r="K737" s="357"/>
      <c r="L737" s="357"/>
      <c r="M737" s="357"/>
      <c r="N737" s="357"/>
      <c r="O737" s="357"/>
      <c r="P737" s="357"/>
      <c r="Q737" s="357"/>
      <c r="R737" s="357"/>
      <c r="S737" s="357"/>
      <c r="T737" s="357"/>
      <c r="U737" s="357"/>
      <c r="V737" s="357"/>
      <c r="W737" s="357"/>
      <c r="X737" s="357"/>
      <c r="Y737" s="357"/>
      <c r="Z737" s="357"/>
      <c r="AA737" s="357"/>
      <c r="AB737" s="357"/>
      <c r="AC737" s="357"/>
      <c r="AD737" s="357"/>
      <c r="AE737" s="357"/>
      <c r="AF737" s="357"/>
      <c r="AG737" s="357"/>
      <c r="AH737" s="357"/>
      <c r="AI737" s="357"/>
      <c r="AJ737" s="357"/>
      <c r="AK737" s="357"/>
      <c r="AL737" s="357"/>
      <c r="AM737" s="357"/>
      <c r="AN737" s="357"/>
      <c r="AO737" s="357"/>
      <c r="AP737" s="357"/>
      <c r="AQ737" s="357"/>
      <c r="AR737" s="357"/>
      <c r="AS737" s="357"/>
      <c r="AT737" s="357"/>
      <c r="AU737" s="357"/>
      <c r="AV737" s="357"/>
      <c r="AW737" s="357"/>
      <c r="AX737" s="357"/>
      <c r="AY737" s="357"/>
      <c r="AZ737" s="357"/>
      <c r="BA737" s="357"/>
      <c r="BB737" s="357"/>
      <c r="BC737" s="357"/>
      <c r="BD737" s="357"/>
      <c r="BE737" s="357"/>
      <c r="BF737" s="357"/>
      <c r="BG737" s="357"/>
      <c r="BH737" s="357"/>
      <c r="BI737" s="357"/>
      <c r="BJ737" s="357"/>
      <c r="BK737" s="357"/>
    </row>
    <row r="738" spans="1:63" ht="9.75" customHeight="1">
      <c r="A738" s="357"/>
      <c r="B738" s="357"/>
      <c r="C738" s="357"/>
      <c r="D738" s="357"/>
      <c r="E738" s="357"/>
      <c r="F738" s="359"/>
      <c r="G738" s="357"/>
      <c r="H738" s="357"/>
      <c r="I738" s="357"/>
      <c r="J738" s="357"/>
      <c r="K738" s="357"/>
      <c r="L738" s="357"/>
      <c r="M738" s="357"/>
      <c r="N738" s="357"/>
      <c r="O738" s="357"/>
      <c r="P738" s="357"/>
      <c r="Q738" s="357"/>
      <c r="R738" s="357"/>
      <c r="S738" s="357"/>
      <c r="T738" s="357"/>
      <c r="U738" s="357"/>
      <c r="V738" s="357"/>
      <c r="W738" s="357"/>
      <c r="X738" s="357"/>
      <c r="Y738" s="357"/>
      <c r="Z738" s="357"/>
      <c r="AA738" s="357"/>
      <c r="AB738" s="357"/>
      <c r="AC738" s="357"/>
      <c r="AD738" s="357"/>
      <c r="AE738" s="357"/>
      <c r="AF738" s="357"/>
      <c r="AG738" s="357"/>
      <c r="AH738" s="357"/>
      <c r="AI738" s="357"/>
      <c r="AJ738" s="357"/>
      <c r="AK738" s="357"/>
      <c r="AL738" s="357"/>
      <c r="AM738" s="357"/>
      <c r="AN738" s="357"/>
      <c r="AO738" s="357"/>
      <c r="AP738" s="357"/>
      <c r="AQ738" s="357"/>
      <c r="AR738" s="357"/>
      <c r="AS738" s="357"/>
      <c r="AT738" s="357"/>
      <c r="AU738" s="357"/>
      <c r="AV738" s="357"/>
      <c r="AW738" s="357"/>
      <c r="AX738" s="357"/>
      <c r="AY738" s="357"/>
      <c r="AZ738" s="357"/>
      <c r="BA738" s="357"/>
      <c r="BB738" s="357"/>
      <c r="BC738" s="357"/>
      <c r="BD738" s="357"/>
      <c r="BE738" s="357"/>
      <c r="BF738" s="357"/>
      <c r="BG738" s="357"/>
      <c r="BH738" s="357"/>
      <c r="BI738" s="357"/>
      <c r="BJ738" s="357"/>
      <c r="BK738" s="357"/>
    </row>
    <row r="739" spans="1:63" ht="9.75" customHeight="1">
      <c r="A739" s="357"/>
      <c r="B739" s="357"/>
      <c r="C739" s="357"/>
      <c r="D739" s="357"/>
      <c r="E739" s="357"/>
      <c r="F739" s="359"/>
      <c r="G739" s="357"/>
      <c r="H739" s="357"/>
      <c r="I739" s="357"/>
      <c r="J739" s="357"/>
      <c r="K739" s="357"/>
      <c r="L739" s="357"/>
      <c r="M739" s="357"/>
      <c r="N739" s="357"/>
      <c r="O739" s="357"/>
      <c r="P739" s="357"/>
      <c r="Q739" s="357"/>
      <c r="R739" s="357"/>
      <c r="S739" s="357"/>
      <c r="T739" s="357"/>
      <c r="U739" s="357"/>
      <c r="V739" s="357"/>
      <c r="W739" s="357"/>
      <c r="X739" s="357"/>
      <c r="Y739" s="357"/>
      <c r="Z739" s="357"/>
      <c r="AA739" s="357"/>
      <c r="AB739" s="357"/>
      <c r="AC739" s="357"/>
      <c r="AD739" s="357"/>
      <c r="AE739" s="357"/>
      <c r="AF739" s="357"/>
      <c r="AG739" s="357"/>
      <c r="AH739" s="357"/>
      <c r="AI739" s="357"/>
      <c r="AJ739" s="357"/>
      <c r="AK739" s="357"/>
      <c r="AL739" s="357"/>
      <c r="AM739" s="357"/>
      <c r="AN739" s="357"/>
      <c r="AO739" s="357"/>
      <c r="AP739" s="357"/>
      <c r="AQ739" s="357"/>
      <c r="AR739" s="357"/>
      <c r="AS739" s="357"/>
      <c r="AT739" s="357"/>
      <c r="AU739" s="357"/>
      <c r="AV739" s="357"/>
      <c r="AW739" s="357"/>
      <c r="AX739" s="357"/>
      <c r="AY739" s="357"/>
      <c r="AZ739" s="357"/>
      <c r="BA739" s="357"/>
      <c r="BB739" s="357"/>
      <c r="BC739" s="357"/>
      <c r="BD739" s="357"/>
      <c r="BE739" s="357"/>
      <c r="BF739" s="357"/>
      <c r="BG739" s="357"/>
      <c r="BH739" s="357"/>
      <c r="BI739" s="357"/>
      <c r="BJ739" s="357"/>
      <c r="BK739" s="357"/>
    </row>
    <row r="740" spans="1:63" ht="9.75" customHeight="1">
      <c r="A740" s="357"/>
      <c r="B740" s="357"/>
      <c r="C740" s="357"/>
      <c r="D740" s="357"/>
      <c r="E740" s="357"/>
      <c r="F740" s="359"/>
      <c r="G740" s="357"/>
      <c r="H740" s="357"/>
      <c r="I740" s="357"/>
      <c r="J740" s="357"/>
      <c r="K740" s="357"/>
      <c r="L740" s="357"/>
      <c r="M740" s="357"/>
      <c r="N740" s="357"/>
      <c r="O740" s="357"/>
      <c r="P740" s="357"/>
      <c r="Q740" s="357"/>
      <c r="R740" s="357"/>
      <c r="S740" s="357"/>
      <c r="T740" s="357"/>
      <c r="U740" s="357"/>
      <c r="V740" s="357"/>
      <c r="W740" s="357"/>
      <c r="X740" s="357"/>
      <c r="Y740" s="357"/>
      <c r="Z740" s="357"/>
      <c r="AA740" s="357"/>
      <c r="AB740" s="357"/>
      <c r="AC740" s="357"/>
      <c r="AD740" s="357"/>
      <c r="AE740" s="357"/>
      <c r="AF740" s="357"/>
      <c r="AG740" s="357"/>
      <c r="AH740" s="357"/>
      <c r="AI740" s="357"/>
      <c r="AJ740" s="357"/>
      <c r="AK740" s="357"/>
      <c r="AL740" s="357"/>
      <c r="AM740" s="357"/>
      <c r="AN740" s="357"/>
      <c r="AO740" s="357"/>
      <c r="AP740" s="357"/>
      <c r="AQ740" s="357"/>
      <c r="AR740" s="357"/>
      <c r="AS740" s="357"/>
      <c r="AT740" s="357"/>
      <c r="AU740" s="357"/>
      <c r="AV740" s="357"/>
      <c r="AW740" s="357"/>
      <c r="AX740" s="357"/>
      <c r="AY740" s="357"/>
      <c r="AZ740" s="357"/>
      <c r="BA740" s="357"/>
      <c r="BB740" s="357"/>
      <c r="BC740" s="357"/>
      <c r="BD740" s="357"/>
      <c r="BE740" s="357"/>
      <c r="BF740" s="357"/>
      <c r="BG740" s="357"/>
      <c r="BH740" s="357"/>
      <c r="BI740" s="357"/>
      <c r="BJ740" s="357"/>
      <c r="BK740" s="357"/>
    </row>
    <row r="741" spans="1:63" ht="9.75" customHeight="1">
      <c r="A741" s="357"/>
      <c r="B741" s="357"/>
      <c r="C741" s="357"/>
      <c r="D741" s="357"/>
      <c r="E741" s="357"/>
      <c r="F741" s="359"/>
      <c r="G741" s="357"/>
      <c r="H741" s="357"/>
      <c r="I741" s="357"/>
      <c r="J741" s="357"/>
      <c r="K741" s="357"/>
      <c r="L741" s="357"/>
      <c r="M741" s="357"/>
      <c r="N741" s="357"/>
      <c r="O741" s="357"/>
      <c r="P741" s="357"/>
      <c r="Q741" s="357"/>
      <c r="R741" s="357"/>
      <c r="S741" s="357"/>
      <c r="T741" s="357"/>
      <c r="U741" s="357"/>
      <c r="V741" s="357"/>
      <c r="W741" s="357"/>
      <c r="X741" s="357"/>
      <c r="Y741" s="357"/>
      <c r="Z741" s="357"/>
      <c r="AA741" s="357"/>
      <c r="AB741" s="357"/>
      <c r="AC741" s="357"/>
      <c r="AD741" s="357"/>
      <c r="AE741" s="357"/>
      <c r="AF741" s="357"/>
      <c r="AG741" s="357"/>
      <c r="AH741" s="357"/>
      <c r="AI741" s="357"/>
      <c r="AJ741" s="357"/>
      <c r="AK741" s="357"/>
      <c r="AL741" s="357"/>
      <c r="AM741" s="357"/>
      <c r="AN741" s="357"/>
      <c r="AO741" s="357"/>
      <c r="AP741" s="357"/>
      <c r="AQ741" s="357"/>
      <c r="AR741" s="357"/>
      <c r="AS741" s="357"/>
      <c r="AT741" s="357"/>
      <c r="AU741" s="357"/>
      <c r="AV741" s="357"/>
      <c r="AW741" s="357"/>
      <c r="AX741" s="357"/>
      <c r="AY741" s="357"/>
      <c r="AZ741" s="357"/>
      <c r="BA741" s="357"/>
      <c r="BB741" s="357"/>
      <c r="BC741" s="357"/>
      <c r="BD741" s="357"/>
      <c r="BE741" s="357"/>
      <c r="BF741" s="357"/>
      <c r="BG741" s="357"/>
      <c r="BH741" s="357"/>
      <c r="BI741" s="357"/>
      <c r="BJ741" s="357"/>
      <c r="BK741" s="357"/>
    </row>
    <row r="742" spans="1:63" ht="9.75" customHeight="1">
      <c r="A742" s="357"/>
      <c r="B742" s="357"/>
      <c r="C742" s="357"/>
      <c r="D742" s="357"/>
      <c r="E742" s="357"/>
      <c r="F742" s="359"/>
      <c r="G742" s="357"/>
      <c r="H742" s="357"/>
      <c r="I742" s="357"/>
      <c r="J742" s="357"/>
      <c r="K742" s="357"/>
      <c r="L742" s="357"/>
      <c r="M742" s="357"/>
      <c r="N742" s="357"/>
      <c r="O742" s="357"/>
      <c r="P742" s="357"/>
      <c r="Q742" s="357"/>
      <c r="R742" s="357"/>
      <c r="S742" s="357"/>
      <c r="T742" s="357"/>
      <c r="U742" s="357"/>
      <c r="V742" s="357"/>
      <c r="W742" s="357"/>
      <c r="X742" s="357"/>
      <c r="Y742" s="357"/>
      <c r="Z742" s="357"/>
      <c r="AA742" s="357"/>
      <c r="AB742" s="357"/>
      <c r="AC742" s="357"/>
      <c r="AD742" s="357"/>
      <c r="AE742" s="357"/>
      <c r="AF742" s="357"/>
      <c r="AG742" s="357"/>
      <c r="AH742" s="357"/>
      <c r="AI742" s="357"/>
      <c r="AJ742" s="357"/>
      <c r="AK742" s="357"/>
      <c r="AL742" s="357"/>
      <c r="AM742" s="357"/>
      <c r="AN742" s="357"/>
      <c r="AO742" s="357"/>
      <c r="AP742" s="357"/>
      <c r="AQ742" s="357"/>
      <c r="AR742" s="357"/>
      <c r="AS742" s="357"/>
      <c r="AT742" s="357"/>
      <c r="AU742" s="357"/>
      <c r="AV742" s="357"/>
      <c r="AW742" s="357"/>
      <c r="AX742" s="357"/>
      <c r="AY742" s="357"/>
      <c r="AZ742" s="357"/>
      <c r="BA742" s="357"/>
      <c r="BB742" s="357"/>
      <c r="BC742" s="357"/>
      <c r="BD742" s="357"/>
      <c r="BE742" s="357"/>
      <c r="BF742" s="357"/>
      <c r="BG742" s="357"/>
      <c r="BH742" s="357"/>
      <c r="BI742" s="357"/>
      <c r="BJ742" s="357"/>
      <c r="BK742" s="357"/>
    </row>
    <row r="743" spans="1:63" ht="9.75" customHeight="1">
      <c r="A743" s="357"/>
      <c r="B743" s="357"/>
      <c r="C743" s="357"/>
      <c r="D743" s="357"/>
      <c r="E743" s="357"/>
      <c r="F743" s="359"/>
      <c r="G743" s="357"/>
      <c r="H743" s="357"/>
      <c r="I743" s="357"/>
      <c r="J743" s="357"/>
      <c r="K743" s="357"/>
      <c r="L743" s="357"/>
      <c r="M743" s="357"/>
      <c r="N743" s="357"/>
      <c r="O743" s="357"/>
      <c r="P743" s="357"/>
      <c r="Q743" s="357"/>
      <c r="R743" s="357"/>
      <c r="S743" s="357"/>
      <c r="T743" s="357"/>
      <c r="U743" s="357"/>
      <c r="V743" s="357"/>
      <c r="W743" s="357"/>
      <c r="X743" s="357"/>
      <c r="Y743" s="357"/>
      <c r="Z743" s="357"/>
      <c r="AA743" s="357"/>
      <c r="AB743" s="357"/>
      <c r="AC743" s="357"/>
      <c r="AD743" s="357"/>
      <c r="AE743" s="357"/>
      <c r="AF743" s="357"/>
      <c r="AG743" s="357"/>
      <c r="AH743" s="357"/>
      <c r="AI743" s="357"/>
      <c r="AJ743" s="357"/>
      <c r="AK743" s="357"/>
      <c r="AL743" s="357"/>
      <c r="AM743" s="357"/>
      <c r="AN743" s="357"/>
      <c r="AO743" s="357"/>
      <c r="AP743" s="357"/>
      <c r="AQ743" s="357"/>
      <c r="AR743" s="357"/>
      <c r="AS743" s="357"/>
      <c r="AT743" s="357"/>
      <c r="AU743" s="357"/>
      <c r="AV743" s="357"/>
      <c r="AW743" s="357"/>
      <c r="AX743" s="357"/>
      <c r="AY743" s="357"/>
      <c r="AZ743" s="357"/>
      <c r="BA743" s="357"/>
      <c r="BB743" s="357"/>
      <c r="BC743" s="357"/>
      <c r="BD743" s="357"/>
      <c r="BE743" s="357"/>
      <c r="BF743" s="357"/>
      <c r="BG743" s="357"/>
      <c r="BH743" s="357"/>
      <c r="BI743" s="357"/>
      <c r="BJ743" s="357"/>
      <c r="BK743" s="357"/>
    </row>
    <row r="744" spans="1:63" ht="9.75" customHeight="1">
      <c r="A744" s="357"/>
      <c r="B744" s="357"/>
      <c r="C744" s="357"/>
      <c r="D744" s="357"/>
      <c r="E744" s="357"/>
      <c r="F744" s="359"/>
      <c r="G744" s="357"/>
      <c r="H744" s="357"/>
      <c r="I744" s="357"/>
      <c r="J744" s="357"/>
      <c r="K744" s="357"/>
      <c r="L744" s="357"/>
      <c r="M744" s="357"/>
      <c r="N744" s="357"/>
      <c r="O744" s="357"/>
      <c r="P744" s="357"/>
      <c r="Q744" s="357"/>
      <c r="R744" s="357"/>
      <c r="S744" s="357"/>
      <c r="T744" s="357"/>
      <c r="U744" s="357"/>
      <c r="V744" s="357"/>
      <c r="W744" s="357"/>
      <c r="X744" s="357"/>
      <c r="Y744" s="357"/>
      <c r="Z744" s="357"/>
      <c r="AA744" s="357"/>
      <c r="AB744" s="357"/>
      <c r="AC744" s="357"/>
      <c r="AD744" s="357"/>
      <c r="AE744" s="357"/>
      <c r="AF744" s="357"/>
      <c r="AG744" s="357"/>
      <c r="AH744" s="357"/>
      <c r="AI744" s="357"/>
      <c r="AJ744" s="357"/>
      <c r="AK744" s="357"/>
      <c r="AL744" s="357"/>
      <c r="AM744" s="357"/>
      <c r="AN744" s="357"/>
      <c r="AO744" s="357"/>
      <c r="AP744" s="357"/>
      <c r="AQ744" s="357"/>
      <c r="AR744" s="357"/>
      <c r="AS744" s="357"/>
      <c r="AT744" s="357"/>
      <c r="AU744" s="357"/>
      <c r="AV744" s="357"/>
      <c r="AW744" s="357"/>
      <c r="AX744" s="357"/>
      <c r="AY744" s="357"/>
      <c r="AZ744" s="357"/>
      <c r="BA744" s="357"/>
      <c r="BB744" s="357"/>
      <c r="BC744" s="357"/>
      <c r="BD744" s="357"/>
      <c r="BE744" s="357"/>
      <c r="BF744" s="357"/>
      <c r="BG744" s="357"/>
      <c r="BH744" s="357"/>
      <c r="BI744" s="357"/>
      <c r="BJ744" s="357"/>
      <c r="BK744" s="357"/>
    </row>
    <row r="745" spans="1:63" ht="9.75" customHeight="1">
      <c r="A745" s="357"/>
      <c r="B745" s="357"/>
      <c r="C745" s="357"/>
      <c r="D745" s="357"/>
      <c r="E745" s="357"/>
      <c r="F745" s="359"/>
      <c r="G745" s="357"/>
      <c r="H745" s="357"/>
      <c r="I745" s="357"/>
      <c r="J745" s="357"/>
      <c r="K745" s="357"/>
      <c r="L745" s="357"/>
      <c r="M745" s="357"/>
      <c r="N745" s="357"/>
      <c r="O745" s="357"/>
      <c r="P745" s="357"/>
      <c r="Q745" s="357"/>
      <c r="R745" s="357"/>
      <c r="S745" s="357"/>
      <c r="T745" s="357"/>
      <c r="U745" s="357"/>
      <c r="V745" s="357"/>
      <c r="W745" s="357"/>
      <c r="X745" s="357"/>
      <c r="Y745" s="357"/>
      <c r="Z745" s="357"/>
      <c r="AA745" s="357"/>
      <c r="AB745" s="357"/>
      <c r="AC745" s="357"/>
      <c r="AD745" s="357"/>
      <c r="AE745" s="357"/>
      <c r="AF745" s="357"/>
      <c r="AG745" s="357"/>
      <c r="AH745" s="357"/>
      <c r="AI745" s="357"/>
      <c r="AJ745" s="357"/>
      <c r="AK745" s="357"/>
      <c r="AL745" s="357"/>
      <c r="AM745" s="357"/>
      <c r="AN745" s="357"/>
      <c r="AO745" s="357"/>
      <c r="AP745" s="357"/>
      <c r="AQ745" s="357"/>
      <c r="AR745" s="357"/>
      <c r="AS745" s="357"/>
      <c r="AT745" s="357"/>
      <c r="AU745" s="357"/>
      <c r="AV745" s="357"/>
      <c r="AW745" s="357"/>
      <c r="AX745" s="357"/>
      <c r="AY745" s="357"/>
      <c r="AZ745" s="357"/>
      <c r="BA745" s="357"/>
      <c r="BB745" s="357"/>
      <c r="BC745" s="357"/>
      <c r="BD745" s="357"/>
      <c r="BE745" s="357"/>
      <c r="BF745" s="357"/>
      <c r="BG745" s="357"/>
      <c r="BH745" s="357"/>
      <c r="BI745" s="357"/>
      <c r="BJ745" s="357"/>
      <c r="BK745" s="357"/>
    </row>
    <row r="746" spans="1:63" ht="9.75" customHeight="1">
      <c r="A746" s="357"/>
      <c r="B746" s="357"/>
      <c r="C746" s="357"/>
      <c r="D746" s="357"/>
      <c r="E746" s="357"/>
      <c r="F746" s="359"/>
      <c r="G746" s="357"/>
      <c r="H746" s="357"/>
      <c r="I746" s="357"/>
      <c r="J746" s="357"/>
      <c r="K746" s="357"/>
      <c r="L746" s="357"/>
      <c r="M746" s="357"/>
      <c r="N746" s="357"/>
      <c r="O746" s="357"/>
      <c r="P746" s="357"/>
      <c r="Q746" s="357"/>
      <c r="R746" s="357"/>
      <c r="S746" s="357"/>
      <c r="T746" s="357"/>
      <c r="U746" s="357"/>
      <c r="V746" s="357"/>
      <c r="W746" s="357"/>
      <c r="X746" s="357"/>
      <c r="Y746" s="357"/>
      <c r="Z746" s="357"/>
      <c r="AA746" s="357"/>
      <c r="AB746" s="357"/>
      <c r="AC746" s="357"/>
      <c r="AD746" s="357"/>
      <c r="AE746" s="357"/>
      <c r="AF746" s="357"/>
      <c r="AG746" s="357"/>
      <c r="AH746" s="357"/>
      <c r="AI746" s="357"/>
      <c r="AJ746" s="357"/>
      <c r="AK746" s="357"/>
      <c r="AL746" s="357"/>
      <c r="AM746" s="357"/>
      <c r="AN746" s="357"/>
      <c r="AO746" s="357"/>
      <c r="AP746" s="357"/>
      <c r="AQ746" s="357"/>
      <c r="AR746" s="357"/>
      <c r="AS746" s="357"/>
      <c r="AT746" s="357"/>
      <c r="AU746" s="357"/>
      <c r="AV746" s="357"/>
      <c r="AW746" s="357"/>
      <c r="AX746" s="357"/>
      <c r="AY746" s="357"/>
      <c r="AZ746" s="357"/>
      <c r="BA746" s="357"/>
      <c r="BB746" s="357"/>
      <c r="BC746" s="357"/>
      <c r="BD746" s="357"/>
      <c r="BE746" s="357"/>
      <c r="BF746" s="357"/>
      <c r="BG746" s="357"/>
      <c r="BH746" s="357"/>
      <c r="BI746" s="357"/>
      <c r="BJ746" s="357"/>
      <c r="BK746" s="357"/>
    </row>
    <row r="747" spans="1:63" ht="9.75" customHeight="1">
      <c r="A747" s="357"/>
      <c r="B747" s="357"/>
      <c r="C747" s="357"/>
      <c r="D747" s="357"/>
      <c r="E747" s="357"/>
      <c r="F747" s="359"/>
      <c r="G747" s="357"/>
      <c r="H747" s="357"/>
      <c r="I747" s="357"/>
      <c r="J747" s="357"/>
      <c r="K747" s="357"/>
      <c r="L747" s="357"/>
      <c r="M747" s="357"/>
      <c r="N747" s="357"/>
      <c r="O747" s="357"/>
      <c r="P747" s="357"/>
      <c r="Q747" s="357"/>
      <c r="R747" s="357"/>
      <c r="S747" s="357"/>
      <c r="T747" s="357"/>
      <c r="U747" s="357"/>
      <c r="V747" s="357"/>
      <c r="W747" s="357"/>
      <c r="X747" s="357"/>
      <c r="Y747" s="357"/>
      <c r="Z747" s="357"/>
      <c r="AA747" s="357"/>
      <c r="AB747" s="357"/>
      <c r="AC747" s="357"/>
      <c r="AD747" s="357"/>
      <c r="AE747" s="357"/>
      <c r="AF747" s="357"/>
      <c r="AG747" s="357"/>
      <c r="AH747" s="357"/>
      <c r="AI747" s="357"/>
      <c r="AJ747" s="357"/>
      <c r="AK747" s="357"/>
      <c r="AL747" s="357"/>
      <c r="AM747" s="357"/>
      <c r="AN747" s="357"/>
      <c r="AO747" s="357"/>
      <c r="AP747" s="357"/>
      <c r="AQ747" s="357"/>
      <c r="AR747" s="357"/>
      <c r="AS747" s="357"/>
      <c r="AT747" s="357"/>
      <c r="AU747" s="357"/>
      <c r="AV747" s="357"/>
      <c r="AW747" s="357"/>
      <c r="AX747" s="357"/>
      <c r="AY747" s="357"/>
      <c r="AZ747" s="357"/>
      <c r="BA747" s="357"/>
      <c r="BB747" s="357"/>
      <c r="BC747" s="357"/>
      <c r="BD747" s="357"/>
      <c r="BE747" s="357"/>
      <c r="BF747" s="357"/>
      <c r="BG747" s="357"/>
      <c r="BH747" s="357"/>
      <c r="BI747" s="357"/>
      <c r="BJ747" s="357"/>
      <c r="BK747" s="357"/>
    </row>
    <row r="748" spans="1:63" ht="9.75" customHeight="1">
      <c r="A748" s="357"/>
      <c r="B748" s="357"/>
      <c r="C748" s="357"/>
      <c r="D748" s="357"/>
      <c r="E748" s="357"/>
      <c r="F748" s="359"/>
      <c r="G748" s="357"/>
      <c r="H748" s="357"/>
      <c r="I748" s="357"/>
      <c r="J748" s="357"/>
      <c r="K748" s="357"/>
      <c r="L748" s="357"/>
      <c r="M748" s="357"/>
      <c r="N748" s="357"/>
      <c r="O748" s="357"/>
      <c r="P748" s="357"/>
      <c r="Q748" s="357"/>
      <c r="R748" s="357"/>
      <c r="S748" s="357"/>
      <c r="T748" s="357"/>
      <c r="U748" s="357"/>
      <c r="V748" s="357"/>
      <c r="W748" s="357"/>
      <c r="X748" s="357"/>
      <c r="Y748" s="357"/>
      <c r="Z748" s="357"/>
      <c r="AA748" s="357"/>
      <c r="AB748" s="357"/>
      <c r="AC748" s="357"/>
      <c r="AD748" s="357"/>
      <c r="AE748" s="357"/>
      <c r="AF748" s="357"/>
      <c r="AG748" s="357"/>
      <c r="AH748" s="357"/>
      <c r="AI748" s="357"/>
      <c r="AJ748" s="357"/>
      <c r="AK748" s="357"/>
      <c r="AL748" s="357"/>
      <c r="AM748" s="357"/>
      <c r="AN748" s="357"/>
      <c r="AO748" s="357"/>
      <c r="AP748" s="357"/>
      <c r="AQ748" s="357"/>
      <c r="AR748" s="357"/>
      <c r="AS748" s="357"/>
      <c r="AT748" s="357"/>
      <c r="AU748" s="357"/>
      <c r="AV748" s="357"/>
      <c r="AW748" s="357"/>
      <c r="AX748" s="357"/>
      <c r="AY748" s="357"/>
      <c r="AZ748" s="357"/>
      <c r="BA748" s="357"/>
      <c r="BB748" s="357"/>
      <c r="BC748" s="357"/>
      <c r="BD748" s="357"/>
      <c r="BE748" s="357"/>
      <c r="BF748" s="357"/>
      <c r="BG748" s="357"/>
      <c r="BH748" s="357"/>
      <c r="BI748" s="357"/>
      <c r="BJ748" s="357"/>
      <c r="BK748" s="357"/>
    </row>
    <row r="749" spans="1:63" ht="9.75" customHeight="1">
      <c r="A749" s="357"/>
      <c r="B749" s="357"/>
      <c r="C749" s="357"/>
      <c r="D749" s="357"/>
      <c r="E749" s="357"/>
      <c r="F749" s="359"/>
      <c r="G749" s="357"/>
      <c r="H749" s="357"/>
      <c r="I749" s="357"/>
      <c r="J749" s="357"/>
      <c r="K749" s="357"/>
      <c r="L749" s="357"/>
      <c r="M749" s="357"/>
      <c r="N749" s="357"/>
      <c r="O749" s="357"/>
      <c r="P749" s="357"/>
      <c r="Q749" s="357"/>
      <c r="R749" s="357"/>
      <c r="S749" s="357"/>
      <c r="T749" s="357"/>
      <c r="U749" s="357"/>
      <c r="V749" s="357"/>
      <c r="W749" s="357"/>
      <c r="X749" s="357"/>
      <c r="Y749" s="357"/>
      <c r="Z749" s="357"/>
      <c r="AA749" s="357"/>
      <c r="AB749" s="357"/>
      <c r="AC749" s="357"/>
      <c r="AD749" s="357"/>
      <c r="AE749" s="357"/>
      <c r="AF749" s="357"/>
      <c r="AG749" s="357"/>
      <c r="AH749" s="357"/>
      <c r="AI749" s="357"/>
      <c r="AJ749" s="357"/>
      <c r="AK749" s="357"/>
      <c r="AL749" s="357"/>
      <c r="AM749" s="357"/>
      <c r="AN749" s="357"/>
      <c r="AO749" s="357"/>
      <c r="AP749" s="357"/>
      <c r="AQ749" s="357"/>
      <c r="AR749" s="357"/>
      <c r="AS749" s="357"/>
      <c r="AT749" s="357"/>
      <c r="AU749" s="357"/>
      <c r="AV749" s="357"/>
      <c r="AW749" s="357"/>
      <c r="AX749" s="357"/>
      <c r="AY749" s="357"/>
      <c r="AZ749" s="357"/>
      <c r="BA749" s="357"/>
      <c r="BB749" s="357"/>
      <c r="BC749" s="357"/>
      <c r="BD749" s="357"/>
      <c r="BE749" s="357"/>
      <c r="BF749" s="357"/>
      <c r="BG749" s="357"/>
      <c r="BH749" s="357"/>
      <c r="BI749" s="357"/>
      <c r="BJ749" s="357"/>
      <c r="BK749" s="357"/>
    </row>
    <row r="750" spans="1:63" ht="9.75" customHeight="1">
      <c r="A750" s="357"/>
      <c r="B750" s="357"/>
      <c r="C750" s="357"/>
      <c r="D750" s="357"/>
      <c r="E750" s="357"/>
      <c r="F750" s="359"/>
      <c r="G750" s="357"/>
      <c r="H750" s="357"/>
      <c r="I750" s="357"/>
      <c r="J750" s="357"/>
      <c r="K750" s="357"/>
      <c r="L750" s="357"/>
      <c r="M750" s="357"/>
      <c r="N750" s="357"/>
      <c r="O750" s="357"/>
      <c r="P750" s="357"/>
      <c r="Q750" s="357"/>
      <c r="R750" s="357"/>
      <c r="S750" s="357"/>
      <c r="T750" s="357"/>
      <c r="U750" s="357"/>
      <c r="V750" s="357"/>
      <c r="W750" s="357"/>
      <c r="X750" s="357"/>
      <c r="Y750" s="357"/>
      <c r="Z750" s="357"/>
      <c r="AA750" s="357"/>
      <c r="AB750" s="357"/>
      <c r="AC750" s="357"/>
      <c r="AD750" s="357"/>
      <c r="AE750" s="357"/>
      <c r="AF750" s="357"/>
      <c r="AG750" s="357"/>
      <c r="AH750" s="357"/>
      <c r="AI750" s="357"/>
      <c r="AJ750" s="357"/>
      <c r="AK750" s="357"/>
      <c r="AL750" s="357"/>
      <c r="AM750" s="357"/>
      <c r="AN750" s="357"/>
      <c r="AO750" s="357"/>
      <c r="AP750" s="357"/>
      <c r="AQ750" s="357"/>
      <c r="AR750" s="357"/>
      <c r="AS750" s="357"/>
      <c r="AT750" s="357"/>
      <c r="AU750" s="357"/>
      <c r="AV750" s="357"/>
      <c r="AW750" s="357"/>
      <c r="AX750" s="357"/>
      <c r="AY750" s="357"/>
      <c r="AZ750" s="357"/>
      <c r="BA750" s="357"/>
      <c r="BB750" s="357"/>
      <c r="BC750" s="357"/>
      <c r="BD750" s="357"/>
      <c r="BE750" s="357"/>
      <c r="BF750" s="357"/>
      <c r="BG750" s="357"/>
      <c r="BH750" s="357"/>
      <c r="BI750" s="357"/>
      <c r="BJ750" s="357"/>
      <c r="BK750" s="357"/>
    </row>
    <row r="751" spans="1:63" ht="9.75" customHeight="1">
      <c r="A751" s="357"/>
      <c r="B751" s="357"/>
      <c r="C751" s="357"/>
      <c r="D751" s="357"/>
      <c r="E751" s="357"/>
      <c r="F751" s="359"/>
      <c r="G751" s="357"/>
      <c r="H751" s="357"/>
      <c r="I751" s="357"/>
      <c r="J751" s="357"/>
      <c r="K751" s="357"/>
      <c r="L751" s="357"/>
      <c r="M751" s="357"/>
      <c r="N751" s="357"/>
      <c r="O751" s="357"/>
      <c r="P751" s="357"/>
      <c r="Q751" s="357"/>
      <c r="R751" s="357"/>
      <c r="S751" s="357"/>
      <c r="T751" s="357"/>
      <c r="U751" s="357"/>
      <c r="V751" s="357"/>
      <c r="W751" s="357"/>
      <c r="X751" s="357"/>
      <c r="Y751" s="357"/>
      <c r="Z751" s="357"/>
      <c r="AA751" s="357"/>
      <c r="AB751" s="357"/>
      <c r="AC751" s="357"/>
      <c r="AD751" s="357"/>
      <c r="AE751" s="357"/>
      <c r="AF751" s="357"/>
      <c r="AG751" s="357"/>
      <c r="AH751" s="357"/>
      <c r="AI751" s="357"/>
      <c r="AJ751" s="357"/>
      <c r="AK751" s="357"/>
      <c r="AL751" s="357"/>
      <c r="AM751" s="357"/>
      <c r="AN751" s="357"/>
      <c r="AO751" s="357"/>
      <c r="AP751" s="357"/>
      <c r="AQ751" s="357"/>
      <c r="AR751" s="357"/>
      <c r="AS751" s="357"/>
      <c r="AT751" s="357"/>
      <c r="AU751" s="357"/>
      <c r="AV751" s="357"/>
      <c r="AW751" s="357"/>
      <c r="AX751" s="357"/>
      <c r="AY751" s="357"/>
      <c r="AZ751" s="357"/>
      <c r="BA751" s="357"/>
      <c r="BB751" s="357"/>
      <c r="BC751" s="357"/>
      <c r="BD751" s="357"/>
      <c r="BE751" s="357"/>
      <c r="BF751" s="357"/>
      <c r="BG751" s="357"/>
      <c r="BH751" s="357"/>
      <c r="BI751" s="357"/>
      <c r="BJ751" s="357"/>
      <c r="BK751" s="357"/>
    </row>
    <row r="752" spans="1:63" ht="9.75" customHeight="1">
      <c r="A752" s="357"/>
      <c r="B752" s="357"/>
      <c r="C752" s="357"/>
      <c r="D752" s="357"/>
      <c r="E752" s="357"/>
      <c r="F752" s="359"/>
      <c r="G752" s="357"/>
      <c r="H752" s="357"/>
      <c r="I752" s="357"/>
      <c r="J752" s="357"/>
      <c r="K752" s="357"/>
      <c r="L752" s="357"/>
      <c r="M752" s="357"/>
      <c r="N752" s="357"/>
      <c r="O752" s="357"/>
      <c r="P752" s="357"/>
      <c r="Q752" s="357"/>
      <c r="R752" s="357"/>
      <c r="S752" s="357"/>
      <c r="T752" s="357"/>
      <c r="U752" s="357"/>
      <c r="V752" s="357"/>
      <c r="W752" s="357"/>
      <c r="X752" s="357"/>
      <c r="Y752" s="357"/>
      <c r="Z752" s="357"/>
      <c r="AA752" s="357"/>
      <c r="AB752" s="357"/>
      <c r="AC752" s="357"/>
      <c r="AD752" s="357"/>
      <c r="AE752" s="357"/>
      <c r="AF752" s="357"/>
      <c r="AG752" s="357"/>
      <c r="AH752" s="357"/>
      <c r="AI752" s="357"/>
      <c r="AJ752" s="357"/>
      <c r="AK752" s="357"/>
      <c r="AL752" s="357"/>
      <c r="AM752" s="357"/>
      <c r="AN752" s="357"/>
      <c r="AO752" s="357"/>
      <c r="AP752" s="357"/>
      <c r="AQ752" s="357"/>
      <c r="AR752" s="357"/>
      <c r="AS752" s="357"/>
      <c r="AT752" s="357"/>
      <c r="AU752" s="357"/>
      <c r="AV752" s="357"/>
      <c r="AW752" s="357"/>
      <c r="AX752" s="357"/>
      <c r="AY752" s="357"/>
      <c r="AZ752" s="357"/>
      <c r="BA752" s="357"/>
      <c r="BB752" s="357"/>
      <c r="BC752" s="357"/>
      <c r="BD752" s="357"/>
      <c r="BE752" s="357"/>
      <c r="BF752" s="357"/>
      <c r="BG752" s="357"/>
      <c r="BH752" s="357"/>
      <c r="BI752" s="357"/>
      <c r="BJ752" s="357"/>
      <c r="BK752" s="357"/>
    </row>
    <row r="753" spans="1:63" ht="9.75" customHeight="1">
      <c r="A753" s="357"/>
      <c r="B753" s="357"/>
      <c r="C753" s="357"/>
      <c r="D753" s="357"/>
      <c r="E753" s="357"/>
      <c r="F753" s="359"/>
      <c r="G753" s="357"/>
      <c r="H753" s="357"/>
      <c r="I753" s="357"/>
      <c r="J753" s="357"/>
      <c r="K753" s="357"/>
      <c r="L753" s="357"/>
      <c r="M753" s="357"/>
      <c r="N753" s="357"/>
      <c r="O753" s="357"/>
      <c r="P753" s="357"/>
      <c r="Q753" s="357"/>
      <c r="R753" s="357"/>
      <c r="S753" s="357"/>
      <c r="T753" s="357"/>
      <c r="U753" s="357"/>
      <c r="V753" s="357"/>
      <c r="W753" s="357"/>
      <c r="X753" s="357"/>
      <c r="Y753" s="357"/>
      <c r="Z753" s="357"/>
      <c r="AA753" s="357"/>
      <c r="AB753" s="357"/>
      <c r="AC753" s="357"/>
      <c r="AD753" s="357"/>
      <c r="AE753" s="357"/>
      <c r="AF753" s="357"/>
      <c r="AG753" s="357"/>
      <c r="AH753" s="357"/>
      <c r="AI753" s="357"/>
      <c r="AJ753" s="357"/>
      <c r="AK753" s="357"/>
      <c r="AL753" s="357"/>
      <c r="AM753" s="357"/>
      <c r="AN753" s="357"/>
      <c r="AO753" s="357"/>
      <c r="AP753" s="357"/>
      <c r="AQ753" s="357"/>
      <c r="AR753" s="357"/>
      <c r="AS753" s="357"/>
      <c r="AT753" s="357"/>
      <c r="AU753" s="357"/>
      <c r="AV753" s="357"/>
      <c r="AW753" s="357"/>
      <c r="AX753" s="357"/>
      <c r="AY753" s="357"/>
      <c r="AZ753" s="357"/>
      <c r="BA753" s="357"/>
      <c r="BB753" s="357"/>
      <c r="BC753" s="357"/>
      <c r="BD753" s="357"/>
      <c r="BE753" s="357"/>
      <c r="BF753" s="357"/>
      <c r="BG753" s="357"/>
      <c r="BH753" s="357"/>
      <c r="BI753" s="357"/>
      <c r="BJ753" s="357"/>
      <c r="BK753" s="357"/>
    </row>
    <row r="754" spans="1:63" ht="9.75" customHeight="1">
      <c r="A754" s="357"/>
      <c r="B754" s="357"/>
      <c r="C754" s="357"/>
      <c r="D754" s="357"/>
      <c r="E754" s="357"/>
      <c r="F754" s="359"/>
      <c r="G754" s="357"/>
      <c r="H754" s="357"/>
      <c r="I754" s="357"/>
      <c r="J754" s="357"/>
      <c r="K754" s="357"/>
      <c r="L754" s="357"/>
      <c r="M754" s="357"/>
      <c r="N754" s="357"/>
      <c r="O754" s="357"/>
      <c r="P754" s="357"/>
      <c r="Q754" s="357"/>
      <c r="R754" s="357"/>
      <c r="S754" s="357"/>
      <c r="T754" s="357"/>
      <c r="U754" s="357"/>
      <c r="V754" s="357"/>
      <c r="W754" s="357"/>
      <c r="X754" s="357"/>
      <c r="Y754" s="357"/>
      <c r="Z754" s="357"/>
      <c r="AA754" s="357"/>
      <c r="AB754" s="357"/>
      <c r="AC754" s="357"/>
      <c r="AD754" s="357"/>
      <c r="AE754" s="357"/>
      <c r="AF754" s="357"/>
      <c r="AG754" s="357"/>
      <c r="AH754" s="357"/>
      <c r="AI754" s="357"/>
      <c r="AJ754" s="357"/>
      <c r="AK754" s="357"/>
      <c r="AL754" s="357"/>
      <c r="AM754" s="357"/>
      <c r="AN754" s="357"/>
      <c r="AO754" s="357"/>
      <c r="AP754" s="357"/>
      <c r="AQ754" s="357"/>
      <c r="AR754" s="357"/>
      <c r="AS754" s="357"/>
      <c r="AT754" s="357"/>
      <c r="AU754" s="357"/>
      <c r="AV754" s="357"/>
      <c r="AW754" s="357"/>
      <c r="AX754" s="357"/>
      <c r="AY754" s="357"/>
      <c r="AZ754" s="357"/>
      <c r="BA754" s="357"/>
      <c r="BB754" s="357"/>
      <c r="BC754" s="357"/>
      <c r="BD754" s="357"/>
      <c r="BE754" s="357"/>
      <c r="BF754" s="357"/>
      <c r="BG754" s="357"/>
      <c r="BH754" s="357"/>
      <c r="BI754" s="357"/>
      <c r="BJ754" s="357"/>
      <c r="BK754" s="357"/>
    </row>
    <row r="755" spans="1:63" ht="9.75" customHeight="1">
      <c r="A755" s="357"/>
      <c r="B755" s="357"/>
      <c r="C755" s="357"/>
      <c r="D755" s="357"/>
      <c r="E755" s="357"/>
      <c r="F755" s="359"/>
      <c r="G755" s="357"/>
      <c r="H755" s="357"/>
      <c r="I755" s="357"/>
      <c r="J755" s="357"/>
      <c r="K755" s="357"/>
      <c r="L755" s="357"/>
      <c r="M755" s="357"/>
      <c r="N755" s="357"/>
      <c r="O755" s="357"/>
      <c r="P755" s="357"/>
      <c r="Q755" s="357"/>
      <c r="R755" s="357"/>
      <c r="S755" s="357"/>
      <c r="T755" s="357"/>
      <c r="U755" s="357"/>
      <c r="V755" s="357"/>
      <c r="W755" s="357"/>
      <c r="X755" s="357"/>
      <c r="Y755" s="357"/>
      <c r="Z755" s="357"/>
      <c r="AA755" s="357"/>
      <c r="AB755" s="357"/>
      <c r="AC755" s="357"/>
      <c r="AD755" s="357"/>
      <c r="AE755" s="357"/>
      <c r="AF755" s="357"/>
      <c r="AG755" s="357"/>
      <c r="AH755" s="357"/>
      <c r="AI755" s="357"/>
      <c r="AJ755" s="357"/>
      <c r="AK755" s="357"/>
      <c r="AL755" s="357"/>
      <c r="AM755" s="357"/>
      <c r="AN755" s="357"/>
      <c r="AO755" s="357"/>
      <c r="AP755" s="357"/>
      <c r="AQ755" s="357"/>
      <c r="AR755" s="357"/>
      <c r="AS755" s="357"/>
      <c r="AT755" s="357"/>
      <c r="AU755" s="357"/>
      <c r="AV755" s="357"/>
      <c r="AW755" s="357"/>
      <c r="AX755" s="357"/>
      <c r="AY755" s="357"/>
      <c r="AZ755" s="357"/>
      <c r="BA755" s="357"/>
      <c r="BB755" s="357"/>
      <c r="BC755" s="357"/>
      <c r="BD755" s="357"/>
      <c r="BE755" s="357"/>
      <c r="BF755" s="357"/>
      <c r="BG755" s="357"/>
      <c r="BH755" s="357"/>
      <c r="BI755" s="357"/>
      <c r="BJ755" s="357"/>
      <c r="BK755" s="357"/>
    </row>
    <row r="756" spans="1:63" ht="9.75" customHeight="1">
      <c r="A756" s="357"/>
      <c r="B756" s="357"/>
      <c r="C756" s="357"/>
      <c r="D756" s="357"/>
      <c r="E756" s="357"/>
      <c r="F756" s="359"/>
      <c r="G756" s="357"/>
      <c r="H756" s="357"/>
      <c r="I756" s="357"/>
      <c r="J756" s="357"/>
      <c r="K756" s="357"/>
      <c r="L756" s="357"/>
      <c r="M756" s="357"/>
      <c r="N756" s="357"/>
      <c r="O756" s="357"/>
      <c r="P756" s="357"/>
      <c r="Q756" s="357"/>
      <c r="R756" s="357"/>
      <c r="S756" s="357"/>
      <c r="T756" s="357"/>
      <c r="U756" s="357"/>
      <c r="V756" s="357"/>
      <c r="W756" s="357"/>
      <c r="X756" s="357"/>
      <c r="Y756" s="357"/>
      <c r="Z756" s="357"/>
      <c r="AA756" s="357"/>
      <c r="AB756" s="357"/>
      <c r="AC756" s="357"/>
      <c r="AD756" s="357"/>
      <c r="AE756" s="357"/>
      <c r="AF756" s="357"/>
      <c r="AG756" s="357"/>
      <c r="AH756" s="357"/>
      <c r="AI756" s="357"/>
      <c r="AJ756" s="357"/>
      <c r="AK756" s="357"/>
      <c r="AL756" s="357"/>
      <c r="AM756" s="357"/>
      <c r="AN756" s="357"/>
      <c r="AO756" s="357"/>
      <c r="AP756" s="357"/>
      <c r="AQ756" s="357"/>
      <c r="AR756" s="357"/>
      <c r="AS756" s="357"/>
      <c r="AT756" s="357"/>
      <c r="AU756" s="357"/>
      <c r="AV756" s="357"/>
      <c r="AW756" s="357"/>
      <c r="AX756" s="357"/>
      <c r="AY756" s="357"/>
      <c r="AZ756" s="357"/>
      <c r="BA756" s="357"/>
      <c r="BB756" s="357"/>
      <c r="BC756" s="357"/>
      <c r="BD756" s="357"/>
      <c r="BE756" s="357"/>
      <c r="BF756" s="357"/>
      <c r="BG756" s="357"/>
      <c r="BH756" s="357"/>
      <c r="BI756" s="357"/>
      <c r="BJ756" s="357"/>
      <c r="BK756" s="357"/>
    </row>
    <row r="757" spans="1:63" ht="9.75" customHeight="1">
      <c r="A757" s="357"/>
      <c r="B757" s="357"/>
      <c r="C757" s="357"/>
      <c r="D757" s="357"/>
      <c r="E757" s="357"/>
      <c r="F757" s="359"/>
      <c r="G757" s="357"/>
      <c r="H757" s="357"/>
      <c r="I757" s="357"/>
      <c r="J757" s="357"/>
      <c r="K757" s="357"/>
      <c r="L757" s="357"/>
      <c r="M757" s="357"/>
      <c r="N757" s="357"/>
      <c r="O757" s="357"/>
      <c r="P757" s="357"/>
      <c r="Q757" s="357"/>
      <c r="R757" s="357"/>
      <c r="S757" s="357"/>
      <c r="T757" s="357"/>
      <c r="U757" s="357"/>
      <c r="V757" s="357"/>
      <c r="W757" s="357"/>
      <c r="X757" s="357"/>
      <c r="Y757" s="357"/>
      <c r="Z757" s="357"/>
      <c r="AA757" s="357"/>
      <c r="AB757" s="357"/>
      <c r="AC757" s="357"/>
      <c r="AD757" s="357"/>
      <c r="AE757" s="357"/>
      <c r="AF757" s="357"/>
      <c r="AG757" s="357"/>
      <c r="AH757" s="357"/>
      <c r="AI757" s="357"/>
      <c r="AJ757" s="357"/>
      <c r="AK757" s="357"/>
      <c r="AL757" s="357"/>
      <c r="AM757" s="357"/>
      <c r="AN757" s="357"/>
      <c r="AO757" s="357"/>
      <c r="AP757" s="357"/>
      <c r="AQ757" s="357"/>
      <c r="AR757" s="357"/>
      <c r="AS757" s="357"/>
      <c r="AT757" s="357"/>
      <c r="AU757" s="357"/>
      <c r="AV757" s="357"/>
      <c r="AW757" s="357"/>
      <c r="AX757" s="357"/>
      <c r="AY757" s="357"/>
      <c r="AZ757" s="357"/>
      <c r="BA757" s="357"/>
      <c r="BB757" s="357"/>
      <c r="BC757" s="357"/>
      <c r="BD757" s="357"/>
      <c r="BE757" s="357"/>
      <c r="BF757" s="357"/>
      <c r="BG757" s="357"/>
      <c r="BH757" s="357"/>
      <c r="BI757" s="357"/>
      <c r="BJ757" s="357"/>
      <c r="BK757" s="357"/>
    </row>
    <row r="758" spans="1:63" ht="9.75" customHeight="1">
      <c r="A758" s="357"/>
      <c r="B758" s="357"/>
      <c r="C758" s="357"/>
      <c r="D758" s="357"/>
      <c r="E758" s="357"/>
      <c r="F758" s="359"/>
      <c r="G758" s="357"/>
      <c r="H758" s="357"/>
      <c r="I758" s="357"/>
      <c r="J758" s="357"/>
      <c r="K758" s="357"/>
      <c r="L758" s="357"/>
      <c r="M758" s="357"/>
      <c r="N758" s="357"/>
      <c r="O758" s="357"/>
      <c r="P758" s="357"/>
      <c r="Q758" s="357"/>
      <c r="R758" s="357"/>
      <c r="S758" s="357"/>
      <c r="T758" s="357"/>
      <c r="U758" s="357"/>
      <c r="V758" s="357"/>
      <c r="W758" s="357"/>
      <c r="X758" s="357"/>
      <c r="Y758" s="357"/>
      <c r="Z758" s="357"/>
      <c r="AA758" s="357"/>
      <c r="AB758" s="357"/>
      <c r="AC758" s="357"/>
      <c r="AD758" s="357"/>
      <c r="AE758" s="357"/>
      <c r="AF758" s="357"/>
      <c r="AG758" s="357"/>
      <c r="AH758" s="357"/>
      <c r="AI758" s="357"/>
      <c r="AJ758" s="357"/>
      <c r="AK758" s="357"/>
      <c r="AL758" s="357"/>
      <c r="AM758" s="357"/>
      <c r="AN758" s="357"/>
      <c r="AO758" s="357"/>
      <c r="AP758" s="357"/>
      <c r="AQ758" s="357"/>
      <c r="AR758" s="357"/>
      <c r="AS758" s="357"/>
      <c r="AT758" s="357"/>
      <c r="AU758" s="357"/>
      <c r="AV758" s="357"/>
      <c r="AW758" s="357"/>
      <c r="AX758" s="357"/>
      <c r="AY758" s="357"/>
      <c r="AZ758" s="357"/>
      <c r="BA758" s="357"/>
      <c r="BB758" s="357"/>
      <c r="BC758" s="357"/>
      <c r="BD758" s="357"/>
      <c r="BE758" s="357"/>
      <c r="BF758" s="357"/>
      <c r="BG758" s="357"/>
      <c r="BH758" s="357"/>
      <c r="BI758" s="357"/>
      <c r="BJ758" s="357"/>
      <c r="BK758" s="357"/>
    </row>
    <row r="759" spans="1:63" ht="9.75" customHeight="1">
      <c r="A759" s="357"/>
      <c r="B759" s="357"/>
      <c r="C759" s="357"/>
      <c r="D759" s="357"/>
      <c r="E759" s="357"/>
      <c r="F759" s="359"/>
      <c r="G759" s="357"/>
      <c r="H759" s="357"/>
      <c r="I759" s="357"/>
      <c r="J759" s="357"/>
      <c r="K759" s="357"/>
      <c r="L759" s="357"/>
      <c r="M759" s="357"/>
      <c r="N759" s="357"/>
      <c r="O759" s="357"/>
      <c r="P759" s="357"/>
      <c r="Q759" s="357"/>
      <c r="R759" s="357"/>
      <c r="S759" s="357"/>
      <c r="T759" s="357"/>
      <c r="U759" s="357"/>
      <c r="V759" s="357"/>
      <c r="W759" s="357"/>
      <c r="X759" s="357"/>
      <c r="Y759" s="357"/>
      <c r="Z759" s="357"/>
      <c r="AA759" s="357"/>
      <c r="AB759" s="357"/>
      <c r="AC759" s="357"/>
      <c r="AD759" s="357"/>
      <c r="AE759" s="357"/>
      <c r="AF759" s="357"/>
      <c r="AG759" s="357"/>
      <c r="AH759" s="357"/>
      <c r="AI759" s="357"/>
      <c r="AJ759" s="357"/>
      <c r="AK759" s="357"/>
      <c r="AL759" s="357"/>
      <c r="AM759" s="357"/>
      <c r="AN759" s="357"/>
      <c r="AO759" s="357"/>
      <c r="AP759" s="357"/>
      <c r="AQ759" s="357"/>
      <c r="AR759" s="357"/>
      <c r="AS759" s="357"/>
      <c r="AT759" s="357"/>
      <c r="AU759" s="357"/>
      <c r="AV759" s="357"/>
      <c r="AW759" s="357"/>
      <c r="AX759" s="357"/>
      <c r="AY759" s="357"/>
      <c r="AZ759" s="357"/>
      <c r="BA759" s="357"/>
      <c r="BB759" s="357"/>
      <c r="BC759" s="357"/>
      <c r="BD759" s="357"/>
      <c r="BE759" s="357"/>
      <c r="BF759" s="357"/>
      <c r="BG759" s="357"/>
      <c r="BH759" s="357"/>
      <c r="BI759" s="357"/>
      <c r="BJ759" s="357"/>
      <c r="BK759" s="357"/>
    </row>
    <row r="760" spans="1:63" ht="9.75" customHeight="1">
      <c r="A760" s="357"/>
      <c r="B760" s="357"/>
      <c r="C760" s="357"/>
      <c r="D760" s="357"/>
      <c r="E760" s="357"/>
      <c r="F760" s="359"/>
      <c r="G760" s="357"/>
      <c r="H760" s="357"/>
      <c r="I760" s="357"/>
      <c r="J760" s="357"/>
      <c r="K760" s="357"/>
      <c r="L760" s="357"/>
      <c r="M760" s="357"/>
      <c r="N760" s="357"/>
      <c r="O760" s="357"/>
      <c r="P760" s="357"/>
      <c r="Q760" s="357"/>
      <c r="R760" s="357"/>
      <c r="S760" s="357"/>
      <c r="T760" s="357"/>
      <c r="U760" s="357"/>
      <c r="V760" s="357"/>
      <c r="W760" s="357"/>
      <c r="X760" s="357"/>
      <c r="Y760" s="357"/>
      <c r="Z760" s="357"/>
      <c r="AA760" s="357"/>
      <c r="AB760" s="357"/>
      <c r="AC760" s="357"/>
      <c r="AD760" s="357"/>
      <c r="AE760" s="357"/>
      <c r="AF760" s="357"/>
      <c r="AG760" s="357"/>
      <c r="AH760" s="357"/>
      <c r="AI760" s="357"/>
      <c r="AJ760" s="357"/>
      <c r="AK760" s="357"/>
      <c r="AL760" s="357"/>
      <c r="AM760" s="357"/>
      <c r="AN760" s="357"/>
      <c r="AO760" s="357"/>
      <c r="AP760" s="357"/>
      <c r="AQ760" s="357"/>
      <c r="AR760" s="357"/>
      <c r="AS760" s="357"/>
      <c r="AT760" s="357"/>
      <c r="AU760" s="357"/>
      <c r="AV760" s="357"/>
      <c r="AW760" s="357"/>
      <c r="AX760" s="357"/>
      <c r="AY760" s="357"/>
      <c r="AZ760" s="357"/>
      <c r="BA760" s="357"/>
      <c r="BB760" s="357"/>
      <c r="BC760" s="357"/>
      <c r="BD760" s="357"/>
      <c r="BE760" s="357"/>
      <c r="BF760" s="357"/>
      <c r="BG760" s="357"/>
      <c r="BH760" s="357"/>
      <c r="BI760" s="357"/>
      <c r="BJ760" s="357"/>
      <c r="BK760" s="357"/>
    </row>
    <row r="761" spans="1:63" ht="9.75" customHeight="1">
      <c r="A761" s="357"/>
      <c r="B761" s="357"/>
      <c r="C761" s="357"/>
      <c r="D761" s="357"/>
      <c r="E761" s="357"/>
      <c r="F761" s="359"/>
      <c r="G761" s="357"/>
      <c r="H761" s="357"/>
      <c r="I761" s="357"/>
      <c r="J761" s="357"/>
      <c r="K761" s="357"/>
      <c r="L761" s="357"/>
      <c r="M761" s="357"/>
      <c r="N761" s="357"/>
      <c r="O761" s="357"/>
      <c r="P761" s="357"/>
      <c r="Q761" s="357"/>
      <c r="R761" s="357"/>
      <c r="S761" s="357"/>
      <c r="T761" s="357"/>
      <c r="U761" s="357"/>
      <c r="V761" s="357"/>
      <c r="W761" s="357"/>
      <c r="X761" s="357"/>
      <c r="Y761" s="357"/>
      <c r="Z761" s="357"/>
      <c r="AA761" s="357"/>
      <c r="AB761" s="357"/>
      <c r="AC761" s="357"/>
      <c r="AD761" s="357"/>
      <c r="AE761" s="357"/>
      <c r="AF761" s="357"/>
      <c r="AG761" s="357"/>
      <c r="AH761" s="357"/>
      <c r="AI761" s="357"/>
      <c r="AJ761" s="357"/>
      <c r="AK761" s="357"/>
      <c r="AL761" s="357"/>
      <c r="AM761" s="357"/>
      <c r="AN761" s="357"/>
      <c r="AO761" s="357"/>
      <c r="AP761" s="357"/>
      <c r="AQ761" s="357"/>
      <c r="AR761" s="357"/>
      <c r="AS761" s="357"/>
      <c r="AT761" s="357"/>
      <c r="AU761" s="357"/>
      <c r="AV761" s="357"/>
      <c r="AW761" s="357"/>
      <c r="AX761" s="357"/>
      <c r="AY761" s="357"/>
      <c r="AZ761" s="357"/>
      <c r="BA761" s="357"/>
      <c r="BB761" s="357"/>
      <c r="BC761" s="357"/>
      <c r="BD761" s="357"/>
      <c r="BE761" s="357"/>
      <c r="BF761" s="357"/>
      <c r="BG761" s="357"/>
      <c r="BH761" s="357"/>
      <c r="BI761" s="357"/>
      <c r="BJ761" s="357"/>
      <c r="BK761" s="357"/>
    </row>
    <row r="762" spans="1:63" ht="9.75" customHeight="1">
      <c r="A762" s="357"/>
      <c r="B762" s="357"/>
      <c r="C762" s="357"/>
      <c r="D762" s="357"/>
      <c r="E762" s="357"/>
      <c r="F762" s="359"/>
      <c r="G762" s="357"/>
      <c r="H762" s="357"/>
      <c r="I762" s="357"/>
      <c r="J762" s="357"/>
      <c r="K762" s="357"/>
      <c r="L762" s="357"/>
      <c r="M762" s="357"/>
      <c r="N762" s="357"/>
      <c r="O762" s="357"/>
      <c r="P762" s="357"/>
      <c r="Q762" s="357"/>
      <c r="R762" s="357"/>
      <c r="S762" s="357"/>
      <c r="T762" s="357"/>
      <c r="U762" s="357"/>
      <c r="V762" s="357"/>
      <c r="W762" s="357"/>
      <c r="X762" s="357"/>
      <c r="Y762" s="357"/>
      <c r="Z762" s="357"/>
      <c r="AA762" s="357"/>
      <c r="AB762" s="357"/>
      <c r="AC762" s="357"/>
      <c r="AD762" s="357"/>
      <c r="AE762" s="357"/>
      <c r="AF762" s="357"/>
      <c r="AG762" s="357"/>
      <c r="AH762" s="357"/>
      <c r="AI762" s="357"/>
      <c r="AJ762" s="357"/>
      <c r="AK762" s="357"/>
      <c r="AL762" s="357"/>
      <c r="AM762" s="357"/>
      <c r="AN762" s="357"/>
      <c r="AO762" s="357"/>
      <c r="AP762" s="357"/>
      <c r="AQ762" s="357"/>
      <c r="AR762" s="357"/>
      <c r="AS762" s="357"/>
      <c r="AT762" s="357"/>
      <c r="AU762" s="357"/>
      <c r="AV762" s="357"/>
      <c r="AW762" s="357"/>
      <c r="AX762" s="357"/>
      <c r="AY762" s="357"/>
      <c r="AZ762" s="357"/>
      <c r="BA762" s="357"/>
      <c r="BB762" s="357"/>
      <c r="BC762" s="357"/>
      <c r="BD762" s="357"/>
      <c r="BE762" s="357"/>
      <c r="BF762" s="357"/>
      <c r="BG762" s="357"/>
      <c r="BH762" s="357"/>
      <c r="BI762" s="357"/>
      <c r="BJ762" s="357"/>
      <c r="BK762" s="357"/>
    </row>
    <row r="763" spans="1:63" ht="9.75" customHeight="1">
      <c r="A763" s="357"/>
      <c r="B763" s="357"/>
      <c r="C763" s="357"/>
      <c r="D763" s="357"/>
      <c r="E763" s="357"/>
      <c r="F763" s="359"/>
      <c r="G763" s="357"/>
      <c r="H763" s="357"/>
      <c r="I763" s="357"/>
      <c r="J763" s="357"/>
      <c r="K763" s="357"/>
      <c r="L763" s="357"/>
      <c r="M763" s="357"/>
      <c r="N763" s="357"/>
      <c r="O763" s="357"/>
      <c r="P763" s="357"/>
      <c r="Q763" s="357"/>
      <c r="R763" s="357"/>
      <c r="S763" s="357"/>
      <c r="T763" s="357"/>
      <c r="U763" s="357"/>
      <c r="V763" s="357"/>
      <c r="W763" s="357"/>
      <c r="X763" s="357"/>
      <c r="Y763" s="357"/>
      <c r="Z763" s="357"/>
      <c r="AA763" s="357"/>
      <c r="AB763" s="357"/>
      <c r="AC763" s="357"/>
      <c r="AD763" s="357"/>
      <c r="AE763" s="357"/>
      <c r="AF763" s="357"/>
      <c r="AG763" s="357"/>
      <c r="AH763" s="357"/>
      <c r="AI763" s="357"/>
      <c r="AJ763" s="357"/>
      <c r="AK763" s="357"/>
      <c r="AL763" s="357"/>
      <c r="AM763" s="357"/>
      <c r="AN763" s="357"/>
      <c r="AO763" s="357"/>
      <c r="AP763" s="357"/>
      <c r="AQ763" s="357"/>
      <c r="AR763" s="357"/>
      <c r="AS763" s="357"/>
      <c r="AT763" s="357"/>
      <c r="AU763" s="357"/>
      <c r="AV763" s="357"/>
      <c r="AW763" s="357"/>
      <c r="AX763" s="357"/>
      <c r="AY763" s="357"/>
      <c r="AZ763" s="357"/>
      <c r="BA763" s="357"/>
      <c r="BB763" s="357"/>
      <c r="BC763" s="357"/>
      <c r="BD763" s="357"/>
      <c r="BE763" s="357"/>
      <c r="BF763" s="357"/>
      <c r="BG763" s="357"/>
      <c r="BH763" s="357"/>
      <c r="BI763" s="357"/>
      <c r="BJ763" s="357"/>
      <c r="BK763" s="357"/>
    </row>
    <row r="764" spans="1:63" ht="9.75" customHeight="1">
      <c r="A764" s="357"/>
      <c r="B764" s="357"/>
      <c r="C764" s="357"/>
      <c r="D764" s="357"/>
      <c r="E764" s="357"/>
      <c r="F764" s="359"/>
      <c r="G764" s="357"/>
      <c r="H764" s="357"/>
      <c r="I764" s="357"/>
      <c r="J764" s="357"/>
      <c r="K764" s="357"/>
      <c r="L764" s="357"/>
      <c r="M764" s="357"/>
      <c r="N764" s="357"/>
      <c r="O764" s="357"/>
      <c r="P764" s="357"/>
      <c r="Q764" s="357"/>
      <c r="R764" s="357"/>
      <c r="S764" s="357"/>
      <c r="T764" s="357"/>
      <c r="U764" s="357"/>
      <c r="V764" s="357"/>
      <c r="W764" s="357"/>
      <c r="X764" s="357"/>
      <c r="Y764" s="357"/>
      <c r="Z764" s="357"/>
      <c r="AA764" s="357"/>
      <c r="AB764" s="357"/>
      <c r="AC764" s="357"/>
      <c r="AD764" s="357"/>
      <c r="AE764" s="357"/>
      <c r="AF764" s="357"/>
      <c r="AG764" s="357"/>
      <c r="AH764" s="357"/>
      <c r="AI764" s="357"/>
      <c r="AJ764" s="357"/>
      <c r="AK764" s="357"/>
      <c r="AL764" s="357"/>
      <c r="AM764" s="357"/>
      <c r="AN764" s="357"/>
      <c r="AO764" s="357"/>
      <c r="AP764" s="357"/>
      <c r="AQ764" s="357"/>
      <c r="AR764" s="357"/>
      <c r="AS764" s="357"/>
      <c r="AT764" s="357"/>
      <c r="AU764" s="357"/>
      <c r="AV764" s="357"/>
      <c r="AW764" s="357"/>
      <c r="AX764" s="357"/>
      <c r="AY764" s="357"/>
      <c r="AZ764" s="357"/>
      <c r="BA764" s="357"/>
      <c r="BB764" s="357"/>
      <c r="BC764" s="357"/>
      <c r="BD764" s="357"/>
      <c r="BE764" s="357"/>
      <c r="BF764" s="357"/>
      <c r="BG764" s="357"/>
      <c r="BH764" s="357"/>
      <c r="BI764" s="357"/>
      <c r="BJ764" s="357"/>
      <c r="BK764" s="357"/>
    </row>
    <row r="765" spans="1:63" ht="9.75" customHeight="1">
      <c r="A765" s="357"/>
      <c r="B765" s="357"/>
      <c r="C765" s="357"/>
      <c r="D765" s="357"/>
      <c r="E765" s="357"/>
      <c r="F765" s="359"/>
      <c r="G765" s="357"/>
      <c r="H765" s="357"/>
      <c r="I765" s="357"/>
      <c r="J765" s="357"/>
      <c r="K765" s="357"/>
      <c r="L765" s="357"/>
      <c r="M765" s="357"/>
      <c r="N765" s="357"/>
      <c r="O765" s="357"/>
      <c r="P765" s="357"/>
      <c r="Q765" s="357"/>
      <c r="R765" s="357"/>
      <c r="S765" s="357"/>
      <c r="T765" s="357"/>
      <c r="U765" s="357"/>
      <c r="V765" s="357"/>
      <c r="W765" s="357"/>
      <c r="X765" s="357"/>
      <c r="Y765" s="357"/>
      <c r="Z765" s="357"/>
      <c r="AA765" s="357"/>
      <c r="AB765" s="357"/>
      <c r="AC765" s="357"/>
      <c r="AD765" s="357"/>
      <c r="AE765" s="357"/>
      <c r="AF765" s="357"/>
      <c r="AG765" s="357"/>
      <c r="AH765" s="357"/>
      <c r="AI765" s="357"/>
      <c r="AJ765" s="357"/>
      <c r="AK765" s="357"/>
      <c r="AL765" s="357"/>
      <c r="AM765" s="357"/>
      <c r="AN765" s="357"/>
      <c r="AO765" s="357"/>
      <c r="AP765" s="357"/>
      <c r="AQ765" s="357"/>
      <c r="AR765" s="357"/>
      <c r="AS765" s="357"/>
      <c r="AT765" s="357"/>
      <c r="AU765" s="357"/>
      <c r="AV765" s="357"/>
      <c r="AW765" s="357"/>
      <c r="AX765" s="357"/>
      <c r="AY765" s="357"/>
      <c r="AZ765" s="357"/>
      <c r="BA765" s="357"/>
      <c r="BB765" s="357"/>
      <c r="BC765" s="357"/>
      <c r="BD765" s="357"/>
      <c r="BE765" s="357"/>
      <c r="BF765" s="357"/>
      <c r="BG765" s="357"/>
      <c r="BH765" s="357"/>
      <c r="BI765" s="357"/>
      <c r="BJ765" s="357"/>
      <c r="BK765" s="357"/>
    </row>
    <row r="766" spans="1:63" ht="9.75" customHeight="1">
      <c r="A766" s="357"/>
      <c r="B766" s="357"/>
      <c r="C766" s="357"/>
      <c r="D766" s="357"/>
      <c r="E766" s="357"/>
      <c r="F766" s="359"/>
      <c r="G766" s="357"/>
      <c r="H766" s="357"/>
      <c r="I766" s="357"/>
      <c r="J766" s="357"/>
      <c r="K766" s="357"/>
      <c r="L766" s="357"/>
      <c r="M766" s="357"/>
      <c r="N766" s="357"/>
      <c r="O766" s="357"/>
      <c r="P766" s="357"/>
      <c r="Q766" s="357"/>
      <c r="R766" s="357"/>
      <c r="S766" s="357"/>
      <c r="T766" s="357"/>
      <c r="U766" s="357"/>
      <c r="V766" s="357"/>
      <c r="W766" s="357"/>
      <c r="X766" s="357"/>
      <c r="Y766" s="357"/>
      <c r="Z766" s="357"/>
      <c r="AA766" s="357"/>
      <c r="AB766" s="357"/>
      <c r="AC766" s="357"/>
      <c r="AD766" s="357"/>
      <c r="AE766" s="357"/>
      <c r="AF766" s="357"/>
      <c r="AG766" s="357"/>
      <c r="AH766" s="357"/>
      <c r="AI766" s="357"/>
      <c r="AJ766" s="357"/>
      <c r="AK766" s="357"/>
      <c r="AL766" s="357"/>
      <c r="AM766" s="357"/>
      <c r="AN766" s="357"/>
      <c r="AO766" s="357"/>
      <c r="AP766" s="357"/>
      <c r="AQ766" s="357"/>
      <c r="AR766" s="357"/>
      <c r="AS766" s="357"/>
      <c r="AT766" s="357"/>
      <c r="AU766" s="357"/>
      <c r="AV766" s="357"/>
      <c r="AW766" s="357"/>
      <c r="AX766" s="357"/>
      <c r="AY766" s="357"/>
      <c r="AZ766" s="357"/>
      <c r="BA766" s="357"/>
      <c r="BB766" s="357"/>
      <c r="BC766" s="357"/>
      <c r="BD766" s="357"/>
      <c r="BE766" s="357"/>
      <c r="BF766" s="357"/>
      <c r="BG766" s="357"/>
      <c r="BH766" s="357"/>
      <c r="BI766" s="357"/>
      <c r="BJ766" s="357"/>
      <c r="BK766" s="357"/>
    </row>
    <row r="767" spans="1:63" ht="9.75" customHeight="1">
      <c r="A767" s="357"/>
      <c r="B767" s="357"/>
      <c r="C767" s="357"/>
      <c r="D767" s="357"/>
      <c r="E767" s="357"/>
      <c r="F767" s="359"/>
      <c r="G767" s="357"/>
      <c r="H767" s="357"/>
      <c r="I767" s="357"/>
      <c r="J767" s="357"/>
      <c r="K767" s="357"/>
      <c r="L767" s="357"/>
      <c r="M767" s="357"/>
      <c r="N767" s="357"/>
      <c r="O767" s="357"/>
      <c r="P767" s="357"/>
      <c r="Q767" s="357"/>
      <c r="R767" s="357"/>
      <c r="S767" s="357"/>
      <c r="T767" s="357"/>
      <c r="U767" s="357"/>
      <c r="V767" s="357"/>
      <c r="W767" s="357"/>
      <c r="X767" s="357"/>
      <c r="Y767" s="357"/>
      <c r="Z767" s="357"/>
      <c r="AA767" s="357"/>
      <c r="AB767" s="357"/>
      <c r="AC767" s="357"/>
      <c r="AD767" s="357"/>
      <c r="AE767" s="357"/>
      <c r="AF767" s="357"/>
      <c r="AG767" s="357"/>
      <c r="AH767" s="357"/>
      <c r="AI767" s="357"/>
      <c r="AJ767" s="357"/>
      <c r="AK767" s="357"/>
      <c r="AL767" s="357"/>
      <c r="AM767" s="357"/>
      <c r="AN767" s="357"/>
      <c r="AO767" s="357"/>
      <c r="AP767" s="357"/>
      <c r="AQ767" s="357"/>
      <c r="AR767" s="357"/>
      <c r="AS767" s="357"/>
      <c r="AT767" s="357"/>
      <c r="AU767" s="357"/>
      <c r="AV767" s="357"/>
      <c r="AW767" s="357"/>
      <c r="AX767" s="357"/>
      <c r="AY767" s="357"/>
      <c r="AZ767" s="357"/>
      <c r="BA767" s="357"/>
      <c r="BB767" s="357"/>
      <c r="BC767" s="357"/>
      <c r="BD767" s="357"/>
      <c r="BE767" s="357"/>
      <c r="BF767" s="357"/>
      <c r="BG767" s="357"/>
      <c r="BH767" s="357"/>
      <c r="BI767" s="357"/>
      <c r="BJ767" s="357"/>
      <c r="BK767" s="357"/>
    </row>
    <row r="768" spans="1:63" ht="9.75" customHeight="1">
      <c r="A768" s="357"/>
      <c r="B768" s="357"/>
      <c r="C768" s="357"/>
      <c r="D768" s="357"/>
      <c r="E768" s="357"/>
      <c r="F768" s="359"/>
      <c r="G768" s="357"/>
      <c r="H768" s="357"/>
      <c r="I768" s="357"/>
      <c r="J768" s="357"/>
      <c r="K768" s="357"/>
      <c r="L768" s="357"/>
      <c r="M768" s="357"/>
      <c r="N768" s="357"/>
      <c r="O768" s="357"/>
      <c r="P768" s="357"/>
      <c r="Q768" s="357"/>
      <c r="R768" s="357"/>
      <c r="S768" s="357"/>
      <c r="T768" s="357"/>
      <c r="U768" s="357"/>
      <c r="V768" s="357"/>
      <c r="W768" s="357"/>
      <c r="X768" s="357"/>
      <c r="Y768" s="357"/>
      <c r="Z768" s="357"/>
      <c r="AA768" s="357"/>
      <c r="AB768" s="357"/>
      <c r="AC768" s="357"/>
      <c r="AD768" s="357"/>
      <c r="AE768" s="357"/>
      <c r="AF768" s="357"/>
      <c r="AG768" s="357"/>
      <c r="AH768" s="357"/>
      <c r="AI768" s="357"/>
      <c r="AJ768" s="357"/>
      <c r="AK768" s="357"/>
      <c r="AL768" s="357"/>
      <c r="AM768" s="357"/>
      <c r="AN768" s="357"/>
      <c r="AO768" s="357"/>
      <c r="AP768" s="357"/>
      <c r="AQ768" s="357"/>
      <c r="AR768" s="357"/>
      <c r="AS768" s="357"/>
      <c r="AT768" s="357"/>
      <c r="AU768" s="357"/>
      <c r="AV768" s="357"/>
      <c r="AW768" s="357"/>
      <c r="AX768" s="357"/>
      <c r="AY768" s="357"/>
      <c r="AZ768" s="357"/>
      <c r="BA768" s="357"/>
      <c r="BB768" s="357"/>
      <c r="BC768" s="357"/>
      <c r="BD768" s="357"/>
      <c r="BE768" s="357"/>
      <c r="BF768" s="357"/>
      <c r="BG768" s="357"/>
      <c r="BH768" s="357"/>
      <c r="BI768" s="357"/>
      <c r="BJ768" s="357"/>
      <c r="BK768" s="357"/>
    </row>
    <row r="769" spans="1:63" ht="9.75" customHeight="1">
      <c r="A769" s="357"/>
      <c r="B769" s="357"/>
      <c r="C769" s="357"/>
      <c r="D769" s="357"/>
      <c r="E769" s="357"/>
      <c r="F769" s="359"/>
      <c r="G769" s="357"/>
      <c r="H769" s="357"/>
      <c r="I769" s="357"/>
      <c r="J769" s="357"/>
      <c r="K769" s="357"/>
      <c r="L769" s="357"/>
      <c r="M769" s="357"/>
      <c r="N769" s="357"/>
      <c r="O769" s="357"/>
      <c r="P769" s="357"/>
      <c r="Q769" s="357"/>
      <c r="R769" s="357"/>
      <c r="S769" s="357"/>
      <c r="T769" s="357"/>
      <c r="U769" s="357"/>
      <c r="V769" s="357"/>
      <c r="W769" s="357"/>
      <c r="X769" s="357"/>
      <c r="Y769" s="357"/>
      <c r="Z769" s="357"/>
      <c r="AA769" s="357"/>
      <c r="AB769" s="357"/>
      <c r="AC769" s="357"/>
      <c r="AD769" s="357"/>
      <c r="AE769" s="357"/>
      <c r="AF769" s="357"/>
      <c r="AG769" s="357"/>
      <c r="AH769" s="357"/>
      <c r="AI769" s="357"/>
      <c r="AJ769" s="357"/>
      <c r="AK769" s="357"/>
      <c r="AL769" s="357"/>
      <c r="AM769" s="357"/>
      <c r="AN769" s="357"/>
      <c r="AO769" s="357"/>
      <c r="AP769" s="357"/>
      <c r="AQ769" s="357"/>
      <c r="AR769" s="357"/>
      <c r="AS769" s="357"/>
      <c r="AT769" s="357"/>
      <c r="AU769" s="357"/>
      <c r="AV769" s="357"/>
      <c r="AW769" s="357"/>
      <c r="AX769" s="357"/>
      <c r="AY769" s="357"/>
      <c r="AZ769" s="357"/>
      <c r="BA769" s="357"/>
      <c r="BB769" s="357"/>
      <c r="BC769" s="357"/>
      <c r="BD769" s="357"/>
      <c r="BE769" s="357"/>
      <c r="BF769" s="357"/>
      <c r="BG769" s="357"/>
      <c r="BH769" s="357"/>
      <c r="BI769" s="357"/>
      <c r="BJ769" s="357"/>
      <c r="BK769" s="357"/>
    </row>
    <row r="770" spans="1:63" ht="9.75" customHeight="1">
      <c r="A770" s="357"/>
      <c r="B770" s="357"/>
      <c r="C770" s="357"/>
      <c r="D770" s="357"/>
      <c r="E770" s="357"/>
      <c r="F770" s="359"/>
      <c r="G770" s="357"/>
      <c r="H770" s="357"/>
      <c r="I770" s="357"/>
      <c r="J770" s="357"/>
      <c r="K770" s="357"/>
      <c r="L770" s="357"/>
      <c r="M770" s="357"/>
      <c r="N770" s="357"/>
      <c r="O770" s="357"/>
      <c r="P770" s="357"/>
      <c r="Q770" s="357"/>
      <c r="R770" s="357"/>
      <c r="S770" s="357"/>
      <c r="T770" s="357"/>
      <c r="U770" s="357"/>
      <c r="V770" s="357"/>
      <c r="W770" s="357"/>
      <c r="X770" s="357"/>
      <c r="Y770" s="357"/>
      <c r="Z770" s="357"/>
      <c r="AA770" s="357"/>
      <c r="AB770" s="357"/>
      <c r="AC770" s="357"/>
      <c r="AD770" s="357"/>
      <c r="AE770" s="357"/>
      <c r="AF770" s="357"/>
      <c r="AG770" s="357"/>
      <c r="AH770" s="357"/>
      <c r="AI770" s="357"/>
      <c r="AJ770" s="357"/>
      <c r="AK770" s="357"/>
      <c r="AL770" s="357"/>
      <c r="AM770" s="357"/>
      <c r="AN770" s="357"/>
      <c r="AO770" s="357"/>
      <c r="AP770" s="357"/>
      <c r="AQ770" s="357"/>
      <c r="AR770" s="357"/>
      <c r="AS770" s="357"/>
      <c r="AT770" s="357"/>
      <c r="AU770" s="357"/>
      <c r="AV770" s="357"/>
      <c r="AW770" s="357"/>
      <c r="AX770" s="357"/>
      <c r="AY770" s="357"/>
      <c r="AZ770" s="357"/>
      <c r="BA770" s="357"/>
      <c r="BB770" s="357"/>
      <c r="BC770" s="357"/>
      <c r="BD770" s="357"/>
      <c r="BE770" s="357"/>
      <c r="BF770" s="357"/>
      <c r="BG770" s="357"/>
      <c r="BH770" s="357"/>
      <c r="BI770" s="357"/>
      <c r="BJ770" s="357"/>
      <c r="BK770" s="357"/>
    </row>
    <row r="771" spans="1:63" ht="9.75" customHeight="1">
      <c r="A771" s="357"/>
      <c r="B771" s="357"/>
      <c r="C771" s="357"/>
      <c r="D771" s="357"/>
      <c r="E771" s="357"/>
      <c r="F771" s="359"/>
      <c r="G771" s="357"/>
      <c r="H771" s="357"/>
      <c r="I771" s="357"/>
      <c r="J771" s="357"/>
      <c r="K771" s="357"/>
      <c r="L771" s="357"/>
      <c r="M771" s="357"/>
      <c r="N771" s="357"/>
      <c r="O771" s="357"/>
      <c r="P771" s="357"/>
      <c r="Q771" s="357"/>
      <c r="R771" s="357"/>
      <c r="S771" s="357"/>
      <c r="T771" s="357"/>
      <c r="U771" s="357"/>
      <c r="V771" s="357"/>
      <c r="W771" s="357"/>
      <c r="X771" s="357"/>
      <c r="Y771" s="357"/>
      <c r="Z771" s="357"/>
      <c r="AA771" s="357"/>
      <c r="AB771" s="357"/>
      <c r="AC771" s="357"/>
      <c r="AD771" s="357"/>
      <c r="AE771" s="357"/>
      <c r="AF771" s="357"/>
      <c r="AG771" s="357"/>
      <c r="AH771" s="357"/>
      <c r="AI771" s="357"/>
      <c r="AJ771" s="357"/>
      <c r="AK771" s="357"/>
      <c r="AL771" s="357"/>
      <c r="AM771" s="357"/>
      <c r="AN771" s="357"/>
      <c r="AO771" s="357"/>
      <c r="AP771" s="357"/>
      <c r="AQ771" s="357"/>
      <c r="AR771" s="357"/>
      <c r="AS771" s="357"/>
      <c r="AT771" s="357"/>
      <c r="AU771" s="357"/>
      <c r="AV771" s="357"/>
      <c r="AW771" s="357"/>
      <c r="AX771" s="357"/>
      <c r="AY771" s="357"/>
      <c r="AZ771" s="357"/>
      <c r="BA771" s="357"/>
      <c r="BB771" s="357"/>
      <c r="BC771" s="357"/>
      <c r="BD771" s="357"/>
      <c r="BE771" s="357"/>
      <c r="BF771" s="357"/>
      <c r="BG771" s="357"/>
      <c r="BH771" s="357"/>
      <c r="BI771" s="357"/>
      <c r="BJ771" s="357"/>
      <c r="BK771" s="357"/>
    </row>
    <row r="772" spans="1:63" ht="9.75" customHeight="1">
      <c r="A772" s="357"/>
      <c r="B772" s="357"/>
      <c r="C772" s="357"/>
      <c r="D772" s="357"/>
      <c r="E772" s="357"/>
      <c r="F772" s="359"/>
      <c r="G772" s="357"/>
      <c r="H772" s="357"/>
      <c r="I772" s="357"/>
      <c r="J772" s="357"/>
      <c r="K772" s="357"/>
      <c r="L772" s="357"/>
      <c r="M772" s="357"/>
      <c r="N772" s="357"/>
      <c r="O772" s="357"/>
      <c r="P772" s="357"/>
      <c r="Q772" s="357"/>
      <c r="R772" s="357"/>
      <c r="S772" s="357"/>
      <c r="T772" s="357"/>
      <c r="U772" s="357"/>
      <c r="V772" s="357"/>
      <c r="W772" s="357"/>
      <c r="X772" s="357"/>
      <c r="Y772" s="357"/>
      <c r="Z772" s="357"/>
      <c r="AA772" s="357"/>
      <c r="AB772" s="357"/>
      <c r="AC772" s="357"/>
      <c r="AD772" s="357"/>
      <c r="AE772" s="357"/>
      <c r="AF772" s="357"/>
      <c r="AG772" s="357"/>
      <c r="AH772" s="357"/>
      <c r="AI772" s="357"/>
      <c r="AJ772" s="357"/>
      <c r="AK772" s="357"/>
      <c r="AL772" s="357"/>
      <c r="AM772" s="357"/>
      <c r="AN772" s="357"/>
      <c r="AO772" s="357"/>
      <c r="AP772" s="357"/>
      <c r="AQ772" s="357"/>
      <c r="AR772" s="357"/>
      <c r="AS772" s="357"/>
      <c r="AT772" s="357"/>
      <c r="AU772" s="357"/>
      <c r="AV772" s="357"/>
      <c r="AW772" s="357"/>
      <c r="AX772" s="357"/>
      <c r="AY772" s="357"/>
      <c r="AZ772" s="357"/>
      <c r="BA772" s="357"/>
      <c r="BB772" s="357"/>
      <c r="BC772" s="357"/>
      <c r="BD772" s="357"/>
      <c r="BE772" s="357"/>
      <c r="BF772" s="357"/>
      <c r="BG772" s="357"/>
      <c r="BH772" s="357"/>
      <c r="BI772" s="357"/>
      <c r="BJ772" s="357"/>
      <c r="BK772" s="357"/>
    </row>
    <row r="773" spans="1:63" ht="9.75" customHeight="1">
      <c r="A773" s="357"/>
      <c r="B773" s="357"/>
      <c r="C773" s="357"/>
      <c r="D773" s="357"/>
      <c r="E773" s="357"/>
      <c r="F773" s="359"/>
      <c r="G773" s="357"/>
      <c r="H773" s="357"/>
      <c r="I773" s="357"/>
      <c r="J773" s="357"/>
      <c r="K773" s="357"/>
      <c r="L773" s="357"/>
      <c r="M773" s="357"/>
      <c r="N773" s="357"/>
      <c r="O773" s="357"/>
      <c r="P773" s="357"/>
      <c r="Q773" s="357"/>
      <c r="R773" s="357"/>
      <c r="S773" s="357"/>
      <c r="T773" s="357"/>
      <c r="U773" s="357"/>
      <c r="V773" s="357"/>
      <c r="W773" s="357"/>
      <c r="X773" s="357"/>
      <c r="Y773" s="357"/>
      <c r="Z773" s="357"/>
      <c r="AA773" s="357"/>
      <c r="AB773" s="357"/>
      <c r="AC773" s="357"/>
      <c r="AD773" s="357"/>
      <c r="AE773" s="357"/>
      <c r="AF773" s="357"/>
      <c r="AG773" s="357"/>
      <c r="AH773" s="357"/>
      <c r="AI773" s="357"/>
      <c r="AJ773" s="357"/>
      <c r="AK773" s="357"/>
      <c r="AL773" s="357"/>
      <c r="AM773" s="357"/>
      <c r="AN773" s="357"/>
      <c r="AO773" s="357"/>
      <c r="AP773" s="357"/>
      <c r="AQ773" s="357"/>
      <c r="AR773" s="357"/>
      <c r="AS773" s="357"/>
      <c r="AT773" s="357"/>
      <c r="AU773" s="357"/>
      <c r="AV773" s="357"/>
      <c r="AW773" s="357"/>
      <c r="AX773" s="357"/>
      <c r="AY773" s="357"/>
      <c r="AZ773" s="357"/>
      <c r="BA773" s="357"/>
      <c r="BB773" s="357"/>
      <c r="BC773" s="357"/>
      <c r="BD773" s="357"/>
      <c r="BE773" s="357"/>
      <c r="BF773" s="357"/>
      <c r="BG773" s="357"/>
      <c r="BH773" s="357"/>
      <c r="BI773" s="357"/>
      <c r="BJ773" s="357"/>
      <c r="BK773" s="357"/>
    </row>
    <row r="774" spans="1:63" ht="9.75" customHeight="1">
      <c r="A774" s="357"/>
      <c r="B774" s="357"/>
      <c r="C774" s="357"/>
      <c r="D774" s="357"/>
      <c r="E774" s="357"/>
      <c r="F774" s="359"/>
      <c r="G774" s="357"/>
      <c r="H774" s="357"/>
      <c r="I774" s="357"/>
      <c r="J774" s="357"/>
      <c r="K774" s="357"/>
      <c r="L774" s="357"/>
      <c r="M774" s="357"/>
      <c r="N774" s="357"/>
      <c r="O774" s="357"/>
      <c r="P774" s="357"/>
      <c r="Q774" s="357"/>
      <c r="R774" s="357"/>
      <c r="S774" s="357"/>
      <c r="T774" s="357"/>
      <c r="U774" s="357"/>
      <c r="V774" s="357"/>
      <c r="W774" s="357"/>
      <c r="X774" s="357"/>
      <c r="Y774" s="357"/>
      <c r="Z774" s="357"/>
      <c r="AA774" s="357"/>
      <c r="AB774" s="357"/>
      <c r="AC774" s="357"/>
      <c r="AD774" s="357"/>
      <c r="AE774" s="357"/>
      <c r="AF774" s="357"/>
      <c r="AG774" s="357"/>
      <c r="AH774" s="357"/>
      <c r="AI774" s="357"/>
      <c r="AJ774" s="357"/>
      <c r="AK774" s="357"/>
      <c r="AL774" s="357"/>
      <c r="AM774" s="357"/>
      <c r="AN774" s="357"/>
      <c r="AO774" s="357"/>
      <c r="AP774" s="357"/>
      <c r="AQ774" s="357"/>
      <c r="AR774" s="357"/>
      <c r="AS774" s="357"/>
      <c r="AT774" s="357"/>
      <c r="AU774" s="357"/>
      <c r="AV774" s="357"/>
      <c r="AW774" s="357"/>
      <c r="AX774" s="357"/>
      <c r="AY774" s="357"/>
      <c r="AZ774" s="357"/>
      <c r="BA774" s="357"/>
      <c r="BB774" s="357"/>
      <c r="BC774" s="357"/>
      <c r="BD774" s="357"/>
      <c r="BE774" s="357"/>
      <c r="BF774" s="357"/>
      <c r="BG774" s="357"/>
      <c r="BH774" s="357"/>
      <c r="BI774" s="357"/>
      <c r="BJ774" s="357"/>
      <c r="BK774" s="357"/>
    </row>
    <row r="775" spans="1:63" ht="9.75" customHeight="1">
      <c r="A775" s="357"/>
      <c r="B775" s="357"/>
      <c r="C775" s="357"/>
      <c r="D775" s="357"/>
      <c r="E775" s="357"/>
      <c r="F775" s="359"/>
      <c r="G775" s="357"/>
      <c r="H775" s="357"/>
      <c r="I775" s="357"/>
      <c r="J775" s="357"/>
      <c r="K775" s="357"/>
      <c r="L775" s="357"/>
      <c r="M775" s="357"/>
      <c r="N775" s="357"/>
      <c r="O775" s="357"/>
      <c r="P775" s="357"/>
      <c r="Q775" s="357"/>
      <c r="R775" s="357"/>
      <c r="S775" s="357"/>
      <c r="T775" s="357"/>
      <c r="U775" s="357"/>
      <c r="V775" s="357"/>
      <c r="W775" s="357"/>
      <c r="X775" s="357"/>
      <c r="Y775" s="357"/>
      <c r="Z775" s="357"/>
      <c r="AA775" s="357"/>
      <c r="AB775" s="357"/>
      <c r="AC775" s="357"/>
      <c r="AD775" s="357"/>
      <c r="AE775" s="357"/>
      <c r="AF775" s="357"/>
      <c r="AG775" s="357"/>
      <c r="AH775" s="357"/>
      <c r="AI775" s="357"/>
      <c r="AJ775" s="357"/>
      <c r="AK775" s="357"/>
      <c r="AL775" s="357"/>
      <c r="AM775" s="357"/>
      <c r="AN775" s="357"/>
      <c r="AO775" s="357"/>
      <c r="AP775" s="357"/>
      <c r="AQ775" s="357"/>
      <c r="AR775" s="357"/>
      <c r="AS775" s="357"/>
      <c r="AT775" s="357"/>
      <c r="AU775" s="357"/>
      <c r="AV775" s="357"/>
      <c r="AW775" s="357"/>
      <c r="AX775" s="357"/>
      <c r="AY775" s="357"/>
      <c r="AZ775" s="357"/>
      <c r="BA775" s="357"/>
      <c r="BB775" s="357"/>
      <c r="BC775" s="357"/>
      <c r="BD775" s="357"/>
      <c r="BE775" s="357"/>
      <c r="BF775" s="357"/>
      <c r="BG775" s="357"/>
      <c r="BH775" s="357"/>
      <c r="BI775" s="357"/>
      <c r="BJ775" s="357"/>
      <c r="BK775" s="357"/>
    </row>
    <row r="776" spans="1:63" ht="9.75" customHeight="1">
      <c r="A776" s="357"/>
      <c r="B776" s="357"/>
      <c r="C776" s="357"/>
      <c r="D776" s="357"/>
      <c r="E776" s="357"/>
      <c r="F776" s="359"/>
      <c r="G776" s="357"/>
      <c r="H776" s="357"/>
      <c r="I776" s="357"/>
      <c r="J776" s="357"/>
      <c r="K776" s="357"/>
      <c r="L776" s="357"/>
      <c r="M776" s="357"/>
      <c r="N776" s="357"/>
      <c r="O776" s="357"/>
      <c r="P776" s="357"/>
      <c r="Q776" s="357"/>
      <c r="R776" s="357"/>
      <c r="S776" s="357"/>
      <c r="T776" s="357"/>
      <c r="U776" s="357"/>
      <c r="V776" s="357"/>
      <c r="W776" s="357"/>
      <c r="X776" s="357"/>
      <c r="Y776" s="357"/>
      <c r="Z776" s="357"/>
      <c r="AA776" s="357"/>
      <c r="AB776" s="357"/>
      <c r="AC776" s="357"/>
      <c r="AD776" s="357"/>
      <c r="AE776" s="357"/>
      <c r="AF776" s="357"/>
      <c r="AG776" s="357"/>
      <c r="AH776" s="357"/>
      <c r="AI776" s="357"/>
      <c r="AJ776" s="357"/>
      <c r="AK776" s="357"/>
      <c r="AL776" s="357"/>
      <c r="AM776" s="357"/>
      <c r="AN776" s="357"/>
      <c r="AO776" s="357"/>
      <c r="AP776" s="357"/>
      <c r="AQ776" s="357"/>
      <c r="AR776" s="357"/>
      <c r="AS776" s="357"/>
      <c r="AT776" s="357"/>
      <c r="AU776" s="357"/>
      <c r="AV776" s="357"/>
      <c r="AW776" s="357"/>
      <c r="AX776" s="357"/>
      <c r="AY776" s="357"/>
      <c r="AZ776" s="357"/>
      <c r="BA776" s="357"/>
      <c r="BB776" s="357"/>
      <c r="BC776" s="357"/>
      <c r="BD776" s="357"/>
      <c r="BE776" s="357"/>
      <c r="BF776" s="357"/>
      <c r="BG776" s="357"/>
      <c r="BH776" s="357"/>
      <c r="BI776" s="357"/>
      <c r="BJ776" s="357"/>
      <c r="BK776" s="357"/>
    </row>
    <row r="777" spans="1:63" ht="9.75" customHeight="1">
      <c r="A777" s="357"/>
      <c r="B777" s="357"/>
      <c r="C777" s="357"/>
      <c r="D777" s="357"/>
      <c r="E777" s="357"/>
      <c r="F777" s="359"/>
      <c r="G777" s="357"/>
      <c r="H777" s="357"/>
      <c r="I777" s="357"/>
      <c r="J777" s="357"/>
      <c r="K777" s="357"/>
      <c r="L777" s="357"/>
      <c r="M777" s="357"/>
      <c r="N777" s="357"/>
      <c r="O777" s="357"/>
      <c r="P777" s="357"/>
      <c r="Q777" s="357"/>
      <c r="R777" s="357"/>
      <c r="S777" s="357"/>
      <c r="T777" s="357"/>
      <c r="U777" s="357"/>
      <c r="V777" s="357"/>
      <c r="W777" s="357"/>
      <c r="X777" s="357"/>
      <c r="Y777" s="357"/>
      <c r="Z777" s="357"/>
      <c r="AA777" s="357"/>
      <c r="AB777" s="357"/>
      <c r="AC777" s="357"/>
      <c r="AD777" s="357"/>
      <c r="AE777" s="357"/>
      <c r="AF777" s="357"/>
      <c r="AG777" s="357"/>
      <c r="AH777" s="357"/>
      <c r="AI777" s="357"/>
      <c r="AJ777" s="357"/>
      <c r="AK777" s="357"/>
      <c r="AL777" s="357"/>
      <c r="AM777" s="357"/>
      <c r="AN777" s="357"/>
      <c r="AO777" s="357"/>
      <c r="AP777" s="357"/>
      <c r="AQ777" s="357"/>
      <c r="AR777" s="357"/>
      <c r="AS777" s="357"/>
      <c r="AT777" s="357"/>
      <c r="AU777" s="357"/>
      <c r="AV777" s="357"/>
      <c r="AW777" s="357"/>
      <c r="AX777" s="357"/>
      <c r="AY777" s="357"/>
      <c r="AZ777" s="357"/>
      <c r="BA777" s="357"/>
      <c r="BB777" s="357"/>
      <c r="BC777" s="357"/>
      <c r="BD777" s="357"/>
      <c r="BE777" s="357"/>
      <c r="BF777" s="357"/>
      <c r="BG777" s="357"/>
      <c r="BH777" s="357"/>
      <c r="BI777" s="357"/>
      <c r="BJ777" s="357"/>
      <c r="BK777" s="357"/>
    </row>
    <row r="778" spans="1:63" ht="9.75" customHeight="1">
      <c r="A778" s="357"/>
      <c r="B778" s="357"/>
      <c r="C778" s="357"/>
      <c r="D778" s="357"/>
      <c r="E778" s="357"/>
      <c r="F778" s="359"/>
      <c r="G778" s="357"/>
      <c r="H778" s="357"/>
      <c r="I778" s="357"/>
      <c r="J778" s="357"/>
      <c r="K778" s="357"/>
      <c r="L778" s="357"/>
      <c r="M778" s="357"/>
      <c r="N778" s="357"/>
      <c r="O778" s="357"/>
      <c r="P778" s="357"/>
      <c r="Q778" s="357"/>
      <c r="R778" s="357"/>
      <c r="S778" s="357"/>
      <c r="T778" s="357"/>
      <c r="U778" s="357"/>
      <c r="V778" s="357"/>
      <c r="W778" s="357"/>
      <c r="X778" s="357"/>
      <c r="Y778" s="357"/>
      <c r="Z778" s="357"/>
      <c r="AA778" s="357"/>
      <c r="AB778" s="357"/>
      <c r="AC778" s="357"/>
      <c r="AD778" s="357"/>
      <c r="AE778" s="357"/>
      <c r="AF778" s="357"/>
      <c r="AG778" s="357"/>
      <c r="AH778" s="357"/>
      <c r="AI778" s="357"/>
      <c r="AJ778" s="357"/>
      <c r="AK778" s="357"/>
      <c r="AL778" s="357"/>
      <c r="AM778" s="357"/>
      <c r="AN778" s="357"/>
      <c r="AO778" s="357"/>
      <c r="AP778" s="357"/>
      <c r="AQ778" s="357"/>
      <c r="AR778" s="357"/>
      <c r="AS778" s="357"/>
      <c r="AT778" s="357"/>
      <c r="AU778" s="357"/>
      <c r="AV778" s="357"/>
      <c r="AW778" s="357"/>
      <c r="AX778" s="357"/>
      <c r="AY778" s="357"/>
      <c r="AZ778" s="357"/>
      <c r="BA778" s="357"/>
      <c r="BB778" s="357"/>
      <c r="BC778" s="357"/>
      <c r="BD778" s="357"/>
      <c r="BE778" s="357"/>
      <c r="BF778" s="357"/>
      <c r="BG778" s="357"/>
      <c r="BH778" s="357"/>
      <c r="BI778" s="357"/>
      <c r="BJ778" s="357"/>
      <c r="BK778" s="357"/>
    </row>
    <row r="779" spans="1:63" ht="9.75" customHeight="1">
      <c r="A779" s="357"/>
      <c r="B779" s="357"/>
      <c r="C779" s="357"/>
      <c r="D779" s="357"/>
      <c r="E779" s="357"/>
      <c r="F779" s="359"/>
      <c r="G779" s="357"/>
      <c r="H779" s="357"/>
      <c r="I779" s="357"/>
      <c r="J779" s="357"/>
      <c r="K779" s="357"/>
      <c r="L779" s="357"/>
      <c r="M779" s="357"/>
      <c r="N779" s="357"/>
      <c r="O779" s="357"/>
      <c r="P779" s="357"/>
      <c r="Q779" s="357"/>
      <c r="R779" s="357"/>
      <c r="S779" s="357"/>
      <c r="T779" s="357"/>
      <c r="U779" s="357"/>
      <c r="V779" s="357"/>
      <c r="W779" s="357"/>
      <c r="X779" s="357"/>
      <c r="Y779" s="357"/>
      <c r="Z779" s="357"/>
      <c r="AA779" s="357"/>
      <c r="AB779" s="357"/>
      <c r="AC779" s="357"/>
      <c r="AD779" s="357"/>
      <c r="AE779" s="357"/>
      <c r="AF779" s="357"/>
      <c r="AG779" s="357"/>
      <c r="AH779" s="357"/>
      <c r="AI779" s="357"/>
      <c r="AJ779" s="357"/>
      <c r="AK779" s="357"/>
      <c r="AL779" s="357"/>
      <c r="AM779" s="357"/>
      <c r="AN779" s="357"/>
      <c r="AO779" s="357"/>
      <c r="AP779" s="357"/>
      <c r="AQ779" s="357"/>
      <c r="AR779" s="357"/>
      <c r="AS779" s="357"/>
      <c r="AT779" s="357"/>
      <c r="AU779" s="357"/>
      <c r="AV779" s="357"/>
      <c r="AW779" s="357"/>
      <c r="AX779" s="357"/>
      <c r="AY779" s="357"/>
      <c r="AZ779" s="357"/>
      <c r="BA779" s="357"/>
      <c r="BB779" s="357"/>
      <c r="BC779" s="357"/>
      <c r="BD779" s="357"/>
      <c r="BE779" s="357"/>
      <c r="BF779" s="357"/>
      <c r="BG779" s="357"/>
      <c r="BH779" s="357"/>
      <c r="BI779" s="357"/>
      <c r="BJ779" s="357"/>
      <c r="BK779" s="357"/>
    </row>
    <row r="780" spans="1:63" ht="9.75" customHeight="1">
      <c r="A780" s="357"/>
      <c r="B780" s="357"/>
      <c r="C780" s="357"/>
      <c r="D780" s="357"/>
      <c r="E780" s="357"/>
      <c r="F780" s="359"/>
      <c r="G780" s="357"/>
      <c r="H780" s="357"/>
      <c r="I780" s="357"/>
      <c r="J780" s="357"/>
      <c r="K780" s="357"/>
      <c r="L780" s="357"/>
      <c r="M780" s="357"/>
      <c r="N780" s="357"/>
      <c r="O780" s="357"/>
      <c r="P780" s="357"/>
      <c r="Q780" s="357"/>
      <c r="R780" s="357"/>
      <c r="S780" s="357"/>
      <c r="T780" s="357"/>
      <c r="U780" s="357"/>
      <c r="V780" s="357"/>
      <c r="W780" s="357"/>
      <c r="X780" s="357"/>
      <c r="Y780" s="357"/>
      <c r="Z780" s="357"/>
      <c r="AA780" s="357"/>
      <c r="AB780" s="357"/>
      <c r="AC780" s="357"/>
      <c r="AD780" s="357"/>
      <c r="AE780" s="357"/>
      <c r="AF780" s="357"/>
      <c r="AG780" s="357"/>
      <c r="AH780" s="357"/>
      <c r="AI780" s="357"/>
      <c r="AJ780" s="357"/>
      <c r="AK780" s="357"/>
      <c r="AL780" s="357"/>
      <c r="AM780" s="357"/>
      <c r="AN780" s="357"/>
      <c r="AO780" s="357"/>
      <c r="AP780" s="357"/>
      <c r="AQ780" s="357"/>
      <c r="AR780" s="357"/>
      <c r="AS780" s="357"/>
      <c r="AT780" s="357"/>
      <c r="AU780" s="357"/>
      <c r="AV780" s="357"/>
      <c r="AW780" s="357"/>
      <c r="AX780" s="357"/>
      <c r="AY780" s="357"/>
      <c r="AZ780" s="357"/>
      <c r="BA780" s="357"/>
      <c r="BB780" s="357"/>
      <c r="BC780" s="357"/>
      <c r="BD780" s="357"/>
      <c r="BE780" s="357"/>
      <c r="BF780" s="357"/>
      <c r="BG780" s="357"/>
      <c r="BH780" s="357"/>
      <c r="BI780" s="357"/>
      <c r="BJ780" s="357"/>
      <c r="BK780" s="357"/>
    </row>
    <row r="781" spans="1:63" ht="9.75" customHeight="1">
      <c r="A781" s="357"/>
      <c r="B781" s="357"/>
      <c r="C781" s="357"/>
      <c r="D781" s="357"/>
      <c r="E781" s="357"/>
      <c r="F781" s="359"/>
      <c r="G781" s="357"/>
      <c r="H781" s="357"/>
      <c r="I781" s="357"/>
      <c r="J781" s="357"/>
      <c r="K781" s="357"/>
      <c r="L781" s="357"/>
      <c r="M781" s="357"/>
      <c r="N781" s="357"/>
      <c r="O781" s="357"/>
      <c r="P781" s="357"/>
      <c r="Q781" s="357"/>
      <c r="R781" s="357"/>
      <c r="S781" s="357"/>
      <c r="T781" s="357"/>
      <c r="U781" s="357"/>
      <c r="V781" s="357"/>
      <c r="W781" s="357"/>
      <c r="X781" s="357"/>
      <c r="Y781" s="357"/>
      <c r="Z781" s="357"/>
      <c r="AA781" s="357"/>
      <c r="AB781" s="357"/>
      <c r="AC781" s="357"/>
      <c r="AD781" s="357"/>
      <c r="AE781" s="357"/>
      <c r="AF781" s="357"/>
      <c r="AG781" s="357"/>
      <c r="AH781" s="357"/>
      <c r="AI781" s="357"/>
      <c r="AJ781" s="357"/>
      <c r="AK781" s="357"/>
      <c r="AL781" s="357"/>
      <c r="AM781" s="357"/>
      <c r="AN781" s="357"/>
      <c r="AO781" s="357"/>
      <c r="AP781" s="357"/>
      <c r="AQ781" s="357"/>
      <c r="AR781" s="357"/>
      <c r="AS781" s="357"/>
      <c r="AT781" s="357"/>
      <c r="AU781" s="357"/>
      <c r="AV781" s="357"/>
      <c r="AW781" s="357"/>
      <c r="AX781" s="357"/>
      <c r="AY781" s="357"/>
      <c r="AZ781" s="357"/>
      <c r="BA781" s="357"/>
      <c r="BB781" s="357"/>
      <c r="BC781" s="357"/>
      <c r="BD781" s="357"/>
      <c r="BE781" s="357"/>
      <c r="BF781" s="357"/>
      <c r="BG781" s="357"/>
      <c r="BH781" s="357"/>
      <c r="BI781" s="357"/>
      <c r="BJ781" s="357"/>
      <c r="BK781" s="357"/>
    </row>
    <row r="782" spans="1:63" ht="9.75" customHeight="1">
      <c r="A782" s="357"/>
      <c r="B782" s="357"/>
      <c r="C782" s="357"/>
      <c r="D782" s="357"/>
      <c r="E782" s="357"/>
      <c r="F782" s="359"/>
      <c r="G782" s="357"/>
      <c r="H782" s="357"/>
      <c r="I782" s="357"/>
      <c r="J782" s="357"/>
      <c r="K782" s="357"/>
      <c r="L782" s="357"/>
      <c r="M782" s="357"/>
      <c r="N782" s="357"/>
      <c r="O782" s="357"/>
      <c r="P782" s="357"/>
      <c r="Q782" s="357"/>
      <c r="R782" s="357"/>
      <c r="S782" s="357"/>
      <c r="T782" s="357"/>
      <c r="U782" s="357"/>
      <c r="V782" s="357"/>
      <c r="W782" s="357"/>
      <c r="X782" s="357"/>
      <c r="Y782" s="357"/>
      <c r="Z782" s="357"/>
      <c r="AA782" s="357"/>
      <c r="AB782" s="357"/>
      <c r="AC782" s="357"/>
      <c r="AD782" s="357"/>
      <c r="AE782" s="357"/>
      <c r="AF782" s="357"/>
      <c r="AG782" s="357"/>
      <c r="AH782" s="357"/>
      <c r="AI782" s="357"/>
      <c r="AJ782" s="357"/>
      <c r="AK782" s="357"/>
      <c r="AL782" s="357"/>
      <c r="AM782" s="357"/>
      <c r="AN782" s="357"/>
      <c r="AO782" s="357"/>
      <c r="AP782" s="357"/>
      <c r="AQ782" s="357"/>
      <c r="AR782" s="357"/>
      <c r="AS782" s="357"/>
      <c r="AT782" s="357"/>
      <c r="AU782" s="357"/>
      <c r="AV782" s="357"/>
      <c r="AW782" s="357"/>
      <c r="AX782" s="357"/>
      <c r="AY782" s="357"/>
      <c r="AZ782" s="357"/>
      <c r="BA782" s="357"/>
      <c r="BB782" s="357"/>
      <c r="BC782" s="357"/>
      <c r="BD782" s="357"/>
      <c r="BE782" s="357"/>
      <c r="BF782" s="357"/>
      <c r="BG782" s="357"/>
      <c r="BH782" s="357"/>
      <c r="BI782" s="357"/>
      <c r="BJ782" s="357"/>
      <c r="BK782" s="357"/>
    </row>
    <row r="783" spans="1:63" ht="9.75" customHeight="1">
      <c r="A783" s="357"/>
      <c r="B783" s="357"/>
      <c r="C783" s="357"/>
      <c r="D783" s="357"/>
      <c r="E783" s="357"/>
      <c r="F783" s="359"/>
      <c r="G783" s="357"/>
      <c r="H783" s="357"/>
      <c r="I783" s="357"/>
      <c r="J783" s="357"/>
      <c r="K783" s="357"/>
      <c r="L783" s="357"/>
      <c r="M783" s="357"/>
      <c r="N783" s="357"/>
      <c r="O783" s="357"/>
      <c r="P783" s="357"/>
      <c r="Q783" s="357"/>
      <c r="R783" s="357"/>
      <c r="S783" s="357"/>
      <c r="T783" s="357"/>
      <c r="U783" s="357"/>
      <c r="V783" s="357"/>
      <c r="W783" s="357"/>
      <c r="X783" s="357"/>
      <c r="Y783" s="357"/>
      <c r="Z783" s="357"/>
      <c r="AA783" s="357"/>
      <c r="AB783" s="357"/>
      <c r="AC783" s="357"/>
      <c r="AD783" s="357"/>
      <c r="AE783" s="357"/>
      <c r="AF783" s="357"/>
      <c r="AG783" s="357"/>
      <c r="AH783" s="357"/>
      <c r="AI783" s="357"/>
      <c r="AJ783" s="357"/>
      <c r="AK783" s="357"/>
      <c r="AL783" s="357"/>
      <c r="AM783" s="357"/>
      <c r="AN783" s="357"/>
      <c r="AO783" s="357"/>
      <c r="AP783" s="357"/>
      <c r="AQ783" s="357"/>
      <c r="AR783" s="357"/>
      <c r="AS783" s="357"/>
      <c r="AT783" s="357"/>
      <c r="AU783" s="357"/>
      <c r="AV783" s="357"/>
      <c r="AW783" s="357"/>
      <c r="AX783" s="357"/>
      <c r="AY783" s="357"/>
      <c r="AZ783" s="357"/>
      <c r="BA783" s="357"/>
      <c r="BB783" s="357"/>
      <c r="BC783" s="357"/>
      <c r="BD783" s="357"/>
      <c r="BE783" s="357"/>
      <c r="BF783" s="357"/>
      <c r="BG783" s="357"/>
      <c r="BH783" s="357"/>
      <c r="BI783" s="357"/>
      <c r="BJ783" s="357"/>
      <c r="BK783" s="357"/>
    </row>
    <row r="784" spans="1:63" ht="9.75" customHeight="1">
      <c r="A784" s="357"/>
      <c r="B784" s="357"/>
      <c r="C784" s="357"/>
      <c r="D784" s="357"/>
      <c r="E784" s="357"/>
      <c r="F784" s="359"/>
      <c r="G784" s="357"/>
      <c r="H784" s="357"/>
      <c r="I784" s="357"/>
      <c r="J784" s="357"/>
      <c r="K784" s="357"/>
      <c r="L784" s="357"/>
      <c r="M784" s="357"/>
      <c r="N784" s="357"/>
      <c r="O784" s="357"/>
      <c r="P784" s="357"/>
      <c r="Q784" s="357"/>
      <c r="R784" s="357"/>
      <c r="S784" s="357"/>
      <c r="T784" s="357"/>
      <c r="U784" s="357"/>
      <c r="V784" s="357"/>
      <c r="W784" s="357"/>
      <c r="X784" s="357"/>
      <c r="Y784" s="357"/>
      <c r="Z784" s="357"/>
      <c r="AA784" s="357"/>
      <c r="AB784" s="357"/>
      <c r="AC784" s="357"/>
      <c r="AD784" s="357"/>
      <c r="AE784" s="357"/>
      <c r="AF784" s="357"/>
      <c r="AG784" s="357"/>
      <c r="AH784" s="357"/>
      <c r="AI784" s="357"/>
      <c r="AJ784" s="357"/>
      <c r="AK784" s="357"/>
      <c r="AL784" s="357"/>
      <c r="AM784" s="357"/>
      <c r="AN784" s="357"/>
      <c r="AO784" s="357"/>
      <c r="AP784" s="357"/>
      <c r="AQ784" s="357"/>
      <c r="AR784" s="357"/>
      <c r="AS784" s="357"/>
      <c r="AT784" s="357"/>
      <c r="AU784" s="357"/>
      <c r="AV784" s="357"/>
      <c r="AW784" s="357"/>
      <c r="AX784" s="357"/>
      <c r="AY784" s="357"/>
      <c r="AZ784" s="357"/>
      <c r="BA784" s="357"/>
      <c r="BB784" s="357"/>
      <c r="BC784" s="357"/>
      <c r="BD784" s="357"/>
      <c r="BE784" s="357"/>
      <c r="BF784" s="357"/>
      <c r="BG784" s="357"/>
      <c r="BH784" s="357"/>
      <c r="BI784" s="357"/>
      <c r="BJ784" s="357"/>
      <c r="BK784" s="357"/>
    </row>
    <row r="785" spans="1:63" ht="9.75" customHeight="1">
      <c r="A785" s="357"/>
      <c r="B785" s="357"/>
      <c r="C785" s="357"/>
      <c r="D785" s="357"/>
      <c r="E785" s="357"/>
      <c r="F785" s="359"/>
      <c r="G785" s="357"/>
      <c r="H785" s="357"/>
      <c r="I785" s="357"/>
      <c r="J785" s="357"/>
      <c r="K785" s="357"/>
      <c r="L785" s="357"/>
      <c r="M785" s="357"/>
      <c r="N785" s="357"/>
      <c r="O785" s="357"/>
      <c r="P785" s="357"/>
      <c r="Q785" s="357"/>
      <c r="R785" s="357"/>
      <c r="S785" s="357"/>
      <c r="T785" s="357"/>
      <c r="U785" s="357"/>
      <c r="V785" s="357"/>
      <c r="W785" s="357"/>
      <c r="X785" s="357"/>
      <c r="Y785" s="357"/>
      <c r="Z785" s="357"/>
      <c r="AA785" s="357"/>
      <c r="AB785" s="357"/>
      <c r="AC785" s="357"/>
      <c r="AD785" s="357"/>
      <c r="AE785" s="357"/>
      <c r="AF785" s="357"/>
      <c r="AG785" s="357"/>
      <c r="AH785" s="357"/>
      <c r="AI785" s="357"/>
      <c r="AJ785" s="357"/>
      <c r="AK785" s="357"/>
      <c r="AL785" s="357"/>
      <c r="AM785" s="357"/>
      <c r="AN785" s="357"/>
      <c r="AO785" s="357"/>
      <c r="AP785" s="357"/>
      <c r="AQ785" s="357"/>
      <c r="AR785" s="357"/>
      <c r="AS785" s="357"/>
      <c r="AT785" s="357"/>
      <c r="AU785" s="357"/>
      <c r="AV785" s="357"/>
      <c r="AW785" s="357"/>
      <c r="AX785" s="357"/>
      <c r="AY785" s="357"/>
      <c r="AZ785" s="357"/>
      <c r="BA785" s="357"/>
      <c r="BB785" s="357"/>
      <c r="BC785" s="357"/>
      <c r="BD785" s="357"/>
      <c r="BE785" s="357"/>
      <c r="BF785" s="357"/>
      <c r="BG785" s="357"/>
      <c r="BH785" s="357"/>
      <c r="BI785" s="357"/>
      <c r="BJ785" s="357"/>
      <c r="BK785" s="357"/>
    </row>
    <row r="786" spans="1:63" ht="9.75" customHeight="1">
      <c r="A786" s="357"/>
      <c r="B786" s="357"/>
      <c r="C786" s="357"/>
      <c r="D786" s="357"/>
      <c r="E786" s="357"/>
      <c r="F786" s="359"/>
      <c r="G786" s="357"/>
      <c r="H786" s="357"/>
      <c r="I786" s="357"/>
      <c r="J786" s="357"/>
      <c r="K786" s="357"/>
      <c r="L786" s="357"/>
      <c r="M786" s="357"/>
      <c r="N786" s="357"/>
      <c r="O786" s="357"/>
      <c r="P786" s="357"/>
      <c r="Q786" s="357"/>
      <c r="R786" s="357"/>
      <c r="S786" s="357"/>
      <c r="T786" s="357"/>
      <c r="U786" s="357"/>
      <c r="V786" s="357"/>
      <c r="W786" s="357"/>
      <c r="X786" s="357"/>
      <c r="Y786" s="357"/>
      <c r="Z786" s="357"/>
      <c r="AA786" s="357"/>
      <c r="AB786" s="357"/>
      <c r="AC786" s="357"/>
      <c r="AD786" s="357"/>
      <c r="AE786" s="357"/>
      <c r="AF786" s="357"/>
      <c r="AG786" s="357"/>
      <c r="AH786" s="357"/>
      <c r="AI786" s="357"/>
      <c r="AJ786" s="357"/>
      <c r="AK786" s="357"/>
      <c r="AL786" s="357"/>
      <c r="AM786" s="357"/>
      <c r="AN786" s="357"/>
      <c r="AO786" s="357"/>
      <c r="AP786" s="357"/>
      <c r="AQ786" s="357"/>
      <c r="AR786" s="357"/>
      <c r="AS786" s="357"/>
      <c r="AT786" s="357"/>
      <c r="AU786" s="357"/>
      <c r="AV786" s="357"/>
      <c r="AW786" s="357"/>
      <c r="AX786" s="357"/>
      <c r="AY786" s="357"/>
      <c r="AZ786" s="357"/>
      <c r="BA786" s="357"/>
      <c r="BB786" s="357"/>
      <c r="BC786" s="357"/>
      <c r="BD786" s="357"/>
      <c r="BE786" s="357"/>
      <c r="BF786" s="357"/>
      <c r="BG786" s="357"/>
      <c r="BH786" s="357"/>
      <c r="BI786" s="357"/>
      <c r="BJ786" s="357"/>
      <c r="BK786" s="357"/>
    </row>
    <row r="787" spans="1:63" ht="9.75" customHeight="1">
      <c r="A787" s="357"/>
      <c r="B787" s="357"/>
      <c r="C787" s="357"/>
      <c r="D787" s="357"/>
      <c r="E787" s="357"/>
      <c r="F787" s="359"/>
      <c r="G787" s="357"/>
      <c r="H787" s="357"/>
      <c r="I787" s="357"/>
      <c r="J787" s="357"/>
      <c r="K787" s="357"/>
      <c r="L787" s="357"/>
      <c r="M787" s="357"/>
      <c r="N787" s="357"/>
      <c r="O787" s="357"/>
      <c r="P787" s="357"/>
      <c r="Q787" s="357"/>
      <c r="R787" s="357"/>
      <c r="S787" s="357"/>
      <c r="T787" s="357"/>
      <c r="U787" s="357"/>
      <c r="V787" s="357"/>
      <c r="W787" s="357"/>
      <c r="X787" s="357"/>
      <c r="Y787" s="357"/>
      <c r="Z787" s="357"/>
      <c r="AA787" s="357"/>
      <c r="AB787" s="357"/>
      <c r="AC787" s="357"/>
      <c r="AD787" s="357"/>
      <c r="AE787" s="357"/>
      <c r="AF787" s="357"/>
      <c r="AG787" s="357"/>
      <c r="AH787" s="357"/>
      <c r="AI787" s="357"/>
      <c r="AJ787" s="357"/>
      <c r="AK787" s="357"/>
      <c r="AL787" s="357"/>
      <c r="AM787" s="357"/>
      <c r="AN787" s="357"/>
      <c r="AO787" s="357"/>
      <c r="AP787" s="357"/>
      <c r="AQ787" s="357"/>
      <c r="AR787" s="357"/>
      <c r="AS787" s="357"/>
      <c r="AT787" s="357"/>
      <c r="AU787" s="357"/>
      <c r="AV787" s="357"/>
      <c r="AW787" s="357"/>
      <c r="AX787" s="357"/>
      <c r="AY787" s="357"/>
      <c r="AZ787" s="357"/>
      <c r="BA787" s="357"/>
      <c r="BB787" s="357"/>
      <c r="BC787" s="357"/>
      <c r="BD787" s="357"/>
      <c r="BE787" s="357"/>
      <c r="BF787" s="357"/>
      <c r="BG787" s="357"/>
      <c r="BH787" s="357"/>
      <c r="BI787" s="357"/>
      <c r="BJ787" s="357"/>
      <c r="BK787" s="357"/>
    </row>
    <row r="788" spans="1:63" ht="9.75" customHeight="1">
      <c r="A788" s="357"/>
      <c r="B788" s="357"/>
      <c r="C788" s="357"/>
      <c r="D788" s="357"/>
      <c r="E788" s="357"/>
      <c r="F788" s="359"/>
      <c r="G788" s="357"/>
      <c r="H788" s="357"/>
      <c r="I788" s="357"/>
      <c r="J788" s="357"/>
      <c r="K788" s="357"/>
      <c r="L788" s="357"/>
      <c r="M788" s="357"/>
      <c r="N788" s="357"/>
      <c r="O788" s="357"/>
      <c r="P788" s="357"/>
      <c r="Q788" s="357"/>
      <c r="R788" s="357"/>
      <c r="S788" s="357"/>
      <c r="T788" s="357"/>
      <c r="U788" s="357"/>
      <c r="V788" s="357"/>
      <c r="W788" s="357"/>
      <c r="X788" s="357"/>
      <c r="Y788" s="357"/>
      <c r="Z788" s="357"/>
      <c r="AA788" s="357"/>
      <c r="AB788" s="357"/>
      <c r="AC788" s="357"/>
      <c r="AD788" s="357"/>
      <c r="AE788" s="357"/>
      <c r="AF788" s="357"/>
      <c r="AG788" s="357"/>
      <c r="AH788" s="357"/>
      <c r="AI788" s="357"/>
      <c r="AJ788" s="357"/>
      <c r="AK788" s="357"/>
      <c r="AL788" s="357"/>
      <c r="AM788" s="357"/>
      <c r="AN788" s="357"/>
      <c r="AO788" s="357"/>
      <c r="AP788" s="357"/>
      <c r="AQ788" s="357"/>
      <c r="AR788" s="357"/>
      <c r="AS788" s="357"/>
      <c r="AT788" s="357"/>
      <c r="AU788" s="357"/>
      <c r="AV788" s="357"/>
      <c r="AW788" s="357"/>
      <c r="AX788" s="357"/>
      <c r="AY788" s="357"/>
      <c r="AZ788" s="357"/>
      <c r="BA788" s="357"/>
      <c r="BB788" s="357"/>
      <c r="BC788" s="357"/>
      <c r="BD788" s="357"/>
      <c r="BE788" s="357"/>
      <c r="BF788" s="357"/>
      <c r="BG788" s="357"/>
      <c r="BH788" s="357"/>
      <c r="BI788" s="357"/>
      <c r="BJ788" s="357"/>
      <c r="BK788" s="357"/>
    </row>
    <row r="789" spans="1:63" ht="9.75" customHeight="1">
      <c r="A789" s="357"/>
      <c r="B789" s="357"/>
      <c r="C789" s="357"/>
      <c r="D789" s="357"/>
      <c r="E789" s="357"/>
      <c r="F789" s="359"/>
      <c r="G789" s="357"/>
      <c r="H789" s="357"/>
      <c r="I789" s="357"/>
      <c r="J789" s="357"/>
      <c r="K789" s="357"/>
      <c r="L789" s="357"/>
      <c r="M789" s="357"/>
      <c r="N789" s="357"/>
      <c r="O789" s="357"/>
      <c r="P789" s="357"/>
      <c r="Q789" s="357"/>
      <c r="R789" s="357"/>
      <c r="S789" s="357"/>
      <c r="T789" s="357"/>
      <c r="U789" s="357"/>
      <c r="V789" s="357"/>
      <c r="W789" s="357"/>
      <c r="X789" s="357"/>
      <c r="Y789" s="357"/>
      <c r="Z789" s="357"/>
      <c r="AA789" s="357"/>
      <c r="AB789" s="357"/>
      <c r="AC789" s="357"/>
      <c r="AD789" s="357"/>
      <c r="AE789" s="357"/>
      <c r="AF789" s="357"/>
      <c r="AG789" s="357"/>
      <c r="AH789" s="357"/>
      <c r="AI789" s="357"/>
      <c r="AJ789" s="357"/>
      <c r="AK789" s="357"/>
      <c r="AL789" s="357"/>
      <c r="AM789" s="357"/>
      <c r="AN789" s="357"/>
      <c r="AO789" s="357"/>
      <c r="AP789" s="357"/>
      <c r="AQ789" s="357"/>
      <c r="AR789" s="357"/>
      <c r="AS789" s="357"/>
      <c r="AT789" s="357"/>
      <c r="AU789" s="357"/>
      <c r="AV789" s="357"/>
      <c r="AW789" s="357"/>
      <c r="AX789" s="357"/>
      <c r="AY789" s="357"/>
      <c r="AZ789" s="357"/>
      <c r="BA789" s="357"/>
      <c r="BB789" s="357"/>
      <c r="BC789" s="357"/>
      <c r="BD789" s="357"/>
      <c r="BE789" s="357"/>
      <c r="BF789" s="357"/>
      <c r="BG789" s="357"/>
      <c r="BH789" s="357"/>
      <c r="BI789" s="357"/>
      <c r="BJ789" s="357"/>
      <c r="BK789" s="357"/>
    </row>
    <row r="790" spans="1:63" ht="9.75" customHeight="1">
      <c r="A790" s="357"/>
      <c r="B790" s="357"/>
      <c r="C790" s="357"/>
      <c r="D790" s="357"/>
      <c r="E790" s="357"/>
      <c r="F790" s="359"/>
      <c r="G790" s="357"/>
      <c r="H790" s="357"/>
      <c r="I790" s="357"/>
      <c r="J790" s="357"/>
      <c r="K790" s="357"/>
      <c r="L790" s="357"/>
      <c r="M790" s="357"/>
      <c r="N790" s="357"/>
      <c r="O790" s="357"/>
      <c r="P790" s="357"/>
      <c r="Q790" s="357"/>
      <c r="R790" s="357"/>
      <c r="S790" s="357"/>
      <c r="T790" s="357"/>
      <c r="U790" s="357"/>
      <c r="V790" s="357"/>
      <c r="W790" s="357"/>
      <c r="X790" s="357"/>
      <c r="Y790" s="357"/>
      <c r="Z790" s="357"/>
      <c r="AA790" s="357"/>
      <c r="AB790" s="357"/>
      <c r="AC790" s="357"/>
      <c r="AD790" s="357"/>
      <c r="AE790" s="357"/>
      <c r="AF790" s="357"/>
      <c r="AG790" s="357"/>
      <c r="AH790" s="357"/>
      <c r="AI790" s="357"/>
      <c r="AJ790" s="357"/>
      <c r="AK790" s="357"/>
      <c r="AL790" s="357"/>
      <c r="AM790" s="357"/>
      <c r="AN790" s="357"/>
      <c r="AO790" s="357"/>
      <c r="AP790" s="357"/>
      <c r="AQ790" s="357"/>
      <c r="AR790" s="357"/>
      <c r="AS790" s="357"/>
      <c r="AT790" s="357"/>
      <c r="AU790" s="357"/>
      <c r="AV790" s="357"/>
      <c r="AW790" s="357"/>
      <c r="AX790" s="357"/>
      <c r="AY790" s="357"/>
      <c r="AZ790" s="357"/>
      <c r="BA790" s="357"/>
      <c r="BB790" s="357"/>
      <c r="BC790" s="357"/>
      <c r="BD790" s="357"/>
      <c r="BE790" s="357"/>
      <c r="BF790" s="357"/>
      <c r="BG790" s="357"/>
      <c r="BH790" s="357"/>
      <c r="BI790" s="357"/>
      <c r="BJ790" s="357"/>
      <c r="BK790" s="357"/>
    </row>
    <row r="791" spans="1:63" ht="9.75" customHeight="1">
      <c r="A791" s="357"/>
      <c r="B791" s="357"/>
      <c r="C791" s="357"/>
      <c r="D791" s="357"/>
      <c r="E791" s="357"/>
      <c r="F791" s="359"/>
      <c r="G791" s="357"/>
      <c r="H791" s="357"/>
      <c r="I791" s="357"/>
      <c r="J791" s="357"/>
      <c r="K791" s="357"/>
      <c r="L791" s="357"/>
      <c r="M791" s="357"/>
      <c r="N791" s="357"/>
      <c r="O791" s="357"/>
      <c r="P791" s="357"/>
      <c r="Q791" s="357"/>
      <c r="R791" s="357"/>
      <c r="S791" s="357"/>
      <c r="T791" s="357"/>
      <c r="U791" s="357"/>
      <c r="V791" s="357"/>
      <c r="W791" s="357"/>
      <c r="X791" s="357"/>
      <c r="Y791" s="357"/>
      <c r="Z791" s="357"/>
      <c r="AA791" s="357"/>
      <c r="AB791" s="357"/>
      <c r="AC791" s="357"/>
      <c r="AD791" s="357"/>
      <c r="AE791" s="357"/>
      <c r="AF791" s="357"/>
      <c r="AG791" s="357"/>
      <c r="AH791" s="357"/>
      <c r="AI791" s="357"/>
      <c r="AJ791" s="357"/>
      <c r="AK791" s="357"/>
      <c r="AL791" s="357"/>
      <c r="AM791" s="357"/>
      <c r="AN791" s="357"/>
      <c r="AO791" s="357"/>
      <c r="AP791" s="357"/>
      <c r="AQ791" s="357"/>
      <c r="AR791" s="357"/>
      <c r="AS791" s="357"/>
      <c r="AT791" s="357"/>
      <c r="AU791" s="357"/>
      <c r="AV791" s="357"/>
      <c r="AW791" s="357"/>
      <c r="AX791" s="357"/>
      <c r="AY791" s="357"/>
      <c r="AZ791" s="357"/>
      <c r="BA791" s="357"/>
      <c r="BB791" s="357"/>
      <c r="BC791" s="357"/>
      <c r="BD791" s="357"/>
      <c r="BE791" s="357"/>
      <c r="BF791" s="357"/>
      <c r="BG791" s="357"/>
      <c r="BH791" s="357"/>
      <c r="BI791" s="357"/>
      <c r="BJ791" s="357"/>
      <c r="BK791" s="357"/>
    </row>
    <row r="792" spans="1:63" ht="9.75" customHeight="1">
      <c r="A792" s="357"/>
      <c r="B792" s="357"/>
      <c r="C792" s="357"/>
      <c r="D792" s="357"/>
      <c r="E792" s="357"/>
      <c r="F792" s="359"/>
      <c r="G792" s="357"/>
      <c r="H792" s="357"/>
      <c r="I792" s="357"/>
      <c r="J792" s="357"/>
      <c r="K792" s="357"/>
      <c r="L792" s="357"/>
      <c r="M792" s="357"/>
      <c r="N792" s="357"/>
      <c r="O792" s="357"/>
      <c r="P792" s="357"/>
      <c r="Q792" s="357"/>
      <c r="R792" s="357"/>
      <c r="S792" s="357"/>
      <c r="T792" s="357"/>
      <c r="U792" s="357"/>
      <c r="V792" s="357"/>
      <c r="W792" s="357"/>
      <c r="X792" s="357"/>
      <c r="Y792" s="357"/>
      <c r="Z792" s="357"/>
      <c r="AA792" s="357"/>
      <c r="AB792" s="357"/>
      <c r="AC792" s="357"/>
      <c r="AD792" s="357"/>
      <c r="AE792" s="357"/>
      <c r="AF792" s="357"/>
      <c r="AG792" s="357"/>
      <c r="AH792" s="357"/>
      <c r="AI792" s="357"/>
      <c r="AJ792" s="357"/>
      <c r="AK792" s="357"/>
      <c r="AL792" s="357"/>
      <c r="AM792" s="357"/>
      <c r="AN792" s="357"/>
      <c r="AO792" s="357"/>
      <c r="AP792" s="357"/>
      <c r="AQ792" s="357"/>
      <c r="AR792" s="357"/>
      <c r="AS792" s="357"/>
      <c r="AT792" s="357"/>
      <c r="AU792" s="357"/>
      <c r="AV792" s="357"/>
      <c r="AW792" s="357"/>
      <c r="AX792" s="357"/>
      <c r="AY792" s="357"/>
      <c r="AZ792" s="357"/>
      <c r="BA792" s="357"/>
      <c r="BB792" s="357"/>
      <c r="BC792" s="357"/>
      <c r="BD792" s="357"/>
      <c r="BE792" s="357"/>
      <c r="BF792" s="357"/>
      <c r="BG792" s="357"/>
      <c r="BH792" s="357"/>
      <c r="BI792" s="357"/>
      <c r="BJ792" s="357"/>
      <c r="BK792" s="357"/>
    </row>
    <row r="793" spans="1:63" ht="9.75" customHeight="1">
      <c r="A793" s="357"/>
      <c r="B793" s="357"/>
      <c r="C793" s="357"/>
      <c r="D793" s="357"/>
      <c r="E793" s="357"/>
      <c r="F793" s="359"/>
      <c r="G793" s="357"/>
      <c r="H793" s="357"/>
      <c r="I793" s="357"/>
      <c r="J793" s="357"/>
      <c r="K793" s="357"/>
      <c r="L793" s="357"/>
      <c r="M793" s="357"/>
      <c r="N793" s="357"/>
      <c r="O793" s="357"/>
      <c r="P793" s="357"/>
      <c r="Q793" s="357"/>
      <c r="R793" s="357"/>
      <c r="S793" s="357"/>
      <c r="T793" s="357"/>
      <c r="U793" s="357"/>
      <c r="V793" s="357"/>
      <c r="W793" s="357"/>
      <c r="X793" s="357"/>
      <c r="Y793" s="357"/>
      <c r="Z793" s="357"/>
      <c r="AA793" s="357"/>
      <c r="AB793" s="357"/>
      <c r="AC793" s="357"/>
      <c r="AD793" s="357"/>
      <c r="AE793" s="357"/>
      <c r="AF793" s="357"/>
      <c r="AG793" s="357"/>
      <c r="AH793" s="357"/>
      <c r="AI793" s="357"/>
      <c r="AJ793" s="357"/>
      <c r="AK793" s="357"/>
      <c r="AL793" s="357"/>
      <c r="AM793" s="357"/>
      <c r="AN793" s="357"/>
      <c r="AO793" s="357"/>
      <c r="AP793" s="357"/>
      <c r="AQ793" s="357"/>
      <c r="AR793" s="357"/>
      <c r="AS793" s="357"/>
      <c r="AT793" s="357"/>
      <c r="AU793" s="357"/>
      <c r="AV793" s="357"/>
      <c r="AW793" s="357"/>
      <c r="AX793" s="357"/>
      <c r="AY793" s="357"/>
      <c r="AZ793" s="357"/>
      <c r="BA793" s="357"/>
      <c r="BB793" s="357"/>
      <c r="BC793" s="357"/>
      <c r="BD793" s="357"/>
      <c r="BE793" s="357"/>
      <c r="BF793" s="357"/>
      <c r="BG793" s="357"/>
      <c r="BH793" s="357"/>
      <c r="BI793" s="357"/>
      <c r="BJ793" s="357"/>
      <c r="BK793" s="357"/>
    </row>
    <row r="794" spans="1:63" ht="9.75" customHeight="1">
      <c r="A794" s="357"/>
      <c r="B794" s="357"/>
      <c r="C794" s="357"/>
      <c r="D794" s="357"/>
      <c r="E794" s="357"/>
      <c r="F794" s="359"/>
      <c r="G794" s="357"/>
      <c r="H794" s="357"/>
      <c r="I794" s="357"/>
      <c r="J794" s="357"/>
      <c r="K794" s="357"/>
      <c r="L794" s="357"/>
      <c r="M794" s="357"/>
      <c r="N794" s="357"/>
      <c r="O794" s="357"/>
      <c r="P794" s="357"/>
      <c r="Q794" s="357"/>
      <c r="R794" s="357"/>
      <c r="S794" s="357"/>
      <c r="T794" s="357"/>
      <c r="U794" s="357"/>
      <c r="V794" s="357"/>
      <c r="W794" s="357"/>
      <c r="X794" s="357"/>
      <c r="Y794" s="357"/>
      <c r="Z794" s="357"/>
      <c r="AA794" s="357"/>
      <c r="AB794" s="357"/>
      <c r="AC794" s="357"/>
      <c r="AD794" s="357"/>
      <c r="AE794" s="357"/>
      <c r="AF794" s="357"/>
      <c r="AG794" s="357"/>
      <c r="AH794" s="357"/>
      <c r="AI794" s="357"/>
      <c r="AJ794" s="357"/>
      <c r="AK794" s="357"/>
      <c r="AL794" s="357"/>
      <c r="AM794" s="357"/>
      <c r="AN794" s="357"/>
      <c r="AO794" s="357"/>
      <c r="AP794" s="357"/>
      <c r="AQ794" s="357"/>
      <c r="AR794" s="357"/>
      <c r="AS794" s="357"/>
      <c r="AT794" s="357"/>
      <c r="AU794" s="357"/>
      <c r="AV794" s="357"/>
      <c r="AW794" s="357"/>
      <c r="AX794" s="357"/>
      <c r="AY794" s="357"/>
      <c r="AZ794" s="357"/>
      <c r="BA794" s="357"/>
      <c r="BB794" s="357"/>
      <c r="BC794" s="357"/>
      <c r="BD794" s="357"/>
      <c r="BE794" s="357"/>
      <c r="BF794" s="357"/>
      <c r="BG794" s="357"/>
      <c r="BH794" s="357"/>
      <c r="BI794" s="357"/>
      <c r="BJ794" s="357"/>
      <c r="BK794" s="357"/>
    </row>
    <row r="795" spans="1:63" ht="9.75" customHeight="1">
      <c r="A795" s="357"/>
      <c r="B795" s="357"/>
      <c r="C795" s="357"/>
      <c r="D795" s="357"/>
      <c r="E795" s="357"/>
      <c r="F795" s="359"/>
      <c r="G795" s="357"/>
      <c r="H795" s="357"/>
      <c r="I795" s="357"/>
      <c r="J795" s="357"/>
      <c r="K795" s="357"/>
      <c r="L795" s="357"/>
      <c r="M795" s="357"/>
      <c r="N795" s="357"/>
      <c r="O795" s="357"/>
      <c r="P795" s="357"/>
      <c r="Q795" s="357"/>
      <c r="R795" s="357"/>
      <c r="S795" s="357"/>
      <c r="T795" s="357"/>
      <c r="U795" s="357"/>
      <c r="V795" s="357"/>
      <c r="W795" s="357"/>
      <c r="X795" s="357"/>
      <c r="Y795" s="357"/>
      <c r="Z795" s="357"/>
      <c r="AA795" s="357"/>
      <c r="AB795" s="357"/>
      <c r="AC795" s="357"/>
      <c r="AD795" s="357"/>
      <c r="AE795" s="357"/>
      <c r="AF795" s="357"/>
      <c r="AG795" s="357"/>
      <c r="AH795" s="357"/>
      <c r="AI795" s="357"/>
      <c r="AJ795" s="357"/>
      <c r="AK795" s="357"/>
      <c r="AL795" s="357"/>
      <c r="AM795" s="357"/>
      <c r="AN795" s="357"/>
      <c r="AO795" s="357"/>
      <c r="AP795" s="357"/>
      <c r="AQ795" s="357"/>
      <c r="AR795" s="357"/>
      <c r="AS795" s="357"/>
      <c r="AT795" s="357"/>
      <c r="AU795" s="357"/>
      <c r="AV795" s="357"/>
      <c r="AW795" s="357"/>
      <c r="AX795" s="357"/>
      <c r="AY795" s="357"/>
      <c r="AZ795" s="357"/>
      <c r="BA795" s="357"/>
      <c r="BB795" s="357"/>
      <c r="BC795" s="357"/>
      <c r="BD795" s="357"/>
      <c r="BE795" s="357"/>
      <c r="BF795" s="357"/>
      <c r="BG795" s="357"/>
      <c r="BH795" s="357"/>
      <c r="BI795" s="357"/>
      <c r="BJ795" s="357"/>
      <c r="BK795" s="357"/>
    </row>
    <row r="796" spans="1:63" ht="9.75" customHeight="1">
      <c r="A796" s="357"/>
      <c r="B796" s="357"/>
      <c r="C796" s="357"/>
      <c r="D796" s="357"/>
      <c r="E796" s="357"/>
      <c r="F796" s="359"/>
      <c r="G796" s="357"/>
      <c r="H796" s="357"/>
      <c r="I796" s="357"/>
      <c r="J796" s="357"/>
      <c r="K796" s="357"/>
      <c r="L796" s="357"/>
      <c r="M796" s="357"/>
      <c r="N796" s="357"/>
      <c r="O796" s="357"/>
      <c r="P796" s="357"/>
      <c r="Q796" s="357"/>
      <c r="R796" s="357"/>
      <c r="S796" s="357"/>
      <c r="T796" s="357"/>
      <c r="U796" s="357"/>
      <c r="V796" s="357"/>
      <c r="W796" s="357"/>
      <c r="X796" s="357"/>
      <c r="Y796" s="357"/>
      <c r="Z796" s="357"/>
      <c r="AA796" s="357"/>
      <c r="AB796" s="357"/>
      <c r="AC796" s="357"/>
      <c r="AD796" s="357"/>
      <c r="AE796" s="357"/>
      <c r="AF796" s="357"/>
      <c r="AG796" s="357"/>
      <c r="AH796" s="357"/>
      <c r="AI796" s="357"/>
      <c r="AJ796" s="357"/>
      <c r="AK796" s="357"/>
      <c r="AL796" s="357"/>
      <c r="AM796" s="357"/>
      <c r="AN796" s="357"/>
      <c r="AO796" s="357"/>
      <c r="AP796" s="357"/>
      <c r="AQ796" s="357"/>
      <c r="AR796" s="357"/>
      <c r="AS796" s="357"/>
      <c r="AT796" s="357"/>
      <c r="AU796" s="357"/>
      <c r="AV796" s="357"/>
      <c r="AW796" s="357"/>
      <c r="AX796" s="357"/>
      <c r="AY796" s="357"/>
      <c r="AZ796" s="357"/>
      <c r="BA796" s="357"/>
      <c r="BB796" s="357"/>
      <c r="BC796" s="357"/>
      <c r="BD796" s="357"/>
      <c r="BE796" s="357"/>
      <c r="BF796" s="357"/>
      <c r="BG796" s="357"/>
      <c r="BH796" s="357"/>
      <c r="BI796" s="357"/>
      <c r="BJ796" s="357"/>
      <c r="BK796" s="357"/>
    </row>
    <row r="797" spans="1:63" ht="9.75" customHeight="1">
      <c r="A797" s="357"/>
      <c r="B797" s="357"/>
      <c r="C797" s="357"/>
      <c r="D797" s="357"/>
      <c r="E797" s="357"/>
      <c r="F797" s="359"/>
      <c r="G797" s="357"/>
      <c r="H797" s="357"/>
      <c r="I797" s="357"/>
      <c r="J797" s="357"/>
      <c r="K797" s="357"/>
      <c r="L797" s="357"/>
      <c r="M797" s="357"/>
      <c r="N797" s="357"/>
      <c r="O797" s="357"/>
      <c r="P797" s="357"/>
      <c r="Q797" s="357"/>
      <c r="R797" s="357"/>
      <c r="S797" s="357"/>
      <c r="T797" s="357"/>
      <c r="U797" s="357"/>
      <c r="V797" s="357"/>
      <c r="W797" s="357"/>
      <c r="X797" s="357"/>
      <c r="Y797" s="357"/>
      <c r="Z797" s="357"/>
      <c r="AA797" s="357"/>
      <c r="AB797" s="357"/>
      <c r="AC797" s="357"/>
      <c r="AD797" s="357"/>
      <c r="AE797" s="357"/>
      <c r="AF797" s="357"/>
      <c r="AG797" s="357"/>
      <c r="AH797" s="357"/>
      <c r="AI797" s="357"/>
      <c r="AJ797" s="357"/>
      <c r="AK797" s="357"/>
      <c r="AL797" s="357"/>
      <c r="AM797" s="357"/>
      <c r="AN797" s="357"/>
      <c r="AO797" s="357"/>
      <c r="AP797" s="357"/>
      <c r="AQ797" s="357"/>
      <c r="AR797" s="357"/>
      <c r="AS797" s="357"/>
      <c r="AT797" s="357"/>
      <c r="AU797" s="357"/>
      <c r="AV797" s="357"/>
      <c r="AW797" s="357"/>
      <c r="AX797" s="357"/>
      <c r="AY797" s="357"/>
      <c r="AZ797" s="357"/>
      <c r="BA797" s="357"/>
      <c r="BB797" s="357"/>
      <c r="BC797" s="357"/>
      <c r="BD797" s="357"/>
      <c r="BE797" s="357"/>
      <c r="BF797" s="357"/>
      <c r="BG797" s="357"/>
      <c r="BH797" s="357"/>
      <c r="BI797" s="357"/>
      <c r="BJ797" s="357"/>
      <c r="BK797" s="357"/>
    </row>
    <row r="798" spans="1:63" ht="9.75" customHeight="1">
      <c r="A798" s="357"/>
      <c r="B798" s="357"/>
      <c r="C798" s="357"/>
      <c r="D798" s="357"/>
      <c r="E798" s="357"/>
      <c r="F798" s="359"/>
      <c r="G798" s="357"/>
      <c r="H798" s="357"/>
      <c r="I798" s="357"/>
      <c r="J798" s="357"/>
      <c r="K798" s="357"/>
      <c r="L798" s="357"/>
      <c r="M798" s="357"/>
      <c r="N798" s="357"/>
      <c r="O798" s="357"/>
      <c r="P798" s="357"/>
      <c r="Q798" s="357"/>
      <c r="R798" s="357"/>
      <c r="S798" s="357"/>
      <c r="T798" s="357"/>
      <c r="U798" s="357"/>
      <c r="V798" s="357"/>
      <c r="W798" s="357"/>
      <c r="X798" s="357"/>
      <c r="Y798" s="357"/>
      <c r="Z798" s="357"/>
      <c r="AA798" s="357"/>
      <c r="AB798" s="357"/>
      <c r="AC798" s="357"/>
      <c r="AD798" s="357"/>
      <c r="AE798" s="357"/>
      <c r="AF798" s="357"/>
      <c r="AG798" s="357"/>
      <c r="AH798" s="357"/>
      <c r="AI798" s="357"/>
      <c r="AJ798" s="357"/>
      <c r="AK798" s="357"/>
      <c r="AL798" s="357"/>
      <c r="AM798" s="357"/>
      <c r="AN798" s="357"/>
      <c r="AO798" s="357"/>
      <c r="AP798" s="357"/>
      <c r="AQ798" s="357"/>
      <c r="AR798" s="357"/>
      <c r="AS798" s="357"/>
      <c r="AT798" s="357"/>
      <c r="AU798" s="357"/>
      <c r="AV798" s="357"/>
      <c r="AW798" s="357"/>
      <c r="AX798" s="357"/>
      <c r="AY798" s="357"/>
      <c r="AZ798" s="357"/>
      <c r="BA798" s="357"/>
      <c r="BB798" s="357"/>
      <c r="BC798" s="357"/>
      <c r="BD798" s="357"/>
      <c r="BE798" s="357"/>
      <c r="BF798" s="357"/>
      <c r="BG798" s="357"/>
      <c r="BH798" s="357"/>
      <c r="BI798" s="357"/>
      <c r="BJ798" s="357"/>
      <c r="BK798" s="357"/>
    </row>
    <row r="799" spans="1:63" ht="9.75" customHeight="1">
      <c r="A799" s="357"/>
      <c r="B799" s="357"/>
      <c r="C799" s="357"/>
      <c r="D799" s="357"/>
      <c r="E799" s="357"/>
      <c r="F799" s="359"/>
      <c r="G799" s="357"/>
      <c r="H799" s="357"/>
      <c r="I799" s="357"/>
      <c r="J799" s="357"/>
      <c r="K799" s="357"/>
      <c r="L799" s="357"/>
      <c r="M799" s="357"/>
      <c r="N799" s="357"/>
      <c r="O799" s="357"/>
      <c r="P799" s="357"/>
      <c r="Q799" s="357"/>
      <c r="R799" s="357"/>
      <c r="S799" s="357"/>
      <c r="T799" s="357"/>
      <c r="U799" s="357"/>
      <c r="V799" s="357"/>
      <c r="W799" s="357"/>
      <c r="X799" s="357"/>
      <c r="Y799" s="357"/>
      <c r="Z799" s="357"/>
      <c r="AA799" s="357"/>
      <c r="AB799" s="357"/>
      <c r="AC799" s="357"/>
      <c r="AD799" s="357"/>
      <c r="AE799" s="357"/>
      <c r="AF799" s="357"/>
      <c r="AG799" s="357"/>
      <c r="AH799" s="357"/>
      <c r="AI799" s="357"/>
      <c r="AJ799" s="357"/>
      <c r="AK799" s="357"/>
      <c r="AL799" s="357"/>
      <c r="AM799" s="357"/>
      <c r="AN799" s="357"/>
      <c r="AO799" s="357"/>
      <c r="AP799" s="357"/>
      <c r="AQ799" s="357"/>
      <c r="AR799" s="357"/>
      <c r="AS799" s="357"/>
      <c r="AT799" s="357"/>
      <c r="AU799" s="357"/>
      <c r="AV799" s="357"/>
      <c r="AW799" s="357"/>
      <c r="AX799" s="357"/>
      <c r="AY799" s="357"/>
      <c r="AZ799" s="357"/>
      <c r="BA799" s="357"/>
      <c r="BB799" s="357"/>
      <c r="BC799" s="357"/>
      <c r="BD799" s="357"/>
      <c r="BE799" s="357"/>
      <c r="BF799" s="357"/>
      <c r="BG799" s="357"/>
      <c r="BH799" s="357"/>
      <c r="BI799" s="357"/>
      <c r="BJ799" s="357"/>
      <c r="BK799" s="357"/>
    </row>
    <row r="800" spans="1:63" ht="9.75" customHeight="1">
      <c r="A800" s="357"/>
      <c r="B800" s="357"/>
      <c r="C800" s="357"/>
      <c r="D800" s="357"/>
      <c r="E800" s="357"/>
      <c r="F800" s="359"/>
      <c r="G800" s="357"/>
      <c r="H800" s="357"/>
      <c r="I800" s="357"/>
      <c r="J800" s="357"/>
      <c r="K800" s="357"/>
      <c r="L800" s="357"/>
      <c r="M800" s="357"/>
      <c r="N800" s="357"/>
      <c r="O800" s="357"/>
      <c r="P800" s="357"/>
      <c r="Q800" s="357"/>
      <c r="R800" s="357"/>
      <c r="S800" s="357"/>
      <c r="T800" s="357"/>
      <c r="U800" s="357"/>
      <c r="V800" s="357"/>
      <c r="W800" s="357"/>
      <c r="X800" s="357"/>
      <c r="Y800" s="357"/>
      <c r="Z800" s="357"/>
      <c r="AA800" s="357"/>
      <c r="AB800" s="357"/>
      <c r="AC800" s="357"/>
      <c r="AD800" s="357"/>
      <c r="AE800" s="357"/>
      <c r="AF800" s="357"/>
      <c r="AG800" s="357"/>
      <c r="AH800" s="357"/>
      <c r="AI800" s="357"/>
      <c r="AJ800" s="357"/>
      <c r="AK800" s="357"/>
      <c r="AL800" s="357"/>
      <c r="AM800" s="357"/>
      <c r="AN800" s="357"/>
      <c r="AO800" s="357"/>
      <c r="AP800" s="357"/>
      <c r="AQ800" s="357"/>
      <c r="AR800" s="357"/>
      <c r="AS800" s="357"/>
      <c r="AT800" s="357"/>
      <c r="AU800" s="357"/>
      <c r="AV800" s="357"/>
      <c r="AW800" s="357"/>
      <c r="AX800" s="357"/>
      <c r="AY800" s="357"/>
      <c r="AZ800" s="357"/>
      <c r="BA800" s="357"/>
      <c r="BB800" s="357"/>
      <c r="BC800" s="357"/>
      <c r="BD800" s="357"/>
      <c r="BE800" s="357"/>
      <c r="BF800" s="357"/>
      <c r="BG800" s="357"/>
      <c r="BH800" s="357"/>
      <c r="BI800" s="357"/>
      <c r="BJ800" s="357"/>
      <c r="BK800" s="357"/>
    </row>
    <row r="801" spans="1:63" ht="9.75" customHeight="1">
      <c r="A801" s="357"/>
      <c r="B801" s="357"/>
      <c r="C801" s="357"/>
      <c r="D801" s="357"/>
      <c r="E801" s="357"/>
      <c r="F801" s="359"/>
      <c r="G801" s="357"/>
      <c r="H801" s="357"/>
      <c r="I801" s="357"/>
      <c r="J801" s="357"/>
      <c r="K801" s="357"/>
      <c r="L801" s="357"/>
      <c r="M801" s="357"/>
      <c r="N801" s="357"/>
      <c r="O801" s="357"/>
      <c r="P801" s="357"/>
      <c r="Q801" s="357"/>
      <c r="R801" s="357"/>
      <c r="S801" s="357"/>
      <c r="T801" s="357"/>
      <c r="U801" s="357"/>
      <c r="V801" s="357"/>
      <c r="W801" s="357"/>
      <c r="X801" s="357"/>
      <c r="Y801" s="357"/>
      <c r="Z801" s="357"/>
      <c r="AA801" s="357"/>
      <c r="AB801" s="357"/>
      <c r="AC801" s="357"/>
      <c r="AD801" s="357"/>
      <c r="AE801" s="357"/>
      <c r="AF801" s="357"/>
      <c r="AG801" s="357"/>
      <c r="AH801" s="357"/>
      <c r="AI801" s="357"/>
      <c r="AJ801" s="357"/>
      <c r="AK801" s="357"/>
      <c r="AL801" s="357"/>
      <c r="AM801" s="357"/>
      <c r="AN801" s="357"/>
      <c r="AO801" s="357"/>
      <c r="AP801" s="357"/>
      <c r="AQ801" s="357"/>
      <c r="AR801" s="357"/>
      <c r="AS801" s="357"/>
      <c r="AT801" s="357"/>
      <c r="AU801" s="357"/>
      <c r="AV801" s="357"/>
      <c r="AW801" s="357"/>
      <c r="AX801" s="357"/>
      <c r="AY801" s="357"/>
      <c r="AZ801" s="357"/>
      <c r="BA801" s="357"/>
      <c r="BB801" s="357"/>
      <c r="BC801" s="357"/>
      <c r="BD801" s="357"/>
      <c r="BE801" s="357"/>
      <c r="BF801" s="357"/>
      <c r="BG801" s="357"/>
      <c r="BH801" s="357"/>
      <c r="BI801" s="357"/>
      <c r="BJ801" s="357"/>
      <c r="BK801" s="357"/>
    </row>
    <row r="802" spans="1:63" ht="9.75" customHeight="1">
      <c r="A802" s="357"/>
      <c r="B802" s="357"/>
      <c r="C802" s="357"/>
      <c r="D802" s="357"/>
      <c r="E802" s="357"/>
      <c r="F802" s="359"/>
      <c r="G802" s="357"/>
      <c r="H802" s="357"/>
      <c r="I802" s="357"/>
      <c r="J802" s="357"/>
      <c r="K802" s="357"/>
      <c r="L802" s="357"/>
      <c r="M802" s="357"/>
      <c r="N802" s="357"/>
      <c r="O802" s="357"/>
      <c r="P802" s="357"/>
      <c r="Q802" s="357"/>
      <c r="R802" s="357"/>
      <c r="S802" s="357"/>
      <c r="T802" s="357"/>
      <c r="U802" s="357"/>
      <c r="V802" s="357"/>
      <c r="W802" s="357"/>
      <c r="X802" s="357"/>
      <c r="Y802" s="357"/>
      <c r="Z802" s="357"/>
      <c r="AA802" s="357"/>
      <c r="AB802" s="357"/>
      <c r="AC802" s="357"/>
      <c r="AD802" s="357"/>
      <c r="AE802" s="357"/>
      <c r="AF802" s="357"/>
      <c r="AG802" s="357"/>
      <c r="AH802" s="357"/>
      <c r="AI802" s="357"/>
      <c r="AJ802" s="357"/>
      <c r="AK802" s="357"/>
      <c r="AL802" s="357"/>
      <c r="AM802" s="357"/>
      <c r="AN802" s="357"/>
      <c r="AO802" s="357"/>
      <c r="AP802" s="357"/>
      <c r="AQ802" s="357"/>
      <c r="AR802" s="357"/>
      <c r="AS802" s="357"/>
      <c r="AT802" s="357"/>
      <c r="AU802" s="357"/>
      <c r="AV802" s="357"/>
      <c r="AW802" s="357"/>
      <c r="AX802" s="357"/>
      <c r="AY802" s="357"/>
      <c r="AZ802" s="357"/>
      <c r="BA802" s="357"/>
      <c r="BB802" s="357"/>
      <c r="BC802" s="357"/>
      <c r="BD802" s="357"/>
      <c r="BE802" s="357"/>
      <c r="BF802" s="357"/>
      <c r="BG802" s="357"/>
      <c r="BH802" s="357"/>
      <c r="BI802" s="357"/>
      <c r="BJ802" s="357"/>
      <c r="BK802" s="357"/>
    </row>
    <row r="803" spans="1:63" ht="9.75" customHeight="1">
      <c r="A803" s="357"/>
      <c r="B803" s="357"/>
      <c r="C803" s="357"/>
      <c r="D803" s="357"/>
      <c r="E803" s="357"/>
      <c r="F803" s="359"/>
      <c r="G803" s="357"/>
      <c r="H803" s="357"/>
      <c r="I803" s="357"/>
      <c r="J803" s="357"/>
      <c r="K803" s="357"/>
      <c r="L803" s="357"/>
      <c r="M803" s="357"/>
      <c r="N803" s="357"/>
      <c r="O803" s="357"/>
      <c r="P803" s="357"/>
      <c r="Q803" s="357"/>
      <c r="R803" s="357"/>
      <c r="S803" s="357"/>
      <c r="T803" s="357"/>
      <c r="U803" s="357"/>
      <c r="V803" s="357"/>
      <c r="W803" s="357"/>
      <c r="X803" s="357"/>
      <c r="Y803" s="357"/>
      <c r="Z803" s="357"/>
      <c r="AA803" s="357"/>
      <c r="AB803" s="357"/>
      <c r="AC803" s="357"/>
      <c r="AD803" s="357"/>
      <c r="AE803" s="357"/>
      <c r="AF803" s="357"/>
      <c r="AG803" s="357"/>
      <c r="AH803" s="357"/>
      <c r="AI803" s="357"/>
      <c r="AJ803" s="357"/>
      <c r="AK803" s="357"/>
      <c r="AL803" s="357"/>
      <c r="AM803" s="357"/>
      <c r="AN803" s="357"/>
      <c r="AO803" s="357"/>
      <c r="AP803" s="357"/>
      <c r="AQ803" s="357"/>
      <c r="AR803" s="357"/>
      <c r="AS803" s="357"/>
      <c r="AT803" s="357"/>
      <c r="AU803" s="357"/>
      <c r="AV803" s="357"/>
      <c r="AW803" s="357"/>
      <c r="AX803" s="357"/>
      <c r="AY803" s="357"/>
      <c r="AZ803" s="357"/>
      <c r="BA803" s="357"/>
      <c r="BB803" s="357"/>
      <c r="BC803" s="357"/>
      <c r="BD803" s="357"/>
      <c r="BE803" s="357"/>
      <c r="BF803" s="357"/>
      <c r="BG803" s="357"/>
      <c r="BH803" s="357"/>
      <c r="BI803" s="357"/>
      <c r="BJ803" s="357"/>
      <c r="BK803" s="357"/>
    </row>
    <row r="804" spans="1:63" ht="9.75" customHeight="1">
      <c r="A804" s="357"/>
      <c r="B804" s="357"/>
      <c r="C804" s="357"/>
      <c r="D804" s="357"/>
      <c r="E804" s="357"/>
      <c r="F804" s="359"/>
      <c r="G804" s="357"/>
      <c r="H804" s="357"/>
      <c r="I804" s="357"/>
      <c r="J804" s="357"/>
      <c r="K804" s="357"/>
      <c r="L804" s="357"/>
      <c r="M804" s="357"/>
      <c r="N804" s="357"/>
      <c r="O804" s="357"/>
      <c r="P804" s="357"/>
      <c r="Q804" s="357"/>
      <c r="R804" s="357"/>
      <c r="S804" s="357"/>
      <c r="T804" s="357"/>
      <c r="U804" s="357"/>
      <c r="V804" s="357"/>
      <c r="W804" s="357"/>
      <c r="X804" s="357"/>
      <c r="Y804" s="357"/>
      <c r="Z804" s="357"/>
      <c r="AA804" s="357"/>
      <c r="AB804" s="357"/>
      <c r="AC804" s="357"/>
      <c r="AD804" s="357"/>
      <c r="AE804" s="357"/>
      <c r="AF804" s="357"/>
      <c r="AG804" s="357"/>
      <c r="AH804" s="357"/>
      <c r="AI804" s="357"/>
      <c r="AJ804" s="357"/>
      <c r="AK804" s="357"/>
      <c r="AL804" s="357"/>
      <c r="AM804" s="357"/>
      <c r="AN804" s="357"/>
      <c r="AO804" s="357"/>
      <c r="AP804" s="357"/>
      <c r="AQ804" s="357"/>
      <c r="AR804" s="357"/>
      <c r="AS804" s="357"/>
      <c r="AT804" s="357"/>
      <c r="AU804" s="357"/>
      <c r="AV804" s="357"/>
      <c r="AW804" s="357"/>
      <c r="AX804" s="357"/>
      <c r="AY804" s="357"/>
      <c r="AZ804" s="357"/>
      <c r="BA804" s="357"/>
      <c r="BB804" s="357"/>
      <c r="BC804" s="357"/>
      <c r="BD804" s="357"/>
      <c r="BE804" s="357"/>
      <c r="BF804" s="357"/>
      <c r="BG804" s="357"/>
      <c r="BH804" s="357"/>
      <c r="BI804" s="357"/>
      <c r="BJ804" s="357"/>
      <c r="BK804" s="357"/>
    </row>
    <row r="805" spans="1:63" ht="9.75" customHeight="1">
      <c r="A805" s="357"/>
      <c r="B805" s="357"/>
      <c r="C805" s="357"/>
      <c r="D805" s="357"/>
      <c r="E805" s="357"/>
      <c r="F805" s="359"/>
      <c r="G805" s="357"/>
      <c r="H805" s="357"/>
      <c r="I805" s="357"/>
      <c r="J805" s="357"/>
      <c r="K805" s="357"/>
      <c r="L805" s="357"/>
      <c r="M805" s="357"/>
      <c r="N805" s="357"/>
      <c r="O805" s="357"/>
      <c r="P805" s="357"/>
      <c r="Q805" s="357"/>
      <c r="R805" s="357"/>
      <c r="S805" s="357"/>
      <c r="T805" s="357"/>
      <c r="U805" s="357"/>
      <c r="V805" s="357"/>
      <c r="W805" s="357"/>
      <c r="X805" s="357"/>
      <c r="Y805" s="357"/>
      <c r="Z805" s="357"/>
      <c r="AA805" s="357"/>
      <c r="AB805" s="357"/>
      <c r="AC805" s="357"/>
      <c r="AD805" s="357"/>
      <c r="AE805" s="357"/>
      <c r="AF805" s="357"/>
      <c r="AG805" s="357"/>
      <c r="AH805" s="357"/>
      <c r="AI805" s="357"/>
      <c r="AJ805" s="357"/>
      <c r="AK805" s="357"/>
      <c r="AL805" s="357"/>
      <c r="AM805" s="357"/>
      <c r="AN805" s="357"/>
      <c r="AO805" s="357"/>
      <c r="AP805" s="357"/>
      <c r="AQ805" s="357"/>
      <c r="AR805" s="357"/>
      <c r="AS805" s="357"/>
      <c r="AT805" s="357"/>
      <c r="AU805" s="357"/>
      <c r="AV805" s="357"/>
      <c r="AW805" s="357"/>
      <c r="AX805" s="357"/>
      <c r="AY805" s="357"/>
      <c r="AZ805" s="357"/>
      <c r="BA805" s="357"/>
      <c r="BB805" s="357"/>
      <c r="BC805" s="357"/>
      <c r="BD805" s="357"/>
      <c r="BE805" s="357"/>
      <c r="BF805" s="357"/>
      <c r="BG805" s="357"/>
      <c r="BH805" s="357"/>
      <c r="BI805" s="357"/>
      <c r="BJ805" s="357"/>
      <c r="BK805" s="357"/>
    </row>
    <row r="806" spans="1:63" ht="9.75" customHeight="1">
      <c r="A806" s="357"/>
      <c r="B806" s="357"/>
      <c r="C806" s="357"/>
      <c r="D806" s="357"/>
      <c r="E806" s="357"/>
      <c r="F806" s="359"/>
      <c r="G806" s="357"/>
      <c r="H806" s="357"/>
      <c r="I806" s="357"/>
      <c r="J806" s="357"/>
      <c r="K806" s="357"/>
      <c r="L806" s="357"/>
      <c r="M806" s="357"/>
      <c r="N806" s="357"/>
      <c r="O806" s="357"/>
      <c r="P806" s="357"/>
      <c r="Q806" s="357"/>
      <c r="R806" s="357"/>
      <c r="S806" s="357"/>
      <c r="T806" s="357"/>
      <c r="U806" s="357"/>
      <c r="V806" s="357"/>
      <c r="W806" s="357"/>
      <c r="X806" s="357"/>
      <c r="Y806" s="357"/>
      <c r="Z806" s="357"/>
      <c r="AA806" s="357"/>
      <c r="AB806" s="357"/>
      <c r="AC806" s="357"/>
      <c r="AD806" s="357"/>
      <c r="AE806" s="357"/>
      <c r="AF806" s="357"/>
      <c r="AG806" s="357"/>
      <c r="AH806" s="357"/>
      <c r="AI806" s="357"/>
      <c r="AJ806" s="357"/>
      <c r="AK806" s="357"/>
      <c r="AL806" s="357"/>
      <c r="AM806" s="357"/>
      <c r="AN806" s="357"/>
      <c r="AO806" s="357"/>
      <c r="AP806" s="357"/>
      <c r="AQ806" s="357"/>
      <c r="AR806" s="357"/>
      <c r="AS806" s="357"/>
      <c r="AT806" s="357"/>
      <c r="AU806" s="357"/>
      <c r="AV806" s="357"/>
      <c r="AW806" s="357"/>
      <c r="AX806" s="357"/>
      <c r="AY806" s="357"/>
      <c r="AZ806" s="357"/>
      <c r="BA806" s="357"/>
      <c r="BB806" s="357"/>
      <c r="BC806" s="357"/>
      <c r="BD806" s="357"/>
      <c r="BE806" s="357"/>
      <c r="BF806" s="357"/>
      <c r="BG806" s="357"/>
      <c r="BH806" s="357"/>
      <c r="BI806" s="357"/>
      <c r="BJ806" s="357"/>
      <c r="BK806" s="357"/>
    </row>
    <row r="807" spans="1:63" ht="9.75" customHeight="1">
      <c r="A807" s="357"/>
      <c r="B807" s="357"/>
      <c r="C807" s="357"/>
      <c r="D807" s="357"/>
      <c r="E807" s="357"/>
      <c r="F807" s="359"/>
      <c r="G807" s="357"/>
      <c r="H807" s="357"/>
      <c r="I807" s="357"/>
      <c r="J807" s="357"/>
      <c r="K807" s="357"/>
      <c r="L807" s="357"/>
      <c r="M807" s="357"/>
      <c r="N807" s="357"/>
      <c r="O807" s="357"/>
      <c r="P807" s="357"/>
      <c r="Q807" s="357"/>
      <c r="R807" s="357"/>
      <c r="S807" s="357"/>
      <c r="T807" s="357"/>
      <c r="U807" s="357"/>
      <c r="V807" s="357"/>
      <c r="W807" s="357"/>
      <c r="X807" s="357"/>
      <c r="Y807" s="357"/>
      <c r="Z807" s="357"/>
      <c r="AA807" s="357"/>
      <c r="AB807" s="357"/>
      <c r="AC807" s="357"/>
      <c r="AD807" s="357"/>
      <c r="AE807" s="357"/>
      <c r="AF807" s="357"/>
      <c r="AG807" s="357"/>
      <c r="AH807" s="357"/>
      <c r="AI807" s="357"/>
      <c r="AJ807" s="357"/>
      <c r="AK807" s="357"/>
      <c r="AL807" s="357"/>
      <c r="AM807" s="357"/>
      <c r="AN807" s="357"/>
      <c r="AO807" s="357"/>
      <c r="AP807" s="357"/>
      <c r="AQ807" s="357"/>
      <c r="AR807" s="357"/>
      <c r="AS807" s="357"/>
      <c r="AT807" s="357"/>
      <c r="AU807" s="357"/>
      <c r="AV807" s="357"/>
      <c r="AW807" s="357"/>
      <c r="AX807" s="357"/>
      <c r="AY807" s="357"/>
      <c r="AZ807" s="357"/>
      <c r="BA807" s="357"/>
      <c r="BB807" s="357"/>
      <c r="BC807" s="357"/>
      <c r="BD807" s="357"/>
      <c r="BE807" s="357"/>
      <c r="BF807" s="357"/>
      <c r="BG807" s="357"/>
      <c r="BH807" s="357"/>
      <c r="BI807" s="357"/>
      <c r="BJ807" s="357"/>
      <c r="BK807" s="357"/>
    </row>
    <row r="808" spans="1:63" ht="9.75" customHeight="1">
      <c r="A808" s="357"/>
      <c r="B808" s="357"/>
      <c r="C808" s="357"/>
      <c r="D808" s="357"/>
      <c r="E808" s="357"/>
      <c r="F808" s="359"/>
      <c r="G808" s="357"/>
      <c r="H808" s="357"/>
      <c r="I808" s="357"/>
      <c r="J808" s="357"/>
      <c r="K808" s="357"/>
      <c r="L808" s="357"/>
      <c r="M808" s="357"/>
      <c r="N808" s="357"/>
      <c r="O808" s="357"/>
      <c r="P808" s="357"/>
      <c r="Q808" s="357"/>
      <c r="R808" s="357"/>
      <c r="S808" s="357"/>
      <c r="T808" s="357"/>
      <c r="U808" s="357"/>
      <c r="V808" s="357"/>
      <c r="W808" s="357"/>
      <c r="X808" s="357"/>
      <c r="Y808" s="357"/>
      <c r="Z808" s="357"/>
      <c r="AA808" s="357"/>
      <c r="AB808" s="357"/>
      <c r="AC808" s="357"/>
      <c r="AD808" s="357"/>
      <c r="AE808" s="357"/>
      <c r="AF808" s="357"/>
      <c r="AG808" s="357"/>
      <c r="AH808" s="357"/>
      <c r="AI808" s="357"/>
      <c r="AJ808" s="357"/>
      <c r="AK808" s="357"/>
      <c r="AL808" s="357"/>
      <c r="AM808" s="357"/>
      <c r="AN808" s="357"/>
      <c r="AO808" s="357"/>
      <c r="AP808" s="357"/>
      <c r="AQ808" s="357"/>
      <c r="AR808" s="357"/>
      <c r="AS808" s="357"/>
      <c r="AT808" s="357"/>
      <c r="AU808" s="357"/>
      <c r="AV808" s="357"/>
      <c r="AW808" s="357"/>
      <c r="AX808" s="357"/>
      <c r="AY808" s="357"/>
      <c r="AZ808" s="357"/>
      <c r="BA808" s="357"/>
      <c r="BB808" s="357"/>
      <c r="BC808" s="357"/>
      <c r="BD808" s="357"/>
      <c r="BE808" s="357"/>
      <c r="BF808" s="357"/>
      <c r="BG808" s="357"/>
      <c r="BH808" s="357"/>
      <c r="BI808" s="357"/>
      <c r="BJ808" s="357"/>
      <c r="BK808" s="357"/>
    </row>
    <row r="809" spans="1:63" ht="9.75" customHeight="1">
      <c r="A809" s="357"/>
      <c r="B809" s="357"/>
      <c r="C809" s="357"/>
      <c r="D809" s="357"/>
      <c r="E809" s="357"/>
      <c r="F809" s="359"/>
      <c r="G809" s="357"/>
      <c r="H809" s="357"/>
      <c r="I809" s="357"/>
      <c r="J809" s="357"/>
      <c r="K809" s="357"/>
      <c r="L809" s="357"/>
      <c r="M809" s="357"/>
      <c r="N809" s="357"/>
      <c r="O809" s="357"/>
      <c r="P809" s="357"/>
      <c r="Q809" s="357"/>
      <c r="R809" s="357"/>
      <c r="S809" s="357"/>
      <c r="T809" s="357"/>
      <c r="U809" s="357"/>
      <c r="V809" s="357"/>
      <c r="W809" s="357"/>
      <c r="X809" s="357"/>
      <c r="Y809" s="357"/>
      <c r="Z809" s="357"/>
      <c r="AA809" s="357"/>
      <c r="AB809" s="357"/>
      <c r="AC809" s="357"/>
      <c r="AD809" s="357"/>
      <c r="AE809" s="357"/>
      <c r="AF809" s="357"/>
      <c r="AG809" s="357"/>
      <c r="AH809" s="357"/>
      <c r="AI809" s="357"/>
      <c r="AJ809" s="357"/>
      <c r="AK809" s="357"/>
      <c r="AL809" s="357"/>
      <c r="AM809" s="357"/>
      <c r="AN809" s="357"/>
      <c r="AO809" s="357"/>
      <c r="AP809" s="357"/>
      <c r="AQ809" s="357"/>
      <c r="AR809" s="357"/>
      <c r="AS809" s="357"/>
      <c r="AT809" s="357"/>
      <c r="AU809" s="357"/>
      <c r="AV809" s="357"/>
      <c r="AW809" s="357"/>
      <c r="AX809" s="357"/>
      <c r="AY809" s="357"/>
      <c r="AZ809" s="357"/>
      <c r="BA809" s="357"/>
      <c r="BB809" s="357"/>
      <c r="BC809" s="357"/>
      <c r="BD809" s="357"/>
      <c r="BE809" s="357"/>
      <c r="BF809" s="357"/>
      <c r="BG809" s="357"/>
      <c r="BH809" s="357"/>
      <c r="BI809" s="357"/>
      <c r="BJ809" s="357"/>
      <c r="BK809" s="357"/>
    </row>
    <row r="810" spans="1:63" ht="9.75" customHeight="1">
      <c r="A810" s="357"/>
      <c r="B810" s="357"/>
      <c r="C810" s="357"/>
      <c r="D810" s="357"/>
      <c r="E810" s="357"/>
      <c r="F810" s="359"/>
      <c r="G810" s="357"/>
      <c r="H810" s="357"/>
      <c r="I810" s="357"/>
      <c r="J810" s="357"/>
      <c r="K810" s="357"/>
      <c r="L810" s="357"/>
      <c r="M810" s="357"/>
      <c r="N810" s="357"/>
      <c r="O810" s="357"/>
      <c r="P810" s="357"/>
      <c r="Q810" s="357"/>
      <c r="R810" s="357"/>
      <c r="S810" s="357"/>
      <c r="T810" s="357"/>
      <c r="U810" s="357"/>
      <c r="V810" s="357"/>
      <c r="W810" s="357"/>
      <c r="X810" s="357"/>
      <c r="Y810" s="357"/>
      <c r="Z810" s="357"/>
      <c r="AA810" s="357"/>
      <c r="AB810" s="357"/>
      <c r="AC810" s="357"/>
      <c r="AD810" s="357"/>
      <c r="AE810" s="357"/>
      <c r="AF810" s="357"/>
      <c r="AG810" s="357"/>
      <c r="AH810" s="357"/>
      <c r="AI810" s="357"/>
      <c r="AJ810" s="357"/>
      <c r="AK810" s="357"/>
      <c r="AL810" s="357"/>
      <c r="AM810" s="357"/>
      <c r="AN810" s="357"/>
      <c r="AO810" s="357"/>
      <c r="AP810" s="357"/>
      <c r="AQ810" s="357"/>
      <c r="AR810" s="357"/>
      <c r="AS810" s="357"/>
      <c r="AT810" s="357"/>
      <c r="AU810" s="357"/>
      <c r="AV810" s="357"/>
      <c r="AW810" s="357"/>
      <c r="AX810" s="357"/>
      <c r="AY810" s="357"/>
      <c r="AZ810" s="357"/>
      <c r="BA810" s="357"/>
      <c r="BB810" s="357"/>
      <c r="BC810" s="357"/>
      <c r="BD810" s="357"/>
      <c r="BE810" s="357"/>
      <c r="BF810" s="357"/>
      <c r="BG810" s="357"/>
      <c r="BH810" s="357"/>
      <c r="BI810" s="357"/>
      <c r="BJ810" s="357"/>
      <c r="BK810" s="357"/>
    </row>
    <row r="811" spans="1:63" ht="9.75" customHeight="1">
      <c r="A811" s="357"/>
      <c r="B811" s="357"/>
      <c r="C811" s="357"/>
      <c r="D811" s="357"/>
      <c r="E811" s="357"/>
      <c r="F811" s="359"/>
      <c r="G811" s="357"/>
      <c r="H811" s="357"/>
      <c r="I811" s="357"/>
      <c r="J811" s="357"/>
      <c r="K811" s="357"/>
      <c r="L811" s="357"/>
      <c r="M811" s="357"/>
      <c r="N811" s="357"/>
      <c r="O811" s="357"/>
      <c r="P811" s="357"/>
      <c r="Q811" s="357"/>
      <c r="R811" s="357"/>
      <c r="S811" s="357"/>
      <c r="T811" s="357"/>
      <c r="U811" s="357"/>
      <c r="V811" s="357"/>
      <c r="W811" s="357"/>
      <c r="X811" s="357"/>
      <c r="Y811" s="357"/>
      <c r="Z811" s="357"/>
      <c r="AA811" s="357"/>
      <c r="AB811" s="357"/>
      <c r="AC811" s="357"/>
      <c r="AD811" s="357"/>
      <c r="AE811" s="357"/>
      <c r="AF811" s="357"/>
      <c r="AG811" s="357"/>
      <c r="AH811" s="357"/>
      <c r="AI811" s="357"/>
      <c r="AJ811" s="357"/>
      <c r="AK811" s="357"/>
      <c r="AL811" s="357"/>
      <c r="AM811" s="357"/>
      <c r="AN811" s="357"/>
      <c r="AO811" s="357"/>
      <c r="AP811" s="357"/>
      <c r="AQ811" s="357"/>
      <c r="AR811" s="357"/>
      <c r="AS811" s="357"/>
      <c r="AT811" s="357"/>
      <c r="AU811" s="357"/>
      <c r="AV811" s="357"/>
      <c r="AW811" s="357"/>
      <c r="AX811" s="357"/>
      <c r="AY811" s="357"/>
      <c r="AZ811" s="357"/>
      <c r="BA811" s="357"/>
      <c r="BB811" s="357"/>
      <c r="BC811" s="357"/>
      <c r="BD811" s="357"/>
      <c r="BE811" s="357"/>
      <c r="BF811" s="357"/>
      <c r="BG811" s="357"/>
      <c r="BH811" s="357"/>
      <c r="BI811" s="357"/>
      <c r="BJ811" s="357"/>
      <c r="BK811" s="357"/>
    </row>
    <row r="812" spans="1:63" ht="9.75" customHeight="1">
      <c r="A812" s="357"/>
      <c r="B812" s="357"/>
      <c r="C812" s="357"/>
      <c r="D812" s="357"/>
      <c r="E812" s="357"/>
      <c r="F812" s="359"/>
      <c r="G812" s="357"/>
      <c r="H812" s="357"/>
      <c r="I812" s="357"/>
      <c r="J812" s="357"/>
      <c r="K812" s="357"/>
      <c r="L812" s="357"/>
      <c r="M812" s="357"/>
      <c r="N812" s="357"/>
      <c r="O812" s="357"/>
      <c r="P812" s="357"/>
      <c r="Q812" s="357"/>
      <c r="R812" s="357"/>
      <c r="S812" s="357"/>
      <c r="T812" s="357"/>
      <c r="U812" s="357"/>
      <c r="V812" s="357"/>
      <c r="W812" s="357"/>
      <c r="X812" s="357"/>
      <c r="Y812" s="357"/>
      <c r="Z812" s="357"/>
      <c r="AA812" s="357"/>
      <c r="AB812" s="357"/>
      <c r="AC812" s="357"/>
      <c r="AD812" s="357"/>
      <c r="AE812" s="357"/>
      <c r="AF812" s="357"/>
      <c r="AG812" s="357"/>
      <c r="AH812" s="357"/>
      <c r="AI812" s="357"/>
      <c r="AJ812" s="357"/>
      <c r="AK812" s="357"/>
      <c r="AL812" s="357"/>
      <c r="AM812" s="357"/>
      <c r="AN812" s="357"/>
      <c r="AO812" s="357"/>
      <c r="AP812" s="357"/>
      <c r="AQ812" s="357"/>
      <c r="AR812" s="357"/>
      <c r="AS812" s="357"/>
      <c r="AT812" s="357"/>
      <c r="AU812" s="357"/>
      <c r="AV812" s="357"/>
      <c r="AW812" s="357"/>
      <c r="AX812" s="357"/>
      <c r="AY812" s="357"/>
      <c r="AZ812" s="357"/>
      <c r="BA812" s="357"/>
      <c r="BB812" s="357"/>
      <c r="BC812" s="357"/>
      <c r="BD812" s="357"/>
      <c r="BE812" s="357"/>
      <c r="BF812" s="357"/>
      <c r="BG812" s="357"/>
      <c r="BH812" s="357"/>
      <c r="BI812" s="357"/>
      <c r="BJ812" s="357"/>
      <c r="BK812" s="357"/>
    </row>
    <row r="813" spans="1:63" ht="9.75" customHeight="1">
      <c r="A813" s="357"/>
      <c r="B813" s="357"/>
      <c r="C813" s="357"/>
      <c r="D813" s="357"/>
      <c r="E813" s="357"/>
      <c r="F813" s="359"/>
      <c r="G813" s="357"/>
      <c r="H813" s="357"/>
      <c r="I813" s="357"/>
      <c r="J813" s="357"/>
      <c r="K813" s="357"/>
      <c r="L813" s="357"/>
      <c r="M813" s="357"/>
      <c r="N813" s="357"/>
      <c r="O813" s="357"/>
      <c r="P813" s="357"/>
      <c r="Q813" s="357"/>
      <c r="R813" s="357"/>
      <c r="S813" s="357"/>
      <c r="T813" s="357"/>
      <c r="U813" s="357"/>
      <c r="V813" s="357"/>
      <c r="W813" s="357"/>
      <c r="X813" s="357"/>
      <c r="Y813" s="357"/>
      <c r="Z813" s="357"/>
      <c r="AA813" s="357"/>
      <c r="AB813" s="357"/>
      <c r="AC813" s="357"/>
      <c r="AD813" s="357"/>
      <c r="AE813" s="357"/>
      <c r="AF813" s="357"/>
      <c r="AG813" s="357"/>
      <c r="AH813" s="357"/>
      <c r="AI813" s="357"/>
      <c r="AJ813" s="357"/>
      <c r="AK813" s="357"/>
      <c r="AL813" s="357"/>
      <c r="AM813" s="357"/>
      <c r="AN813" s="357"/>
      <c r="AO813" s="357"/>
      <c r="AP813" s="357"/>
      <c r="AQ813" s="357"/>
      <c r="AR813" s="357"/>
      <c r="AS813" s="357"/>
      <c r="AT813" s="357"/>
      <c r="AU813" s="357"/>
      <c r="AV813" s="357"/>
      <c r="AW813" s="357"/>
      <c r="AX813" s="357"/>
      <c r="AY813" s="357"/>
      <c r="AZ813" s="357"/>
      <c r="BA813" s="357"/>
      <c r="BB813" s="357"/>
      <c r="BC813" s="357"/>
      <c r="BD813" s="357"/>
      <c r="BE813" s="357"/>
      <c r="BF813" s="357"/>
      <c r="BG813" s="357"/>
      <c r="BH813" s="357"/>
      <c r="BI813" s="357"/>
      <c r="BJ813" s="357"/>
      <c r="BK813" s="357"/>
    </row>
    <row r="814" spans="1:63" ht="9.75" customHeight="1">
      <c r="A814" s="357"/>
      <c r="B814" s="357"/>
      <c r="C814" s="357"/>
      <c r="D814" s="357"/>
      <c r="E814" s="357"/>
      <c r="F814" s="359"/>
      <c r="G814" s="357"/>
      <c r="H814" s="357"/>
      <c r="I814" s="357"/>
      <c r="J814" s="357"/>
      <c r="K814" s="357"/>
      <c r="L814" s="357"/>
      <c r="M814" s="357"/>
      <c r="N814" s="357"/>
      <c r="O814" s="357"/>
      <c r="P814" s="357"/>
      <c r="Q814" s="357"/>
      <c r="R814" s="357"/>
      <c r="S814" s="357"/>
      <c r="T814" s="357"/>
      <c r="U814" s="357"/>
      <c r="V814" s="357"/>
      <c r="W814" s="357"/>
      <c r="X814" s="357"/>
      <c r="Y814" s="357"/>
      <c r="Z814" s="357"/>
      <c r="AA814" s="357"/>
      <c r="AB814" s="357"/>
      <c r="AC814" s="357"/>
      <c r="AD814" s="357"/>
      <c r="AE814" s="357"/>
      <c r="AF814" s="357"/>
      <c r="AG814" s="357"/>
      <c r="AH814" s="357"/>
      <c r="AI814" s="357"/>
      <c r="AJ814" s="357"/>
      <c r="AK814" s="357"/>
      <c r="AL814" s="357"/>
      <c r="AM814" s="357"/>
      <c r="AN814" s="357"/>
      <c r="AO814" s="357"/>
      <c r="AP814" s="357"/>
      <c r="AQ814" s="357"/>
      <c r="AR814" s="357"/>
      <c r="AS814" s="357"/>
      <c r="AT814" s="357"/>
      <c r="AU814" s="357"/>
      <c r="AV814" s="357"/>
      <c r="AW814" s="357"/>
      <c r="AX814" s="357"/>
      <c r="AY814" s="357"/>
      <c r="AZ814" s="357"/>
      <c r="BA814" s="357"/>
      <c r="BB814" s="357"/>
      <c r="BC814" s="357"/>
      <c r="BD814" s="357"/>
      <c r="BE814" s="357"/>
      <c r="BF814" s="357"/>
      <c r="BG814" s="357"/>
      <c r="BH814" s="357"/>
      <c r="BI814" s="357"/>
      <c r="BJ814" s="357"/>
      <c r="BK814" s="357"/>
    </row>
    <row r="815" spans="1:63" ht="9.75" customHeight="1">
      <c r="A815" s="357"/>
      <c r="B815" s="357"/>
      <c r="C815" s="357"/>
      <c r="D815" s="357"/>
      <c r="E815" s="357"/>
      <c r="F815" s="359"/>
      <c r="G815" s="357"/>
      <c r="H815" s="357"/>
      <c r="I815" s="357"/>
      <c r="J815" s="357"/>
      <c r="K815" s="357"/>
      <c r="L815" s="357"/>
      <c r="M815" s="357"/>
      <c r="N815" s="357"/>
      <c r="O815" s="357"/>
      <c r="P815" s="357"/>
      <c r="Q815" s="357"/>
      <c r="R815" s="357"/>
      <c r="S815" s="357"/>
      <c r="T815" s="357"/>
      <c r="U815" s="357"/>
      <c r="V815" s="357"/>
      <c r="W815" s="357"/>
      <c r="X815" s="357"/>
      <c r="Y815" s="357"/>
      <c r="Z815" s="357"/>
      <c r="AA815" s="357"/>
      <c r="AB815" s="357"/>
      <c r="AC815" s="357"/>
      <c r="AD815" s="357"/>
      <c r="AE815" s="357"/>
      <c r="AF815" s="357"/>
      <c r="AG815" s="357"/>
      <c r="AH815" s="357"/>
      <c r="AI815" s="357"/>
      <c r="AJ815" s="357"/>
      <c r="AK815" s="357"/>
      <c r="AL815" s="357"/>
      <c r="AM815" s="357"/>
      <c r="AN815" s="357"/>
      <c r="AO815" s="357"/>
      <c r="AP815" s="357"/>
      <c r="AQ815" s="357"/>
      <c r="AR815" s="357"/>
      <c r="AS815" s="357"/>
      <c r="AT815" s="357"/>
      <c r="AU815" s="357"/>
      <c r="AV815" s="357"/>
      <c r="AW815" s="357"/>
      <c r="AX815" s="357"/>
      <c r="AY815" s="357"/>
      <c r="AZ815" s="357"/>
      <c r="BA815" s="357"/>
      <c r="BB815" s="357"/>
      <c r="BC815" s="357"/>
      <c r="BD815" s="357"/>
      <c r="BE815" s="357"/>
      <c r="BF815" s="357"/>
      <c r="BG815" s="357"/>
      <c r="BH815" s="357"/>
      <c r="BI815" s="357"/>
      <c r="BJ815" s="357"/>
      <c r="BK815" s="357"/>
    </row>
    <row r="816" spans="1:63" ht="9.75" customHeight="1">
      <c r="A816" s="357"/>
      <c r="B816" s="357"/>
      <c r="C816" s="357"/>
      <c r="D816" s="357"/>
      <c r="E816" s="357"/>
      <c r="F816" s="359"/>
      <c r="G816" s="357"/>
      <c r="H816" s="357"/>
      <c r="I816" s="357"/>
      <c r="J816" s="357"/>
      <c r="K816" s="357"/>
      <c r="L816" s="357"/>
      <c r="M816" s="357"/>
      <c r="N816" s="357"/>
      <c r="O816" s="357"/>
      <c r="P816" s="357"/>
      <c r="Q816" s="357"/>
      <c r="R816" s="357"/>
      <c r="S816" s="357"/>
      <c r="T816" s="357"/>
      <c r="U816" s="357"/>
      <c r="V816" s="357"/>
      <c r="W816" s="357"/>
      <c r="X816" s="357"/>
      <c r="Y816" s="357"/>
      <c r="Z816" s="357"/>
      <c r="AA816" s="357"/>
      <c r="AB816" s="357"/>
      <c r="AC816" s="357"/>
      <c r="AD816" s="357"/>
      <c r="AE816" s="357"/>
      <c r="AF816" s="357"/>
      <c r="AG816" s="357"/>
      <c r="AH816" s="357"/>
      <c r="AI816" s="357"/>
      <c r="AJ816" s="357"/>
      <c r="AK816" s="357"/>
      <c r="AL816" s="357"/>
      <c r="AM816" s="357"/>
      <c r="AN816" s="357"/>
      <c r="AO816" s="357"/>
      <c r="AP816" s="357"/>
      <c r="AQ816" s="357"/>
      <c r="AR816" s="357"/>
      <c r="AS816" s="357"/>
      <c r="AT816" s="357"/>
      <c r="AU816" s="357"/>
      <c r="AV816" s="357"/>
      <c r="AW816" s="357"/>
      <c r="AX816" s="357"/>
      <c r="AY816" s="357"/>
      <c r="AZ816" s="357"/>
      <c r="BA816" s="357"/>
      <c r="BB816" s="357"/>
      <c r="BC816" s="357"/>
      <c r="BD816" s="357"/>
      <c r="BE816" s="357"/>
      <c r="BF816" s="357"/>
      <c r="BG816" s="357"/>
      <c r="BH816" s="357"/>
      <c r="BI816" s="357"/>
      <c r="BJ816" s="357"/>
      <c r="BK816" s="357"/>
    </row>
    <row r="817" spans="1:63" ht="9.75" customHeight="1">
      <c r="A817" s="357"/>
      <c r="B817" s="357"/>
      <c r="C817" s="357"/>
      <c r="D817" s="357"/>
      <c r="E817" s="357"/>
      <c r="F817" s="359"/>
      <c r="G817" s="357"/>
      <c r="H817" s="357"/>
      <c r="I817" s="357"/>
      <c r="J817" s="357"/>
      <c r="K817" s="357"/>
      <c r="L817" s="357"/>
      <c r="M817" s="357"/>
      <c r="N817" s="357"/>
      <c r="O817" s="357"/>
      <c r="P817" s="357"/>
      <c r="Q817" s="357"/>
      <c r="R817" s="357"/>
      <c r="S817" s="357"/>
      <c r="T817" s="357"/>
      <c r="U817" s="357"/>
      <c r="V817" s="357"/>
      <c r="W817" s="357"/>
      <c r="X817" s="357"/>
      <c r="Y817" s="357"/>
      <c r="Z817" s="357"/>
      <c r="AA817" s="357"/>
      <c r="AB817" s="357"/>
      <c r="AC817" s="357"/>
      <c r="AD817" s="357"/>
      <c r="AE817" s="357"/>
      <c r="AF817" s="357"/>
      <c r="AG817" s="357"/>
      <c r="AH817" s="357"/>
      <c r="AI817" s="357"/>
      <c r="AJ817" s="357"/>
      <c r="AK817" s="357"/>
      <c r="AL817" s="357"/>
      <c r="AM817" s="357"/>
      <c r="AN817" s="357"/>
      <c r="AO817" s="357"/>
      <c r="AP817" s="357"/>
      <c r="AQ817" s="357"/>
      <c r="AR817" s="357"/>
      <c r="AS817" s="357"/>
      <c r="AT817" s="357"/>
      <c r="AU817" s="357"/>
      <c r="AV817" s="357"/>
      <c r="AW817" s="357"/>
      <c r="AX817" s="357"/>
      <c r="AY817" s="357"/>
      <c r="AZ817" s="357"/>
      <c r="BA817" s="357"/>
      <c r="BB817" s="357"/>
      <c r="BC817" s="357"/>
      <c r="BD817" s="357"/>
      <c r="BE817" s="357"/>
      <c r="BF817" s="357"/>
      <c r="BG817" s="357"/>
      <c r="BH817" s="357"/>
      <c r="BI817" s="357"/>
      <c r="BJ817" s="357"/>
      <c r="BK817" s="357"/>
    </row>
    <row r="818" spans="1:63" ht="9.75" customHeight="1">
      <c r="A818" s="357"/>
      <c r="B818" s="357"/>
      <c r="C818" s="357"/>
      <c r="D818" s="357"/>
      <c r="E818" s="357"/>
      <c r="F818" s="359"/>
      <c r="G818" s="357"/>
      <c r="H818" s="357"/>
      <c r="I818" s="357"/>
      <c r="J818" s="357"/>
      <c r="K818" s="357"/>
      <c r="L818" s="357"/>
      <c r="M818" s="357"/>
      <c r="N818" s="357"/>
      <c r="O818" s="357"/>
      <c r="P818" s="357"/>
      <c r="Q818" s="357"/>
      <c r="R818" s="357"/>
      <c r="S818" s="357"/>
      <c r="T818" s="357"/>
      <c r="U818" s="357"/>
      <c r="V818" s="357"/>
      <c r="W818" s="357"/>
      <c r="X818" s="357"/>
      <c r="Y818" s="357"/>
      <c r="Z818" s="357"/>
      <c r="AA818" s="357"/>
      <c r="AB818" s="357"/>
      <c r="AC818" s="357"/>
      <c r="AD818" s="357"/>
      <c r="AE818" s="357"/>
      <c r="AF818" s="357"/>
      <c r="AG818" s="357"/>
      <c r="AH818" s="357"/>
      <c r="AI818" s="357"/>
      <c r="AJ818" s="357"/>
      <c r="AK818" s="357"/>
      <c r="AL818" s="357"/>
      <c r="AM818" s="357"/>
      <c r="AN818" s="357"/>
      <c r="AO818" s="357"/>
      <c r="AP818" s="357"/>
      <c r="AQ818" s="357"/>
      <c r="AR818" s="357"/>
      <c r="AS818" s="357"/>
      <c r="AT818" s="357"/>
      <c r="AU818" s="357"/>
      <c r="AV818" s="357"/>
      <c r="AW818" s="357"/>
      <c r="AX818" s="357"/>
      <c r="AY818" s="357"/>
      <c r="AZ818" s="357"/>
      <c r="BA818" s="357"/>
      <c r="BB818" s="357"/>
      <c r="BC818" s="357"/>
      <c r="BD818" s="357"/>
      <c r="BE818" s="357"/>
      <c r="BF818" s="357"/>
      <c r="BG818" s="357"/>
      <c r="BH818" s="357"/>
      <c r="BI818" s="357"/>
      <c r="BJ818" s="357"/>
      <c r="BK818" s="357"/>
    </row>
    <row r="819" spans="1:63" ht="9.75" customHeight="1">
      <c r="A819" s="357"/>
      <c r="B819" s="357"/>
      <c r="C819" s="357"/>
      <c r="D819" s="357"/>
      <c r="E819" s="357"/>
      <c r="F819" s="359"/>
      <c r="G819" s="357"/>
      <c r="H819" s="357"/>
      <c r="I819" s="357"/>
      <c r="J819" s="357"/>
      <c r="K819" s="357"/>
      <c r="L819" s="357"/>
      <c r="M819" s="357"/>
      <c r="N819" s="357"/>
      <c r="O819" s="357"/>
      <c r="P819" s="357"/>
      <c r="Q819" s="357"/>
      <c r="R819" s="357"/>
      <c r="S819" s="357"/>
      <c r="T819" s="357"/>
      <c r="U819" s="357"/>
      <c r="V819" s="357"/>
      <c r="W819" s="357"/>
      <c r="X819" s="357"/>
      <c r="Y819" s="357"/>
      <c r="Z819" s="357"/>
      <c r="AA819" s="357"/>
      <c r="AB819" s="357"/>
      <c r="AC819" s="357"/>
      <c r="AD819" s="357"/>
      <c r="AE819" s="357"/>
      <c r="AF819" s="357"/>
      <c r="AG819" s="357"/>
      <c r="AH819" s="357"/>
      <c r="AI819" s="357"/>
      <c r="AJ819" s="357"/>
      <c r="AK819" s="357"/>
      <c r="AL819" s="357"/>
      <c r="AM819" s="357"/>
      <c r="AN819" s="357"/>
      <c r="AO819" s="357"/>
      <c r="AP819" s="357"/>
      <c r="AQ819" s="357"/>
      <c r="AR819" s="357"/>
      <c r="AS819" s="357"/>
      <c r="AT819" s="357"/>
      <c r="AU819" s="357"/>
      <c r="AV819" s="357"/>
      <c r="AW819" s="357"/>
      <c r="AX819" s="357"/>
      <c r="AY819" s="357"/>
      <c r="AZ819" s="357"/>
      <c r="BA819" s="357"/>
      <c r="BB819" s="357"/>
      <c r="BC819" s="357"/>
      <c r="BD819" s="357"/>
      <c r="BE819" s="357"/>
      <c r="BF819" s="357"/>
      <c r="BG819" s="357"/>
      <c r="BH819" s="357"/>
      <c r="BI819" s="357"/>
      <c r="BJ819" s="357"/>
      <c r="BK819" s="357"/>
    </row>
    <row r="820" spans="1:63" ht="9.75" customHeight="1">
      <c r="A820" s="357"/>
      <c r="B820" s="357"/>
      <c r="C820" s="357"/>
      <c r="D820" s="357"/>
      <c r="E820" s="357"/>
      <c r="F820" s="359"/>
      <c r="G820" s="357"/>
      <c r="H820" s="357"/>
      <c r="I820" s="357"/>
      <c r="J820" s="357"/>
      <c r="K820" s="357"/>
      <c r="L820" s="357"/>
      <c r="M820" s="357"/>
      <c r="N820" s="357"/>
      <c r="O820" s="357"/>
      <c r="P820" s="357"/>
      <c r="Q820" s="357"/>
      <c r="R820" s="357"/>
      <c r="S820" s="357"/>
      <c r="T820" s="357"/>
      <c r="U820" s="357"/>
      <c r="V820" s="357"/>
      <c r="W820" s="357"/>
      <c r="X820" s="357"/>
      <c r="Y820" s="357"/>
      <c r="Z820" s="357"/>
      <c r="AA820" s="357"/>
      <c r="AB820" s="357"/>
      <c r="AC820" s="357"/>
      <c r="AD820" s="357"/>
      <c r="AE820" s="357"/>
      <c r="AF820" s="357"/>
      <c r="AG820" s="357"/>
      <c r="AH820" s="357"/>
      <c r="AI820" s="357"/>
      <c r="AJ820" s="357"/>
      <c r="AK820" s="357"/>
      <c r="AL820" s="357"/>
      <c r="AM820" s="357"/>
      <c r="AN820" s="357"/>
      <c r="AO820" s="357"/>
      <c r="AP820" s="357"/>
      <c r="AQ820" s="357"/>
      <c r="AR820" s="357"/>
      <c r="AS820" s="357"/>
      <c r="AT820" s="357"/>
      <c r="AU820" s="357"/>
      <c r="AV820" s="357"/>
      <c r="AW820" s="357"/>
      <c r="AX820" s="357"/>
      <c r="AY820" s="357"/>
      <c r="AZ820" s="357"/>
      <c r="BA820" s="357"/>
      <c r="BB820" s="357"/>
      <c r="BC820" s="357"/>
      <c r="BD820" s="357"/>
      <c r="BE820" s="357"/>
      <c r="BF820" s="357"/>
      <c r="BG820" s="357"/>
      <c r="BH820" s="357"/>
      <c r="BI820" s="357"/>
      <c r="BJ820" s="357"/>
      <c r="BK820" s="357"/>
    </row>
    <row r="821" spans="1:63" ht="9.75" customHeight="1">
      <c r="A821" s="357"/>
      <c r="B821" s="357"/>
      <c r="C821" s="357"/>
      <c r="D821" s="357"/>
      <c r="E821" s="357"/>
      <c r="F821" s="359"/>
      <c r="G821" s="357"/>
      <c r="H821" s="357"/>
      <c r="I821" s="357"/>
      <c r="J821" s="357"/>
      <c r="K821" s="357"/>
      <c r="L821" s="357"/>
      <c r="M821" s="357"/>
      <c r="N821" s="357"/>
      <c r="O821" s="357"/>
      <c r="P821" s="357"/>
      <c r="Q821" s="357"/>
      <c r="R821" s="357"/>
      <c r="S821" s="357"/>
      <c r="T821" s="357"/>
      <c r="U821" s="357"/>
      <c r="V821" s="357"/>
      <c r="W821" s="357"/>
      <c r="X821" s="357"/>
      <c r="Y821" s="357"/>
      <c r="Z821" s="357"/>
      <c r="AA821" s="357"/>
      <c r="AB821" s="357"/>
      <c r="AC821" s="357"/>
      <c r="AD821" s="357"/>
      <c r="AE821" s="357"/>
      <c r="AF821" s="357"/>
      <c r="AG821" s="357"/>
      <c r="AH821" s="357"/>
      <c r="AI821" s="357"/>
      <c r="AJ821" s="357"/>
      <c r="AK821" s="357"/>
      <c r="AL821" s="357"/>
      <c r="AM821" s="357"/>
      <c r="AN821" s="357"/>
      <c r="AO821" s="357"/>
      <c r="AP821" s="357"/>
      <c r="AQ821" s="357"/>
      <c r="AR821" s="357"/>
      <c r="AS821" s="357"/>
      <c r="AT821" s="357"/>
      <c r="AU821" s="357"/>
      <c r="AV821" s="357"/>
      <c r="AW821" s="357"/>
      <c r="AX821" s="357"/>
      <c r="AY821" s="357"/>
      <c r="AZ821" s="357"/>
      <c r="BA821" s="357"/>
      <c r="BB821" s="357"/>
      <c r="BC821" s="357"/>
      <c r="BD821" s="357"/>
      <c r="BE821" s="357"/>
      <c r="BF821" s="357"/>
      <c r="BG821" s="357"/>
      <c r="BH821" s="357"/>
      <c r="BI821" s="357"/>
      <c r="BJ821" s="357"/>
      <c r="BK821" s="357"/>
    </row>
    <row r="822" spans="1:63" ht="9.75" customHeight="1">
      <c r="A822" s="357"/>
      <c r="B822" s="357"/>
      <c r="C822" s="357"/>
      <c r="D822" s="357"/>
      <c r="E822" s="357"/>
      <c r="F822" s="359"/>
      <c r="G822" s="357"/>
      <c r="H822" s="357"/>
      <c r="I822" s="357"/>
      <c r="J822" s="357"/>
      <c r="K822" s="357"/>
      <c r="L822" s="357"/>
      <c r="M822" s="357"/>
      <c r="N822" s="357"/>
      <c r="O822" s="357"/>
      <c r="P822" s="357"/>
      <c r="Q822" s="357"/>
      <c r="R822" s="357"/>
      <c r="S822" s="357"/>
      <c r="T822" s="357"/>
      <c r="U822" s="357"/>
      <c r="V822" s="357"/>
      <c r="W822" s="357"/>
      <c r="X822" s="357"/>
      <c r="Y822" s="357"/>
      <c r="Z822" s="357"/>
      <c r="AA822" s="357"/>
      <c r="AB822" s="357"/>
      <c r="AC822" s="357"/>
      <c r="AD822" s="357"/>
      <c r="AE822" s="357"/>
      <c r="AF822" s="357"/>
      <c r="AG822" s="357"/>
      <c r="AH822" s="357"/>
      <c r="AI822" s="357"/>
      <c r="AJ822" s="357"/>
      <c r="AK822" s="357"/>
      <c r="AL822" s="357"/>
      <c r="AM822" s="357"/>
      <c r="AN822" s="357"/>
      <c r="AO822" s="357"/>
      <c r="AP822" s="357"/>
      <c r="AQ822" s="357"/>
      <c r="AR822" s="357"/>
      <c r="AS822" s="357"/>
      <c r="AT822" s="357"/>
      <c r="AU822" s="357"/>
      <c r="AV822" s="357"/>
      <c r="AW822" s="357"/>
      <c r="AX822" s="357"/>
      <c r="AY822" s="357"/>
      <c r="AZ822" s="357"/>
      <c r="BA822" s="357"/>
      <c r="BB822" s="357"/>
      <c r="BC822" s="357"/>
      <c r="BD822" s="357"/>
      <c r="BE822" s="357"/>
      <c r="BF822" s="357"/>
      <c r="BG822" s="357"/>
      <c r="BH822" s="357"/>
      <c r="BI822" s="357"/>
      <c r="BJ822" s="357"/>
      <c r="BK822" s="357"/>
    </row>
    <row r="823" spans="1:63" ht="9.75" customHeight="1">
      <c r="A823" s="357"/>
      <c r="B823" s="357"/>
      <c r="C823" s="357"/>
      <c r="D823" s="357"/>
      <c r="E823" s="357"/>
      <c r="F823" s="359"/>
      <c r="G823" s="357"/>
      <c r="H823" s="357"/>
      <c r="I823" s="357"/>
      <c r="J823" s="357"/>
      <c r="K823" s="357"/>
      <c r="L823" s="357"/>
      <c r="M823" s="357"/>
      <c r="N823" s="357"/>
      <c r="O823" s="357"/>
      <c r="P823" s="357"/>
      <c r="Q823" s="357"/>
      <c r="R823" s="357"/>
      <c r="S823" s="357"/>
      <c r="T823" s="357"/>
      <c r="U823" s="357"/>
      <c r="V823" s="357"/>
      <c r="W823" s="357"/>
      <c r="X823" s="357"/>
      <c r="Y823" s="357"/>
      <c r="Z823" s="357"/>
      <c r="AA823" s="357"/>
      <c r="AB823" s="357"/>
      <c r="AC823" s="357"/>
      <c r="AD823" s="357"/>
      <c r="AE823" s="357"/>
      <c r="AF823" s="357"/>
      <c r="AG823" s="357"/>
      <c r="AH823" s="357"/>
      <c r="AI823" s="357"/>
      <c r="AJ823" s="357"/>
      <c r="AK823" s="357"/>
      <c r="AL823" s="357"/>
      <c r="AM823" s="357"/>
      <c r="AN823" s="357"/>
      <c r="AO823" s="357"/>
      <c r="AP823" s="357"/>
      <c r="AQ823" s="357"/>
      <c r="AR823" s="357"/>
      <c r="AS823" s="357"/>
      <c r="AT823" s="357"/>
      <c r="AU823" s="357"/>
      <c r="AV823" s="357"/>
      <c r="AW823" s="357"/>
      <c r="AX823" s="357"/>
      <c r="AY823" s="357"/>
      <c r="AZ823" s="357"/>
      <c r="BA823" s="357"/>
      <c r="BB823" s="357"/>
      <c r="BC823" s="357"/>
      <c r="BD823" s="357"/>
      <c r="BE823" s="357"/>
      <c r="BF823" s="357"/>
      <c r="BG823" s="357"/>
      <c r="BH823" s="357"/>
      <c r="BI823" s="357"/>
      <c r="BJ823" s="357"/>
      <c r="BK823" s="357"/>
    </row>
    <row r="824" spans="1:63" ht="9.75" customHeight="1">
      <c r="A824" s="357"/>
      <c r="B824" s="357"/>
      <c r="C824" s="357"/>
      <c r="D824" s="357"/>
      <c r="E824" s="357"/>
      <c r="F824" s="359"/>
      <c r="G824" s="357"/>
      <c r="H824" s="357"/>
      <c r="I824" s="357"/>
      <c r="J824" s="357"/>
      <c r="K824" s="357"/>
      <c r="L824" s="357"/>
      <c r="M824" s="357"/>
      <c r="N824" s="357"/>
      <c r="O824" s="357"/>
      <c r="P824" s="357"/>
      <c r="Q824" s="357"/>
      <c r="R824" s="357"/>
      <c r="S824" s="357"/>
      <c r="T824" s="357"/>
      <c r="U824" s="357"/>
      <c r="V824" s="357"/>
      <c r="W824" s="357"/>
      <c r="X824" s="357"/>
      <c r="Y824" s="357"/>
      <c r="Z824" s="357"/>
      <c r="AA824" s="357"/>
      <c r="AB824" s="357"/>
      <c r="AC824" s="357"/>
      <c r="AD824" s="357"/>
      <c r="AE824" s="357"/>
      <c r="AF824" s="357"/>
      <c r="AG824" s="357"/>
      <c r="AH824" s="357"/>
      <c r="AI824" s="357"/>
      <c r="AJ824" s="357"/>
      <c r="AK824" s="357"/>
      <c r="AL824" s="357"/>
      <c r="AM824" s="357"/>
      <c r="AN824" s="357"/>
      <c r="AO824" s="357"/>
      <c r="AP824" s="357"/>
      <c r="AQ824" s="357"/>
      <c r="AR824" s="357"/>
      <c r="AS824" s="357"/>
      <c r="AT824" s="357"/>
      <c r="AU824" s="357"/>
      <c r="AV824" s="357"/>
      <c r="AW824" s="357"/>
      <c r="AX824" s="357"/>
      <c r="AY824" s="357"/>
      <c r="AZ824" s="357"/>
      <c r="BA824" s="357"/>
      <c r="BB824" s="357"/>
      <c r="BC824" s="357"/>
      <c r="BD824" s="357"/>
      <c r="BE824" s="357"/>
      <c r="BF824" s="357"/>
      <c r="BG824" s="357"/>
      <c r="BH824" s="357"/>
      <c r="BI824" s="357"/>
      <c r="BJ824" s="357"/>
      <c r="BK824" s="357"/>
    </row>
    <row r="825" spans="1:63" ht="9.75" customHeight="1">
      <c r="A825" s="357"/>
      <c r="B825" s="357"/>
      <c r="C825" s="357"/>
      <c r="D825" s="357"/>
      <c r="E825" s="357"/>
      <c r="F825" s="359"/>
      <c r="G825" s="357"/>
      <c r="H825" s="357"/>
      <c r="I825" s="357"/>
      <c r="J825" s="357"/>
      <c r="K825" s="357"/>
      <c r="L825" s="357"/>
      <c r="M825" s="357"/>
      <c r="N825" s="357"/>
      <c r="O825" s="357"/>
      <c r="P825" s="357"/>
      <c r="Q825" s="357"/>
      <c r="R825" s="357"/>
      <c r="S825" s="357"/>
      <c r="T825" s="357"/>
      <c r="U825" s="357"/>
      <c r="V825" s="357"/>
      <c r="W825" s="357"/>
      <c r="X825" s="357"/>
      <c r="Y825" s="357"/>
      <c r="Z825" s="357"/>
      <c r="AA825" s="357"/>
      <c r="AB825" s="357"/>
      <c r="AC825" s="357"/>
      <c r="AD825" s="357"/>
      <c r="AE825" s="357"/>
      <c r="AF825" s="357"/>
      <c r="AG825" s="357"/>
      <c r="AH825" s="357"/>
      <c r="AI825" s="357"/>
      <c r="AJ825" s="357"/>
      <c r="AK825" s="357"/>
      <c r="AL825" s="357"/>
      <c r="AM825" s="357"/>
      <c r="AN825" s="357"/>
      <c r="AO825" s="357"/>
      <c r="AP825" s="357"/>
      <c r="AQ825" s="357"/>
      <c r="AR825" s="357"/>
      <c r="AS825" s="357"/>
      <c r="AT825" s="357"/>
      <c r="AU825" s="357"/>
      <c r="AV825" s="357"/>
      <c r="AW825" s="357"/>
      <c r="AX825" s="357"/>
      <c r="AY825" s="357"/>
      <c r="AZ825" s="357"/>
      <c r="BA825" s="357"/>
      <c r="BB825" s="357"/>
      <c r="BC825" s="357"/>
      <c r="BD825" s="357"/>
      <c r="BE825" s="357"/>
      <c r="BF825" s="357"/>
      <c r="BG825" s="357"/>
      <c r="BH825" s="357"/>
      <c r="BI825" s="357"/>
      <c r="BJ825" s="357"/>
      <c r="BK825" s="357"/>
    </row>
    <row r="826" spans="1:63" ht="9.75" customHeight="1">
      <c r="A826" s="357"/>
      <c r="B826" s="357"/>
      <c r="C826" s="357"/>
      <c r="D826" s="357"/>
      <c r="E826" s="357"/>
      <c r="F826" s="359"/>
      <c r="G826" s="357"/>
      <c r="H826" s="357"/>
      <c r="I826" s="357"/>
      <c r="J826" s="357"/>
      <c r="K826" s="357"/>
      <c r="L826" s="357"/>
      <c r="M826" s="357"/>
      <c r="N826" s="357"/>
      <c r="O826" s="357"/>
      <c r="P826" s="357"/>
      <c r="Q826" s="357"/>
      <c r="R826" s="357"/>
      <c r="S826" s="357"/>
      <c r="T826" s="357"/>
      <c r="U826" s="357"/>
      <c r="V826" s="357"/>
      <c r="W826" s="357"/>
      <c r="X826" s="357"/>
      <c r="Y826" s="357"/>
      <c r="Z826" s="357"/>
      <c r="AA826" s="357"/>
      <c r="AB826" s="357"/>
      <c r="AC826" s="357"/>
      <c r="AD826" s="357"/>
      <c r="AE826" s="357"/>
      <c r="AF826" s="357"/>
      <c r="AG826" s="357"/>
      <c r="AH826" s="357"/>
      <c r="AI826" s="357"/>
      <c r="AJ826" s="357"/>
      <c r="AK826" s="357"/>
      <c r="AL826" s="357"/>
      <c r="AM826" s="357"/>
      <c r="AN826" s="357"/>
      <c r="AO826" s="357"/>
      <c r="AP826" s="357"/>
      <c r="AQ826" s="357"/>
      <c r="AR826" s="357"/>
      <c r="AS826" s="357"/>
      <c r="AT826" s="357"/>
      <c r="AU826" s="357"/>
      <c r="AV826" s="357"/>
      <c r="AW826" s="357"/>
      <c r="AX826" s="357"/>
      <c r="AY826" s="357"/>
      <c r="AZ826" s="357"/>
      <c r="BA826" s="357"/>
      <c r="BB826" s="357"/>
      <c r="BC826" s="357"/>
      <c r="BD826" s="357"/>
      <c r="BE826" s="357"/>
      <c r="BF826" s="357"/>
      <c r="BG826" s="357"/>
      <c r="BH826" s="357"/>
      <c r="BI826" s="357"/>
      <c r="BJ826" s="357"/>
      <c r="BK826" s="357"/>
    </row>
    <row r="827" spans="1:63" ht="9.75" customHeight="1">
      <c r="A827" s="357"/>
      <c r="B827" s="357"/>
      <c r="C827" s="357"/>
      <c r="D827" s="357"/>
      <c r="E827" s="357"/>
      <c r="F827" s="359"/>
      <c r="G827" s="357"/>
      <c r="H827" s="357"/>
      <c r="I827" s="357"/>
      <c r="J827" s="357"/>
      <c r="K827" s="357"/>
      <c r="L827" s="357"/>
      <c r="M827" s="357"/>
      <c r="N827" s="357"/>
      <c r="O827" s="357"/>
      <c r="P827" s="357"/>
      <c r="Q827" s="357"/>
      <c r="R827" s="357"/>
      <c r="S827" s="357"/>
      <c r="T827" s="357"/>
      <c r="U827" s="357"/>
      <c r="V827" s="357"/>
      <c r="W827" s="357"/>
      <c r="X827" s="357"/>
      <c r="Y827" s="357"/>
      <c r="Z827" s="357"/>
      <c r="AA827" s="357"/>
      <c r="AB827" s="357"/>
      <c r="AC827" s="357"/>
      <c r="AD827" s="357"/>
      <c r="AE827" s="357"/>
      <c r="AF827" s="357"/>
      <c r="AG827" s="357"/>
      <c r="AH827" s="357"/>
      <c r="AI827" s="357"/>
      <c r="AJ827" s="357"/>
      <c r="AK827" s="357"/>
      <c r="AL827" s="357"/>
      <c r="AM827" s="357"/>
      <c r="AN827" s="357"/>
      <c r="AO827" s="357"/>
      <c r="AP827" s="357"/>
      <c r="AQ827" s="357"/>
      <c r="AR827" s="357"/>
      <c r="AS827" s="357"/>
      <c r="AT827" s="357"/>
      <c r="AU827" s="357"/>
      <c r="AV827" s="357"/>
      <c r="AW827" s="357"/>
      <c r="AX827" s="357"/>
      <c r="AY827" s="357"/>
      <c r="AZ827" s="357"/>
      <c r="BA827" s="357"/>
      <c r="BB827" s="357"/>
      <c r="BC827" s="357"/>
      <c r="BD827" s="357"/>
      <c r="BE827" s="357"/>
      <c r="BF827" s="357"/>
      <c r="BG827" s="357"/>
      <c r="BH827" s="357"/>
      <c r="BI827" s="357"/>
      <c r="BJ827" s="357"/>
      <c r="BK827" s="357"/>
    </row>
    <row r="828" spans="1:63" ht="9.75" customHeight="1">
      <c r="A828" s="357"/>
      <c r="B828" s="357"/>
      <c r="C828" s="357"/>
      <c r="D828" s="357"/>
      <c r="E828" s="357"/>
      <c r="F828" s="359"/>
      <c r="G828" s="357"/>
      <c r="H828" s="357"/>
      <c r="I828" s="357"/>
      <c r="J828" s="357"/>
      <c r="K828" s="357"/>
      <c r="L828" s="357"/>
      <c r="M828" s="357"/>
      <c r="N828" s="357"/>
      <c r="O828" s="357"/>
      <c r="P828" s="357"/>
      <c r="Q828" s="357"/>
      <c r="R828" s="357"/>
      <c r="S828" s="357"/>
      <c r="T828" s="357"/>
      <c r="U828" s="357"/>
      <c r="V828" s="357"/>
      <c r="W828" s="357"/>
      <c r="X828" s="357"/>
      <c r="Y828" s="357"/>
      <c r="Z828" s="357"/>
      <c r="AA828" s="357"/>
      <c r="AB828" s="357"/>
      <c r="AC828" s="357"/>
      <c r="AD828" s="357"/>
      <c r="AE828" s="357"/>
      <c r="AF828" s="357"/>
      <c r="AG828" s="357"/>
      <c r="AH828" s="357"/>
      <c r="AI828" s="357"/>
      <c r="AJ828" s="357"/>
      <c r="AK828" s="357"/>
      <c r="AL828" s="357"/>
      <c r="AM828" s="357"/>
      <c r="AN828" s="357"/>
      <c r="AO828" s="357"/>
      <c r="AP828" s="357"/>
      <c r="AQ828" s="357"/>
      <c r="AR828" s="357"/>
      <c r="AS828" s="357"/>
      <c r="AT828" s="357"/>
      <c r="AU828" s="357"/>
      <c r="AV828" s="357"/>
      <c r="AW828" s="357"/>
      <c r="AX828" s="357"/>
      <c r="AY828" s="357"/>
      <c r="AZ828" s="357"/>
      <c r="BA828" s="357"/>
      <c r="BB828" s="357"/>
      <c r="BC828" s="357"/>
      <c r="BD828" s="357"/>
      <c r="BE828" s="357"/>
      <c r="BF828" s="357"/>
      <c r="BG828" s="357"/>
      <c r="BH828" s="357"/>
      <c r="BI828" s="357"/>
      <c r="BJ828" s="357"/>
      <c r="BK828" s="357"/>
    </row>
    <row r="829" spans="1:63" ht="9.75" customHeight="1">
      <c r="A829" s="357"/>
      <c r="B829" s="357"/>
      <c r="C829" s="357"/>
      <c r="D829" s="357"/>
      <c r="E829" s="357"/>
      <c r="F829" s="359"/>
      <c r="G829" s="357"/>
      <c r="H829" s="357"/>
      <c r="I829" s="357"/>
      <c r="J829" s="357"/>
      <c r="K829" s="357"/>
      <c r="L829" s="357"/>
      <c r="M829" s="357"/>
      <c r="N829" s="357"/>
      <c r="O829" s="357"/>
      <c r="P829" s="357"/>
      <c r="Q829" s="357"/>
      <c r="R829" s="357"/>
      <c r="S829" s="357"/>
      <c r="T829" s="357"/>
      <c r="U829" s="357"/>
      <c r="V829" s="357"/>
      <c r="W829" s="357"/>
      <c r="X829" s="357"/>
      <c r="Y829" s="357"/>
      <c r="Z829" s="357"/>
      <c r="AA829" s="357"/>
      <c r="AB829" s="357"/>
      <c r="AC829" s="357"/>
      <c r="AD829" s="357"/>
      <c r="AE829" s="357"/>
      <c r="AF829" s="357"/>
      <c r="AG829" s="357"/>
      <c r="AH829" s="357"/>
      <c r="AI829" s="357"/>
      <c r="AJ829" s="357"/>
      <c r="AK829" s="357"/>
      <c r="AL829" s="357"/>
      <c r="AM829" s="357"/>
      <c r="AN829" s="357"/>
      <c r="AO829" s="357"/>
      <c r="AP829" s="357"/>
      <c r="AQ829" s="357"/>
      <c r="AR829" s="357"/>
      <c r="AS829" s="357"/>
      <c r="AT829" s="357"/>
      <c r="AU829" s="357"/>
      <c r="AV829" s="357"/>
      <c r="AW829" s="357"/>
      <c r="AX829" s="357"/>
      <c r="AY829" s="357"/>
      <c r="AZ829" s="357"/>
      <c r="BA829" s="357"/>
      <c r="BB829" s="357"/>
      <c r="BC829" s="357"/>
      <c r="BD829" s="357"/>
      <c r="BE829" s="357"/>
      <c r="BF829" s="357"/>
      <c r="BG829" s="357"/>
      <c r="BH829" s="357"/>
      <c r="BI829" s="357"/>
      <c r="BJ829" s="357"/>
      <c r="BK829" s="357"/>
    </row>
    <row r="830" spans="1:63" ht="9.75" customHeight="1">
      <c r="A830" s="357"/>
      <c r="B830" s="357"/>
      <c r="C830" s="357"/>
      <c r="D830" s="357"/>
      <c r="E830" s="357"/>
      <c r="F830" s="359"/>
      <c r="G830" s="357"/>
      <c r="H830" s="357"/>
      <c r="I830" s="357"/>
      <c r="J830" s="357"/>
      <c r="K830" s="357"/>
      <c r="L830" s="357"/>
      <c r="M830" s="357"/>
      <c r="N830" s="357"/>
      <c r="O830" s="357"/>
      <c r="P830" s="357"/>
      <c r="Q830" s="357"/>
      <c r="R830" s="357"/>
      <c r="S830" s="357"/>
      <c r="T830" s="357"/>
      <c r="U830" s="357"/>
      <c r="V830" s="357"/>
      <c r="W830" s="357"/>
      <c r="X830" s="357"/>
      <c r="Y830" s="357"/>
      <c r="Z830" s="357"/>
      <c r="AA830" s="357"/>
      <c r="AB830" s="357"/>
      <c r="AC830" s="357"/>
      <c r="AD830" s="357"/>
      <c r="AE830" s="357"/>
      <c r="AF830" s="357"/>
      <c r="AG830" s="357"/>
      <c r="AH830" s="357"/>
      <c r="AI830" s="357"/>
      <c r="AJ830" s="357"/>
      <c r="AK830" s="357"/>
      <c r="AL830" s="357"/>
      <c r="AM830" s="357"/>
      <c r="AN830" s="357"/>
      <c r="AO830" s="357"/>
      <c r="AP830" s="357"/>
      <c r="AQ830" s="357"/>
      <c r="AR830" s="357"/>
      <c r="AS830" s="357"/>
      <c r="AT830" s="357"/>
      <c r="AU830" s="357"/>
      <c r="AV830" s="357"/>
      <c r="AW830" s="357"/>
      <c r="AX830" s="357"/>
      <c r="AY830" s="357"/>
      <c r="AZ830" s="357"/>
      <c r="BA830" s="357"/>
      <c r="BB830" s="357"/>
      <c r="BC830" s="357"/>
      <c r="BD830" s="357"/>
      <c r="BE830" s="357"/>
      <c r="BF830" s="357"/>
      <c r="BG830" s="357"/>
      <c r="BH830" s="357"/>
      <c r="BI830" s="357"/>
      <c r="BJ830" s="357"/>
      <c r="BK830" s="357"/>
    </row>
    <row r="831" spans="1:63" ht="9.75" customHeight="1">
      <c r="A831" s="357"/>
      <c r="B831" s="357"/>
      <c r="C831" s="357"/>
      <c r="D831" s="357"/>
      <c r="E831" s="357"/>
      <c r="F831" s="359"/>
      <c r="G831" s="357"/>
      <c r="H831" s="357"/>
      <c r="I831" s="357"/>
      <c r="J831" s="357"/>
      <c r="K831" s="357"/>
      <c r="L831" s="357"/>
      <c r="M831" s="357"/>
      <c r="N831" s="357"/>
      <c r="O831" s="357"/>
      <c r="P831" s="357"/>
      <c r="Q831" s="357"/>
      <c r="R831" s="357"/>
      <c r="S831" s="357"/>
      <c r="T831" s="357"/>
      <c r="U831" s="357"/>
      <c r="V831" s="357"/>
      <c r="W831" s="357"/>
      <c r="X831" s="357"/>
      <c r="Y831" s="357"/>
      <c r="Z831" s="357"/>
      <c r="AA831" s="357"/>
      <c r="AB831" s="357"/>
      <c r="AC831" s="357"/>
      <c r="AD831" s="357"/>
      <c r="AE831" s="357"/>
      <c r="AF831" s="357"/>
      <c r="AG831" s="357"/>
      <c r="AH831" s="357"/>
      <c r="AI831" s="357"/>
      <c r="AJ831" s="357"/>
      <c r="AK831" s="357"/>
      <c r="AL831" s="357"/>
      <c r="AM831" s="357"/>
      <c r="AN831" s="357"/>
      <c r="AO831" s="357"/>
      <c r="AP831" s="357"/>
      <c r="AQ831" s="357"/>
      <c r="AR831" s="357"/>
      <c r="AS831" s="357"/>
      <c r="AT831" s="357"/>
      <c r="AU831" s="357"/>
      <c r="AV831" s="357"/>
      <c r="AW831" s="357"/>
      <c r="AX831" s="357"/>
      <c r="AY831" s="357"/>
      <c r="AZ831" s="357"/>
      <c r="BA831" s="357"/>
      <c r="BB831" s="357"/>
      <c r="BC831" s="357"/>
      <c r="BD831" s="357"/>
      <c r="BE831" s="357"/>
      <c r="BF831" s="357"/>
      <c r="BG831" s="357"/>
      <c r="BH831" s="357"/>
      <c r="BI831" s="357"/>
      <c r="BJ831" s="357"/>
      <c r="BK831" s="357"/>
    </row>
    <row r="832" spans="1:63" ht="9.75" customHeight="1">
      <c r="A832" s="357"/>
      <c r="B832" s="357"/>
      <c r="C832" s="357"/>
      <c r="D832" s="357"/>
      <c r="E832" s="357"/>
      <c r="F832" s="359"/>
      <c r="G832" s="357"/>
      <c r="H832" s="357"/>
      <c r="I832" s="357"/>
      <c r="J832" s="357"/>
      <c r="K832" s="357"/>
      <c r="L832" s="357"/>
      <c r="M832" s="357"/>
      <c r="N832" s="357"/>
      <c r="O832" s="357"/>
      <c r="P832" s="357"/>
      <c r="Q832" s="357"/>
      <c r="R832" s="357"/>
      <c r="S832" s="357"/>
      <c r="T832" s="357"/>
      <c r="U832" s="357"/>
      <c r="V832" s="357"/>
      <c r="W832" s="357"/>
      <c r="X832" s="357"/>
      <c r="Y832" s="357"/>
      <c r="Z832" s="357"/>
      <c r="AA832" s="357"/>
      <c r="AB832" s="357"/>
      <c r="AC832" s="357"/>
      <c r="AD832" s="357"/>
      <c r="AE832" s="357"/>
      <c r="AF832" s="357"/>
      <c r="AG832" s="357"/>
      <c r="AH832" s="357"/>
      <c r="AI832" s="357"/>
      <c r="AJ832" s="357"/>
      <c r="AK832" s="357"/>
      <c r="AL832" s="357"/>
      <c r="AM832" s="357"/>
      <c r="AN832" s="357"/>
      <c r="AO832" s="357"/>
      <c r="AP832" s="357"/>
      <c r="AQ832" s="357"/>
      <c r="AR832" s="357"/>
      <c r="AS832" s="357"/>
      <c r="AT832" s="357"/>
      <c r="AU832" s="357"/>
      <c r="AV832" s="357"/>
      <c r="AW832" s="357"/>
      <c r="AX832" s="357"/>
      <c r="AY832" s="357"/>
      <c r="AZ832" s="357"/>
      <c r="BA832" s="357"/>
      <c r="BB832" s="357"/>
      <c r="BC832" s="357"/>
      <c r="BD832" s="357"/>
      <c r="BE832" s="357"/>
      <c r="BF832" s="357"/>
      <c r="BG832" s="357"/>
      <c r="BH832" s="357"/>
      <c r="BI832" s="357"/>
      <c r="BJ832" s="357"/>
      <c r="BK832" s="357"/>
    </row>
    <row r="833" spans="1:63" ht="9.75" customHeight="1">
      <c r="A833" s="357"/>
      <c r="B833" s="357"/>
      <c r="C833" s="357"/>
      <c r="D833" s="357"/>
      <c r="E833" s="357"/>
      <c r="F833" s="359"/>
      <c r="G833" s="357"/>
      <c r="H833" s="357"/>
      <c r="I833" s="357"/>
      <c r="J833" s="357"/>
      <c r="K833" s="357"/>
      <c r="L833" s="357"/>
      <c r="M833" s="357"/>
      <c r="N833" s="357"/>
      <c r="O833" s="357"/>
      <c r="P833" s="357"/>
      <c r="Q833" s="357"/>
      <c r="R833" s="357"/>
      <c r="S833" s="357"/>
      <c r="T833" s="357"/>
      <c r="U833" s="357"/>
      <c r="V833" s="357"/>
      <c r="W833" s="357"/>
      <c r="X833" s="357"/>
      <c r="Y833" s="357"/>
      <c r="Z833" s="357"/>
      <c r="AA833" s="357"/>
      <c r="AB833" s="357"/>
      <c r="AC833" s="357"/>
      <c r="AD833" s="357"/>
      <c r="AE833" s="357"/>
      <c r="AF833" s="357"/>
      <c r="AG833" s="357"/>
      <c r="AH833" s="357"/>
      <c r="AI833" s="357"/>
      <c r="AJ833" s="357"/>
      <c r="AK833" s="357"/>
      <c r="AL833" s="357"/>
      <c r="AM833" s="357"/>
      <c r="AN833" s="357"/>
      <c r="AO833" s="357"/>
      <c r="AP833" s="357"/>
      <c r="AQ833" s="357"/>
      <c r="AR833" s="357"/>
      <c r="AS833" s="357"/>
      <c r="AT833" s="357"/>
      <c r="AU833" s="357"/>
      <c r="AV833" s="357"/>
      <c r="AW833" s="357"/>
      <c r="AX833" s="357"/>
      <c r="AY833" s="357"/>
      <c r="AZ833" s="357"/>
      <c r="BA833" s="357"/>
      <c r="BB833" s="357"/>
      <c r="BC833" s="357"/>
      <c r="BD833" s="357"/>
      <c r="BE833" s="357"/>
      <c r="BF833" s="357"/>
      <c r="BG833" s="357"/>
      <c r="BH833" s="357"/>
      <c r="BI833" s="357"/>
      <c r="BJ833" s="357"/>
      <c r="BK833" s="357"/>
    </row>
    <row r="834" spans="1:63" ht="9.75" customHeight="1">
      <c r="A834" s="357"/>
      <c r="B834" s="357"/>
      <c r="C834" s="357"/>
      <c r="D834" s="357"/>
      <c r="E834" s="357"/>
      <c r="F834" s="359"/>
      <c r="G834" s="357"/>
      <c r="H834" s="357"/>
      <c r="I834" s="357"/>
      <c r="J834" s="357"/>
      <c r="K834" s="357"/>
      <c r="L834" s="357"/>
      <c r="M834" s="357"/>
      <c r="N834" s="357"/>
      <c r="O834" s="357"/>
      <c r="P834" s="357"/>
      <c r="Q834" s="357"/>
      <c r="R834" s="357"/>
      <c r="S834" s="357"/>
      <c r="T834" s="357"/>
      <c r="U834" s="357"/>
      <c r="V834" s="357"/>
      <c r="W834" s="357"/>
      <c r="X834" s="357"/>
      <c r="Y834" s="357"/>
      <c r="Z834" s="357"/>
      <c r="AA834" s="357"/>
      <c r="AB834" s="357"/>
      <c r="AC834" s="357"/>
      <c r="AD834" s="357"/>
      <c r="AE834" s="357"/>
      <c r="AF834" s="357"/>
      <c r="AG834" s="357"/>
      <c r="AH834" s="357"/>
      <c r="AI834" s="357"/>
      <c r="AJ834" s="357"/>
      <c r="AK834" s="357"/>
      <c r="AL834" s="357"/>
      <c r="AM834" s="357"/>
      <c r="AN834" s="357"/>
      <c r="AO834" s="357"/>
      <c r="AP834" s="357"/>
      <c r="AQ834" s="357"/>
      <c r="AR834" s="357"/>
      <c r="AS834" s="357"/>
      <c r="AT834" s="357"/>
      <c r="AU834" s="357"/>
      <c r="AV834" s="357"/>
      <c r="AW834" s="357"/>
      <c r="AX834" s="357"/>
      <c r="AY834" s="357"/>
      <c r="AZ834" s="357"/>
      <c r="BA834" s="357"/>
      <c r="BB834" s="357"/>
      <c r="BC834" s="357"/>
      <c r="BD834" s="357"/>
      <c r="BE834" s="357"/>
      <c r="BF834" s="357"/>
      <c r="BG834" s="357"/>
      <c r="BH834" s="357"/>
      <c r="BI834" s="357"/>
      <c r="BJ834" s="357"/>
      <c r="BK834" s="357"/>
    </row>
    <row r="835" spans="1:63" ht="9.75" customHeight="1">
      <c r="A835" s="357"/>
      <c r="B835" s="357"/>
      <c r="C835" s="357"/>
      <c r="D835" s="357"/>
      <c r="E835" s="357"/>
      <c r="F835" s="359"/>
      <c r="G835" s="357"/>
      <c r="H835" s="357"/>
      <c r="I835" s="357"/>
      <c r="J835" s="357"/>
      <c r="K835" s="357"/>
      <c r="L835" s="357"/>
      <c r="M835" s="357"/>
      <c r="N835" s="357"/>
      <c r="O835" s="357"/>
      <c r="P835" s="357"/>
      <c r="Q835" s="357"/>
      <c r="R835" s="357"/>
      <c r="S835" s="357"/>
      <c r="T835" s="357"/>
      <c r="U835" s="357"/>
      <c r="V835" s="357"/>
      <c r="W835" s="357"/>
      <c r="X835" s="357"/>
      <c r="Y835" s="357"/>
      <c r="Z835" s="357"/>
      <c r="AA835" s="357"/>
      <c r="AB835" s="357"/>
      <c r="AC835" s="357"/>
      <c r="AD835" s="357"/>
      <c r="AE835" s="357"/>
      <c r="AF835" s="357"/>
      <c r="AG835" s="357"/>
      <c r="AH835" s="357"/>
      <c r="AI835" s="357"/>
      <c r="AJ835" s="357"/>
      <c r="AK835" s="357"/>
      <c r="AL835" s="357"/>
      <c r="AM835" s="357"/>
      <c r="AN835" s="357"/>
      <c r="AO835" s="357"/>
      <c r="AP835" s="357"/>
      <c r="AQ835" s="357"/>
      <c r="AR835" s="357"/>
      <c r="AS835" s="357"/>
      <c r="AT835" s="357"/>
      <c r="AU835" s="357"/>
      <c r="AV835" s="357"/>
      <c r="AW835" s="357"/>
      <c r="AX835" s="357"/>
      <c r="AY835" s="357"/>
      <c r="AZ835" s="357"/>
      <c r="BA835" s="357"/>
      <c r="BB835" s="357"/>
      <c r="BC835" s="357"/>
      <c r="BD835" s="357"/>
      <c r="BE835" s="357"/>
      <c r="BF835" s="357"/>
      <c r="BG835" s="357"/>
      <c r="BH835" s="357"/>
      <c r="BI835" s="357"/>
      <c r="BJ835" s="357"/>
      <c r="BK835" s="357"/>
    </row>
    <row r="836" spans="1:63" ht="9.75" customHeight="1">
      <c r="A836" s="357"/>
      <c r="B836" s="357"/>
      <c r="C836" s="357"/>
      <c r="D836" s="357"/>
      <c r="E836" s="357"/>
      <c r="F836" s="359"/>
      <c r="G836" s="357"/>
      <c r="H836" s="357"/>
      <c r="I836" s="357"/>
      <c r="J836" s="357"/>
      <c r="K836" s="357"/>
      <c r="L836" s="357"/>
      <c r="M836" s="357"/>
      <c r="N836" s="357"/>
      <c r="O836" s="357"/>
      <c r="P836" s="357"/>
      <c r="Q836" s="357"/>
      <c r="R836" s="357"/>
      <c r="S836" s="357"/>
      <c r="T836" s="357"/>
      <c r="U836" s="357"/>
      <c r="V836" s="357"/>
      <c r="W836" s="357"/>
      <c r="X836" s="357"/>
      <c r="Y836" s="357"/>
      <c r="Z836" s="357"/>
      <c r="AA836" s="357"/>
      <c r="AB836" s="357"/>
      <c r="AC836" s="357"/>
      <c r="AD836" s="357"/>
      <c r="AE836" s="357"/>
      <c r="AF836" s="357"/>
      <c r="AG836" s="357"/>
      <c r="AH836" s="357"/>
      <c r="AI836" s="357"/>
      <c r="AJ836" s="357"/>
      <c r="AK836" s="357"/>
      <c r="AL836" s="357"/>
      <c r="AM836" s="357"/>
      <c r="AN836" s="357"/>
      <c r="AO836" s="357"/>
      <c r="AP836" s="357"/>
      <c r="AQ836" s="357"/>
      <c r="AR836" s="357"/>
      <c r="AS836" s="357"/>
      <c r="AT836" s="357"/>
      <c r="AU836" s="357"/>
      <c r="AV836" s="357"/>
      <c r="AW836" s="357"/>
      <c r="AX836" s="357"/>
      <c r="AY836" s="357"/>
      <c r="AZ836" s="357"/>
      <c r="BA836" s="357"/>
      <c r="BB836" s="357"/>
      <c r="BC836" s="357"/>
      <c r="BD836" s="357"/>
      <c r="BE836" s="357"/>
      <c r="BF836" s="357"/>
      <c r="BG836" s="357"/>
      <c r="BH836" s="357"/>
      <c r="BI836" s="357"/>
      <c r="BJ836" s="357"/>
      <c r="BK836" s="357"/>
    </row>
    <row r="837" spans="1:63" ht="9.75" customHeight="1">
      <c r="A837" s="357"/>
      <c r="B837" s="357"/>
      <c r="C837" s="357"/>
      <c r="D837" s="357"/>
      <c r="E837" s="357"/>
      <c r="F837" s="359"/>
      <c r="G837" s="357"/>
      <c r="H837" s="357"/>
      <c r="I837" s="357"/>
      <c r="J837" s="357"/>
      <c r="K837" s="357"/>
      <c r="L837" s="357"/>
      <c r="M837" s="357"/>
      <c r="N837" s="357"/>
      <c r="O837" s="357"/>
      <c r="P837" s="357"/>
      <c r="Q837" s="357"/>
      <c r="R837" s="357"/>
      <c r="S837" s="357"/>
      <c r="T837" s="357"/>
      <c r="U837" s="357"/>
      <c r="V837" s="357"/>
      <c r="W837" s="357"/>
      <c r="X837" s="357"/>
      <c r="Y837" s="357"/>
      <c r="Z837" s="357"/>
      <c r="AA837" s="357"/>
      <c r="AB837" s="357"/>
      <c r="AC837" s="357"/>
      <c r="AD837" s="357"/>
      <c r="AE837" s="357"/>
      <c r="AF837" s="357"/>
      <c r="AG837" s="357"/>
      <c r="AH837" s="357"/>
      <c r="AI837" s="357"/>
      <c r="AJ837" s="357"/>
      <c r="AK837" s="357"/>
      <c r="AL837" s="357"/>
      <c r="AM837" s="357"/>
      <c r="AN837" s="357"/>
      <c r="AO837" s="357"/>
      <c r="AP837" s="357"/>
      <c r="AQ837" s="357"/>
      <c r="AR837" s="357"/>
      <c r="AS837" s="357"/>
      <c r="AT837" s="357"/>
      <c r="AU837" s="357"/>
      <c r="AV837" s="357"/>
      <c r="AW837" s="357"/>
      <c r="AX837" s="357"/>
      <c r="AY837" s="357"/>
      <c r="AZ837" s="357"/>
      <c r="BA837" s="357"/>
      <c r="BB837" s="357"/>
      <c r="BC837" s="357"/>
      <c r="BD837" s="357"/>
      <c r="BE837" s="357"/>
      <c r="BF837" s="357"/>
      <c r="BG837" s="357"/>
      <c r="BH837" s="357"/>
      <c r="BI837" s="357"/>
      <c r="BJ837" s="357"/>
      <c r="BK837" s="357"/>
    </row>
    <row r="838" spans="1:63" ht="9.75" customHeight="1">
      <c r="A838" s="357"/>
      <c r="B838" s="357"/>
      <c r="C838" s="357"/>
      <c r="D838" s="357"/>
      <c r="E838" s="357"/>
      <c r="F838" s="359"/>
      <c r="G838" s="357"/>
      <c r="H838" s="357"/>
      <c r="I838" s="357"/>
      <c r="J838" s="357"/>
      <c r="K838" s="357"/>
      <c r="L838" s="357"/>
      <c r="M838" s="357"/>
      <c r="N838" s="357"/>
      <c r="O838" s="357"/>
      <c r="P838" s="357"/>
      <c r="Q838" s="357"/>
      <c r="R838" s="357"/>
      <c r="S838" s="357"/>
      <c r="T838" s="357"/>
      <c r="U838" s="357"/>
      <c r="V838" s="357"/>
      <c r="W838" s="357"/>
      <c r="X838" s="357"/>
      <c r="Y838" s="357"/>
      <c r="Z838" s="357"/>
      <c r="AA838" s="357"/>
      <c r="AB838" s="357"/>
      <c r="AC838" s="357"/>
      <c r="AD838" s="357"/>
      <c r="AE838" s="357"/>
      <c r="AF838" s="357"/>
      <c r="AG838" s="357"/>
      <c r="AH838" s="357"/>
      <c r="AI838" s="357"/>
      <c r="AJ838" s="357"/>
      <c r="AK838" s="357"/>
      <c r="AL838" s="357"/>
      <c r="AM838" s="357"/>
      <c r="AN838" s="357"/>
      <c r="AO838" s="357"/>
      <c r="AP838" s="357"/>
      <c r="AQ838" s="357"/>
      <c r="AR838" s="357"/>
      <c r="AS838" s="357"/>
      <c r="AT838" s="357"/>
      <c r="AU838" s="357"/>
      <c r="AV838" s="357"/>
      <c r="AW838" s="357"/>
      <c r="AX838" s="357"/>
      <c r="AY838" s="357"/>
      <c r="AZ838" s="357"/>
      <c r="BA838" s="357"/>
      <c r="BB838" s="357"/>
      <c r="BC838" s="357"/>
      <c r="BD838" s="357"/>
      <c r="BE838" s="357"/>
      <c r="BF838" s="357"/>
      <c r="BG838" s="357"/>
      <c r="BH838" s="357"/>
      <c r="BI838" s="357"/>
      <c r="BJ838" s="357"/>
      <c r="BK838" s="357"/>
    </row>
    <row r="839" spans="1:63" ht="9.75" customHeight="1">
      <c r="A839" s="357"/>
      <c r="B839" s="357"/>
      <c r="C839" s="357"/>
      <c r="D839" s="357"/>
      <c r="E839" s="357"/>
      <c r="F839" s="359"/>
      <c r="G839" s="357"/>
      <c r="H839" s="357"/>
      <c r="I839" s="357"/>
      <c r="J839" s="357"/>
      <c r="K839" s="357"/>
      <c r="L839" s="357"/>
      <c r="M839" s="357"/>
      <c r="N839" s="357"/>
      <c r="O839" s="357"/>
      <c r="P839" s="357"/>
      <c r="Q839" s="357"/>
      <c r="R839" s="357"/>
      <c r="S839" s="357"/>
      <c r="T839" s="357"/>
      <c r="U839" s="357"/>
      <c r="V839" s="357"/>
      <c r="W839" s="357"/>
      <c r="X839" s="357"/>
      <c r="Y839" s="357"/>
      <c r="Z839" s="357"/>
      <c r="AA839" s="357"/>
      <c r="AB839" s="357"/>
      <c r="AC839" s="357"/>
      <c r="AD839" s="357"/>
      <c r="AE839" s="357"/>
      <c r="AF839" s="357"/>
      <c r="AG839" s="357"/>
      <c r="AH839" s="357"/>
      <c r="AI839" s="357"/>
      <c r="AJ839" s="357"/>
      <c r="AK839" s="357"/>
      <c r="AL839" s="357"/>
      <c r="AM839" s="357"/>
      <c r="AN839" s="357"/>
      <c r="AO839" s="357"/>
      <c r="AP839" s="357"/>
      <c r="AQ839" s="357"/>
      <c r="AR839" s="357"/>
      <c r="AS839" s="357"/>
      <c r="AT839" s="357"/>
      <c r="AU839" s="357"/>
      <c r="AV839" s="357"/>
      <c r="AW839" s="357"/>
      <c r="AX839" s="357"/>
      <c r="AY839" s="357"/>
      <c r="AZ839" s="357"/>
      <c r="BA839" s="357"/>
      <c r="BB839" s="357"/>
      <c r="BC839" s="357"/>
      <c r="BD839" s="357"/>
      <c r="BE839" s="357"/>
      <c r="BF839" s="357"/>
      <c r="BG839" s="357"/>
      <c r="BH839" s="357"/>
      <c r="BI839" s="357"/>
      <c r="BJ839" s="357"/>
      <c r="BK839" s="357"/>
    </row>
    <row r="840" spans="1:63" ht="9.75" customHeight="1">
      <c r="A840" s="357"/>
      <c r="B840" s="357"/>
      <c r="C840" s="357"/>
      <c r="D840" s="357"/>
      <c r="E840" s="357"/>
      <c r="F840" s="359"/>
      <c r="G840" s="357"/>
      <c r="H840" s="357"/>
      <c r="I840" s="357"/>
      <c r="J840" s="357"/>
      <c r="K840" s="357"/>
      <c r="L840" s="357"/>
      <c r="M840" s="357"/>
      <c r="N840" s="357"/>
      <c r="O840" s="357"/>
      <c r="P840" s="357"/>
      <c r="Q840" s="357"/>
      <c r="R840" s="357"/>
      <c r="S840" s="357"/>
      <c r="T840" s="357"/>
      <c r="U840" s="357"/>
      <c r="V840" s="357"/>
      <c r="W840" s="357"/>
      <c r="X840" s="357"/>
      <c r="Y840" s="357"/>
      <c r="Z840" s="357"/>
      <c r="AA840" s="357"/>
      <c r="AB840" s="357"/>
      <c r="AC840" s="357"/>
      <c r="AD840" s="357"/>
      <c r="AE840" s="357"/>
      <c r="AF840" s="357"/>
      <c r="AG840" s="357"/>
      <c r="AH840" s="357"/>
      <c r="AI840" s="357"/>
      <c r="AJ840" s="357"/>
      <c r="AK840" s="357"/>
      <c r="AL840" s="357"/>
      <c r="AM840" s="357"/>
      <c r="AN840" s="357"/>
      <c r="AO840" s="357"/>
      <c r="AP840" s="357"/>
      <c r="AQ840" s="357"/>
      <c r="AR840" s="357"/>
      <c r="AS840" s="357"/>
      <c r="AT840" s="357"/>
      <c r="AU840" s="357"/>
      <c r="AV840" s="357"/>
      <c r="AW840" s="357"/>
      <c r="AX840" s="357"/>
      <c r="AY840" s="357"/>
      <c r="AZ840" s="357"/>
      <c r="BA840" s="357"/>
      <c r="BB840" s="357"/>
      <c r="BC840" s="357"/>
      <c r="BD840" s="357"/>
      <c r="BE840" s="357"/>
      <c r="BF840" s="357"/>
      <c r="BG840" s="357"/>
      <c r="BH840" s="357"/>
      <c r="BI840" s="357"/>
      <c r="BJ840" s="357"/>
      <c r="BK840" s="357"/>
    </row>
    <row r="841" spans="1:63" ht="9.75" customHeight="1">
      <c r="A841" s="357"/>
      <c r="B841" s="357"/>
      <c r="C841" s="357"/>
      <c r="D841" s="357"/>
      <c r="E841" s="357"/>
      <c r="F841" s="359"/>
      <c r="G841" s="357"/>
      <c r="H841" s="357"/>
      <c r="I841" s="357"/>
      <c r="J841" s="357"/>
      <c r="K841" s="357"/>
      <c r="L841" s="357"/>
      <c r="M841" s="357"/>
      <c r="N841" s="357"/>
      <c r="O841" s="357"/>
      <c r="P841" s="357"/>
      <c r="Q841" s="357"/>
      <c r="R841" s="357"/>
      <c r="S841" s="357"/>
      <c r="T841" s="357"/>
      <c r="U841" s="357"/>
      <c r="V841" s="357"/>
      <c r="W841" s="357"/>
      <c r="X841" s="357"/>
      <c r="Y841" s="357"/>
      <c r="Z841" s="357"/>
      <c r="AA841" s="357"/>
      <c r="AB841" s="357"/>
      <c r="AC841" s="357"/>
      <c r="AD841" s="357"/>
      <c r="AE841" s="357"/>
      <c r="AF841" s="357"/>
      <c r="AG841" s="357"/>
      <c r="AH841" s="357"/>
      <c r="AI841" s="357"/>
      <c r="AJ841" s="357"/>
      <c r="AK841" s="357"/>
      <c r="AL841" s="357"/>
      <c r="AM841" s="357"/>
      <c r="AN841" s="357"/>
      <c r="AO841" s="357"/>
      <c r="AP841" s="357"/>
      <c r="AQ841" s="357"/>
      <c r="AR841" s="357"/>
      <c r="AS841" s="357"/>
      <c r="AT841" s="357"/>
      <c r="AU841" s="357"/>
      <c r="AV841" s="357"/>
      <c r="AW841" s="357"/>
      <c r="AX841" s="357"/>
      <c r="AY841" s="357"/>
      <c r="AZ841" s="357"/>
      <c r="BA841" s="357"/>
      <c r="BB841" s="357"/>
      <c r="BC841" s="357"/>
      <c r="BD841" s="357"/>
      <c r="BE841" s="357"/>
      <c r="BF841" s="357"/>
      <c r="BG841" s="357"/>
      <c r="BH841" s="357"/>
      <c r="BI841" s="357"/>
      <c r="BJ841" s="357"/>
      <c r="BK841" s="357"/>
    </row>
    <row r="842" spans="1:63" ht="9.75" customHeight="1">
      <c r="A842" s="357"/>
      <c r="B842" s="357"/>
      <c r="C842" s="357"/>
      <c r="D842" s="357"/>
      <c r="E842" s="357"/>
      <c r="F842" s="359"/>
      <c r="G842" s="357"/>
      <c r="H842" s="357"/>
      <c r="I842" s="357"/>
      <c r="J842" s="357"/>
      <c r="K842" s="357"/>
      <c r="L842" s="357"/>
      <c r="M842" s="357"/>
      <c r="N842" s="357"/>
      <c r="O842" s="357"/>
      <c r="P842" s="357"/>
      <c r="Q842" s="357"/>
      <c r="R842" s="357"/>
      <c r="S842" s="357"/>
      <c r="T842" s="357"/>
      <c r="U842" s="357"/>
      <c r="V842" s="357"/>
      <c r="W842" s="357"/>
      <c r="X842" s="357"/>
      <c r="Y842" s="357"/>
      <c r="Z842" s="357"/>
      <c r="AA842" s="357"/>
      <c r="AB842" s="357"/>
      <c r="AC842" s="357"/>
      <c r="AD842" s="357"/>
      <c r="AE842" s="357"/>
      <c r="AF842" s="357"/>
      <c r="AG842" s="357"/>
      <c r="AH842" s="357"/>
      <c r="AI842" s="357"/>
      <c r="AJ842" s="357"/>
      <c r="AK842" s="357"/>
      <c r="AL842" s="357"/>
      <c r="AM842" s="357"/>
      <c r="AN842" s="357"/>
      <c r="AO842" s="357"/>
      <c r="AP842" s="357"/>
      <c r="AQ842" s="357"/>
      <c r="AR842" s="357"/>
      <c r="AS842" s="357"/>
      <c r="AT842" s="357"/>
      <c r="AU842" s="357"/>
      <c r="AV842" s="357"/>
      <c r="AW842" s="357"/>
      <c r="AX842" s="357"/>
      <c r="AY842" s="357"/>
      <c r="AZ842" s="357"/>
      <c r="BA842" s="357"/>
      <c r="BB842" s="357"/>
      <c r="BC842" s="357"/>
      <c r="BD842" s="357"/>
      <c r="BE842" s="357"/>
      <c r="BF842" s="357"/>
      <c r="BG842" s="357"/>
      <c r="BH842" s="357"/>
      <c r="BI842" s="357"/>
      <c r="BJ842" s="357"/>
      <c r="BK842" s="357"/>
    </row>
    <row r="843" spans="1:63" ht="9.75" customHeight="1">
      <c r="A843" s="357"/>
      <c r="B843" s="357"/>
      <c r="C843" s="357"/>
      <c r="D843" s="357"/>
      <c r="E843" s="357"/>
      <c r="F843" s="359"/>
      <c r="G843" s="357"/>
      <c r="H843" s="357"/>
      <c r="I843" s="357"/>
      <c r="J843" s="357"/>
      <c r="K843" s="357"/>
      <c r="L843" s="357"/>
      <c r="M843" s="357"/>
      <c r="N843" s="357"/>
      <c r="O843" s="357"/>
      <c r="P843" s="357"/>
      <c r="Q843" s="357"/>
      <c r="R843" s="357"/>
      <c r="S843" s="357"/>
      <c r="T843" s="357"/>
      <c r="U843" s="357"/>
      <c r="V843" s="357"/>
      <c r="W843" s="357"/>
      <c r="X843" s="357"/>
      <c r="Y843" s="357"/>
      <c r="Z843" s="357"/>
      <c r="AA843" s="357"/>
      <c r="AB843" s="357"/>
      <c r="AC843" s="357"/>
      <c r="AD843" s="357"/>
      <c r="AE843" s="357"/>
      <c r="AF843" s="357"/>
      <c r="AG843" s="357"/>
      <c r="AH843" s="357"/>
      <c r="AI843" s="357"/>
      <c r="AJ843" s="357"/>
      <c r="AK843" s="357"/>
      <c r="AL843" s="357"/>
      <c r="AM843" s="357"/>
      <c r="AN843" s="357"/>
      <c r="AO843" s="357"/>
      <c r="AP843" s="357"/>
      <c r="AQ843" s="357"/>
      <c r="AR843" s="357"/>
      <c r="AS843" s="357"/>
      <c r="AT843" s="357"/>
      <c r="AU843" s="357"/>
      <c r="AV843" s="357"/>
      <c r="AW843" s="357"/>
      <c r="AX843" s="357"/>
      <c r="AY843" s="357"/>
      <c r="AZ843" s="357"/>
      <c r="BA843" s="357"/>
      <c r="BB843" s="357"/>
      <c r="BC843" s="357"/>
      <c r="BD843" s="357"/>
      <c r="BE843" s="357"/>
      <c r="BF843" s="357"/>
      <c r="BG843" s="357"/>
      <c r="BH843" s="357"/>
      <c r="BI843" s="357"/>
      <c r="BJ843" s="357"/>
      <c r="BK843" s="357"/>
    </row>
    <row r="844" spans="1:63" ht="9.75" customHeight="1">
      <c r="A844" s="357"/>
      <c r="B844" s="357"/>
      <c r="C844" s="357"/>
      <c r="D844" s="357"/>
      <c r="E844" s="357"/>
      <c r="F844" s="359"/>
      <c r="G844" s="357"/>
      <c r="H844" s="357"/>
      <c r="I844" s="357"/>
      <c r="J844" s="357"/>
      <c r="K844" s="357"/>
      <c r="L844" s="357"/>
      <c r="M844" s="357"/>
      <c r="N844" s="357"/>
      <c r="O844" s="357"/>
      <c r="P844" s="357"/>
      <c r="Q844" s="357"/>
      <c r="R844" s="357"/>
      <c r="S844" s="357"/>
      <c r="T844" s="357"/>
      <c r="U844" s="357"/>
      <c r="V844" s="357"/>
      <c r="W844" s="357"/>
      <c r="X844" s="357"/>
      <c r="Y844" s="357"/>
      <c r="Z844" s="357"/>
      <c r="AA844" s="357"/>
      <c r="AB844" s="357"/>
      <c r="AC844" s="357"/>
      <c r="AD844" s="357"/>
      <c r="AE844" s="357"/>
      <c r="AF844" s="357"/>
      <c r="AG844" s="357"/>
      <c r="AH844" s="357"/>
      <c r="AI844" s="357"/>
      <c r="AJ844" s="357"/>
      <c r="AK844" s="357"/>
      <c r="AL844" s="357"/>
      <c r="AM844" s="357"/>
      <c r="AN844" s="357"/>
      <c r="AO844" s="357"/>
      <c r="AP844" s="357"/>
      <c r="AQ844" s="357"/>
      <c r="AR844" s="357"/>
      <c r="AS844" s="357"/>
      <c r="AT844" s="357"/>
      <c r="AU844" s="357"/>
      <c r="AV844" s="357"/>
      <c r="AW844" s="357"/>
      <c r="AX844" s="357"/>
      <c r="AY844" s="357"/>
      <c r="AZ844" s="357"/>
      <c r="BA844" s="357"/>
      <c r="BB844" s="357"/>
      <c r="BC844" s="357"/>
      <c r="BD844" s="357"/>
      <c r="BE844" s="357"/>
      <c r="BF844" s="357"/>
      <c r="BG844" s="357"/>
      <c r="BH844" s="357"/>
      <c r="BI844" s="357"/>
      <c r="BJ844" s="357"/>
      <c r="BK844" s="357"/>
    </row>
    <row r="845" spans="1:63" ht="9.75" customHeight="1">
      <c r="A845" s="357"/>
      <c r="B845" s="357"/>
      <c r="C845" s="357"/>
      <c r="D845" s="357"/>
      <c r="E845" s="357"/>
      <c r="F845" s="359"/>
      <c r="G845" s="357"/>
      <c r="H845" s="357"/>
      <c r="I845" s="357"/>
      <c r="J845" s="357"/>
      <c r="K845" s="357"/>
      <c r="L845" s="357"/>
      <c r="M845" s="357"/>
      <c r="N845" s="357"/>
      <c r="O845" s="357"/>
      <c r="P845" s="357"/>
      <c r="Q845" s="357"/>
      <c r="R845" s="357"/>
      <c r="S845" s="357"/>
      <c r="T845" s="357"/>
      <c r="U845" s="357"/>
      <c r="V845" s="357"/>
      <c r="W845" s="357"/>
      <c r="X845" s="357"/>
      <c r="Y845" s="357"/>
      <c r="Z845" s="357"/>
      <c r="AA845" s="357"/>
      <c r="AB845" s="357"/>
      <c r="AC845" s="357"/>
      <c r="AD845" s="357"/>
      <c r="AE845" s="357"/>
      <c r="AF845" s="357"/>
      <c r="AG845" s="357"/>
      <c r="AH845" s="357"/>
      <c r="AI845" s="357"/>
      <c r="AJ845" s="357"/>
      <c r="AK845" s="357"/>
      <c r="AL845" s="357"/>
      <c r="AM845" s="357"/>
      <c r="AN845" s="357"/>
      <c r="AO845" s="357"/>
      <c r="AP845" s="357"/>
      <c r="AQ845" s="357"/>
      <c r="AR845" s="357"/>
      <c r="AS845" s="357"/>
      <c r="AT845" s="357"/>
      <c r="AU845" s="357"/>
      <c r="AV845" s="357"/>
      <c r="AW845" s="357"/>
      <c r="AX845" s="357"/>
      <c r="AY845" s="357"/>
      <c r="AZ845" s="357"/>
      <c r="BA845" s="357"/>
      <c r="BB845" s="357"/>
      <c r="BC845" s="357"/>
      <c r="BD845" s="357"/>
      <c r="BE845" s="357"/>
      <c r="BF845" s="357"/>
      <c r="BG845" s="357"/>
      <c r="BH845" s="357"/>
      <c r="BI845" s="357"/>
      <c r="BJ845" s="357"/>
      <c r="BK845" s="357"/>
    </row>
    <row r="846" spans="1:63" ht="9.75" customHeight="1">
      <c r="A846" s="357"/>
      <c r="B846" s="357"/>
      <c r="C846" s="357"/>
      <c r="D846" s="357"/>
      <c r="E846" s="357"/>
      <c r="F846" s="359"/>
      <c r="G846" s="357"/>
      <c r="H846" s="357"/>
      <c r="I846" s="357"/>
      <c r="J846" s="357"/>
      <c r="K846" s="357"/>
      <c r="L846" s="357"/>
      <c r="M846" s="357"/>
      <c r="N846" s="357"/>
      <c r="O846" s="357"/>
      <c r="P846" s="357"/>
      <c r="Q846" s="357"/>
      <c r="R846" s="357"/>
      <c r="S846" s="357"/>
      <c r="T846" s="357"/>
      <c r="U846" s="357"/>
      <c r="V846" s="357"/>
      <c r="W846" s="357"/>
      <c r="X846" s="357"/>
      <c r="Y846" s="357"/>
      <c r="Z846" s="357"/>
      <c r="AA846" s="357"/>
      <c r="AB846" s="357"/>
      <c r="AC846" s="357"/>
      <c r="AD846" s="357"/>
      <c r="AE846" s="357"/>
      <c r="AF846" s="357"/>
      <c r="AG846" s="357"/>
      <c r="AH846" s="357"/>
      <c r="AI846" s="357"/>
      <c r="AJ846" s="357"/>
      <c r="AK846" s="357"/>
      <c r="AL846" s="357"/>
      <c r="AM846" s="357"/>
      <c r="AN846" s="357"/>
      <c r="AO846" s="357"/>
      <c r="AP846" s="357"/>
      <c r="AQ846" s="357"/>
      <c r="AR846" s="357"/>
      <c r="AS846" s="357"/>
      <c r="AT846" s="357"/>
      <c r="AU846" s="357"/>
      <c r="AV846" s="357"/>
      <c r="AW846" s="357"/>
      <c r="AX846" s="357"/>
      <c r="AY846" s="357"/>
      <c r="AZ846" s="357"/>
      <c r="BA846" s="357"/>
      <c r="BB846" s="357"/>
      <c r="BC846" s="357"/>
      <c r="BD846" s="357"/>
      <c r="BE846" s="357"/>
      <c r="BF846" s="357"/>
      <c r="BG846" s="357"/>
      <c r="BH846" s="357"/>
      <c r="BI846" s="357"/>
      <c r="BJ846" s="357"/>
      <c r="BK846" s="357"/>
    </row>
    <row r="847" spans="1:63" ht="9.75" customHeight="1">
      <c r="A847" s="357"/>
      <c r="B847" s="357"/>
      <c r="C847" s="357"/>
      <c r="D847" s="357"/>
      <c r="E847" s="357"/>
      <c r="F847" s="359"/>
      <c r="G847" s="357"/>
      <c r="H847" s="357"/>
      <c r="I847" s="357"/>
      <c r="J847" s="357"/>
      <c r="K847" s="357"/>
      <c r="L847" s="357"/>
      <c r="M847" s="357"/>
      <c r="N847" s="357"/>
      <c r="O847" s="357"/>
      <c r="P847" s="357"/>
      <c r="Q847" s="357"/>
      <c r="R847" s="357"/>
      <c r="S847" s="357"/>
      <c r="T847" s="357"/>
      <c r="U847" s="357"/>
      <c r="V847" s="357"/>
      <c r="W847" s="357"/>
      <c r="X847" s="357"/>
      <c r="Y847" s="357"/>
      <c r="Z847" s="357"/>
      <c r="AA847" s="357"/>
      <c r="AB847" s="357"/>
      <c r="AC847" s="357"/>
      <c r="AD847" s="357"/>
      <c r="AE847" s="357"/>
      <c r="AF847" s="357"/>
      <c r="AG847" s="357"/>
      <c r="AH847" s="357"/>
      <c r="AI847" s="357"/>
      <c r="AJ847" s="357"/>
      <c r="AK847" s="357"/>
      <c r="AL847" s="357"/>
      <c r="AM847" s="357"/>
      <c r="AN847" s="357"/>
      <c r="AO847" s="357"/>
      <c r="AP847" s="357"/>
      <c r="AQ847" s="357"/>
      <c r="AR847" s="357"/>
      <c r="AS847" s="357"/>
      <c r="AT847" s="357"/>
      <c r="AU847" s="357"/>
      <c r="AV847" s="357"/>
      <c r="AW847" s="357"/>
      <c r="AX847" s="357"/>
      <c r="AY847" s="357"/>
      <c r="AZ847" s="357"/>
      <c r="BA847" s="357"/>
      <c r="BB847" s="357"/>
      <c r="BC847" s="357"/>
      <c r="BD847" s="357"/>
      <c r="BE847" s="357"/>
      <c r="BF847" s="357"/>
      <c r="BG847" s="357"/>
      <c r="BH847" s="357"/>
      <c r="BI847" s="357"/>
      <c r="BJ847" s="357"/>
      <c r="BK847" s="357"/>
    </row>
    <row r="848" spans="1:63" ht="9.75" customHeight="1">
      <c r="A848" s="357"/>
      <c r="B848" s="357"/>
      <c r="C848" s="357"/>
      <c r="D848" s="357"/>
      <c r="E848" s="357"/>
      <c r="F848" s="359"/>
      <c r="G848" s="357"/>
      <c r="H848" s="357"/>
      <c r="I848" s="357"/>
      <c r="J848" s="357"/>
      <c r="K848" s="357"/>
      <c r="L848" s="357"/>
      <c r="M848" s="357"/>
      <c r="N848" s="357"/>
      <c r="O848" s="357"/>
      <c r="P848" s="357"/>
      <c r="Q848" s="357"/>
      <c r="R848" s="357"/>
      <c r="S848" s="357"/>
      <c r="T848" s="357"/>
      <c r="U848" s="357"/>
      <c r="V848" s="357"/>
      <c r="W848" s="357"/>
      <c r="X848" s="357"/>
      <c r="Y848" s="357"/>
      <c r="Z848" s="357"/>
      <c r="AA848" s="357"/>
      <c r="AB848" s="357"/>
      <c r="AC848" s="357"/>
      <c r="AD848" s="357"/>
      <c r="AE848" s="357"/>
      <c r="AF848" s="357"/>
      <c r="AG848" s="357"/>
      <c r="AH848" s="357"/>
      <c r="AI848" s="357"/>
      <c r="AJ848" s="357"/>
      <c r="AK848" s="357"/>
      <c r="AL848" s="357"/>
      <c r="AM848" s="357"/>
      <c r="AN848" s="357"/>
      <c r="AO848" s="357"/>
      <c r="AP848" s="357"/>
      <c r="AQ848" s="357"/>
      <c r="AR848" s="357"/>
      <c r="AS848" s="357"/>
      <c r="AT848" s="357"/>
      <c r="AU848" s="357"/>
      <c r="AV848" s="357"/>
      <c r="AW848" s="357"/>
      <c r="AX848" s="357"/>
      <c r="AY848" s="357"/>
      <c r="AZ848" s="357"/>
      <c r="BA848" s="357"/>
      <c r="BB848" s="357"/>
      <c r="BC848" s="357"/>
      <c r="BD848" s="357"/>
      <c r="BE848" s="357"/>
      <c r="BF848" s="357"/>
      <c r="BG848" s="357"/>
      <c r="BH848" s="357"/>
      <c r="BI848" s="357"/>
      <c r="BJ848" s="357"/>
      <c r="BK848" s="357"/>
    </row>
    <row r="849" spans="1:63" ht="9.75" customHeight="1">
      <c r="A849" s="357"/>
      <c r="B849" s="357"/>
      <c r="C849" s="357"/>
      <c r="D849" s="357"/>
      <c r="E849" s="357"/>
      <c r="F849" s="359"/>
      <c r="G849" s="357"/>
      <c r="H849" s="357"/>
      <c r="I849" s="357"/>
      <c r="J849" s="357"/>
      <c r="K849" s="357"/>
      <c r="L849" s="357"/>
      <c r="M849" s="357"/>
      <c r="N849" s="357"/>
      <c r="O849" s="357"/>
      <c r="P849" s="357"/>
      <c r="Q849" s="357"/>
      <c r="R849" s="357"/>
      <c r="S849" s="357"/>
      <c r="T849" s="357"/>
      <c r="U849" s="357"/>
      <c r="V849" s="357"/>
      <c r="W849" s="357"/>
      <c r="X849" s="357"/>
      <c r="Y849" s="357"/>
      <c r="Z849" s="357"/>
      <c r="AA849" s="357"/>
      <c r="AB849" s="357"/>
      <c r="AC849" s="357"/>
      <c r="AD849" s="357"/>
      <c r="AE849" s="357"/>
      <c r="AF849" s="357"/>
      <c r="AG849" s="357"/>
      <c r="AH849" s="357"/>
      <c r="AI849" s="357"/>
      <c r="AJ849" s="357"/>
      <c r="AK849" s="357"/>
      <c r="AL849" s="357"/>
      <c r="AM849" s="357"/>
      <c r="AN849" s="357"/>
      <c r="AO849" s="357"/>
      <c r="AP849" s="357"/>
      <c r="AQ849" s="357"/>
      <c r="AR849" s="357"/>
      <c r="AS849" s="357"/>
      <c r="AT849" s="357"/>
      <c r="AU849" s="357"/>
      <c r="AV849" s="357"/>
      <c r="AW849" s="357"/>
      <c r="AX849" s="357"/>
      <c r="AY849" s="357"/>
      <c r="AZ849" s="357"/>
      <c r="BA849" s="357"/>
      <c r="BB849" s="357"/>
      <c r="BC849" s="357"/>
      <c r="BD849" s="357"/>
      <c r="BE849" s="357"/>
      <c r="BF849" s="357"/>
      <c r="BG849" s="357"/>
      <c r="BH849" s="357"/>
      <c r="BI849" s="357"/>
      <c r="BJ849" s="357"/>
      <c r="BK849" s="357"/>
    </row>
    <row r="850" spans="1:63" ht="9.75" customHeight="1">
      <c r="A850" s="357"/>
      <c r="B850" s="357"/>
      <c r="C850" s="357"/>
      <c r="D850" s="357"/>
      <c r="E850" s="357"/>
      <c r="F850" s="359"/>
      <c r="G850" s="357"/>
      <c r="H850" s="357"/>
      <c r="I850" s="357"/>
      <c r="J850" s="357"/>
      <c r="K850" s="357"/>
      <c r="L850" s="357"/>
      <c r="M850" s="357"/>
      <c r="N850" s="357"/>
      <c r="O850" s="357"/>
      <c r="P850" s="357"/>
      <c r="Q850" s="357"/>
      <c r="R850" s="357"/>
      <c r="S850" s="357"/>
      <c r="T850" s="357"/>
      <c r="U850" s="357"/>
      <c r="V850" s="357"/>
      <c r="W850" s="357"/>
      <c r="X850" s="357"/>
      <c r="Y850" s="357"/>
      <c r="Z850" s="357"/>
      <c r="AA850" s="357"/>
      <c r="AB850" s="357"/>
      <c r="AC850" s="357"/>
      <c r="AD850" s="357"/>
      <c r="AE850" s="357"/>
      <c r="AF850" s="357"/>
      <c r="AG850" s="357"/>
      <c r="AH850" s="357"/>
      <c r="AI850" s="357"/>
      <c r="AJ850" s="357"/>
      <c r="AK850" s="357"/>
      <c r="AL850" s="357"/>
      <c r="AM850" s="357"/>
      <c r="AN850" s="357"/>
      <c r="AO850" s="357"/>
      <c r="AP850" s="357"/>
      <c r="AQ850" s="357"/>
      <c r="AR850" s="357"/>
      <c r="AS850" s="357"/>
      <c r="AT850" s="357"/>
      <c r="AU850" s="357"/>
      <c r="AV850" s="357"/>
      <c r="AW850" s="357"/>
      <c r="AX850" s="357"/>
      <c r="AY850" s="357"/>
      <c r="AZ850" s="357"/>
      <c r="BA850" s="357"/>
      <c r="BB850" s="357"/>
      <c r="BC850" s="357"/>
      <c r="BD850" s="357"/>
      <c r="BE850" s="357"/>
      <c r="BF850" s="357"/>
      <c r="BG850" s="357"/>
      <c r="BH850" s="357"/>
      <c r="BI850" s="357"/>
      <c r="BJ850" s="357"/>
      <c r="BK850" s="357"/>
    </row>
    <row r="851" spans="1:63" ht="9.75" customHeight="1">
      <c r="A851" s="357"/>
      <c r="B851" s="357"/>
      <c r="C851" s="357"/>
      <c r="D851" s="357"/>
      <c r="E851" s="357"/>
      <c r="F851" s="359"/>
      <c r="G851" s="357"/>
      <c r="H851" s="357"/>
      <c r="I851" s="357"/>
      <c r="J851" s="357"/>
      <c r="K851" s="357"/>
      <c r="L851" s="357"/>
      <c r="M851" s="357"/>
      <c r="N851" s="357"/>
      <c r="O851" s="357"/>
      <c r="P851" s="357"/>
      <c r="Q851" s="357"/>
      <c r="R851" s="357"/>
      <c r="S851" s="357"/>
      <c r="T851" s="357"/>
      <c r="U851" s="357"/>
      <c r="V851" s="357"/>
      <c r="W851" s="357"/>
      <c r="X851" s="357"/>
      <c r="Y851" s="357"/>
      <c r="Z851" s="357"/>
      <c r="AA851" s="357"/>
      <c r="AB851" s="357"/>
      <c r="AC851" s="357"/>
      <c r="AD851" s="357"/>
      <c r="AE851" s="357"/>
      <c r="AF851" s="357"/>
      <c r="AG851" s="357"/>
      <c r="AH851" s="357"/>
      <c r="AI851" s="357"/>
      <c r="AJ851" s="357"/>
      <c r="AK851" s="357"/>
      <c r="AL851" s="357"/>
      <c r="AM851" s="357"/>
      <c r="AN851" s="357"/>
      <c r="AO851" s="357"/>
      <c r="AP851" s="357"/>
      <c r="AQ851" s="357"/>
      <c r="AR851" s="357"/>
      <c r="AS851" s="357"/>
      <c r="AT851" s="357"/>
      <c r="AU851" s="357"/>
      <c r="AV851" s="357"/>
      <c r="AW851" s="357"/>
      <c r="AX851" s="357"/>
      <c r="AY851" s="357"/>
      <c r="AZ851" s="357"/>
      <c r="BA851" s="357"/>
      <c r="BB851" s="357"/>
      <c r="BC851" s="357"/>
      <c r="BD851" s="357"/>
      <c r="BE851" s="357"/>
      <c r="BF851" s="357"/>
      <c r="BG851" s="357"/>
      <c r="BH851" s="357"/>
      <c r="BI851" s="357"/>
      <c r="BJ851" s="357"/>
      <c r="BK851" s="357"/>
    </row>
    <row r="852" spans="1:63" ht="9.75" customHeight="1">
      <c r="A852" s="357"/>
      <c r="B852" s="357"/>
      <c r="C852" s="357"/>
      <c r="D852" s="357"/>
      <c r="E852" s="357"/>
      <c r="F852" s="359"/>
      <c r="G852" s="357"/>
      <c r="H852" s="357"/>
      <c r="I852" s="357"/>
      <c r="J852" s="357"/>
      <c r="K852" s="357"/>
      <c r="L852" s="357"/>
      <c r="M852" s="357"/>
      <c r="N852" s="357"/>
      <c r="O852" s="357"/>
      <c r="P852" s="357"/>
      <c r="Q852" s="357"/>
      <c r="R852" s="357"/>
      <c r="S852" s="357"/>
      <c r="T852" s="357"/>
      <c r="U852" s="357"/>
      <c r="V852" s="357"/>
      <c r="W852" s="357"/>
      <c r="X852" s="357"/>
      <c r="Y852" s="357"/>
      <c r="Z852" s="357"/>
      <c r="AA852" s="357"/>
      <c r="AB852" s="357"/>
      <c r="AC852" s="357"/>
      <c r="AD852" s="357"/>
      <c r="AE852" s="357"/>
      <c r="AF852" s="357"/>
      <c r="AG852" s="357"/>
      <c r="AH852" s="357"/>
      <c r="AI852" s="357"/>
      <c r="AJ852" s="357"/>
      <c r="AK852" s="357"/>
      <c r="AL852" s="357"/>
      <c r="AM852" s="357"/>
      <c r="AN852" s="357"/>
      <c r="AO852" s="357"/>
      <c r="AP852" s="357"/>
      <c r="AQ852" s="357"/>
      <c r="AR852" s="357"/>
      <c r="AS852" s="357"/>
      <c r="AT852" s="357"/>
      <c r="AU852" s="357"/>
      <c r="AV852" s="357"/>
      <c r="AW852" s="357"/>
      <c r="AX852" s="357"/>
      <c r="AY852" s="357"/>
      <c r="AZ852" s="357"/>
      <c r="BA852" s="357"/>
      <c r="BB852" s="357"/>
      <c r="BC852" s="357"/>
      <c r="BD852" s="357"/>
      <c r="BE852" s="357"/>
      <c r="BF852" s="357"/>
      <c r="BG852" s="357"/>
      <c r="BH852" s="357"/>
      <c r="BI852" s="357"/>
      <c r="BJ852" s="357"/>
      <c r="BK852" s="357"/>
    </row>
    <row r="853" spans="1:63" ht="9.75" customHeight="1">
      <c r="A853" s="357"/>
      <c r="B853" s="357"/>
      <c r="C853" s="357"/>
      <c r="D853" s="357"/>
      <c r="E853" s="357"/>
      <c r="F853" s="359"/>
      <c r="G853" s="357"/>
      <c r="H853" s="357"/>
      <c r="I853" s="357"/>
      <c r="J853" s="357"/>
      <c r="K853" s="357"/>
      <c r="L853" s="357"/>
      <c r="M853" s="357"/>
      <c r="N853" s="357"/>
      <c r="O853" s="357"/>
      <c r="P853" s="357"/>
      <c r="Q853" s="357"/>
      <c r="R853" s="357"/>
      <c r="S853" s="357"/>
      <c r="T853" s="357"/>
      <c r="U853" s="357"/>
      <c r="V853" s="357"/>
      <c r="W853" s="357"/>
      <c r="X853" s="357"/>
      <c r="Y853" s="357"/>
      <c r="Z853" s="357"/>
      <c r="AA853" s="357"/>
      <c r="AB853" s="357"/>
      <c r="AC853" s="357"/>
      <c r="AD853" s="357"/>
      <c r="AE853" s="357"/>
      <c r="AF853" s="357"/>
      <c r="AG853" s="357"/>
      <c r="AH853" s="357"/>
      <c r="AI853" s="357"/>
      <c r="AJ853" s="357"/>
      <c r="AK853" s="357"/>
      <c r="AL853" s="357"/>
      <c r="AM853" s="357"/>
      <c r="AN853" s="357"/>
      <c r="AO853" s="357"/>
      <c r="AP853" s="357"/>
      <c r="AQ853" s="357"/>
      <c r="AR853" s="357"/>
      <c r="AS853" s="357"/>
      <c r="AT853" s="357"/>
      <c r="AU853" s="357"/>
      <c r="AV853" s="357"/>
      <c r="AW853" s="357"/>
      <c r="AX853" s="357"/>
      <c r="AY853" s="357"/>
      <c r="AZ853" s="357"/>
      <c r="BA853" s="357"/>
      <c r="BB853" s="357"/>
      <c r="BC853" s="357"/>
      <c r="BD853" s="357"/>
      <c r="BE853" s="357"/>
      <c r="BF853" s="357"/>
      <c r="BG853" s="357"/>
      <c r="BH853" s="357"/>
      <c r="BI853" s="357"/>
      <c r="BJ853" s="357"/>
      <c r="BK853" s="357"/>
    </row>
    <row r="854" spans="1:63" ht="9.75" customHeight="1">
      <c r="A854" s="357"/>
      <c r="B854" s="357"/>
      <c r="C854" s="357"/>
      <c r="D854" s="357"/>
      <c r="E854" s="357"/>
      <c r="F854" s="359"/>
      <c r="G854" s="357"/>
      <c r="H854" s="357"/>
      <c r="I854" s="357"/>
      <c r="J854" s="357"/>
      <c r="K854" s="357"/>
      <c r="L854" s="357"/>
      <c r="M854" s="357"/>
      <c r="N854" s="357"/>
      <c r="O854" s="357"/>
      <c r="P854" s="357"/>
      <c r="Q854" s="357"/>
      <c r="R854" s="357"/>
      <c r="S854" s="357"/>
      <c r="T854" s="357"/>
      <c r="U854" s="357"/>
      <c r="V854" s="357"/>
      <c r="W854" s="357"/>
      <c r="X854" s="357"/>
      <c r="Y854" s="357"/>
      <c r="Z854" s="357"/>
      <c r="AA854" s="357"/>
      <c r="AB854" s="357"/>
      <c r="AC854" s="357"/>
      <c r="AD854" s="357"/>
      <c r="AE854" s="357"/>
      <c r="AF854" s="357"/>
      <c r="AG854" s="357"/>
      <c r="AH854" s="357"/>
      <c r="AI854" s="357"/>
      <c r="AJ854" s="357"/>
      <c r="AK854" s="357"/>
      <c r="AL854" s="357"/>
      <c r="AM854" s="357"/>
      <c r="AN854" s="357"/>
      <c r="AO854" s="357"/>
      <c r="AP854" s="357"/>
      <c r="AQ854" s="357"/>
      <c r="AR854" s="357"/>
      <c r="AS854" s="357"/>
      <c r="AT854" s="357"/>
      <c r="AU854" s="357"/>
      <c r="AV854" s="357"/>
      <c r="AW854" s="357"/>
      <c r="AX854" s="357"/>
      <c r="AY854" s="357"/>
      <c r="AZ854" s="357"/>
      <c r="BA854" s="357"/>
      <c r="BB854" s="357"/>
      <c r="BC854" s="357"/>
      <c r="BD854" s="357"/>
      <c r="BE854" s="357"/>
      <c r="BF854" s="357"/>
      <c r="BG854" s="357"/>
      <c r="BH854" s="357"/>
      <c r="BI854" s="357"/>
      <c r="BJ854" s="357"/>
      <c r="BK854" s="357"/>
    </row>
    <row r="855" spans="1:63" ht="9.75" customHeight="1">
      <c r="A855" s="357"/>
      <c r="B855" s="357"/>
      <c r="C855" s="357"/>
      <c r="D855" s="357"/>
      <c r="E855" s="357"/>
      <c r="F855" s="359"/>
      <c r="G855" s="357"/>
      <c r="H855" s="357"/>
      <c r="I855" s="357"/>
      <c r="J855" s="357"/>
      <c r="K855" s="357"/>
      <c r="L855" s="357"/>
      <c r="M855" s="357"/>
      <c r="N855" s="357"/>
      <c r="O855" s="357"/>
      <c r="P855" s="357"/>
      <c r="Q855" s="357"/>
      <c r="R855" s="357"/>
      <c r="S855" s="357"/>
      <c r="T855" s="357"/>
      <c r="U855" s="357"/>
      <c r="V855" s="357"/>
      <c r="W855" s="357"/>
      <c r="X855" s="357"/>
      <c r="Y855" s="357"/>
      <c r="Z855" s="357"/>
      <c r="AA855" s="357"/>
      <c r="AB855" s="357"/>
      <c r="AC855" s="357"/>
      <c r="AD855" s="357"/>
      <c r="AE855" s="357"/>
      <c r="AF855" s="357"/>
      <c r="AG855" s="357"/>
      <c r="AH855" s="357"/>
      <c r="AI855" s="357"/>
      <c r="AJ855" s="357"/>
      <c r="AK855" s="357"/>
      <c r="AL855" s="357"/>
      <c r="AM855" s="357"/>
      <c r="AN855" s="357"/>
      <c r="AO855" s="357"/>
      <c r="AP855" s="357"/>
      <c r="AQ855" s="357"/>
      <c r="AR855" s="357"/>
      <c r="AS855" s="357"/>
      <c r="AT855" s="357"/>
      <c r="AU855" s="357"/>
      <c r="AV855" s="357"/>
      <c r="AW855" s="357"/>
      <c r="AX855" s="357"/>
      <c r="AY855" s="357"/>
      <c r="AZ855" s="357"/>
      <c r="BA855" s="357"/>
      <c r="BB855" s="357"/>
      <c r="BC855" s="357"/>
      <c r="BD855" s="357"/>
      <c r="BE855" s="357"/>
      <c r="BF855" s="357"/>
      <c r="BG855" s="357"/>
      <c r="BH855" s="357"/>
      <c r="BI855" s="357"/>
      <c r="BJ855" s="357"/>
      <c r="BK855" s="357"/>
    </row>
    <row r="856" spans="1:63" ht="9.75" customHeight="1">
      <c r="A856" s="357"/>
      <c r="B856" s="357"/>
      <c r="C856" s="357"/>
      <c r="D856" s="357"/>
      <c r="E856" s="357"/>
      <c r="F856" s="359"/>
      <c r="G856" s="357"/>
      <c r="H856" s="357"/>
      <c r="I856" s="357"/>
      <c r="J856" s="357"/>
      <c r="K856" s="357"/>
      <c r="L856" s="357"/>
      <c r="M856" s="357"/>
      <c r="N856" s="357"/>
      <c r="O856" s="357"/>
      <c r="P856" s="357"/>
      <c r="Q856" s="357"/>
      <c r="R856" s="357"/>
      <c r="S856" s="357"/>
      <c r="T856" s="357"/>
      <c r="U856" s="357"/>
      <c r="V856" s="357"/>
      <c r="W856" s="357"/>
      <c r="X856" s="357"/>
      <c r="Y856" s="357"/>
      <c r="Z856" s="357"/>
      <c r="AA856" s="357"/>
      <c r="AB856" s="357"/>
      <c r="AC856" s="357"/>
      <c r="AD856" s="357"/>
      <c r="AE856" s="357"/>
      <c r="AF856" s="357"/>
      <c r="AG856" s="357"/>
      <c r="AH856" s="357"/>
      <c r="AI856" s="357"/>
      <c r="AJ856" s="357"/>
      <c r="AK856" s="357"/>
      <c r="AL856" s="357"/>
      <c r="AM856" s="357"/>
      <c r="AN856" s="357"/>
      <c r="AO856" s="357"/>
      <c r="AP856" s="357"/>
      <c r="AQ856" s="357"/>
      <c r="AR856" s="357"/>
      <c r="AS856" s="357"/>
      <c r="AT856" s="357"/>
      <c r="AU856" s="357"/>
      <c r="AV856" s="357"/>
      <c r="AW856" s="357"/>
      <c r="AX856" s="357"/>
      <c r="AY856" s="357"/>
      <c r="AZ856" s="357"/>
      <c r="BA856" s="357"/>
      <c r="BB856" s="357"/>
      <c r="BC856" s="357"/>
      <c r="BD856" s="357"/>
      <c r="BE856" s="357"/>
      <c r="BF856" s="357"/>
      <c r="BG856" s="357"/>
      <c r="BH856" s="357"/>
      <c r="BI856" s="357"/>
      <c r="BJ856" s="357"/>
      <c r="BK856" s="357"/>
    </row>
    <row r="857" spans="1:63" ht="9.75" customHeight="1">
      <c r="A857" s="357"/>
      <c r="B857" s="357"/>
      <c r="C857" s="357"/>
      <c r="D857" s="357"/>
      <c r="E857" s="357"/>
      <c r="F857" s="359"/>
      <c r="G857" s="357"/>
      <c r="H857" s="357"/>
      <c r="I857" s="357"/>
      <c r="J857" s="357"/>
      <c r="K857" s="357"/>
      <c r="L857" s="357"/>
      <c r="M857" s="357"/>
      <c r="N857" s="357"/>
      <c r="O857" s="357"/>
      <c r="P857" s="357"/>
      <c r="Q857" s="357"/>
      <c r="R857" s="357"/>
      <c r="S857" s="357"/>
      <c r="T857" s="357"/>
      <c r="U857" s="357"/>
      <c r="V857" s="357"/>
      <c r="W857" s="357"/>
      <c r="X857" s="357"/>
      <c r="Y857" s="357"/>
      <c r="Z857" s="357"/>
      <c r="AA857" s="357"/>
      <c r="AB857" s="357"/>
      <c r="AC857" s="357"/>
      <c r="AD857" s="357"/>
      <c r="AE857" s="357"/>
      <c r="AF857" s="357"/>
      <c r="AG857" s="357"/>
      <c r="AH857" s="357"/>
      <c r="AI857" s="357"/>
      <c r="AJ857" s="357"/>
      <c r="AK857" s="357"/>
      <c r="AL857" s="357"/>
      <c r="AM857" s="357"/>
      <c r="AN857" s="357"/>
      <c r="AO857" s="357"/>
      <c r="AP857" s="357"/>
      <c r="AQ857" s="357"/>
      <c r="AR857" s="357"/>
      <c r="AS857" s="357"/>
      <c r="AT857" s="357"/>
      <c r="AU857" s="357"/>
      <c r="AV857" s="357"/>
      <c r="AW857" s="357"/>
      <c r="AX857" s="357"/>
      <c r="AY857" s="357"/>
      <c r="AZ857" s="357"/>
      <c r="BA857" s="357"/>
      <c r="BB857" s="357"/>
      <c r="BC857" s="357"/>
      <c r="BD857" s="357"/>
      <c r="BE857" s="357"/>
      <c r="BF857" s="357"/>
      <c r="BG857" s="357"/>
      <c r="BH857" s="357"/>
      <c r="BI857" s="357"/>
      <c r="BJ857" s="357"/>
      <c r="BK857" s="357"/>
    </row>
    <row r="858" spans="1:63" ht="9.75" customHeight="1">
      <c r="A858" s="357"/>
      <c r="B858" s="357"/>
      <c r="C858" s="357"/>
      <c r="D858" s="357"/>
      <c r="E858" s="357"/>
      <c r="F858" s="359"/>
      <c r="G858" s="357"/>
      <c r="H858" s="357"/>
      <c r="I858" s="357"/>
      <c r="J858" s="357"/>
      <c r="K858" s="357"/>
      <c r="L858" s="357"/>
      <c r="M858" s="357"/>
      <c r="N858" s="357"/>
      <c r="O858" s="357"/>
      <c r="P858" s="357"/>
      <c r="Q858" s="357"/>
      <c r="R858" s="357"/>
      <c r="S858" s="357"/>
      <c r="T858" s="357"/>
      <c r="U858" s="357"/>
      <c r="V858" s="357"/>
      <c r="W858" s="357"/>
      <c r="X858" s="357"/>
      <c r="Y858" s="357"/>
      <c r="Z858" s="357"/>
      <c r="AA858" s="357"/>
      <c r="AB858" s="357"/>
      <c r="AC858" s="357"/>
      <c r="AD858" s="357"/>
      <c r="AE858" s="357"/>
      <c r="AF858" s="357"/>
      <c r="AG858" s="357"/>
      <c r="AH858" s="357"/>
      <c r="AI858" s="357"/>
      <c r="AJ858" s="357"/>
      <c r="AK858" s="357"/>
      <c r="AL858" s="357"/>
      <c r="AM858" s="357"/>
      <c r="AN858" s="357"/>
      <c r="AO858" s="357"/>
      <c r="AP858" s="357"/>
      <c r="AQ858" s="357"/>
      <c r="AR858" s="357"/>
      <c r="AS858" s="357"/>
      <c r="AT858" s="357"/>
      <c r="AU858" s="357"/>
      <c r="AV858" s="357"/>
      <c r="AW858" s="357"/>
      <c r="AX858" s="357"/>
      <c r="AY858" s="357"/>
      <c r="AZ858" s="357"/>
      <c r="BA858" s="357"/>
      <c r="BB858" s="357"/>
      <c r="BC858" s="357"/>
      <c r="BD858" s="357"/>
      <c r="BE858" s="357"/>
      <c r="BF858" s="357"/>
      <c r="BG858" s="357"/>
      <c r="BH858" s="357"/>
      <c r="BI858" s="357"/>
      <c r="BJ858" s="357"/>
      <c r="BK858" s="357"/>
    </row>
    <row r="859" spans="1:63" ht="9.75" customHeight="1">
      <c r="A859" s="357"/>
      <c r="B859" s="357"/>
      <c r="C859" s="357"/>
      <c r="D859" s="357"/>
      <c r="E859" s="357"/>
      <c r="F859" s="359"/>
      <c r="G859" s="357"/>
      <c r="H859" s="357"/>
      <c r="I859" s="357"/>
      <c r="J859" s="357"/>
      <c r="K859" s="357"/>
      <c r="L859" s="357"/>
      <c r="M859" s="357"/>
      <c r="N859" s="357"/>
      <c r="O859" s="357"/>
      <c r="P859" s="357"/>
      <c r="Q859" s="357"/>
      <c r="R859" s="357"/>
      <c r="S859" s="357"/>
      <c r="T859" s="357"/>
      <c r="U859" s="357"/>
      <c r="V859" s="357"/>
      <c r="W859" s="357"/>
      <c r="X859" s="357"/>
      <c r="Y859" s="357"/>
      <c r="Z859" s="357"/>
      <c r="AA859" s="357"/>
      <c r="AB859" s="357"/>
      <c r="AC859" s="357"/>
      <c r="AD859" s="357"/>
      <c r="AE859" s="357"/>
      <c r="AF859" s="357"/>
      <c r="AG859" s="357"/>
      <c r="AH859" s="357"/>
      <c r="AI859" s="357"/>
      <c r="AJ859" s="357"/>
      <c r="AK859" s="357"/>
      <c r="AL859" s="357"/>
      <c r="AM859" s="357"/>
      <c r="AN859" s="357"/>
      <c r="AO859" s="357"/>
      <c r="AP859" s="357"/>
      <c r="AQ859" s="357"/>
      <c r="AR859" s="357"/>
      <c r="AS859" s="357"/>
      <c r="AT859" s="357"/>
      <c r="AU859" s="357"/>
      <c r="AV859" s="357"/>
      <c r="AW859" s="357"/>
      <c r="AX859" s="357"/>
      <c r="AY859" s="357"/>
      <c r="AZ859" s="357"/>
      <c r="BA859" s="357"/>
      <c r="BB859" s="357"/>
      <c r="BC859" s="357"/>
      <c r="BD859" s="357"/>
      <c r="BE859" s="357"/>
      <c r="BF859" s="357"/>
      <c r="BG859" s="357"/>
      <c r="BH859" s="357"/>
      <c r="BI859" s="357"/>
      <c r="BJ859" s="357"/>
      <c r="BK859" s="357"/>
    </row>
    <row r="860" spans="1:63" ht="9.75" customHeight="1">
      <c r="A860" s="357"/>
      <c r="B860" s="357"/>
      <c r="C860" s="357"/>
      <c r="D860" s="357"/>
      <c r="E860" s="357"/>
      <c r="F860" s="359"/>
      <c r="G860" s="357"/>
      <c r="H860" s="357"/>
      <c r="I860" s="357"/>
      <c r="J860" s="357"/>
      <c r="K860" s="357"/>
      <c r="L860" s="357"/>
      <c r="M860" s="357"/>
      <c r="N860" s="357"/>
      <c r="O860" s="357"/>
      <c r="P860" s="357"/>
      <c r="Q860" s="357"/>
      <c r="R860" s="357"/>
      <c r="S860" s="357"/>
      <c r="T860" s="357"/>
      <c r="U860" s="357"/>
      <c r="V860" s="357"/>
      <c r="W860" s="357"/>
      <c r="X860" s="357"/>
      <c r="Y860" s="357"/>
      <c r="Z860" s="357"/>
      <c r="AA860" s="357"/>
      <c r="AB860" s="357"/>
      <c r="AC860" s="357"/>
      <c r="AD860" s="357"/>
      <c r="AE860" s="357"/>
      <c r="AF860" s="357"/>
      <c r="AG860" s="357"/>
      <c r="AH860" s="357"/>
      <c r="AI860" s="357"/>
      <c r="AJ860" s="357"/>
      <c r="AK860" s="357"/>
      <c r="AL860" s="357"/>
      <c r="AM860" s="357"/>
      <c r="AN860" s="357"/>
      <c r="AO860" s="357"/>
      <c r="AP860" s="357"/>
      <c r="AQ860" s="357"/>
      <c r="AR860" s="357"/>
      <c r="AS860" s="357"/>
      <c r="AT860" s="357"/>
      <c r="AU860" s="357"/>
      <c r="AV860" s="357"/>
      <c r="AW860" s="357"/>
      <c r="AX860" s="357"/>
      <c r="AY860" s="357"/>
      <c r="AZ860" s="357"/>
      <c r="BA860" s="357"/>
      <c r="BB860" s="357"/>
      <c r="BC860" s="357"/>
      <c r="BD860" s="357"/>
      <c r="BE860" s="357"/>
      <c r="BF860" s="357"/>
      <c r="BG860" s="357"/>
      <c r="BH860" s="357"/>
      <c r="BI860" s="357"/>
      <c r="BJ860" s="357"/>
      <c r="BK860" s="357"/>
    </row>
    <row r="861" spans="1:63" ht="9.75" customHeight="1">
      <c r="A861" s="357"/>
      <c r="B861" s="357"/>
      <c r="C861" s="357"/>
      <c r="D861" s="357"/>
      <c r="E861" s="357"/>
      <c r="F861" s="359"/>
      <c r="G861" s="357"/>
      <c r="H861" s="357"/>
      <c r="I861" s="357"/>
      <c r="J861" s="357"/>
      <c r="K861" s="357"/>
      <c r="L861" s="357"/>
      <c r="M861" s="357"/>
      <c r="N861" s="357"/>
      <c r="O861" s="357"/>
      <c r="P861" s="357"/>
      <c r="Q861" s="357"/>
      <c r="R861" s="357"/>
      <c r="S861" s="357"/>
      <c r="T861" s="357"/>
      <c r="U861" s="357"/>
      <c r="V861" s="357"/>
      <c r="W861" s="357"/>
      <c r="X861" s="357"/>
      <c r="Y861" s="357"/>
      <c r="Z861" s="357"/>
      <c r="AA861" s="357"/>
      <c r="AB861" s="357"/>
      <c r="AC861" s="357"/>
      <c r="AD861" s="357"/>
      <c r="AE861" s="357"/>
      <c r="AF861" s="357"/>
      <c r="AG861" s="357"/>
      <c r="AH861" s="357"/>
      <c r="AI861" s="357"/>
      <c r="AJ861" s="357"/>
      <c r="AK861" s="357"/>
      <c r="AL861" s="357"/>
      <c r="AM861" s="357"/>
      <c r="AN861" s="357"/>
      <c r="AO861" s="357"/>
      <c r="AP861" s="357"/>
      <c r="AQ861" s="357"/>
      <c r="AR861" s="357"/>
      <c r="AS861" s="357"/>
      <c r="AT861" s="357"/>
      <c r="AU861" s="357"/>
      <c r="AV861" s="357"/>
      <c r="AW861" s="357"/>
      <c r="AX861" s="357"/>
      <c r="AY861" s="357"/>
      <c r="AZ861" s="357"/>
      <c r="BA861" s="357"/>
      <c r="BB861" s="357"/>
      <c r="BC861" s="357"/>
      <c r="BD861" s="357"/>
      <c r="BE861" s="357"/>
      <c r="BF861" s="357"/>
      <c r="BG861" s="357"/>
      <c r="BH861" s="357"/>
      <c r="BI861" s="357"/>
      <c r="BJ861" s="357"/>
      <c r="BK861" s="357"/>
    </row>
    <row r="862" spans="1:63" ht="9.75" customHeight="1">
      <c r="A862" s="357"/>
      <c r="B862" s="357"/>
      <c r="C862" s="357"/>
      <c r="D862" s="357"/>
      <c r="E862" s="357"/>
      <c r="F862" s="359"/>
      <c r="G862" s="357"/>
      <c r="H862" s="357"/>
      <c r="I862" s="357"/>
      <c r="J862" s="357"/>
      <c r="K862" s="357"/>
      <c r="L862" s="357"/>
      <c r="M862" s="357"/>
      <c r="N862" s="357"/>
      <c r="O862" s="357"/>
      <c r="P862" s="357"/>
      <c r="Q862" s="357"/>
      <c r="R862" s="357"/>
      <c r="S862" s="357"/>
      <c r="T862" s="357"/>
      <c r="U862" s="357"/>
      <c r="V862" s="357"/>
      <c r="W862" s="357"/>
      <c r="X862" s="357"/>
      <c r="Y862" s="357"/>
      <c r="Z862" s="357"/>
      <c r="AA862" s="357"/>
      <c r="AB862" s="357"/>
      <c r="AC862" s="357"/>
      <c r="AD862" s="357"/>
      <c r="AE862" s="357"/>
      <c r="AF862" s="357"/>
      <c r="AG862" s="357"/>
      <c r="AH862" s="357"/>
      <c r="AI862" s="357"/>
      <c r="AJ862" s="357"/>
      <c r="AK862" s="357"/>
      <c r="AL862" s="357"/>
      <c r="AM862" s="357"/>
      <c r="AN862" s="357"/>
      <c r="AO862" s="357"/>
      <c r="AP862" s="357"/>
      <c r="AQ862" s="357"/>
      <c r="AR862" s="357"/>
      <c r="AS862" s="357"/>
      <c r="AT862" s="357"/>
      <c r="AU862" s="357"/>
      <c r="AV862" s="357"/>
      <c r="AW862" s="357"/>
      <c r="AX862" s="357"/>
      <c r="AY862" s="357"/>
      <c r="AZ862" s="357"/>
      <c r="BA862" s="357"/>
      <c r="BB862" s="357"/>
      <c r="BC862" s="357"/>
      <c r="BD862" s="357"/>
      <c r="BE862" s="357"/>
      <c r="BF862" s="357"/>
      <c r="BG862" s="357"/>
      <c r="BH862" s="357"/>
      <c r="BI862" s="357"/>
      <c r="BJ862" s="357"/>
      <c r="BK862" s="357"/>
    </row>
    <row r="863" spans="1:63" ht="9.75" customHeight="1">
      <c r="A863" s="357"/>
      <c r="B863" s="357"/>
      <c r="C863" s="357"/>
      <c r="D863" s="357"/>
      <c r="E863" s="357"/>
      <c r="F863" s="359"/>
      <c r="G863" s="357"/>
      <c r="H863" s="357"/>
      <c r="I863" s="357"/>
      <c r="J863" s="357"/>
      <c r="K863" s="357"/>
      <c r="L863" s="357"/>
      <c r="M863" s="357"/>
      <c r="N863" s="357"/>
      <c r="O863" s="357"/>
      <c r="P863" s="357"/>
      <c r="Q863" s="357"/>
      <c r="R863" s="357"/>
      <c r="S863" s="357"/>
      <c r="T863" s="357"/>
      <c r="U863" s="357"/>
      <c r="V863" s="357"/>
      <c r="W863" s="357"/>
      <c r="X863" s="357"/>
      <c r="Y863" s="357"/>
      <c r="Z863" s="357"/>
      <c r="AA863" s="357"/>
      <c r="AB863" s="357"/>
      <c r="AC863" s="357"/>
      <c r="AD863" s="357"/>
      <c r="AE863" s="357"/>
      <c r="AF863" s="357"/>
      <c r="AG863" s="357"/>
      <c r="AH863" s="357"/>
      <c r="AI863" s="357"/>
      <c r="AJ863" s="357"/>
      <c r="AK863" s="357"/>
      <c r="AL863" s="357"/>
      <c r="AM863" s="357"/>
      <c r="AN863" s="357"/>
      <c r="AO863" s="357"/>
      <c r="AP863" s="357"/>
      <c r="AQ863" s="357"/>
      <c r="AR863" s="357"/>
      <c r="AS863" s="357"/>
      <c r="AT863" s="357"/>
      <c r="AU863" s="357"/>
      <c r="AV863" s="357"/>
      <c r="AW863" s="357"/>
      <c r="AX863" s="357"/>
      <c r="AY863" s="357"/>
      <c r="AZ863" s="357"/>
      <c r="BA863" s="357"/>
      <c r="BB863" s="357"/>
      <c r="BC863" s="357"/>
      <c r="BD863" s="357"/>
      <c r="BE863" s="357"/>
      <c r="BF863" s="357"/>
      <c r="BG863" s="357"/>
      <c r="BH863" s="357"/>
      <c r="BI863" s="357"/>
      <c r="BJ863" s="357"/>
      <c r="BK863" s="357"/>
    </row>
    <row r="864" spans="1:63" ht="9.75" customHeight="1">
      <c r="A864" s="357"/>
      <c r="B864" s="357"/>
      <c r="C864" s="357"/>
      <c r="D864" s="357"/>
      <c r="E864" s="357"/>
      <c r="F864" s="359"/>
      <c r="G864" s="357"/>
      <c r="H864" s="357"/>
      <c r="I864" s="357"/>
      <c r="J864" s="357"/>
      <c r="K864" s="357"/>
      <c r="L864" s="357"/>
      <c r="M864" s="357"/>
      <c r="N864" s="357"/>
      <c r="O864" s="357"/>
      <c r="P864" s="357"/>
      <c r="Q864" s="357"/>
      <c r="R864" s="357"/>
      <c r="S864" s="357"/>
      <c r="T864" s="357"/>
      <c r="U864" s="357"/>
      <c r="V864" s="357"/>
      <c r="W864" s="357"/>
      <c r="X864" s="357"/>
      <c r="Y864" s="357"/>
      <c r="Z864" s="357"/>
      <c r="AA864" s="357"/>
      <c r="AB864" s="357"/>
      <c r="AC864" s="357"/>
      <c r="AD864" s="357"/>
      <c r="AE864" s="357"/>
      <c r="AF864" s="357"/>
      <c r="AG864" s="357"/>
      <c r="AH864" s="357"/>
      <c r="AI864" s="357"/>
      <c r="AJ864" s="357"/>
      <c r="AK864" s="357"/>
      <c r="AL864" s="357"/>
      <c r="AM864" s="357"/>
      <c r="AN864" s="357"/>
      <c r="AO864" s="357"/>
      <c r="AP864" s="357"/>
      <c r="AQ864" s="357"/>
      <c r="AR864" s="357"/>
      <c r="AS864" s="357"/>
      <c r="AT864" s="357"/>
      <c r="AU864" s="357"/>
      <c r="AV864" s="357"/>
      <c r="AW864" s="357"/>
      <c r="AX864" s="357"/>
      <c r="AY864" s="357"/>
      <c r="AZ864" s="357"/>
      <c r="BA864" s="357"/>
      <c r="BB864" s="357"/>
      <c r="BC864" s="357"/>
      <c r="BD864" s="357"/>
      <c r="BE864" s="357"/>
      <c r="BF864" s="357"/>
      <c r="BG864" s="357"/>
      <c r="BH864" s="357"/>
      <c r="BI864" s="357"/>
      <c r="BJ864" s="357"/>
      <c r="BK864" s="357"/>
    </row>
    <row r="865" spans="1:63" ht="9.75" customHeight="1">
      <c r="A865" s="357"/>
      <c r="B865" s="357"/>
      <c r="C865" s="357"/>
      <c r="D865" s="357"/>
      <c r="E865" s="357"/>
      <c r="F865" s="359"/>
      <c r="G865" s="357"/>
      <c r="H865" s="357"/>
      <c r="I865" s="357"/>
      <c r="J865" s="357"/>
      <c r="K865" s="357"/>
      <c r="L865" s="357"/>
      <c r="M865" s="357"/>
      <c r="N865" s="357"/>
      <c r="O865" s="357"/>
      <c r="P865" s="357"/>
      <c r="Q865" s="357"/>
      <c r="R865" s="357"/>
      <c r="S865" s="357"/>
      <c r="T865" s="357"/>
      <c r="U865" s="357"/>
      <c r="V865" s="357"/>
      <c r="W865" s="357"/>
      <c r="X865" s="357"/>
      <c r="Y865" s="357"/>
      <c r="Z865" s="357"/>
      <c r="AA865" s="357"/>
      <c r="AB865" s="357"/>
      <c r="AC865" s="357"/>
      <c r="AD865" s="357"/>
      <c r="AE865" s="357"/>
      <c r="AF865" s="357"/>
      <c r="AG865" s="357"/>
      <c r="AH865" s="357"/>
      <c r="AI865" s="357"/>
      <c r="AJ865" s="357"/>
      <c r="AK865" s="357"/>
      <c r="AL865" s="357"/>
      <c r="AM865" s="357"/>
      <c r="AN865" s="357"/>
      <c r="AO865" s="357"/>
      <c r="AP865" s="357"/>
      <c r="AQ865" s="357"/>
      <c r="AR865" s="357"/>
      <c r="AS865" s="357"/>
      <c r="AT865" s="357"/>
      <c r="AU865" s="357"/>
      <c r="AV865" s="357"/>
      <c r="AW865" s="357"/>
      <c r="AX865" s="357"/>
      <c r="AY865" s="357"/>
      <c r="AZ865" s="357"/>
      <c r="BA865" s="357"/>
      <c r="BB865" s="357"/>
      <c r="BC865" s="357"/>
      <c r="BD865" s="357"/>
      <c r="BE865" s="357"/>
      <c r="BF865" s="357"/>
      <c r="BG865" s="357"/>
      <c r="BH865" s="357"/>
      <c r="BI865" s="357"/>
      <c r="BJ865" s="357"/>
      <c r="BK865" s="357"/>
    </row>
    <row r="866" spans="1:63" ht="9.75" customHeight="1">
      <c r="A866" s="357"/>
      <c r="B866" s="357"/>
      <c r="C866" s="357"/>
      <c r="D866" s="357"/>
      <c r="E866" s="357"/>
      <c r="F866" s="359"/>
      <c r="G866" s="357"/>
      <c r="H866" s="357"/>
      <c r="I866" s="357"/>
      <c r="J866" s="357"/>
      <c r="K866" s="357"/>
      <c r="L866" s="357"/>
      <c r="M866" s="357"/>
      <c r="N866" s="357"/>
      <c r="O866" s="357"/>
      <c r="P866" s="357"/>
      <c r="Q866" s="357"/>
      <c r="R866" s="357"/>
      <c r="S866" s="357"/>
      <c r="T866" s="357"/>
      <c r="U866" s="357"/>
      <c r="V866" s="357"/>
      <c r="W866" s="357"/>
      <c r="X866" s="357"/>
      <c r="Y866" s="357"/>
      <c r="Z866" s="357"/>
      <c r="AA866" s="357"/>
      <c r="AB866" s="357"/>
      <c r="AC866" s="357"/>
      <c r="AD866" s="357"/>
      <c r="AE866" s="357"/>
      <c r="AF866" s="357"/>
      <c r="AG866" s="357"/>
      <c r="AH866" s="357"/>
      <c r="AI866" s="357"/>
      <c r="AJ866" s="357"/>
      <c r="AK866" s="357"/>
      <c r="AL866" s="357"/>
      <c r="AM866" s="357"/>
      <c r="AN866" s="357"/>
      <c r="AO866" s="357"/>
      <c r="AP866" s="357"/>
      <c r="AQ866" s="357"/>
      <c r="AR866" s="357"/>
      <c r="AS866" s="357"/>
      <c r="AT866" s="357"/>
      <c r="AU866" s="357"/>
      <c r="AV866" s="357"/>
      <c r="AW866" s="357"/>
      <c r="AX866" s="357"/>
      <c r="AY866" s="357"/>
      <c r="AZ866" s="357"/>
      <c r="BA866" s="357"/>
      <c r="BB866" s="357"/>
      <c r="BC866" s="357"/>
      <c r="BD866" s="357"/>
      <c r="BE866" s="357"/>
      <c r="BF866" s="357"/>
      <c r="BG866" s="357"/>
      <c r="BH866" s="357"/>
      <c r="BI866" s="357"/>
      <c r="BJ866" s="357"/>
      <c r="BK866" s="357"/>
    </row>
    <row r="867" spans="1:63" ht="9.75" customHeight="1">
      <c r="A867" s="357"/>
      <c r="B867" s="357"/>
      <c r="C867" s="357"/>
      <c r="D867" s="357"/>
      <c r="E867" s="357"/>
      <c r="F867" s="359"/>
      <c r="G867" s="357"/>
      <c r="H867" s="357"/>
      <c r="I867" s="357"/>
      <c r="J867" s="357"/>
      <c r="K867" s="357"/>
      <c r="L867" s="357"/>
      <c r="M867" s="357"/>
      <c r="N867" s="357"/>
      <c r="O867" s="357"/>
      <c r="P867" s="357"/>
      <c r="Q867" s="357"/>
      <c r="R867" s="357"/>
      <c r="S867" s="357"/>
      <c r="T867" s="357"/>
      <c r="U867" s="357"/>
      <c r="V867" s="357"/>
      <c r="W867" s="357"/>
      <c r="X867" s="357"/>
      <c r="Y867" s="357"/>
      <c r="Z867" s="357"/>
      <c r="AA867" s="357"/>
      <c r="AB867" s="357"/>
      <c r="AC867" s="357"/>
      <c r="AD867" s="357"/>
      <c r="AE867" s="357"/>
      <c r="AF867" s="357"/>
      <c r="AG867" s="357"/>
      <c r="AH867" s="357"/>
      <c r="AI867" s="357"/>
      <c r="AJ867" s="357"/>
      <c r="AK867" s="357"/>
      <c r="AL867" s="357"/>
      <c r="AM867" s="357"/>
      <c r="AN867" s="357"/>
      <c r="AO867" s="357"/>
      <c r="AP867" s="357"/>
      <c r="AQ867" s="357"/>
      <c r="AR867" s="357"/>
      <c r="AS867" s="357"/>
      <c r="AT867" s="357"/>
      <c r="AU867" s="357"/>
      <c r="AV867" s="357"/>
      <c r="AW867" s="357"/>
      <c r="AX867" s="357"/>
      <c r="AY867" s="357"/>
      <c r="AZ867" s="357"/>
      <c r="BA867" s="357"/>
      <c r="BB867" s="357"/>
      <c r="BC867" s="357"/>
      <c r="BD867" s="357"/>
      <c r="BE867" s="357"/>
      <c r="BF867" s="357"/>
      <c r="BG867" s="357"/>
      <c r="BH867" s="357"/>
      <c r="BI867" s="357"/>
      <c r="BJ867" s="357"/>
      <c r="BK867" s="357"/>
    </row>
    <row r="868" spans="1:63" ht="9.75" customHeight="1">
      <c r="A868" s="357"/>
      <c r="B868" s="357"/>
      <c r="C868" s="357"/>
      <c r="D868" s="357"/>
      <c r="E868" s="357"/>
      <c r="F868" s="359"/>
      <c r="G868" s="357"/>
      <c r="H868" s="357"/>
      <c r="I868" s="357"/>
      <c r="J868" s="357"/>
      <c r="K868" s="357"/>
      <c r="L868" s="357"/>
      <c r="M868" s="357"/>
      <c r="N868" s="357"/>
      <c r="O868" s="357"/>
      <c r="P868" s="357"/>
      <c r="Q868" s="357"/>
      <c r="R868" s="357"/>
      <c r="S868" s="357"/>
      <c r="T868" s="357"/>
      <c r="U868" s="357"/>
      <c r="V868" s="357"/>
      <c r="W868" s="357"/>
      <c r="X868" s="357"/>
      <c r="Y868" s="357"/>
      <c r="Z868" s="357"/>
      <c r="AA868" s="357"/>
      <c r="AB868" s="357"/>
      <c r="AC868" s="357"/>
      <c r="AD868" s="357"/>
      <c r="AE868" s="357"/>
      <c r="AF868" s="357"/>
      <c r="AG868" s="357"/>
      <c r="AH868" s="357"/>
      <c r="AI868" s="357"/>
      <c r="AJ868" s="357"/>
      <c r="AK868" s="357"/>
      <c r="AL868" s="357"/>
      <c r="AM868" s="357"/>
      <c r="AN868" s="357"/>
      <c r="AO868" s="357"/>
      <c r="AP868" s="357"/>
      <c r="AQ868" s="357"/>
      <c r="AR868" s="357"/>
      <c r="AS868" s="357"/>
      <c r="AT868" s="357"/>
      <c r="AU868" s="357"/>
      <c r="AV868" s="357"/>
      <c r="AW868" s="357"/>
      <c r="AX868" s="357"/>
      <c r="AY868" s="357"/>
      <c r="AZ868" s="357"/>
      <c r="BA868" s="357"/>
      <c r="BB868" s="357"/>
      <c r="BC868" s="357"/>
      <c r="BD868" s="357"/>
      <c r="BE868" s="357"/>
      <c r="BF868" s="357"/>
      <c r="BG868" s="357"/>
      <c r="BH868" s="357"/>
      <c r="BI868" s="357"/>
      <c r="BJ868" s="357"/>
      <c r="BK868" s="357"/>
    </row>
    <row r="869" spans="1:63" ht="9.75" customHeight="1">
      <c r="A869" s="357"/>
      <c r="B869" s="357"/>
      <c r="C869" s="357"/>
      <c r="D869" s="357"/>
      <c r="E869" s="357"/>
      <c r="F869" s="359"/>
      <c r="G869" s="357"/>
      <c r="H869" s="357"/>
      <c r="I869" s="357"/>
      <c r="J869" s="357"/>
      <c r="K869" s="357"/>
      <c r="L869" s="357"/>
      <c r="M869" s="357"/>
      <c r="N869" s="357"/>
      <c r="O869" s="357"/>
      <c r="P869" s="357"/>
      <c r="Q869" s="357"/>
      <c r="R869" s="357"/>
      <c r="S869" s="357"/>
      <c r="T869" s="357"/>
      <c r="U869" s="357"/>
      <c r="V869" s="357"/>
      <c r="W869" s="357"/>
      <c r="X869" s="357"/>
      <c r="Y869" s="357"/>
      <c r="Z869" s="357"/>
      <c r="AA869" s="357"/>
      <c r="AB869" s="357"/>
      <c r="AC869" s="357"/>
      <c r="AD869" s="357"/>
      <c r="AE869" s="357"/>
      <c r="AF869" s="357"/>
      <c r="AG869" s="357"/>
      <c r="AH869" s="357"/>
      <c r="AI869" s="357"/>
      <c r="AJ869" s="357"/>
      <c r="AK869" s="357"/>
      <c r="AL869" s="357"/>
      <c r="AM869" s="357"/>
      <c r="AN869" s="357"/>
      <c r="AO869" s="357"/>
      <c r="AP869" s="357"/>
      <c r="AQ869" s="357"/>
      <c r="AR869" s="357"/>
      <c r="AS869" s="357"/>
      <c r="AT869" s="357"/>
      <c r="AU869" s="357"/>
      <c r="AV869" s="357"/>
      <c r="AW869" s="357"/>
      <c r="AX869" s="357"/>
      <c r="AY869" s="357"/>
      <c r="AZ869" s="357"/>
      <c r="BA869" s="357"/>
      <c r="BB869" s="357"/>
      <c r="BC869" s="357"/>
      <c r="BD869" s="357"/>
      <c r="BE869" s="357"/>
      <c r="BF869" s="357"/>
      <c r="BG869" s="357"/>
      <c r="BH869" s="357"/>
      <c r="BI869" s="357"/>
      <c r="BJ869" s="357"/>
      <c r="BK869" s="357"/>
    </row>
    <row r="870" spans="1:63" ht="9.75" customHeight="1">
      <c r="A870" s="357"/>
      <c r="B870" s="357"/>
      <c r="C870" s="357"/>
      <c r="D870" s="357"/>
      <c r="E870" s="357"/>
      <c r="F870" s="359"/>
      <c r="G870" s="357"/>
      <c r="H870" s="357"/>
      <c r="I870" s="357"/>
      <c r="J870" s="357"/>
      <c r="K870" s="357"/>
      <c r="L870" s="357"/>
      <c r="M870" s="357"/>
      <c r="N870" s="357"/>
      <c r="O870" s="357"/>
      <c r="P870" s="357"/>
      <c r="Q870" s="357"/>
      <c r="R870" s="357"/>
      <c r="S870" s="357"/>
      <c r="T870" s="357"/>
      <c r="U870" s="357"/>
      <c r="V870" s="357"/>
      <c r="W870" s="357"/>
      <c r="X870" s="357"/>
      <c r="Y870" s="357"/>
      <c r="Z870" s="357"/>
      <c r="AA870" s="357"/>
      <c r="AB870" s="357"/>
      <c r="AC870" s="357"/>
      <c r="AD870" s="357"/>
      <c r="AE870" s="357"/>
      <c r="AF870" s="357"/>
      <c r="AG870" s="357"/>
      <c r="AH870" s="357"/>
      <c r="AI870" s="357"/>
      <c r="AJ870" s="357"/>
      <c r="AK870" s="357"/>
      <c r="AL870" s="357"/>
      <c r="AM870" s="357"/>
      <c r="AN870" s="357"/>
      <c r="AO870" s="357"/>
      <c r="AP870" s="357"/>
      <c r="AQ870" s="357"/>
      <c r="AR870" s="357"/>
      <c r="AS870" s="357"/>
      <c r="AT870" s="357"/>
      <c r="AU870" s="357"/>
      <c r="AV870" s="357"/>
      <c r="AW870" s="357"/>
      <c r="AX870" s="357"/>
      <c r="AY870" s="357"/>
      <c r="AZ870" s="357"/>
      <c r="BA870" s="357"/>
      <c r="BB870" s="357"/>
      <c r="BC870" s="357"/>
      <c r="BD870" s="357"/>
      <c r="BE870" s="357"/>
      <c r="BF870" s="357"/>
      <c r="BG870" s="357"/>
      <c r="BH870" s="357"/>
      <c r="BI870" s="357"/>
      <c r="BJ870" s="357"/>
      <c r="BK870" s="357"/>
    </row>
    <row r="871" spans="1:63" ht="9.75" customHeight="1">
      <c r="A871" s="357"/>
      <c r="B871" s="357"/>
      <c r="C871" s="357"/>
      <c r="D871" s="357"/>
      <c r="E871" s="357"/>
      <c r="F871" s="359"/>
      <c r="G871" s="357"/>
      <c r="H871" s="357"/>
      <c r="I871" s="357"/>
      <c r="J871" s="357"/>
      <c r="K871" s="357"/>
      <c r="L871" s="357"/>
      <c r="M871" s="357"/>
      <c r="N871" s="357"/>
      <c r="O871" s="357"/>
      <c r="P871" s="357"/>
      <c r="Q871" s="357"/>
      <c r="R871" s="357"/>
      <c r="S871" s="357"/>
      <c r="T871" s="357"/>
      <c r="U871" s="357"/>
      <c r="V871" s="357"/>
      <c r="W871" s="357"/>
      <c r="X871" s="357"/>
      <c r="Y871" s="357"/>
      <c r="Z871" s="357"/>
      <c r="AA871" s="357"/>
      <c r="AB871" s="357"/>
      <c r="AC871" s="357"/>
      <c r="AD871" s="357"/>
      <c r="AE871" s="357"/>
      <c r="AF871" s="357"/>
      <c r="AG871" s="357"/>
      <c r="AH871" s="357"/>
      <c r="AI871" s="357"/>
      <c r="AJ871" s="357"/>
      <c r="AK871" s="357"/>
      <c r="AL871" s="357"/>
      <c r="AM871" s="357"/>
      <c r="AN871" s="357"/>
      <c r="AO871" s="357"/>
      <c r="AP871" s="357"/>
      <c r="AQ871" s="357"/>
      <c r="AR871" s="357"/>
      <c r="AS871" s="357"/>
      <c r="AT871" s="357"/>
      <c r="AU871" s="357"/>
      <c r="AV871" s="357"/>
      <c r="AW871" s="357"/>
      <c r="AX871" s="357"/>
      <c r="AY871" s="357"/>
      <c r="AZ871" s="357"/>
      <c r="BA871" s="357"/>
      <c r="BB871" s="357"/>
      <c r="BC871" s="357"/>
      <c r="BD871" s="357"/>
      <c r="BE871" s="357"/>
      <c r="BF871" s="357"/>
      <c r="BG871" s="357"/>
      <c r="BH871" s="357"/>
      <c r="BI871" s="357"/>
      <c r="BJ871" s="357"/>
      <c r="BK871" s="357"/>
    </row>
    <row r="872" spans="1:63" ht="9.75" customHeight="1">
      <c r="A872" s="357"/>
      <c r="B872" s="357"/>
      <c r="C872" s="357"/>
      <c r="D872" s="357"/>
      <c r="E872" s="357"/>
      <c r="F872" s="359"/>
      <c r="G872" s="357"/>
      <c r="H872" s="357"/>
      <c r="I872" s="357"/>
      <c r="J872" s="357"/>
      <c r="K872" s="357"/>
      <c r="L872" s="357"/>
      <c r="M872" s="357"/>
      <c r="N872" s="357"/>
      <c r="O872" s="357"/>
      <c r="P872" s="357"/>
      <c r="Q872" s="357"/>
      <c r="R872" s="357"/>
      <c r="S872" s="357"/>
      <c r="T872" s="357"/>
      <c r="U872" s="357"/>
      <c r="V872" s="357"/>
      <c r="W872" s="357"/>
      <c r="X872" s="357"/>
      <c r="Y872" s="357"/>
      <c r="Z872" s="357"/>
      <c r="AA872" s="357"/>
      <c r="AB872" s="357"/>
      <c r="AC872" s="357"/>
      <c r="AD872" s="357"/>
      <c r="AE872" s="357"/>
      <c r="AF872" s="357"/>
      <c r="AG872" s="357"/>
      <c r="AH872" s="357"/>
      <c r="AI872" s="357"/>
      <c r="AJ872" s="357"/>
      <c r="AK872" s="357"/>
      <c r="AL872" s="357"/>
      <c r="AM872" s="357"/>
      <c r="AN872" s="357"/>
      <c r="AO872" s="357"/>
      <c r="AP872" s="357"/>
      <c r="AQ872" s="357"/>
      <c r="AR872" s="357"/>
      <c r="AS872" s="357"/>
      <c r="AT872" s="357"/>
      <c r="AU872" s="357"/>
      <c r="AV872" s="357"/>
      <c r="AW872" s="357"/>
      <c r="AX872" s="357"/>
      <c r="AY872" s="357"/>
      <c r="AZ872" s="357"/>
      <c r="BA872" s="357"/>
      <c r="BB872" s="357"/>
      <c r="BC872" s="357"/>
      <c r="BD872" s="357"/>
      <c r="BE872" s="357"/>
      <c r="BF872" s="357"/>
      <c r="BG872" s="357"/>
      <c r="BH872" s="357"/>
      <c r="BI872" s="357"/>
      <c r="BJ872" s="357"/>
      <c r="BK872" s="357"/>
    </row>
    <row r="873" spans="1:63" ht="9.75" customHeight="1">
      <c r="A873" s="357"/>
      <c r="B873" s="357"/>
      <c r="C873" s="357"/>
      <c r="D873" s="357"/>
      <c r="E873" s="357"/>
      <c r="F873" s="359"/>
      <c r="G873" s="357"/>
      <c r="H873" s="357"/>
      <c r="I873" s="357"/>
      <c r="J873" s="357"/>
      <c r="K873" s="357"/>
      <c r="L873" s="357"/>
      <c r="M873" s="357"/>
      <c r="N873" s="357"/>
      <c r="O873" s="357"/>
      <c r="P873" s="357"/>
      <c r="Q873" s="357"/>
      <c r="R873" s="357"/>
      <c r="S873" s="357"/>
      <c r="T873" s="357"/>
      <c r="U873" s="357"/>
      <c r="V873" s="357"/>
      <c r="W873" s="357"/>
      <c r="X873" s="357"/>
      <c r="Y873" s="357"/>
      <c r="Z873" s="357"/>
      <c r="AA873" s="357"/>
      <c r="AB873" s="357"/>
      <c r="AC873" s="357"/>
      <c r="AD873" s="357"/>
      <c r="AE873" s="357"/>
      <c r="AF873" s="357"/>
      <c r="AG873" s="357"/>
      <c r="AH873" s="357"/>
      <c r="AI873" s="357"/>
      <c r="AJ873" s="357"/>
      <c r="AK873" s="357"/>
      <c r="AL873" s="357"/>
      <c r="AM873" s="357"/>
      <c r="AN873" s="357"/>
      <c r="AO873" s="357"/>
      <c r="AP873" s="357"/>
      <c r="AQ873" s="357"/>
      <c r="AR873" s="357"/>
      <c r="AS873" s="357"/>
      <c r="AT873" s="357"/>
      <c r="AU873" s="357"/>
      <c r="AV873" s="357"/>
      <c r="AW873" s="357"/>
      <c r="AX873" s="357"/>
      <c r="AY873" s="357"/>
      <c r="AZ873" s="357"/>
      <c r="BA873" s="357"/>
      <c r="BB873" s="357"/>
      <c r="BC873" s="357"/>
      <c r="BD873" s="357"/>
      <c r="BE873" s="357"/>
      <c r="BF873" s="357"/>
      <c r="BG873" s="357"/>
      <c r="BH873" s="357"/>
      <c r="BI873" s="357"/>
      <c r="BJ873" s="357"/>
      <c r="BK873" s="357"/>
    </row>
    <row r="874" spans="1:63" ht="9.75" customHeight="1">
      <c r="A874" s="357"/>
      <c r="B874" s="357"/>
      <c r="C874" s="357"/>
      <c r="D874" s="357"/>
      <c r="E874" s="357"/>
      <c r="F874" s="359"/>
      <c r="G874" s="357"/>
      <c r="H874" s="357"/>
      <c r="I874" s="357"/>
      <c r="J874" s="357"/>
      <c r="K874" s="357"/>
      <c r="L874" s="357"/>
      <c r="M874" s="357"/>
      <c r="N874" s="357"/>
      <c r="O874" s="357"/>
      <c r="P874" s="357"/>
      <c r="Q874" s="357"/>
      <c r="R874" s="357"/>
      <c r="S874" s="357"/>
      <c r="T874" s="357"/>
      <c r="U874" s="357"/>
      <c r="V874" s="357"/>
      <c r="W874" s="357"/>
      <c r="X874" s="357"/>
      <c r="Y874" s="357"/>
      <c r="Z874" s="357"/>
      <c r="AA874" s="357"/>
      <c r="AB874" s="357"/>
      <c r="AC874" s="357"/>
      <c r="AD874" s="357"/>
      <c r="AE874" s="357"/>
      <c r="AF874" s="357"/>
      <c r="AG874" s="357"/>
      <c r="AH874" s="357"/>
      <c r="AI874" s="357"/>
      <c r="AJ874" s="357"/>
      <c r="AK874" s="357"/>
      <c r="AL874" s="357"/>
      <c r="AM874" s="357"/>
      <c r="AN874" s="357"/>
      <c r="AO874" s="357"/>
      <c r="AP874" s="357"/>
      <c r="AQ874" s="357"/>
      <c r="AR874" s="357"/>
      <c r="AS874" s="357"/>
      <c r="AT874" s="357"/>
      <c r="AU874" s="357"/>
      <c r="AV874" s="357"/>
      <c r="AW874" s="357"/>
      <c r="AX874" s="357"/>
      <c r="AY874" s="357"/>
      <c r="AZ874" s="357"/>
      <c r="BA874" s="357"/>
      <c r="BB874" s="357"/>
      <c r="BC874" s="357"/>
      <c r="BD874" s="357"/>
      <c r="BE874" s="357"/>
      <c r="BF874" s="357"/>
      <c r="BG874" s="357"/>
      <c r="BH874" s="357"/>
      <c r="BI874" s="357"/>
      <c r="BJ874" s="357"/>
      <c r="BK874" s="357"/>
    </row>
    <row r="875" spans="1:63" ht="9.75" customHeight="1">
      <c r="A875" s="357"/>
      <c r="B875" s="357"/>
      <c r="C875" s="357"/>
      <c r="D875" s="357"/>
      <c r="E875" s="357"/>
      <c r="F875" s="359"/>
      <c r="G875" s="357"/>
      <c r="H875" s="357"/>
      <c r="I875" s="357"/>
      <c r="J875" s="357"/>
      <c r="K875" s="357"/>
      <c r="L875" s="357"/>
      <c r="M875" s="357"/>
      <c r="N875" s="357"/>
      <c r="O875" s="357"/>
      <c r="P875" s="357"/>
      <c r="Q875" s="357"/>
      <c r="R875" s="357"/>
      <c r="S875" s="357"/>
      <c r="T875" s="357"/>
      <c r="U875" s="357"/>
      <c r="V875" s="357"/>
      <c r="W875" s="357"/>
      <c r="X875" s="357"/>
      <c r="Y875" s="357"/>
      <c r="Z875" s="357"/>
      <c r="AA875" s="357"/>
      <c r="AB875" s="357"/>
      <c r="AC875" s="357"/>
      <c r="AD875" s="357"/>
      <c r="AE875" s="357"/>
      <c r="AF875" s="357"/>
      <c r="AG875" s="357"/>
      <c r="AH875" s="357"/>
      <c r="AI875" s="357"/>
      <c r="AJ875" s="357"/>
      <c r="AK875" s="357"/>
      <c r="AL875" s="357"/>
      <c r="AM875" s="357"/>
      <c r="AN875" s="357"/>
      <c r="AO875" s="357"/>
      <c r="AP875" s="357"/>
      <c r="AQ875" s="357"/>
      <c r="AR875" s="357"/>
      <c r="AS875" s="357"/>
      <c r="AT875" s="357"/>
      <c r="AU875" s="357"/>
      <c r="AV875" s="357"/>
      <c r="AW875" s="357"/>
      <c r="AX875" s="357"/>
      <c r="AY875" s="357"/>
      <c r="AZ875" s="357"/>
      <c r="BA875" s="357"/>
      <c r="BB875" s="357"/>
      <c r="BC875" s="357"/>
      <c r="BD875" s="357"/>
      <c r="BE875" s="357"/>
      <c r="BF875" s="357"/>
      <c r="BG875" s="357"/>
      <c r="BH875" s="357"/>
      <c r="BI875" s="357"/>
      <c r="BJ875" s="357"/>
      <c r="BK875" s="357"/>
    </row>
    <row r="876" spans="1:63" ht="9.75" customHeight="1">
      <c r="A876" s="357"/>
      <c r="B876" s="357"/>
      <c r="C876" s="357"/>
      <c r="D876" s="357"/>
      <c r="E876" s="357"/>
      <c r="F876" s="359"/>
      <c r="G876" s="357"/>
      <c r="H876" s="357"/>
      <c r="I876" s="357"/>
      <c r="J876" s="357"/>
      <c r="K876" s="357"/>
      <c r="L876" s="357"/>
      <c r="M876" s="357"/>
      <c r="N876" s="357"/>
      <c r="O876" s="357"/>
      <c r="P876" s="357"/>
      <c r="Q876" s="357"/>
      <c r="R876" s="357"/>
      <c r="S876" s="357"/>
      <c r="T876" s="357"/>
      <c r="U876" s="357"/>
      <c r="V876" s="357"/>
      <c r="W876" s="357"/>
      <c r="X876" s="357"/>
      <c r="Y876" s="357"/>
      <c r="Z876" s="357"/>
      <c r="AA876" s="357"/>
      <c r="AB876" s="357"/>
      <c r="AC876" s="357"/>
      <c r="AD876" s="357"/>
      <c r="AE876" s="357"/>
      <c r="AF876" s="357"/>
      <c r="AG876" s="357"/>
      <c r="AH876" s="357"/>
      <c r="AI876" s="357"/>
      <c r="AJ876" s="357"/>
      <c r="AK876" s="357"/>
      <c r="AL876" s="357"/>
      <c r="AM876" s="357"/>
      <c r="AN876" s="357"/>
      <c r="AO876" s="357"/>
      <c r="AP876" s="357"/>
      <c r="AQ876" s="357"/>
      <c r="AR876" s="357"/>
      <c r="AS876" s="357"/>
      <c r="AT876" s="357"/>
      <c r="AU876" s="357"/>
      <c r="AV876" s="357"/>
      <c r="AW876" s="357"/>
      <c r="AX876" s="357"/>
      <c r="AY876" s="357"/>
      <c r="AZ876" s="357"/>
      <c r="BA876" s="357"/>
      <c r="BB876" s="357"/>
      <c r="BC876" s="357"/>
      <c r="BD876" s="357"/>
      <c r="BE876" s="357"/>
      <c r="BF876" s="357"/>
      <c r="BG876" s="357"/>
      <c r="BH876" s="357"/>
      <c r="BI876" s="357"/>
      <c r="BJ876" s="357"/>
      <c r="BK876" s="357"/>
    </row>
    <row r="877" spans="1:63" ht="9.75" customHeight="1">
      <c r="A877" s="357"/>
      <c r="B877" s="357"/>
      <c r="C877" s="357"/>
      <c r="D877" s="357"/>
      <c r="E877" s="357"/>
      <c r="F877" s="359"/>
      <c r="G877" s="357"/>
      <c r="H877" s="357"/>
      <c r="I877" s="357"/>
      <c r="J877" s="357"/>
      <c r="K877" s="357"/>
      <c r="L877" s="357"/>
      <c r="M877" s="357"/>
      <c r="N877" s="357"/>
      <c r="O877" s="357"/>
      <c r="P877" s="357"/>
      <c r="Q877" s="357"/>
      <c r="R877" s="357"/>
      <c r="S877" s="357"/>
      <c r="T877" s="357"/>
      <c r="U877" s="357"/>
      <c r="V877" s="357"/>
      <c r="W877" s="357"/>
      <c r="X877" s="357"/>
      <c r="Y877" s="357"/>
      <c r="Z877" s="357"/>
      <c r="AA877" s="357"/>
      <c r="AB877" s="357"/>
      <c r="AC877" s="357"/>
      <c r="AD877" s="357"/>
      <c r="AE877" s="357"/>
      <c r="AF877" s="357"/>
      <c r="AG877" s="357"/>
      <c r="AH877" s="357"/>
      <c r="AI877" s="357"/>
      <c r="AJ877" s="357"/>
      <c r="AK877" s="357"/>
      <c r="AL877" s="357"/>
      <c r="AM877" s="357"/>
      <c r="AN877" s="357"/>
      <c r="AO877" s="357"/>
      <c r="AP877" s="357"/>
      <c r="AQ877" s="357"/>
      <c r="AR877" s="357"/>
      <c r="AS877" s="357"/>
      <c r="AT877" s="357"/>
      <c r="AU877" s="357"/>
      <c r="AV877" s="357"/>
      <c r="AW877" s="357"/>
      <c r="AX877" s="357"/>
      <c r="AY877" s="357"/>
      <c r="AZ877" s="357"/>
      <c r="BA877" s="357"/>
      <c r="BB877" s="357"/>
      <c r="BC877" s="357"/>
      <c r="BD877" s="357"/>
      <c r="BE877" s="357"/>
      <c r="BF877" s="357"/>
      <c r="BG877" s="357"/>
      <c r="BH877" s="357"/>
      <c r="BI877" s="357"/>
      <c r="BJ877" s="357"/>
      <c r="BK877" s="357"/>
    </row>
    <row r="878" spans="1:63" ht="9.75" customHeight="1">
      <c r="A878" s="357"/>
      <c r="B878" s="357"/>
      <c r="C878" s="357"/>
      <c r="D878" s="357"/>
      <c r="E878" s="357"/>
      <c r="F878" s="359"/>
      <c r="G878" s="357"/>
      <c r="H878" s="357"/>
      <c r="I878" s="357"/>
      <c r="J878" s="357"/>
      <c r="K878" s="357"/>
      <c r="L878" s="357"/>
      <c r="M878" s="357"/>
      <c r="N878" s="357"/>
      <c r="O878" s="357"/>
      <c r="P878" s="357"/>
      <c r="Q878" s="357"/>
      <c r="R878" s="357"/>
      <c r="S878" s="357"/>
      <c r="T878" s="357"/>
      <c r="U878" s="357"/>
      <c r="V878" s="357"/>
      <c r="W878" s="357"/>
      <c r="X878" s="357"/>
      <c r="Y878" s="357"/>
      <c r="Z878" s="357"/>
      <c r="AA878" s="357"/>
      <c r="AB878" s="357"/>
      <c r="AC878" s="357"/>
      <c r="AD878" s="357"/>
      <c r="AE878" s="357"/>
      <c r="AF878" s="357"/>
      <c r="AG878" s="357"/>
      <c r="AH878" s="357"/>
      <c r="AI878" s="357"/>
      <c r="AJ878" s="357"/>
      <c r="AK878" s="357"/>
      <c r="AL878" s="357"/>
      <c r="AM878" s="357"/>
      <c r="AN878" s="357"/>
      <c r="AO878" s="357"/>
      <c r="AP878" s="357"/>
      <c r="AQ878" s="357"/>
      <c r="AR878" s="357"/>
      <c r="AS878" s="357"/>
      <c r="AT878" s="357"/>
      <c r="AU878" s="357"/>
      <c r="AV878" s="357"/>
      <c r="AW878" s="357"/>
      <c r="AX878" s="357"/>
      <c r="AY878" s="357"/>
      <c r="AZ878" s="357"/>
      <c r="BA878" s="357"/>
      <c r="BB878" s="357"/>
      <c r="BC878" s="357"/>
      <c r="BD878" s="357"/>
      <c r="BE878" s="357"/>
      <c r="BF878" s="357"/>
      <c r="BG878" s="357"/>
      <c r="BH878" s="357"/>
      <c r="BI878" s="357"/>
      <c r="BJ878" s="357"/>
      <c r="BK878" s="357"/>
    </row>
    <row r="879" spans="1:63" ht="9.75" customHeight="1">
      <c r="A879" s="357"/>
      <c r="B879" s="357"/>
      <c r="C879" s="357"/>
      <c r="D879" s="357"/>
      <c r="E879" s="357"/>
      <c r="F879" s="359"/>
      <c r="G879" s="357"/>
      <c r="H879" s="357"/>
      <c r="I879" s="357"/>
      <c r="J879" s="357"/>
      <c r="K879" s="357"/>
      <c r="L879" s="357"/>
      <c r="M879" s="357"/>
      <c r="N879" s="357"/>
      <c r="O879" s="357"/>
      <c r="P879" s="357"/>
      <c r="Q879" s="357"/>
      <c r="R879" s="357"/>
      <c r="S879" s="357"/>
      <c r="T879" s="357"/>
      <c r="U879" s="357"/>
      <c r="V879" s="357"/>
      <c r="W879" s="357"/>
      <c r="X879" s="357"/>
      <c r="Y879" s="357"/>
      <c r="Z879" s="357"/>
      <c r="AA879" s="357"/>
      <c r="AB879" s="357"/>
      <c r="AC879" s="357"/>
      <c r="AD879" s="357"/>
      <c r="AE879" s="357"/>
      <c r="AF879" s="357"/>
      <c r="AG879" s="357"/>
      <c r="AH879" s="357"/>
      <c r="AI879" s="357"/>
      <c r="AJ879" s="357"/>
      <c r="AK879" s="357"/>
      <c r="AL879" s="357"/>
      <c r="AM879" s="357"/>
      <c r="AN879" s="357"/>
      <c r="AO879" s="357"/>
      <c r="AP879" s="357"/>
      <c r="AQ879" s="357"/>
      <c r="AR879" s="357"/>
      <c r="AS879" s="357"/>
      <c r="AT879" s="357"/>
      <c r="AU879" s="357"/>
      <c r="AV879" s="357"/>
      <c r="AW879" s="357"/>
      <c r="AX879" s="357"/>
      <c r="AY879" s="357"/>
      <c r="AZ879" s="357"/>
      <c r="BA879" s="357"/>
      <c r="BB879" s="357"/>
      <c r="BC879" s="357"/>
      <c r="BD879" s="357"/>
      <c r="BE879" s="357"/>
      <c r="BF879" s="357"/>
      <c r="BG879" s="357"/>
      <c r="BH879" s="357"/>
      <c r="BI879" s="357"/>
      <c r="BJ879" s="357"/>
      <c r="BK879" s="357"/>
    </row>
    <row r="880" spans="1:63" ht="9.75" customHeight="1">
      <c r="A880" s="357"/>
      <c r="B880" s="357"/>
      <c r="C880" s="357"/>
      <c r="D880" s="357"/>
      <c r="E880" s="357"/>
      <c r="F880" s="359"/>
      <c r="G880" s="357"/>
      <c r="H880" s="357"/>
      <c r="I880" s="357"/>
      <c r="J880" s="357"/>
      <c r="K880" s="357"/>
      <c r="L880" s="357"/>
      <c r="M880" s="357"/>
      <c r="N880" s="357"/>
      <c r="O880" s="357"/>
      <c r="P880" s="357"/>
      <c r="Q880" s="357"/>
      <c r="R880" s="357"/>
      <c r="S880" s="357"/>
      <c r="T880" s="357"/>
      <c r="U880" s="357"/>
      <c r="V880" s="357"/>
      <c r="W880" s="357"/>
      <c r="X880" s="357"/>
      <c r="Y880" s="357"/>
      <c r="Z880" s="357"/>
      <c r="AA880" s="357"/>
      <c r="AB880" s="357"/>
      <c r="AC880" s="357"/>
      <c r="AD880" s="357"/>
      <c r="AE880" s="357"/>
      <c r="AF880" s="357"/>
      <c r="AG880" s="357"/>
      <c r="AH880" s="357"/>
      <c r="AI880" s="357"/>
      <c r="AJ880" s="357"/>
      <c r="AK880" s="357"/>
      <c r="AL880" s="357"/>
      <c r="AM880" s="357"/>
      <c r="AN880" s="357"/>
      <c r="AO880" s="357"/>
      <c r="AP880" s="357"/>
      <c r="AQ880" s="357"/>
      <c r="AR880" s="357"/>
      <c r="AS880" s="357"/>
      <c r="AT880" s="357"/>
      <c r="AU880" s="357"/>
      <c r="AV880" s="357"/>
      <c r="AW880" s="357"/>
      <c r="AX880" s="357"/>
      <c r="AY880" s="357"/>
      <c r="AZ880" s="357"/>
      <c r="BA880" s="357"/>
      <c r="BB880" s="357"/>
      <c r="BC880" s="357"/>
      <c r="BD880" s="357"/>
      <c r="BE880" s="357"/>
      <c r="BF880" s="357"/>
      <c r="BG880" s="357"/>
      <c r="BH880" s="357"/>
      <c r="BI880" s="357"/>
      <c r="BJ880" s="357"/>
      <c r="BK880" s="357"/>
    </row>
    <row r="881" spans="1:63" ht="9.75" customHeight="1">
      <c r="A881" s="357"/>
      <c r="B881" s="357"/>
      <c r="C881" s="357"/>
      <c r="D881" s="357"/>
      <c r="E881" s="357"/>
      <c r="F881" s="359"/>
      <c r="G881" s="357"/>
      <c r="H881" s="357"/>
      <c r="I881" s="357"/>
      <c r="J881" s="357"/>
      <c r="K881" s="357"/>
      <c r="L881" s="357"/>
      <c r="M881" s="357"/>
      <c r="N881" s="357"/>
      <c r="O881" s="357"/>
      <c r="P881" s="357"/>
      <c r="Q881" s="357"/>
      <c r="R881" s="357"/>
      <c r="S881" s="357"/>
      <c r="T881" s="357"/>
      <c r="U881" s="357"/>
      <c r="V881" s="357"/>
      <c r="W881" s="357"/>
      <c r="X881" s="357"/>
      <c r="Y881" s="357"/>
      <c r="Z881" s="357"/>
      <c r="AA881" s="357"/>
      <c r="AB881" s="357"/>
      <c r="AC881" s="357"/>
      <c r="AD881" s="357"/>
      <c r="AE881" s="357"/>
      <c r="AF881" s="357"/>
      <c r="AG881" s="357"/>
      <c r="AH881" s="357"/>
      <c r="AI881" s="357"/>
      <c r="AJ881" s="357"/>
      <c r="AK881" s="357"/>
      <c r="AL881" s="357"/>
      <c r="AM881" s="357"/>
      <c r="AN881" s="357"/>
      <c r="AO881" s="357"/>
      <c r="AP881" s="357"/>
      <c r="AQ881" s="357"/>
      <c r="AR881" s="357"/>
      <c r="AS881" s="357"/>
      <c r="AT881" s="357"/>
      <c r="AU881" s="357"/>
      <c r="AV881" s="357"/>
      <c r="AW881" s="357"/>
      <c r="AX881" s="357"/>
      <c r="AY881" s="357"/>
      <c r="AZ881" s="357"/>
      <c r="BA881" s="357"/>
      <c r="BB881" s="357"/>
      <c r="BC881" s="357"/>
      <c r="BD881" s="357"/>
      <c r="BE881" s="357"/>
      <c r="BF881" s="357"/>
      <c r="BG881" s="357"/>
      <c r="BH881" s="357"/>
      <c r="BI881" s="357"/>
      <c r="BJ881" s="357"/>
      <c r="BK881" s="357"/>
    </row>
    <row r="882" spans="1:63" ht="9.75" customHeight="1">
      <c r="A882" s="357"/>
      <c r="B882" s="357"/>
      <c r="C882" s="357"/>
      <c r="D882" s="357"/>
      <c r="E882" s="357"/>
      <c r="F882" s="359"/>
      <c r="G882" s="357"/>
      <c r="H882" s="357"/>
      <c r="I882" s="357"/>
      <c r="J882" s="357"/>
      <c r="K882" s="357"/>
      <c r="L882" s="357"/>
      <c r="M882" s="357"/>
      <c r="N882" s="357"/>
      <c r="O882" s="357"/>
      <c r="P882" s="357"/>
      <c r="Q882" s="357"/>
      <c r="R882" s="357"/>
      <c r="S882" s="357"/>
      <c r="T882" s="357"/>
      <c r="U882" s="357"/>
      <c r="V882" s="357"/>
      <c r="W882" s="357"/>
      <c r="X882" s="357"/>
      <c r="Y882" s="357"/>
      <c r="Z882" s="357"/>
      <c r="AA882" s="357"/>
      <c r="AB882" s="357"/>
      <c r="AC882" s="357"/>
      <c r="AD882" s="357"/>
      <c r="AE882" s="357"/>
      <c r="AF882" s="357"/>
      <c r="AG882" s="357"/>
      <c r="AH882" s="357"/>
      <c r="AI882" s="357"/>
      <c r="AJ882" s="357"/>
      <c r="AK882" s="357"/>
      <c r="AL882" s="357"/>
      <c r="AM882" s="357"/>
      <c r="AN882" s="357"/>
      <c r="AO882" s="357"/>
      <c r="AP882" s="357"/>
      <c r="AQ882" s="357"/>
      <c r="AR882" s="357"/>
      <c r="AS882" s="357"/>
      <c r="AT882" s="357"/>
      <c r="AU882" s="357"/>
      <c r="AV882" s="357"/>
      <c r="AW882" s="357"/>
      <c r="AX882" s="357"/>
      <c r="AY882" s="357"/>
      <c r="AZ882" s="357"/>
      <c r="BA882" s="357"/>
      <c r="BB882" s="357"/>
      <c r="BC882" s="357"/>
      <c r="BD882" s="357"/>
      <c r="BE882" s="357"/>
      <c r="BF882" s="357"/>
      <c r="BG882" s="357"/>
      <c r="BH882" s="357"/>
      <c r="BI882" s="357"/>
      <c r="BJ882" s="357"/>
      <c r="BK882" s="357"/>
    </row>
    <row r="883" spans="1:63" ht="9.75" customHeight="1">
      <c r="A883" s="357"/>
      <c r="B883" s="357"/>
      <c r="C883" s="357"/>
      <c r="D883" s="357"/>
      <c r="E883" s="357"/>
      <c r="F883" s="359"/>
      <c r="G883" s="357"/>
      <c r="H883" s="357"/>
      <c r="I883" s="357"/>
      <c r="J883" s="357"/>
      <c r="K883" s="357"/>
      <c r="L883" s="357"/>
      <c r="M883" s="357"/>
      <c r="N883" s="357"/>
      <c r="O883" s="357"/>
      <c r="P883" s="357"/>
      <c r="Q883" s="357"/>
      <c r="R883" s="357"/>
      <c r="S883" s="357"/>
      <c r="T883" s="357"/>
      <c r="U883" s="357"/>
      <c r="V883" s="357"/>
      <c r="W883" s="357"/>
      <c r="X883" s="357"/>
      <c r="Y883" s="357"/>
      <c r="Z883" s="357"/>
      <c r="AA883" s="357"/>
      <c r="AB883" s="357"/>
      <c r="AC883" s="357"/>
      <c r="AD883" s="357"/>
      <c r="AE883" s="357"/>
      <c r="AF883" s="357"/>
      <c r="AG883" s="357"/>
      <c r="AH883" s="357"/>
      <c r="AI883" s="357"/>
      <c r="AJ883" s="357"/>
      <c r="AK883" s="357"/>
      <c r="AL883" s="357"/>
      <c r="AM883" s="357"/>
      <c r="AN883" s="357"/>
      <c r="AO883" s="357"/>
      <c r="AP883" s="357"/>
      <c r="AQ883" s="357"/>
      <c r="AR883" s="357"/>
      <c r="AS883" s="357"/>
      <c r="AT883" s="357"/>
      <c r="AU883" s="357"/>
      <c r="AV883" s="357"/>
      <c r="AW883" s="357"/>
      <c r="AX883" s="357"/>
      <c r="AY883" s="357"/>
      <c r="AZ883" s="357"/>
      <c r="BA883" s="357"/>
      <c r="BB883" s="357"/>
      <c r="BC883" s="357"/>
      <c r="BD883" s="357"/>
      <c r="BE883" s="357"/>
      <c r="BF883" s="357"/>
      <c r="BG883" s="357"/>
      <c r="BH883" s="357"/>
      <c r="BI883" s="357"/>
      <c r="BJ883" s="357"/>
      <c r="BK883" s="357"/>
    </row>
    <row r="884" spans="1:63" ht="9.75" customHeight="1">
      <c r="A884" s="357"/>
      <c r="B884" s="357"/>
      <c r="C884" s="357"/>
      <c r="D884" s="357"/>
      <c r="E884" s="357"/>
      <c r="F884" s="359"/>
      <c r="G884" s="357"/>
      <c r="H884" s="357"/>
      <c r="I884" s="357"/>
      <c r="J884" s="357"/>
      <c r="K884" s="357"/>
      <c r="L884" s="357"/>
      <c r="M884" s="357"/>
      <c r="N884" s="357"/>
      <c r="O884" s="357"/>
      <c r="P884" s="357"/>
      <c r="Q884" s="357"/>
      <c r="R884" s="357"/>
      <c r="S884" s="357"/>
      <c r="T884" s="357"/>
      <c r="U884" s="357"/>
      <c r="V884" s="357"/>
      <c r="W884" s="357"/>
      <c r="X884" s="357"/>
      <c r="Y884" s="357"/>
      <c r="Z884" s="357"/>
      <c r="AA884" s="357"/>
      <c r="AB884" s="357"/>
      <c r="AC884" s="357"/>
      <c r="AD884" s="357"/>
      <c r="AE884" s="357"/>
      <c r="AF884" s="357"/>
      <c r="AG884" s="357"/>
      <c r="AH884" s="357"/>
      <c r="AI884" s="357"/>
      <c r="AJ884" s="357"/>
      <c r="AK884" s="357"/>
      <c r="AL884" s="357"/>
      <c r="AM884" s="357"/>
      <c r="AN884" s="357"/>
      <c r="AO884" s="357"/>
      <c r="AP884" s="357"/>
      <c r="AQ884" s="357"/>
      <c r="AR884" s="357"/>
      <c r="AS884" s="357"/>
      <c r="AT884" s="357"/>
      <c r="AU884" s="357"/>
      <c r="AV884" s="357"/>
      <c r="AW884" s="357"/>
      <c r="AX884" s="357"/>
      <c r="AY884" s="357"/>
      <c r="AZ884" s="357"/>
      <c r="BA884" s="357"/>
      <c r="BB884" s="357"/>
      <c r="BC884" s="357"/>
      <c r="BD884" s="357"/>
      <c r="BE884" s="357"/>
      <c r="BF884" s="357"/>
      <c r="BG884" s="357"/>
      <c r="BH884" s="357"/>
      <c r="BI884" s="357"/>
      <c r="BJ884" s="357"/>
      <c r="BK884" s="357"/>
    </row>
    <row r="885" spans="1:63" ht="9.75" customHeight="1">
      <c r="A885" s="357"/>
      <c r="B885" s="357"/>
      <c r="C885" s="357"/>
      <c r="D885" s="357"/>
      <c r="E885" s="357"/>
      <c r="F885" s="359"/>
      <c r="G885" s="357"/>
      <c r="H885" s="357"/>
      <c r="I885" s="357"/>
      <c r="J885" s="357"/>
      <c r="K885" s="357"/>
      <c r="L885" s="357"/>
      <c r="M885" s="357"/>
      <c r="N885" s="357"/>
      <c r="O885" s="357"/>
      <c r="P885" s="357"/>
      <c r="Q885" s="357"/>
      <c r="R885" s="357"/>
      <c r="S885" s="357"/>
      <c r="T885" s="357"/>
      <c r="U885" s="357"/>
      <c r="V885" s="357"/>
      <c r="W885" s="357"/>
      <c r="X885" s="357"/>
      <c r="Y885" s="357"/>
      <c r="Z885" s="357"/>
      <c r="AA885" s="357"/>
      <c r="AB885" s="357"/>
      <c r="AC885" s="357"/>
      <c r="AD885" s="357"/>
      <c r="AE885" s="357"/>
      <c r="AF885" s="357"/>
      <c r="AG885" s="357"/>
      <c r="AH885" s="357"/>
      <c r="AI885" s="357"/>
      <c r="AJ885" s="357"/>
      <c r="AK885" s="357"/>
      <c r="AL885" s="357"/>
      <c r="AM885" s="357"/>
      <c r="AN885" s="357"/>
      <c r="AO885" s="357"/>
      <c r="AP885" s="357"/>
      <c r="AQ885" s="357"/>
      <c r="AR885" s="357"/>
      <c r="AS885" s="357"/>
      <c r="AT885" s="357"/>
      <c r="AU885" s="357"/>
      <c r="AV885" s="357"/>
      <c r="AW885" s="357"/>
      <c r="AX885" s="357"/>
      <c r="AY885" s="357"/>
      <c r="AZ885" s="357"/>
      <c r="BA885" s="357"/>
      <c r="BB885" s="357"/>
      <c r="BC885" s="357"/>
      <c r="BD885" s="357"/>
      <c r="BE885" s="357"/>
      <c r="BF885" s="357"/>
      <c r="BG885" s="357"/>
      <c r="BH885" s="357"/>
      <c r="BI885" s="357"/>
      <c r="BJ885" s="357"/>
      <c r="BK885" s="357"/>
    </row>
    <row r="886" spans="1:63" ht="9.75" customHeight="1">
      <c r="A886" s="357"/>
      <c r="B886" s="357"/>
      <c r="C886" s="357"/>
      <c r="D886" s="357"/>
      <c r="E886" s="357"/>
      <c r="F886" s="359"/>
      <c r="G886" s="357"/>
      <c r="H886" s="357"/>
      <c r="I886" s="357"/>
      <c r="J886" s="357"/>
      <c r="K886" s="357"/>
      <c r="L886" s="357"/>
      <c r="M886" s="357"/>
      <c r="N886" s="357"/>
      <c r="O886" s="357"/>
      <c r="P886" s="357"/>
      <c r="Q886" s="357"/>
      <c r="R886" s="357"/>
      <c r="S886" s="357"/>
      <c r="T886" s="357"/>
      <c r="U886" s="357"/>
      <c r="V886" s="357"/>
      <c r="W886" s="357"/>
      <c r="X886" s="357"/>
      <c r="Y886" s="357"/>
      <c r="Z886" s="357"/>
      <c r="AA886" s="357"/>
      <c r="AB886" s="357"/>
      <c r="AC886" s="357"/>
      <c r="AD886" s="357"/>
      <c r="AE886" s="357"/>
      <c r="AF886" s="357"/>
      <c r="AG886" s="357"/>
      <c r="AH886" s="357"/>
      <c r="AI886" s="357"/>
      <c r="AJ886" s="357"/>
      <c r="AK886" s="357"/>
      <c r="AL886" s="357"/>
      <c r="AM886" s="357"/>
      <c r="AN886" s="357"/>
      <c r="AO886" s="357"/>
      <c r="AP886" s="357"/>
      <c r="AQ886" s="357"/>
      <c r="AR886" s="357"/>
      <c r="AS886" s="357"/>
      <c r="AT886" s="357"/>
      <c r="AU886" s="357"/>
      <c r="AV886" s="357"/>
      <c r="AW886" s="357"/>
      <c r="AX886" s="357"/>
      <c r="AY886" s="357"/>
      <c r="AZ886" s="357"/>
      <c r="BA886" s="357"/>
      <c r="BB886" s="357"/>
      <c r="BC886" s="357"/>
      <c r="BD886" s="357"/>
      <c r="BE886" s="357"/>
      <c r="BF886" s="357"/>
      <c r="BG886" s="357"/>
      <c r="BH886" s="357"/>
      <c r="BI886" s="357"/>
      <c r="BJ886" s="357"/>
      <c r="BK886" s="357"/>
    </row>
    <row r="887" spans="1:63" ht="9.75" customHeight="1">
      <c r="A887" s="357"/>
      <c r="B887" s="357"/>
      <c r="C887" s="357"/>
      <c r="D887" s="357"/>
      <c r="E887" s="357"/>
      <c r="F887" s="359"/>
      <c r="G887" s="357"/>
      <c r="H887" s="357"/>
      <c r="I887" s="357"/>
      <c r="J887" s="357"/>
      <c r="K887" s="357"/>
      <c r="L887" s="357"/>
      <c r="M887" s="357"/>
      <c r="N887" s="357"/>
      <c r="O887" s="357"/>
      <c r="P887" s="357"/>
      <c r="Q887" s="357"/>
      <c r="R887" s="357"/>
      <c r="S887" s="357"/>
      <c r="T887" s="357"/>
      <c r="U887" s="357"/>
      <c r="V887" s="357"/>
      <c r="W887" s="357"/>
      <c r="X887" s="357"/>
      <c r="Y887" s="357"/>
      <c r="Z887" s="357"/>
      <c r="AA887" s="357"/>
      <c r="AB887" s="357"/>
      <c r="AC887" s="357"/>
      <c r="AD887" s="357"/>
      <c r="AE887" s="357"/>
      <c r="AF887" s="357"/>
      <c r="AG887" s="357"/>
      <c r="AH887" s="357"/>
      <c r="AI887" s="357"/>
      <c r="AJ887" s="357"/>
      <c r="AK887" s="357"/>
      <c r="AL887" s="357"/>
      <c r="AM887" s="357"/>
      <c r="AN887" s="357"/>
      <c r="AO887" s="357"/>
      <c r="AP887" s="357"/>
      <c r="AQ887" s="357"/>
      <c r="AR887" s="357"/>
      <c r="AS887" s="357"/>
      <c r="AT887" s="357"/>
      <c r="AU887" s="357"/>
      <c r="AV887" s="357"/>
      <c r="AW887" s="357"/>
      <c r="AX887" s="357"/>
      <c r="AY887" s="357"/>
      <c r="AZ887" s="357"/>
      <c r="BA887" s="357"/>
      <c r="BB887" s="357"/>
      <c r="BC887" s="357"/>
      <c r="BD887" s="357"/>
      <c r="BE887" s="357"/>
      <c r="BF887" s="357"/>
      <c r="BG887" s="357"/>
      <c r="BH887" s="357"/>
      <c r="BI887" s="357"/>
      <c r="BJ887" s="357"/>
      <c r="BK887" s="357"/>
    </row>
    <row r="888" spans="1:63" ht="9.75" customHeight="1">
      <c r="A888" s="357"/>
      <c r="B888" s="357"/>
      <c r="C888" s="357"/>
      <c r="D888" s="357"/>
      <c r="E888" s="357"/>
      <c r="F888" s="359"/>
      <c r="G888" s="357"/>
      <c r="H888" s="357"/>
      <c r="I888" s="357"/>
      <c r="J888" s="357"/>
      <c r="K888" s="357"/>
      <c r="L888" s="357"/>
      <c r="M888" s="357"/>
      <c r="N888" s="357"/>
      <c r="O888" s="357"/>
      <c r="P888" s="357"/>
      <c r="Q888" s="357"/>
      <c r="R888" s="357"/>
      <c r="S888" s="357"/>
      <c r="T888" s="357"/>
      <c r="U888" s="357"/>
      <c r="V888" s="357"/>
      <c r="W888" s="357"/>
      <c r="X888" s="357"/>
      <c r="Y888" s="357"/>
      <c r="Z888" s="357"/>
      <c r="AA888" s="357"/>
      <c r="AB888" s="357"/>
      <c r="AC888" s="357"/>
      <c r="AD888" s="357"/>
      <c r="AE888" s="357"/>
      <c r="AF888" s="357"/>
      <c r="AG888" s="357"/>
      <c r="AH888" s="357"/>
      <c r="AI888" s="357"/>
      <c r="AJ888" s="357"/>
      <c r="AK888" s="357"/>
      <c r="AL888" s="357"/>
      <c r="AM888" s="357"/>
      <c r="AN888" s="357"/>
      <c r="AO888" s="357"/>
      <c r="AP888" s="357"/>
      <c r="AQ888" s="357"/>
      <c r="AR888" s="357"/>
      <c r="AS888" s="357"/>
      <c r="AT888" s="357"/>
      <c r="AU888" s="357"/>
      <c r="AV888" s="357"/>
      <c r="AW888" s="357"/>
      <c r="AX888" s="357"/>
      <c r="AY888" s="357"/>
      <c r="AZ888" s="357"/>
      <c r="BA888" s="357"/>
      <c r="BB888" s="357"/>
      <c r="BC888" s="357"/>
      <c r="BD888" s="357"/>
      <c r="BE888" s="357"/>
      <c r="BF888" s="357"/>
      <c r="BG888" s="357"/>
      <c r="BH888" s="357"/>
      <c r="BI888" s="357"/>
      <c r="BJ888" s="357"/>
      <c r="BK888" s="357"/>
    </row>
    <row r="889" spans="1:63" ht="9.75" customHeight="1">
      <c r="A889" s="357"/>
      <c r="B889" s="357"/>
      <c r="C889" s="357"/>
      <c r="D889" s="357"/>
      <c r="E889" s="357"/>
      <c r="F889" s="359"/>
      <c r="G889" s="357"/>
      <c r="H889" s="357"/>
      <c r="I889" s="357"/>
      <c r="J889" s="357"/>
      <c r="K889" s="357"/>
      <c r="L889" s="357"/>
      <c r="M889" s="357"/>
      <c r="N889" s="357"/>
      <c r="O889" s="357"/>
      <c r="P889" s="357"/>
      <c r="Q889" s="357"/>
      <c r="R889" s="357"/>
      <c r="S889" s="357"/>
      <c r="T889" s="357"/>
      <c r="U889" s="357"/>
      <c r="V889" s="357"/>
      <c r="W889" s="357"/>
      <c r="X889" s="357"/>
      <c r="Y889" s="357"/>
      <c r="Z889" s="357"/>
      <c r="AA889" s="357"/>
      <c r="AB889" s="357"/>
      <c r="AC889" s="357"/>
      <c r="AD889" s="357"/>
      <c r="AE889" s="357"/>
      <c r="AF889" s="357"/>
      <c r="AG889" s="357"/>
      <c r="AH889" s="357"/>
      <c r="AI889" s="357"/>
      <c r="AJ889" s="357"/>
      <c r="AK889" s="357"/>
      <c r="AL889" s="357"/>
      <c r="AM889" s="357"/>
      <c r="AN889" s="357"/>
      <c r="AO889" s="357"/>
      <c r="AP889" s="357"/>
      <c r="AQ889" s="357"/>
      <c r="AR889" s="357"/>
      <c r="AS889" s="357"/>
      <c r="AT889" s="357"/>
      <c r="AU889" s="357"/>
      <c r="AV889" s="357"/>
      <c r="AW889" s="357"/>
      <c r="AX889" s="357"/>
      <c r="AY889" s="357"/>
      <c r="AZ889" s="357"/>
      <c r="BA889" s="357"/>
      <c r="BB889" s="357"/>
      <c r="BC889" s="357"/>
      <c r="BD889" s="357"/>
      <c r="BE889" s="357"/>
      <c r="BF889" s="357"/>
      <c r="BG889" s="357"/>
      <c r="BH889" s="357"/>
      <c r="BI889" s="357"/>
      <c r="BJ889" s="357"/>
      <c r="BK889" s="357"/>
    </row>
    <row r="890" spans="1:63" ht="9.75" customHeight="1">
      <c r="A890" s="357"/>
      <c r="B890" s="357"/>
      <c r="C890" s="357"/>
      <c r="D890" s="357"/>
      <c r="E890" s="357"/>
      <c r="F890" s="359"/>
      <c r="G890" s="357"/>
      <c r="H890" s="357"/>
      <c r="I890" s="357"/>
      <c r="J890" s="357"/>
      <c r="K890" s="357"/>
      <c r="L890" s="357"/>
      <c r="M890" s="357"/>
      <c r="N890" s="357"/>
      <c r="O890" s="357"/>
      <c r="P890" s="357"/>
      <c r="Q890" s="357"/>
      <c r="R890" s="357"/>
      <c r="S890" s="357"/>
      <c r="T890" s="357"/>
      <c r="U890" s="357"/>
      <c r="V890" s="357"/>
      <c r="W890" s="357"/>
      <c r="X890" s="357"/>
      <c r="Y890" s="357"/>
      <c r="Z890" s="357"/>
      <c r="AA890" s="357"/>
      <c r="AB890" s="357"/>
      <c r="AC890" s="357"/>
      <c r="AD890" s="357"/>
      <c r="AE890" s="357"/>
      <c r="AF890" s="357"/>
      <c r="AG890" s="357"/>
      <c r="AH890" s="357"/>
      <c r="AI890" s="357"/>
      <c r="AJ890" s="357"/>
      <c r="AK890" s="357"/>
      <c r="AL890" s="357"/>
      <c r="AM890" s="357"/>
      <c r="AN890" s="357"/>
      <c r="AO890" s="357"/>
      <c r="AP890" s="357"/>
      <c r="AQ890" s="357"/>
      <c r="AR890" s="357"/>
      <c r="AS890" s="357"/>
      <c r="AT890" s="357"/>
      <c r="AU890" s="357"/>
      <c r="AV890" s="357"/>
      <c r="AW890" s="357"/>
      <c r="AX890" s="357"/>
      <c r="AY890" s="357"/>
      <c r="AZ890" s="357"/>
      <c r="BA890" s="357"/>
      <c r="BB890" s="357"/>
      <c r="BC890" s="357"/>
      <c r="BD890" s="357"/>
      <c r="BE890" s="357"/>
      <c r="BF890" s="357"/>
      <c r="BG890" s="357"/>
      <c r="BH890" s="357"/>
      <c r="BI890" s="357"/>
      <c r="BJ890" s="357"/>
      <c r="BK890" s="357"/>
    </row>
    <row r="891" spans="1:63" ht="9.75" customHeight="1">
      <c r="A891" s="357"/>
      <c r="B891" s="357"/>
      <c r="C891" s="357"/>
      <c r="D891" s="357"/>
      <c r="E891" s="357"/>
      <c r="F891" s="359"/>
      <c r="G891" s="357"/>
      <c r="H891" s="357"/>
      <c r="I891" s="357"/>
      <c r="J891" s="357"/>
      <c r="K891" s="357"/>
      <c r="L891" s="357"/>
      <c r="M891" s="357"/>
      <c r="N891" s="357"/>
      <c r="O891" s="357"/>
      <c r="P891" s="357"/>
      <c r="Q891" s="357"/>
      <c r="R891" s="357"/>
      <c r="S891" s="357"/>
      <c r="T891" s="357"/>
      <c r="U891" s="357"/>
      <c r="V891" s="357"/>
      <c r="W891" s="357"/>
      <c r="X891" s="357"/>
      <c r="Y891" s="357"/>
      <c r="Z891" s="357"/>
      <c r="AA891" s="357"/>
      <c r="AB891" s="357"/>
      <c r="AC891" s="357"/>
      <c r="AD891" s="357"/>
      <c r="AE891" s="357"/>
      <c r="AF891" s="357"/>
      <c r="AG891" s="357"/>
      <c r="AH891" s="357"/>
      <c r="AI891" s="357"/>
      <c r="AJ891" s="357"/>
      <c r="AK891" s="357"/>
      <c r="AL891" s="357"/>
      <c r="AM891" s="357"/>
      <c r="AN891" s="357"/>
      <c r="AO891" s="357"/>
      <c r="AP891" s="357"/>
      <c r="AQ891" s="357"/>
      <c r="AR891" s="357"/>
      <c r="AS891" s="357"/>
      <c r="AT891" s="357"/>
      <c r="AU891" s="357"/>
      <c r="AV891" s="357"/>
      <c r="AW891" s="357"/>
      <c r="AX891" s="357"/>
      <c r="AY891" s="357"/>
      <c r="AZ891" s="357"/>
      <c r="BA891" s="357"/>
      <c r="BB891" s="357"/>
      <c r="BC891" s="357"/>
      <c r="BD891" s="357"/>
      <c r="BE891" s="357"/>
      <c r="BF891" s="357"/>
      <c r="BG891" s="357"/>
      <c r="BH891" s="357"/>
      <c r="BI891" s="357"/>
      <c r="BJ891" s="357"/>
      <c r="BK891" s="357"/>
    </row>
    <row r="892" spans="1:63" ht="9.75" customHeight="1">
      <c r="A892" s="357"/>
      <c r="B892" s="357"/>
      <c r="C892" s="357"/>
      <c r="D892" s="357"/>
      <c r="E892" s="357"/>
      <c r="F892" s="359"/>
      <c r="G892" s="357"/>
      <c r="H892" s="357"/>
      <c r="I892" s="357"/>
      <c r="J892" s="357"/>
      <c r="K892" s="357"/>
      <c r="L892" s="357"/>
      <c r="M892" s="357"/>
      <c r="N892" s="357"/>
      <c r="O892" s="357"/>
      <c r="P892" s="357"/>
      <c r="Q892" s="357"/>
      <c r="R892" s="357"/>
      <c r="S892" s="357"/>
      <c r="T892" s="357"/>
      <c r="U892" s="357"/>
      <c r="V892" s="357"/>
      <c r="W892" s="357"/>
      <c r="X892" s="357"/>
      <c r="Y892" s="357"/>
      <c r="Z892" s="357"/>
      <c r="AA892" s="357"/>
      <c r="AB892" s="357"/>
      <c r="AC892" s="357"/>
      <c r="AD892" s="357"/>
      <c r="AE892" s="357"/>
      <c r="AF892" s="357"/>
      <c r="AG892" s="357"/>
      <c r="AH892" s="357"/>
      <c r="AI892" s="357"/>
      <c r="AJ892" s="357"/>
      <c r="AK892" s="357"/>
      <c r="AL892" s="357"/>
      <c r="AM892" s="357"/>
      <c r="AN892" s="357"/>
      <c r="AO892" s="357"/>
      <c r="AP892" s="357"/>
      <c r="AQ892" s="357"/>
      <c r="AR892" s="357"/>
      <c r="AS892" s="357"/>
      <c r="AT892" s="357"/>
      <c r="AU892" s="357"/>
      <c r="AV892" s="357"/>
      <c r="AW892" s="357"/>
      <c r="AX892" s="357"/>
      <c r="AY892" s="357"/>
      <c r="AZ892" s="357"/>
      <c r="BA892" s="357"/>
      <c r="BB892" s="357"/>
      <c r="BC892" s="357"/>
      <c r="BD892" s="357"/>
      <c r="BE892" s="357"/>
      <c r="BF892" s="357"/>
      <c r="BG892" s="357"/>
      <c r="BH892" s="357"/>
      <c r="BI892" s="357"/>
      <c r="BJ892" s="357"/>
      <c r="BK892" s="357"/>
    </row>
    <row r="893" spans="1:63" ht="9.75" customHeight="1">
      <c r="A893" s="357"/>
      <c r="B893" s="357"/>
      <c r="C893" s="357"/>
      <c r="D893" s="357"/>
      <c r="E893" s="357"/>
      <c r="F893" s="359"/>
      <c r="G893" s="357"/>
      <c r="H893" s="357"/>
      <c r="I893" s="357"/>
      <c r="J893" s="357"/>
      <c r="K893" s="357"/>
      <c r="L893" s="357"/>
      <c r="M893" s="357"/>
      <c r="N893" s="357"/>
      <c r="O893" s="357"/>
      <c r="P893" s="357"/>
      <c r="Q893" s="357"/>
      <c r="R893" s="357"/>
      <c r="S893" s="357"/>
      <c r="T893" s="357"/>
      <c r="U893" s="357"/>
      <c r="V893" s="357"/>
      <c r="W893" s="357"/>
      <c r="X893" s="357"/>
      <c r="Y893" s="357"/>
      <c r="Z893" s="357"/>
      <c r="AA893" s="357"/>
      <c r="AB893" s="357"/>
      <c r="AC893" s="357"/>
      <c r="AD893" s="357"/>
      <c r="AE893" s="357"/>
      <c r="AF893" s="357"/>
      <c r="AG893" s="357"/>
      <c r="AH893" s="357"/>
      <c r="AI893" s="357"/>
      <c r="AJ893" s="357"/>
      <c r="AK893" s="357"/>
      <c r="AL893" s="357"/>
      <c r="AM893" s="357"/>
      <c r="AN893" s="357"/>
      <c r="AO893" s="357"/>
      <c r="AP893" s="357"/>
      <c r="AQ893" s="357"/>
      <c r="AR893" s="357"/>
      <c r="AS893" s="357"/>
      <c r="AT893" s="357"/>
      <c r="AU893" s="357"/>
      <c r="AV893" s="357"/>
      <c r="AW893" s="357"/>
      <c r="AX893" s="357"/>
      <c r="AY893" s="357"/>
      <c r="AZ893" s="357"/>
      <c r="BA893" s="357"/>
      <c r="BB893" s="357"/>
      <c r="BC893" s="357"/>
      <c r="BD893" s="357"/>
      <c r="BE893" s="357"/>
      <c r="BF893" s="357"/>
      <c r="BG893" s="357"/>
      <c r="BH893" s="357"/>
      <c r="BI893" s="357"/>
      <c r="BJ893" s="357"/>
      <c r="BK893" s="357"/>
    </row>
    <row r="894" spans="1:63" ht="9.75" customHeight="1">
      <c r="A894" s="357"/>
      <c r="B894" s="357"/>
      <c r="C894" s="357"/>
      <c r="D894" s="357"/>
      <c r="E894" s="357"/>
      <c r="F894" s="359"/>
      <c r="G894" s="357"/>
      <c r="H894" s="357"/>
      <c r="I894" s="357"/>
      <c r="J894" s="357"/>
      <c r="K894" s="357"/>
      <c r="L894" s="357"/>
      <c r="M894" s="357"/>
      <c r="N894" s="357"/>
      <c r="O894" s="357"/>
      <c r="P894" s="357"/>
      <c r="Q894" s="357"/>
      <c r="R894" s="357"/>
      <c r="S894" s="357"/>
      <c r="T894" s="357"/>
      <c r="U894" s="357"/>
      <c r="V894" s="357"/>
      <c r="W894" s="357"/>
      <c r="X894" s="357"/>
      <c r="Y894" s="357"/>
      <c r="Z894" s="357"/>
      <c r="AA894" s="357"/>
      <c r="AB894" s="357"/>
      <c r="AC894" s="357"/>
      <c r="AD894" s="357"/>
      <c r="AE894" s="357"/>
      <c r="AF894" s="357"/>
      <c r="AG894" s="357"/>
      <c r="AH894" s="357"/>
      <c r="AI894" s="357"/>
      <c r="AJ894" s="357"/>
      <c r="AK894" s="357"/>
      <c r="AL894" s="357"/>
      <c r="AM894" s="357"/>
      <c r="AN894" s="357"/>
      <c r="AO894" s="357"/>
      <c r="AP894" s="357"/>
      <c r="AQ894" s="357"/>
      <c r="AR894" s="357"/>
      <c r="AS894" s="357"/>
      <c r="AT894" s="357"/>
      <c r="AU894" s="357"/>
      <c r="AV894" s="357"/>
      <c r="AW894" s="357"/>
      <c r="AX894" s="357"/>
      <c r="AY894" s="357"/>
      <c r="AZ894" s="357"/>
      <c r="BA894" s="357"/>
      <c r="BB894" s="357"/>
      <c r="BC894" s="357"/>
      <c r="BD894" s="357"/>
      <c r="BE894" s="357"/>
      <c r="BF894" s="357"/>
      <c r="BG894" s="357"/>
      <c r="BH894" s="357"/>
      <c r="BI894" s="357"/>
      <c r="BJ894" s="357"/>
      <c r="BK894" s="357"/>
    </row>
    <row r="895" spans="1:63" ht="9.75" customHeight="1">
      <c r="A895" s="357"/>
      <c r="B895" s="357"/>
      <c r="C895" s="357"/>
      <c r="D895" s="357"/>
      <c r="E895" s="357"/>
      <c r="F895" s="359"/>
      <c r="G895" s="357"/>
      <c r="H895" s="357"/>
      <c r="I895" s="357"/>
      <c r="J895" s="357"/>
      <c r="K895" s="357"/>
      <c r="L895" s="357"/>
      <c r="M895" s="357"/>
      <c r="N895" s="357"/>
      <c r="O895" s="357"/>
      <c r="P895" s="357"/>
      <c r="Q895" s="357"/>
      <c r="R895" s="357"/>
      <c r="S895" s="357"/>
      <c r="T895" s="357"/>
      <c r="U895" s="357"/>
      <c r="V895" s="357"/>
      <c r="W895" s="357"/>
      <c r="X895" s="357"/>
      <c r="Y895" s="357"/>
      <c r="Z895" s="357"/>
      <c r="AA895" s="357"/>
      <c r="AB895" s="357"/>
      <c r="AC895" s="357"/>
      <c r="AD895" s="357"/>
      <c r="AE895" s="357"/>
      <c r="AF895" s="357"/>
      <c r="AG895" s="357"/>
      <c r="AH895" s="357"/>
      <c r="AI895" s="357"/>
      <c r="AJ895" s="357"/>
      <c r="AK895" s="357"/>
      <c r="AL895" s="357"/>
      <c r="AM895" s="357"/>
      <c r="AN895" s="357"/>
      <c r="AO895" s="357"/>
      <c r="AP895" s="357"/>
      <c r="AQ895" s="357"/>
      <c r="AR895" s="357"/>
      <c r="AS895" s="357"/>
      <c r="AT895" s="357"/>
      <c r="AU895" s="357"/>
      <c r="AV895" s="357"/>
      <c r="AW895" s="357"/>
      <c r="AX895" s="357"/>
      <c r="AY895" s="357"/>
      <c r="AZ895" s="357"/>
      <c r="BA895" s="357"/>
      <c r="BB895" s="357"/>
      <c r="BC895" s="357"/>
      <c r="BD895" s="357"/>
      <c r="BE895" s="357"/>
      <c r="BF895" s="357"/>
      <c r="BG895" s="357"/>
      <c r="BH895" s="357"/>
      <c r="BI895" s="357"/>
      <c r="BJ895" s="357"/>
      <c r="BK895" s="357"/>
    </row>
    <row r="896" spans="1:63" ht="9.75" customHeight="1">
      <c r="A896" s="357"/>
      <c r="B896" s="357"/>
      <c r="C896" s="357"/>
      <c r="D896" s="357"/>
      <c r="E896" s="357"/>
      <c r="F896" s="359"/>
      <c r="G896" s="357"/>
      <c r="H896" s="357"/>
      <c r="I896" s="357"/>
      <c r="J896" s="357"/>
      <c r="K896" s="357"/>
      <c r="L896" s="357"/>
      <c r="M896" s="357"/>
      <c r="N896" s="357"/>
      <c r="O896" s="357"/>
      <c r="P896" s="357"/>
      <c r="Q896" s="357"/>
      <c r="R896" s="357"/>
      <c r="S896" s="357"/>
      <c r="T896" s="357"/>
      <c r="U896" s="357"/>
      <c r="V896" s="357"/>
      <c r="W896" s="357"/>
      <c r="X896" s="357"/>
      <c r="Y896" s="357"/>
      <c r="Z896" s="357"/>
      <c r="AA896" s="357"/>
      <c r="AB896" s="357"/>
      <c r="AC896" s="357"/>
      <c r="AD896" s="357"/>
      <c r="AE896" s="357"/>
      <c r="AF896" s="357"/>
      <c r="AG896" s="357"/>
      <c r="AH896" s="357"/>
      <c r="AI896" s="357"/>
      <c r="AJ896" s="357"/>
      <c r="AK896" s="357"/>
      <c r="AL896" s="357"/>
      <c r="AM896" s="357"/>
      <c r="AN896" s="357"/>
      <c r="AO896" s="357"/>
      <c r="AP896" s="357"/>
      <c r="AQ896" s="357"/>
      <c r="AR896" s="357"/>
      <c r="AS896" s="357"/>
      <c r="AT896" s="357"/>
      <c r="AU896" s="357"/>
      <c r="AV896" s="357"/>
      <c r="AW896" s="357"/>
      <c r="AX896" s="357"/>
      <c r="AY896" s="357"/>
      <c r="AZ896" s="357"/>
      <c r="BA896" s="357"/>
      <c r="BB896" s="357"/>
      <c r="BC896" s="357"/>
      <c r="BD896" s="357"/>
      <c r="BE896" s="357"/>
      <c r="BF896" s="357"/>
      <c r="BG896" s="357"/>
      <c r="BH896" s="357"/>
      <c r="BI896" s="357"/>
      <c r="BJ896" s="357"/>
      <c r="BK896" s="357"/>
    </row>
    <row r="897" spans="1:63" ht="9.75" customHeight="1">
      <c r="A897" s="357"/>
      <c r="B897" s="357"/>
      <c r="C897" s="357"/>
      <c r="D897" s="357"/>
      <c r="E897" s="357"/>
      <c r="F897" s="359"/>
      <c r="G897" s="357"/>
      <c r="H897" s="357"/>
      <c r="I897" s="357"/>
      <c r="J897" s="357"/>
      <c r="K897" s="357"/>
      <c r="L897" s="357"/>
      <c r="M897" s="357"/>
      <c r="N897" s="357"/>
      <c r="O897" s="357"/>
      <c r="P897" s="357"/>
      <c r="Q897" s="357"/>
      <c r="R897" s="357"/>
      <c r="S897" s="357"/>
      <c r="T897" s="357"/>
      <c r="U897" s="357"/>
      <c r="V897" s="357"/>
      <c r="W897" s="357"/>
      <c r="X897" s="357"/>
      <c r="Y897" s="357"/>
      <c r="Z897" s="357"/>
      <c r="AA897" s="357"/>
      <c r="AB897" s="357"/>
      <c r="AC897" s="357"/>
      <c r="AD897" s="357"/>
      <c r="AE897" s="357"/>
      <c r="AF897" s="357"/>
      <c r="AG897" s="357"/>
      <c r="AH897" s="357"/>
      <c r="AI897" s="357"/>
      <c r="AJ897" s="357"/>
      <c r="AK897" s="357"/>
      <c r="AL897" s="357"/>
      <c r="AM897" s="357"/>
      <c r="AN897" s="357"/>
      <c r="AO897" s="357"/>
      <c r="AP897" s="357"/>
      <c r="AQ897" s="357"/>
      <c r="AR897" s="357"/>
      <c r="AS897" s="357"/>
      <c r="AT897" s="357"/>
      <c r="AU897" s="357"/>
      <c r="AV897" s="357"/>
      <c r="AW897" s="357"/>
      <c r="AX897" s="357"/>
      <c r="AY897" s="357"/>
      <c r="AZ897" s="357"/>
      <c r="BA897" s="357"/>
      <c r="BB897" s="357"/>
      <c r="BC897" s="357"/>
      <c r="BD897" s="357"/>
      <c r="BE897" s="357"/>
      <c r="BF897" s="357"/>
      <c r="BG897" s="357"/>
      <c r="BH897" s="357"/>
      <c r="BI897" s="357"/>
      <c r="BJ897" s="357"/>
      <c r="BK897" s="357"/>
    </row>
    <row r="898" spans="1:63" ht="9.75" customHeight="1">
      <c r="A898" s="357"/>
      <c r="B898" s="357"/>
      <c r="C898" s="357"/>
      <c r="D898" s="357"/>
      <c r="E898" s="357"/>
      <c r="F898" s="359"/>
      <c r="G898" s="357"/>
      <c r="H898" s="357"/>
      <c r="I898" s="357"/>
      <c r="J898" s="357"/>
      <c r="K898" s="357"/>
      <c r="L898" s="357"/>
      <c r="M898" s="357"/>
      <c r="N898" s="357"/>
      <c r="O898" s="357"/>
      <c r="P898" s="357"/>
      <c r="Q898" s="357"/>
      <c r="R898" s="357"/>
      <c r="S898" s="357"/>
      <c r="T898" s="357"/>
      <c r="U898" s="357"/>
      <c r="V898" s="357"/>
      <c r="W898" s="357"/>
      <c r="X898" s="357"/>
      <c r="Y898" s="357"/>
      <c r="Z898" s="357"/>
      <c r="AA898" s="357"/>
      <c r="AB898" s="357"/>
      <c r="AC898" s="357"/>
      <c r="AD898" s="357"/>
      <c r="AE898" s="357"/>
      <c r="AF898" s="357"/>
      <c r="AG898" s="357"/>
      <c r="AH898" s="357"/>
      <c r="AI898" s="357"/>
      <c r="AJ898" s="357"/>
      <c r="AK898" s="357"/>
      <c r="AL898" s="357"/>
      <c r="AM898" s="357"/>
      <c r="AN898" s="357"/>
      <c r="AO898" s="357"/>
      <c r="AP898" s="357"/>
      <c r="AQ898" s="357"/>
      <c r="AR898" s="357"/>
      <c r="AS898" s="357"/>
      <c r="AT898" s="357"/>
      <c r="AU898" s="357"/>
      <c r="AV898" s="357"/>
      <c r="AW898" s="357"/>
      <c r="AX898" s="357"/>
      <c r="AY898" s="357"/>
      <c r="AZ898" s="357"/>
      <c r="BA898" s="357"/>
      <c r="BB898" s="357"/>
      <c r="BC898" s="357"/>
      <c r="BD898" s="357"/>
      <c r="BE898" s="357"/>
      <c r="BF898" s="357"/>
      <c r="BG898" s="357"/>
      <c r="BH898" s="357"/>
      <c r="BI898" s="357"/>
      <c r="BJ898" s="357"/>
      <c r="BK898" s="357"/>
    </row>
    <row r="899" spans="1:63" ht="9.75" customHeight="1">
      <c r="A899" s="357"/>
      <c r="B899" s="357"/>
      <c r="C899" s="357"/>
      <c r="D899" s="357"/>
      <c r="E899" s="357"/>
      <c r="F899" s="359"/>
      <c r="G899" s="357"/>
      <c r="H899" s="357"/>
      <c r="I899" s="357"/>
      <c r="J899" s="357"/>
      <c r="K899" s="357"/>
      <c r="L899" s="357"/>
      <c r="M899" s="357"/>
      <c r="N899" s="357"/>
      <c r="O899" s="357"/>
      <c r="P899" s="357"/>
      <c r="Q899" s="357"/>
      <c r="R899" s="357"/>
      <c r="S899" s="357"/>
      <c r="T899" s="357"/>
      <c r="U899" s="357"/>
      <c r="V899" s="357"/>
      <c r="W899" s="357"/>
      <c r="X899" s="357"/>
      <c r="Y899" s="357"/>
      <c r="Z899" s="357"/>
      <c r="AA899" s="357"/>
      <c r="AB899" s="357"/>
      <c r="AC899" s="357"/>
      <c r="AD899" s="357"/>
      <c r="AE899" s="357"/>
      <c r="AF899" s="357"/>
      <c r="AG899" s="357"/>
      <c r="AH899" s="357"/>
      <c r="AI899" s="357"/>
      <c r="AJ899" s="357"/>
      <c r="AK899" s="357"/>
      <c r="AL899" s="357"/>
      <c r="AM899" s="357"/>
      <c r="AN899" s="357"/>
      <c r="AO899" s="357"/>
      <c r="AP899" s="357"/>
      <c r="AQ899" s="357"/>
      <c r="AR899" s="357"/>
      <c r="AS899" s="357"/>
      <c r="AT899" s="357"/>
      <c r="AU899" s="357"/>
      <c r="AV899" s="357"/>
      <c r="AW899" s="357"/>
      <c r="AX899" s="357"/>
      <c r="AY899" s="357"/>
      <c r="AZ899" s="357"/>
      <c r="BA899" s="357"/>
      <c r="BB899" s="357"/>
      <c r="BC899" s="357"/>
      <c r="BD899" s="357"/>
      <c r="BE899" s="357"/>
      <c r="BF899" s="357"/>
      <c r="BG899" s="357"/>
      <c r="BH899" s="357"/>
      <c r="BI899" s="357"/>
      <c r="BJ899" s="357"/>
      <c r="BK899" s="357"/>
    </row>
    <row r="900" spans="1:63" ht="9.75" customHeight="1">
      <c r="A900" s="357"/>
      <c r="B900" s="357"/>
      <c r="C900" s="357"/>
      <c r="D900" s="357"/>
      <c r="E900" s="357"/>
      <c r="F900" s="359"/>
      <c r="G900" s="357"/>
      <c r="H900" s="357"/>
      <c r="I900" s="357"/>
      <c r="J900" s="357"/>
      <c r="K900" s="357"/>
      <c r="L900" s="357"/>
      <c r="M900" s="357"/>
      <c r="N900" s="357"/>
      <c r="O900" s="357"/>
      <c r="P900" s="357"/>
      <c r="Q900" s="357"/>
      <c r="R900" s="357"/>
      <c r="S900" s="357"/>
      <c r="T900" s="357"/>
      <c r="U900" s="357"/>
      <c r="V900" s="357"/>
      <c r="W900" s="357"/>
      <c r="X900" s="357"/>
      <c r="Y900" s="357"/>
      <c r="Z900" s="357"/>
      <c r="AA900" s="357"/>
      <c r="AB900" s="357"/>
      <c r="AC900" s="357"/>
      <c r="AD900" s="357"/>
      <c r="AE900" s="357"/>
      <c r="AF900" s="357"/>
      <c r="AG900" s="357"/>
      <c r="AH900" s="357"/>
      <c r="AI900" s="357"/>
      <c r="AJ900" s="357"/>
      <c r="AK900" s="357"/>
      <c r="AL900" s="357"/>
      <c r="AM900" s="357"/>
      <c r="AN900" s="357"/>
      <c r="AO900" s="357"/>
      <c r="AP900" s="357"/>
      <c r="AQ900" s="357"/>
      <c r="AR900" s="357"/>
      <c r="AS900" s="357"/>
      <c r="AT900" s="357"/>
      <c r="AU900" s="357"/>
      <c r="AV900" s="357"/>
      <c r="AW900" s="357"/>
      <c r="AX900" s="357"/>
      <c r="AY900" s="357"/>
      <c r="AZ900" s="357"/>
      <c r="BA900" s="357"/>
      <c r="BB900" s="357"/>
      <c r="BC900" s="357"/>
      <c r="BD900" s="357"/>
      <c r="BE900" s="357"/>
      <c r="BF900" s="357"/>
      <c r="BG900" s="357"/>
      <c r="BH900" s="357"/>
      <c r="BI900" s="357"/>
      <c r="BJ900" s="357"/>
      <c r="BK900" s="357"/>
    </row>
    <row r="901" spans="1:63" ht="9.75" customHeight="1">
      <c r="A901" s="357"/>
      <c r="B901" s="357"/>
      <c r="C901" s="357"/>
      <c r="D901" s="357"/>
      <c r="E901" s="357"/>
      <c r="F901" s="359"/>
      <c r="G901" s="357"/>
      <c r="H901" s="357"/>
      <c r="I901" s="357"/>
      <c r="J901" s="357"/>
      <c r="K901" s="357"/>
      <c r="L901" s="357"/>
      <c r="M901" s="357"/>
      <c r="N901" s="357"/>
      <c r="O901" s="357"/>
      <c r="P901" s="357"/>
      <c r="Q901" s="357"/>
      <c r="R901" s="357"/>
      <c r="S901" s="357"/>
      <c r="T901" s="357"/>
      <c r="U901" s="357"/>
      <c r="V901" s="357"/>
      <c r="W901" s="357"/>
      <c r="X901" s="357"/>
      <c r="Y901" s="357"/>
      <c r="Z901" s="357"/>
      <c r="AA901" s="357"/>
      <c r="AB901" s="357"/>
      <c r="AC901" s="357"/>
      <c r="AD901" s="357"/>
      <c r="AE901" s="357"/>
      <c r="AF901" s="357"/>
      <c r="AG901" s="357"/>
      <c r="AH901" s="357"/>
      <c r="AI901" s="357"/>
      <c r="AJ901" s="357"/>
      <c r="AK901" s="357"/>
      <c r="AL901" s="357"/>
      <c r="AM901" s="357"/>
      <c r="AN901" s="357"/>
      <c r="AO901" s="357"/>
      <c r="AP901" s="357"/>
      <c r="AQ901" s="357"/>
      <c r="AR901" s="357"/>
      <c r="AS901" s="357"/>
      <c r="AT901" s="357"/>
      <c r="AU901" s="357"/>
      <c r="AV901" s="357"/>
      <c r="AW901" s="357"/>
      <c r="AX901" s="357"/>
      <c r="AY901" s="357"/>
      <c r="AZ901" s="357"/>
      <c r="BA901" s="357"/>
      <c r="BB901" s="357"/>
      <c r="BC901" s="357"/>
      <c r="BD901" s="357"/>
      <c r="BE901" s="357"/>
      <c r="BF901" s="357"/>
      <c r="BG901" s="357"/>
      <c r="BH901" s="357"/>
      <c r="BI901" s="357"/>
      <c r="BJ901" s="357"/>
      <c r="BK901" s="357"/>
    </row>
    <row r="902" spans="1:63" ht="9.75" customHeight="1">
      <c r="A902" s="357"/>
      <c r="B902" s="357"/>
      <c r="C902" s="357"/>
      <c r="D902" s="357"/>
      <c r="E902" s="357"/>
      <c r="F902" s="359"/>
      <c r="G902" s="357"/>
      <c r="H902" s="357"/>
      <c r="I902" s="357"/>
      <c r="J902" s="357"/>
      <c r="K902" s="357"/>
      <c r="L902" s="357"/>
      <c r="M902" s="357"/>
      <c r="N902" s="357"/>
      <c r="O902" s="357"/>
      <c r="P902" s="357"/>
      <c r="Q902" s="357"/>
      <c r="R902" s="357"/>
      <c r="S902" s="357"/>
      <c r="T902" s="357"/>
      <c r="U902" s="357"/>
      <c r="V902" s="357"/>
      <c r="W902" s="357"/>
      <c r="X902" s="357"/>
      <c r="Y902" s="357"/>
      <c r="Z902" s="357"/>
      <c r="AA902" s="357"/>
      <c r="AB902" s="357"/>
      <c r="AC902" s="357"/>
      <c r="AD902" s="357"/>
      <c r="AE902" s="357"/>
      <c r="AF902" s="357"/>
      <c r="AG902" s="357"/>
      <c r="AH902" s="357"/>
      <c r="AI902" s="357"/>
      <c r="AJ902" s="357"/>
      <c r="AK902" s="357"/>
      <c r="AL902" s="357"/>
      <c r="AM902" s="357"/>
      <c r="AN902" s="357"/>
      <c r="AO902" s="357"/>
      <c r="AP902" s="357"/>
      <c r="AQ902" s="357"/>
      <c r="AR902" s="357"/>
      <c r="AS902" s="357"/>
      <c r="AT902" s="357"/>
      <c r="AU902" s="357"/>
      <c r="AV902" s="357"/>
      <c r="AW902" s="357"/>
      <c r="AX902" s="357"/>
      <c r="AY902" s="357"/>
      <c r="AZ902" s="357"/>
      <c r="BA902" s="357"/>
      <c r="BB902" s="357"/>
      <c r="BC902" s="357"/>
      <c r="BD902" s="357"/>
      <c r="BE902" s="357"/>
      <c r="BF902" s="357"/>
      <c r="BG902" s="357"/>
      <c r="BH902" s="357"/>
      <c r="BI902" s="357"/>
      <c r="BJ902" s="357"/>
      <c r="BK902" s="357"/>
    </row>
    <row r="903" spans="1:63" ht="9.75" customHeight="1">
      <c r="A903" s="357"/>
      <c r="B903" s="357"/>
      <c r="C903" s="357"/>
      <c r="D903" s="357"/>
      <c r="E903" s="357"/>
      <c r="F903" s="359"/>
      <c r="G903" s="357"/>
      <c r="H903" s="357"/>
      <c r="I903" s="357"/>
      <c r="J903" s="357"/>
      <c r="K903" s="357"/>
      <c r="L903" s="357"/>
      <c r="M903" s="357"/>
      <c r="N903" s="357"/>
      <c r="O903" s="357"/>
      <c r="P903" s="357"/>
      <c r="Q903" s="357"/>
      <c r="R903" s="357"/>
      <c r="S903" s="357"/>
      <c r="T903" s="357"/>
      <c r="U903" s="357"/>
      <c r="V903" s="357"/>
      <c r="W903" s="357"/>
      <c r="X903" s="357"/>
      <c r="Y903" s="357"/>
      <c r="Z903" s="357"/>
      <c r="AA903" s="357"/>
      <c r="AB903" s="357"/>
      <c r="AC903" s="357"/>
      <c r="AD903" s="357"/>
      <c r="AE903" s="357"/>
      <c r="AF903" s="357"/>
      <c r="AG903" s="357"/>
      <c r="AH903" s="357"/>
      <c r="AI903" s="357"/>
      <c r="AJ903" s="357"/>
      <c r="AK903" s="357"/>
      <c r="AL903" s="357"/>
      <c r="AM903" s="357"/>
      <c r="AN903" s="357"/>
      <c r="AO903" s="357"/>
      <c r="AP903" s="357"/>
      <c r="AQ903" s="357"/>
      <c r="AR903" s="357"/>
      <c r="AS903" s="357"/>
      <c r="AT903" s="357"/>
      <c r="AU903" s="357"/>
      <c r="AV903" s="357"/>
      <c r="AW903" s="357"/>
      <c r="AX903" s="357"/>
      <c r="AY903" s="357"/>
      <c r="AZ903" s="357"/>
      <c r="BA903" s="357"/>
      <c r="BB903" s="357"/>
      <c r="BC903" s="357"/>
      <c r="BD903" s="357"/>
      <c r="BE903" s="357"/>
      <c r="BF903" s="357"/>
      <c r="BG903" s="357"/>
      <c r="BH903" s="357"/>
      <c r="BI903" s="357"/>
      <c r="BJ903" s="357"/>
      <c r="BK903" s="357"/>
    </row>
    <row r="904" spans="1:63" ht="9.75" customHeight="1">
      <c r="A904" s="357"/>
      <c r="B904" s="357"/>
      <c r="C904" s="357"/>
      <c r="D904" s="357"/>
      <c r="E904" s="357"/>
      <c r="F904" s="359"/>
      <c r="G904" s="357"/>
      <c r="H904" s="357"/>
      <c r="I904" s="357"/>
      <c r="J904" s="357"/>
      <c r="K904" s="357"/>
      <c r="L904" s="357"/>
      <c r="M904" s="357"/>
      <c r="N904" s="357"/>
      <c r="O904" s="357"/>
      <c r="P904" s="357"/>
      <c r="Q904" s="357"/>
      <c r="R904" s="357"/>
      <c r="S904" s="357"/>
      <c r="T904" s="357"/>
      <c r="U904" s="357"/>
      <c r="V904" s="357"/>
      <c r="W904" s="357"/>
      <c r="X904" s="357"/>
      <c r="Y904" s="357"/>
      <c r="Z904" s="357"/>
      <c r="AA904" s="357"/>
      <c r="AB904" s="357"/>
      <c r="AC904" s="357"/>
      <c r="AD904" s="357"/>
      <c r="AE904" s="357"/>
      <c r="AF904" s="357"/>
      <c r="AG904" s="357"/>
      <c r="AH904" s="357"/>
      <c r="AI904" s="357"/>
      <c r="AJ904" s="357"/>
      <c r="AK904" s="357"/>
      <c r="AL904" s="357"/>
      <c r="AM904" s="357"/>
      <c r="AN904" s="357"/>
      <c r="AO904" s="357"/>
      <c r="AP904" s="357"/>
      <c r="AQ904" s="357"/>
      <c r="AR904" s="357"/>
      <c r="AS904" s="357"/>
      <c r="AT904" s="357"/>
      <c r="AU904" s="357"/>
      <c r="AV904" s="357"/>
      <c r="AW904" s="357"/>
      <c r="AX904" s="357"/>
      <c r="AY904" s="357"/>
      <c r="AZ904" s="357"/>
      <c r="BA904" s="357"/>
      <c r="BB904" s="357"/>
      <c r="BC904" s="357"/>
      <c r="BD904" s="357"/>
      <c r="BE904" s="357"/>
      <c r="BF904" s="357"/>
      <c r="BG904" s="357"/>
      <c r="BH904" s="357"/>
      <c r="BI904" s="357"/>
      <c r="BJ904" s="357"/>
      <c r="BK904" s="357"/>
    </row>
    <row r="905" spans="1:63" ht="9.75" customHeight="1">
      <c r="A905" s="357"/>
      <c r="B905" s="357"/>
      <c r="C905" s="357"/>
      <c r="D905" s="357"/>
      <c r="E905" s="357"/>
      <c r="F905" s="359"/>
      <c r="G905" s="357"/>
      <c r="H905" s="357"/>
      <c r="I905" s="357"/>
      <c r="J905" s="357"/>
      <c r="K905" s="357"/>
      <c r="L905" s="357"/>
      <c r="M905" s="357"/>
      <c r="N905" s="357"/>
      <c r="O905" s="357"/>
      <c r="P905" s="357"/>
      <c r="Q905" s="357"/>
      <c r="R905" s="357"/>
      <c r="S905" s="357"/>
      <c r="T905" s="357"/>
      <c r="U905" s="357"/>
      <c r="V905" s="357"/>
      <c r="W905" s="357"/>
      <c r="X905" s="357"/>
      <c r="Y905" s="357"/>
      <c r="Z905" s="357"/>
      <c r="AA905" s="357"/>
      <c r="AB905" s="357"/>
      <c r="AC905" s="357"/>
      <c r="AD905" s="357"/>
      <c r="AE905" s="357"/>
      <c r="AF905" s="357"/>
      <c r="AG905" s="357"/>
      <c r="AH905" s="357"/>
      <c r="AI905" s="357"/>
      <c r="AJ905" s="357"/>
      <c r="AK905" s="357"/>
      <c r="AL905" s="357"/>
      <c r="AM905" s="357"/>
      <c r="AN905" s="357"/>
      <c r="AO905" s="357"/>
      <c r="AP905" s="357"/>
      <c r="AQ905" s="357"/>
      <c r="AR905" s="357"/>
      <c r="AS905" s="357"/>
      <c r="AT905" s="357"/>
      <c r="AU905" s="357"/>
      <c r="AV905" s="357"/>
      <c r="AW905" s="357"/>
      <c r="AX905" s="357"/>
      <c r="AY905" s="357"/>
      <c r="AZ905" s="357"/>
      <c r="BA905" s="357"/>
      <c r="BB905" s="357"/>
      <c r="BC905" s="357"/>
      <c r="BD905" s="357"/>
      <c r="BE905" s="357"/>
      <c r="BF905" s="357"/>
      <c r="BG905" s="357"/>
      <c r="BH905" s="357"/>
      <c r="BI905" s="357"/>
      <c r="BJ905" s="357"/>
      <c r="BK905" s="357"/>
    </row>
    <row r="906" spans="1:63" ht="9.75" customHeight="1">
      <c r="A906" s="357"/>
      <c r="B906" s="357"/>
      <c r="C906" s="357"/>
      <c r="D906" s="357"/>
      <c r="E906" s="357"/>
      <c r="F906" s="359"/>
      <c r="G906" s="357"/>
      <c r="H906" s="357"/>
      <c r="I906" s="357"/>
      <c r="J906" s="357"/>
      <c r="K906" s="357"/>
      <c r="L906" s="357"/>
      <c r="M906" s="357"/>
      <c r="N906" s="357"/>
      <c r="O906" s="357"/>
      <c r="P906" s="357"/>
      <c r="Q906" s="357"/>
      <c r="R906" s="357"/>
      <c r="S906" s="357"/>
      <c r="T906" s="357"/>
      <c r="U906" s="357"/>
      <c r="V906" s="357"/>
      <c r="W906" s="357"/>
      <c r="X906" s="357"/>
      <c r="Y906" s="357"/>
      <c r="Z906" s="357"/>
      <c r="AA906" s="357"/>
      <c r="AB906" s="357"/>
      <c r="AC906" s="357"/>
      <c r="AD906" s="357"/>
      <c r="AE906" s="357"/>
      <c r="AF906" s="357"/>
      <c r="AG906" s="357"/>
      <c r="AH906" s="357"/>
      <c r="AI906" s="357"/>
      <c r="AJ906" s="357"/>
      <c r="AK906" s="357"/>
      <c r="AL906" s="357"/>
      <c r="AM906" s="357"/>
      <c r="AN906" s="357"/>
      <c r="AO906" s="357"/>
      <c r="AP906" s="357"/>
      <c r="AQ906" s="357"/>
      <c r="AR906" s="357"/>
      <c r="AS906" s="357"/>
      <c r="AT906" s="357"/>
      <c r="AU906" s="357"/>
      <c r="AV906" s="357"/>
      <c r="AW906" s="357"/>
      <c r="AX906" s="357"/>
      <c r="AY906" s="357"/>
      <c r="AZ906" s="357"/>
      <c r="BA906" s="357"/>
      <c r="BB906" s="357"/>
      <c r="BC906" s="357"/>
      <c r="BD906" s="357"/>
      <c r="BE906" s="357"/>
      <c r="BF906" s="357"/>
      <c r="BG906" s="357"/>
      <c r="BH906" s="357"/>
      <c r="BI906" s="357"/>
      <c r="BJ906" s="357"/>
      <c r="BK906" s="357"/>
    </row>
    <row r="907" spans="1:63" ht="9.75" customHeight="1">
      <c r="A907" s="357"/>
      <c r="B907" s="357"/>
      <c r="C907" s="357"/>
      <c r="D907" s="357"/>
      <c r="E907" s="357"/>
      <c r="F907" s="359"/>
      <c r="G907" s="357"/>
      <c r="H907" s="357"/>
      <c r="I907" s="357"/>
      <c r="J907" s="357"/>
      <c r="K907" s="357"/>
      <c r="L907" s="357"/>
      <c r="M907" s="357"/>
      <c r="N907" s="357"/>
      <c r="O907" s="357"/>
      <c r="P907" s="357"/>
      <c r="Q907" s="357"/>
      <c r="R907" s="357"/>
      <c r="S907" s="357"/>
      <c r="T907" s="357"/>
      <c r="U907" s="357"/>
      <c r="V907" s="357"/>
      <c r="W907" s="357"/>
      <c r="X907" s="357"/>
      <c r="Y907" s="357"/>
      <c r="Z907" s="357"/>
      <c r="AA907" s="357"/>
      <c r="AB907" s="357"/>
      <c r="AC907" s="357"/>
      <c r="AD907" s="357"/>
      <c r="AE907" s="357"/>
      <c r="AF907" s="357"/>
      <c r="AG907" s="357"/>
      <c r="AH907" s="357"/>
      <c r="AI907" s="357"/>
      <c r="AJ907" s="357"/>
      <c r="AK907" s="357"/>
      <c r="AL907" s="357"/>
      <c r="AM907" s="357"/>
      <c r="AN907" s="357"/>
      <c r="AO907" s="357"/>
      <c r="AP907" s="357"/>
      <c r="AQ907" s="357"/>
      <c r="AR907" s="357"/>
      <c r="AS907" s="357"/>
      <c r="AT907" s="357"/>
      <c r="AU907" s="357"/>
      <c r="AV907" s="357"/>
      <c r="AW907" s="357"/>
      <c r="AX907" s="357"/>
      <c r="AY907" s="357"/>
      <c r="AZ907" s="357"/>
      <c r="BA907" s="357"/>
      <c r="BB907" s="357"/>
      <c r="BC907" s="357"/>
      <c r="BD907" s="357"/>
      <c r="BE907" s="357"/>
      <c r="BF907" s="357"/>
      <c r="BG907" s="357"/>
      <c r="BH907" s="357"/>
      <c r="BI907" s="357"/>
      <c r="BJ907" s="357"/>
      <c r="BK907" s="357"/>
    </row>
    <row r="908" spans="1:63" ht="9.75" customHeight="1">
      <c r="A908" s="357"/>
      <c r="B908" s="357"/>
      <c r="C908" s="357"/>
      <c r="D908" s="357"/>
      <c r="E908" s="357"/>
      <c r="F908" s="359"/>
      <c r="G908" s="357"/>
      <c r="H908" s="357"/>
      <c r="I908" s="357"/>
      <c r="J908" s="357"/>
      <c r="K908" s="357"/>
      <c r="L908" s="357"/>
      <c r="M908" s="357"/>
      <c r="N908" s="357"/>
      <c r="O908" s="357"/>
      <c r="P908" s="357"/>
      <c r="Q908" s="357"/>
      <c r="R908" s="357"/>
      <c r="S908" s="357"/>
      <c r="T908" s="357"/>
      <c r="U908" s="357"/>
      <c r="V908" s="357"/>
      <c r="W908" s="357"/>
      <c r="X908" s="357"/>
      <c r="Y908" s="357"/>
      <c r="Z908" s="357"/>
      <c r="AA908" s="357"/>
      <c r="AB908" s="357"/>
      <c r="AC908" s="357"/>
      <c r="AD908" s="357"/>
      <c r="AE908" s="357"/>
      <c r="AF908" s="357"/>
      <c r="AG908" s="357"/>
      <c r="AH908" s="357"/>
      <c r="AI908" s="357"/>
      <c r="AJ908" s="357"/>
      <c r="AK908" s="357"/>
      <c r="AL908" s="357"/>
      <c r="AM908" s="357"/>
      <c r="AN908" s="357"/>
      <c r="AO908" s="357"/>
      <c r="AP908" s="357"/>
      <c r="AQ908" s="357"/>
      <c r="AR908" s="357"/>
      <c r="AS908" s="357"/>
      <c r="AT908" s="357"/>
      <c r="AU908" s="357"/>
      <c r="AV908" s="357"/>
      <c r="AW908" s="357"/>
      <c r="AX908" s="357"/>
      <c r="AY908" s="357"/>
      <c r="AZ908" s="357"/>
      <c r="BA908" s="357"/>
      <c r="BB908" s="357"/>
      <c r="BC908" s="357"/>
      <c r="BD908" s="357"/>
      <c r="BE908" s="357"/>
      <c r="BF908" s="357"/>
      <c r="BG908" s="357"/>
      <c r="BH908" s="357"/>
      <c r="BI908" s="357"/>
      <c r="BJ908" s="357"/>
      <c r="BK908" s="357"/>
    </row>
    <row r="909" spans="1:63" ht="9.75" customHeight="1">
      <c r="A909" s="357"/>
      <c r="B909" s="357"/>
      <c r="C909" s="357"/>
      <c r="D909" s="357"/>
      <c r="E909" s="357"/>
      <c r="F909" s="359"/>
      <c r="G909" s="357"/>
      <c r="H909" s="357"/>
      <c r="I909" s="357"/>
      <c r="J909" s="357"/>
      <c r="K909" s="357"/>
      <c r="L909" s="357"/>
      <c r="M909" s="357"/>
      <c r="N909" s="357"/>
      <c r="O909" s="357"/>
      <c r="P909" s="357"/>
      <c r="Q909" s="357"/>
      <c r="R909" s="357"/>
      <c r="S909" s="357"/>
      <c r="T909" s="357"/>
      <c r="U909" s="357"/>
      <c r="V909" s="357"/>
      <c r="W909" s="357"/>
      <c r="X909" s="357"/>
      <c r="Y909" s="357"/>
      <c r="Z909" s="357"/>
      <c r="AA909" s="357"/>
      <c r="AB909" s="357"/>
      <c r="AC909" s="357"/>
      <c r="AD909" s="357"/>
      <c r="AE909" s="357"/>
      <c r="AF909" s="357"/>
      <c r="AG909" s="357"/>
      <c r="AH909" s="357"/>
      <c r="AI909" s="357"/>
      <c r="AJ909" s="357"/>
      <c r="AK909" s="357"/>
      <c r="AL909" s="357"/>
      <c r="AM909" s="357"/>
      <c r="AN909" s="357"/>
      <c r="AO909" s="357"/>
      <c r="AP909" s="357"/>
      <c r="AQ909" s="357"/>
      <c r="AR909" s="357"/>
      <c r="AS909" s="357"/>
      <c r="AT909" s="357"/>
      <c r="AU909" s="357"/>
      <c r="AV909" s="357"/>
      <c r="AW909" s="357"/>
      <c r="AX909" s="357"/>
      <c r="AY909" s="357"/>
      <c r="AZ909" s="357"/>
      <c r="BA909" s="357"/>
      <c r="BB909" s="357"/>
      <c r="BC909" s="357"/>
      <c r="BD909" s="357"/>
      <c r="BE909" s="357"/>
      <c r="BF909" s="357"/>
      <c r="BG909" s="357"/>
      <c r="BH909" s="357"/>
      <c r="BI909" s="357"/>
      <c r="BJ909" s="357"/>
      <c r="BK909" s="357"/>
    </row>
    <row r="910" spans="1:63" ht="9.75" customHeight="1">
      <c r="A910" s="357"/>
      <c r="B910" s="357"/>
      <c r="C910" s="357"/>
      <c r="D910" s="357"/>
      <c r="E910" s="357"/>
      <c r="F910" s="359"/>
      <c r="G910" s="357"/>
      <c r="H910" s="357"/>
      <c r="I910" s="357"/>
      <c r="J910" s="357"/>
      <c r="K910" s="357"/>
      <c r="L910" s="357"/>
      <c r="M910" s="357"/>
      <c r="N910" s="357"/>
      <c r="O910" s="357"/>
      <c r="P910" s="357"/>
      <c r="Q910" s="357"/>
      <c r="R910" s="357"/>
      <c r="S910" s="357"/>
      <c r="T910" s="357"/>
      <c r="U910" s="357"/>
      <c r="V910" s="357"/>
      <c r="W910" s="357"/>
      <c r="X910" s="357"/>
      <c r="Y910" s="357"/>
      <c r="Z910" s="357"/>
      <c r="AA910" s="357"/>
      <c r="AB910" s="357"/>
      <c r="AC910" s="357"/>
      <c r="AD910" s="357"/>
      <c r="AE910" s="357"/>
      <c r="AF910" s="357"/>
      <c r="AG910" s="357"/>
      <c r="AH910" s="357"/>
      <c r="AI910" s="357"/>
      <c r="AJ910" s="357"/>
      <c r="AK910" s="357"/>
      <c r="AL910" s="357"/>
      <c r="AM910" s="357"/>
      <c r="AN910" s="357"/>
      <c r="AO910" s="357"/>
      <c r="AP910" s="357"/>
      <c r="AQ910" s="357"/>
      <c r="AR910" s="357"/>
      <c r="AS910" s="357"/>
      <c r="AT910" s="357"/>
      <c r="AU910" s="357"/>
      <c r="AV910" s="357"/>
      <c r="AW910" s="357"/>
      <c r="AX910" s="357"/>
      <c r="AY910" s="357"/>
      <c r="AZ910" s="357"/>
      <c r="BA910" s="357"/>
      <c r="BB910" s="357"/>
      <c r="BC910" s="357"/>
      <c r="BD910" s="357"/>
      <c r="BE910" s="357"/>
      <c r="BF910" s="357"/>
      <c r="BG910" s="357"/>
      <c r="BH910" s="357"/>
      <c r="BI910" s="357"/>
      <c r="BJ910" s="357"/>
      <c r="BK910" s="357"/>
    </row>
    <row r="911" spans="1:63" ht="9.75" customHeight="1">
      <c r="A911" s="357"/>
      <c r="B911" s="357"/>
      <c r="C911" s="357"/>
      <c r="D911" s="357"/>
      <c r="E911" s="357"/>
      <c r="F911" s="359"/>
      <c r="G911" s="357"/>
      <c r="H911" s="357"/>
      <c r="I911" s="357"/>
      <c r="J911" s="357"/>
      <c r="K911" s="357"/>
      <c r="L911" s="357"/>
      <c r="M911" s="357"/>
      <c r="N911" s="357"/>
      <c r="O911" s="357"/>
      <c r="P911" s="357"/>
      <c r="Q911" s="357"/>
      <c r="R911" s="357"/>
      <c r="S911" s="357"/>
      <c r="T911" s="357"/>
      <c r="U911" s="357"/>
      <c r="V911" s="357"/>
      <c r="W911" s="357"/>
      <c r="X911" s="357"/>
      <c r="Y911" s="357"/>
      <c r="Z911" s="357"/>
      <c r="AA911" s="357"/>
      <c r="AB911" s="357"/>
      <c r="AC911" s="357"/>
      <c r="AD911" s="357"/>
      <c r="AE911" s="357"/>
      <c r="AF911" s="357"/>
      <c r="AG911" s="357"/>
      <c r="AH911" s="357"/>
      <c r="AI911" s="357"/>
      <c r="AJ911" s="357"/>
      <c r="AK911" s="357"/>
      <c r="AL911" s="357"/>
      <c r="AM911" s="357"/>
      <c r="AN911" s="357"/>
      <c r="AO911" s="357"/>
      <c r="AP911" s="357"/>
      <c r="AQ911" s="357"/>
      <c r="AR911" s="357"/>
      <c r="AS911" s="357"/>
      <c r="AT911" s="357"/>
      <c r="AU911" s="357"/>
      <c r="AV911" s="357"/>
      <c r="AW911" s="357"/>
      <c r="AX911" s="357"/>
      <c r="AY911" s="357"/>
      <c r="AZ911" s="357"/>
      <c r="BA911" s="357"/>
      <c r="BB911" s="357"/>
      <c r="BC911" s="357"/>
      <c r="BD911" s="357"/>
      <c r="BE911" s="357"/>
      <c r="BF911" s="357"/>
      <c r="BG911" s="357"/>
      <c r="BH911" s="357"/>
      <c r="BI911" s="357"/>
      <c r="BJ911" s="357"/>
      <c r="BK911" s="357"/>
    </row>
    <row r="912" spans="1:63" ht="9.75" customHeight="1">
      <c r="A912" s="357"/>
      <c r="B912" s="357"/>
      <c r="C912" s="357"/>
      <c r="D912" s="357"/>
      <c r="E912" s="357"/>
      <c r="F912" s="359"/>
      <c r="G912" s="357"/>
      <c r="H912" s="357"/>
      <c r="I912" s="357"/>
      <c r="J912" s="357"/>
      <c r="K912" s="357"/>
      <c r="L912" s="357"/>
      <c r="M912" s="357"/>
      <c r="N912" s="357"/>
      <c r="O912" s="357"/>
      <c r="P912" s="357"/>
      <c r="Q912" s="357"/>
      <c r="R912" s="357"/>
      <c r="S912" s="357"/>
      <c r="T912" s="357"/>
      <c r="U912" s="357"/>
      <c r="V912" s="357"/>
      <c r="W912" s="357"/>
      <c r="X912" s="357"/>
      <c r="Y912" s="357"/>
      <c r="Z912" s="357"/>
      <c r="AA912" s="357"/>
      <c r="AB912" s="357"/>
      <c r="AC912" s="357"/>
      <c r="AD912" s="357"/>
      <c r="AE912" s="357"/>
      <c r="AF912" s="357"/>
      <c r="AG912" s="357"/>
      <c r="AH912" s="357"/>
      <c r="AI912" s="357"/>
      <c r="AJ912" s="357"/>
      <c r="AK912" s="357"/>
      <c r="AL912" s="357"/>
      <c r="AM912" s="357"/>
      <c r="AN912" s="357"/>
      <c r="AO912" s="357"/>
      <c r="AP912" s="357"/>
      <c r="AQ912" s="357"/>
      <c r="AR912" s="357"/>
      <c r="AS912" s="357"/>
      <c r="AT912" s="357"/>
      <c r="AU912" s="357"/>
      <c r="AV912" s="357"/>
      <c r="AW912" s="357"/>
      <c r="AX912" s="357"/>
      <c r="AY912" s="357"/>
      <c r="AZ912" s="357"/>
      <c r="BA912" s="357"/>
      <c r="BB912" s="357"/>
      <c r="BC912" s="357"/>
      <c r="BD912" s="357"/>
      <c r="BE912" s="357"/>
      <c r="BF912" s="357"/>
      <c r="BG912" s="357"/>
      <c r="BH912" s="357"/>
      <c r="BI912" s="357"/>
      <c r="BJ912" s="357"/>
      <c r="BK912" s="357"/>
    </row>
    <row r="913" spans="1:63" ht="9.75" customHeight="1">
      <c r="A913" s="357"/>
      <c r="B913" s="357"/>
      <c r="C913" s="357"/>
      <c r="D913" s="357"/>
      <c r="E913" s="357"/>
      <c r="F913" s="359"/>
      <c r="G913" s="357"/>
      <c r="H913" s="357"/>
      <c r="I913" s="357"/>
      <c r="J913" s="357"/>
      <c r="K913" s="357"/>
      <c r="L913" s="357"/>
      <c r="M913" s="357"/>
      <c r="N913" s="357"/>
      <c r="O913" s="357"/>
      <c r="P913" s="357"/>
      <c r="Q913" s="357"/>
      <c r="R913" s="357"/>
      <c r="S913" s="357"/>
      <c r="T913" s="357"/>
      <c r="U913" s="357"/>
      <c r="V913" s="357"/>
      <c r="W913" s="357"/>
      <c r="X913" s="357"/>
      <c r="Y913" s="357"/>
      <c r="Z913" s="357"/>
      <c r="AA913" s="357"/>
      <c r="AB913" s="357"/>
      <c r="AC913" s="357"/>
      <c r="AD913" s="357"/>
      <c r="AE913" s="357"/>
      <c r="AF913" s="357"/>
      <c r="AG913" s="357"/>
      <c r="AH913" s="357"/>
      <c r="AI913" s="357"/>
      <c r="AJ913" s="357"/>
      <c r="AK913" s="357"/>
      <c r="AL913" s="357"/>
      <c r="AM913" s="357"/>
      <c r="AN913" s="357"/>
      <c r="AO913" s="357"/>
      <c r="AP913" s="357"/>
      <c r="AQ913" s="357"/>
      <c r="AR913" s="357"/>
      <c r="AS913" s="357"/>
      <c r="AT913" s="357"/>
      <c r="AU913" s="357"/>
      <c r="AV913" s="357"/>
      <c r="AW913" s="357"/>
      <c r="AX913" s="357"/>
      <c r="AY913" s="357"/>
      <c r="AZ913" s="357"/>
      <c r="BA913" s="357"/>
      <c r="BB913" s="357"/>
      <c r="BC913" s="357"/>
      <c r="BD913" s="357"/>
      <c r="BE913" s="357"/>
      <c r="BF913" s="357"/>
      <c r="BG913" s="357"/>
      <c r="BH913" s="357"/>
      <c r="BI913" s="357"/>
      <c r="BJ913" s="357"/>
      <c r="BK913" s="357"/>
    </row>
    <row r="914" spans="1:63" ht="9.75" customHeight="1">
      <c r="A914" s="357"/>
      <c r="B914" s="357"/>
      <c r="C914" s="357"/>
      <c r="D914" s="357"/>
      <c r="E914" s="357"/>
      <c r="F914" s="359"/>
      <c r="G914" s="357"/>
      <c r="H914" s="357"/>
      <c r="I914" s="357"/>
      <c r="J914" s="357"/>
      <c r="K914" s="357"/>
      <c r="L914" s="357"/>
      <c r="M914" s="357"/>
      <c r="N914" s="357"/>
      <c r="O914" s="357"/>
      <c r="P914" s="357"/>
      <c r="Q914" s="357"/>
      <c r="R914" s="357"/>
      <c r="S914" s="357"/>
      <c r="T914" s="357"/>
      <c r="U914" s="357"/>
      <c r="V914" s="357"/>
      <c r="W914" s="357"/>
      <c r="X914" s="357"/>
      <c r="Y914" s="357"/>
      <c r="Z914" s="357"/>
      <c r="AA914" s="357"/>
      <c r="AB914" s="357"/>
      <c r="AC914" s="357"/>
      <c r="AD914" s="357"/>
      <c r="AE914" s="357"/>
      <c r="AF914" s="357"/>
      <c r="AG914" s="357"/>
      <c r="AH914" s="357"/>
      <c r="AI914" s="357"/>
      <c r="AJ914" s="357"/>
      <c r="AK914" s="357"/>
      <c r="AL914" s="357"/>
      <c r="AM914" s="357"/>
      <c r="AN914" s="357"/>
      <c r="AO914" s="357"/>
      <c r="AP914" s="357"/>
      <c r="AQ914" s="357"/>
      <c r="AR914" s="357"/>
      <c r="AS914" s="357"/>
      <c r="AT914" s="357"/>
      <c r="AU914" s="357"/>
      <c r="AV914" s="357"/>
      <c r="AW914" s="357"/>
      <c r="AX914" s="357"/>
      <c r="AY914" s="357"/>
      <c r="AZ914" s="357"/>
      <c r="BA914" s="357"/>
      <c r="BB914" s="357"/>
      <c r="BC914" s="357"/>
      <c r="BD914" s="357"/>
      <c r="BE914" s="357"/>
      <c r="BF914" s="357"/>
      <c r="BG914" s="357"/>
      <c r="BH914" s="357"/>
      <c r="BI914" s="357"/>
      <c r="BJ914" s="357"/>
      <c r="BK914" s="357"/>
    </row>
    <row r="915" spans="1:63" ht="9.75" customHeight="1">
      <c r="A915" s="357"/>
      <c r="B915" s="357"/>
      <c r="C915" s="357"/>
      <c r="D915" s="357"/>
      <c r="E915" s="357"/>
      <c r="F915" s="359"/>
      <c r="G915" s="357"/>
      <c r="H915" s="357"/>
      <c r="I915" s="357"/>
      <c r="J915" s="357"/>
      <c r="K915" s="357"/>
      <c r="L915" s="357"/>
      <c r="M915" s="357"/>
      <c r="N915" s="357"/>
      <c r="O915" s="357"/>
      <c r="P915" s="357"/>
      <c r="Q915" s="357"/>
      <c r="R915" s="357"/>
      <c r="S915" s="357"/>
      <c r="T915" s="357"/>
      <c r="U915" s="357"/>
      <c r="V915" s="357"/>
      <c r="W915" s="357"/>
      <c r="X915" s="357"/>
      <c r="Y915" s="357"/>
      <c r="Z915" s="357"/>
      <c r="AA915" s="357"/>
      <c r="AB915" s="357"/>
      <c r="AC915" s="357"/>
      <c r="AD915" s="357"/>
      <c r="AE915" s="357"/>
      <c r="AF915" s="357"/>
      <c r="AG915" s="357"/>
      <c r="AH915" s="357"/>
      <c r="AI915" s="357"/>
      <c r="AJ915" s="357"/>
      <c r="AK915" s="357"/>
      <c r="AL915" s="357"/>
      <c r="AM915" s="357"/>
      <c r="AN915" s="357"/>
      <c r="AO915" s="357"/>
      <c r="AP915" s="357"/>
      <c r="AQ915" s="357"/>
      <c r="AR915" s="357"/>
      <c r="AS915" s="357"/>
      <c r="AT915" s="357"/>
      <c r="AU915" s="357"/>
      <c r="AV915" s="357"/>
      <c r="AW915" s="357"/>
      <c r="AX915" s="357"/>
      <c r="AY915" s="357"/>
      <c r="AZ915" s="357"/>
      <c r="BA915" s="357"/>
      <c r="BB915" s="357"/>
      <c r="BC915" s="357"/>
      <c r="BD915" s="357"/>
      <c r="BE915" s="357"/>
      <c r="BF915" s="357"/>
      <c r="BG915" s="357"/>
      <c r="BH915" s="357"/>
      <c r="BI915" s="357"/>
      <c r="BJ915" s="357"/>
      <c r="BK915" s="357"/>
    </row>
    <row r="916" spans="1:63" ht="9.75" customHeight="1">
      <c r="A916" s="357"/>
      <c r="B916" s="357"/>
      <c r="C916" s="357"/>
      <c r="D916" s="357"/>
      <c r="E916" s="357"/>
      <c r="F916" s="359"/>
      <c r="G916" s="357"/>
      <c r="H916" s="357"/>
      <c r="I916" s="357"/>
      <c r="J916" s="357"/>
      <c r="K916" s="357"/>
      <c r="L916" s="357"/>
      <c r="M916" s="357"/>
      <c r="N916" s="357"/>
      <c r="O916" s="357"/>
      <c r="P916" s="357"/>
      <c r="Q916" s="357"/>
      <c r="R916" s="357"/>
      <c r="S916" s="357"/>
      <c r="T916" s="357"/>
      <c r="U916" s="357"/>
      <c r="V916" s="357"/>
      <c r="W916" s="357"/>
      <c r="X916" s="357"/>
      <c r="Y916" s="357"/>
      <c r="Z916" s="357"/>
      <c r="AA916" s="357"/>
      <c r="AB916" s="357"/>
      <c r="AC916" s="357"/>
      <c r="AD916" s="357"/>
      <c r="AE916" s="357"/>
      <c r="AF916" s="357"/>
      <c r="AG916" s="357"/>
      <c r="AH916" s="357"/>
      <c r="AI916" s="357"/>
      <c r="AJ916" s="357"/>
      <c r="AK916" s="357"/>
      <c r="AL916" s="357"/>
      <c r="AM916" s="357"/>
      <c r="AN916" s="357"/>
      <c r="AO916" s="357"/>
      <c r="AP916" s="357"/>
      <c r="AQ916" s="357"/>
      <c r="AR916" s="357"/>
      <c r="AS916" s="357"/>
      <c r="AT916" s="357"/>
      <c r="AU916" s="357"/>
      <c r="AV916" s="357"/>
      <c r="AW916" s="357"/>
      <c r="AX916" s="357"/>
      <c r="AY916" s="357"/>
      <c r="AZ916" s="357"/>
      <c r="BA916" s="357"/>
      <c r="BB916" s="357"/>
      <c r="BC916" s="357"/>
      <c r="BD916" s="357"/>
      <c r="BE916" s="357"/>
      <c r="BF916" s="357"/>
      <c r="BG916" s="357"/>
      <c r="BH916" s="357"/>
      <c r="BI916" s="357"/>
      <c r="BJ916" s="357"/>
      <c r="BK916" s="357"/>
    </row>
    <row r="917" spans="1:63" ht="9.75" customHeight="1">
      <c r="A917" s="357"/>
      <c r="B917" s="357"/>
      <c r="C917" s="357"/>
      <c r="D917" s="357"/>
      <c r="E917" s="357"/>
      <c r="F917" s="359"/>
      <c r="G917" s="357"/>
      <c r="H917" s="357"/>
      <c r="I917" s="357"/>
      <c r="J917" s="357"/>
      <c r="K917" s="357"/>
      <c r="L917" s="357"/>
      <c r="M917" s="357"/>
      <c r="N917" s="357"/>
      <c r="O917" s="357"/>
      <c r="P917" s="357"/>
      <c r="Q917" s="357"/>
      <c r="R917" s="357"/>
      <c r="S917" s="357"/>
      <c r="T917" s="357"/>
      <c r="U917" s="357"/>
      <c r="V917" s="357"/>
      <c r="W917" s="357"/>
      <c r="X917" s="357"/>
      <c r="Y917" s="357"/>
      <c r="Z917" s="357"/>
      <c r="AA917" s="357"/>
      <c r="AB917" s="357"/>
      <c r="AC917" s="357"/>
      <c r="AD917" s="357"/>
      <c r="AE917" s="357"/>
      <c r="AF917" s="357"/>
      <c r="AG917" s="357"/>
      <c r="AH917" s="357"/>
      <c r="AI917" s="357"/>
      <c r="AJ917" s="357"/>
      <c r="AK917" s="357"/>
      <c r="AL917" s="357"/>
      <c r="AM917" s="357"/>
      <c r="AN917" s="357"/>
      <c r="AO917" s="357"/>
      <c r="AP917" s="357"/>
      <c r="AQ917" s="357"/>
      <c r="AR917" s="357"/>
      <c r="AS917" s="357"/>
      <c r="AT917" s="357"/>
      <c r="AU917" s="357"/>
      <c r="AV917" s="357"/>
      <c r="AW917" s="357"/>
      <c r="AX917" s="357"/>
      <c r="AY917" s="357"/>
      <c r="AZ917" s="357"/>
      <c r="BA917" s="357"/>
      <c r="BB917" s="357"/>
      <c r="BC917" s="357"/>
      <c r="BD917" s="357"/>
      <c r="BE917" s="357"/>
      <c r="BF917" s="357"/>
      <c r="BG917" s="357"/>
      <c r="BH917" s="357"/>
      <c r="BI917" s="357"/>
      <c r="BJ917" s="357"/>
      <c r="BK917" s="357"/>
    </row>
    <row r="918" spans="1:63" ht="9.75" customHeight="1">
      <c r="A918" s="357"/>
      <c r="B918" s="357"/>
      <c r="C918" s="357"/>
      <c r="D918" s="357"/>
      <c r="E918" s="357"/>
      <c r="F918" s="359"/>
      <c r="G918" s="357"/>
      <c r="H918" s="357"/>
      <c r="I918" s="357"/>
      <c r="J918" s="357"/>
      <c r="K918" s="357"/>
      <c r="L918" s="357"/>
      <c r="M918" s="357"/>
      <c r="N918" s="357"/>
      <c r="O918" s="357"/>
      <c r="P918" s="357"/>
      <c r="Q918" s="357"/>
      <c r="R918" s="357"/>
      <c r="S918" s="357"/>
      <c r="T918" s="357"/>
      <c r="U918" s="357"/>
      <c r="V918" s="357"/>
      <c r="W918" s="357"/>
      <c r="X918" s="357"/>
      <c r="Y918" s="357"/>
      <c r="Z918" s="357"/>
      <c r="AA918" s="357"/>
      <c r="AB918" s="357"/>
      <c r="AC918" s="357"/>
      <c r="AD918" s="357"/>
      <c r="AE918" s="357"/>
      <c r="AF918" s="357"/>
      <c r="AG918" s="357"/>
      <c r="AH918" s="357"/>
      <c r="AI918" s="357"/>
      <c r="AJ918" s="357"/>
      <c r="AK918" s="357"/>
      <c r="AL918" s="357"/>
      <c r="AM918" s="357"/>
      <c r="AN918" s="357"/>
      <c r="AO918" s="357"/>
      <c r="AP918" s="357"/>
      <c r="AQ918" s="357"/>
      <c r="AR918" s="357"/>
      <c r="AS918" s="357"/>
      <c r="AT918" s="357"/>
      <c r="AU918" s="357"/>
      <c r="AV918" s="357"/>
      <c r="AW918" s="357"/>
      <c r="AX918" s="357"/>
      <c r="AY918" s="357"/>
      <c r="AZ918" s="357"/>
      <c r="BA918" s="357"/>
      <c r="BB918" s="357"/>
      <c r="BC918" s="357"/>
      <c r="BD918" s="357"/>
      <c r="BE918" s="357"/>
      <c r="BF918" s="357"/>
      <c r="BG918" s="357"/>
      <c r="BH918" s="357"/>
      <c r="BI918" s="357"/>
      <c r="BJ918" s="357"/>
      <c r="BK918" s="357"/>
    </row>
    <row r="919" spans="1:63" ht="9.75" customHeight="1">
      <c r="A919" s="357"/>
      <c r="B919" s="357"/>
      <c r="C919" s="357"/>
      <c r="D919" s="357"/>
      <c r="E919" s="357"/>
      <c r="F919" s="359"/>
      <c r="G919" s="357"/>
      <c r="H919" s="357"/>
      <c r="I919" s="357"/>
      <c r="J919" s="357"/>
      <c r="K919" s="357"/>
      <c r="L919" s="357"/>
      <c r="M919" s="357"/>
      <c r="N919" s="357"/>
      <c r="O919" s="357"/>
      <c r="P919" s="357"/>
      <c r="Q919" s="357"/>
      <c r="R919" s="357"/>
      <c r="S919" s="357"/>
      <c r="T919" s="357"/>
      <c r="U919" s="357"/>
      <c r="V919" s="357"/>
      <c r="W919" s="357"/>
      <c r="X919" s="357"/>
      <c r="Y919" s="357"/>
      <c r="Z919" s="357"/>
      <c r="AA919" s="357"/>
      <c r="AB919" s="357"/>
      <c r="AC919" s="357"/>
      <c r="AD919" s="357"/>
      <c r="AE919" s="357"/>
      <c r="AF919" s="357"/>
      <c r="AG919" s="357"/>
      <c r="AH919" s="357"/>
      <c r="AI919" s="357"/>
      <c r="AJ919" s="357"/>
      <c r="AK919" s="357"/>
      <c r="AL919" s="357"/>
      <c r="AM919" s="357"/>
      <c r="AN919" s="357"/>
      <c r="AO919" s="357"/>
      <c r="AP919" s="357"/>
      <c r="AQ919" s="357"/>
      <c r="AR919" s="357"/>
      <c r="AS919" s="357"/>
      <c r="AT919" s="357"/>
      <c r="AU919" s="357"/>
      <c r="AV919" s="357"/>
      <c r="AW919" s="357"/>
      <c r="AX919" s="357"/>
      <c r="AY919" s="357"/>
      <c r="AZ919" s="357"/>
      <c r="BA919" s="357"/>
      <c r="BB919" s="357"/>
      <c r="BC919" s="357"/>
      <c r="BD919" s="357"/>
      <c r="BE919" s="357"/>
      <c r="BF919" s="357"/>
      <c r="BG919" s="357"/>
      <c r="BH919" s="357"/>
      <c r="BI919" s="357"/>
      <c r="BJ919" s="357"/>
      <c r="BK919" s="357"/>
    </row>
    <row r="920" spans="1:63" ht="9.75" customHeight="1">
      <c r="A920" s="357"/>
      <c r="B920" s="357"/>
      <c r="C920" s="357"/>
      <c r="D920" s="357"/>
      <c r="E920" s="357"/>
      <c r="F920" s="359"/>
      <c r="G920" s="357"/>
      <c r="H920" s="357"/>
      <c r="I920" s="357"/>
      <c r="J920" s="357"/>
      <c r="K920" s="357"/>
      <c r="L920" s="357"/>
      <c r="M920" s="357"/>
      <c r="N920" s="357"/>
      <c r="O920" s="357"/>
      <c r="P920" s="357"/>
      <c r="Q920" s="357"/>
      <c r="R920" s="357"/>
      <c r="S920" s="357"/>
      <c r="T920" s="357"/>
      <c r="U920" s="357"/>
      <c r="V920" s="357"/>
      <c r="W920" s="357"/>
      <c r="X920" s="357"/>
      <c r="Y920" s="357"/>
      <c r="Z920" s="357"/>
      <c r="AA920" s="357"/>
      <c r="AB920" s="357"/>
      <c r="AC920" s="357"/>
      <c r="AD920" s="357"/>
      <c r="AE920" s="357"/>
      <c r="AF920" s="357"/>
      <c r="AG920" s="357"/>
      <c r="AH920" s="357"/>
      <c r="AI920" s="357"/>
      <c r="AJ920" s="357"/>
      <c r="AK920" s="357"/>
      <c r="AL920" s="357"/>
      <c r="AM920" s="357"/>
      <c r="AN920" s="357"/>
      <c r="AO920" s="357"/>
      <c r="AP920" s="357"/>
      <c r="AQ920" s="357"/>
      <c r="AR920" s="357"/>
      <c r="AS920" s="357"/>
      <c r="AT920" s="357"/>
      <c r="AU920" s="357"/>
      <c r="AV920" s="357"/>
      <c r="AW920" s="357"/>
      <c r="AX920" s="357"/>
      <c r="AY920" s="357"/>
      <c r="AZ920" s="357"/>
      <c r="BA920" s="357"/>
      <c r="BB920" s="357"/>
      <c r="BC920" s="357"/>
      <c r="BD920" s="357"/>
      <c r="BE920" s="357"/>
      <c r="BF920" s="357"/>
      <c r="BG920" s="357"/>
      <c r="BH920" s="357"/>
      <c r="BI920" s="357"/>
      <c r="BJ920" s="357"/>
      <c r="BK920" s="357"/>
    </row>
    <row r="921" spans="1:63" ht="9.75" customHeight="1">
      <c r="A921" s="357"/>
      <c r="B921" s="357"/>
      <c r="C921" s="357"/>
      <c r="D921" s="357"/>
      <c r="E921" s="357"/>
      <c r="F921" s="359"/>
      <c r="G921" s="357"/>
      <c r="H921" s="357"/>
      <c r="I921" s="357"/>
      <c r="J921" s="357"/>
      <c r="K921" s="357"/>
      <c r="L921" s="357"/>
      <c r="M921" s="357"/>
      <c r="N921" s="357"/>
      <c r="O921" s="357"/>
      <c r="P921" s="357"/>
      <c r="Q921" s="357"/>
      <c r="R921" s="357"/>
      <c r="S921" s="357"/>
      <c r="T921" s="357"/>
      <c r="U921" s="357"/>
      <c r="V921" s="357"/>
      <c r="W921" s="357"/>
      <c r="X921" s="357"/>
      <c r="Y921" s="357"/>
      <c r="Z921" s="357"/>
      <c r="AA921" s="357"/>
      <c r="AB921" s="357"/>
      <c r="AC921" s="357"/>
      <c r="AD921" s="357"/>
      <c r="AE921" s="357"/>
      <c r="AF921" s="357"/>
      <c r="AG921" s="357"/>
      <c r="AH921" s="357"/>
      <c r="AI921" s="357"/>
      <c r="AJ921" s="357"/>
      <c r="AK921" s="357"/>
      <c r="AL921" s="357"/>
      <c r="AM921" s="357"/>
      <c r="AN921" s="357"/>
      <c r="AO921" s="357"/>
      <c r="AP921" s="357"/>
      <c r="AQ921" s="357"/>
      <c r="AR921" s="357"/>
      <c r="AS921" s="357"/>
      <c r="AT921" s="357"/>
      <c r="AU921" s="357"/>
      <c r="AV921" s="357"/>
      <c r="AW921" s="357"/>
      <c r="AX921" s="357"/>
      <c r="AY921" s="357"/>
      <c r="AZ921" s="357"/>
      <c r="BA921" s="357"/>
      <c r="BB921" s="357"/>
      <c r="BC921" s="357"/>
      <c r="BD921" s="357"/>
      <c r="BE921" s="357"/>
      <c r="BF921" s="357"/>
      <c r="BG921" s="357"/>
      <c r="BH921" s="357"/>
      <c r="BI921" s="357"/>
      <c r="BJ921" s="357"/>
      <c r="BK921" s="357"/>
    </row>
    <row r="922" spans="1:63" ht="9.75" customHeight="1">
      <c r="A922" s="357"/>
      <c r="B922" s="357"/>
      <c r="C922" s="357"/>
      <c r="D922" s="357"/>
      <c r="E922" s="357"/>
      <c r="F922" s="359"/>
      <c r="G922" s="357"/>
      <c r="H922" s="357"/>
      <c r="I922" s="357"/>
      <c r="J922" s="357"/>
      <c r="K922" s="357"/>
      <c r="L922" s="357"/>
      <c r="M922" s="357"/>
      <c r="N922" s="357"/>
      <c r="O922" s="357"/>
      <c r="P922" s="357"/>
      <c r="Q922" s="357"/>
      <c r="R922" s="357"/>
      <c r="S922" s="357"/>
      <c r="T922" s="357"/>
      <c r="U922" s="357"/>
      <c r="V922" s="357"/>
      <c r="W922" s="357"/>
      <c r="X922" s="357"/>
      <c r="Y922" s="357"/>
      <c r="Z922" s="357"/>
      <c r="AA922" s="357"/>
      <c r="AB922" s="357"/>
      <c r="AC922" s="357"/>
      <c r="AD922" s="357"/>
      <c r="AE922" s="357"/>
      <c r="AF922" s="357"/>
      <c r="AG922" s="357"/>
      <c r="AH922" s="357"/>
      <c r="AI922" s="357"/>
      <c r="AJ922" s="357"/>
      <c r="AK922" s="357"/>
      <c r="AL922" s="357"/>
      <c r="AM922" s="357"/>
      <c r="AN922" s="357"/>
      <c r="AO922" s="357"/>
      <c r="AP922" s="357"/>
      <c r="AQ922" s="357"/>
      <c r="AR922" s="357"/>
      <c r="AS922" s="357"/>
      <c r="AT922" s="357"/>
      <c r="AU922" s="357"/>
      <c r="AV922" s="357"/>
      <c r="AW922" s="357"/>
      <c r="AX922" s="357"/>
      <c r="AY922" s="357"/>
      <c r="AZ922" s="357"/>
      <c r="BA922" s="357"/>
      <c r="BB922" s="357"/>
      <c r="BC922" s="357"/>
      <c r="BD922" s="357"/>
      <c r="BE922" s="357"/>
      <c r="BF922" s="357"/>
      <c r="BG922" s="357"/>
      <c r="BH922" s="357"/>
      <c r="BI922" s="357"/>
      <c r="BJ922" s="357"/>
      <c r="BK922" s="357"/>
    </row>
    <row r="923" spans="1:63" ht="9.75" customHeight="1">
      <c r="A923" s="357"/>
      <c r="B923" s="357"/>
      <c r="C923" s="357"/>
      <c r="D923" s="357"/>
      <c r="E923" s="357"/>
      <c r="F923" s="359"/>
      <c r="G923" s="357"/>
      <c r="H923" s="357"/>
      <c r="I923" s="357"/>
      <c r="J923" s="357"/>
      <c r="K923" s="357"/>
      <c r="L923" s="357"/>
      <c r="M923" s="357"/>
      <c r="N923" s="357"/>
      <c r="O923" s="357"/>
      <c r="P923" s="357"/>
      <c r="Q923" s="357"/>
      <c r="R923" s="357"/>
      <c r="S923" s="357"/>
      <c r="T923" s="357"/>
      <c r="U923" s="357"/>
      <c r="V923" s="357"/>
      <c r="W923" s="357"/>
      <c r="X923" s="357"/>
      <c r="Y923" s="357"/>
      <c r="Z923" s="357"/>
      <c r="AA923" s="357"/>
      <c r="AB923" s="357"/>
      <c r="AC923" s="357"/>
      <c r="AD923" s="357"/>
      <c r="AE923" s="357"/>
      <c r="AF923" s="357"/>
      <c r="AG923" s="357"/>
      <c r="AH923" s="357"/>
      <c r="AI923" s="357"/>
      <c r="AJ923" s="357"/>
      <c r="AK923" s="357"/>
      <c r="AL923" s="357"/>
      <c r="AM923" s="357"/>
      <c r="AN923" s="357"/>
      <c r="AO923" s="357"/>
      <c r="AP923" s="357"/>
      <c r="AQ923" s="357"/>
      <c r="AR923" s="357"/>
      <c r="AS923" s="357"/>
      <c r="AT923" s="357"/>
      <c r="AU923" s="357"/>
      <c r="AV923" s="357"/>
      <c r="AW923" s="357"/>
      <c r="AX923" s="357"/>
      <c r="AY923" s="357"/>
      <c r="AZ923" s="357"/>
      <c r="BA923" s="357"/>
      <c r="BB923" s="357"/>
      <c r="BC923" s="357"/>
      <c r="BD923" s="357"/>
      <c r="BE923" s="357"/>
      <c r="BF923" s="357"/>
      <c r="BG923" s="357"/>
      <c r="BH923" s="357"/>
      <c r="BI923" s="357"/>
      <c r="BJ923" s="357"/>
      <c r="BK923" s="357"/>
    </row>
    <row r="924" spans="1:63" ht="9.75" customHeight="1">
      <c r="A924" s="357"/>
      <c r="B924" s="357"/>
      <c r="C924" s="357"/>
      <c r="D924" s="357"/>
      <c r="E924" s="357"/>
      <c r="F924" s="359"/>
      <c r="G924" s="357"/>
      <c r="H924" s="357"/>
      <c r="I924" s="357"/>
      <c r="J924" s="357"/>
      <c r="K924" s="357"/>
      <c r="L924" s="357"/>
      <c r="M924" s="357"/>
      <c r="N924" s="357"/>
      <c r="O924" s="357"/>
      <c r="P924" s="357"/>
      <c r="Q924" s="357"/>
      <c r="R924" s="357"/>
      <c r="S924" s="357"/>
      <c r="T924" s="357"/>
      <c r="U924" s="357"/>
      <c r="V924" s="357"/>
      <c r="W924" s="357"/>
      <c r="X924" s="357"/>
      <c r="Y924" s="357"/>
      <c r="Z924" s="357"/>
      <c r="AA924" s="357"/>
      <c r="AB924" s="357"/>
      <c r="AC924" s="357"/>
      <c r="AD924" s="357"/>
      <c r="AE924" s="357"/>
      <c r="AF924" s="357"/>
      <c r="AG924" s="357"/>
      <c r="AH924" s="357"/>
      <c r="AI924" s="357"/>
      <c r="AJ924" s="357"/>
      <c r="AK924" s="357"/>
      <c r="AL924" s="357"/>
      <c r="AM924" s="357"/>
      <c r="AN924" s="357"/>
      <c r="AO924" s="357"/>
      <c r="AP924" s="357"/>
      <c r="AQ924" s="357"/>
      <c r="AR924" s="357"/>
      <c r="AS924" s="357"/>
      <c r="AT924" s="357"/>
      <c r="AU924" s="357"/>
      <c r="AV924" s="357"/>
      <c r="AW924" s="357"/>
      <c r="AX924" s="357"/>
      <c r="AY924" s="357"/>
      <c r="AZ924" s="357"/>
      <c r="BA924" s="357"/>
      <c r="BB924" s="357"/>
      <c r="BC924" s="357"/>
      <c r="BD924" s="357"/>
      <c r="BE924" s="357"/>
      <c r="BF924" s="357"/>
      <c r="BG924" s="357"/>
      <c r="BH924" s="357"/>
      <c r="BI924" s="357"/>
      <c r="BJ924" s="357"/>
      <c r="BK924" s="357"/>
    </row>
    <row r="925" spans="1:63" ht="9.75" customHeight="1">
      <c r="A925" s="357"/>
      <c r="B925" s="357"/>
      <c r="C925" s="357"/>
      <c r="D925" s="357"/>
      <c r="E925" s="357"/>
      <c r="F925" s="359"/>
      <c r="G925" s="357"/>
      <c r="H925" s="357"/>
      <c r="I925" s="357"/>
      <c r="J925" s="357"/>
      <c r="K925" s="357"/>
      <c r="L925" s="357"/>
      <c r="M925" s="357"/>
      <c r="N925" s="357"/>
      <c r="O925" s="357"/>
      <c r="P925" s="357"/>
      <c r="Q925" s="357"/>
      <c r="R925" s="357"/>
      <c r="S925" s="357"/>
      <c r="T925" s="357"/>
      <c r="U925" s="357"/>
      <c r="V925" s="357"/>
      <c r="W925" s="357"/>
      <c r="X925" s="357"/>
      <c r="Y925" s="357"/>
      <c r="Z925" s="357"/>
      <c r="AA925" s="357"/>
      <c r="AB925" s="357"/>
      <c r="AC925" s="357"/>
      <c r="AD925" s="357"/>
      <c r="AE925" s="357"/>
      <c r="AF925" s="357"/>
      <c r="AG925" s="357"/>
      <c r="AH925" s="357"/>
      <c r="AI925" s="357"/>
      <c r="AJ925" s="357"/>
      <c r="AK925" s="357"/>
      <c r="AL925" s="357"/>
      <c r="AM925" s="357"/>
      <c r="AN925" s="357"/>
      <c r="AO925" s="357"/>
      <c r="AP925" s="357"/>
      <c r="AQ925" s="357"/>
      <c r="AR925" s="357"/>
      <c r="AS925" s="357"/>
      <c r="AT925" s="357"/>
      <c r="AU925" s="357"/>
      <c r="AV925" s="357"/>
      <c r="AW925" s="357"/>
      <c r="AX925" s="357"/>
      <c r="AY925" s="357"/>
      <c r="AZ925" s="357"/>
      <c r="BA925" s="357"/>
      <c r="BB925" s="357"/>
      <c r="BC925" s="357"/>
      <c r="BD925" s="357"/>
      <c r="BE925" s="357"/>
      <c r="BF925" s="357"/>
      <c r="BG925" s="357"/>
      <c r="BH925" s="357"/>
      <c r="BI925" s="357"/>
      <c r="BJ925" s="357"/>
      <c r="BK925" s="357"/>
    </row>
    <row r="926" spans="1:63" ht="9.75" customHeight="1">
      <c r="A926" s="357"/>
      <c r="B926" s="357"/>
      <c r="C926" s="357"/>
      <c r="D926" s="357"/>
      <c r="E926" s="357"/>
      <c r="F926" s="359"/>
      <c r="G926" s="357"/>
      <c r="H926" s="357"/>
      <c r="I926" s="357"/>
      <c r="J926" s="357"/>
      <c r="K926" s="357"/>
      <c r="L926" s="357"/>
      <c r="M926" s="357"/>
      <c r="N926" s="357"/>
      <c r="O926" s="357"/>
      <c r="P926" s="357"/>
      <c r="Q926" s="357"/>
      <c r="R926" s="357"/>
      <c r="S926" s="357"/>
      <c r="T926" s="357"/>
      <c r="U926" s="357"/>
      <c r="V926" s="357"/>
      <c r="W926" s="357"/>
      <c r="X926" s="357"/>
      <c r="Y926" s="357"/>
      <c r="Z926" s="357"/>
      <c r="AA926" s="357"/>
      <c r="AB926" s="357"/>
      <c r="AC926" s="357"/>
      <c r="AD926" s="357"/>
      <c r="AE926" s="357"/>
      <c r="AF926" s="357"/>
      <c r="AG926" s="357"/>
      <c r="AH926" s="357"/>
      <c r="AI926" s="357"/>
      <c r="AJ926" s="357"/>
      <c r="AK926" s="357"/>
      <c r="AL926" s="357"/>
      <c r="AM926" s="357"/>
      <c r="AN926" s="357"/>
      <c r="AO926" s="357"/>
      <c r="AP926" s="357"/>
      <c r="AQ926" s="357"/>
      <c r="AR926" s="357"/>
      <c r="AS926" s="357"/>
      <c r="AT926" s="357"/>
      <c r="AU926" s="357"/>
      <c r="AV926" s="357"/>
      <c r="AW926" s="357"/>
      <c r="AX926" s="357"/>
      <c r="AY926" s="357"/>
      <c r="AZ926" s="357"/>
      <c r="BA926" s="357"/>
      <c r="BB926" s="357"/>
      <c r="BC926" s="357"/>
      <c r="BD926" s="357"/>
      <c r="BE926" s="357"/>
      <c r="BF926" s="357"/>
      <c r="BG926" s="357"/>
      <c r="BH926" s="357"/>
      <c r="BI926" s="357"/>
      <c r="BJ926" s="357"/>
      <c r="BK926" s="357"/>
    </row>
    <row r="927" spans="1:63" ht="9.75" customHeight="1">
      <c r="A927" s="357"/>
      <c r="B927" s="357"/>
      <c r="C927" s="357"/>
      <c r="D927" s="357"/>
      <c r="E927" s="357"/>
      <c r="F927" s="359"/>
      <c r="G927" s="357"/>
      <c r="H927" s="357"/>
      <c r="I927" s="357"/>
      <c r="J927" s="357"/>
      <c r="K927" s="357"/>
      <c r="L927" s="357"/>
      <c r="M927" s="357"/>
      <c r="N927" s="357"/>
      <c r="O927" s="357"/>
      <c r="P927" s="357"/>
      <c r="Q927" s="357"/>
      <c r="R927" s="357"/>
      <c r="S927" s="357"/>
      <c r="T927" s="357"/>
      <c r="U927" s="357"/>
      <c r="V927" s="357"/>
      <c r="W927" s="357"/>
      <c r="X927" s="357"/>
      <c r="Y927" s="357"/>
      <c r="Z927" s="357"/>
      <c r="AA927" s="357"/>
      <c r="AB927" s="357"/>
      <c r="AC927" s="357"/>
      <c r="AD927" s="357"/>
      <c r="AE927" s="357"/>
      <c r="AF927" s="357"/>
      <c r="AG927" s="357"/>
      <c r="AH927" s="357"/>
      <c r="AI927" s="357"/>
      <c r="AJ927" s="357"/>
      <c r="AK927" s="357"/>
      <c r="AL927" s="357"/>
      <c r="AM927" s="357"/>
      <c r="AN927" s="357"/>
      <c r="AO927" s="357"/>
      <c r="AP927" s="357"/>
      <c r="AQ927" s="357"/>
      <c r="AR927" s="357"/>
      <c r="AS927" s="357"/>
      <c r="AT927" s="357"/>
      <c r="AU927" s="357"/>
      <c r="AV927" s="357"/>
      <c r="AW927" s="357"/>
      <c r="AX927" s="357"/>
      <c r="AY927" s="357"/>
      <c r="AZ927" s="357"/>
      <c r="BA927" s="357"/>
      <c r="BB927" s="357"/>
      <c r="BC927" s="357"/>
      <c r="BD927" s="357"/>
      <c r="BE927" s="357"/>
      <c r="BF927" s="357"/>
      <c r="BG927" s="357"/>
      <c r="BH927" s="357"/>
      <c r="BI927" s="357"/>
      <c r="BJ927" s="357"/>
      <c r="BK927" s="357"/>
    </row>
    <row r="928" spans="1:63" ht="9.75" customHeight="1">
      <c r="A928" s="357"/>
      <c r="B928" s="357"/>
      <c r="C928" s="357"/>
      <c r="D928" s="357"/>
      <c r="E928" s="357"/>
      <c r="F928" s="359"/>
      <c r="G928" s="357"/>
      <c r="H928" s="357"/>
      <c r="I928" s="357"/>
      <c r="J928" s="357"/>
      <c r="K928" s="357"/>
      <c r="L928" s="357"/>
      <c r="M928" s="357"/>
      <c r="N928" s="357"/>
      <c r="O928" s="357"/>
      <c r="P928" s="357"/>
      <c r="Q928" s="357"/>
      <c r="R928" s="357"/>
      <c r="S928" s="357"/>
      <c r="T928" s="357"/>
      <c r="U928" s="357"/>
      <c r="V928" s="357"/>
      <c r="W928" s="357"/>
      <c r="X928" s="357"/>
      <c r="Y928" s="357"/>
      <c r="Z928" s="357"/>
      <c r="AA928" s="357"/>
      <c r="AB928" s="357"/>
      <c r="AC928" s="357"/>
      <c r="AD928" s="357"/>
      <c r="AE928" s="357"/>
      <c r="AF928" s="357"/>
      <c r="AG928" s="357"/>
      <c r="AH928" s="357"/>
      <c r="AI928" s="357"/>
      <c r="AJ928" s="357"/>
      <c r="AK928" s="357"/>
      <c r="AL928" s="357"/>
      <c r="AM928" s="357"/>
      <c r="AN928" s="357"/>
      <c r="AO928" s="357"/>
      <c r="AP928" s="357"/>
      <c r="AQ928" s="357"/>
      <c r="AR928" s="357"/>
      <c r="AS928" s="357"/>
      <c r="AT928" s="357"/>
      <c r="AU928" s="357"/>
      <c r="AV928" s="357"/>
      <c r="AW928" s="357"/>
      <c r="AX928" s="357"/>
      <c r="AY928" s="357"/>
      <c r="AZ928" s="357"/>
      <c r="BA928" s="357"/>
      <c r="BB928" s="357"/>
      <c r="BC928" s="357"/>
      <c r="BD928" s="357"/>
      <c r="BE928" s="357"/>
      <c r="BF928" s="357"/>
      <c r="BG928" s="357"/>
      <c r="BH928" s="357"/>
      <c r="BI928" s="357"/>
      <c r="BJ928" s="357"/>
      <c r="BK928" s="357"/>
    </row>
    <row r="929" spans="1:63" ht="9.75" customHeight="1">
      <c r="A929" s="357"/>
      <c r="B929" s="357"/>
      <c r="C929" s="357"/>
      <c r="D929" s="357"/>
      <c r="E929" s="357"/>
      <c r="F929" s="359"/>
      <c r="G929" s="357"/>
      <c r="H929" s="357"/>
      <c r="I929" s="357"/>
      <c r="J929" s="357"/>
      <c r="K929" s="357"/>
      <c r="L929" s="357"/>
      <c r="M929" s="357"/>
      <c r="N929" s="357"/>
      <c r="O929" s="357"/>
      <c r="P929" s="357"/>
      <c r="Q929" s="357"/>
      <c r="R929" s="357"/>
      <c r="S929" s="357"/>
      <c r="T929" s="357"/>
      <c r="U929" s="357"/>
      <c r="V929" s="357"/>
      <c r="W929" s="357"/>
      <c r="X929" s="357"/>
      <c r="Y929" s="357"/>
      <c r="Z929" s="357"/>
      <c r="AA929" s="357"/>
      <c r="AB929" s="357"/>
      <c r="AC929" s="357"/>
      <c r="AD929" s="357"/>
      <c r="AE929" s="357"/>
      <c r="AF929" s="357"/>
      <c r="AG929" s="357"/>
      <c r="AH929" s="357"/>
      <c r="AI929" s="357"/>
      <c r="AJ929" s="357"/>
      <c r="AK929" s="357"/>
      <c r="AL929" s="357"/>
      <c r="AM929" s="357"/>
      <c r="AN929" s="357"/>
      <c r="AO929" s="357"/>
      <c r="AP929" s="357"/>
      <c r="AQ929" s="357"/>
      <c r="AR929" s="357"/>
      <c r="AS929" s="357"/>
      <c r="AT929" s="357"/>
      <c r="AU929" s="357"/>
      <c r="AV929" s="357"/>
      <c r="AW929" s="357"/>
      <c r="AX929" s="357"/>
      <c r="AY929" s="357"/>
      <c r="AZ929" s="357"/>
      <c r="BA929" s="357"/>
      <c r="BB929" s="357"/>
      <c r="BC929" s="357"/>
      <c r="BD929" s="357"/>
      <c r="BE929" s="357"/>
      <c r="BF929" s="357"/>
      <c r="BG929" s="357"/>
      <c r="BH929" s="357"/>
      <c r="BI929" s="357"/>
      <c r="BJ929" s="357"/>
      <c r="BK929" s="357"/>
    </row>
    <row r="930" spans="1:63" ht="9.75" customHeight="1">
      <c r="A930" s="357"/>
      <c r="B930" s="357"/>
      <c r="C930" s="357"/>
      <c r="D930" s="357"/>
      <c r="E930" s="357"/>
      <c r="F930" s="359"/>
      <c r="G930" s="357"/>
      <c r="H930" s="357"/>
      <c r="I930" s="357"/>
      <c r="J930" s="357"/>
      <c r="K930" s="357"/>
      <c r="L930" s="357"/>
      <c r="M930" s="357"/>
      <c r="N930" s="357"/>
      <c r="O930" s="357"/>
      <c r="P930" s="357"/>
      <c r="Q930" s="357"/>
      <c r="R930" s="357"/>
      <c r="S930" s="357"/>
      <c r="T930" s="357"/>
      <c r="U930" s="357"/>
      <c r="V930" s="357"/>
      <c r="W930" s="357"/>
      <c r="X930" s="357"/>
      <c r="Y930" s="357"/>
      <c r="Z930" s="357"/>
      <c r="AA930" s="357"/>
      <c r="AB930" s="357"/>
      <c r="AC930" s="357"/>
      <c r="AD930" s="357"/>
      <c r="AE930" s="357"/>
      <c r="AF930" s="357"/>
      <c r="AG930" s="357"/>
      <c r="AH930" s="357"/>
      <c r="AI930" s="357"/>
      <c r="AJ930" s="357"/>
      <c r="AK930" s="357"/>
      <c r="AL930" s="357"/>
      <c r="AM930" s="357"/>
      <c r="AN930" s="357"/>
      <c r="AO930" s="357"/>
      <c r="AP930" s="357"/>
      <c r="AQ930" s="357"/>
      <c r="AR930" s="357"/>
      <c r="AS930" s="357"/>
      <c r="AT930" s="357"/>
      <c r="AU930" s="357"/>
      <c r="AV930" s="357"/>
      <c r="AW930" s="357"/>
      <c r="AX930" s="357"/>
      <c r="AY930" s="357"/>
      <c r="AZ930" s="357"/>
      <c r="BA930" s="357"/>
      <c r="BB930" s="357"/>
      <c r="BC930" s="357"/>
      <c r="BD930" s="357"/>
      <c r="BE930" s="357"/>
      <c r="BF930" s="357"/>
      <c r="BG930" s="357"/>
      <c r="BH930" s="357"/>
      <c r="BI930" s="357"/>
      <c r="BJ930" s="357"/>
      <c r="BK930" s="357"/>
    </row>
    <row r="931" spans="1:63" ht="9.75" customHeight="1">
      <c r="A931" s="357"/>
      <c r="B931" s="357"/>
      <c r="C931" s="357"/>
      <c r="D931" s="357"/>
      <c r="E931" s="357"/>
      <c r="F931" s="359"/>
      <c r="G931" s="357"/>
      <c r="H931" s="357"/>
      <c r="I931" s="357"/>
      <c r="J931" s="357"/>
      <c r="K931" s="357"/>
      <c r="L931" s="357"/>
      <c r="M931" s="357"/>
      <c r="N931" s="357"/>
      <c r="O931" s="357"/>
      <c r="P931" s="357"/>
      <c r="Q931" s="357"/>
      <c r="R931" s="357"/>
      <c r="S931" s="357"/>
      <c r="T931" s="357"/>
      <c r="U931" s="357"/>
      <c r="V931" s="357"/>
      <c r="W931" s="357"/>
      <c r="X931" s="357"/>
      <c r="Y931" s="357"/>
      <c r="Z931" s="357"/>
      <c r="AA931" s="357"/>
      <c r="AB931" s="357"/>
      <c r="AC931" s="357"/>
      <c r="AD931" s="357"/>
      <c r="AE931" s="357"/>
      <c r="AF931" s="357"/>
      <c r="AG931" s="357"/>
      <c r="AH931" s="357"/>
      <c r="AI931" s="357"/>
      <c r="AJ931" s="357"/>
      <c r="AK931" s="357"/>
      <c r="AL931" s="357"/>
      <c r="AM931" s="357"/>
      <c r="AN931" s="357"/>
      <c r="AO931" s="357"/>
      <c r="AP931" s="357"/>
      <c r="AQ931" s="357"/>
      <c r="AR931" s="357"/>
      <c r="AS931" s="357"/>
      <c r="AT931" s="357"/>
      <c r="AU931" s="357"/>
      <c r="AV931" s="357"/>
      <c r="AW931" s="357"/>
      <c r="AX931" s="357"/>
      <c r="AY931" s="357"/>
      <c r="AZ931" s="357"/>
      <c r="BA931" s="357"/>
      <c r="BB931" s="357"/>
      <c r="BC931" s="357"/>
      <c r="BD931" s="357"/>
      <c r="BE931" s="357"/>
      <c r="BF931" s="357"/>
      <c r="BG931" s="357"/>
      <c r="BH931" s="357"/>
      <c r="BI931" s="357"/>
      <c r="BJ931" s="357"/>
      <c r="BK931" s="357"/>
    </row>
    <row r="932" spans="1:63" ht="9.75" customHeight="1">
      <c r="A932" s="357"/>
      <c r="B932" s="357"/>
      <c r="C932" s="357"/>
      <c r="D932" s="357"/>
      <c r="E932" s="357"/>
      <c r="F932" s="359"/>
      <c r="G932" s="357"/>
      <c r="H932" s="357"/>
      <c r="I932" s="357"/>
      <c r="J932" s="357"/>
      <c r="K932" s="357"/>
      <c r="L932" s="357"/>
      <c r="M932" s="357"/>
      <c r="N932" s="357"/>
      <c r="O932" s="357"/>
      <c r="P932" s="357"/>
      <c r="Q932" s="357"/>
      <c r="R932" s="357"/>
      <c r="S932" s="357"/>
      <c r="T932" s="357"/>
      <c r="U932" s="357"/>
      <c r="V932" s="357"/>
      <c r="W932" s="357"/>
      <c r="X932" s="357"/>
      <c r="Y932" s="357"/>
      <c r="Z932" s="357"/>
      <c r="AA932" s="357"/>
      <c r="AB932" s="357"/>
      <c r="AC932" s="357"/>
      <c r="AD932" s="357"/>
      <c r="AE932" s="357"/>
      <c r="AF932" s="357"/>
      <c r="AG932" s="357"/>
      <c r="AH932" s="357"/>
      <c r="AI932" s="357"/>
      <c r="AJ932" s="357"/>
      <c r="AK932" s="357"/>
      <c r="AL932" s="357"/>
      <c r="AM932" s="357"/>
      <c r="AN932" s="357"/>
      <c r="AO932" s="357"/>
      <c r="AP932" s="357"/>
      <c r="AQ932" s="357"/>
      <c r="AR932" s="357"/>
      <c r="AS932" s="357"/>
      <c r="AT932" s="357"/>
      <c r="AU932" s="357"/>
      <c r="AV932" s="357"/>
      <c r="AW932" s="357"/>
      <c r="AX932" s="357"/>
      <c r="AY932" s="357"/>
      <c r="AZ932" s="357"/>
      <c r="BA932" s="357"/>
      <c r="BB932" s="357"/>
      <c r="BC932" s="357"/>
      <c r="BD932" s="357"/>
      <c r="BE932" s="357"/>
      <c r="BF932" s="357"/>
      <c r="BG932" s="357"/>
      <c r="BH932" s="357"/>
      <c r="BI932" s="357"/>
      <c r="BJ932" s="357"/>
      <c r="BK932" s="357"/>
    </row>
    <row r="933" spans="1:63" ht="9.75" customHeight="1">
      <c r="A933" s="357"/>
      <c r="B933" s="357"/>
      <c r="C933" s="357"/>
      <c r="D933" s="357"/>
      <c r="E933" s="357"/>
      <c r="F933" s="359"/>
      <c r="G933" s="357"/>
      <c r="H933" s="357"/>
      <c r="I933" s="357"/>
      <c r="J933" s="357"/>
      <c r="K933" s="357"/>
      <c r="L933" s="357"/>
      <c r="M933" s="357"/>
      <c r="N933" s="357"/>
      <c r="O933" s="357"/>
      <c r="P933" s="357"/>
      <c r="Q933" s="357"/>
      <c r="R933" s="357"/>
      <c r="S933" s="357"/>
      <c r="T933" s="357"/>
      <c r="U933" s="357"/>
      <c r="V933" s="357"/>
      <c r="W933" s="357"/>
      <c r="X933" s="357"/>
      <c r="Y933" s="357"/>
      <c r="Z933" s="357"/>
      <c r="AA933" s="357"/>
      <c r="AB933" s="357"/>
      <c r="AC933" s="357"/>
      <c r="AD933" s="357"/>
      <c r="AE933" s="357"/>
      <c r="AF933" s="357"/>
      <c r="AG933" s="357"/>
      <c r="AH933" s="357"/>
      <c r="AI933" s="357"/>
      <c r="AJ933" s="357"/>
      <c r="AK933" s="357"/>
      <c r="AL933" s="357"/>
      <c r="AM933" s="357"/>
      <c r="AN933" s="357"/>
      <c r="AO933" s="357"/>
      <c r="AP933" s="357"/>
      <c r="AQ933" s="357"/>
      <c r="AR933" s="357"/>
      <c r="AS933" s="357"/>
      <c r="AT933" s="357"/>
      <c r="AU933" s="357"/>
      <c r="AV933" s="357"/>
      <c r="AW933" s="357"/>
      <c r="AX933" s="357"/>
      <c r="AY933" s="357"/>
      <c r="AZ933" s="357"/>
      <c r="BA933" s="357"/>
      <c r="BB933" s="357"/>
      <c r="BC933" s="357"/>
      <c r="BD933" s="357"/>
      <c r="BE933" s="357"/>
      <c r="BF933" s="357"/>
      <c r="BG933" s="357"/>
      <c r="BH933" s="357"/>
      <c r="BI933" s="357"/>
      <c r="BJ933" s="357"/>
      <c r="BK933" s="357"/>
    </row>
    <row r="934" spans="1:63" ht="9.75" customHeight="1">
      <c r="A934" s="357"/>
      <c r="B934" s="357"/>
      <c r="C934" s="357"/>
      <c r="D934" s="357"/>
      <c r="E934" s="357"/>
      <c r="F934" s="359"/>
      <c r="G934" s="357"/>
      <c r="H934" s="357"/>
      <c r="I934" s="357"/>
      <c r="J934" s="357"/>
      <c r="K934" s="357"/>
      <c r="L934" s="357"/>
      <c r="M934" s="357"/>
      <c r="N934" s="357"/>
      <c r="O934" s="357"/>
      <c r="P934" s="357"/>
      <c r="Q934" s="357"/>
      <c r="R934" s="357"/>
      <c r="S934" s="357"/>
      <c r="T934" s="357"/>
      <c r="U934" s="357"/>
      <c r="V934" s="357"/>
      <c r="W934" s="357"/>
      <c r="X934" s="357"/>
      <c r="Y934" s="357"/>
      <c r="Z934" s="357"/>
      <c r="AA934" s="357"/>
      <c r="AB934" s="357"/>
      <c r="AC934" s="357"/>
      <c r="AD934" s="357"/>
      <c r="AE934" s="357"/>
      <c r="AF934" s="357"/>
      <c r="AG934" s="357"/>
      <c r="AH934" s="357"/>
      <c r="AI934" s="357"/>
      <c r="AJ934" s="357"/>
      <c r="AK934" s="357"/>
      <c r="AL934" s="357"/>
      <c r="AM934" s="357"/>
      <c r="AN934" s="357"/>
      <c r="AO934" s="357"/>
      <c r="AP934" s="357"/>
      <c r="AQ934" s="357"/>
      <c r="AR934" s="357"/>
      <c r="AS934" s="357"/>
      <c r="AT934" s="357"/>
      <c r="AU934" s="357"/>
      <c r="AV934" s="357"/>
      <c r="AW934" s="357"/>
      <c r="AX934" s="357"/>
      <c r="AY934" s="357"/>
      <c r="AZ934" s="357"/>
      <c r="BA934" s="357"/>
      <c r="BB934" s="357"/>
      <c r="BC934" s="357"/>
      <c r="BD934" s="357"/>
      <c r="BE934" s="357"/>
      <c r="BF934" s="357"/>
      <c r="BG934" s="357"/>
      <c r="BH934" s="357"/>
      <c r="BI934" s="357"/>
      <c r="BJ934" s="357"/>
      <c r="BK934" s="357"/>
    </row>
    <row r="935" spans="1:63" ht="9.75" customHeight="1">
      <c r="A935" s="357"/>
      <c r="B935" s="357"/>
      <c r="C935" s="357"/>
      <c r="D935" s="357"/>
      <c r="E935" s="357"/>
      <c r="F935" s="359"/>
      <c r="G935" s="357"/>
      <c r="H935" s="357"/>
      <c r="I935" s="357"/>
      <c r="J935" s="357"/>
      <c r="K935" s="357"/>
      <c r="L935" s="357"/>
      <c r="M935" s="357"/>
      <c r="N935" s="357"/>
      <c r="O935" s="357"/>
      <c r="P935" s="357"/>
      <c r="Q935" s="357"/>
      <c r="R935" s="357"/>
      <c r="S935" s="357"/>
      <c r="T935" s="357"/>
      <c r="U935" s="357"/>
      <c r="V935" s="357"/>
      <c r="W935" s="357"/>
      <c r="X935" s="357"/>
      <c r="Y935" s="357"/>
      <c r="Z935" s="357"/>
      <c r="AA935" s="357"/>
      <c r="AB935" s="357"/>
      <c r="AC935" s="357"/>
      <c r="AD935" s="357"/>
      <c r="AE935" s="357"/>
      <c r="AF935" s="357"/>
      <c r="AG935" s="357"/>
      <c r="AH935" s="357"/>
      <c r="AI935" s="357"/>
      <c r="AJ935" s="357"/>
      <c r="AK935" s="357"/>
      <c r="AL935" s="357"/>
      <c r="AM935" s="357"/>
      <c r="AN935" s="357"/>
      <c r="AO935" s="357"/>
      <c r="AP935" s="357"/>
      <c r="AQ935" s="357"/>
      <c r="AR935" s="357"/>
      <c r="AS935" s="357"/>
      <c r="AT935" s="357"/>
      <c r="AU935" s="357"/>
      <c r="AV935" s="357"/>
      <c r="AW935" s="357"/>
      <c r="AX935" s="357"/>
      <c r="AY935" s="357"/>
      <c r="AZ935" s="357"/>
      <c r="BA935" s="357"/>
      <c r="BB935" s="357"/>
      <c r="BC935" s="357"/>
      <c r="BD935" s="357"/>
      <c r="BE935" s="357"/>
      <c r="BF935" s="357"/>
      <c r="BG935" s="357"/>
      <c r="BH935" s="357"/>
      <c r="BI935" s="357"/>
      <c r="BJ935" s="357"/>
      <c r="BK935" s="357"/>
    </row>
    <row r="936" spans="1:63" ht="9.75" customHeight="1">
      <c r="A936" s="357"/>
      <c r="B936" s="357"/>
      <c r="C936" s="357"/>
      <c r="D936" s="357"/>
      <c r="E936" s="357"/>
      <c r="F936" s="359"/>
      <c r="G936" s="357"/>
      <c r="H936" s="357"/>
      <c r="I936" s="357"/>
      <c r="J936" s="357"/>
      <c r="K936" s="357"/>
      <c r="L936" s="357"/>
      <c r="M936" s="357"/>
      <c r="N936" s="357"/>
      <c r="O936" s="357"/>
      <c r="P936" s="357"/>
      <c r="Q936" s="357"/>
      <c r="R936" s="357"/>
      <c r="S936" s="357"/>
      <c r="T936" s="357"/>
      <c r="U936" s="357"/>
      <c r="V936" s="357"/>
      <c r="W936" s="357"/>
      <c r="X936" s="357"/>
      <c r="Y936" s="357"/>
      <c r="Z936" s="357"/>
      <c r="AA936" s="357"/>
      <c r="AB936" s="357"/>
      <c r="AC936" s="357"/>
      <c r="AD936" s="357"/>
      <c r="AE936" s="357"/>
      <c r="AF936" s="357"/>
      <c r="AG936" s="357"/>
      <c r="AH936" s="357"/>
      <c r="AI936" s="357"/>
      <c r="AJ936" s="357"/>
      <c r="AK936" s="357"/>
      <c r="AL936" s="357"/>
      <c r="AM936" s="357"/>
      <c r="AN936" s="357"/>
      <c r="AO936" s="357"/>
      <c r="AP936" s="357"/>
      <c r="AQ936" s="357"/>
      <c r="AR936" s="357"/>
      <c r="AS936" s="357"/>
      <c r="AT936" s="357"/>
      <c r="AU936" s="357"/>
      <c r="AV936" s="357"/>
      <c r="AW936" s="357"/>
      <c r="AX936" s="357"/>
      <c r="AY936" s="357"/>
      <c r="AZ936" s="357"/>
      <c r="BA936" s="357"/>
      <c r="BB936" s="357"/>
      <c r="BC936" s="357"/>
      <c r="BD936" s="357"/>
      <c r="BE936" s="357"/>
      <c r="BF936" s="357"/>
      <c r="BG936" s="357"/>
      <c r="BH936" s="357"/>
      <c r="BI936" s="357"/>
      <c r="BJ936" s="357"/>
      <c r="BK936" s="357"/>
    </row>
    <row r="937" spans="1:63" ht="9.75" customHeight="1">
      <c r="A937" s="357"/>
      <c r="B937" s="357"/>
      <c r="C937" s="357"/>
      <c r="D937" s="357"/>
      <c r="E937" s="357"/>
      <c r="F937" s="359"/>
      <c r="G937" s="357"/>
      <c r="H937" s="357"/>
      <c r="I937" s="357"/>
      <c r="J937" s="357"/>
      <c r="K937" s="357"/>
      <c r="L937" s="357"/>
      <c r="M937" s="357"/>
      <c r="N937" s="357"/>
      <c r="O937" s="357"/>
      <c r="P937" s="357"/>
      <c r="Q937" s="357"/>
      <c r="R937" s="357"/>
      <c r="S937" s="357"/>
      <c r="T937" s="357"/>
      <c r="U937" s="357"/>
      <c r="V937" s="357"/>
      <c r="W937" s="357"/>
      <c r="X937" s="357"/>
      <c r="Y937" s="357"/>
      <c r="Z937" s="357"/>
      <c r="AA937" s="357"/>
      <c r="AB937" s="357"/>
      <c r="AC937" s="357"/>
      <c r="AD937" s="357"/>
      <c r="AE937" s="357"/>
      <c r="AF937" s="357"/>
      <c r="AG937" s="357"/>
      <c r="AH937" s="357"/>
      <c r="AI937" s="357"/>
      <c r="AJ937" s="357"/>
      <c r="AK937" s="357"/>
      <c r="AL937" s="357"/>
      <c r="AM937" s="357"/>
      <c r="AN937" s="357"/>
      <c r="AO937" s="357"/>
      <c r="AP937" s="357"/>
      <c r="AQ937" s="357"/>
      <c r="AR937" s="357"/>
      <c r="AS937" s="357"/>
      <c r="AT937" s="357"/>
      <c r="AU937" s="357"/>
      <c r="AV937" s="357"/>
      <c r="AW937" s="357"/>
      <c r="AX937" s="357"/>
      <c r="AY937" s="357"/>
      <c r="AZ937" s="357"/>
      <c r="BA937" s="357"/>
      <c r="BB937" s="357"/>
      <c r="BC937" s="357"/>
      <c r="BD937" s="357"/>
      <c r="BE937" s="357"/>
      <c r="BF937" s="357"/>
      <c r="BG937" s="357"/>
      <c r="BH937" s="357"/>
      <c r="BI937" s="357"/>
      <c r="BJ937" s="357"/>
      <c r="BK937" s="357"/>
    </row>
    <row r="938" spans="1:63" ht="9.75" customHeight="1">
      <c r="A938" s="357"/>
      <c r="B938" s="357"/>
      <c r="C938" s="357"/>
      <c r="D938" s="357"/>
      <c r="E938" s="357"/>
      <c r="F938" s="359"/>
      <c r="G938" s="357"/>
      <c r="H938" s="357"/>
      <c r="I938" s="357"/>
      <c r="J938" s="357"/>
      <c r="K938" s="357"/>
      <c r="L938" s="357"/>
      <c r="M938" s="357"/>
      <c r="N938" s="357"/>
      <c r="O938" s="357"/>
      <c r="P938" s="357"/>
      <c r="Q938" s="357"/>
      <c r="R938" s="357"/>
      <c r="S938" s="357"/>
      <c r="T938" s="357"/>
      <c r="U938" s="357"/>
      <c r="V938" s="357"/>
      <c r="W938" s="357"/>
      <c r="X938" s="357"/>
      <c r="Y938" s="357"/>
      <c r="Z938" s="357"/>
      <c r="AA938" s="357"/>
      <c r="AB938" s="357"/>
      <c r="AC938" s="357"/>
      <c r="AD938" s="357"/>
      <c r="AE938" s="357"/>
      <c r="AF938" s="357"/>
      <c r="AG938" s="357"/>
      <c r="AH938" s="357"/>
      <c r="AI938" s="357"/>
      <c r="AJ938" s="357"/>
      <c r="AK938" s="357"/>
      <c r="AL938" s="357"/>
      <c r="AM938" s="357"/>
      <c r="AN938" s="357"/>
      <c r="AO938" s="357"/>
      <c r="AP938" s="357"/>
      <c r="AQ938" s="357"/>
      <c r="AR938" s="357"/>
      <c r="AS938" s="357"/>
      <c r="AT938" s="357"/>
      <c r="AU938" s="357"/>
      <c r="AV938" s="357"/>
      <c r="AW938" s="357"/>
      <c r="AX938" s="357"/>
      <c r="AY938" s="357"/>
      <c r="AZ938" s="357"/>
      <c r="BA938" s="357"/>
      <c r="BB938" s="357"/>
      <c r="BC938" s="357"/>
      <c r="BD938" s="357"/>
      <c r="BE938" s="357"/>
      <c r="BF938" s="357"/>
      <c r="BG938" s="357"/>
      <c r="BH938" s="357"/>
      <c r="BI938" s="357"/>
      <c r="BJ938" s="357"/>
      <c r="BK938" s="357"/>
    </row>
    <row r="939" spans="1:63" ht="9.75" customHeight="1">
      <c r="A939" s="357"/>
      <c r="B939" s="357"/>
      <c r="C939" s="357"/>
      <c r="D939" s="357"/>
      <c r="E939" s="357"/>
      <c r="F939" s="359"/>
      <c r="G939" s="357"/>
      <c r="H939" s="357"/>
      <c r="I939" s="357"/>
      <c r="J939" s="357"/>
      <c r="K939" s="357"/>
      <c r="L939" s="357"/>
      <c r="M939" s="357"/>
      <c r="N939" s="357"/>
      <c r="O939" s="357"/>
      <c r="P939" s="357"/>
      <c r="Q939" s="357"/>
      <c r="R939" s="357"/>
      <c r="S939" s="357"/>
      <c r="T939" s="357"/>
      <c r="U939" s="357"/>
      <c r="V939" s="357"/>
      <c r="W939" s="357"/>
      <c r="X939" s="357"/>
      <c r="Y939" s="357"/>
      <c r="Z939" s="357"/>
      <c r="AA939" s="357"/>
      <c r="AB939" s="357"/>
      <c r="AC939" s="357"/>
      <c r="AD939" s="357"/>
      <c r="AE939" s="357"/>
      <c r="AF939" s="357"/>
      <c r="AG939" s="357"/>
      <c r="AH939" s="357"/>
      <c r="AI939" s="357"/>
      <c r="AJ939" s="357"/>
      <c r="AK939" s="357"/>
      <c r="AL939" s="357"/>
      <c r="AM939" s="357"/>
      <c r="AN939" s="357"/>
      <c r="AO939" s="357"/>
      <c r="AP939" s="357"/>
      <c r="AQ939" s="357"/>
      <c r="AR939" s="357"/>
      <c r="AS939" s="357"/>
      <c r="AT939" s="357"/>
      <c r="AU939" s="357"/>
      <c r="AV939" s="357"/>
      <c r="AW939" s="357"/>
      <c r="AX939" s="357"/>
      <c r="AY939" s="357"/>
      <c r="AZ939" s="357"/>
      <c r="BA939" s="357"/>
      <c r="BB939" s="357"/>
      <c r="BC939" s="357"/>
      <c r="BD939" s="357"/>
      <c r="BE939" s="357"/>
      <c r="BF939" s="357"/>
      <c r="BG939" s="357"/>
      <c r="BH939" s="357"/>
      <c r="BI939" s="357"/>
      <c r="BJ939" s="357"/>
      <c r="BK939" s="357"/>
    </row>
    <row r="940" spans="1:63" ht="9.75" customHeight="1">
      <c r="A940" s="357"/>
      <c r="B940" s="357"/>
      <c r="C940" s="357"/>
      <c r="D940" s="357"/>
      <c r="E940" s="357"/>
      <c r="F940" s="359"/>
      <c r="G940" s="357"/>
      <c r="H940" s="357"/>
      <c r="I940" s="357"/>
      <c r="J940" s="357"/>
      <c r="K940" s="357"/>
      <c r="L940" s="357"/>
      <c r="M940" s="357"/>
      <c r="N940" s="357"/>
      <c r="O940" s="357"/>
      <c r="P940" s="357"/>
      <c r="Q940" s="357"/>
      <c r="R940" s="357"/>
      <c r="S940" s="357"/>
      <c r="T940" s="357"/>
      <c r="U940" s="357"/>
      <c r="V940" s="357"/>
      <c r="W940" s="357"/>
      <c r="X940" s="357"/>
      <c r="Y940" s="357"/>
      <c r="Z940" s="357"/>
      <c r="AA940" s="357"/>
      <c r="AB940" s="357"/>
      <c r="AC940" s="357"/>
      <c r="AD940" s="357"/>
      <c r="AE940" s="357"/>
      <c r="AF940" s="357"/>
      <c r="AG940" s="357"/>
      <c r="AH940" s="357"/>
      <c r="AI940" s="357"/>
      <c r="AJ940" s="357"/>
      <c r="AK940" s="357"/>
      <c r="AL940" s="357"/>
      <c r="AM940" s="357"/>
      <c r="AN940" s="357"/>
      <c r="AO940" s="357"/>
      <c r="AP940" s="357"/>
      <c r="AQ940" s="357"/>
      <c r="AR940" s="357"/>
      <c r="AS940" s="357"/>
      <c r="AT940" s="357"/>
      <c r="AU940" s="357"/>
      <c r="AV940" s="357"/>
      <c r="AW940" s="357"/>
      <c r="AX940" s="357"/>
      <c r="AY940" s="357"/>
      <c r="AZ940" s="357"/>
      <c r="BA940" s="357"/>
      <c r="BB940" s="357"/>
      <c r="BC940" s="357"/>
      <c r="BD940" s="357"/>
      <c r="BE940" s="357"/>
      <c r="BF940" s="357"/>
      <c r="BG940" s="357"/>
      <c r="BH940" s="357"/>
      <c r="BI940" s="357"/>
      <c r="BJ940" s="357"/>
      <c r="BK940" s="357"/>
    </row>
    <row r="941" spans="1:63" ht="9.75" customHeight="1">
      <c r="A941" s="357"/>
      <c r="B941" s="357"/>
      <c r="C941" s="357"/>
      <c r="D941" s="357"/>
      <c r="E941" s="357"/>
      <c r="F941" s="359"/>
      <c r="G941" s="357"/>
      <c r="H941" s="357"/>
      <c r="I941" s="357"/>
      <c r="J941" s="357"/>
      <c r="K941" s="357"/>
      <c r="L941" s="357"/>
      <c r="M941" s="357"/>
      <c r="N941" s="357"/>
      <c r="O941" s="357"/>
      <c r="P941" s="357"/>
      <c r="Q941" s="357"/>
      <c r="R941" s="357"/>
      <c r="S941" s="357"/>
      <c r="T941" s="357"/>
      <c r="U941" s="357"/>
      <c r="V941" s="357"/>
      <c r="W941" s="357"/>
      <c r="X941" s="357"/>
      <c r="Y941" s="357"/>
      <c r="Z941" s="357"/>
      <c r="AA941" s="357"/>
      <c r="AB941" s="357"/>
      <c r="AC941" s="357"/>
      <c r="AD941" s="357"/>
      <c r="AE941" s="357"/>
      <c r="AF941" s="357"/>
      <c r="AG941" s="357"/>
      <c r="AH941" s="357"/>
      <c r="AI941" s="357"/>
      <c r="AJ941" s="357"/>
      <c r="AK941" s="357"/>
      <c r="AL941" s="357"/>
      <c r="AM941" s="357"/>
      <c r="AN941" s="357"/>
      <c r="AO941" s="357"/>
      <c r="AP941" s="357"/>
      <c r="AQ941" s="357"/>
      <c r="AR941" s="357"/>
      <c r="AS941" s="357"/>
      <c r="AT941" s="357"/>
      <c r="AU941" s="357"/>
      <c r="AV941" s="357"/>
      <c r="AW941" s="357"/>
      <c r="AX941" s="357"/>
      <c r="AY941" s="357"/>
      <c r="AZ941" s="357"/>
      <c r="BA941" s="357"/>
      <c r="BB941" s="357"/>
      <c r="BC941" s="357"/>
      <c r="BD941" s="357"/>
      <c r="BE941" s="357"/>
      <c r="BF941" s="357"/>
      <c r="BG941" s="357"/>
      <c r="BH941" s="357"/>
      <c r="BI941" s="357"/>
      <c r="BJ941" s="357"/>
      <c r="BK941" s="357"/>
    </row>
    <row r="942" spans="1:63" ht="9.75" customHeight="1">
      <c r="A942" s="357"/>
      <c r="B942" s="357"/>
      <c r="C942" s="357"/>
      <c r="D942" s="357"/>
      <c r="E942" s="357"/>
      <c r="F942" s="359"/>
      <c r="G942" s="357"/>
      <c r="H942" s="357"/>
      <c r="I942" s="357"/>
      <c r="J942" s="357"/>
      <c r="K942" s="357"/>
      <c r="L942" s="357"/>
      <c r="M942" s="357"/>
      <c r="N942" s="357"/>
      <c r="O942" s="357"/>
      <c r="P942" s="357"/>
      <c r="Q942" s="357"/>
      <c r="R942" s="357"/>
      <c r="S942" s="357"/>
      <c r="T942" s="357"/>
      <c r="U942" s="357"/>
      <c r="V942" s="357"/>
      <c r="W942" s="357"/>
      <c r="X942" s="357"/>
      <c r="Y942" s="357"/>
      <c r="Z942" s="357"/>
      <c r="AA942" s="357"/>
      <c r="AB942" s="357"/>
      <c r="AC942" s="357"/>
      <c r="AD942" s="357"/>
      <c r="AE942" s="357"/>
      <c r="AF942" s="357"/>
      <c r="AG942" s="357"/>
      <c r="AH942" s="357"/>
      <c r="AI942" s="357"/>
      <c r="AJ942" s="357"/>
      <c r="AK942" s="357"/>
      <c r="AL942" s="357"/>
      <c r="AM942" s="357"/>
      <c r="AN942" s="357"/>
      <c r="AO942" s="357"/>
      <c r="AP942" s="357"/>
      <c r="AQ942" s="357"/>
      <c r="AR942" s="357"/>
      <c r="AS942" s="357"/>
      <c r="AT942" s="357"/>
      <c r="AU942" s="357"/>
      <c r="AV942" s="357"/>
      <c r="AW942" s="357"/>
      <c r="AX942" s="357"/>
      <c r="AY942" s="357"/>
      <c r="AZ942" s="357"/>
      <c r="BA942" s="357"/>
      <c r="BB942" s="357"/>
      <c r="BC942" s="357"/>
      <c r="BD942" s="357"/>
      <c r="BE942" s="357"/>
      <c r="BF942" s="357"/>
      <c r="BG942" s="357"/>
      <c r="BH942" s="357"/>
      <c r="BI942" s="357"/>
      <c r="BJ942" s="357"/>
      <c r="BK942" s="357"/>
    </row>
    <row r="943" spans="1:63" ht="9.75" customHeight="1">
      <c r="A943" s="357"/>
      <c r="B943" s="357"/>
      <c r="C943" s="357"/>
      <c r="D943" s="357"/>
      <c r="E943" s="357"/>
      <c r="F943" s="359"/>
      <c r="G943" s="357"/>
      <c r="H943" s="357"/>
      <c r="I943" s="357"/>
      <c r="J943" s="357"/>
      <c r="K943" s="357"/>
      <c r="L943" s="357"/>
      <c r="M943" s="357"/>
      <c r="N943" s="357"/>
      <c r="O943" s="357"/>
      <c r="P943" s="357"/>
      <c r="Q943" s="357"/>
      <c r="R943" s="357"/>
      <c r="S943" s="357"/>
      <c r="T943" s="357"/>
      <c r="U943" s="357"/>
      <c r="V943" s="357"/>
      <c r="W943" s="357"/>
      <c r="X943" s="357"/>
      <c r="Y943" s="357"/>
      <c r="Z943" s="357"/>
      <c r="AA943" s="357"/>
      <c r="AB943" s="357"/>
      <c r="AC943" s="357"/>
      <c r="AD943" s="357"/>
      <c r="AE943" s="357"/>
      <c r="AF943" s="357"/>
      <c r="AG943" s="357"/>
      <c r="AH943" s="357"/>
      <c r="AI943" s="357"/>
      <c r="AJ943" s="357"/>
      <c r="AK943" s="357"/>
      <c r="AL943" s="357"/>
      <c r="AM943" s="357"/>
      <c r="AN943" s="357"/>
      <c r="AO943" s="357"/>
      <c r="AP943" s="357"/>
      <c r="AQ943" s="357"/>
      <c r="AR943" s="357"/>
      <c r="AS943" s="357"/>
      <c r="AT943" s="357"/>
      <c r="AU943" s="357"/>
      <c r="AV943" s="357"/>
      <c r="AW943" s="357"/>
      <c r="AX943" s="357"/>
      <c r="AY943" s="357"/>
      <c r="AZ943" s="357"/>
      <c r="BA943" s="357"/>
      <c r="BB943" s="357"/>
      <c r="BC943" s="357"/>
      <c r="BD943" s="357"/>
      <c r="BE943" s="357"/>
      <c r="BF943" s="357"/>
      <c r="BG943" s="357"/>
      <c r="BH943" s="357"/>
      <c r="BI943" s="357"/>
      <c r="BJ943" s="357"/>
      <c r="BK943" s="357"/>
    </row>
    <row r="944" spans="1:63" ht="9.75" customHeight="1">
      <c r="A944" s="357"/>
      <c r="B944" s="357"/>
      <c r="C944" s="357"/>
      <c r="D944" s="357"/>
      <c r="E944" s="357"/>
      <c r="F944" s="359"/>
      <c r="G944" s="357"/>
      <c r="H944" s="357"/>
      <c r="I944" s="357"/>
      <c r="J944" s="357"/>
      <c r="K944" s="357"/>
      <c r="L944" s="357"/>
      <c r="M944" s="357"/>
      <c r="N944" s="357"/>
      <c r="O944" s="357"/>
      <c r="P944" s="357"/>
      <c r="Q944" s="357"/>
      <c r="R944" s="357"/>
      <c r="S944" s="357"/>
      <c r="T944" s="357"/>
      <c r="U944" s="357"/>
      <c r="V944" s="357"/>
      <c r="W944" s="357"/>
      <c r="X944" s="357"/>
      <c r="Y944" s="357"/>
      <c r="Z944" s="357"/>
      <c r="AA944" s="357"/>
      <c r="AB944" s="357"/>
      <c r="AC944" s="357"/>
      <c r="AD944" s="357"/>
      <c r="AE944" s="357"/>
      <c r="AF944" s="357"/>
      <c r="AG944" s="357"/>
      <c r="AH944" s="357"/>
      <c r="AI944" s="357"/>
      <c r="AJ944" s="357"/>
      <c r="AK944" s="357"/>
      <c r="AL944" s="357"/>
      <c r="AM944" s="357"/>
      <c r="AN944" s="357"/>
      <c r="AO944" s="357"/>
      <c r="AP944" s="357"/>
      <c r="AQ944" s="357"/>
      <c r="AR944" s="357"/>
      <c r="AS944" s="357"/>
      <c r="AT944" s="357"/>
      <c r="AU944" s="357"/>
      <c r="AV944" s="357"/>
      <c r="AW944" s="357"/>
      <c r="AX944" s="357"/>
      <c r="AY944" s="357"/>
      <c r="AZ944" s="357"/>
      <c r="BA944" s="357"/>
      <c r="BB944" s="357"/>
      <c r="BC944" s="357"/>
      <c r="BD944" s="357"/>
      <c r="BE944" s="357"/>
      <c r="BF944" s="357"/>
      <c r="BG944" s="357"/>
      <c r="BH944" s="357"/>
      <c r="BI944" s="357"/>
      <c r="BJ944" s="357"/>
      <c r="BK944" s="357"/>
    </row>
    <row r="945" spans="1:63" ht="9.75" customHeight="1">
      <c r="A945" s="357"/>
      <c r="B945" s="357"/>
      <c r="C945" s="357"/>
      <c r="D945" s="357"/>
      <c r="E945" s="357"/>
      <c r="F945" s="359"/>
      <c r="G945" s="357"/>
      <c r="H945" s="357"/>
      <c r="I945" s="357"/>
      <c r="J945" s="357"/>
      <c r="K945" s="357"/>
      <c r="L945" s="357"/>
      <c r="M945" s="357"/>
      <c r="N945" s="357"/>
      <c r="O945" s="357"/>
      <c r="P945" s="357"/>
      <c r="Q945" s="357"/>
      <c r="R945" s="357"/>
      <c r="S945" s="357"/>
      <c r="T945" s="357"/>
      <c r="U945" s="357"/>
      <c r="V945" s="357"/>
      <c r="W945" s="357"/>
      <c r="X945" s="357"/>
      <c r="Y945" s="357"/>
      <c r="Z945" s="357"/>
      <c r="AA945" s="357"/>
      <c r="AB945" s="357"/>
      <c r="AC945" s="357"/>
      <c r="AD945" s="357"/>
      <c r="AE945" s="357"/>
      <c r="AF945" s="357"/>
      <c r="AG945" s="357"/>
      <c r="AH945" s="357"/>
      <c r="AI945" s="357"/>
      <c r="AJ945" s="357"/>
      <c r="AK945" s="357"/>
      <c r="AL945" s="357"/>
      <c r="AM945" s="357"/>
      <c r="AN945" s="357"/>
      <c r="AO945" s="357"/>
      <c r="AP945" s="357"/>
      <c r="AQ945" s="357"/>
      <c r="AR945" s="357"/>
      <c r="AS945" s="357"/>
      <c r="AT945" s="357"/>
      <c r="AU945" s="357"/>
      <c r="AV945" s="357"/>
      <c r="AW945" s="357"/>
      <c r="AX945" s="357"/>
      <c r="AY945" s="357"/>
      <c r="AZ945" s="357"/>
      <c r="BA945" s="357"/>
      <c r="BB945" s="357"/>
      <c r="BC945" s="357"/>
      <c r="BD945" s="357"/>
      <c r="BE945" s="357"/>
      <c r="BF945" s="357"/>
      <c r="BG945" s="357"/>
      <c r="BH945" s="357"/>
      <c r="BI945" s="357"/>
      <c r="BJ945" s="357"/>
      <c r="BK945" s="357"/>
    </row>
    <row r="946" spans="1:63" ht="9.75" customHeight="1">
      <c r="A946" s="357"/>
      <c r="B946" s="357"/>
      <c r="C946" s="357"/>
      <c r="D946" s="357"/>
      <c r="E946" s="357"/>
      <c r="F946" s="359"/>
      <c r="G946" s="357"/>
      <c r="H946" s="357"/>
      <c r="I946" s="357"/>
      <c r="J946" s="357"/>
      <c r="K946" s="357"/>
      <c r="L946" s="357"/>
      <c r="M946" s="357"/>
      <c r="N946" s="357"/>
      <c r="O946" s="357"/>
      <c r="P946" s="357"/>
      <c r="Q946" s="357"/>
      <c r="R946" s="357"/>
      <c r="S946" s="357"/>
      <c r="T946" s="357"/>
      <c r="U946" s="357"/>
      <c r="V946" s="357"/>
      <c r="W946" s="357"/>
      <c r="X946" s="357"/>
      <c r="Y946" s="357"/>
      <c r="Z946" s="357"/>
      <c r="AA946" s="357"/>
      <c r="AB946" s="357"/>
      <c r="AC946" s="357"/>
      <c r="AD946" s="357"/>
      <c r="AE946" s="357"/>
      <c r="AF946" s="357"/>
      <c r="AG946" s="357"/>
      <c r="AH946" s="357"/>
      <c r="AI946" s="357"/>
      <c r="AJ946" s="357"/>
      <c r="AK946" s="357"/>
      <c r="AL946" s="357"/>
      <c r="AM946" s="357"/>
      <c r="AN946" s="357"/>
      <c r="AO946" s="357"/>
      <c r="AP946" s="357"/>
      <c r="AQ946" s="357"/>
      <c r="AR946" s="357"/>
      <c r="AS946" s="357"/>
      <c r="AT946" s="357"/>
      <c r="AU946" s="357"/>
      <c r="AV946" s="357"/>
      <c r="AW946" s="357"/>
      <c r="AX946" s="357"/>
      <c r="AY946" s="357"/>
      <c r="AZ946" s="357"/>
      <c r="BA946" s="357"/>
      <c r="BB946" s="357"/>
      <c r="BC946" s="357"/>
      <c r="BD946" s="357"/>
      <c r="BE946" s="357"/>
      <c r="BF946" s="357"/>
      <c r="BG946" s="357"/>
      <c r="BH946" s="357"/>
      <c r="BI946" s="357"/>
      <c r="BJ946" s="357"/>
      <c r="BK946" s="357"/>
    </row>
    <row r="947" spans="1:63" ht="9.75" customHeight="1">
      <c r="A947" s="357"/>
      <c r="B947" s="357"/>
      <c r="C947" s="357"/>
      <c r="D947" s="357"/>
      <c r="E947" s="357"/>
      <c r="F947" s="359"/>
      <c r="G947" s="357"/>
      <c r="H947" s="357"/>
      <c r="I947" s="357"/>
      <c r="J947" s="357"/>
      <c r="K947" s="357"/>
      <c r="L947" s="357"/>
      <c r="M947" s="357"/>
      <c r="N947" s="357"/>
      <c r="O947" s="357"/>
      <c r="P947" s="357"/>
      <c r="Q947" s="357"/>
      <c r="R947" s="357"/>
      <c r="S947" s="357"/>
      <c r="T947" s="357"/>
      <c r="U947" s="357"/>
      <c r="V947" s="357"/>
      <c r="W947" s="357"/>
      <c r="X947" s="357"/>
      <c r="Y947" s="357"/>
      <c r="Z947" s="357"/>
      <c r="AA947" s="357"/>
      <c r="AB947" s="357"/>
      <c r="AC947" s="357"/>
      <c r="AD947" s="357"/>
      <c r="AE947" s="357"/>
      <c r="AF947" s="357"/>
      <c r="AG947" s="357"/>
      <c r="AH947" s="357"/>
      <c r="AI947" s="357"/>
      <c r="AJ947" s="357"/>
      <c r="AK947" s="357"/>
      <c r="AL947" s="357"/>
      <c r="AM947" s="357"/>
      <c r="AN947" s="357"/>
      <c r="AO947" s="357"/>
      <c r="AP947" s="357"/>
      <c r="AQ947" s="357"/>
      <c r="AR947" s="357"/>
      <c r="AS947" s="357"/>
      <c r="AT947" s="357"/>
      <c r="AU947" s="357"/>
      <c r="AV947" s="357"/>
      <c r="AW947" s="357"/>
      <c r="AX947" s="357"/>
      <c r="AY947" s="357"/>
      <c r="AZ947" s="357"/>
      <c r="BA947" s="357"/>
      <c r="BB947" s="357"/>
      <c r="BC947" s="357"/>
      <c r="BD947" s="357"/>
      <c r="BE947" s="357"/>
      <c r="BF947" s="357"/>
      <c r="BG947" s="357"/>
      <c r="BH947" s="357"/>
      <c r="BI947" s="357"/>
      <c r="BJ947" s="357"/>
      <c r="BK947" s="357"/>
    </row>
    <row r="948" spans="1:63" ht="9.75" customHeight="1">
      <c r="A948" s="357"/>
      <c r="B948" s="357"/>
      <c r="C948" s="357"/>
      <c r="D948" s="357"/>
      <c r="E948" s="357"/>
      <c r="F948" s="359"/>
      <c r="G948" s="357"/>
      <c r="H948" s="357"/>
      <c r="I948" s="357"/>
      <c r="J948" s="357"/>
      <c r="K948" s="357"/>
      <c r="L948" s="357"/>
      <c r="M948" s="357"/>
      <c r="N948" s="357"/>
      <c r="O948" s="357"/>
      <c r="P948" s="357"/>
      <c r="Q948" s="357"/>
      <c r="R948" s="357"/>
      <c r="S948" s="357"/>
      <c r="T948" s="357"/>
      <c r="U948" s="357"/>
      <c r="V948" s="357"/>
      <c r="W948" s="357"/>
      <c r="X948" s="357"/>
      <c r="Y948" s="357"/>
      <c r="Z948" s="357"/>
      <c r="AA948" s="357"/>
      <c r="AB948" s="357"/>
      <c r="AC948" s="357"/>
      <c r="AD948" s="357"/>
      <c r="AE948" s="357"/>
      <c r="AF948" s="357"/>
      <c r="AG948" s="357"/>
      <c r="AH948" s="357"/>
      <c r="AI948" s="357"/>
      <c r="AJ948" s="357"/>
      <c r="AK948" s="357"/>
      <c r="AL948" s="357"/>
      <c r="AM948" s="357"/>
      <c r="AN948" s="357"/>
      <c r="AO948" s="357"/>
      <c r="AP948" s="357"/>
      <c r="AQ948" s="357"/>
      <c r="AR948" s="357"/>
      <c r="AS948" s="357"/>
      <c r="AT948" s="357"/>
      <c r="AU948" s="357"/>
      <c r="AV948" s="357"/>
      <c r="AW948" s="357"/>
      <c r="AX948" s="357"/>
      <c r="AY948" s="357"/>
      <c r="AZ948" s="357"/>
      <c r="BA948" s="357"/>
      <c r="BB948" s="357"/>
      <c r="BC948" s="357"/>
      <c r="BD948" s="357"/>
      <c r="BE948" s="357"/>
      <c r="BF948" s="357"/>
      <c r="BG948" s="357"/>
      <c r="BH948" s="357"/>
      <c r="BI948" s="357"/>
      <c r="BJ948" s="357"/>
      <c r="BK948" s="357"/>
    </row>
    <row r="949" spans="1:63" ht="9.75" customHeight="1">
      <c r="A949" s="357"/>
      <c r="B949" s="357"/>
      <c r="C949" s="357"/>
      <c r="D949" s="357"/>
      <c r="E949" s="357"/>
      <c r="F949" s="359"/>
      <c r="G949" s="357"/>
      <c r="H949" s="357"/>
      <c r="I949" s="357"/>
      <c r="J949" s="357"/>
      <c r="K949" s="357"/>
      <c r="L949" s="357"/>
      <c r="M949" s="357"/>
      <c r="N949" s="357"/>
      <c r="O949" s="357"/>
      <c r="P949" s="357"/>
      <c r="Q949" s="357"/>
      <c r="R949" s="357"/>
      <c r="S949" s="357"/>
      <c r="T949" s="357"/>
      <c r="U949" s="357"/>
      <c r="V949" s="357"/>
      <c r="W949" s="357"/>
      <c r="X949" s="357"/>
      <c r="Y949" s="357"/>
      <c r="Z949" s="357"/>
      <c r="AA949" s="357"/>
      <c r="AB949" s="357"/>
      <c r="AC949" s="357"/>
      <c r="AD949" s="357"/>
      <c r="AE949" s="357"/>
      <c r="AF949" s="357"/>
      <c r="AG949" s="357"/>
      <c r="AH949" s="357"/>
      <c r="AI949" s="357"/>
      <c r="AJ949" s="357"/>
      <c r="AK949" s="357"/>
      <c r="AL949" s="357"/>
      <c r="AM949" s="357"/>
      <c r="AN949" s="357"/>
      <c r="AO949" s="357"/>
      <c r="AP949" s="357"/>
      <c r="AQ949" s="357"/>
      <c r="AR949" s="357"/>
      <c r="AS949" s="357"/>
      <c r="AT949" s="357"/>
      <c r="AU949" s="357"/>
      <c r="AV949" s="357"/>
      <c r="AW949" s="357"/>
      <c r="AX949" s="357"/>
      <c r="AY949" s="357"/>
      <c r="AZ949" s="357"/>
      <c r="BA949" s="357"/>
      <c r="BB949" s="357"/>
      <c r="BC949" s="357"/>
      <c r="BD949" s="357"/>
      <c r="BE949" s="357"/>
      <c r="BF949" s="357"/>
      <c r="BG949" s="357"/>
      <c r="BH949" s="357"/>
      <c r="BI949" s="357"/>
      <c r="BJ949" s="357"/>
      <c r="BK949" s="357"/>
    </row>
    <row r="950" spans="1:63" ht="9.75" customHeight="1">
      <c r="A950" s="357"/>
      <c r="B950" s="357"/>
      <c r="C950" s="357"/>
      <c r="D950" s="357"/>
      <c r="E950" s="357"/>
      <c r="F950" s="359"/>
      <c r="G950" s="357"/>
      <c r="H950" s="357"/>
      <c r="I950" s="357"/>
      <c r="J950" s="357"/>
      <c r="K950" s="357"/>
      <c r="L950" s="357"/>
      <c r="M950" s="357"/>
      <c r="N950" s="357"/>
      <c r="O950" s="357"/>
      <c r="P950" s="357"/>
      <c r="Q950" s="357"/>
      <c r="R950" s="357"/>
      <c r="S950" s="357"/>
      <c r="T950" s="357"/>
      <c r="U950" s="357"/>
      <c r="V950" s="357"/>
      <c r="W950" s="357"/>
      <c r="X950" s="357"/>
      <c r="Y950" s="357"/>
      <c r="Z950" s="357"/>
      <c r="AA950" s="357"/>
      <c r="AB950" s="357"/>
      <c r="AC950" s="357"/>
      <c r="AD950" s="357"/>
      <c r="AE950" s="357"/>
      <c r="AF950" s="357"/>
      <c r="AG950" s="357"/>
      <c r="AH950" s="357"/>
      <c r="AI950" s="357"/>
      <c r="AJ950" s="357"/>
      <c r="AK950" s="357"/>
      <c r="AL950" s="357"/>
      <c r="AM950" s="357"/>
      <c r="AN950" s="357"/>
      <c r="AO950" s="357"/>
      <c r="AP950" s="357"/>
      <c r="AQ950" s="357"/>
      <c r="AR950" s="357"/>
      <c r="AS950" s="357"/>
      <c r="AT950" s="357"/>
      <c r="AU950" s="357"/>
      <c r="AV950" s="357"/>
      <c r="AW950" s="357"/>
      <c r="AX950" s="357"/>
      <c r="AY950" s="357"/>
      <c r="AZ950" s="357"/>
      <c r="BA950" s="357"/>
      <c r="BB950" s="357"/>
      <c r="BC950" s="357"/>
      <c r="BD950" s="357"/>
      <c r="BE950" s="357"/>
      <c r="BF950" s="357"/>
      <c r="BG950" s="357"/>
      <c r="BH950" s="357"/>
      <c r="BI950" s="357"/>
      <c r="BJ950" s="357"/>
      <c r="BK950" s="357"/>
    </row>
    <row r="951" spans="1:63" ht="9.75" customHeight="1">
      <c r="A951" s="357"/>
      <c r="B951" s="357"/>
      <c r="C951" s="357"/>
      <c r="D951" s="357"/>
      <c r="E951" s="357"/>
      <c r="F951" s="359"/>
      <c r="G951" s="357"/>
      <c r="H951" s="357"/>
      <c r="I951" s="357"/>
      <c r="J951" s="357"/>
      <c r="K951" s="357"/>
      <c r="L951" s="357"/>
      <c r="M951" s="357"/>
      <c r="N951" s="357"/>
      <c r="O951" s="357"/>
      <c r="P951" s="357"/>
      <c r="Q951" s="357"/>
      <c r="R951" s="357"/>
      <c r="S951" s="357"/>
      <c r="T951" s="357"/>
      <c r="U951" s="357"/>
      <c r="V951" s="357"/>
      <c r="W951" s="357"/>
      <c r="X951" s="357"/>
      <c r="Y951" s="357"/>
      <c r="Z951" s="357"/>
      <c r="AA951" s="357"/>
      <c r="AB951" s="357"/>
      <c r="AC951" s="357"/>
      <c r="AD951" s="357"/>
      <c r="AE951" s="357"/>
      <c r="AF951" s="357"/>
      <c r="AG951" s="357"/>
      <c r="AH951" s="357"/>
      <c r="AI951" s="357"/>
      <c r="AJ951" s="357"/>
      <c r="AK951" s="357"/>
      <c r="AL951" s="357"/>
      <c r="AM951" s="357"/>
      <c r="AN951" s="357"/>
      <c r="AO951" s="357"/>
      <c r="AP951" s="357"/>
      <c r="AQ951" s="357"/>
      <c r="AR951" s="357"/>
      <c r="AS951" s="357"/>
      <c r="AT951" s="357"/>
      <c r="AU951" s="357"/>
      <c r="AV951" s="357"/>
      <c r="AW951" s="357"/>
      <c r="AX951" s="357"/>
      <c r="AY951" s="357"/>
      <c r="AZ951" s="357"/>
      <c r="BA951" s="357"/>
      <c r="BB951" s="357"/>
      <c r="BC951" s="357"/>
      <c r="BD951" s="357"/>
      <c r="BE951" s="357"/>
      <c r="BF951" s="357"/>
      <c r="BG951" s="357"/>
      <c r="BH951" s="357"/>
      <c r="BI951" s="357"/>
      <c r="BJ951" s="357"/>
      <c r="BK951" s="357"/>
    </row>
    <row r="952" spans="1:63" ht="9.75" customHeight="1">
      <c r="A952" s="357"/>
      <c r="B952" s="357"/>
      <c r="C952" s="357"/>
      <c r="D952" s="357"/>
      <c r="E952" s="357"/>
      <c r="F952" s="359"/>
      <c r="G952" s="357"/>
      <c r="H952" s="357"/>
      <c r="I952" s="357"/>
      <c r="J952" s="357"/>
      <c r="K952" s="357"/>
      <c r="L952" s="357"/>
      <c r="M952" s="357"/>
      <c r="N952" s="357"/>
      <c r="O952" s="357"/>
      <c r="P952" s="357"/>
      <c r="Q952" s="357"/>
      <c r="R952" s="357"/>
      <c r="S952" s="357"/>
      <c r="T952" s="357"/>
      <c r="U952" s="357"/>
      <c r="V952" s="357"/>
      <c r="W952" s="357"/>
      <c r="X952" s="357"/>
      <c r="Y952" s="357"/>
      <c r="Z952" s="357"/>
      <c r="AA952" s="357"/>
      <c r="AB952" s="357"/>
      <c r="AC952" s="357"/>
      <c r="AD952" s="357"/>
      <c r="AE952" s="357"/>
      <c r="AF952" s="357"/>
      <c r="AG952" s="357"/>
      <c r="AH952" s="357"/>
      <c r="AI952" s="357"/>
      <c r="AJ952" s="357"/>
      <c r="AK952" s="357"/>
      <c r="AL952" s="357"/>
      <c r="AM952" s="357"/>
      <c r="AN952" s="357"/>
      <c r="AO952" s="357"/>
      <c r="AP952" s="357"/>
      <c r="AQ952" s="357"/>
      <c r="AR952" s="357"/>
      <c r="AS952" s="357"/>
      <c r="AT952" s="357"/>
      <c r="AU952" s="357"/>
      <c r="AV952" s="357"/>
      <c r="AW952" s="357"/>
      <c r="AX952" s="357"/>
      <c r="AY952" s="357"/>
      <c r="AZ952" s="357"/>
      <c r="BA952" s="357"/>
      <c r="BB952" s="357"/>
      <c r="BC952" s="357"/>
      <c r="BD952" s="357"/>
      <c r="BE952" s="357"/>
      <c r="BF952" s="357"/>
      <c r="BG952" s="357"/>
      <c r="BH952" s="357"/>
      <c r="BI952" s="357"/>
      <c r="BJ952" s="357"/>
      <c r="BK952" s="357"/>
    </row>
    <row r="953" spans="1:63" ht="9.75" customHeight="1">
      <c r="A953" s="357"/>
      <c r="B953" s="357"/>
      <c r="C953" s="357"/>
      <c r="D953" s="357"/>
      <c r="E953" s="357"/>
      <c r="F953" s="359"/>
      <c r="G953" s="357"/>
      <c r="H953" s="357"/>
      <c r="I953" s="357"/>
      <c r="J953" s="357"/>
      <c r="K953" s="357"/>
      <c r="L953" s="357"/>
      <c r="M953" s="357"/>
      <c r="N953" s="357"/>
      <c r="O953" s="357"/>
      <c r="P953" s="357"/>
      <c r="Q953" s="357"/>
      <c r="R953" s="357"/>
      <c r="S953" s="357"/>
      <c r="T953" s="357"/>
      <c r="U953" s="357"/>
      <c r="V953" s="357"/>
      <c r="W953" s="357"/>
      <c r="X953" s="357"/>
      <c r="Y953" s="357"/>
      <c r="Z953" s="357"/>
      <c r="AA953" s="357"/>
      <c r="AB953" s="357"/>
      <c r="AC953" s="357"/>
      <c r="AD953" s="357"/>
      <c r="AE953" s="357"/>
      <c r="AF953" s="357"/>
      <c r="AG953" s="357"/>
      <c r="AH953" s="357"/>
      <c r="AI953" s="357"/>
      <c r="AJ953" s="357"/>
      <c r="AK953" s="357"/>
      <c r="AL953" s="357"/>
      <c r="AM953" s="357"/>
      <c r="AN953" s="357"/>
      <c r="AO953" s="357"/>
      <c r="AP953" s="357"/>
      <c r="AQ953" s="357"/>
      <c r="AR953" s="357"/>
      <c r="AS953" s="357"/>
      <c r="AT953" s="357"/>
      <c r="AU953" s="357"/>
      <c r="AV953" s="357"/>
      <c r="AW953" s="357"/>
      <c r="AX953" s="357"/>
      <c r="AY953" s="357"/>
      <c r="AZ953" s="357"/>
      <c r="BA953" s="357"/>
      <c r="BB953" s="357"/>
      <c r="BC953" s="357"/>
      <c r="BD953" s="357"/>
      <c r="BE953" s="357"/>
      <c r="BF953" s="357"/>
      <c r="BG953" s="357"/>
      <c r="BH953" s="357"/>
      <c r="BI953" s="357"/>
      <c r="BJ953" s="357"/>
      <c r="BK953" s="357"/>
    </row>
    <row r="954" spans="1:63" ht="9.75" customHeight="1">
      <c r="A954" s="357"/>
      <c r="B954" s="357"/>
      <c r="C954" s="357"/>
      <c r="D954" s="357"/>
      <c r="E954" s="357"/>
      <c r="F954" s="359"/>
      <c r="G954" s="357"/>
      <c r="H954" s="357"/>
      <c r="I954" s="357"/>
      <c r="J954" s="357"/>
      <c r="K954" s="357"/>
      <c r="L954" s="357"/>
      <c r="M954" s="357"/>
      <c r="N954" s="357"/>
      <c r="O954" s="357"/>
      <c r="P954" s="357"/>
      <c r="Q954" s="357"/>
      <c r="R954" s="357"/>
      <c r="S954" s="357"/>
      <c r="T954" s="357"/>
      <c r="U954" s="357"/>
      <c r="V954" s="357"/>
      <c r="W954" s="357"/>
      <c r="X954" s="357"/>
      <c r="Y954" s="357"/>
      <c r="Z954" s="357"/>
      <c r="AA954" s="357"/>
      <c r="AB954" s="357"/>
      <c r="AC954" s="357"/>
      <c r="AD954" s="357"/>
      <c r="AE954" s="357"/>
      <c r="AF954" s="357"/>
      <c r="AG954" s="357"/>
      <c r="AH954" s="357"/>
      <c r="AI954" s="357"/>
      <c r="AJ954" s="357"/>
      <c r="AK954" s="357"/>
      <c r="AL954" s="357"/>
      <c r="AM954" s="357"/>
      <c r="AN954" s="357"/>
      <c r="AO954" s="357"/>
      <c r="AP954" s="357"/>
      <c r="AQ954" s="357"/>
      <c r="AR954" s="357"/>
      <c r="AS954" s="357"/>
      <c r="AT954" s="357"/>
      <c r="AU954" s="357"/>
      <c r="AV954" s="357"/>
      <c r="AW954" s="357"/>
      <c r="AX954" s="357"/>
      <c r="AY954" s="357"/>
      <c r="AZ954" s="357"/>
      <c r="BA954" s="357"/>
      <c r="BB954" s="357"/>
      <c r="BC954" s="357"/>
      <c r="BD954" s="357"/>
      <c r="BE954" s="357"/>
      <c r="BF954" s="357"/>
      <c r="BG954" s="357"/>
      <c r="BH954" s="357"/>
      <c r="BI954" s="357"/>
      <c r="BJ954" s="357"/>
      <c r="BK954" s="357"/>
    </row>
    <row r="955" spans="1:63" ht="9.75" customHeight="1">
      <c r="A955" s="357"/>
      <c r="B955" s="357"/>
      <c r="C955" s="357"/>
      <c r="D955" s="357"/>
      <c r="E955" s="357"/>
      <c r="F955" s="359"/>
      <c r="G955" s="357"/>
      <c r="H955" s="357"/>
      <c r="I955" s="357"/>
      <c r="J955" s="357"/>
      <c r="K955" s="357"/>
      <c r="L955" s="357"/>
      <c r="M955" s="357"/>
      <c r="N955" s="357"/>
      <c r="O955" s="357"/>
      <c r="P955" s="357"/>
      <c r="Q955" s="357"/>
      <c r="R955" s="357"/>
      <c r="S955" s="357"/>
      <c r="T955" s="357"/>
      <c r="U955" s="357"/>
      <c r="V955" s="357"/>
      <c r="W955" s="357"/>
      <c r="X955" s="357"/>
      <c r="Y955" s="357"/>
      <c r="Z955" s="357"/>
      <c r="AA955" s="357"/>
      <c r="AB955" s="357"/>
      <c r="AC955" s="357"/>
      <c r="AD955" s="357"/>
      <c r="AE955" s="357"/>
      <c r="AF955" s="357"/>
      <c r="AG955" s="357"/>
      <c r="AH955" s="357"/>
      <c r="AI955" s="357"/>
      <c r="AJ955" s="357"/>
      <c r="AK955" s="357"/>
      <c r="AL955" s="357"/>
      <c r="AM955" s="357"/>
      <c r="AN955" s="357"/>
      <c r="AO955" s="357"/>
      <c r="AP955" s="357"/>
      <c r="AQ955" s="357"/>
      <c r="AR955" s="357"/>
      <c r="AS955" s="357"/>
      <c r="AT955" s="357"/>
      <c r="AU955" s="357"/>
      <c r="AV955" s="357"/>
      <c r="AW955" s="357"/>
      <c r="AX955" s="357"/>
      <c r="AY955" s="357"/>
      <c r="AZ955" s="357"/>
      <c r="BA955" s="357"/>
      <c r="BB955" s="357"/>
      <c r="BC955" s="357"/>
      <c r="BD955" s="357"/>
      <c r="BE955" s="357"/>
      <c r="BF955" s="357"/>
      <c r="BG955" s="357"/>
      <c r="BH955" s="357"/>
      <c r="BI955" s="357"/>
      <c r="BJ955" s="357"/>
      <c r="BK955" s="357"/>
    </row>
    <row r="956" spans="1:63" ht="9.75" customHeight="1">
      <c r="A956" s="357"/>
      <c r="B956" s="357"/>
      <c r="C956" s="357"/>
      <c r="D956" s="357"/>
      <c r="E956" s="357"/>
      <c r="F956" s="359"/>
      <c r="G956" s="357"/>
      <c r="H956" s="357"/>
      <c r="I956" s="357"/>
      <c r="J956" s="357"/>
      <c r="K956" s="357"/>
      <c r="L956" s="357"/>
      <c r="M956" s="357"/>
      <c r="N956" s="357"/>
      <c r="O956" s="357"/>
      <c r="P956" s="357"/>
      <c r="Q956" s="357"/>
      <c r="R956" s="357"/>
      <c r="S956" s="357"/>
      <c r="T956" s="357"/>
      <c r="U956" s="357"/>
      <c r="V956" s="357"/>
      <c r="W956" s="357"/>
      <c r="X956" s="357"/>
      <c r="Y956" s="357"/>
      <c r="Z956" s="357"/>
      <c r="AA956" s="357"/>
      <c r="AB956" s="357"/>
      <c r="AC956" s="357"/>
      <c r="AD956" s="357"/>
      <c r="AE956" s="357"/>
      <c r="AF956" s="357"/>
      <c r="AG956" s="357"/>
      <c r="AH956" s="357"/>
      <c r="AI956" s="357"/>
      <c r="AJ956" s="357"/>
      <c r="AK956" s="357"/>
      <c r="AL956" s="357"/>
      <c r="AM956" s="357"/>
      <c r="AN956" s="357"/>
      <c r="AO956" s="357"/>
      <c r="AP956" s="357"/>
      <c r="AQ956" s="357"/>
      <c r="AR956" s="357"/>
      <c r="AS956" s="357"/>
      <c r="AT956" s="357"/>
      <c r="AU956" s="357"/>
      <c r="AV956" s="357"/>
      <c r="AW956" s="357"/>
      <c r="AX956" s="357"/>
      <c r="AY956" s="357"/>
      <c r="AZ956" s="357"/>
      <c r="BA956" s="357"/>
      <c r="BB956" s="357"/>
      <c r="BC956" s="357"/>
      <c r="BD956" s="357"/>
      <c r="BE956" s="357"/>
      <c r="BF956" s="357"/>
      <c r="BG956" s="357"/>
      <c r="BH956" s="357"/>
      <c r="BI956" s="357"/>
      <c r="BJ956" s="357"/>
      <c r="BK956" s="357"/>
    </row>
    <row r="957" spans="1:63" ht="9.75" customHeight="1">
      <c r="A957" s="357"/>
      <c r="B957" s="357"/>
      <c r="C957" s="357"/>
      <c r="D957" s="357"/>
      <c r="E957" s="357"/>
      <c r="F957" s="359"/>
      <c r="G957" s="357"/>
      <c r="H957" s="357"/>
      <c r="I957" s="357"/>
      <c r="J957" s="357"/>
      <c r="K957" s="357"/>
      <c r="L957" s="357"/>
      <c r="M957" s="357"/>
      <c r="N957" s="357"/>
      <c r="O957" s="357"/>
      <c r="P957" s="357"/>
      <c r="Q957" s="357"/>
      <c r="R957" s="357"/>
      <c r="S957" s="357"/>
      <c r="T957" s="357"/>
      <c r="U957" s="357"/>
      <c r="V957" s="357"/>
      <c r="W957" s="357"/>
      <c r="X957" s="357"/>
      <c r="Y957" s="357"/>
      <c r="Z957" s="357"/>
      <c r="AA957" s="357"/>
      <c r="AB957" s="357"/>
      <c r="AC957" s="357"/>
      <c r="AD957" s="357"/>
      <c r="AE957" s="357"/>
      <c r="AF957" s="357"/>
      <c r="AG957" s="357"/>
      <c r="AH957" s="357"/>
      <c r="AI957" s="357"/>
      <c r="AJ957" s="357"/>
      <c r="AK957" s="357"/>
      <c r="AL957" s="357"/>
      <c r="AM957" s="357"/>
      <c r="AN957" s="357"/>
      <c r="AO957" s="357"/>
      <c r="AP957" s="357"/>
      <c r="AQ957" s="357"/>
      <c r="AR957" s="357"/>
      <c r="AS957" s="357"/>
      <c r="AT957" s="357"/>
      <c r="AU957" s="357"/>
      <c r="AV957" s="357"/>
      <c r="AW957" s="357"/>
      <c r="AX957" s="357"/>
      <c r="AY957" s="357"/>
      <c r="AZ957" s="357"/>
      <c r="BA957" s="357"/>
      <c r="BB957" s="357"/>
      <c r="BC957" s="357"/>
      <c r="BD957" s="357"/>
      <c r="BE957" s="357"/>
      <c r="BF957" s="357"/>
      <c r="BG957" s="357"/>
      <c r="BH957" s="357"/>
      <c r="BI957" s="357"/>
      <c r="BJ957" s="357"/>
      <c r="BK957" s="357"/>
    </row>
    <row r="958" spans="1:63" ht="9.75" customHeight="1">
      <c r="A958" s="357"/>
      <c r="B958" s="357"/>
      <c r="C958" s="357"/>
      <c r="D958" s="357"/>
      <c r="E958" s="357"/>
      <c r="F958" s="359"/>
      <c r="G958" s="357"/>
      <c r="H958" s="357"/>
      <c r="I958" s="357"/>
      <c r="J958" s="357"/>
      <c r="K958" s="357"/>
      <c r="L958" s="357"/>
      <c r="M958" s="357"/>
      <c r="N958" s="357"/>
      <c r="O958" s="357"/>
      <c r="P958" s="357"/>
      <c r="Q958" s="357"/>
      <c r="R958" s="357"/>
      <c r="S958" s="357"/>
      <c r="T958" s="357"/>
      <c r="U958" s="357"/>
      <c r="V958" s="357"/>
      <c r="W958" s="357"/>
      <c r="X958" s="357"/>
      <c r="Y958" s="357"/>
      <c r="Z958" s="357"/>
      <c r="AA958" s="357"/>
      <c r="AB958" s="357"/>
      <c r="AC958" s="357"/>
      <c r="AD958" s="357"/>
      <c r="AE958" s="357"/>
      <c r="AF958" s="357"/>
      <c r="AG958" s="357"/>
      <c r="AH958" s="357"/>
      <c r="AI958" s="357"/>
      <c r="AJ958" s="357"/>
      <c r="AK958" s="357"/>
      <c r="AL958" s="357"/>
      <c r="AM958" s="357"/>
      <c r="AN958" s="357"/>
      <c r="AO958" s="357"/>
      <c r="AP958" s="357"/>
      <c r="AQ958" s="357"/>
      <c r="AR958" s="357"/>
      <c r="AS958" s="357"/>
      <c r="AT958" s="357"/>
      <c r="AU958" s="357"/>
      <c r="AV958" s="357"/>
      <c r="AW958" s="357"/>
      <c r="AX958" s="357"/>
      <c r="AY958" s="357"/>
      <c r="AZ958" s="357"/>
      <c r="BA958" s="357"/>
      <c r="BB958" s="357"/>
      <c r="BC958" s="357"/>
      <c r="BD958" s="357"/>
      <c r="BE958" s="357"/>
      <c r="BF958" s="357"/>
      <c r="BG958" s="357"/>
      <c r="BH958" s="357"/>
      <c r="BI958" s="357"/>
      <c r="BJ958" s="357"/>
      <c r="BK958" s="357"/>
    </row>
    <row r="959" spans="1:63" ht="9.75" customHeight="1">
      <c r="A959" s="357"/>
      <c r="B959" s="357"/>
      <c r="C959" s="357"/>
      <c r="D959" s="357"/>
      <c r="E959" s="357"/>
      <c r="F959" s="359"/>
      <c r="G959" s="357"/>
      <c r="H959" s="357"/>
      <c r="I959" s="357"/>
      <c r="J959" s="357"/>
      <c r="K959" s="357"/>
      <c r="L959" s="357"/>
      <c r="M959" s="357"/>
      <c r="N959" s="357"/>
      <c r="O959" s="357"/>
      <c r="P959" s="357"/>
      <c r="Q959" s="357"/>
      <c r="R959" s="357"/>
      <c r="S959" s="357"/>
      <c r="T959" s="357"/>
      <c r="U959" s="357"/>
      <c r="V959" s="357"/>
      <c r="W959" s="357"/>
      <c r="X959" s="357"/>
      <c r="Y959" s="357"/>
      <c r="Z959" s="357"/>
      <c r="AA959" s="357"/>
      <c r="AB959" s="357"/>
      <c r="AC959" s="357"/>
      <c r="AD959" s="357"/>
      <c r="AE959" s="357"/>
      <c r="AF959" s="357"/>
      <c r="AG959" s="357"/>
      <c r="AH959" s="357"/>
      <c r="AI959" s="357"/>
      <c r="AJ959" s="357"/>
      <c r="AK959" s="357"/>
      <c r="AL959" s="357"/>
      <c r="AM959" s="357"/>
      <c r="AN959" s="357"/>
      <c r="AO959" s="357"/>
      <c r="AP959" s="357"/>
      <c r="AQ959" s="357"/>
      <c r="AR959" s="357"/>
      <c r="AS959" s="357"/>
      <c r="AT959" s="357"/>
      <c r="AU959" s="357"/>
      <c r="AV959" s="357"/>
      <c r="AW959" s="357"/>
      <c r="AX959" s="357"/>
      <c r="AY959" s="357"/>
      <c r="AZ959" s="357"/>
      <c r="BA959" s="357"/>
      <c r="BB959" s="357"/>
      <c r="BC959" s="357"/>
      <c r="BD959" s="357"/>
      <c r="BE959" s="357"/>
      <c r="BF959" s="357"/>
      <c r="BG959" s="357"/>
      <c r="BH959" s="357"/>
      <c r="BI959" s="357"/>
      <c r="BJ959" s="357"/>
      <c r="BK959" s="357"/>
    </row>
    <row r="960" spans="1:63" ht="9.75" customHeight="1">
      <c r="A960" s="357"/>
      <c r="B960" s="357"/>
      <c r="C960" s="357"/>
      <c r="D960" s="357"/>
      <c r="E960" s="357"/>
      <c r="F960" s="359"/>
      <c r="G960" s="357"/>
      <c r="H960" s="357"/>
      <c r="I960" s="357"/>
      <c r="J960" s="357"/>
      <c r="K960" s="357"/>
      <c r="L960" s="357"/>
      <c r="M960" s="357"/>
      <c r="N960" s="357"/>
      <c r="O960" s="357"/>
      <c r="P960" s="357"/>
      <c r="Q960" s="357"/>
      <c r="R960" s="357"/>
      <c r="S960" s="357"/>
      <c r="T960" s="357"/>
      <c r="U960" s="357"/>
      <c r="V960" s="357"/>
      <c r="W960" s="357"/>
      <c r="X960" s="357"/>
      <c r="Y960" s="357"/>
      <c r="Z960" s="357"/>
      <c r="AA960" s="357"/>
      <c r="AB960" s="357"/>
      <c r="AC960" s="357"/>
      <c r="AD960" s="357"/>
      <c r="AE960" s="357"/>
      <c r="AF960" s="357"/>
      <c r="AG960" s="357"/>
      <c r="AH960" s="357"/>
      <c r="AI960" s="357"/>
      <c r="AJ960" s="357"/>
      <c r="AK960" s="357"/>
      <c r="AL960" s="357"/>
      <c r="AM960" s="357"/>
      <c r="AN960" s="357"/>
      <c r="AO960" s="357"/>
      <c r="AP960" s="357"/>
      <c r="AQ960" s="357"/>
      <c r="AR960" s="357"/>
      <c r="AS960" s="357"/>
      <c r="AT960" s="357"/>
      <c r="AU960" s="357"/>
      <c r="AV960" s="357"/>
      <c r="AW960" s="357"/>
      <c r="AX960" s="357"/>
      <c r="AY960" s="357"/>
      <c r="AZ960" s="357"/>
      <c r="BA960" s="357"/>
      <c r="BB960" s="357"/>
      <c r="BC960" s="357"/>
      <c r="BD960" s="357"/>
      <c r="BE960" s="357"/>
      <c r="BF960" s="357"/>
      <c r="BG960" s="357"/>
      <c r="BH960" s="357"/>
      <c r="BI960" s="357"/>
      <c r="BJ960" s="357"/>
      <c r="BK960" s="357"/>
    </row>
    <row r="961" spans="1:63" ht="9.75" customHeight="1">
      <c r="A961" s="357"/>
      <c r="B961" s="357"/>
      <c r="C961" s="357"/>
      <c r="D961" s="357"/>
      <c r="E961" s="357"/>
      <c r="F961" s="359"/>
      <c r="G961" s="357"/>
      <c r="H961" s="357"/>
      <c r="I961" s="357"/>
      <c r="J961" s="357"/>
      <c r="K961" s="357"/>
      <c r="L961" s="357"/>
      <c r="M961" s="357"/>
      <c r="N961" s="357"/>
      <c r="O961" s="357"/>
      <c r="P961" s="357"/>
      <c r="Q961" s="357"/>
      <c r="R961" s="357"/>
      <c r="S961" s="357"/>
      <c r="T961" s="357"/>
      <c r="U961" s="357"/>
      <c r="V961" s="357"/>
      <c r="W961" s="357"/>
      <c r="X961" s="357"/>
      <c r="Y961" s="357"/>
      <c r="Z961" s="357"/>
      <c r="AA961" s="357"/>
      <c r="AB961" s="357"/>
      <c r="AC961" s="357"/>
      <c r="AD961" s="357"/>
      <c r="AE961" s="357"/>
      <c r="AF961" s="357"/>
      <c r="AG961" s="357"/>
      <c r="AH961" s="357"/>
      <c r="AI961" s="357"/>
      <c r="AJ961" s="357"/>
      <c r="AK961" s="357"/>
      <c r="AL961" s="357"/>
      <c r="AM961" s="357"/>
      <c r="AN961" s="357"/>
      <c r="AO961" s="357"/>
      <c r="AP961" s="357"/>
      <c r="AQ961" s="357"/>
      <c r="AR961" s="357"/>
      <c r="AS961" s="357"/>
      <c r="AT961" s="357"/>
      <c r="AU961" s="357"/>
      <c r="AV961" s="357"/>
      <c r="AW961" s="357"/>
      <c r="AX961" s="357"/>
      <c r="AY961" s="357"/>
      <c r="AZ961" s="357"/>
      <c r="BA961" s="357"/>
      <c r="BB961" s="357"/>
      <c r="BC961" s="357"/>
      <c r="BD961" s="357"/>
      <c r="BE961" s="357"/>
      <c r="BF961" s="357"/>
      <c r="BG961" s="357"/>
      <c r="BH961" s="357"/>
      <c r="BI961" s="357"/>
      <c r="BJ961" s="357"/>
      <c r="BK961" s="357"/>
    </row>
    <row r="962" spans="1:63" ht="9.75" customHeight="1">
      <c r="A962" s="357"/>
      <c r="B962" s="357"/>
      <c r="C962" s="357"/>
      <c r="D962" s="357"/>
      <c r="E962" s="357"/>
      <c r="F962" s="359"/>
      <c r="G962" s="357"/>
      <c r="H962" s="357"/>
      <c r="I962" s="357"/>
      <c r="J962" s="357"/>
      <c r="K962" s="357"/>
      <c r="L962" s="357"/>
      <c r="M962" s="357"/>
      <c r="N962" s="357"/>
      <c r="O962" s="357"/>
      <c r="P962" s="357"/>
      <c r="Q962" s="357"/>
      <c r="R962" s="357"/>
      <c r="S962" s="357"/>
      <c r="T962" s="357"/>
      <c r="U962" s="357"/>
      <c r="V962" s="357"/>
      <c r="W962" s="357"/>
      <c r="X962" s="357"/>
      <c r="Y962" s="357"/>
      <c r="Z962" s="357"/>
      <c r="AA962" s="357"/>
      <c r="AB962" s="357"/>
      <c r="AC962" s="357"/>
      <c r="AD962" s="357"/>
      <c r="AE962" s="357"/>
      <c r="AF962" s="357"/>
      <c r="AG962" s="357"/>
      <c r="AH962" s="357"/>
      <c r="AI962" s="357"/>
      <c r="AJ962" s="357"/>
      <c r="AK962" s="357"/>
      <c r="AL962" s="357"/>
      <c r="AM962" s="357"/>
      <c r="AN962" s="357"/>
      <c r="AO962" s="357"/>
      <c r="AP962" s="357"/>
      <c r="AQ962" s="357"/>
      <c r="AR962" s="357"/>
      <c r="AS962" s="357"/>
      <c r="AT962" s="357"/>
      <c r="AU962" s="357"/>
      <c r="AV962" s="357"/>
      <c r="AW962" s="357"/>
      <c r="AX962" s="357"/>
      <c r="AY962" s="357"/>
      <c r="AZ962" s="357"/>
      <c r="BA962" s="357"/>
      <c r="BB962" s="357"/>
      <c r="BC962" s="357"/>
      <c r="BD962" s="357"/>
      <c r="BE962" s="357"/>
      <c r="BF962" s="357"/>
      <c r="BG962" s="357"/>
      <c r="BH962" s="357"/>
      <c r="BI962" s="357"/>
      <c r="BJ962" s="357"/>
      <c r="BK962" s="357"/>
    </row>
    <row r="963" spans="1:63" ht="9.75" customHeight="1">
      <c r="A963" s="357"/>
      <c r="B963" s="357"/>
      <c r="C963" s="357"/>
      <c r="D963" s="357"/>
      <c r="E963" s="357"/>
      <c r="F963" s="359"/>
      <c r="G963" s="357"/>
      <c r="H963" s="357"/>
      <c r="I963" s="357"/>
      <c r="J963" s="357"/>
      <c r="K963" s="357"/>
      <c r="L963" s="357"/>
      <c r="M963" s="357"/>
      <c r="N963" s="357"/>
      <c r="O963" s="357"/>
      <c r="P963" s="357"/>
      <c r="Q963" s="357"/>
      <c r="R963" s="357"/>
      <c r="S963" s="357"/>
      <c r="T963" s="357"/>
      <c r="U963" s="357"/>
      <c r="V963" s="357"/>
      <c r="W963" s="357"/>
      <c r="X963" s="357"/>
      <c r="Y963" s="357"/>
      <c r="Z963" s="357"/>
      <c r="AA963" s="357"/>
      <c r="AB963" s="357"/>
      <c r="AC963" s="357"/>
      <c r="AD963" s="357"/>
      <c r="AE963" s="357"/>
      <c r="AF963" s="357"/>
      <c r="AG963" s="357"/>
      <c r="AH963" s="357"/>
      <c r="AI963" s="357"/>
      <c r="AJ963" s="357"/>
      <c r="AK963" s="357"/>
      <c r="AL963" s="357"/>
      <c r="AM963" s="357"/>
      <c r="AN963" s="357"/>
      <c r="AO963" s="357"/>
      <c r="AP963" s="357"/>
      <c r="AQ963" s="357"/>
      <c r="AR963" s="357"/>
      <c r="AS963" s="357"/>
      <c r="AT963" s="357"/>
      <c r="AU963" s="357"/>
      <c r="AV963" s="357"/>
      <c r="AW963" s="357"/>
      <c r="AX963" s="357"/>
      <c r="AY963" s="357"/>
      <c r="AZ963" s="357"/>
      <c r="BA963" s="357"/>
      <c r="BB963" s="357"/>
      <c r="BC963" s="357"/>
      <c r="BD963" s="357"/>
      <c r="BE963" s="357"/>
      <c r="BF963" s="357"/>
      <c r="BG963" s="357"/>
      <c r="BH963" s="357"/>
      <c r="BI963" s="357"/>
      <c r="BJ963" s="357"/>
      <c r="BK963" s="357"/>
    </row>
    <row r="964" spans="1:63" ht="9.75" customHeight="1">
      <c r="A964" s="357"/>
      <c r="B964" s="357"/>
      <c r="C964" s="357"/>
      <c r="D964" s="357"/>
      <c r="E964" s="357"/>
      <c r="F964" s="359"/>
      <c r="G964" s="357"/>
      <c r="H964" s="357"/>
      <c r="I964" s="357"/>
      <c r="J964" s="357"/>
      <c r="K964" s="357"/>
      <c r="L964" s="357"/>
      <c r="M964" s="357"/>
      <c r="N964" s="357"/>
      <c r="O964" s="357"/>
      <c r="P964" s="357"/>
      <c r="Q964" s="357"/>
      <c r="R964" s="357"/>
      <c r="S964" s="357"/>
      <c r="T964" s="357"/>
      <c r="U964" s="357"/>
      <c r="V964" s="357"/>
      <c r="W964" s="357"/>
      <c r="X964" s="357"/>
      <c r="Y964" s="357"/>
      <c r="Z964" s="357"/>
      <c r="AA964" s="357"/>
      <c r="AB964" s="357"/>
      <c r="AC964" s="357"/>
      <c r="AD964" s="357"/>
      <c r="AE964" s="357"/>
      <c r="AF964" s="357"/>
      <c r="AG964" s="357"/>
      <c r="AH964" s="357"/>
      <c r="AI964" s="357"/>
      <c r="AJ964" s="357"/>
      <c r="AK964" s="357"/>
      <c r="AL964" s="357"/>
      <c r="AM964" s="357"/>
      <c r="AN964" s="357"/>
      <c r="AO964" s="357"/>
      <c r="AP964" s="357"/>
      <c r="AQ964" s="357"/>
      <c r="AR964" s="357"/>
      <c r="AS964" s="357"/>
      <c r="AT964" s="357"/>
      <c r="AU964" s="357"/>
      <c r="AV964" s="357"/>
      <c r="AW964" s="357"/>
      <c r="AX964" s="357"/>
      <c r="AY964" s="357"/>
      <c r="AZ964" s="357"/>
      <c r="BA964" s="357"/>
      <c r="BB964" s="357"/>
      <c r="BC964" s="357"/>
      <c r="BD964" s="357"/>
      <c r="BE964" s="357"/>
      <c r="BF964" s="357"/>
      <c r="BG964" s="357"/>
      <c r="BH964" s="357"/>
      <c r="BI964" s="357"/>
      <c r="BJ964" s="357"/>
      <c r="BK964" s="357"/>
    </row>
    <row r="965" spans="1:63" ht="9.75" customHeight="1">
      <c r="A965" s="357"/>
      <c r="B965" s="357"/>
      <c r="C965" s="357"/>
      <c r="D965" s="357"/>
      <c r="E965" s="357"/>
      <c r="F965" s="359"/>
      <c r="G965" s="357"/>
      <c r="H965" s="357"/>
      <c r="I965" s="357"/>
      <c r="J965" s="357"/>
      <c r="K965" s="357"/>
      <c r="L965" s="357"/>
      <c r="M965" s="357"/>
      <c r="N965" s="357"/>
      <c r="O965" s="357"/>
      <c r="P965" s="357"/>
      <c r="Q965" s="357"/>
      <c r="R965" s="357"/>
      <c r="S965" s="357"/>
      <c r="T965" s="357"/>
      <c r="U965" s="357"/>
      <c r="V965" s="357"/>
      <c r="W965" s="357"/>
      <c r="X965" s="357"/>
      <c r="Y965" s="357"/>
      <c r="Z965" s="357"/>
      <c r="AA965" s="357"/>
      <c r="AB965" s="357"/>
      <c r="AC965" s="357"/>
      <c r="AD965" s="357"/>
      <c r="AE965" s="357"/>
      <c r="AF965" s="357"/>
      <c r="AG965" s="357"/>
      <c r="AH965" s="357"/>
      <c r="AI965" s="357"/>
      <c r="AJ965" s="357"/>
      <c r="AK965" s="357"/>
      <c r="AL965" s="357"/>
      <c r="AM965" s="357"/>
      <c r="AN965" s="357"/>
      <c r="AO965" s="357"/>
      <c r="AP965" s="357"/>
      <c r="AQ965" s="357"/>
      <c r="AR965" s="357"/>
      <c r="AS965" s="357"/>
      <c r="AT965" s="357"/>
      <c r="AU965" s="357"/>
      <c r="AV965" s="357"/>
      <c r="AW965" s="357"/>
      <c r="AX965" s="357"/>
      <c r="AY965" s="357"/>
      <c r="AZ965" s="357"/>
      <c r="BA965" s="357"/>
      <c r="BB965" s="357"/>
      <c r="BC965" s="357"/>
      <c r="BD965" s="357"/>
      <c r="BE965" s="357"/>
      <c r="BF965" s="357"/>
      <c r="BG965" s="357"/>
      <c r="BH965" s="357"/>
      <c r="BI965" s="357"/>
      <c r="BJ965" s="357"/>
      <c r="BK965" s="357"/>
    </row>
    <row r="966" spans="1:63" ht="9.75" customHeight="1">
      <c r="A966" s="357"/>
      <c r="B966" s="357"/>
      <c r="C966" s="357"/>
      <c r="D966" s="357"/>
      <c r="E966" s="357"/>
      <c r="F966" s="359"/>
      <c r="G966" s="357"/>
      <c r="H966" s="357"/>
      <c r="I966" s="357"/>
      <c r="J966" s="357"/>
      <c r="K966" s="357"/>
      <c r="L966" s="357"/>
      <c r="M966" s="357"/>
      <c r="N966" s="357"/>
      <c r="O966" s="357"/>
      <c r="P966" s="357"/>
      <c r="Q966" s="357"/>
      <c r="R966" s="357"/>
      <c r="S966" s="357"/>
      <c r="T966" s="357"/>
      <c r="U966" s="357"/>
      <c r="V966" s="357"/>
      <c r="W966" s="357"/>
      <c r="X966" s="357"/>
      <c r="Y966" s="357"/>
      <c r="Z966" s="357"/>
      <c r="AA966" s="357"/>
      <c r="AB966" s="357"/>
      <c r="AC966" s="357"/>
      <c r="AD966" s="357"/>
      <c r="AE966" s="357"/>
      <c r="AF966" s="357"/>
      <c r="AG966" s="357"/>
      <c r="AH966" s="357"/>
      <c r="AI966" s="357"/>
      <c r="AJ966" s="357"/>
      <c r="AK966" s="357"/>
      <c r="AL966" s="357"/>
      <c r="AM966" s="357"/>
      <c r="AN966" s="357"/>
      <c r="AO966" s="357"/>
      <c r="AP966" s="357"/>
      <c r="AQ966" s="357"/>
      <c r="AR966" s="357"/>
      <c r="AS966" s="357"/>
      <c r="AT966" s="357"/>
      <c r="AU966" s="357"/>
      <c r="AV966" s="357"/>
      <c r="AW966" s="357"/>
      <c r="AX966" s="357"/>
      <c r="AY966" s="357"/>
      <c r="AZ966" s="357"/>
      <c r="BA966" s="357"/>
      <c r="BB966" s="357"/>
      <c r="BC966" s="357"/>
      <c r="BD966" s="357"/>
      <c r="BE966" s="357"/>
      <c r="BF966" s="357"/>
      <c r="BG966" s="357"/>
      <c r="BH966" s="357"/>
      <c r="BI966" s="357"/>
      <c r="BJ966" s="357"/>
      <c r="BK966" s="357"/>
    </row>
    <row r="967" spans="1:63" ht="9.75" customHeight="1">
      <c r="A967" s="357"/>
      <c r="B967" s="357"/>
      <c r="C967" s="357"/>
      <c r="D967" s="357"/>
      <c r="E967" s="357"/>
      <c r="F967" s="359"/>
      <c r="G967" s="357"/>
      <c r="H967" s="357"/>
      <c r="I967" s="357"/>
      <c r="J967" s="357"/>
      <c r="K967" s="357"/>
      <c r="L967" s="357"/>
      <c r="M967" s="357"/>
      <c r="N967" s="357"/>
      <c r="O967" s="357"/>
      <c r="P967" s="357"/>
      <c r="Q967" s="357"/>
      <c r="R967" s="357"/>
      <c r="S967" s="357"/>
      <c r="T967" s="357"/>
      <c r="U967" s="357"/>
      <c r="V967" s="357"/>
      <c r="W967" s="357"/>
      <c r="X967" s="357"/>
      <c r="Y967" s="357"/>
      <c r="Z967" s="357"/>
      <c r="AA967" s="357"/>
      <c r="AB967" s="357"/>
      <c r="AC967" s="357"/>
      <c r="AD967" s="357"/>
      <c r="AE967" s="357"/>
      <c r="AF967" s="357"/>
      <c r="AG967" s="357"/>
      <c r="AH967" s="357"/>
      <c r="AI967" s="357"/>
      <c r="AJ967" s="357"/>
      <c r="AK967" s="357"/>
      <c r="AL967" s="357"/>
      <c r="AM967" s="357"/>
      <c r="AN967" s="357"/>
      <c r="AO967" s="357"/>
      <c r="AP967" s="357"/>
      <c r="AQ967" s="357"/>
      <c r="AR967" s="357"/>
      <c r="AS967" s="357"/>
      <c r="AT967" s="357"/>
      <c r="AU967" s="357"/>
      <c r="AV967" s="357"/>
      <c r="AW967" s="357"/>
      <c r="AX967" s="357"/>
      <c r="AY967" s="357"/>
      <c r="AZ967" s="357"/>
      <c r="BA967" s="357"/>
      <c r="BB967" s="357"/>
      <c r="BC967" s="357"/>
      <c r="BD967" s="357"/>
      <c r="BE967" s="357"/>
      <c r="BF967" s="357"/>
      <c r="BG967" s="357"/>
      <c r="BH967" s="357"/>
      <c r="BI967" s="357"/>
      <c r="BJ967" s="357"/>
      <c r="BK967" s="357"/>
    </row>
    <row r="968" spans="1:63" ht="9.75" customHeight="1">
      <c r="A968" s="357"/>
      <c r="B968" s="357"/>
      <c r="C968" s="357"/>
      <c r="D968" s="357"/>
      <c r="E968" s="357"/>
      <c r="F968" s="359"/>
      <c r="G968" s="357"/>
      <c r="H968" s="357"/>
      <c r="I968" s="357"/>
      <c r="J968" s="357"/>
      <c r="K968" s="357"/>
      <c r="L968" s="357"/>
      <c r="M968" s="357"/>
      <c r="N968" s="357"/>
      <c r="O968" s="357"/>
      <c r="P968" s="357"/>
      <c r="Q968" s="357"/>
      <c r="R968" s="357"/>
      <c r="S968" s="357"/>
      <c r="T968" s="357"/>
      <c r="U968" s="357"/>
      <c r="V968" s="357"/>
      <c r="W968" s="357"/>
      <c r="X968" s="357"/>
      <c r="Y968" s="357"/>
      <c r="Z968" s="357"/>
      <c r="AA968" s="357"/>
      <c r="AB968" s="357"/>
      <c r="AC968" s="357"/>
      <c r="AD968" s="357"/>
      <c r="AE968" s="357"/>
      <c r="AF968" s="357"/>
      <c r="AG968" s="357"/>
      <c r="AH968" s="357"/>
      <c r="AI968" s="357"/>
      <c r="AJ968" s="357"/>
      <c r="AK968" s="357"/>
      <c r="AL968" s="357"/>
      <c r="AM968" s="357"/>
      <c r="AN968" s="357"/>
      <c r="AO968" s="357"/>
      <c r="AP968" s="357"/>
      <c r="AQ968" s="357"/>
      <c r="AR968" s="357"/>
      <c r="AS968" s="357"/>
      <c r="AT968" s="357"/>
      <c r="AU968" s="357"/>
      <c r="AV968" s="357"/>
      <c r="AW968" s="357"/>
      <c r="AX968" s="357"/>
      <c r="AY968" s="357"/>
      <c r="AZ968" s="357"/>
      <c r="BA968" s="357"/>
      <c r="BB968" s="357"/>
      <c r="BC968" s="357"/>
      <c r="BD968" s="357"/>
      <c r="BE968" s="357"/>
      <c r="BF968" s="357"/>
      <c r="BG968" s="357"/>
      <c r="BH968" s="357"/>
      <c r="BI968" s="357"/>
      <c r="BJ968" s="357"/>
      <c r="BK968" s="357"/>
    </row>
    <row r="969" spans="1:63" ht="9.75" customHeight="1">
      <c r="A969" s="357"/>
      <c r="B969" s="357"/>
      <c r="C969" s="357"/>
      <c r="D969" s="357"/>
      <c r="E969" s="357"/>
      <c r="F969" s="359"/>
      <c r="G969" s="357"/>
      <c r="H969" s="357"/>
      <c r="I969" s="357"/>
      <c r="J969" s="357"/>
      <c r="K969" s="357"/>
      <c r="L969" s="357"/>
      <c r="M969" s="357"/>
      <c r="N969" s="357"/>
      <c r="O969" s="357"/>
      <c r="P969" s="357"/>
      <c r="Q969" s="357"/>
      <c r="R969" s="357"/>
      <c r="S969" s="357"/>
      <c r="T969" s="357"/>
      <c r="U969" s="357"/>
      <c r="V969" s="357"/>
      <c r="W969" s="357"/>
      <c r="X969" s="357"/>
      <c r="Y969" s="357"/>
      <c r="Z969" s="357"/>
      <c r="AA969" s="357"/>
      <c r="AB969" s="357"/>
      <c r="AC969" s="357"/>
      <c r="AD969" s="357"/>
      <c r="AE969" s="357"/>
      <c r="AF969" s="357"/>
      <c r="AG969" s="357"/>
      <c r="AH969" s="357"/>
      <c r="AI969" s="357"/>
      <c r="AJ969" s="357"/>
      <c r="AK969" s="357"/>
      <c r="AL969" s="357"/>
      <c r="AM969" s="357"/>
      <c r="AN969" s="357"/>
      <c r="AO969" s="357"/>
      <c r="AP969" s="357"/>
      <c r="AQ969" s="357"/>
      <c r="AR969" s="357"/>
      <c r="AS969" s="357"/>
      <c r="AT969" s="357"/>
      <c r="AU969" s="357"/>
      <c r="AV969" s="357"/>
      <c r="AW969" s="357"/>
      <c r="AX969" s="357"/>
      <c r="AY969" s="357"/>
      <c r="AZ969" s="357"/>
      <c r="BA969" s="357"/>
      <c r="BB969" s="357"/>
      <c r="BC969" s="357"/>
      <c r="BD969" s="357"/>
      <c r="BE969" s="357"/>
      <c r="BF969" s="357"/>
      <c r="BG969" s="357"/>
      <c r="BH969" s="357"/>
      <c r="BI969" s="357"/>
      <c r="BJ969" s="357"/>
      <c r="BK969" s="357"/>
    </row>
    <row r="970" spans="1:63" ht="9.75" customHeight="1">
      <c r="A970" s="357"/>
      <c r="B970" s="357"/>
      <c r="C970" s="357"/>
      <c r="D970" s="357"/>
      <c r="E970" s="357"/>
      <c r="F970" s="359"/>
      <c r="G970" s="357"/>
      <c r="H970" s="357"/>
      <c r="I970" s="357"/>
      <c r="J970" s="357"/>
      <c r="K970" s="357"/>
      <c r="L970" s="357"/>
      <c r="M970" s="357"/>
      <c r="N970" s="357"/>
      <c r="O970" s="357"/>
      <c r="P970" s="357"/>
      <c r="Q970" s="357"/>
      <c r="R970" s="357"/>
      <c r="S970" s="357"/>
      <c r="T970" s="357"/>
      <c r="U970" s="357"/>
      <c r="V970" s="357"/>
      <c r="W970" s="357"/>
      <c r="X970" s="357"/>
      <c r="Y970" s="357"/>
      <c r="Z970" s="357"/>
      <c r="AA970" s="357"/>
      <c r="AB970" s="357"/>
      <c r="AC970" s="357"/>
      <c r="AD970" s="357"/>
      <c r="AE970" s="357"/>
      <c r="AF970" s="357"/>
      <c r="AG970" s="357"/>
      <c r="AH970" s="357"/>
      <c r="AI970" s="357"/>
      <c r="AJ970" s="357"/>
      <c r="AK970" s="357"/>
      <c r="AL970" s="357"/>
      <c r="AM970" s="357"/>
      <c r="AN970" s="357"/>
      <c r="AO970" s="357"/>
      <c r="AP970" s="357"/>
      <c r="AQ970" s="357"/>
      <c r="AR970" s="357"/>
      <c r="AS970" s="357"/>
      <c r="AT970" s="357"/>
      <c r="AU970" s="357"/>
      <c r="AV970" s="357"/>
      <c r="AW970" s="357"/>
      <c r="AX970" s="357"/>
      <c r="AY970" s="357"/>
      <c r="AZ970" s="357"/>
      <c r="BA970" s="357"/>
      <c r="BB970" s="357"/>
      <c r="BC970" s="357"/>
      <c r="BD970" s="357"/>
      <c r="BE970" s="357"/>
      <c r="BF970" s="357"/>
      <c r="BG970" s="357"/>
      <c r="BH970" s="357"/>
      <c r="BI970" s="357"/>
      <c r="BJ970" s="357"/>
      <c r="BK970" s="357"/>
    </row>
    <row r="971" spans="1:63" ht="9.75" customHeight="1">
      <c r="A971" s="357"/>
      <c r="B971" s="357"/>
      <c r="C971" s="357"/>
      <c r="D971" s="357"/>
      <c r="E971" s="357"/>
      <c r="F971" s="359"/>
      <c r="G971" s="357"/>
      <c r="H971" s="357"/>
      <c r="I971" s="357"/>
      <c r="J971" s="357"/>
      <c r="K971" s="357"/>
      <c r="L971" s="357"/>
      <c r="M971" s="357"/>
      <c r="N971" s="357"/>
      <c r="O971" s="357"/>
      <c r="P971" s="357"/>
      <c r="Q971" s="357"/>
      <c r="R971" s="357"/>
      <c r="S971" s="357"/>
      <c r="T971" s="357"/>
      <c r="U971" s="357"/>
      <c r="V971" s="357"/>
      <c r="W971" s="357"/>
      <c r="X971" s="357"/>
      <c r="Y971" s="357"/>
      <c r="Z971" s="357"/>
      <c r="AA971" s="357"/>
      <c r="AB971" s="357"/>
      <c r="AC971" s="357"/>
      <c r="AD971" s="357"/>
      <c r="AE971" s="357"/>
      <c r="AF971" s="357"/>
      <c r="AG971" s="357"/>
      <c r="AH971" s="357"/>
      <c r="AI971" s="357"/>
      <c r="AJ971" s="357"/>
      <c r="AK971" s="357"/>
      <c r="AL971" s="357"/>
      <c r="AM971" s="357"/>
      <c r="AN971" s="357"/>
      <c r="AO971" s="357"/>
      <c r="AP971" s="357"/>
      <c r="AQ971" s="357"/>
      <c r="AR971" s="357"/>
      <c r="AS971" s="357"/>
      <c r="AT971" s="357"/>
      <c r="AU971" s="357"/>
      <c r="AV971" s="357"/>
      <c r="AW971" s="357"/>
      <c r="AX971" s="357"/>
      <c r="AY971" s="357"/>
      <c r="AZ971" s="357"/>
      <c r="BA971" s="357"/>
      <c r="BB971" s="357"/>
      <c r="BC971" s="357"/>
      <c r="BD971" s="357"/>
      <c r="BE971" s="357"/>
      <c r="BF971" s="357"/>
      <c r="BG971" s="357"/>
      <c r="BH971" s="357"/>
      <c r="BI971" s="357"/>
      <c r="BJ971" s="357"/>
      <c r="BK971" s="357"/>
    </row>
    <row r="972" spans="1:63" ht="9.75" customHeight="1">
      <c r="A972" s="357"/>
      <c r="B972" s="357"/>
      <c r="C972" s="357"/>
      <c r="D972" s="357"/>
      <c r="E972" s="357"/>
      <c r="F972" s="359"/>
      <c r="G972" s="357"/>
      <c r="H972" s="357"/>
      <c r="I972" s="357"/>
      <c r="J972" s="357"/>
      <c r="K972" s="357"/>
      <c r="L972" s="357"/>
      <c r="M972" s="357"/>
      <c r="N972" s="357"/>
      <c r="O972" s="357"/>
      <c r="P972" s="357"/>
      <c r="Q972" s="357"/>
      <c r="R972" s="357"/>
      <c r="S972" s="357"/>
      <c r="T972" s="357"/>
      <c r="U972" s="357"/>
      <c r="V972" s="357"/>
      <c r="W972" s="357"/>
      <c r="X972" s="357"/>
      <c r="Y972" s="357"/>
      <c r="Z972" s="357"/>
      <c r="AA972" s="357"/>
      <c r="AB972" s="357"/>
      <c r="AC972" s="357"/>
      <c r="AD972" s="357"/>
      <c r="AE972" s="357"/>
      <c r="AF972" s="357"/>
      <c r="AG972" s="357"/>
      <c r="AH972" s="357"/>
      <c r="AI972" s="357"/>
      <c r="AJ972" s="357"/>
      <c r="AK972" s="357"/>
      <c r="AL972" s="357"/>
      <c r="AM972" s="357"/>
      <c r="AN972" s="357"/>
      <c r="AO972" s="357"/>
      <c r="AP972" s="357"/>
      <c r="AQ972" s="357"/>
      <c r="AR972" s="357"/>
      <c r="AS972" s="357"/>
      <c r="AT972" s="357"/>
      <c r="AU972" s="357"/>
      <c r="AV972" s="357"/>
      <c r="AW972" s="357"/>
      <c r="AX972" s="357"/>
      <c r="AY972" s="357"/>
      <c r="AZ972" s="357"/>
      <c r="BA972" s="357"/>
      <c r="BB972" s="357"/>
      <c r="BC972" s="357"/>
      <c r="BD972" s="357"/>
      <c r="BE972" s="357"/>
      <c r="BF972" s="357"/>
      <c r="BG972" s="357"/>
      <c r="BH972" s="357"/>
      <c r="BI972" s="357"/>
      <c r="BJ972" s="357"/>
      <c r="BK972" s="357"/>
    </row>
    <row r="973" spans="1:63" ht="9.75" customHeight="1">
      <c r="A973" s="357"/>
      <c r="B973" s="357"/>
      <c r="C973" s="357"/>
      <c r="D973" s="357"/>
      <c r="E973" s="357"/>
      <c r="F973" s="359"/>
      <c r="G973" s="357"/>
      <c r="H973" s="357"/>
      <c r="I973" s="357"/>
      <c r="J973" s="357"/>
      <c r="K973" s="357"/>
      <c r="L973" s="357"/>
      <c r="M973" s="357"/>
      <c r="N973" s="357"/>
      <c r="O973" s="357"/>
      <c r="P973" s="357"/>
      <c r="Q973" s="357"/>
      <c r="R973" s="357"/>
      <c r="S973" s="357"/>
      <c r="T973" s="357"/>
      <c r="U973" s="357"/>
      <c r="V973" s="357"/>
      <c r="W973" s="357"/>
      <c r="X973" s="357"/>
      <c r="Y973" s="357"/>
      <c r="Z973" s="357"/>
      <c r="AA973" s="357"/>
      <c r="AB973" s="357"/>
      <c r="AC973" s="357"/>
      <c r="AD973" s="357"/>
      <c r="AE973" s="357"/>
      <c r="AF973" s="357"/>
      <c r="AG973" s="357"/>
      <c r="AH973" s="357"/>
      <c r="AI973" s="357"/>
      <c r="AJ973" s="357"/>
      <c r="AK973" s="357"/>
      <c r="AL973" s="357"/>
      <c r="AM973" s="357"/>
      <c r="AN973" s="357"/>
      <c r="AO973" s="357"/>
      <c r="AP973" s="357"/>
      <c r="AQ973" s="357"/>
      <c r="AR973" s="357"/>
      <c r="AS973" s="357"/>
      <c r="AT973" s="357"/>
      <c r="AU973" s="357"/>
      <c r="AV973" s="357"/>
      <c r="AW973" s="357"/>
      <c r="AX973" s="357"/>
      <c r="AY973" s="357"/>
      <c r="AZ973" s="357"/>
      <c r="BA973" s="357"/>
      <c r="BB973" s="357"/>
      <c r="BC973" s="357"/>
      <c r="BD973" s="357"/>
      <c r="BE973" s="357"/>
      <c r="BF973" s="357"/>
      <c r="BG973" s="357"/>
      <c r="BH973" s="357"/>
      <c r="BI973" s="357"/>
      <c r="BJ973" s="357"/>
      <c r="BK973" s="357"/>
    </row>
    <row r="974" spans="1:63" ht="9.75" customHeight="1">
      <c r="A974" s="357"/>
      <c r="B974" s="357"/>
      <c r="C974" s="357"/>
      <c r="D974" s="357"/>
      <c r="E974" s="357"/>
      <c r="F974" s="359"/>
      <c r="G974" s="357"/>
      <c r="H974" s="357"/>
      <c r="I974" s="357"/>
      <c r="J974" s="357"/>
      <c r="K974" s="357"/>
      <c r="L974" s="357"/>
      <c r="M974" s="357"/>
      <c r="N974" s="357"/>
      <c r="O974" s="357"/>
      <c r="P974" s="357"/>
      <c r="Q974" s="357"/>
      <c r="R974" s="357"/>
      <c r="S974" s="357"/>
      <c r="T974" s="357"/>
      <c r="U974" s="357"/>
      <c r="V974" s="357"/>
      <c r="W974" s="357"/>
      <c r="X974" s="357"/>
      <c r="Y974" s="357"/>
      <c r="Z974" s="357"/>
      <c r="AA974" s="357"/>
      <c r="AB974" s="357"/>
      <c r="AC974" s="357"/>
      <c r="AD974" s="357"/>
      <c r="AE974" s="357"/>
      <c r="AF974" s="357"/>
      <c r="AG974" s="357"/>
      <c r="AH974" s="357"/>
      <c r="AI974" s="357"/>
      <c r="AJ974" s="357"/>
      <c r="AK974" s="357"/>
      <c r="AL974" s="357"/>
      <c r="AM974" s="357"/>
      <c r="AN974" s="357"/>
      <c r="AO974" s="357"/>
      <c r="AP974" s="357"/>
      <c r="AQ974" s="357"/>
      <c r="AR974" s="357"/>
      <c r="AS974" s="357"/>
      <c r="AT974" s="357"/>
      <c r="AU974" s="357"/>
      <c r="AV974" s="357"/>
      <c r="AW974" s="357"/>
      <c r="AX974" s="357"/>
      <c r="AY974" s="357"/>
      <c r="AZ974" s="357"/>
      <c r="BA974" s="357"/>
      <c r="BB974" s="357"/>
      <c r="BC974" s="357"/>
      <c r="BD974" s="357"/>
      <c r="BE974" s="357"/>
      <c r="BF974" s="357"/>
      <c r="BG974" s="357"/>
      <c r="BH974" s="357"/>
      <c r="BI974" s="357"/>
      <c r="BJ974" s="357"/>
      <c r="BK974" s="357"/>
    </row>
    <row r="975" spans="1:63" ht="9.75" customHeight="1">
      <c r="A975" s="357"/>
      <c r="B975" s="357"/>
      <c r="C975" s="357"/>
      <c r="D975" s="357"/>
      <c r="E975" s="357"/>
      <c r="F975" s="359"/>
      <c r="G975" s="357"/>
      <c r="H975" s="357"/>
      <c r="I975" s="357"/>
      <c r="J975" s="357"/>
      <c r="K975" s="357"/>
      <c r="L975" s="357"/>
      <c r="M975" s="357"/>
      <c r="N975" s="357"/>
      <c r="O975" s="357"/>
      <c r="P975" s="357"/>
      <c r="Q975" s="357"/>
      <c r="R975" s="357"/>
      <c r="S975" s="357"/>
      <c r="T975" s="357"/>
      <c r="U975" s="357"/>
      <c r="V975" s="357"/>
      <c r="W975" s="357"/>
      <c r="X975" s="357"/>
      <c r="Y975" s="357"/>
      <c r="Z975" s="357"/>
      <c r="AA975" s="357"/>
      <c r="AB975" s="357"/>
      <c r="AC975" s="357"/>
      <c r="AD975" s="357"/>
      <c r="AE975" s="357"/>
      <c r="AF975" s="357"/>
      <c r="AG975" s="357"/>
      <c r="AH975" s="357"/>
      <c r="AI975" s="357"/>
      <c r="AJ975" s="357"/>
      <c r="AK975" s="357"/>
      <c r="AL975" s="357"/>
      <c r="AM975" s="357"/>
      <c r="AN975" s="357"/>
      <c r="AO975" s="357"/>
      <c r="AP975" s="357"/>
      <c r="AQ975" s="357"/>
      <c r="AR975" s="357"/>
      <c r="AS975" s="357"/>
      <c r="AT975" s="357"/>
      <c r="AU975" s="357"/>
      <c r="AV975" s="357"/>
      <c r="AW975" s="357"/>
      <c r="AX975" s="357"/>
      <c r="AY975" s="357"/>
      <c r="AZ975" s="357"/>
      <c r="BA975" s="357"/>
      <c r="BB975" s="357"/>
      <c r="BC975" s="357"/>
      <c r="BD975" s="357"/>
      <c r="BE975" s="357"/>
      <c r="BF975" s="357"/>
      <c r="BG975" s="357"/>
      <c r="BH975" s="357"/>
      <c r="BI975" s="357"/>
      <c r="BJ975" s="357"/>
      <c r="BK975" s="357"/>
    </row>
    <row r="976" spans="1:63" ht="9.75" customHeight="1">
      <c r="A976" s="357"/>
      <c r="B976" s="357"/>
      <c r="C976" s="357"/>
      <c r="D976" s="357"/>
      <c r="E976" s="357"/>
      <c r="F976" s="359"/>
      <c r="G976" s="357"/>
      <c r="H976" s="357"/>
      <c r="I976" s="357"/>
      <c r="J976" s="357"/>
      <c r="K976" s="357"/>
      <c r="L976" s="357"/>
      <c r="M976" s="357"/>
      <c r="N976" s="357"/>
      <c r="O976" s="357"/>
      <c r="P976" s="357"/>
      <c r="Q976" s="357"/>
      <c r="R976" s="357"/>
      <c r="S976" s="357"/>
      <c r="T976" s="357"/>
      <c r="U976" s="357"/>
      <c r="V976" s="357"/>
      <c r="W976" s="357"/>
      <c r="X976" s="357"/>
      <c r="Y976" s="357"/>
      <c r="Z976" s="357"/>
      <c r="AA976" s="357"/>
      <c r="AB976" s="357"/>
      <c r="AC976" s="357"/>
      <c r="AD976" s="357"/>
      <c r="AE976" s="357"/>
      <c r="AF976" s="357"/>
      <c r="AG976" s="357"/>
      <c r="AH976" s="357"/>
      <c r="AI976" s="357"/>
      <c r="AJ976" s="357"/>
      <c r="AK976" s="357"/>
      <c r="AL976" s="357"/>
      <c r="AM976" s="357"/>
      <c r="AN976" s="357"/>
      <c r="AO976" s="357"/>
      <c r="AP976" s="357"/>
      <c r="AQ976" s="357"/>
      <c r="AR976" s="357"/>
      <c r="AS976" s="357"/>
      <c r="AT976" s="357"/>
      <c r="AU976" s="357"/>
      <c r="AV976" s="357"/>
      <c r="AW976" s="357"/>
      <c r="AX976" s="357"/>
      <c r="AY976" s="357"/>
      <c r="AZ976" s="357"/>
      <c r="BA976" s="357"/>
      <c r="BB976" s="357"/>
      <c r="BC976" s="357"/>
      <c r="BD976" s="357"/>
      <c r="BE976" s="357"/>
      <c r="BF976" s="357"/>
      <c r="BG976" s="357"/>
      <c r="BH976" s="357"/>
      <c r="BI976" s="357"/>
      <c r="BJ976" s="357"/>
      <c r="BK976" s="357"/>
    </row>
    <row r="977" spans="1:63" ht="9.75" customHeight="1">
      <c r="A977" s="357"/>
      <c r="B977" s="357"/>
      <c r="C977" s="357"/>
      <c r="D977" s="357"/>
      <c r="E977" s="357"/>
      <c r="F977" s="359"/>
      <c r="G977" s="357"/>
      <c r="H977" s="357"/>
      <c r="I977" s="357"/>
      <c r="J977" s="357"/>
      <c r="K977" s="357"/>
      <c r="L977" s="357"/>
      <c r="M977" s="357"/>
      <c r="N977" s="357"/>
      <c r="O977" s="357"/>
      <c r="P977" s="357"/>
      <c r="Q977" s="357"/>
      <c r="R977" s="357"/>
      <c r="S977" s="357"/>
      <c r="T977" s="357"/>
      <c r="U977" s="357"/>
      <c r="V977" s="357"/>
      <c r="W977" s="357"/>
      <c r="X977" s="357"/>
      <c r="Y977" s="357"/>
      <c r="Z977" s="357"/>
      <c r="AA977" s="357"/>
      <c r="AB977" s="357"/>
      <c r="AC977" s="357"/>
      <c r="AD977" s="357"/>
      <c r="AE977" s="357"/>
      <c r="AF977" s="357"/>
      <c r="AG977" s="357"/>
      <c r="AH977" s="357"/>
      <c r="AI977" s="357"/>
      <c r="AJ977" s="357"/>
      <c r="AK977" s="357"/>
      <c r="AL977" s="357"/>
      <c r="AM977" s="357"/>
      <c r="AN977" s="357"/>
      <c r="AO977" s="357"/>
      <c r="AP977" s="357"/>
      <c r="AQ977" s="357"/>
      <c r="AR977" s="357"/>
      <c r="AS977" s="357"/>
      <c r="AT977" s="357"/>
      <c r="AU977" s="357"/>
      <c r="AV977" s="357"/>
      <c r="AW977" s="357"/>
      <c r="AX977" s="357"/>
      <c r="AY977" s="357"/>
      <c r="AZ977" s="357"/>
      <c r="BA977" s="357"/>
      <c r="BB977" s="357"/>
      <c r="BC977" s="357"/>
      <c r="BD977" s="357"/>
      <c r="BE977" s="357"/>
      <c r="BF977" s="357"/>
      <c r="BG977" s="357"/>
      <c r="BH977" s="357"/>
      <c r="BI977" s="357"/>
      <c r="BJ977" s="357"/>
      <c r="BK977" s="357"/>
    </row>
    <row r="978" spans="1:63" ht="9.75" customHeight="1">
      <c r="A978" s="357"/>
      <c r="B978" s="357"/>
      <c r="C978" s="357"/>
      <c r="D978" s="357"/>
      <c r="E978" s="357"/>
      <c r="F978" s="359"/>
      <c r="G978" s="357"/>
      <c r="H978" s="357"/>
      <c r="I978" s="357"/>
      <c r="J978" s="357"/>
      <c r="K978" s="357"/>
      <c r="L978" s="357"/>
      <c r="M978" s="357"/>
      <c r="N978" s="357"/>
      <c r="O978" s="357"/>
      <c r="P978" s="357"/>
      <c r="Q978" s="357"/>
      <c r="R978" s="357"/>
      <c r="S978" s="357"/>
      <c r="T978" s="357"/>
      <c r="U978" s="357"/>
      <c r="V978" s="357"/>
      <c r="W978" s="357"/>
      <c r="X978" s="357"/>
      <c r="Y978" s="357"/>
      <c r="Z978" s="357"/>
      <c r="AA978" s="357"/>
      <c r="AB978" s="357"/>
      <c r="AC978" s="357"/>
      <c r="AD978" s="357"/>
      <c r="AE978" s="357"/>
      <c r="AF978" s="357"/>
      <c r="AG978" s="357"/>
      <c r="AH978" s="357"/>
      <c r="AI978" s="357"/>
      <c r="AJ978" s="357"/>
      <c r="AK978" s="357"/>
      <c r="AL978" s="357"/>
      <c r="AM978" s="357"/>
      <c r="AN978" s="357"/>
      <c r="AO978" s="357"/>
      <c r="AP978" s="357"/>
      <c r="AQ978" s="357"/>
      <c r="AR978" s="357"/>
      <c r="AS978" s="357"/>
      <c r="AT978" s="357"/>
      <c r="AU978" s="357"/>
      <c r="AV978" s="357"/>
      <c r="AW978" s="357"/>
      <c r="AX978" s="357"/>
      <c r="AY978" s="357"/>
      <c r="AZ978" s="357"/>
      <c r="BA978" s="357"/>
      <c r="BB978" s="357"/>
      <c r="BC978" s="357"/>
      <c r="BD978" s="357"/>
      <c r="BE978" s="357"/>
      <c r="BF978" s="357"/>
      <c r="BG978" s="357"/>
      <c r="BH978" s="357"/>
      <c r="BI978" s="357"/>
      <c r="BJ978" s="357"/>
      <c r="BK978" s="357"/>
    </row>
    <row r="979" spans="1:63" ht="9.75" customHeight="1">
      <c r="A979" s="357"/>
      <c r="B979" s="357"/>
      <c r="C979" s="357"/>
      <c r="D979" s="357"/>
      <c r="E979" s="357"/>
      <c r="F979" s="359"/>
      <c r="G979" s="357"/>
      <c r="H979" s="357"/>
      <c r="I979" s="357"/>
      <c r="J979" s="357"/>
      <c r="K979" s="357"/>
      <c r="L979" s="357"/>
      <c r="M979" s="357"/>
      <c r="N979" s="357"/>
      <c r="O979" s="357"/>
      <c r="P979" s="357"/>
      <c r="Q979" s="357"/>
      <c r="R979" s="357"/>
      <c r="S979" s="357"/>
      <c r="T979" s="357"/>
      <c r="U979" s="357"/>
      <c r="V979" s="357"/>
      <c r="W979" s="357"/>
      <c r="X979" s="357"/>
      <c r="Y979" s="357"/>
      <c r="Z979" s="357"/>
      <c r="AA979" s="357"/>
      <c r="AB979" s="357"/>
      <c r="AC979" s="357"/>
      <c r="AD979" s="357"/>
      <c r="AE979" s="357"/>
      <c r="AF979" s="357"/>
      <c r="AG979" s="357"/>
      <c r="AH979" s="357"/>
      <c r="AI979" s="357"/>
      <c r="AJ979" s="357"/>
      <c r="AK979" s="357"/>
      <c r="AL979" s="357"/>
      <c r="AM979" s="357"/>
      <c r="AN979" s="357"/>
      <c r="AO979" s="357"/>
      <c r="AP979" s="357"/>
      <c r="AQ979" s="357"/>
      <c r="AR979" s="357"/>
      <c r="AS979" s="357"/>
      <c r="AT979" s="357"/>
      <c r="AU979" s="357"/>
      <c r="AV979" s="357"/>
      <c r="AW979" s="357"/>
      <c r="AX979" s="357"/>
      <c r="AY979" s="357"/>
      <c r="AZ979" s="357"/>
      <c r="BA979" s="357"/>
      <c r="BB979" s="357"/>
      <c r="BC979" s="357"/>
      <c r="BD979" s="357"/>
      <c r="BE979" s="357"/>
      <c r="BF979" s="357"/>
      <c r="BG979" s="357"/>
      <c r="BH979" s="357"/>
      <c r="BI979" s="357"/>
      <c r="BJ979" s="357"/>
      <c r="BK979" s="357"/>
    </row>
    <row r="980" spans="1:63" ht="9.75" customHeight="1">
      <c r="A980" s="357"/>
      <c r="B980" s="357"/>
      <c r="C980" s="357"/>
      <c r="D980" s="357"/>
      <c r="E980" s="357"/>
      <c r="F980" s="359"/>
      <c r="G980" s="357"/>
      <c r="H980" s="357"/>
      <c r="I980" s="357"/>
      <c r="J980" s="357"/>
      <c r="K980" s="357"/>
      <c r="L980" s="357"/>
      <c r="M980" s="357"/>
      <c r="N980" s="357"/>
      <c r="O980" s="357"/>
      <c r="P980" s="357"/>
      <c r="Q980" s="357"/>
      <c r="R980" s="357"/>
      <c r="S980" s="357"/>
      <c r="T980" s="357"/>
      <c r="U980" s="357"/>
      <c r="V980" s="357"/>
      <c r="W980" s="357"/>
      <c r="X980" s="357"/>
      <c r="Y980" s="357"/>
      <c r="Z980" s="357"/>
      <c r="AA980" s="357"/>
      <c r="AB980" s="357"/>
      <c r="AC980" s="357"/>
      <c r="AD980" s="357"/>
      <c r="AE980" s="357"/>
      <c r="AF980" s="357"/>
      <c r="AG980" s="357"/>
      <c r="AH980" s="357"/>
      <c r="AI980" s="357"/>
      <c r="AJ980" s="357"/>
      <c r="AK980" s="357"/>
      <c r="AL980" s="357"/>
      <c r="AM980" s="357"/>
      <c r="AN980" s="357"/>
      <c r="AO980" s="357"/>
      <c r="AP980" s="357"/>
      <c r="AQ980" s="357"/>
      <c r="AR980" s="357"/>
      <c r="AS980" s="357"/>
      <c r="AT980" s="357"/>
      <c r="AU980" s="357"/>
      <c r="AV980" s="357"/>
      <c r="AW980" s="357"/>
      <c r="AX980" s="357"/>
      <c r="AY980" s="357"/>
      <c r="AZ980" s="357"/>
      <c r="BA980" s="357"/>
      <c r="BB980" s="357"/>
      <c r="BC980" s="357"/>
      <c r="BD980" s="357"/>
      <c r="BE980" s="357"/>
      <c r="BF980" s="357"/>
      <c r="BG980" s="357"/>
      <c r="BH980" s="357"/>
      <c r="BI980" s="357"/>
      <c r="BJ980" s="357"/>
      <c r="BK980" s="357"/>
    </row>
    <row r="981" spans="1:63" ht="9.75" customHeight="1">
      <c r="A981" s="357"/>
      <c r="B981" s="357"/>
      <c r="C981" s="357"/>
      <c r="D981" s="357"/>
      <c r="E981" s="357"/>
      <c r="F981" s="359"/>
      <c r="G981" s="357"/>
      <c r="H981" s="357"/>
      <c r="I981" s="357"/>
      <c r="J981" s="357"/>
      <c r="K981" s="357"/>
      <c r="L981" s="357"/>
      <c r="M981" s="357"/>
      <c r="N981" s="357"/>
      <c r="O981" s="357"/>
      <c r="P981" s="357"/>
      <c r="Q981" s="357"/>
      <c r="R981" s="357"/>
      <c r="S981" s="357"/>
      <c r="T981" s="357"/>
      <c r="U981" s="357"/>
      <c r="V981" s="357"/>
      <c r="W981" s="357"/>
      <c r="X981" s="357"/>
      <c r="Y981" s="357"/>
      <c r="Z981" s="357"/>
      <c r="AA981" s="357"/>
      <c r="AB981" s="357"/>
      <c r="AC981" s="357"/>
      <c r="AD981" s="357"/>
      <c r="AE981" s="357"/>
      <c r="AF981" s="357"/>
      <c r="AG981" s="357"/>
      <c r="AH981" s="357"/>
      <c r="AI981" s="357"/>
      <c r="AJ981" s="357"/>
      <c r="AK981" s="357"/>
      <c r="AL981" s="357"/>
      <c r="AM981" s="357"/>
      <c r="AN981" s="357"/>
      <c r="AO981" s="357"/>
      <c r="AP981" s="357"/>
      <c r="AQ981" s="357"/>
      <c r="AR981" s="357"/>
      <c r="AS981" s="357"/>
      <c r="AT981" s="357"/>
      <c r="AU981" s="357"/>
      <c r="AV981" s="357"/>
      <c r="AW981" s="357"/>
      <c r="AX981" s="357"/>
      <c r="AY981" s="357"/>
      <c r="AZ981" s="357"/>
      <c r="BA981" s="357"/>
      <c r="BB981" s="357"/>
      <c r="BC981" s="357"/>
      <c r="BD981" s="357"/>
      <c r="BE981" s="357"/>
      <c r="BF981" s="357"/>
      <c r="BG981" s="357"/>
      <c r="BH981" s="357"/>
      <c r="BI981" s="357"/>
      <c r="BJ981" s="357"/>
      <c r="BK981" s="357"/>
    </row>
    <row r="982" spans="1:63" ht="9.75" customHeight="1">
      <c r="A982" s="357"/>
      <c r="B982" s="357"/>
      <c r="C982" s="357"/>
      <c r="D982" s="357"/>
      <c r="E982" s="357"/>
      <c r="F982" s="359"/>
      <c r="G982" s="357"/>
      <c r="H982" s="357"/>
      <c r="I982" s="357"/>
      <c r="J982" s="357"/>
      <c r="K982" s="357"/>
      <c r="L982" s="357"/>
      <c r="M982" s="357"/>
      <c r="N982" s="357"/>
      <c r="O982" s="357"/>
      <c r="P982" s="357"/>
      <c r="Q982" s="357"/>
      <c r="R982" s="357"/>
      <c r="S982" s="357"/>
      <c r="T982" s="357"/>
      <c r="U982" s="357"/>
      <c r="V982" s="357"/>
      <c r="W982" s="357"/>
      <c r="X982" s="357"/>
      <c r="Y982" s="357"/>
      <c r="Z982" s="357"/>
      <c r="AA982" s="357"/>
      <c r="AB982" s="357"/>
      <c r="AC982" s="357"/>
      <c r="AD982" s="357"/>
      <c r="AE982" s="357"/>
      <c r="AF982" s="357"/>
      <c r="AG982" s="357"/>
      <c r="AH982" s="357"/>
      <c r="AI982" s="357"/>
      <c r="AJ982" s="357"/>
      <c r="AK982" s="357"/>
      <c r="AL982" s="357"/>
      <c r="AM982" s="357"/>
      <c r="AN982" s="357"/>
      <c r="AO982" s="357"/>
      <c r="AP982" s="357"/>
      <c r="AQ982" s="357"/>
      <c r="AR982" s="357"/>
      <c r="AS982" s="357"/>
      <c r="AT982" s="357"/>
      <c r="AU982" s="357"/>
      <c r="AV982" s="357"/>
      <c r="AW982" s="357"/>
      <c r="AX982" s="357"/>
      <c r="AY982" s="357"/>
      <c r="AZ982" s="357"/>
      <c r="BA982" s="357"/>
      <c r="BB982" s="357"/>
      <c r="BC982" s="357"/>
      <c r="BD982" s="357"/>
      <c r="BE982" s="357"/>
      <c r="BF982" s="357"/>
      <c r="BG982" s="357"/>
      <c r="BH982" s="357"/>
      <c r="BI982" s="357"/>
      <c r="BJ982" s="357"/>
      <c r="BK982" s="357"/>
    </row>
    <row r="983" spans="1:63" ht="9.75" customHeight="1">
      <c r="A983" s="357"/>
      <c r="B983" s="357"/>
      <c r="C983" s="357"/>
      <c r="D983" s="357"/>
      <c r="E983" s="357"/>
      <c r="F983" s="359"/>
      <c r="G983" s="357"/>
      <c r="H983" s="357"/>
      <c r="I983" s="357"/>
      <c r="J983" s="357"/>
      <c r="K983" s="357"/>
      <c r="L983" s="357"/>
      <c r="M983" s="357"/>
      <c r="N983" s="357"/>
      <c r="O983" s="357"/>
      <c r="P983" s="357"/>
      <c r="Q983" s="357"/>
      <c r="R983" s="357"/>
      <c r="S983" s="357"/>
      <c r="T983" s="357"/>
      <c r="U983" s="357"/>
      <c r="V983" s="357"/>
      <c r="W983" s="357"/>
      <c r="X983" s="357"/>
      <c r="Y983" s="357"/>
      <c r="Z983" s="357"/>
      <c r="AA983" s="357"/>
      <c r="AB983" s="357"/>
      <c r="AC983" s="357"/>
      <c r="AD983" s="357"/>
      <c r="AE983" s="357"/>
      <c r="AF983" s="357"/>
      <c r="AG983" s="357"/>
      <c r="AH983" s="357"/>
      <c r="AI983" s="357"/>
      <c r="AJ983" s="357"/>
      <c r="AK983" s="357"/>
      <c r="AL983" s="357"/>
      <c r="AM983" s="357"/>
      <c r="AN983" s="357"/>
      <c r="AO983" s="357"/>
      <c r="AP983" s="357"/>
      <c r="AQ983" s="357"/>
      <c r="AR983" s="357"/>
      <c r="AS983" s="357"/>
      <c r="AT983" s="357"/>
      <c r="AU983" s="357"/>
      <c r="AV983" s="357"/>
      <c r="AW983" s="357"/>
      <c r="AX983" s="357"/>
      <c r="AY983" s="357"/>
      <c r="AZ983" s="357"/>
      <c r="BA983" s="357"/>
      <c r="BB983" s="357"/>
      <c r="BC983" s="357"/>
      <c r="BD983" s="357"/>
      <c r="BE983" s="357"/>
      <c r="BF983" s="357"/>
      <c r="BG983" s="357"/>
      <c r="BH983" s="357"/>
      <c r="BI983" s="357"/>
      <c r="BJ983" s="357"/>
      <c r="BK983" s="357"/>
    </row>
    <row r="984" spans="1:63" ht="9.75" customHeight="1">
      <c r="A984" s="357"/>
      <c r="B984" s="357"/>
      <c r="C984" s="357"/>
      <c r="D984" s="357"/>
      <c r="E984" s="357"/>
      <c r="F984" s="359"/>
      <c r="G984" s="357"/>
      <c r="H984" s="357"/>
      <c r="I984" s="357"/>
      <c r="J984" s="357"/>
      <c r="K984" s="357"/>
      <c r="L984" s="357"/>
      <c r="M984" s="357"/>
      <c r="N984" s="357"/>
      <c r="O984" s="357"/>
      <c r="P984" s="357"/>
      <c r="Q984" s="357"/>
      <c r="R984" s="357"/>
      <c r="S984" s="357"/>
      <c r="T984" s="357"/>
      <c r="U984" s="357"/>
      <c r="V984" s="357"/>
      <c r="W984" s="357"/>
      <c r="X984" s="357"/>
      <c r="Y984" s="357"/>
      <c r="Z984" s="357"/>
      <c r="AA984" s="357"/>
      <c r="AB984" s="357"/>
      <c r="AC984" s="357"/>
      <c r="AD984" s="357"/>
      <c r="AE984" s="357"/>
      <c r="AF984" s="357"/>
      <c r="AG984" s="357"/>
      <c r="AH984" s="357"/>
      <c r="AI984" s="357"/>
      <c r="AJ984" s="357"/>
      <c r="AK984" s="357"/>
      <c r="AL984" s="357"/>
      <c r="AM984" s="357"/>
      <c r="AN984" s="357"/>
      <c r="AO984" s="357"/>
      <c r="AP984" s="357"/>
      <c r="AQ984" s="357"/>
      <c r="AR984" s="357"/>
      <c r="AS984" s="357"/>
      <c r="AT984" s="357"/>
      <c r="AU984" s="357"/>
      <c r="AV984" s="357"/>
      <c r="AW984" s="357"/>
      <c r="AX984" s="357"/>
      <c r="AY984" s="357"/>
      <c r="AZ984" s="357"/>
      <c r="BA984" s="357"/>
      <c r="BB984" s="357"/>
      <c r="BC984" s="357"/>
      <c r="BD984" s="357"/>
      <c r="BE984" s="357"/>
      <c r="BF984" s="357"/>
      <c r="BG984" s="357"/>
      <c r="BH984" s="357"/>
      <c r="BI984" s="357"/>
      <c r="BJ984" s="357"/>
      <c r="BK984" s="357"/>
    </row>
    <row r="985" spans="1:63" ht="9.75" customHeight="1">
      <c r="A985" s="357"/>
      <c r="B985" s="357"/>
      <c r="C985" s="357"/>
      <c r="D985" s="357"/>
      <c r="E985" s="357"/>
      <c r="F985" s="359"/>
      <c r="G985" s="357"/>
      <c r="H985" s="357"/>
      <c r="I985" s="357"/>
      <c r="J985" s="357"/>
      <c r="K985" s="357"/>
      <c r="L985" s="357"/>
      <c r="M985" s="357"/>
      <c r="N985" s="357"/>
      <c r="O985" s="357"/>
      <c r="P985" s="357"/>
      <c r="Q985" s="357"/>
      <c r="R985" s="357"/>
      <c r="S985" s="357"/>
      <c r="T985" s="357"/>
      <c r="U985" s="357"/>
      <c r="V985" s="357"/>
      <c r="W985" s="357"/>
      <c r="X985" s="357"/>
      <c r="Y985" s="357"/>
      <c r="Z985" s="357"/>
      <c r="AA985" s="357"/>
      <c r="AB985" s="357"/>
      <c r="AC985" s="357"/>
      <c r="AD985" s="357"/>
      <c r="AE985" s="357"/>
      <c r="AF985" s="357"/>
      <c r="AG985" s="357"/>
      <c r="AH985" s="357"/>
      <c r="AI985" s="357"/>
      <c r="AJ985" s="357"/>
      <c r="AK985" s="357"/>
      <c r="AL985" s="357"/>
      <c r="AM985" s="357"/>
      <c r="AN985" s="357"/>
      <c r="AO985" s="357"/>
      <c r="AP985" s="357"/>
      <c r="AQ985" s="357"/>
      <c r="AR985" s="357"/>
      <c r="AS985" s="357"/>
      <c r="AT985" s="357"/>
      <c r="AU985" s="357"/>
      <c r="AV985" s="357"/>
      <c r="AW985" s="357"/>
      <c r="AX985" s="357"/>
      <c r="AY985" s="357"/>
      <c r="AZ985" s="357"/>
      <c r="BA985" s="357"/>
      <c r="BB985" s="357"/>
      <c r="BC985" s="357"/>
      <c r="BD985" s="357"/>
      <c r="BE985" s="357"/>
      <c r="BF985" s="357"/>
      <c r="BG985" s="357"/>
      <c r="BH985" s="357"/>
      <c r="BI985" s="357"/>
      <c r="BJ985" s="357"/>
      <c r="BK985" s="357"/>
    </row>
    <row r="986" spans="1:63" ht="9.75" customHeight="1">
      <c r="A986" s="357"/>
      <c r="B986" s="357"/>
      <c r="C986" s="357"/>
      <c r="D986" s="357"/>
      <c r="E986" s="357"/>
      <c r="F986" s="359"/>
      <c r="G986" s="357"/>
      <c r="H986" s="357"/>
      <c r="I986" s="357"/>
      <c r="J986" s="357"/>
      <c r="K986" s="357"/>
      <c r="L986" s="357"/>
      <c r="M986" s="357"/>
      <c r="N986" s="357"/>
      <c r="O986" s="357"/>
      <c r="P986" s="357"/>
      <c r="Q986" s="357"/>
      <c r="R986" s="357"/>
      <c r="S986" s="357"/>
      <c r="T986" s="357"/>
      <c r="U986" s="357"/>
      <c r="V986" s="357"/>
      <c r="W986" s="357"/>
      <c r="X986" s="357"/>
      <c r="Y986" s="357"/>
      <c r="Z986" s="357"/>
      <c r="AA986" s="357"/>
      <c r="AB986" s="357"/>
      <c r="AC986" s="357"/>
      <c r="AD986" s="357"/>
      <c r="AE986" s="357"/>
      <c r="AF986" s="357"/>
      <c r="AG986" s="357"/>
      <c r="AH986" s="357"/>
      <c r="AI986" s="357"/>
      <c r="AJ986" s="357"/>
      <c r="AK986" s="357"/>
      <c r="AL986" s="357"/>
      <c r="AM986" s="357"/>
      <c r="AN986" s="357"/>
      <c r="AO986" s="357"/>
      <c r="AP986" s="357"/>
      <c r="AQ986" s="357"/>
      <c r="AR986" s="357"/>
      <c r="AS986" s="357"/>
      <c r="AT986" s="357"/>
      <c r="AU986" s="357"/>
      <c r="AV986" s="357"/>
      <c r="AW986" s="357"/>
      <c r="AX986" s="357"/>
      <c r="AY986" s="357"/>
      <c r="AZ986" s="357"/>
      <c r="BA986" s="357"/>
      <c r="BB986" s="357"/>
      <c r="BC986" s="357"/>
      <c r="BD986" s="357"/>
      <c r="BE986" s="357"/>
      <c r="BF986" s="357"/>
      <c r="BG986" s="357"/>
      <c r="BH986" s="357"/>
      <c r="BI986" s="357"/>
      <c r="BJ986" s="357"/>
      <c r="BK986" s="357"/>
    </row>
    <row r="987" spans="1:63" ht="9.75" customHeight="1">
      <c r="A987" s="357"/>
      <c r="B987" s="357"/>
      <c r="C987" s="357"/>
      <c r="D987" s="357"/>
      <c r="E987" s="357"/>
      <c r="F987" s="359"/>
      <c r="G987" s="357"/>
      <c r="H987" s="357"/>
      <c r="I987" s="357"/>
      <c r="J987" s="357"/>
      <c r="K987" s="357"/>
      <c r="L987" s="357"/>
      <c r="M987" s="357"/>
      <c r="N987" s="357"/>
      <c r="O987" s="357"/>
      <c r="P987" s="357"/>
      <c r="Q987" s="357"/>
      <c r="R987" s="357"/>
      <c r="S987" s="357"/>
      <c r="T987" s="357"/>
      <c r="U987" s="357"/>
      <c r="V987" s="357"/>
      <c r="W987" s="357"/>
      <c r="X987" s="357"/>
      <c r="Y987" s="357"/>
      <c r="Z987" s="357"/>
      <c r="AA987" s="357"/>
      <c r="AB987" s="357"/>
      <c r="AC987" s="357"/>
      <c r="AD987" s="357"/>
      <c r="AE987" s="357"/>
      <c r="AF987" s="357"/>
      <c r="AG987" s="357"/>
      <c r="AH987" s="357"/>
      <c r="AI987" s="357"/>
      <c r="AJ987" s="357"/>
      <c r="AK987" s="357"/>
      <c r="AL987" s="357"/>
      <c r="AM987" s="357"/>
      <c r="AN987" s="357"/>
      <c r="AO987" s="357"/>
      <c r="AP987" s="357"/>
      <c r="AQ987" s="357"/>
      <c r="AR987" s="357"/>
      <c r="AS987" s="357"/>
      <c r="AT987" s="357"/>
      <c r="AU987" s="357"/>
      <c r="AV987" s="357"/>
      <c r="AW987" s="357"/>
      <c r="AX987" s="357"/>
      <c r="AY987" s="357"/>
      <c r="AZ987" s="357"/>
      <c r="BA987" s="357"/>
      <c r="BB987" s="357"/>
      <c r="BC987" s="357"/>
      <c r="BD987" s="357"/>
      <c r="BE987" s="357"/>
      <c r="BF987" s="357"/>
      <c r="BG987" s="357"/>
      <c r="BH987" s="357"/>
      <c r="BI987" s="357"/>
      <c r="BJ987" s="357"/>
      <c r="BK987" s="357"/>
    </row>
    <row r="988" spans="1:63" ht="9.75" customHeight="1">
      <c r="A988" s="357"/>
      <c r="B988" s="357"/>
      <c r="C988" s="357"/>
      <c r="D988" s="357"/>
      <c r="E988" s="357"/>
      <c r="F988" s="359"/>
      <c r="G988" s="357"/>
      <c r="H988" s="357"/>
      <c r="I988" s="357"/>
      <c r="J988" s="357"/>
      <c r="K988" s="357"/>
      <c r="L988" s="357"/>
      <c r="M988" s="357"/>
      <c r="N988" s="357"/>
      <c r="O988" s="357"/>
      <c r="P988" s="357"/>
      <c r="Q988" s="357"/>
      <c r="R988" s="357"/>
      <c r="S988" s="357"/>
      <c r="T988" s="357"/>
      <c r="U988" s="357"/>
      <c r="V988" s="357"/>
      <c r="W988" s="357"/>
      <c r="X988" s="357"/>
      <c r="Y988" s="357"/>
      <c r="Z988" s="357"/>
      <c r="AA988" s="357"/>
      <c r="AB988" s="357"/>
      <c r="AC988" s="357"/>
      <c r="AD988" s="357"/>
      <c r="AE988" s="357"/>
      <c r="AF988" s="357"/>
      <c r="AG988" s="357"/>
      <c r="AH988" s="357"/>
      <c r="AI988" s="357"/>
      <c r="AJ988" s="357"/>
      <c r="AK988" s="357"/>
      <c r="AL988" s="357"/>
      <c r="AM988" s="357"/>
      <c r="AN988" s="357"/>
      <c r="AO988" s="357"/>
      <c r="AP988" s="357"/>
      <c r="AQ988" s="357"/>
      <c r="AR988" s="357"/>
      <c r="AS988" s="357"/>
      <c r="AT988" s="357"/>
      <c r="AU988" s="357"/>
      <c r="AV988" s="357"/>
      <c r="AW988" s="357"/>
      <c r="AX988" s="357"/>
      <c r="AY988" s="357"/>
      <c r="AZ988" s="357"/>
      <c r="BA988" s="357"/>
      <c r="BB988" s="357"/>
      <c r="BC988" s="357"/>
      <c r="BD988" s="357"/>
      <c r="BE988" s="357"/>
      <c r="BF988" s="357"/>
      <c r="BG988" s="357"/>
      <c r="BH988" s="357"/>
      <c r="BI988" s="357"/>
      <c r="BJ988" s="357"/>
      <c r="BK988" s="357"/>
    </row>
    <row r="989" spans="1:63" ht="9.75" customHeight="1">
      <c r="A989" s="357"/>
      <c r="B989" s="357"/>
      <c r="C989" s="357"/>
      <c r="D989" s="357"/>
      <c r="E989" s="357"/>
      <c r="F989" s="359"/>
      <c r="G989" s="357"/>
      <c r="H989" s="357"/>
      <c r="I989" s="357"/>
      <c r="J989" s="357"/>
      <c r="K989" s="357"/>
      <c r="L989" s="357"/>
      <c r="M989" s="357"/>
      <c r="N989" s="357"/>
      <c r="O989" s="357"/>
      <c r="P989" s="357"/>
      <c r="Q989" s="357"/>
      <c r="R989" s="357"/>
      <c r="S989" s="357"/>
      <c r="T989" s="357"/>
      <c r="U989" s="357"/>
      <c r="V989" s="357"/>
      <c r="W989" s="357"/>
      <c r="X989" s="357"/>
      <c r="Y989" s="357"/>
      <c r="Z989" s="357"/>
      <c r="AA989" s="357"/>
      <c r="AB989" s="357"/>
      <c r="AC989" s="357"/>
      <c r="AD989" s="357"/>
      <c r="AE989" s="357"/>
      <c r="AF989" s="357"/>
      <c r="AG989" s="357"/>
      <c r="AH989" s="357"/>
      <c r="AI989" s="357"/>
      <c r="AJ989" s="357"/>
      <c r="AK989" s="357"/>
      <c r="AL989" s="357"/>
      <c r="AM989" s="357"/>
      <c r="AN989" s="357"/>
      <c r="AO989" s="357"/>
      <c r="AP989" s="357"/>
      <c r="AQ989" s="357"/>
      <c r="AR989" s="357"/>
      <c r="AS989" s="357"/>
      <c r="AT989" s="357"/>
      <c r="AU989" s="357"/>
      <c r="AV989" s="357"/>
      <c r="AW989" s="357"/>
      <c r="AX989" s="357"/>
      <c r="AY989" s="357"/>
      <c r="AZ989" s="357"/>
      <c r="BA989" s="357"/>
      <c r="BB989" s="357"/>
      <c r="BC989" s="357"/>
      <c r="BD989" s="357"/>
      <c r="BE989" s="357"/>
      <c r="BF989" s="357"/>
      <c r="BG989" s="357"/>
      <c r="BH989" s="357"/>
      <c r="BI989" s="357"/>
      <c r="BJ989" s="357"/>
      <c r="BK989" s="357"/>
    </row>
    <row r="990" spans="1:63" ht="9.75" customHeight="1">
      <c r="A990" s="357"/>
      <c r="B990" s="357"/>
      <c r="C990" s="357"/>
      <c r="D990" s="357"/>
      <c r="E990" s="357"/>
      <c r="F990" s="359"/>
      <c r="G990" s="357"/>
      <c r="H990" s="357"/>
      <c r="I990" s="357"/>
      <c r="J990" s="357"/>
      <c r="K990" s="357"/>
      <c r="L990" s="357"/>
      <c r="M990" s="357"/>
      <c r="N990" s="357"/>
      <c r="O990" s="357"/>
      <c r="P990" s="357"/>
      <c r="Q990" s="357"/>
      <c r="R990" s="357"/>
      <c r="S990" s="357"/>
      <c r="T990" s="357"/>
      <c r="U990" s="357"/>
      <c r="V990" s="357"/>
      <c r="W990" s="357"/>
      <c r="X990" s="357"/>
      <c r="Y990" s="357"/>
      <c r="Z990" s="357"/>
      <c r="AA990" s="357"/>
      <c r="AB990" s="357"/>
      <c r="AC990" s="357"/>
      <c r="AD990" s="357"/>
      <c r="AE990" s="357"/>
      <c r="AF990" s="357"/>
      <c r="AG990" s="357"/>
      <c r="AH990" s="357"/>
      <c r="AI990" s="357"/>
      <c r="AJ990" s="357"/>
      <c r="AK990" s="357"/>
      <c r="AL990" s="357"/>
      <c r="AM990" s="357"/>
      <c r="AN990" s="357"/>
      <c r="AO990" s="357"/>
      <c r="AP990" s="357"/>
      <c r="AQ990" s="357"/>
      <c r="AR990" s="357"/>
      <c r="AS990" s="357"/>
      <c r="AT990" s="357"/>
      <c r="AU990" s="357"/>
      <c r="AV990" s="357"/>
      <c r="AW990" s="357"/>
      <c r="AX990" s="357"/>
      <c r="AY990" s="357"/>
      <c r="AZ990" s="357"/>
      <c r="BA990" s="357"/>
      <c r="BB990" s="357"/>
      <c r="BC990" s="357"/>
      <c r="BD990" s="357"/>
      <c r="BE990" s="357"/>
      <c r="BF990" s="357"/>
      <c r="BG990" s="357"/>
      <c r="BH990" s="357"/>
      <c r="BI990" s="357"/>
      <c r="BJ990" s="357"/>
      <c r="BK990" s="357"/>
    </row>
    <row r="991" spans="1:63" ht="9.75" customHeight="1">
      <c r="A991" s="357"/>
      <c r="B991" s="357"/>
      <c r="C991" s="357"/>
      <c r="D991" s="357"/>
      <c r="E991" s="357"/>
      <c r="F991" s="359"/>
      <c r="G991" s="357"/>
      <c r="H991" s="357"/>
      <c r="I991" s="357"/>
      <c r="J991" s="357"/>
      <c r="K991" s="357"/>
      <c r="L991" s="357"/>
      <c r="M991" s="357"/>
      <c r="N991" s="357"/>
      <c r="O991" s="357"/>
      <c r="P991" s="357"/>
      <c r="Q991" s="357"/>
      <c r="R991" s="357"/>
      <c r="S991" s="357"/>
      <c r="T991" s="357"/>
      <c r="U991" s="357"/>
      <c r="V991" s="357"/>
      <c r="W991" s="357"/>
      <c r="X991" s="357"/>
      <c r="Y991" s="357"/>
      <c r="Z991" s="357"/>
      <c r="AA991" s="357"/>
      <c r="AB991" s="357"/>
      <c r="AC991" s="357"/>
      <c r="AD991" s="357"/>
      <c r="AE991" s="357"/>
      <c r="AF991" s="357"/>
      <c r="AG991" s="357"/>
      <c r="AH991" s="357"/>
      <c r="AI991" s="357"/>
      <c r="AJ991" s="357"/>
      <c r="AK991" s="357"/>
      <c r="AL991" s="357"/>
      <c r="AM991" s="357"/>
      <c r="AN991" s="357"/>
      <c r="AO991" s="357"/>
      <c r="AP991" s="357"/>
      <c r="AQ991" s="357"/>
      <c r="AR991" s="357"/>
      <c r="AS991" s="357"/>
      <c r="AT991" s="357"/>
      <c r="AU991" s="357"/>
      <c r="AV991" s="357"/>
      <c r="AW991" s="357"/>
      <c r="AX991" s="357"/>
      <c r="AY991" s="357"/>
      <c r="AZ991" s="357"/>
      <c r="BA991" s="357"/>
      <c r="BB991" s="357"/>
      <c r="BC991" s="357"/>
      <c r="BD991" s="357"/>
      <c r="BE991" s="357"/>
      <c r="BF991" s="357"/>
      <c r="BG991" s="357"/>
      <c r="BH991" s="357"/>
      <c r="BI991" s="357"/>
      <c r="BJ991" s="357"/>
      <c r="BK991" s="357"/>
    </row>
    <row r="992" spans="1:63" ht="9.75" customHeight="1">
      <c r="A992" s="357"/>
      <c r="B992" s="357"/>
      <c r="C992" s="357"/>
      <c r="D992" s="357"/>
      <c r="E992" s="357"/>
      <c r="F992" s="359"/>
      <c r="G992" s="357"/>
      <c r="H992" s="357"/>
      <c r="I992" s="357"/>
      <c r="J992" s="357"/>
      <c r="K992" s="357"/>
      <c r="L992" s="357"/>
      <c r="M992" s="357"/>
      <c r="N992" s="357"/>
      <c r="O992" s="357"/>
      <c r="P992" s="357"/>
      <c r="Q992" s="357"/>
      <c r="R992" s="357"/>
      <c r="S992" s="357"/>
      <c r="T992" s="357"/>
      <c r="U992" s="357"/>
      <c r="V992" s="357"/>
      <c r="W992" s="357"/>
      <c r="X992" s="357"/>
      <c r="Y992" s="357"/>
      <c r="Z992" s="357"/>
      <c r="AA992" s="357"/>
      <c r="AB992" s="357"/>
      <c r="AC992" s="357"/>
      <c r="AD992" s="357"/>
      <c r="AE992" s="357"/>
      <c r="AF992" s="357"/>
      <c r="AG992" s="357"/>
      <c r="AH992" s="357"/>
      <c r="AI992" s="357"/>
      <c r="AJ992" s="357"/>
      <c r="AK992" s="357"/>
      <c r="AL992" s="357"/>
      <c r="AM992" s="357"/>
      <c r="AN992" s="357"/>
      <c r="AO992" s="357"/>
      <c r="AP992" s="357"/>
      <c r="AQ992" s="357"/>
      <c r="AR992" s="357"/>
      <c r="AS992" s="357"/>
      <c r="AT992" s="357"/>
      <c r="AU992" s="357"/>
      <c r="AV992" s="357"/>
      <c r="AW992" s="357"/>
      <c r="AX992" s="357"/>
      <c r="AY992" s="357"/>
      <c r="AZ992" s="357"/>
      <c r="BA992" s="357"/>
      <c r="BB992" s="357"/>
      <c r="BC992" s="357"/>
      <c r="BD992" s="357"/>
      <c r="BE992" s="357"/>
      <c r="BF992" s="357"/>
      <c r="BG992" s="357"/>
      <c r="BH992" s="357"/>
      <c r="BI992" s="357"/>
      <c r="BJ992" s="357"/>
      <c r="BK992" s="357"/>
    </row>
    <row r="993" spans="1:63" ht="9.75" customHeight="1">
      <c r="A993" s="357"/>
      <c r="B993" s="357"/>
      <c r="C993" s="357"/>
      <c r="D993" s="357"/>
      <c r="E993" s="357"/>
      <c r="F993" s="359"/>
      <c r="G993" s="357"/>
      <c r="H993" s="357"/>
      <c r="I993" s="357"/>
      <c r="J993" s="357"/>
      <c r="K993" s="357"/>
      <c r="L993" s="357"/>
      <c r="M993" s="357"/>
      <c r="N993" s="357"/>
      <c r="O993" s="357"/>
      <c r="P993" s="357"/>
      <c r="Q993" s="357"/>
      <c r="R993" s="357"/>
      <c r="S993" s="357"/>
      <c r="T993" s="357"/>
      <c r="U993" s="357"/>
      <c r="V993" s="357"/>
      <c r="W993" s="357"/>
      <c r="X993" s="357"/>
      <c r="Y993" s="357"/>
      <c r="Z993" s="357"/>
      <c r="AA993" s="357"/>
      <c r="AB993" s="357"/>
      <c r="AC993" s="357"/>
      <c r="AD993" s="357"/>
      <c r="AE993" s="357"/>
      <c r="AF993" s="357"/>
      <c r="AG993" s="357"/>
      <c r="AH993" s="357"/>
      <c r="AI993" s="357"/>
      <c r="AJ993" s="357"/>
      <c r="AK993" s="357"/>
      <c r="AL993" s="357"/>
      <c r="AM993" s="357"/>
      <c r="AN993" s="357"/>
      <c r="AO993" s="357"/>
      <c r="AP993" s="357"/>
      <c r="AQ993" s="357"/>
      <c r="AR993" s="357"/>
      <c r="AS993" s="357"/>
      <c r="AT993" s="357"/>
      <c r="AU993" s="357"/>
      <c r="AV993" s="357"/>
      <c r="AW993" s="357"/>
      <c r="AX993" s="357"/>
      <c r="AY993" s="357"/>
      <c r="AZ993" s="357"/>
      <c r="BA993" s="357"/>
      <c r="BB993" s="357"/>
      <c r="BC993" s="357"/>
      <c r="BD993" s="357"/>
      <c r="BE993" s="357"/>
      <c r="BF993" s="357"/>
      <c r="BG993" s="357"/>
      <c r="BH993" s="357"/>
      <c r="BI993" s="357"/>
      <c r="BJ993" s="357"/>
      <c r="BK993" s="357"/>
    </row>
    <row r="994" spans="1:63" ht="9.75" customHeight="1">
      <c r="A994" s="357"/>
      <c r="B994" s="357"/>
      <c r="C994" s="357"/>
      <c r="D994" s="357"/>
      <c r="E994" s="357"/>
      <c r="F994" s="359"/>
      <c r="G994" s="357"/>
      <c r="H994" s="357"/>
      <c r="I994" s="357"/>
      <c r="J994" s="357"/>
      <c r="K994" s="357"/>
      <c r="L994" s="357"/>
      <c r="M994" s="357"/>
      <c r="N994" s="357"/>
      <c r="O994" s="357"/>
      <c r="P994" s="357"/>
      <c r="Q994" s="357"/>
      <c r="R994" s="357"/>
      <c r="S994" s="357"/>
      <c r="T994" s="357"/>
      <c r="U994" s="357"/>
      <c r="V994" s="357"/>
      <c r="W994" s="357"/>
      <c r="X994" s="357"/>
      <c r="Y994" s="357"/>
      <c r="Z994" s="357"/>
      <c r="AA994" s="357"/>
      <c r="AB994" s="357"/>
      <c r="AC994" s="357"/>
      <c r="AD994" s="357"/>
      <c r="AE994" s="357"/>
      <c r="AF994" s="357"/>
      <c r="AG994" s="357"/>
      <c r="AH994" s="357"/>
      <c r="AI994" s="357"/>
      <c r="AJ994" s="357"/>
      <c r="AK994" s="357"/>
      <c r="AL994" s="357"/>
      <c r="AM994" s="357"/>
      <c r="AN994" s="357"/>
      <c r="AO994" s="357"/>
      <c r="AP994" s="357"/>
      <c r="AQ994" s="357"/>
      <c r="AR994" s="357"/>
      <c r="AS994" s="357"/>
      <c r="AT994" s="357"/>
      <c r="AU994" s="357"/>
      <c r="AV994" s="357"/>
      <c r="AW994" s="357"/>
      <c r="AX994" s="357"/>
      <c r="AY994" s="357"/>
      <c r="AZ994" s="357"/>
      <c r="BA994" s="357"/>
      <c r="BB994" s="357"/>
      <c r="BC994" s="357"/>
      <c r="BD994" s="357"/>
      <c r="BE994" s="357"/>
      <c r="BF994" s="357"/>
      <c r="BG994" s="357"/>
      <c r="BH994" s="357"/>
      <c r="BI994" s="357"/>
      <c r="BJ994" s="357"/>
      <c r="BK994" s="357"/>
    </row>
    <row r="995" spans="1:63" ht="9.75" customHeight="1">
      <c r="A995" s="357"/>
      <c r="B995" s="357"/>
      <c r="C995" s="357"/>
      <c r="D995" s="357"/>
      <c r="E995" s="357"/>
      <c r="F995" s="359"/>
      <c r="G995" s="357"/>
      <c r="H995" s="357"/>
      <c r="I995" s="357"/>
      <c r="J995" s="357"/>
      <c r="K995" s="357"/>
      <c r="L995" s="357"/>
      <c r="M995" s="357"/>
      <c r="N995" s="357"/>
      <c r="O995" s="357"/>
      <c r="P995" s="357"/>
      <c r="Q995" s="357"/>
      <c r="R995" s="357"/>
      <c r="S995" s="357"/>
      <c r="T995" s="357"/>
      <c r="U995" s="357"/>
      <c r="V995" s="357"/>
      <c r="W995" s="357"/>
      <c r="X995" s="357"/>
      <c r="Y995" s="357"/>
      <c r="Z995" s="357"/>
      <c r="AA995" s="357"/>
      <c r="AB995" s="357"/>
      <c r="AC995" s="357"/>
      <c r="AD995" s="357"/>
      <c r="AE995" s="357"/>
      <c r="AF995" s="357"/>
      <c r="AG995" s="357"/>
      <c r="AH995" s="357"/>
      <c r="AI995" s="357"/>
      <c r="AJ995" s="357"/>
      <c r="AK995" s="357"/>
      <c r="AL995" s="357"/>
      <c r="AM995" s="357"/>
      <c r="AN995" s="357"/>
      <c r="AO995" s="357"/>
      <c r="AP995" s="357"/>
      <c r="AQ995" s="357"/>
      <c r="AR995" s="357"/>
      <c r="AS995" s="357"/>
      <c r="AT995" s="357"/>
      <c r="AU995" s="357"/>
      <c r="AV995" s="357"/>
      <c r="AW995" s="357"/>
      <c r="AX995" s="357"/>
      <c r="AY995" s="357"/>
      <c r="AZ995" s="357"/>
      <c r="BA995" s="357"/>
      <c r="BB995" s="357"/>
      <c r="BC995" s="357"/>
      <c r="BD995" s="357"/>
      <c r="BE995" s="357"/>
      <c r="BF995" s="357"/>
      <c r="BG995" s="357"/>
      <c r="BH995" s="357"/>
      <c r="BI995" s="357"/>
      <c r="BJ995" s="357"/>
      <c r="BK995" s="357"/>
    </row>
    <row r="996" spans="1:63" ht="9.75" customHeight="1">
      <c r="A996" s="357"/>
      <c r="B996" s="357"/>
      <c r="C996" s="357"/>
      <c r="D996" s="357"/>
      <c r="E996" s="357"/>
      <c r="F996" s="359"/>
      <c r="G996" s="357"/>
      <c r="H996" s="357"/>
      <c r="I996" s="357"/>
      <c r="J996" s="357"/>
      <c r="K996" s="357"/>
      <c r="L996" s="357"/>
      <c r="M996" s="357"/>
      <c r="N996" s="357"/>
      <c r="O996" s="357"/>
      <c r="P996" s="357"/>
      <c r="Q996" s="357"/>
      <c r="R996" s="357"/>
      <c r="S996" s="357"/>
      <c r="T996" s="357"/>
      <c r="U996" s="357"/>
      <c r="V996" s="357"/>
      <c r="W996" s="357"/>
      <c r="X996" s="357"/>
      <c r="Y996" s="357"/>
      <c r="Z996" s="357"/>
      <c r="AA996" s="357"/>
      <c r="AB996" s="357"/>
      <c r="AC996" s="357"/>
      <c r="AD996" s="357"/>
      <c r="AE996" s="357"/>
      <c r="AF996" s="357"/>
      <c r="AG996" s="357"/>
      <c r="AH996" s="357"/>
      <c r="AI996" s="357"/>
      <c r="AJ996" s="357"/>
      <c r="AK996" s="357"/>
      <c r="AL996" s="357"/>
      <c r="AM996" s="357"/>
      <c r="AN996" s="357"/>
      <c r="AO996" s="357"/>
      <c r="AP996" s="357"/>
      <c r="AQ996" s="357"/>
      <c r="AR996" s="357"/>
      <c r="AS996" s="357"/>
      <c r="AT996" s="357"/>
      <c r="AU996" s="357"/>
      <c r="AV996" s="357"/>
      <c r="AW996" s="357"/>
      <c r="AX996" s="357"/>
      <c r="AY996" s="357"/>
      <c r="AZ996" s="357"/>
      <c r="BA996" s="357"/>
      <c r="BB996" s="357"/>
      <c r="BC996" s="357"/>
      <c r="BD996" s="357"/>
      <c r="BE996" s="357"/>
      <c r="BF996" s="357"/>
      <c r="BG996" s="357"/>
      <c r="BH996" s="357"/>
      <c r="BI996" s="357"/>
      <c r="BJ996" s="357"/>
      <c r="BK996" s="357"/>
    </row>
    <row r="997" spans="1:63" ht="9.75" customHeight="1">
      <c r="A997" s="357"/>
      <c r="B997" s="357"/>
      <c r="C997" s="357"/>
      <c r="D997" s="357"/>
      <c r="E997" s="357"/>
      <c r="F997" s="359"/>
      <c r="G997" s="357"/>
      <c r="H997" s="357"/>
      <c r="I997" s="357"/>
      <c r="J997" s="357"/>
      <c r="K997" s="357"/>
      <c r="L997" s="357"/>
      <c r="M997" s="357"/>
      <c r="N997" s="357"/>
      <c r="O997" s="357"/>
      <c r="P997" s="357"/>
      <c r="Q997" s="357"/>
      <c r="R997" s="357"/>
      <c r="S997" s="357"/>
      <c r="T997" s="357"/>
      <c r="U997" s="357"/>
      <c r="V997" s="357"/>
      <c r="W997" s="357"/>
      <c r="X997" s="357"/>
      <c r="Y997" s="357"/>
      <c r="Z997" s="357"/>
      <c r="AA997" s="357"/>
      <c r="AB997" s="357"/>
      <c r="AC997" s="357"/>
      <c r="AD997" s="357"/>
      <c r="AE997" s="357"/>
      <c r="AF997" s="357"/>
      <c r="AG997" s="357"/>
      <c r="AH997" s="357"/>
      <c r="AI997" s="357"/>
      <c r="AJ997" s="357"/>
      <c r="AK997" s="357"/>
      <c r="AL997" s="357"/>
      <c r="AM997" s="357"/>
      <c r="AN997" s="357"/>
      <c r="AO997" s="357"/>
      <c r="AP997" s="357"/>
      <c r="AQ997" s="357"/>
      <c r="AR997" s="357"/>
      <c r="AS997" s="357"/>
      <c r="AT997" s="357"/>
      <c r="AU997" s="357"/>
      <c r="AV997" s="357"/>
      <c r="AW997" s="357"/>
      <c r="AX997" s="357"/>
      <c r="AY997" s="357"/>
      <c r="AZ997" s="357"/>
      <c r="BA997" s="357"/>
      <c r="BB997" s="357"/>
      <c r="BC997" s="357"/>
      <c r="BD997" s="357"/>
      <c r="BE997" s="357"/>
      <c r="BF997" s="357"/>
      <c r="BG997" s="357"/>
      <c r="BH997" s="357"/>
      <c r="BI997" s="357"/>
      <c r="BJ997" s="357"/>
      <c r="BK997" s="357"/>
    </row>
    <row r="998" spans="1:63" ht="9.75" customHeight="1">
      <c r="A998" s="357"/>
      <c r="B998" s="357"/>
      <c r="C998" s="357"/>
      <c r="D998" s="357"/>
      <c r="E998" s="357"/>
      <c r="F998" s="359"/>
      <c r="G998" s="357"/>
      <c r="H998" s="357"/>
      <c r="I998" s="357"/>
      <c r="J998" s="357"/>
      <c r="K998" s="357"/>
      <c r="L998" s="357"/>
      <c r="M998" s="357"/>
      <c r="N998" s="357"/>
      <c r="O998" s="357"/>
      <c r="P998" s="357"/>
      <c r="Q998" s="357"/>
      <c r="R998" s="357"/>
      <c r="S998" s="357"/>
      <c r="T998" s="357"/>
      <c r="U998" s="357"/>
      <c r="V998" s="357"/>
      <c r="W998" s="357"/>
      <c r="X998" s="357"/>
      <c r="Y998" s="357"/>
      <c r="Z998" s="357"/>
      <c r="AA998" s="357"/>
      <c r="AB998" s="357"/>
      <c r="AC998" s="357"/>
      <c r="AD998" s="357"/>
      <c r="AE998" s="357"/>
      <c r="AF998" s="357"/>
      <c r="AG998" s="357"/>
      <c r="AH998" s="357"/>
      <c r="AI998" s="357"/>
      <c r="AJ998" s="357"/>
      <c r="AK998" s="357"/>
      <c r="AL998" s="357"/>
      <c r="AM998" s="357"/>
      <c r="AN998" s="357"/>
      <c r="AO998" s="357"/>
      <c r="AP998" s="357"/>
      <c r="AQ998" s="357"/>
      <c r="AR998" s="357"/>
      <c r="AS998" s="357"/>
      <c r="AT998" s="357"/>
      <c r="AU998" s="357"/>
      <c r="AV998" s="357"/>
      <c r="AW998" s="357"/>
      <c r="AX998" s="357"/>
      <c r="AY998" s="357"/>
      <c r="AZ998" s="357"/>
      <c r="BA998" s="357"/>
      <c r="BB998" s="357"/>
      <c r="BC998" s="357"/>
      <c r="BD998" s="357"/>
      <c r="BE998" s="357"/>
      <c r="BF998" s="357"/>
      <c r="BG998" s="357"/>
      <c r="BH998" s="357"/>
      <c r="BI998" s="357"/>
      <c r="BJ998" s="357"/>
      <c r="BK998" s="357"/>
    </row>
    <row r="999" spans="1:63" ht="9.75" customHeight="1">
      <c r="A999" s="357"/>
      <c r="B999" s="357"/>
      <c r="C999" s="357"/>
      <c r="D999" s="357"/>
      <c r="E999" s="357"/>
      <c r="F999" s="359"/>
      <c r="G999" s="357"/>
      <c r="H999" s="357"/>
      <c r="I999" s="357"/>
      <c r="J999" s="357"/>
      <c r="K999" s="357"/>
      <c r="L999" s="357"/>
      <c r="M999" s="357"/>
      <c r="N999" s="357"/>
      <c r="O999" s="357"/>
      <c r="P999" s="357"/>
      <c r="Q999" s="357"/>
      <c r="R999" s="357"/>
      <c r="S999" s="357"/>
      <c r="T999" s="357"/>
      <c r="U999" s="357"/>
      <c r="V999" s="357"/>
      <c r="W999" s="357"/>
      <c r="X999" s="357"/>
      <c r="Y999" s="357"/>
      <c r="Z999" s="357"/>
      <c r="AA999" s="357"/>
      <c r="AB999" s="357"/>
      <c r="AC999" s="357"/>
      <c r="AD999" s="357"/>
      <c r="AE999" s="357"/>
      <c r="AF999" s="357"/>
      <c r="AG999" s="357"/>
      <c r="AH999" s="357"/>
      <c r="AI999" s="357"/>
      <c r="AJ999" s="357"/>
      <c r="AK999" s="357"/>
      <c r="AL999" s="357"/>
      <c r="AM999" s="357"/>
      <c r="AN999" s="357"/>
      <c r="AO999" s="357"/>
      <c r="AP999" s="357"/>
      <c r="AQ999" s="357"/>
      <c r="AR999" s="357"/>
      <c r="AS999" s="357"/>
      <c r="AT999" s="357"/>
      <c r="AU999" s="357"/>
      <c r="AV999" s="357"/>
      <c r="AW999" s="357"/>
      <c r="AX999" s="357"/>
      <c r="AY999" s="357"/>
      <c r="AZ999" s="357"/>
      <c r="BA999" s="357"/>
      <c r="BB999" s="357"/>
      <c r="BC999" s="357"/>
      <c r="BD999" s="357"/>
      <c r="BE999" s="357"/>
      <c r="BF999" s="357"/>
      <c r="BG999" s="357"/>
      <c r="BH999" s="357"/>
      <c r="BI999" s="357"/>
      <c r="BJ999" s="357"/>
      <c r="BK999" s="357"/>
    </row>
    <row r="1000" spans="1:63" ht="9.75" customHeight="1">
      <c r="A1000" s="357"/>
      <c r="B1000" s="357"/>
      <c r="C1000" s="357"/>
      <c r="D1000" s="357"/>
      <c r="E1000" s="357"/>
      <c r="F1000" s="359"/>
      <c r="G1000" s="357"/>
      <c r="H1000" s="357"/>
      <c r="I1000" s="357"/>
      <c r="J1000" s="357"/>
      <c r="K1000" s="357"/>
      <c r="L1000" s="357"/>
      <c r="M1000" s="357"/>
      <c r="N1000" s="357"/>
      <c r="O1000" s="357"/>
      <c r="P1000" s="357"/>
      <c r="Q1000" s="357"/>
      <c r="R1000" s="357"/>
      <c r="S1000" s="357"/>
      <c r="T1000" s="357"/>
      <c r="U1000" s="357"/>
      <c r="V1000" s="357"/>
      <c r="W1000" s="357"/>
      <c r="X1000" s="357"/>
      <c r="Y1000" s="357"/>
      <c r="Z1000" s="357"/>
      <c r="AA1000" s="357"/>
      <c r="AB1000" s="357"/>
      <c r="AC1000" s="357"/>
      <c r="AD1000" s="357"/>
      <c r="AE1000" s="357"/>
      <c r="AF1000" s="357"/>
      <c r="AG1000" s="357"/>
      <c r="AH1000" s="357"/>
      <c r="AI1000" s="357"/>
      <c r="AJ1000" s="357"/>
      <c r="AK1000" s="357"/>
      <c r="AL1000" s="357"/>
      <c r="AM1000" s="357"/>
      <c r="AN1000" s="357"/>
      <c r="AO1000" s="357"/>
      <c r="AP1000" s="357"/>
      <c r="AQ1000" s="357"/>
      <c r="AR1000" s="357"/>
      <c r="AS1000" s="357"/>
      <c r="AT1000" s="357"/>
      <c r="AU1000" s="357"/>
      <c r="AV1000" s="357"/>
      <c r="AW1000" s="357"/>
      <c r="AX1000" s="357"/>
      <c r="AY1000" s="357"/>
      <c r="AZ1000" s="357"/>
      <c r="BA1000" s="357"/>
      <c r="BB1000" s="357"/>
      <c r="BC1000" s="357"/>
      <c r="BD1000" s="357"/>
      <c r="BE1000" s="357"/>
      <c r="BF1000" s="357"/>
      <c r="BG1000" s="357"/>
      <c r="BH1000" s="357"/>
      <c r="BI1000" s="357"/>
      <c r="BJ1000" s="357"/>
      <c r="BK1000" s="357"/>
    </row>
  </sheetData>
  <pageMargins left="0.32013888888888897" right="0.22986111111111099" top="0.37013888888888902" bottom="0.42986111111111103" header="0.511811023622047" footer="0.511811023622047"/>
  <pageSetup paperSize="9" scale="7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RH61"/>
  <sheetViews>
    <sheetView zoomScaleNormal="100" zoomScalePageLayoutView="60" workbookViewId="0"/>
  </sheetViews>
  <sheetFormatPr defaultColWidth="12.5703125" defaultRowHeight="12.75"/>
  <cols>
    <col min="1" max="1" width="1.42578125" customWidth="1"/>
    <col min="2" max="2" width="34.42578125" customWidth="1"/>
    <col min="3" max="3" width="2.85546875" customWidth="1"/>
    <col min="4" max="4" width="12.42578125" customWidth="1"/>
    <col min="5" max="5" width="11.42578125" customWidth="1"/>
    <col min="6" max="6" width="1.85546875" customWidth="1"/>
    <col min="7" max="7" width="9.140625" customWidth="1"/>
    <col min="8" max="43" width="12.42578125" customWidth="1"/>
    <col min="44" max="44" width="3.28515625" customWidth="1"/>
    <col min="45" max="47" width="12.42578125" customWidth="1"/>
    <col min="48" max="51" width="9.140625" customWidth="1"/>
    <col min="52" max="52" width="9.42578125" customWidth="1"/>
    <col min="53" max="56" width="9.140625" customWidth="1"/>
    <col min="57" max="58" width="9.42578125" customWidth="1"/>
    <col min="59" max="59" width="9.140625" customWidth="1"/>
    <col min="60" max="66" width="9.42578125" customWidth="1"/>
    <col min="67" max="67" width="9.140625" customWidth="1"/>
    <col min="68" max="68" width="9.42578125" customWidth="1"/>
    <col min="69" max="71" width="9.140625" customWidth="1"/>
    <col min="72" max="78" width="9.42578125" customWidth="1"/>
    <col min="79" max="80" width="9.140625" customWidth="1"/>
    <col min="81" max="82" width="9.42578125" customWidth="1"/>
    <col min="83" max="83" width="9.140625" customWidth="1"/>
    <col min="84" max="90" width="9.42578125" customWidth="1"/>
    <col min="91" max="94" width="9.140625" customWidth="1"/>
    <col min="95" max="102" width="9.42578125" customWidth="1"/>
    <col min="103" max="107" width="9.140625" customWidth="1"/>
    <col min="108" max="112" width="9.42578125" customWidth="1"/>
    <col min="113" max="476" width="9.140625" customWidth="1"/>
  </cols>
  <sheetData>
    <row r="1" spans="1:476" ht="6" customHeight="1">
      <c r="A1" s="202"/>
      <c r="B1" s="202"/>
      <c r="C1" s="202"/>
      <c r="D1" s="202"/>
      <c r="E1" s="202"/>
      <c r="F1" s="202"/>
      <c r="G1" s="378"/>
      <c r="H1" s="379" t="s">
        <v>124</v>
      </c>
      <c r="I1" s="379" t="s">
        <v>125</v>
      </c>
      <c r="J1" s="379" t="s">
        <v>126</v>
      </c>
      <c r="K1" s="379" t="s">
        <v>127</v>
      </c>
      <c r="L1" s="379" t="s">
        <v>128</v>
      </c>
      <c r="M1" s="379" t="s">
        <v>129</v>
      </c>
      <c r="N1" s="379" t="s">
        <v>130</v>
      </c>
      <c r="O1" s="379" t="s">
        <v>131</v>
      </c>
      <c r="P1" s="379" t="s">
        <v>132</v>
      </c>
      <c r="Q1" s="379" t="s">
        <v>133</v>
      </c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  <c r="IU1" s="202"/>
      <c r="IV1" s="202"/>
      <c r="IW1" s="202"/>
      <c r="IX1" s="202"/>
      <c r="IY1" s="202"/>
      <c r="IZ1" s="202"/>
      <c r="JA1" s="202"/>
      <c r="JB1" s="202"/>
      <c r="JC1" s="202"/>
      <c r="JD1" s="202"/>
      <c r="JE1" s="202"/>
      <c r="JF1" s="202"/>
      <c r="JG1" s="202"/>
      <c r="JH1" s="202"/>
      <c r="JI1" s="202"/>
      <c r="JJ1" s="202"/>
      <c r="JK1" s="202"/>
      <c r="JL1" s="202"/>
      <c r="JM1" s="202"/>
      <c r="JN1" s="202"/>
      <c r="JO1" s="202"/>
      <c r="JP1" s="202"/>
      <c r="JQ1" s="202"/>
      <c r="JR1" s="202"/>
      <c r="JS1" s="202"/>
      <c r="JT1" s="202"/>
      <c r="JU1" s="202"/>
      <c r="JV1" s="202"/>
      <c r="JW1" s="202"/>
      <c r="JX1" s="202"/>
      <c r="JY1" s="202"/>
      <c r="JZ1" s="202"/>
      <c r="KA1" s="202"/>
      <c r="KB1" s="202"/>
      <c r="KC1" s="202"/>
      <c r="KD1" s="202"/>
      <c r="KE1" s="202"/>
      <c r="KF1" s="202"/>
      <c r="KG1" s="202"/>
      <c r="KH1" s="202"/>
      <c r="KI1" s="202"/>
      <c r="KJ1" s="202"/>
      <c r="KK1" s="202"/>
      <c r="KL1" s="202"/>
      <c r="KM1" s="202"/>
      <c r="KN1" s="202"/>
      <c r="KO1" s="202"/>
      <c r="KP1" s="202"/>
      <c r="KQ1" s="202"/>
      <c r="KR1" s="202"/>
      <c r="KS1" s="202"/>
      <c r="KT1" s="202"/>
      <c r="KU1" s="202"/>
      <c r="KV1" s="202"/>
      <c r="KW1" s="202"/>
      <c r="KX1" s="202"/>
      <c r="KY1" s="202"/>
      <c r="KZ1" s="202"/>
      <c r="LA1" s="202"/>
      <c r="LB1" s="202"/>
      <c r="LC1" s="202"/>
      <c r="LD1" s="202"/>
      <c r="LE1" s="202"/>
      <c r="LF1" s="202"/>
      <c r="LG1" s="202"/>
      <c r="LH1" s="202"/>
      <c r="LI1" s="202"/>
      <c r="LJ1" s="202"/>
      <c r="LK1" s="202"/>
      <c r="LL1" s="202"/>
      <c r="LM1" s="202"/>
      <c r="LN1" s="202"/>
      <c r="LO1" s="202"/>
      <c r="LP1" s="202"/>
      <c r="LQ1" s="202"/>
      <c r="LR1" s="202"/>
      <c r="LS1" s="202"/>
      <c r="LT1" s="202"/>
      <c r="LU1" s="202"/>
      <c r="LV1" s="202"/>
      <c r="LW1" s="202"/>
      <c r="LX1" s="202"/>
      <c r="LY1" s="202"/>
      <c r="LZ1" s="202"/>
      <c r="MA1" s="202"/>
      <c r="MB1" s="202"/>
      <c r="MC1" s="202"/>
      <c r="MD1" s="202"/>
      <c r="ME1" s="202"/>
      <c r="MF1" s="202"/>
      <c r="MG1" s="202"/>
      <c r="MH1" s="202"/>
      <c r="MI1" s="202"/>
      <c r="MJ1" s="202"/>
      <c r="MK1" s="202"/>
      <c r="ML1" s="202"/>
      <c r="MM1" s="202"/>
      <c r="MN1" s="202"/>
      <c r="MO1" s="202"/>
      <c r="MP1" s="202"/>
      <c r="MQ1" s="202"/>
      <c r="MR1" s="202"/>
      <c r="MS1" s="202"/>
      <c r="MT1" s="202"/>
      <c r="MU1" s="202"/>
      <c r="MV1" s="202"/>
      <c r="MW1" s="202"/>
      <c r="MX1" s="202"/>
      <c r="MY1" s="202"/>
      <c r="MZ1" s="202"/>
      <c r="NA1" s="202"/>
      <c r="NB1" s="202"/>
      <c r="NC1" s="202"/>
      <c r="ND1" s="202"/>
      <c r="NE1" s="202"/>
      <c r="NF1" s="202"/>
      <c r="NG1" s="202"/>
      <c r="NH1" s="202"/>
      <c r="NI1" s="202"/>
      <c r="NJ1" s="202"/>
      <c r="NK1" s="202"/>
      <c r="NL1" s="202"/>
      <c r="NM1" s="202"/>
      <c r="NN1" s="202"/>
      <c r="NO1" s="202"/>
      <c r="NP1" s="202"/>
      <c r="NQ1" s="202"/>
      <c r="NR1" s="202"/>
      <c r="NS1" s="202"/>
      <c r="NT1" s="202"/>
      <c r="NU1" s="202"/>
      <c r="NV1" s="202"/>
      <c r="NW1" s="202"/>
      <c r="NX1" s="202"/>
      <c r="NY1" s="202"/>
      <c r="NZ1" s="202"/>
      <c r="OA1" s="202"/>
      <c r="OB1" s="202"/>
      <c r="OC1" s="202"/>
      <c r="OD1" s="202"/>
      <c r="OE1" s="202"/>
      <c r="OF1" s="202"/>
      <c r="OG1" s="202"/>
      <c r="OH1" s="202"/>
      <c r="OI1" s="202"/>
      <c r="OJ1" s="202"/>
      <c r="OK1" s="202"/>
      <c r="OL1" s="202"/>
      <c r="OM1" s="202"/>
      <c r="ON1" s="202"/>
      <c r="OO1" s="202"/>
      <c r="OP1" s="202"/>
      <c r="OQ1" s="202"/>
      <c r="OR1" s="202"/>
      <c r="OS1" s="202"/>
      <c r="OT1" s="202"/>
      <c r="OU1" s="202"/>
      <c r="OV1" s="202"/>
      <c r="OW1" s="202"/>
      <c r="OX1" s="202"/>
      <c r="OY1" s="201"/>
      <c r="OZ1" s="202"/>
      <c r="PA1" s="202"/>
      <c r="PB1" s="202"/>
      <c r="PC1" s="202"/>
      <c r="PD1" s="202"/>
      <c r="PE1" s="202"/>
      <c r="PF1" s="202"/>
      <c r="PG1" s="202"/>
      <c r="PH1" s="202"/>
      <c r="PI1" s="202"/>
      <c r="PJ1" s="202"/>
      <c r="PK1" s="202"/>
      <c r="PL1" s="202"/>
      <c r="PM1" s="202"/>
      <c r="PN1" s="202"/>
      <c r="PO1" s="202"/>
      <c r="PP1" s="202"/>
      <c r="PQ1" s="202"/>
      <c r="PR1" s="202"/>
      <c r="PS1" s="202"/>
      <c r="PT1" s="202"/>
      <c r="PU1" s="202"/>
      <c r="PV1" s="202"/>
      <c r="PW1" s="202"/>
      <c r="PX1" s="202"/>
      <c r="PY1" s="202"/>
      <c r="PZ1" s="202"/>
      <c r="QA1" s="202"/>
      <c r="QB1" s="202"/>
      <c r="QC1" s="202"/>
      <c r="QD1" s="202"/>
      <c r="QE1" s="202"/>
      <c r="QF1" s="202"/>
      <c r="QG1" s="202"/>
      <c r="QH1" s="202"/>
      <c r="QI1" s="202"/>
      <c r="QJ1" s="202"/>
      <c r="QK1" s="202"/>
      <c r="QL1" s="202"/>
      <c r="QM1" s="202"/>
      <c r="QN1" s="202"/>
      <c r="QO1" s="202"/>
      <c r="QP1" s="202"/>
      <c r="QQ1" s="202"/>
      <c r="QR1" s="202"/>
      <c r="QS1" s="202"/>
      <c r="QT1" s="202"/>
      <c r="QU1" s="202"/>
      <c r="QV1" s="202"/>
      <c r="QW1" s="202"/>
      <c r="QX1" s="202"/>
      <c r="QY1" s="202"/>
      <c r="QZ1" s="202"/>
      <c r="RA1" s="202"/>
      <c r="RB1" s="202"/>
      <c r="RC1" s="202"/>
      <c r="RD1" s="202"/>
      <c r="RE1" s="202"/>
      <c r="RF1" s="202"/>
      <c r="RG1" s="202"/>
      <c r="RH1" s="202"/>
    </row>
    <row r="2" spans="1:476" ht="12" customHeight="1">
      <c r="A2" s="203"/>
      <c r="B2" s="204"/>
      <c r="C2" s="204"/>
      <c r="D2" s="204"/>
      <c r="E2" s="204"/>
      <c r="F2" s="204"/>
      <c r="G2" s="204"/>
      <c r="H2" s="204">
        <f>'Premissas Financeiras'!H12</f>
        <v>2024</v>
      </c>
      <c r="I2" s="204">
        <f>'Premissas Financeiras'!I12</f>
        <v>2025</v>
      </c>
      <c r="J2" s="204">
        <f>'Premissas Financeiras'!J12</f>
        <v>2026</v>
      </c>
      <c r="K2" s="204">
        <f>'Premissas Financeiras'!K12</f>
        <v>2027</v>
      </c>
      <c r="L2" s="204">
        <f>'Premissas Financeiras'!L12</f>
        <v>2028</v>
      </c>
      <c r="M2" s="204">
        <f>'Premissas Financeiras'!M12</f>
        <v>2029</v>
      </c>
      <c r="N2" s="204">
        <f>'Premissas Financeiras'!N12</f>
        <v>2030</v>
      </c>
      <c r="O2" s="204">
        <f>'Premissas Financeiras'!O12</f>
        <v>2031</v>
      </c>
      <c r="P2" s="204">
        <f>'Premissas Financeiras'!P12</f>
        <v>2032</v>
      </c>
      <c r="Q2" s="204">
        <f>'Premissas Financeiras'!Q12</f>
        <v>2033</v>
      </c>
      <c r="R2" s="204">
        <f>'Premissas Financeiras'!R12</f>
        <v>2034</v>
      </c>
      <c r="S2" s="204">
        <f>'Premissas Financeiras'!S12</f>
        <v>2035</v>
      </c>
      <c r="T2" s="204">
        <f>'Premissas Financeiras'!T12</f>
        <v>2036</v>
      </c>
      <c r="U2" s="204">
        <f>'Premissas Financeiras'!U12</f>
        <v>2037</v>
      </c>
      <c r="V2" s="204">
        <f>'Premissas Financeiras'!V12</f>
        <v>2038</v>
      </c>
      <c r="W2" s="204">
        <f>'Premissas Financeiras'!W12</f>
        <v>2039</v>
      </c>
      <c r="X2" s="204">
        <f>'Premissas Financeiras'!X12</f>
        <v>2040</v>
      </c>
      <c r="Y2" s="204">
        <f>'Premissas Financeiras'!Y12</f>
        <v>2041</v>
      </c>
      <c r="Z2" s="204">
        <f>'Premissas Financeiras'!Z12</f>
        <v>2042</v>
      </c>
      <c r="AA2" s="204">
        <f>'Premissas Financeiras'!AA12</f>
        <v>2043</v>
      </c>
      <c r="AB2" s="204">
        <f>'Premissas Financeiras'!AB12</f>
        <v>2044</v>
      </c>
      <c r="AC2" s="204">
        <f>'Premissas Financeiras'!AC12</f>
        <v>2045</v>
      </c>
      <c r="AD2" s="204">
        <f>'Premissas Financeiras'!AD12</f>
        <v>2046</v>
      </c>
      <c r="AE2" s="204">
        <f>'Premissas Financeiras'!AE12</f>
        <v>2047</v>
      </c>
      <c r="AF2" s="204">
        <f>'Premissas Financeiras'!AF12</f>
        <v>2048</v>
      </c>
      <c r="AG2" s="204">
        <f>'Premissas Financeiras'!AG12</f>
        <v>2049</v>
      </c>
      <c r="AH2" s="204">
        <f>'Premissas Financeiras'!AH12</f>
        <v>2050</v>
      </c>
      <c r="AI2" s="204">
        <f>'Premissas Financeiras'!AI12</f>
        <v>2051</v>
      </c>
      <c r="AJ2" s="204">
        <f>'Premissas Financeiras'!AJ12</f>
        <v>2052</v>
      </c>
      <c r="AK2" s="204">
        <f>'Premissas Financeiras'!AK12</f>
        <v>2053</v>
      </c>
      <c r="AL2" s="204">
        <f>'Premissas Financeiras'!AL12</f>
        <v>2054</v>
      </c>
      <c r="AM2" s="204">
        <f>'Premissas Financeiras'!AM12</f>
        <v>2055</v>
      </c>
      <c r="AN2" s="204">
        <f>'Premissas Financeiras'!AN12</f>
        <v>2056</v>
      </c>
      <c r="AO2" s="204">
        <f>'Premissas Financeiras'!AO12</f>
        <v>2057</v>
      </c>
      <c r="AP2" s="204">
        <f>'Premissas Financeiras'!AP12</f>
        <v>2058</v>
      </c>
      <c r="AQ2" s="204">
        <f>'Premissas Financeiras'!AQ12</f>
        <v>2059</v>
      </c>
      <c r="AR2" s="203"/>
      <c r="AS2" s="201">
        <f>'Painel  de Controle'!E25</f>
        <v>2024</v>
      </c>
      <c r="AT2" s="201">
        <f t="shared" ref="AT2:BD2" si="0">AS2</f>
        <v>2024</v>
      </c>
      <c r="AU2" s="201">
        <f t="shared" si="0"/>
        <v>2024</v>
      </c>
      <c r="AV2" s="201">
        <f t="shared" si="0"/>
        <v>2024</v>
      </c>
      <c r="AW2" s="201">
        <f t="shared" si="0"/>
        <v>2024</v>
      </c>
      <c r="AX2" s="201">
        <f t="shared" si="0"/>
        <v>2024</v>
      </c>
      <c r="AY2" s="201">
        <f t="shared" si="0"/>
        <v>2024</v>
      </c>
      <c r="AZ2" s="201">
        <f t="shared" si="0"/>
        <v>2024</v>
      </c>
      <c r="BA2" s="201">
        <f t="shared" si="0"/>
        <v>2024</v>
      </c>
      <c r="BB2" s="201">
        <f t="shared" si="0"/>
        <v>2024</v>
      </c>
      <c r="BC2" s="201">
        <f t="shared" si="0"/>
        <v>2024</v>
      </c>
      <c r="BD2" s="201">
        <f t="shared" si="0"/>
        <v>2024</v>
      </c>
      <c r="BE2" s="201">
        <f>BD2 + 1</f>
        <v>2025</v>
      </c>
      <c r="BF2" s="201">
        <f t="shared" ref="BF2:BP2" si="1">BE2</f>
        <v>2025</v>
      </c>
      <c r="BG2" s="201">
        <f t="shared" si="1"/>
        <v>2025</v>
      </c>
      <c r="BH2" s="201">
        <f t="shared" si="1"/>
        <v>2025</v>
      </c>
      <c r="BI2" s="201">
        <f t="shared" si="1"/>
        <v>2025</v>
      </c>
      <c r="BJ2" s="201">
        <f t="shared" si="1"/>
        <v>2025</v>
      </c>
      <c r="BK2" s="201">
        <f t="shared" si="1"/>
        <v>2025</v>
      </c>
      <c r="BL2" s="201">
        <f t="shared" si="1"/>
        <v>2025</v>
      </c>
      <c r="BM2" s="201">
        <f t="shared" si="1"/>
        <v>2025</v>
      </c>
      <c r="BN2" s="201">
        <f t="shared" si="1"/>
        <v>2025</v>
      </c>
      <c r="BO2" s="201">
        <f t="shared" si="1"/>
        <v>2025</v>
      </c>
      <c r="BP2" s="201">
        <f t="shared" si="1"/>
        <v>2025</v>
      </c>
      <c r="BQ2" s="201">
        <f>BP2 + 1</f>
        <v>2026</v>
      </c>
      <c r="BR2" s="201">
        <f t="shared" ref="BR2:CB2" si="2">BQ2</f>
        <v>2026</v>
      </c>
      <c r="BS2" s="201">
        <f t="shared" si="2"/>
        <v>2026</v>
      </c>
      <c r="BT2" s="201">
        <f t="shared" si="2"/>
        <v>2026</v>
      </c>
      <c r="BU2" s="201">
        <f t="shared" si="2"/>
        <v>2026</v>
      </c>
      <c r="BV2" s="201">
        <f t="shared" si="2"/>
        <v>2026</v>
      </c>
      <c r="BW2" s="201">
        <f t="shared" si="2"/>
        <v>2026</v>
      </c>
      <c r="BX2" s="201">
        <f t="shared" si="2"/>
        <v>2026</v>
      </c>
      <c r="BY2" s="201">
        <f t="shared" si="2"/>
        <v>2026</v>
      </c>
      <c r="BZ2" s="201">
        <f t="shared" si="2"/>
        <v>2026</v>
      </c>
      <c r="CA2" s="201">
        <f t="shared" si="2"/>
        <v>2026</v>
      </c>
      <c r="CB2" s="201">
        <f t="shared" si="2"/>
        <v>2026</v>
      </c>
      <c r="CC2" s="201">
        <f>CB2 + 1</f>
        <v>2027</v>
      </c>
      <c r="CD2" s="201">
        <f t="shared" ref="CD2:CN2" si="3">CC2</f>
        <v>2027</v>
      </c>
      <c r="CE2" s="201">
        <f t="shared" si="3"/>
        <v>2027</v>
      </c>
      <c r="CF2" s="201">
        <f t="shared" si="3"/>
        <v>2027</v>
      </c>
      <c r="CG2" s="201">
        <f t="shared" si="3"/>
        <v>2027</v>
      </c>
      <c r="CH2" s="201">
        <f t="shared" si="3"/>
        <v>2027</v>
      </c>
      <c r="CI2" s="201">
        <f t="shared" si="3"/>
        <v>2027</v>
      </c>
      <c r="CJ2" s="201">
        <f t="shared" si="3"/>
        <v>2027</v>
      </c>
      <c r="CK2" s="201">
        <f t="shared" si="3"/>
        <v>2027</v>
      </c>
      <c r="CL2" s="201">
        <f t="shared" si="3"/>
        <v>2027</v>
      </c>
      <c r="CM2" s="201">
        <f t="shared" si="3"/>
        <v>2027</v>
      </c>
      <c r="CN2" s="201">
        <f t="shared" si="3"/>
        <v>2027</v>
      </c>
      <c r="CO2" s="201">
        <f>CN2 + 1</f>
        <v>2028</v>
      </c>
      <c r="CP2" s="201">
        <f t="shared" ref="CP2:CZ2" si="4">CO2</f>
        <v>2028</v>
      </c>
      <c r="CQ2" s="201">
        <f t="shared" si="4"/>
        <v>2028</v>
      </c>
      <c r="CR2" s="201">
        <f t="shared" si="4"/>
        <v>2028</v>
      </c>
      <c r="CS2" s="201">
        <f t="shared" si="4"/>
        <v>2028</v>
      </c>
      <c r="CT2" s="201">
        <f t="shared" si="4"/>
        <v>2028</v>
      </c>
      <c r="CU2" s="201">
        <f t="shared" si="4"/>
        <v>2028</v>
      </c>
      <c r="CV2" s="201">
        <f t="shared" si="4"/>
        <v>2028</v>
      </c>
      <c r="CW2" s="201">
        <f t="shared" si="4"/>
        <v>2028</v>
      </c>
      <c r="CX2" s="201">
        <f t="shared" si="4"/>
        <v>2028</v>
      </c>
      <c r="CY2" s="201">
        <f t="shared" si="4"/>
        <v>2028</v>
      </c>
      <c r="CZ2" s="201">
        <f t="shared" si="4"/>
        <v>2028</v>
      </c>
      <c r="DA2" s="201">
        <f>CZ2 + 1</f>
        <v>2029</v>
      </c>
      <c r="DB2" s="201">
        <f t="shared" ref="DB2:DL2" si="5">DA2</f>
        <v>2029</v>
      </c>
      <c r="DC2" s="201">
        <f t="shared" si="5"/>
        <v>2029</v>
      </c>
      <c r="DD2" s="201">
        <f t="shared" si="5"/>
        <v>2029</v>
      </c>
      <c r="DE2" s="201">
        <f t="shared" si="5"/>
        <v>2029</v>
      </c>
      <c r="DF2" s="201">
        <f t="shared" si="5"/>
        <v>2029</v>
      </c>
      <c r="DG2" s="201">
        <f t="shared" si="5"/>
        <v>2029</v>
      </c>
      <c r="DH2" s="201">
        <f t="shared" si="5"/>
        <v>2029</v>
      </c>
      <c r="DI2" s="201">
        <f t="shared" si="5"/>
        <v>2029</v>
      </c>
      <c r="DJ2" s="201">
        <f t="shared" si="5"/>
        <v>2029</v>
      </c>
      <c r="DK2" s="201">
        <f t="shared" si="5"/>
        <v>2029</v>
      </c>
      <c r="DL2" s="201">
        <f t="shared" si="5"/>
        <v>2029</v>
      </c>
      <c r="DM2" s="201">
        <f>DL2 + 1</f>
        <v>2030</v>
      </c>
      <c r="DN2" s="201">
        <f t="shared" ref="DN2:DX2" si="6">DM2</f>
        <v>2030</v>
      </c>
      <c r="DO2" s="201">
        <f t="shared" si="6"/>
        <v>2030</v>
      </c>
      <c r="DP2" s="201">
        <f t="shared" si="6"/>
        <v>2030</v>
      </c>
      <c r="DQ2" s="201">
        <f t="shared" si="6"/>
        <v>2030</v>
      </c>
      <c r="DR2" s="201">
        <f t="shared" si="6"/>
        <v>2030</v>
      </c>
      <c r="DS2" s="201">
        <f t="shared" si="6"/>
        <v>2030</v>
      </c>
      <c r="DT2" s="201">
        <f t="shared" si="6"/>
        <v>2030</v>
      </c>
      <c r="DU2" s="201">
        <f t="shared" si="6"/>
        <v>2030</v>
      </c>
      <c r="DV2" s="201">
        <f t="shared" si="6"/>
        <v>2030</v>
      </c>
      <c r="DW2" s="201">
        <f t="shared" si="6"/>
        <v>2030</v>
      </c>
      <c r="DX2" s="201">
        <f t="shared" si="6"/>
        <v>2030</v>
      </c>
      <c r="DY2" s="201">
        <f>DX2 + 1</f>
        <v>2031</v>
      </c>
      <c r="DZ2" s="201">
        <f t="shared" ref="DZ2:EJ2" si="7">DY2</f>
        <v>2031</v>
      </c>
      <c r="EA2" s="201">
        <f t="shared" si="7"/>
        <v>2031</v>
      </c>
      <c r="EB2" s="201">
        <f t="shared" si="7"/>
        <v>2031</v>
      </c>
      <c r="EC2" s="201">
        <f t="shared" si="7"/>
        <v>2031</v>
      </c>
      <c r="ED2" s="201">
        <f t="shared" si="7"/>
        <v>2031</v>
      </c>
      <c r="EE2" s="201">
        <f t="shared" si="7"/>
        <v>2031</v>
      </c>
      <c r="EF2" s="201">
        <f t="shared" si="7"/>
        <v>2031</v>
      </c>
      <c r="EG2" s="201">
        <f t="shared" si="7"/>
        <v>2031</v>
      </c>
      <c r="EH2" s="201">
        <f t="shared" si="7"/>
        <v>2031</v>
      </c>
      <c r="EI2" s="201">
        <f t="shared" si="7"/>
        <v>2031</v>
      </c>
      <c r="EJ2" s="201">
        <f t="shared" si="7"/>
        <v>2031</v>
      </c>
      <c r="EK2" s="201">
        <f>EJ2 + 1</f>
        <v>2032</v>
      </c>
      <c r="EL2" s="201">
        <f t="shared" ref="EL2:EV2" si="8">EK2</f>
        <v>2032</v>
      </c>
      <c r="EM2" s="201">
        <f t="shared" si="8"/>
        <v>2032</v>
      </c>
      <c r="EN2" s="201">
        <f t="shared" si="8"/>
        <v>2032</v>
      </c>
      <c r="EO2" s="201">
        <f t="shared" si="8"/>
        <v>2032</v>
      </c>
      <c r="EP2" s="201">
        <f t="shared" si="8"/>
        <v>2032</v>
      </c>
      <c r="EQ2" s="201">
        <f t="shared" si="8"/>
        <v>2032</v>
      </c>
      <c r="ER2" s="201">
        <f t="shared" si="8"/>
        <v>2032</v>
      </c>
      <c r="ES2" s="201">
        <f t="shared" si="8"/>
        <v>2032</v>
      </c>
      <c r="ET2" s="201">
        <f t="shared" si="8"/>
        <v>2032</v>
      </c>
      <c r="EU2" s="201">
        <f t="shared" si="8"/>
        <v>2032</v>
      </c>
      <c r="EV2" s="201">
        <f t="shared" si="8"/>
        <v>2032</v>
      </c>
      <c r="EW2" s="201">
        <f>EV2 + 1</f>
        <v>2033</v>
      </c>
      <c r="EX2" s="201">
        <f t="shared" ref="EX2:FH2" si="9">EW2</f>
        <v>2033</v>
      </c>
      <c r="EY2" s="201">
        <f t="shared" si="9"/>
        <v>2033</v>
      </c>
      <c r="EZ2" s="201">
        <f t="shared" si="9"/>
        <v>2033</v>
      </c>
      <c r="FA2" s="201">
        <f t="shared" si="9"/>
        <v>2033</v>
      </c>
      <c r="FB2" s="201">
        <f t="shared" si="9"/>
        <v>2033</v>
      </c>
      <c r="FC2" s="201">
        <f t="shared" si="9"/>
        <v>2033</v>
      </c>
      <c r="FD2" s="201">
        <f t="shared" si="9"/>
        <v>2033</v>
      </c>
      <c r="FE2" s="201">
        <f t="shared" si="9"/>
        <v>2033</v>
      </c>
      <c r="FF2" s="201">
        <f t="shared" si="9"/>
        <v>2033</v>
      </c>
      <c r="FG2" s="201">
        <f t="shared" si="9"/>
        <v>2033</v>
      </c>
      <c r="FH2" s="201">
        <f t="shared" si="9"/>
        <v>2033</v>
      </c>
      <c r="FI2" s="201">
        <f>FH2 + 1</f>
        <v>2034</v>
      </c>
      <c r="FJ2" s="201">
        <f t="shared" ref="FJ2:FS2" si="10">FI2</f>
        <v>2034</v>
      </c>
      <c r="FK2" s="201">
        <f t="shared" si="10"/>
        <v>2034</v>
      </c>
      <c r="FL2" s="201">
        <f t="shared" si="10"/>
        <v>2034</v>
      </c>
      <c r="FM2" s="201">
        <f t="shared" si="10"/>
        <v>2034</v>
      </c>
      <c r="FN2" s="201">
        <f t="shared" si="10"/>
        <v>2034</v>
      </c>
      <c r="FO2" s="201">
        <f t="shared" si="10"/>
        <v>2034</v>
      </c>
      <c r="FP2" s="201">
        <f t="shared" si="10"/>
        <v>2034</v>
      </c>
      <c r="FQ2" s="201">
        <f t="shared" si="10"/>
        <v>2034</v>
      </c>
      <c r="FR2" s="201">
        <f t="shared" si="10"/>
        <v>2034</v>
      </c>
      <c r="FS2" s="201">
        <f t="shared" si="10"/>
        <v>2034</v>
      </c>
      <c r="FT2" s="201">
        <f>FI2</f>
        <v>2034</v>
      </c>
      <c r="FU2" s="201">
        <f>FT2 + 1</f>
        <v>2035</v>
      </c>
      <c r="FV2" s="201">
        <f t="shared" ref="FV2:GE2" si="11">FU2</f>
        <v>2035</v>
      </c>
      <c r="FW2" s="201">
        <f t="shared" si="11"/>
        <v>2035</v>
      </c>
      <c r="FX2" s="201">
        <f t="shared" si="11"/>
        <v>2035</v>
      </c>
      <c r="FY2" s="201">
        <f t="shared" si="11"/>
        <v>2035</v>
      </c>
      <c r="FZ2" s="201">
        <f t="shared" si="11"/>
        <v>2035</v>
      </c>
      <c r="GA2" s="201">
        <f t="shared" si="11"/>
        <v>2035</v>
      </c>
      <c r="GB2" s="201">
        <f t="shared" si="11"/>
        <v>2035</v>
      </c>
      <c r="GC2" s="201">
        <f t="shared" si="11"/>
        <v>2035</v>
      </c>
      <c r="GD2" s="201">
        <f t="shared" si="11"/>
        <v>2035</v>
      </c>
      <c r="GE2" s="201">
        <f t="shared" si="11"/>
        <v>2035</v>
      </c>
      <c r="GF2" s="201">
        <f>FU2</f>
        <v>2035</v>
      </c>
      <c r="GG2" s="201">
        <f>GF2 + 1</f>
        <v>2036</v>
      </c>
      <c r="GH2" s="201">
        <f t="shared" ref="GH2:GQ2" si="12">GG2</f>
        <v>2036</v>
      </c>
      <c r="GI2" s="201">
        <f t="shared" si="12"/>
        <v>2036</v>
      </c>
      <c r="GJ2" s="201">
        <f t="shared" si="12"/>
        <v>2036</v>
      </c>
      <c r="GK2" s="201">
        <f t="shared" si="12"/>
        <v>2036</v>
      </c>
      <c r="GL2" s="201">
        <f t="shared" si="12"/>
        <v>2036</v>
      </c>
      <c r="GM2" s="201">
        <f t="shared" si="12"/>
        <v>2036</v>
      </c>
      <c r="GN2" s="201">
        <f t="shared" si="12"/>
        <v>2036</v>
      </c>
      <c r="GO2" s="201">
        <f t="shared" si="12"/>
        <v>2036</v>
      </c>
      <c r="GP2" s="201">
        <f t="shared" si="12"/>
        <v>2036</v>
      </c>
      <c r="GQ2" s="201">
        <f t="shared" si="12"/>
        <v>2036</v>
      </c>
      <c r="GR2" s="201">
        <f>GG2</f>
        <v>2036</v>
      </c>
      <c r="GS2" s="201">
        <f>GR2 + 1</f>
        <v>2037</v>
      </c>
      <c r="GT2" s="201">
        <f t="shared" ref="GT2:HC2" si="13">GS2</f>
        <v>2037</v>
      </c>
      <c r="GU2" s="201">
        <f t="shared" si="13"/>
        <v>2037</v>
      </c>
      <c r="GV2" s="201">
        <f t="shared" si="13"/>
        <v>2037</v>
      </c>
      <c r="GW2" s="201">
        <f t="shared" si="13"/>
        <v>2037</v>
      </c>
      <c r="GX2" s="201">
        <f t="shared" si="13"/>
        <v>2037</v>
      </c>
      <c r="GY2" s="201">
        <f t="shared" si="13"/>
        <v>2037</v>
      </c>
      <c r="GZ2" s="201">
        <f t="shared" si="13"/>
        <v>2037</v>
      </c>
      <c r="HA2" s="201">
        <f t="shared" si="13"/>
        <v>2037</v>
      </c>
      <c r="HB2" s="201">
        <f t="shared" si="13"/>
        <v>2037</v>
      </c>
      <c r="HC2" s="201">
        <f t="shared" si="13"/>
        <v>2037</v>
      </c>
      <c r="HD2" s="201">
        <f>GS2</f>
        <v>2037</v>
      </c>
      <c r="HE2" s="201">
        <f>HD2 + 1</f>
        <v>2038</v>
      </c>
      <c r="HF2" s="201">
        <f t="shared" ref="HF2:HO2" si="14">HE2</f>
        <v>2038</v>
      </c>
      <c r="HG2" s="201">
        <f t="shared" si="14"/>
        <v>2038</v>
      </c>
      <c r="HH2" s="201">
        <f t="shared" si="14"/>
        <v>2038</v>
      </c>
      <c r="HI2" s="201">
        <f t="shared" si="14"/>
        <v>2038</v>
      </c>
      <c r="HJ2" s="201">
        <f t="shared" si="14"/>
        <v>2038</v>
      </c>
      <c r="HK2" s="201">
        <f t="shared" si="14"/>
        <v>2038</v>
      </c>
      <c r="HL2" s="201">
        <f t="shared" si="14"/>
        <v>2038</v>
      </c>
      <c r="HM2" s="201">
        <f t="shared" si="14"/>
        <v>2038</v>
      </c>
      <c r="HN2" s="201">
        <f t="shared" si="14"/>
        <v>2038</v>
      </c>
      <c r="HO2" s="201">
        <f t="shared" si="14"/>
        <v>2038</v>
      </c>
      <c r="HP2" s="201">
        <f>HE2</f>
        <v>2038</v>
      </c>
      <c r="HQ2" s="201">
        <f>HP2 + 1</f>
        <v>2039</v>
      </c>
      <c r="HR2" s="201">
        <f t="shared" ref="HR2:IA2" si="15">HQ2</f>
        <v>2039</v>
      </c>
      <c r="HS2" s="201">
        <f t="shared" si="15"/>
        <v>2039</v>
      </c>
      <c r="HT2" s="201">
        <f t="shared" si="15"/>
        <v>2039</v>
      </c>
      <c r="HU2" s="201">
        <f t="shared" si="15"/>
        <v>2039</v>
      </c>
      <c r="HV2" s="201">
        <f t="shared" si="15"/>
        <v>2039</v>
      </c>
      <c r="HW2" s="201">
        <f t="shared" si="15"/>
        <v>2039</v>
      </c>
      <c r="HX2" s="201">
        <f t="shared" si="15"/>
        <v>2039</v>
      </c>
      <c r="HY2" s="201">
        <f t="shared" si="15"/>
        <v>2039</v>
      </c>
      <c r="HZ2" s="201">
        <f t="shared" si="15"/>
        <v>2039</v>
      </c>
      <c r="IA2" s="201">
        <f t="shared" si="15"/>
        <v>2039</v>
      </c>
      <c r="IB2" s="201">
        <f>HQ2</f>
        <v>2039</v>
      </c>
      <c r="IC2" s="201">
        <f>IB2 + 1</f>
        <v>2040</v>
      </c>
      <c r="ID2" s="201">
        <f t="shared" ref="ID2:IM2" si="16">IC2</f>
        <v>2040</v>
      </c>
      <c r="IE2" s="201">
        <f t="shared" si="16"/>
        <v>2040</v>
      </c>
      <c r="IF2" s="201">
        <f t="shared" si="16"/>
        <v>2040</v>
      </c>
      <c r="IG2" s="201">
        <f t="shared" si="16"/>
        <v>2040</v>
      </c>
      <c r="IH2" s="201">
        <f t="shared" si="16"/>
        <v>2040</v>
      </c>
      <c r="II2" s="201">
        <f t="shared" si="16"/>
        <v>2040</v>
      </c>
      <c r="IJ2" s="201">
        <f t="shared" si="16"/>
        <v>2040</v>
      </c>
      <c r="IK2" s="201">
        <f t="shared" si="16"/>
        <v>2040</v>
      </c>
      <c r="IL2" s="201">
        <f t="shared" si="16"/>
        <v>2040</v>
      </c>
      <c r="IM2" s="201">
        <f t="shared" si="16"/>
        <v>2040</v>
      </c>
      <c r="IN2" s="201">
        <f>IC2</f>
        <v>2040</v>
      </c>
      <c r="IO2" s="201">
        <f>IN2 + 1</f>
        <v>2041</v>
      </c>
      <c r="IP2" s="201">
        <f t="shared" ref="IP2:IY2" si="17">IO2</f>
        <v>2041</v>
      </c>
      <c r="IQ2" s="201">
        <f t="shared" si="17"/>
        <v>2041</v>
      </c>
      <c r="IR2" s="201">
        <f t="shared" si="17"/>
        <v>2041</v>
      </c>
      <c r="IS2" s="201">
        <f t="shared" si="17"/>
        <v>2041</v>
      </c>
      <c r="IT2" s="201">
        <f t="shared" si="17"/>
        <v>2041</v>
      </c>
      <c r="IU2" s="201">
        <f t="shared" si="17"/>
        <v>2041</v>
      </c>
      <c r="IV2" s="201">
        <f t="shared" si="17"/>
        <v>2041</v>
      </c>
      <c r="IW2" s="201">
        <f t="shared" si="17"/>
        <v>2041</v>
      </c>
      <c r="IX2" s="201">
        <f t="shared" si="17"/>
        <v>2041</v>
      </c>
      <c r="IY2" s="201">
        <f t="shared" si="17"/>
        <v>2041</v>
      </c>
      <c r="IZ2" s="201">
        <f>IO2</f>
        <v>2041</v>
      </c>
      <c r="JA2" s="201">
        <f>IZ2 + 1</f>
        <v>2042</v>
      </c>
      <c r="JB2" s="201">
        <f t="shared" ref="JB2:JK2" si="18">JA2</f>
        <v>2042</v>
      </c>
      <c r="JC2" s="201">
        <f t="shared" si="18"/>
        <v>2042</v>
      </c>
      <c r="JD2" s="201">
        <f t="shared" si="18"/>
        <v>2042</v>
      </c>
      <c r="JE2" s="201">
        <f t="shared" si="18"/>
        <v>2042</v>
      </c>
      <c r="JF2" s="201">
        <f t="shared" si="18"/>
        <v>2042</v>
      </c>
      <c r="JG2" s="201">
        <f t="shared" si="18"/>
        <v>2042</v>
      </c>
      <c r="JH2" s="201">
        <f t="shared" si="18"/>
        <v>2042</v>
      </c>
      <c r="JI2" s="201">
        <f t="shared" si="18"/>
        <v>2042</v>
      </c>
      <c r="JJ2" s="201">
        <f t="shared" si="18"/>
        <v>2042</v>
      </c>
      <c r="JK2" s="201">
        <f t="shared" si="18"/>
        <v>2042</v>
      </c>
      <c r="JL2" s="201">
        <f>JA2</f>
        <v>2042</v>
      </c>
      <c r="JM2" s="201">
        <f>JL2 + 1</f>
        <v>2043</v>
      </c>
      <c r="JN2" s="201">
        <f t="shared" ref="JN2:JW2" si="19">JM2</f>
        <v>2043</v>
      </c>
      <c r="JO2" s="201">
        <f t="shared" si="19"/>
        <v>2043</v>
      </c>
      <c r="JP2" s="201">
        <f t="shared" si="19"/>
        <v>2043</v>
      </c>
      <c r="JQ2" s="201">
        <f t="shared" si="19"/>
        <v>2043</v>
      </c>
      <c r="JR2" s="201">
        <f t="shared" si="19"/>
        <v>2043</v>
      </c>
      <c r="JS2" s="201">
        <f t="shared" si="19"/>
        <v>2043</v>
      </c>
      <c r="JT2" s="201">
        <f t="shared" si="19"/>
        <v>2043</v>
      </c>
      <c r="JU2" s="201">
        <f t="shared" si="19"/>
        <v>2043</v>
      </c>
      <c r="JV2" s="201">
        <f t="shared" si="19"/>
        <v>2043</v>
      </c>
      <c r="JW2" s="201">
        <f t="shared" si="19"/>
        <v>2043</v>
      </c>
      <c r="JX2" s="201">
        <f>JM2</f>
        <v>2043</v>
      </c>
      <c r="JY2" s="201">
        <f>JX2 + 1</f>
        <v>2044</v>
      </c>
      <c r="JZ2" s="201">
        <f t="shared" ref="JZ2:KI2" si="20">JY2</f>
        <v>2044</v>
      </c>
      <c r="KA2" s="201">
        <f t="shared" si="20"/>
        <v>2044</v>
      </c>
      <c r="KB2" s="201">
        <f t="shared" si="20"/>
        <v>2044</v>
      </c>
      <c r="KC2" s="201">
        <f t="shared" si="20"/>
        <v>2044</v>
      </c>
      <c r="KD2" s="201">
        <f t="shared" si="20"/>
        <v>2044</v>
      </c>
      <c r="KE2" s="201">
        <f t="shared" si="20"/>
        <v>2044</v>
      </c>
      <c r="KF2" s="201">
        <f t="shared" si="20"/>
        <v>2044</v>
      </c>
      <c r="KG2" s="201">
        <f t="shared" si="20"/>
        <v>2044</v>
      </c>
      <c r="KH2" s="201">
        <f t="shared" si="20"/>
        <v>2044</v>
      </c>
      <c r="KI2" s="201">
        <f t="shared" si="20"/>
        <v>2044</v>
      </c>
      <c r="KJ2" s="201">
        <f>JY2</f>
        <v>2044</v>
      </c>
      <c r="KK2" s="201">
        <f>KJ2 + 1</f>
        <v>2045</v>
      </c>
      <c r="KL2" s="201">
        <f t="shared" ref="KL2:KU2" si="21">KK2</f>
        <v>2045</v>
      </c>
      <c r="KM2" s="201">
        <f t="shared" si="21"/>
        <v>2045</v>
      </c>
      <c r="KN2" s="201">
        <f t="shared" si="21"/>
        <v>2045</v>
      </c>
      <c r="KO2" s="201">
        <f t="shared" si="21"/>
        <v>2045</v>
      </c>
      <c r="KP2" s="201">
        <f t="shared" si="21"/>
        <v>2045</v>
      </c>
      <c r="KQ2" s="201">
        <f t="shared" si="21"/>
        <v>2045</v>
      </c>
      <c r="KR2" s="201">
        <f t="shared" si="21"/>
        <v>2045</v>
      </c>
      <c r="KS2" s="201">
        <f t="shared" si="21"/>
        <v>2045</v>
      </c>
      <c r="KT2" s="201">
        <f t="shared" si="21"/>
        <v>2045</v>
      </c>
      <c r="KU2" s="201">
        <f t="shared" si="21"/>
        <v>2045</v>
      </c>
      <c r="KV2" s="201">
        <f>KK2</f>
        <v>2045</v>
      </c>
      <c r="KW2" s="201">
        <f>KV2 + 1</f>
        <v>2046</v>
      </c>
      <c r="KX2" s="201">
        <f t="shared" ref="KX2:LG2" si="22">KW2</f>
        <v>2046</v>
      </c>
      <c r="KY2" s="201">
        <f t="shared" si="22"/>
        <v>2046</v>
      </c>
      <c r="KZ2" s="201">
        <f t="shared" si="22"/>
        <v>2046</v>
      </c>
      <c r="LA2" s="201">
        <f t="shared" si="22"/>
        <v>2046</v>
      </c>
      <c r="LB2" s="201">
        <f t="shared" si="22"/>
        <v>2046</v>
      </c>
      <c r="LC2" s="201">
        <f t="shared" si="22"/>
        <v>2046</v>
      </c>
      <c r="LD2" s="201">
        <f t="shared" si="22"/>
        <v>2046</v>
      </c>
      <c r="LE2" s="201">
        <f t="shared" si="22"/>
        <v>2046</v>
      </c>
      <c r="LF2" s="201">
        <f t="shared" si="22"/>
        <v>2046</v>
      </c>
      <c r="LG2" s="201">
        <f t="shared" si="22"/>
        <v>2046</v>
      </c>
      <c r="LH2" s="201">
        <f>KW2</f>
        <v>2046</v>
      </c>
      <c r="LI2" s="201">
        <f>LH2 + 1</f>
        <v>2047</v>
      </c>
      <c r="LJ2" s="201">
        <f t="shared" ref="LJ2:LS2" si="23">LI2</f>
        <v>2047</v>
      </c>
      <c r="LK2" s="201">
        <f t="shared" si="23"/>
        <v>2047</v>
      </c>
      <c r="LL2" s="201">
        <f t="shared" si="23"/>
        <v>2047</v>
      </c>
      <c r="LM2" s="201">
        <f t="shared" si="23"/>
        <v>2047</v>
      </c>
      <c r="LN2" s="201">
        <f t="shared" si="23"/>
        <v>2047</v>
      </c>
      <c r="LO2" s="201">
        <f t="shared" si="23"/>
        <v>2047</v>
      </c>
      <c r="LP2" s="201">
        <f t="shared" si="23"/>
        <v>2047</v>
      </c>
      <c r="LQ2" s="201">
        <f t="shared" si="23"/>
        <v>2047</v>
      </c>
      <c r="LR2" s="201">
        <f t="shared" si="23"/>
        <v>2047</v>
      </c>
      <c r="LS2" s="201">
        <f t="shared" si="23"/>
        <v>2047</v>
      </c>
      <c r="LT2" s="201">
        <f>LI2</f>
        <v>2047</v>
      </c>
      <c r="LU2" s="201">
        <f>LT2 + 1</f>
        <v>2048</v>
      </c>
      <c r="LV2" s="201">
        <f t="shared" ref="LV2:ME2" si="24">LU2</f>
        <v>2048</v>
      </c>
      <c r="LW2" s="201">
        <f t="shared" si="24"/>
        <v>2048</v>
      </c>
      <c r="LX2" s="201">
        <f t="shared" si="24"/>
        <v>2048</v>
      </c>
      <c r="LY2" s="201">
        <f t="shared" si="24"/>
        <v>2048</v>
      </c>
      <c r="LZ2" s="201">
        <f t="shared" si="24"/>
        <v>2048</v>
      </c>
      <c r="MA2" s="201">
        <f t="shared" si="24"/>
        <v>2048</v>
      </c>
      <c r="MB2" s="201">
        <f t="shared" si="24"/>
        <v>2048</v>
      </c>
      <c r="MC2" s="201">
        <f t="shared" si="24"/>
        <v>2048</v>
      </c>
      <c r="MD2" s="201">
        <f t="shared" si="24"/>
        <v>2048</v>
      </c>
      <c r="ME2" s="201">
        <f t="shared" si="24"/>
        <v>2048</v>
      </c>
      <c r="MF2" s="201">
        <f>LU2</f>
        <v>2048</v>
      </c>
      <c r="MG2" s="201">
        <f>MF2 + 1</f>
        <v>2049</v>
      </c>
      <c r="MH2" s="201">
        <f t="shared" ref="MH2:MQ2" si="25">MG2</f>
        <v>2049</v>
      </c>
      <c r="MI2" s="201">
        <f t="shared" si="25"/>
        <v>2049</v>
      </c>
      <c r="MJ2" s="201">
        <f t="shared" si="25"/>
        <v>2049</v>
      </c>
      <c r="MK2" s="201">
        <f t="shared" si="25"/>
        <v>2049</v>
      </c>
      <c r="ML2" s="201">
        <f t="shared" si="25"/>
        <v>2049</v>
      </c>
      <c r="MM2" s="201">
        <f t="shared" si="25"/>
        <v>2049</v>
      </c>
      <c r="MN2" s="201">
        <f t="shared" si="25"/>
        <v>2049</v>
      </c>
      <c r="MO2" s="201">
        <f t="shared" si="25"/>
        <v>2049</v>
      </c>
      <c r="MP2" s="201">
        <f t="shared" si="25"/>
        <v>2049</v>
      </c>
      <c r="MQ2" s="201">
        <f t="shared" si="25"/>
        <v>2049</v>
      </c>
      <c r="MR2" s="201">
        <f>MG2</f>
        <v>2049</v>
      </c>
      <c r="MS2" s="201">
        <f>MR2 + 1</f>
        <v>2050</v>
      </c>
      <c r="MT2" s="201">
        <f t="shared" ref="MT2:NC2" si="26">MS2</f>
        <v>2050</v>
      </c>
      <c r="MU2" s="201">
        <f t="shared" si="26"/>
        <v>2050</v>
      </c>
      <c r="MV2" s="201">
        <f t="shared" si="26"/>
        <v>2050</v>
      </c>
      <c r="MW2" s="201">
        <f t="shared" si="26"/>
        <v>2050</v>
      </c>
      <c r="MX2" s="201">
        <f t="shared" si="26"/>
        <v>2050</v>
      </c>
      <c r="MY2" s="201">
        <f t="shared" si="26"/>
        <v>2050</v>
      </c>
      <c r="MZ2" s="201">
        <f t="shared" si="26"/>
        <v>2050</v>
      </c>
      <c r="NA2" s="201">
        <f t="shared" si="26"/>
        <v>2050</v>
      </c>
      <c r="NB2" s="201">
        <f t="shared" si="26"/>
        <v>2050</v>
      </c>
      <c r="NC2" s="201">
        <f t="shared" si="26"/>
        <v>2050</v>
      </c>
      <c r="ND2" s="201">
        <f>MS2</f>
        <v>2050</v>
      </c>
      <c r="NE2" s="201">
        <f>ND2 + 1</f>
        <v>2051</v>
      </c>
      <c r="NF2" s="201">
        <f t="shared" ref="NF2:NO2" si="27">NE2</f>
        <v>2051</v>
      </c>
      <c r="NG2" s="201">
        <f t="shared" si="27"/>
        <v>2051</v>
      </c>
      <c r="NH2" s="201">
        <f t="shared" si="27"/>
        <v>2051</v>
      </c>
      <c r="NI2" s="201">
        <f t="shared" si="27"/>
        <v>2051</v>
      </c>
      <c r="NJ2" s="201">
        <f t="shared" si="27"/>
        <v>2051</v>
      </c>
      <c r="NK2" s="201">
        <f t="shared" si="27"/>
        <v>2051</v>
      </c>
      <c r="NL2" s="201">
        <f t="shared" si="27"/>
        <v>2051</v>
      </c>
      <c r="NM2" s="201">
        <f t="shared" si="27"/>
        <v>2051</v>
      </c>
      <c r="NN2" s="201">
        <f t="shared" si="27"/>
        <v>2051</v>
      </c>
      <c r="NO2" s="201">
        <f t="shared" si="27"/>
        <v>2051</v>
      </c>
      <c r="NP2" s="201">
        <f>NE2</f>
        <v>2051</v>
      </c>
      <c r="NQ2" s="201">
        <f>NP2 + 1</f>
        <v>2052</v>
      </c>
      <c r="NR2" s="201">
        <f t="shared" ref="NR2:OA2" si="28">NQ2</f>
        <v>2052</v>
      </c>
      <c r="NS2" s="201">
        <f t="shared" si="28"/>
        <v>2052</v>
      </c>
      <c r="NT2" s="201">
        <f t="shared" si="28"/>
        <v>2052</v>
      </c>
      <c r="NU2" s="201">
        <f t="shared" si="28"/>
        <v>2052</v>
      </c>
      <c r="NV2" s="201">
        <f t="shared" si="28"/>
        <v>2052</v>
      </c>
      <c r="NW2" s="201">
        <f t="shared" si="28"/>
        <v>2052</v>
      </c>
      <c r="NX2" s="201">
        <f t="shared" si="28"/>
        <v>2052</v>
      </c>
      <c r="NY2" s="201">
        <f t="shared" si="28"/>
        <v>2052</v>
      </c>
      <c r="NZ2" s="201">
        <f t="shared" si="28"/>
        <v>2052</v>
      </c>
      <c r="OA2" s="201">
        <f t="shared" si="28"/>
        <v>2052</v>
      </c>
      <c r="OB2" s="201">
        <f>NQ2</f>
        <v>2052</v>
      </c>
      <c r="OC2" s="201">
        <f>OB2 + 1</f>
        <v>2053</v>
      </c>
      <c r="OD2" s="201">
        <f t="shared" ref="OD2:OM2" si="29">OC2</f>
        <v>2053</v>
      </c>
      <c r="OE2" s="201">
        <f t="shared" si="29"/>
        <v>2053</v>
      </c>
      <c r="OF2" s="201">
        <f t="shared" si="29"/>
        <v>2053</v>
      </c>
      <c r="OG2" s="201">
        <f t="shared" si="29"/>
        <v>2053</v>
      </c>
      <c r="OH2" s="201">
        <f t="shared" si="29"/>
        <v>2053</v>
      </c>
      <c r="OI2" s="201">
        <f t="shared" si="29"/>
        <v>2053</v>
      </c>
      <c r="OJ2" s="201">
        <f t="shared" si="29"/>
        <v>2053</v>
      </c>
      <c r="OK2" s="201">
        <f t="shared" si="29"/>
        <v>2053</v>
      </c>
      <c r="OL2" s="201">
        <f t="shared" si="29"/>
        <v>2053</v>
      </c>
      <c r="OM2" s="201">
        <f t="shared" si="29"/>
        <v>2053</v>
      </c>
      <c r="ON2" s="201">
        <f>OC2</f>
        <v>2053</v>
      </c>
      <c r="OO2" s="201">
        <f>ON2 + 1</f>
        <v>2054</v>
      </c>
      <c r="OP2" s="201">
        <f t="shared" ref="OP2:OZ2" si="30">OO2</f>
        <v>2054</v>
      </c>
      <c r="OQ2" s="201">
        <f t="shared" si="30"/>
        <v>2054</v>
      </c>
      <c r="OR2" s="201">
        <f t="shared" si="30"/>
        <v>2054</v>
      </c>
      <c r="OS2" s="201">
        <f t="shared" si="30"/>
        <v>2054</v>
      </c>
      <c r="OT2" s="201">
        <f t="shared" si="30"/>
        <v>2054</v>
      </c>
      <c r="OU2" s="201">
        <f t="shared" si="30"/>
        <v>2054</v>
      </c>
      <c r="OV2" s="201">
        <f t="shared" si="30"/>
        <v>2054</v>
      </c>
      <c r="OW2" s="201">
        <f t="shared" si="30"/>
        <v>2054</v>
      </c>
      <c r="OX2" s="201">
        <f t="shared" si="30"/>
        <v>2054</v>
      </c>
      <c r="OY2" s="201">
        <f t="shared" si="30"/>
        <v>2054</v>
      </c>
      <c r="OZ2" s="201">
        <f t="shared" si="30"/>
        <v>2054</v>
      </c>
      <c r="PA2" s="201">
        <f>OZ2 + 1</f>
        <v>2055</v>
      </c>
      <c r="PB2" s="201">
        <f t="shared" ref="PB2:PI2" si="31">PA2</f>
        <v>2055</v>
      </c>
      <c r="PC2" s="201">
        <f t="shared" si="31"/>
        <v>2055</v>
      </c>
      <c r="PD2" s="201">
        <f t="shared" si="31"/>
        <v>2055</v>
      </c>
      <c r="PE2" s="201">
        <f t="shared" si="31"/>
        <v>2055</v>
      </c>
      <c r="PF2" s="201">
        <f t="shared" si="31"/>
        <v>2055</v>
      </c>
      <c r="PG2" s="201">
        <f t="shared" si="31"/>
        <v>2055</v>
      </c>
      <c r="PH2" s="201">
        <f t="shared" si="31"/>
        <v>2055</v>
      </c>
      <c r="PI2" s="201">
        <f t="shared" si="31"/>
        <v>2055</v>
      </c>
      <c r="PJ2" s="201">
        <f>OY2</f>
        <v>2054</v>
      </c>
      <c r="PK2" s="201">
        <f>PJ2 + 1</f>
        <v>2055</v>
      </c>
      <c r="PL2" s="201">
        <f>PK2</f>
        <v>2055</v>
      </c>
      <c r="PM2" s="201">
        <f>PL2 + 1</f>
        <v>2056</v>
      </c>
      <c r="PN2" s="201">
        <f t="shared" ref="PN2:PU2" si="32">PM2</f>
        <v>2056</v>
      </c>
      <c r="PO2" s="201">
        <f t="shared" si="32"/>
        <v>2056</v>
      </c>
      <c r="PP2" s="201">
        <f t="shared" si="32"/>
        <v>2056</v>
      </c>
      <c r="PQ2" s="201">
        <f t="shared" si="32"/>
        <v>2056</v>
      </c>
      <c r="PR2" s="201">
        <f t="shared" si="32"/>
        <v>2056</v>
      </c>
      <c r="PS2" s="201">
        <f t="shared" si="32"/>
        <v>2056</v>
      </c>
      <c r="PT2" s="201">
        <f t="shared" si="32"/>
        <v>2056</v>
      </c>
      <c r="PU2" s="201">
        <f t="shared" si="32"/>
        <v>2056</v>
      </c>
      <c r="PV2" s="201">
        <f>PK2</f>
        <v>2055</v>
      </c>
      <c r="PW2" s="201">
        <f>PV2 + 1</f>
        <v>2056</v>
      </c>
      <c r="PX2" s="201">
        <f>PW2</f>
        <v>2056</v>
      </c>
      <c r="PY2" s="201">
        <f>PX2 + 1</f>
        <v>2057</v>
      </c>
      <c r="PZ2" s="201">
        <f t="shared" ref="PZ2:QI2" si="33">PY2</f>
        <v>2057</v>
      </c>
      <c r="QA2" s="201">
        <f t="shared" si="33"/>
        <v>2057</v>
      </c>
      <c r="QB2" s="201">
        <f t="shared" si="33"/>
        <v>2057</v>
      </c>
      <c r="QC2" s="201">
        <f t="shared" si="33"/>
        <v>2057</v>
      </c>
      <c r="QD2" s="201">
        <f t="shared" si="33"/>
        <v>2057</v>
      </c>
      <c r="QE2" s="201">
        <f t="shared" si="33"/>
        <v>2057</v>
      </c>
      <c r="QF2" s="201">
        <f t="shared" si="33"/>
        <v>2057</v>
      </c>
      <c r="QG2" s="201">
        <f t="shared" si="33"/>
        <v>2057</v>
      </c>
      <c r="QH2" s="201">
        <f t="shared" si="33"/>
        <v>2057</v>
      </c>
      <c r="QI2" s="201">
        <f t="shared" si="33"/>
        <v>2057</v>
      </c>
      <c r="QJ2" s="201">
        <f>PY2</f>
        <v>2057</v>
      </c>
      <c r="QK2" s="201">
        <f>QJ2 + 1</f>
        <v>2058</v>
      </c>
      <c r="QL2" s="201">
        <f t="shared" ref="QL2:QU2" si="34">QK2</f>
        <v>2058</v>
      </c>
      <c r="QM2" s="201">
        <f t="shared" si="34"/>
        <v>2058</v>
      </c>
      <c r="QN2" s="201">
        <f t="shared" si="34"/>
        <v>2058</v>
      </c>
      <c r="QO2" s="201">
        <f t="shared" si="34"/>
        <v>2058</v>
      </c>
      <c r="QP2" s="201">
        <f t="shared" si="34"/>
        <v>2058</v>
      </c>
      <c r="QQ2" s="201">
        <f t="shared" si="34"/>
        <v>2058</v>
      </c>
      <c r="QR2" s="201">
        <f t="shared" si="34"/>
        <v>2058</v>
      </c>
      <c r="QS2" s="201">
        <f t="shared" si="34"/>
        <v>2058</v>
      </c>
      <c r="QT2" s="201">
        <f t="shared" si="34"/>
        <v>2058</v>
      </c>
      <c r="QU2" s="201">
        <f t="shared" si="34"/>
        <v>2058</v>
      </c>
      <c r="QV2" s="201">
        <f>QK2</f>
        <v>2058</v>
      </c>
      <c r="QW2" s="201">
        <f>QV2 + 1</f>
        <v>2059</v>
      </c>
      <c r="QX2" s="201">
        <f t="shared" ref="QX2:RH2" si="35">QW2</f>
        <v>2059</v>
      </c>
      <c r="QY2" s="201">
        <f t="shared" si="35"/>
        <v>2059</v>
      </c>
      <c r="QZ2" s="201">
        <f t="shared" si="35"/>
        <v>2059</v>
      </c>
      <c r="RA2" s="201">
        <f t="shared" si="35"/>
        <v>2059</v>
      </c>
      <c r="RB2" s="201">
        <f t="shared" si="35"/>
        <v>2059</v>
      </c>
      <c r="RC2" s="201">
        <f t="shared" si="35"/>
        <v>2059</v>
      </c>
      <c r="RD2" s="201">
        <f t="shared" si="35"/>
        <v>2059</v>
      </c>
      <c r="RE2" s="201">
        <f t="shared" si="35"/>
        <v>2059</v>
      </c>
      <c r="RF2" s="201">
        <f t="shared" si="35"/>
        <v>2059</v>
      </c>
      <c r="RG2" s="201">
        <f t="shared" si="35"/>
        <v>2059</v>
      </c>
      <c r="RH2" s="201">
        <f t="shared" si="35"/>
        <v>2059</v>
      </c>
    </row>
    <row r="3" spans="1:476" ht="15.75" customHeight="1">
      <c r="A3" s="50"/>
      <c r="B3" s="205" t="s">
        <v>355</v>
      </c>
      <c r="C3" s="205"/>
      <c r="D3" s="205"/>
      <c r="E3" s="204" t="s">
        <v>33</v>
      </c>
      <c r="F3" s="206"/>
      <c r="G3" s="204"/>
      <c r="H3" s="207">
        <v>0</v>
      </c>
      <c r="I3" s="207">
        <f t="shared" ref="I3:AQ3" si="36">H3 + 1</f>
        <v>1</v>
      </c>
      <c r="J3" s="207">
        <f t="shared" si="36"/>
        <v>2</v>
      </c>
      <c r="K3" s="207">
        <f t="shared" si="36"/>
        <v>3</v>
      </c>
      <c r="L3" s="207">
        <f t="shared" si="36"/>
        <v>4</v>
      </c>
      <c r="M3" s="207">
        <f t="shared" si="36"/>
        <v>5</v>
      </c>
      <c r="N3" s="207">
        <f t="shared" si="36"/>
        <v>6</v>
      </c>
      <c r="O3" s="207">
        <f t="shared" si="36"/>
        <v>7</v>
      </c>
      <c r="P3" s="207">
        <f t="shared" si="36"/>
        <v>8</v>
      </c>
      <c r="Q3" s="207">
        <f t="shared" si="36"/>
        <v>9</v>
      </c>
      <c r="R3" s="207">
        <f t="shared" si="36"/>
        <v>10</v>
      </c>
      <c r="S3" s="207">
        <f t="shared" si="36"/>
        <v>11</v>
      </c>
      <c r="T3" s="207">
        <f t="shared" si="36"/>
        <v>12</v>
      </c>
      <c r="U3" s="207">
        <f t="shared" si="36"/>
        <v>13</v>
      </c>
      <c r="V3" s="207">
        <f t="shared" si="36"/>
        <v>14</v>
      </c>
      <c r="W3" s="207">
        <f t="shared" si="36"/>
        <v>15</v>
      </c>
      <c r="X3" s="207">
        <f t="shared" si="36"/>
        <v>16</v>
      </c>
      <c r="Y3" s="207">
        <f t="shared" si="36"/>
        <v>17</v>
      </c>
      <c r="Z3" s="207">
        <f t="shared" si="36"/>
        <v>18</v>
      </c>
      <c r="AA3" s="207">
        <f t="shared" si="36"/>
        <v>19</v>
      </c>
      <c r="AB3" s="207">
        <f t="shared" si="36"/>
        <v>20</v>
      </c>
      <c r="AC3" s="207">
        <f t="shared" si="36"/>
        <v>21</v>
      </c>
      <c r="AD3" s="207">
        <f t="shared" si="36"/>
        <v>22</v>
      </c>
      <c r="AE3" s="207">
        <f t="shared" si="36"/>
        <v>23</v>
      </c>
      <c r="AF3" s="207">
        <f t="shared" si="36"/>
        <v>24</v>
      </c>
      <c r="AG3" s="207">
        <f t="shared" si="36"/>
        <v>25</v>
      </c>
      <c r="AH3" s="207">
        <f t="shared" si="36"/>
        <v>26</v>
      </c>
      <c r="AI3" s="207">
        <f t="shared" si="36"/>
        <v>27</v>
      </c>
      <c r="AJ3" s="207">
        <f t="shared" si="36"/>
        <v>28</v>
      </c>
      <c r="AK3" s="207">
        <f t="shared" si="36"/>
        <v>29</v>
      </c>
      <c r="AL3" s="207">
        <f t="shared" si="36"/>
        <v>30</v>
      </c>
      <c r="AM3" s="207">
        <f t="shared" si="36"/>
        <v>31</v>
      </c>
      <c r="AN3" s="207">
        <f t="shared" si="36"/>
        <v>32</v>
      </c>
      <c r="AO3" s="207">
        <f t="shared" si="36"/>
        <v>33</v>
      </c>
      <c r="AP3" s="207">
        <f t="shared" si="36"/>
        <v>34</v>
      </c>
      <c r="AQ3" s="207">
        <f t="shared" si="36"/>
        <v>35</v>
      </c>
      <c r="AR3" s="208"/>
      <c r="AS3" s="209" t="str">
        <f>'Premissas Receita'!AS3</f>
        <v>Jan</v>
      </c>
      <c r="AT3" s="209" t="str">
        <f>'Premissas Receita'!AT3</f>
        <v>Fev</v>
      </c>
      <c r="AU3" s="209" t="str">
        <f>'Premissas Receita'!AU3</f>
        <v>Mar</v>
      </c>
      <c r="AV3" s="209" t="str">
        <f>'Premissas Receita'!AV3</f>
        <v>Abr</v>
      </c>
      <c r="AW3" s="209" t="str">
        <f>'Premissas Receita'!AW3</f>
        <v>Mai</v>
      </c>
      <c r="AX3" s="209" t="str">
        <f>'Premissas Receita'!AX3</f>
        <v>Jun</v>
      </c>
      <c r="AY3" s="209" t="str">
        <f>'Premissas Receita'!AY3</f>
        <v>Jul</v>
      </c>
      <c r="AZ3" s="209" t="str">
        <f>'Premissas Receita'!AZ3</f>
        <v>Ago</v>
      </c>
      <c r="BA3" s="209" t="str">
        <f>'Premissas Receita'!BA3</f>
        <v>Set</v>
      </c>
      <c r="BB3" s="209" t="str">
        <f>'Premissas Receita'!BB3</f>
        <v>Out</v>
      </c>
      <c r="BC3" s="209" t="str">
        <f>'Premissas Receita'!BC3</f>
        <v>Nov</v>
      </c>
      <c r="BD3" s="209" t="str">
        <f>'Premissas Receita'!BD3</f>
        <v>Dez</v>
      </c>
      <c r="BE3" s="209" t="str">
        <f>'Premissas Receita'!BE3</f>
        <v>Jan</v>
      </c>
      <c r="BF3" s="209" t="str">
        <f>'Premissas Receita'!BF3</f>
        <v>Fev</v>
      </c>
      <c r="BG3" s="209" t="str">
        <f>'Premissas Receita'!BG3</f>
        <v>Mar</v>
      </c>
      <c r="BH3" s="209" t="str">
        <f>'Premissas Receita'!BH3</f>
        <v>Abr</v>
      </c>
      <c r="BI3" s="209" t="str">
        <f>'Premissas Receita'!BI3</f>
        <v>Mai</v>
      </c>
      <c r="BJ3" s="209" t="str">
        <f>'Premissas Receita'!BJ3</f>
        <v>Jun</v>
      </c>
      <c r="BK3" s="209" t="str">
        <f>'Premissas Receita'!BK3</f>
        <v>Jul</v>
      </c>
      <c r="BL3" s="209" t="str">
        <f>'Premissas Receita'!BL3</f>
        <v>Ago</v>
      </c>
      <c r="BM3" s="209" t="str">
        <f>'Premissas Receita'!BM3</f>
        <v>Set</v>
      </c>
      <c r="BN3" s="209" t="str">
        <f>'Premissas Receita'!BN3</f>
        <v>Out</v>
      </c>
      <c r="BO3" s="209" t="str">
        <f>'Premissas Receita'!BO3</f>
        <v>Nov</v>
      </c>
      <c r="BP3" s="209" t="str">
        <f>'Premissas Receita'!BP3</f>
        <v>Dez</v>
      </c>
      <c r="BQ3" s="209" t="str">
        <f>'Premissas Receita'!BQ3</f>
        <v>Jan</v>
      </c>
      <c r="BR3" s="209" t="str">
        <f>'Premissas Receita'!BR3</f>
        <v>Fev</v>
      </c>
      <c r="BS3" s="209" t="str">
        <f>'Premissas Receita'!BS3</f>
        <v>Mar</v>
      </c>
      <c r="BT3" s="209" t="str">
        <f>'Premissas Receita'!BT3</f>
        <v>Abr</v>
      </c>
      <c r="BU3" s="209" t="str">
        <f>'Premissas Receita'!BU3</f>
        <v>Mai</v>
      </c>
      <c r="BV3" s="209" t="str">
        <f>'Premissas Receita'!BV3</f>
        <v>Jun</v>
      </c>
      <c r="BW3" s="209" t="str">
        <f>'Premissas Receita'!BW3</f>
        <v>Jul</v>
      </c>
      <c r="BX3" s="209" t="str">
        <f>'Premissas Receita'!BX3</f>
        <v>Ago</v>
      </c>
      <c r="BY3" s="209" t="str">
        <f>'Premissas Receita'!BY3</f>
        <v>Set</v>
      </c>
      <c r="BZ3" s="209" t="str">
        <f>'Premissas Receita'!BZ3</f>
        <v>Out</v>
      </c>
      <c r="CA3" s="209" t="str">
        <f>'Premissas Receita'!CA3</f>
        <v>Nov</v>
      </c>
      <c r="CB3" s="209" t="str">
        <f>'Premissas Receita'!CB3</f>
        <v>Dez</v>
      </c>
      <c r="CC3" s="209" t="str">
        <f>'Premissas Receita'!CC3</f>
        <v>Jan</v>
      </c>
      <c r="CD3" s="209" t="str">
        <f>'Premissas Receita'!CD3</f>
        <v>Fev</v>
      </c>
      <c r="CE3" s="209" t="str">
        <f>'Premissas Receita'!CE3</f>
        <v>Mar</v>
      </c>
      <c r="CF3" s="209" t="str">
        <f>'Premissas Receita'!CF3</f>
        <v>Abr</v>
      </c>
      <c r="CG3" s="209" t="str">
        <f>'Premissas Receita'!CG3</f>
        <v>Mai</v>
      </c>
      <c r="CH3" s="209" t="str">
        <f>'Premissas Receita'!CH3</f>
        <v>Jun</v>
      </c>
      <c r="CI3" s="209" t="str">
        <f>'Premissas Receita'!CI3</f>
        <v>Jul</v>
      </c>
      <c r="CJ3" s="209" t="str">
        <f>'Premissas Receita'!CJ3</f>
        <v>Ago</v>
      </c>
      <c r="CK3" s="209" t="str">
        <f>'Premissas Receita'!CK3</f>
        <v>Set</v>
      </c>
      <c r="CL3" s="209" t="str">
        <f>'Premissas Receita'!CL3</f>
        <v>Out</v>
      </c>
      <c r="CM3" s="209" t="str">
        <f>'Premissas Receita'!CM3</f>
        <v>Nov</v>
      </c>
      <c r="CN3" s="209" t="str">
        <f>'Premissas Receita'!CN3</f>
        <v>Dez</v>
      </c>
      <c r="CO3" s="209" t="str">
        <f>'Premissas Receita'!CO3</f>
        <v>Jan</v>
      </c>
      <c r="CP3" s="209" t="str">
        <f>'Premissas Receita'!CP3</f>
        <v>Fev</v>
      </c>
      <c r="CQ3" s="209" t="str">
        <f>'Premissas Receita'!CQ3</f>
        <v>Mar</v>
      </c>
      <c r="CR3" s="209" t="str">
        <f>'Premissas Receita'!CR3</f>
        <v>Abr</v>
      </c>
      <c r="CS3" s="209" t="str">
        <f>'Premissas Receita'!CS3</f>
        <v>Mai</v>
      </c>
      <c r="CT3" s="209" t="str">
        <f>'Premissas Receita'!CT3</f>
        <v>Jun</v>
      </c>
      <c r="CU3" s="209" t="str">
        <f>'Premissas Receita'!CU3</f>
        <v>Jul</v>
      </c>
      <c r="CV3" s="209" t="str">
        <f>'Premissas Receita'!CV3</f>
        <v>Ago</v>
      </c>
      <c r="CW3" s="209" t="str">
        <f>'Premissas Receita'!CW3</f>
        <v>Set</v>
      </c>
      <c r="CX3" s="209" t="str">
        <f>'Premissas Receita'!CX3</f>
        <v>Out</v>
      </c>
      <c r="CY3" s="209" t="str">
        <f>'Premissas Receita'!CY3</f>
        <v>Nov</v>
      </c>
      <c r="CZ3" s="209" t="str">
        <f>'Premissas Receita'!CZ3</f>
        <v>Dez</v>
      </c>
      <c r="DA3" s="209" t="str">
        <f>'Premissas Receita'!DA3</f>
        <v>Jan</v>
      </c>
      <c r="DB3" s="209" t="str">
        <f>'Premissas Receita'!DB3</f>
        <v>Fev</v>
      </c>
      <c r="DC3" s="209" t="str">
        <f>'Premissas Receita'!DC3</f>
        <v>Mar</v>
      </c>
      <c r="DD3" s="209" t="str">
        <f>'Premissas Receita'!DD3</f>
        <v>Abr</v>
      </c>
      <c r="DE3" s="209" t="str">
        <f>'Premissas Receita'!DE3</f>
        <v>Mai</v>
      </c>
      <c r="DF3" s="209" t="str">
        <f>'Premissas Receita'!DF3</f>
        <v>Jun</v>
      </c>
      <c r="DG3" s="209" t="str">
        <f>'Premissas Receita'!DG3</f>
        <v>Jul</v>
      </c>
      <c r="DH3" s="209" t="str">
        <f>'Premissas Receita'!DH3</f>
        <v>Ago</v>
      </c>
      <c r="DI3" s="209" t="str">
        <f>'Premissas Receita'!DI3</f>
        <v>Set</v>
      </c>
      <c r="DJ3" s="209" t="str">
        <f>'Premissas Receita'!DJ3</f>
        <v>Out</v>
      </c>
      <c r="DK3" s="209" t="str">
        <f>'Premissas Receita'!DK3</f>
        <v>Nov</v>
      </c>
      <c r="DL3" s="209" t="str">
        <f>'Premissas Receita'!DL3</f>
        <v>Dez</v>
      </c>
      <c r="DM3" s="209" t="str">
        <f>'Premissas Receita'!DM3</f>
        <v>Jan</v>
      </c>
      <c r="DN3" s="209" t="str">
        <f>'Premissas Receita'!DN3</f>
        <v>Fev</v>
      </c>
      <c r="DO3" s="209" t="str">
        <f>'Premissas Receita'!DO3</f>
        <v>Mar</v>
      </c>
      <c r="DP3" s="209" t="str">
        <f>'Premissas Receita'!DP3</f>
        <v>Abr</v>
      </c>
      <c r="DQ3" s="209" t="str">
        <f>'Premissas Receita'!DQ3</f>
        <v>Mai</v>
      </c>
      <c r="DR3" s="209" t="str">
        <f>'Premissas Receita'!DR3</f>
        <v>Jun</v>
      </c>
      <c r="DS3" s="209" t="str">
        <f>'Premissas Receita'!DS3</f>
        <v>Jul</v>
      </c>
      <c r="DT3" s="209" t="str">
        <f>'Premissas Receita'!DT3</f>
        <v>Ago</v>
      </c>
      <c r="DU3" s="209" t="str">
        <f>'Premissas Receita'!DU3</f>
        <v>Set</v>
      </c>
      <c r="DV3" s="209" t="str">
        <f>'Premissas Receita'!DV3</f>
        <v>Out</v>
      </c>
      <c r="DW3" s="209" t="str">
        <f>'Premissas Receita'!DW3</f>
        <v>Nov</v>
      </c>
      <c r="DX3" s="209" t="str">
        <f>'Premissas Receita'!DX3</f>
        <v>Dez</v>
      </c>
      <c r="DY3" s="209" t="str">
        <f>'Premissas Receita'!DY3</f>
        <v>Jan</v>
      </c>
      <c r="DZ3" s="209" t="str">
        <f>'Premissas Receita'!DZ3</f>
        <v>Fev</v>
      </c>
      <c r="EA3" s="209" t="str">
        <f>'Premissas Receita'!EA3</f>
        <v>Mar</v>
      </c>
      <c r="EB3" s="209" t="str">
        <f>'Premissas Receita'!EB3</f>
        <v>Abr</v>
      </c>
      <c r="EC3" s="209" t="str">
        <f>'Premissas Receita'!EC3</f>
        <v>Mai</v>
      </c>
      <c r="ED3" s="209" t="str">
        <f>'Premissas Receita'!ED3</f>
        <v>Jun</v>
      </c>
      <c r="EE3" s="209" t="str">
        <f>'Premissas Receita'!EE3</f>
        <v>Jul</v>
      </c>
      <c r="EF3" s="209" t="str">
        <f>'Premissas Receita'!EF3</f>
        <v>Ago</v>
      </c>
      <c r="EG3" s="209" t="str">
        <f>'Premissas Receita'!EG3</f>
        <v>Set</v>
      </c>
      <c r="EH3" s="209" t="str">
        <f>'Premissas Receita'!EH3</f>
        <v>Out</v>
      </c>
      <c r="EI3" s="209" t="str">
        <f>'Premissas Receita'!EI3</f>
        <v>Nov</v>
      </c>
      <c r="EJ3" s="209" t="str">
        <f>'Premissas Receita'!EJ3</f>
        <v>Dez</v>
      </c>
      <c r="EK3" s="209" t="str">
        <f>'Premissas Receita'!EK3</f>
        <v>Jan</v>
      </c>
      <c r="EL3" s="209" t="str">
        <f>'Premissas Receita'!EL3</f>
        <v>Fev</v>
      </c>
      <c r="EM3" s="209" t="str">
        <f>'Premissas Receita'!EM3</f>
        <v>Mar</v>
      </c>
      <c r="EN3" s="209" t="str">
        <f>'Premissas Receita'!EN3</f>
        <v>Abr</v>
      </c>
      <c r="EO3" s="209" t="str">
        <f>'Premissas Receita'!EO3</f>
        <v>Mai</v>
      </c>
      <c r="EP3" s="209" t="str">
        <f>'Premissas Receita'!EP3</f>
        <v>Jun</v>
      </c>
      <c r="EQ3" s="209" t="str">
        <f>'Premissas Receita'!EQ3</f>
        <v>Jul</v>
      </c>
      <c r="ER3" s="209" t="str">
        <f>'Premissas Receita'!ER3</f>
        <v>Ago</v>
      </c>
      <c r="ES3" s="209" t="str">
        <f>'Premissas Receita'!ES3</f>
        <v>Set</v>
      </c>
      <c r="ET3" s="209" t="str">
        <f>'Premissas Receita'!ET3</f>
        <v>Out</v>
      </c>
      <c r="EU3" s="209" t="str">
        <f>'Premissas Receita'!EU3</f>
        <v>Nov</v>
      </c>
      <c r="EV3" s="209" t="str">
        <f>'Premissas Receita'!EV3</f>
        <v>Dez</v>
      </c>
      <c r="EW3" s="209" t="str">
        <f>'Premissas Receita'!EW3</f>
        <v>Jan</v>
      </c>
      <c r="EX3" s="209" t="str">
        <f>'Premissas Receita'!EX3</f>
        <v>Fev</v>
      </c>
      <c r="EY3" s="209" t="str">
        <f>'Premissas Receita'!EY3</f>
        <v>Mar</v>
      </c>
      <c r="EZ3" s="209" t="str">
        <f>'Premissas Receita'!EZ3</f>
        <v>Abr</v>
      </c>
      <c r="FA3" s="209" t="str">
        <f>'Premissas Receita'!FA3</f>
        <v>Mai</v>
      </c>
      <c r="FB3" s="209" t="str">
        <f>'Premissas Receita'!FB3</f>
        <v>Jun</v>
      </c>
      <c r="FC3" s="209" t="str">
        <f>'Premissas Receita'!FC3</f>
        <v>Jul</v>
      </c>
      <c r="FD3" s="209" t="str">
        <f>'Premissas Receita'!FD3</f>
        <v>Ago</v>
      </c>
      <c r="FE3" s="209" t="str">
        <f>'Premissas Receita'!FE3</f>
        <v>Set</v>
      </c>
      <c r="FF3" s="209" t="str">
        <f>'Premissas Receita'!FF3</f>
        <v>Out</v>
      </c>
      <c r="FG3" s="209" t="str">
        <f>'Premissas Receita'!FG3</f>
        <v>Nov</v>
      </c>
      <c r="FH3" s="209" t="str">
        <f>'Premissas Receita'!FH3</f>
        <v>Dez</v>
      </c>
      <c r="FI3" s="209" t="str">
        <f>'Premissas Receita'!FI3</f>
        <v>Jan</v>
      </c>
      <c r="FJ3" s="209" t="str">
        <f>'Premissas Receita'!FJ3</f>
        <v>Fev</v>
      </c>
      <c r="FK3" s="209" t="str">
        <f>'Premissas Receita'!FK3</f>
        <v>Mar</v>
      </c>
      <c r="FL3" s="209" t="str">
        <f>'Premissas Receita'!FL3</f>
        <v>Abr</v>
      </c>
      <c r="FM3" s="209" t="str">
        <f>'Premissas Receita'!FM3</f>
        <v>Mai</v>
      </c>
      <c r="FN3" s="209" t="str">
        <f>'Premissas Receita'!FN3</f>
        <v>Jun</v>
      </c>
      <c r="FO3" s="209" t="str">
        <f>'Premissas Receita'!FO3</f>
        <v>Jul</v>
      </c>
      <c r="FP3" s="209" t="str">
        <f>'Premissas Receita'!FP3</f>
        <v>Ago</v>
      </c>
      <c r="FQ3" s="209" t="str">
        <f>'Premissas Receita'!FQ3</f>
        <v>Set</v>
      </c>
      <c r="FR3" s="209" t="str">
        <f>'Premissas Receita'!FR3</f>
        <v>Out</v>
      </c>
      <c r="FS3" s="209" t="str">
        <f>'Premissas Receita'!FS3</f>
        <v>Nov</v>
      </c>
      <c r="FT3" s="209" t="str">
        <f>'Premissas Receita'!FT3</f>
        <v>Dez</v>
      </c>
      <c r="FU3" s="209" t="str">
        <f>'Premissas Receita'!FU3</f>
        <v>Jan</v>
      </c>
      <c r="FV3" s="209" t="str">
        <f>'Premissas Receita'!FV3</f>
        <v>Fev</v>
      </c>
      <c r="FW3" s="209" t="str">
        <f>'Premissas Receita'!FW3</f>
        <v>Mar</v>
      </c>
      <c r="FX3" s="209" t="str">
        <f>'Premissas Receita'!FX3</f>
        <v>Abr</v>
      </c>
      <c r="FY3" s="209" t="str">
        <f>'Premissas Receita'!FY3</f>
        <v>Mai</v>
      </c>
      <c r="FZ3" s="209" t="str">
        <f>'Premissas Receita'!FZ3</f>
        <v>Jun</v>
      </c>
      <c r="GA3" s="209" t="str">
        <f>'Premissas Receita'!GA3</f>
        <v>Jul</v>
      </c>
      <c r="GB3" s="209" t="str">
        <f>'Premissas Receita'!GB3</f>
        <v>Ago</v>
      </c>
      <c r="GC3" s="209" t="str">
        <f>'Premissas Receita'!GC3</f>
        <v>Set</v>
      </c>
      <c r="GD3" s="209" t="str">
        <f>'Premissas Receita'!GD3</f>
        <v>Out</v>
      </c>
      <c r="GE3" s="209" t="str">
        <f>'Premissas Receita'!GE3</f>
        <v>Nov</v>
      </c>
      <c r="GF3" s="209" t="str">
        <f>'Premissas Receita'!GF3</f>
        <v>Dez</v>
      </c>
      <c r="GG3" s="209" t="str">
        <f>'Premissas Receita'!GG3</f>
        <v>Jan</v>
      </c>
      <c r="GH3" s="209" t="str">
        <f>'Premissas Receita'!GH3</f>
        <v>Fev</v>
      </c>
      <c r="GI3" s="209" t="str">
        <f>'Premissas Receita'!GI3</f>
        <v>Mar</v>
      </c>
      <c r="GJ3" s="209" t="str">
        <f>'Premissas Receita'!GJ3</f>
        <v>Abr</v>
      </c>
      <c r="GK3" s="209" t="str">
        <f>'Premissas Receita'!GK3</f>
        <v>Mai</v>
      </c>
      <c r="GL3" s="209" t="str">
        <f>'Premissas Receita'!GL3</f>
        <v>Jun</v>
      </c>
      <c r="GM3" s="209" t="str">
        <f>'Premissas Receita'!GM3</f>
        <v>Jul</v>
      </c>
      <c r="GN3" s="209" t="str">
        <f>'Premissas Receita'!GN3</f>
        <v>Ago</v>
      </c>
      <c r="GO3" s="209" t="str">
        <f>'Premissas Receita'!GO3</f>
        <v>Set</v>
      </c>
      <c r="GP3" s="209" t="str">
        <f>'Premissas Receita'!GP3</f>
        <v>Out</v>
      </c>
      <c r="GQ3" s="209" t="str">
        <f>'Premissas Receita'!GQ3</f>
        <v>Nov</v>
      </c>
      <c r="GR3" s="209" t="str">
        <f>'Premissas Receita'!GR3</f>
        <v>Dez</v>
      </c>
      <c r="GS3" s="209" t="str">
        <f>'Premissas Receita'!GS3</f>
        <v>Jan</v>
      </c>
      <c r="GT3" s="209" t="str">
        <f>'Premissas Receita'!GT3</f>
        <v>Fev</v>
      </c>
      <c r="GU3" s="209" t="str">
        <f>'Premissas Receita'!GU3</f>
        <v>Mar</v>
      </c>
      <c r="GV3" s="209" t="str">
        <f>'Premissas Receita'!GV3</f>
        <v>Abr</v>
      </c>
      <c r="GW3" s="209" t="str">
        <f>'Premissas Receita'!GW3</f>
        <v>Mai</v>
      </c>
      <c r="GX3" s="209" t="str">
        <f>'Premissas Receita'!GX3</f>
        <v>Jun</v>
      </c>
      <c r="GY3" s="209" t="str">
        <f>'Premissas Receita'!GY3</f>
        <v>Jul</v>
      </c>
      <c r="GZ3" s="209" t="str">
        <f>'Premissas Receita'!GZ3</f>
        <v>Ago</v>
      </c>
      <c r="HA3" s="209" t="str">
        <f>'Premissas Receita'!HA3</f>
        <v>Set</v>
      </c>
      <c r="HB3" s="209" t="str">
        <f>'Premissas Receita'!HB3</f>
        <v>Out</v>
      </c>
      <c r="HC3" s="209" t="str">
        <f>'Premissas Receita'!HC3</f>
        <v>Nov</v>
      </c>
      <c r="HD3" s="209" t="str">
        <f>'Premissas Receita'!HD3</f>
        <v>Dez</v>
      </c>
      <c r="HE3" s="209" t="str">
        <f>'Premissas Receita'!HE3</f>
        <v>Jan</v>
      </c>
      <c r="HF3" s="209" t="str">
        <f>'Premissas Receita'!HF3</f>
        <v>Fev</v>
      </c>
      <c r="HG3" s="209" t="str">
        <f>'Premissas Receita'!HG3</f>
        <v>Mar</v>
      </c>
      <c r="HH3" s="209" t="str">
        <f>'Premissas Receita'!HH3</f>
        <v>Abr</v>
      </c>
      <c r="HI3" s="209" t="str">
        <f>'Premissas Receita'!HI3</f>
        <v>Mai</v>
      </c>
      <c r="HJ3" s="209" t="str">
        <f>'Premissas Receita'!HJ3</f>
        <v>Jun</v>
      </c>
      <c r="HK3" s="209" t="str">
        <f>'Premissas Receita'!HK3</f>
        <v>Jul</v>
      </c>
      <c r="HL3" s="209" t="str">
        <f>'Premissas Receita'!HL3</f>
        <v>Ago</v>
      </c>
      <c r="HM3" s="209" t="str">
        <f>'Premissas Receita'!HM3</f>
        <v>Set</v>
      </c>
      <c r="HN3" s="209" t="str">
        <f>'Premissas Receita'!HN3</f>
        <v>Out</v>
      </c>
      <c r="HO3" s="209" t="str">
        <f>'Premissas Receita'!HO3</f>
        <v>Nov</v>
      </c>
      <c r="HP3" s="209" t="str">
        <f>'Premissas Receita'!HP3</f>
        <v>Dez</v>
      </c>
      <c r="HQ3" s="209" t="str">
        <f>'Premissas Receita'!HQ3</f>
        <v>Jan</v>
      </c>
      <c r="HR3" s="209" t="str">
        <f>'Premissas Receita'!HR3</f>
        <v>Fev</v>
      </c>
      <c r="HS3" s="209" t="str">
        <f>'Premissas Receita'!HS3</f>
        <v>Mar</v>
      </c>
      <c r="HT3" s="209" t="str">
        <f>'Premissas Receita'!HT3</f>
        <v>Abr</v>
      </c>
      <c r="HU3" s="209" t="str">
        <f>'Premissas Receita'!HU3</f>
        <v>Mai</v>
      </c>
      <c r="HV3" s="209" t="str">
        <f>'Premissas Receita'!HV3</f>
        <v>Jun</v>
      </c>
      <c r="HW3" s="209" t="str">
        <f>'Premissas Receita'!HW3</f>
        <v>Jul</v>
      </c>
      <c r="HX3" s="209" t="str">
        <f>'Premissas Receita'!HX3</f>
        <v>Ago</v>
      </c>
      <c r="HY3" s="209" t="str">
        <f>'Premissas Receita'!HY3</f>
        <v>Set</v>
      </c>
      <c r="HZ3" s="209" t="str">
        <f>'Premissas Receita'!HZ3</f>
        <v>Out</v>
      </c>
      <c r="IA3" s="209" t="str">
        <f>'Premissas Receita'!IA3</f>
        <v>Nov</v>
      </c>
      <c r="IB3" s="209" t="str">
        <f>'Premissas Receita'!IB3</f>
        <v>Dez</v>
      </c>
      <c r="IC3" s="209" t="str">
        <f>'Premissas Receita'!IC3</f>
        <v>Jan</v>
      </c>
      <c r="ID3" s="209" t="str">
        <f>'Premissas Receita'!ID3</f>
        <v>Fev</v>
      </c>
      <c r="IE3" s="209" t="str">
        <f>'Premissas Receita'!IE3</f>
        <v>Mar</v>
      </c>
      <c r="IF3" s="209" t="str">
        <f>'Premissas Receita'!IF3</f>
        <v>Abr</v>
      </c>
      <c r="IG3" s="209" t="str">
        <f>'Premissas Receita'!IG3</f>
        <v>Mai</v>
      </c>
      <c r="IH3" s="209" t="str">
        <f>'Premissas Receita'!IH3</f>
        <v>Jun</v>
      </c>
      <c r="II3" s="209" t="str">
        <f>'Premissas Receita'!II3</f>
        <v>Jul</v>
      </c>
      <c r="IJ3" s="209" t="str">
        <f>'Premissas Receita'!IJ3</f>
        <v>Ago</v>
      </c>
      <c r="IK3" s="209" t="str">
        <f>'Premissas Receita'!IK3</f>
        <v>Set</v>
      </c>
      <c r="IL3" s="209" t="str">
        <f>'Premissas Receita'!IL3</f>
        <v>Out</v>
      </c>
      <c r="IM3" s="209" t="str">
        <f>'Premissas Receita'!IM3</f>
        <v>Nov</v>
      </c>
      <c r="IN3" s="209" t="str">
        <f>'Premissas Receita'!IN3</f>
        <v>Dez</v>
      </c>
      <c r="IO3" s="209" t="str">
        <f>'Premissas Receita'!IO3</f>
        <v>Jan</v>
      </c>
      <c r="IP3" s="209" t="str">
        <f>'Premissas Receita'!IP3</f>
        <v>Fev</v>
      </c>
      <c r="IQ3" s="209" t="str">
        <f>'Premissas Receita'!IQ3</f>
        <v>Mar</v>
      </c>
      <c r="IR3" s="209" t="str">
        <f>'Premissas Receita'!IR3</f>
        <v>Abr</v>
      </c>
      <c r="IS3" s="209" t="str">
        <f>'Premissas Receita'!IS3</f>
        <v>Mai</v>
      </c>
      <c r="IT3" s="209" t="str">
        <f>'Premissas Receita'!IT3</f>
        <v>Jun</v>
      </c>
      <c r="IU3" s="209" t="str">
        <f>'Premissas Receita'!IU3</f>
        <v>Jul</v>
      </c>
      <c r="IV3" s="209" t="str">
        <f>'Premissas Receita'!IV3</f>
        <v>Ago</v>
      </c>
      <c r="IW3" s="209" t="str">
        <f>'Premissas Receita'!IW3</f>
        <v>Set</v>
      </c>
      <c r="IX3" s="209" t="str">
        <f>'Premissas Receita'!IX3</f>
        <v>Out</v>
      </c>
      <c r="IY3" s="209" t="str">
        <f>'Premissas Receita'!IY3</f>
        <v>Nov</v>
      </c>
      <c r="IZ3" s="209" t="str">
        <f>'Premissas Receita'!IZ3</f>
        <v>Dez</v>
      </c>
      <c r="JA3" s="209" t="str">
        <f>'Premissas Receita'!JA3</f>
        <v>Jan</v>
      </c>
      <c r="JB3" s="209" t="str">
        <f>'Premissas Receita'!JB3</f>
        <v>Fev</v>
      </c>
      <c r="JC3" s="209" t="str">
        <f>'Premissas Receita'!JC3</f>
        <v>Mar</v>
      </c>
      <c r="JD3" s="209" t="str">
        <f>'Premissas Receita'!JD3</f>
        <v>Abr</v>
      </c>
      <c r="JE3" s="209" t="str">
        <f>'Premissas Receita'!JE3</f>
        <v>Mai</v>
      </c>
      <c r="JF3" s="209" t="str">
        <f>'Premissas Receita'!JF3</f>
        <v>Jun</v>
      </c>
      <c r="JG3" s="209" t="str">
        <f>'Premissas Receita'!JG3</f>
        <v>Jul</v>
      </c>
      <c r="JH3" s="209" t="str">
        <f>'Premissas Receita'!JH3</f>
        <v>Ago</v>
      </c>
      <c r="JI3" s="209" t="str">
        <f>'Premissas Receita'!JI3</f>
        <v>Set</v>
      </c>
      <c r="JJ3" s="209" t="str">
        <f>'Premissas Receita'!JJ3</f>
        <v>Out</v>
      </c>
      <c r="JK3" s="209" t="str">
        <f>'Premissas Receita'!JK3</f>
        <v>Nov</v>
      </c>
      <c r="JL3" s="209" t="str">
        <f>'Premissas Receita'!JL3</f>
        <v>Dez</v>
      </c>
      <c r="JM3" s="209" t="str">
        <f>'Premissas Receita'!JM3</f>
        <v>Jan</v>
      </c>
      <c r="JN3" s="209" t="str">
        <f>'Premissas Receita'!JN3</f>
        <v>Fev</v>
      </c>
      <c r="JO3" s="209" t="str">
        <f>'Premissas Receita'!JO3</f>
        <v>Mar</v>
      </c>
      <c r="JP3" s="209" t="str">
        <f>'Premissas Receita'!JP3</f>
        <v>Abr</v>
      </c>
      <c r="JQ3" s="209" t="str">
        <f>'Premissas Receita'!JQ3</f>
        <v>Mai</v>
      </c>
      <c r="JR3" s="209" t="str">
        <f>'Premissas Receita'!JR3</f>
        <v>Jun</v>
      </c>
      <c r="JS3" s="209" t="str">
        <f>'Premissas Receita'!JS3</f>
        <v>Jul</v>
      </c>
      <c r="JT3" s="209" t="str">
        <f>'Premissas Receita'!JT3</f>
        <v>Ago</v>
      </c>
      <c r="JU3" s="209" t="str">
        <f>'Premissas Receita'!JU3</f>
        <v>Set</v>
      </c>
      <c r="JV3" s="209" t="str">
        <f>'Premissas Receita'!JV3</f>
        <v>Out</v>
      </c>
      <c r="JW3" s="209" t="str">
        <f>'Premissas Receita'!JW3</f>
        <v>Nov</v>
      </c>
      <c r="JX3" s="209" t="str">
        <f>'Premissas Receita'!JX3</f>
        <v>Dez</v>
      </c>
      <c r="JY3" s="209" t="str">
        <f>'Premissas Receita'!JY3</f>
        <v>Jan</v>
      </c>
      <c r="JZ3" s="209" t="str">
        <f>'Premissas Receita'!JZ3</f>
        <v>Fev</v>
      </c>
      <c r="KA3" s="209" t="str">
        <f>'Premissas Receita'!KA3</f>
        <v>Mar</v>
      </c>
      <c r="KB3" s="209" t="str">
        <f>'Premissas Receita'!KB3</f>
        <v>Abr</v>
      </c>
      <c r="KC3" s="209" t="str">
        <f>'Premissas Receita'!KC3</f>
        <v>Mai</v>
      </c>
      <c r="KD3" s="209" t="str">
        <f>'Premissas Receita'!KD3</f>
        <v>Jun</v>
      </c>
      <c r="KE3" s="209" t="str">
        <f>'Premissas Receita'!KE3</f>
        <v>Jul</v>
      </c>
      <c r="KF3" s="209" t="str">
        <f>'Premissas Receita'!KF3</f>
        <v>Ago</v>
      </c>
      <c r="KG3" s="209" t="str">
        <f>'Premissas Receita'!KG3</f>
        <v>Set</v>
      </c>
      <c r="KH3" s="209" t="str">
        <f>'Premissas Receita'!KH3</f>
        <v>Out</v>
      </c>
      <c r="KI3" s="209" t="str">
        <f>'Premissas Receita'!KI3</f>
        <v>Nov</v>
      </c>
      <c r="KJ3" s="209" t="str">
        <f>'Premissas Receita'!KJ3</f>
        <v>Dez</v>
      </c>
      <c r="KK3" s="209" t="str">
        <f>'Premissas Receita'!KK3</f>
        <v>Jan</v>
      </c>
      <c r="KL3" s="209" t="str">
        <f>'Premissas Receita'!KL3</f>
        <v>Fev</v>
      </c>
      <c r="KM3" s="209" t="str">
        <f>'Premissas Receita'!KM3</f>
        <v>Mar</v>
      </c>
      <c r="KN3" s="209" t="str">
        <f>'Premissas Receita'!KN3</f>
        <v>Abr</v>
      </c>
      <c r="KO3" s="209" t="str">
        <f>'Premissas Receita'!KO3</f>
        <v>Mai</v>
      </c>
      <c r="KP3" s="209" t="str">
        <f>'Premissas Receita'!KP3</f>
        <v>Jun</v>
      </c>
      <c r="KQ3" s="209" t="str">
        <f>'Premissas Receita'!KQ3</f>
        <v>Jul</v>
      </c>
      <c r="KR3" s="209" t="str">
        <f>'Premissas Receita'!KR3</f>
        <v>Ago</v>
      </c>
      <c r="KS3" s="209" t="str">
        <f>'Premissas Receita'!KS3</f>
        <v>Set</v>
      </c>
      <c r="KT3" s="209" t="str">
        <f>'Premissas Receita'!KT3</f>
        <v>Out</v>
      </c>
      <c r="KU3" s="209" t="str">
        <f>'Premissas Receita'!KU3</f>
        <v>Nov</v>
      </c>
      <c r="KV3" s="209" t="str">
        <f>'Premissas Receita'!KV3</f>
        <v>Dez</v>
      </c>
      <c r="KW3" s="209" t="str">
        <f>'Premissas Receita'!KW3</f>
        <v>Jan</v>
      </c>
      <c r="KX3" s="209" t="str">
        <f>'Premissas Receita'!KX3</f>
        <v>Fev</v>
      </c>
      <c r="KY3" s="209" t="str">
        <f>'Premissas Receita'!KY3</f>
        <v>Mar</v>
      </c>
      <c r="KZ3" s="209" t="str">
        <f>'Premissas Receita'!KZ3</f>
        <v>Abr</v>
      </c>
      <c r="LA3" s="209" t="str">
        <f>'Premissas Receita'!LA3</f>
        <v>Mai</v>
      </c>
      <c r="LB3" s="209" t="str">
        <f>'Premissas Receita'!LB3</f>
        <v>Jun</v>
      </c>
      <c r="LC3" s="209" t="str">
        <f>'Premissas Receita'!LC3</f>
        <v>Jul</v>
      </c>
      <c r="LD3" s="209" t="str">
        <f>'Premissas Receita'!LD3</f>
        <v>Ago</v>
      </c>
      <c r="LE3" s="209" t="str">
        <f>'Premissas Receita'!LE3</f>
        <v>Set</v>
      </c>
      <c r="LF3" s="209" t="str">
        <f>'Premissas Receita'!LF3</f>
        <v>Out</v>
      </c>
      <c r="LG3" s="209" t="str">
        <f>'Premissas Receita'!LG3</f>
        <v>Nov</v>
      </c>
      <c r="LH3" s="209" t="str">
        <f>'Premissas Receita'!LH3</f>
        <v>Dez</v>
      </c>
      <c r="LI3" s="209" t="str">
        <f>'Premissas Receita'!LI3</f>
        <v>Jan</v>
      </c>
      <c r="LJ3" s="209" t="str">
        <f>'Premissas Receita'!LJ3</f>
        <v>Fev</v>
      </c>
      <c r="LK3" s="209" t="str">
        <f>'Premissas Receita'!LK3</f>
        <v>Mar</v>
      </c>
      <c r="LL3" s="209" t="str">
        <f>'Premissas Receita'!LL3</f>
        <v>Abr</v>
      </c>
      <c r="LM3" s="209" t="str">
        <f>'Premissas Receita'!LM3</f>
        <v>Mai</v>
      </c>
      <c r="LN3" s="209" t="str">
        <f>'Premissas Receita'!LN3</f>
        <v>Jun</v>
      </c>
      <c r="LO3" s="209" t="str">
        <f>'Premissas Receita'!LO3</f>
        <v>Jul</v>
      </c>
      <c r="LP3" s="209" t="str">
        <f>'Premissas Receita'!LP3</f>
        <v>Ago</v>
      </c>
      <c r="LQ3" s="209" t="str">
        <f>'Premissas Receita'!LQ3</f>
        <v>Set</v>
      </c>
      <c r="LR3" s="209" t="str">
        <f>'Premissas Receita'!LR3</f>
        <v>Out</v>
      </c>
      <c r="LS3" s="209" t="str">
        <f>'Premissas Receita'!LS3</f>
        <v>Nov</v>
      </c>
      <c r="LT3" s="209" t="str">
        <f>'Premissas Receita'!LT3</f>
        <v>Dez</v>
      </c>
      <c r="LU3" s="209" t="str">
        <f>'Premissas Receita'!LU3</f>
        <v>Jan</v>
      </c>
      <c r="LV3" s="209" t="str">
        <f>'Premissas Receita'!LV3</f>
        <v>Fev</v>
      </c>
      <c r="LW3" s="209" t="str">
        <f>'Premissas Receita'!LW3</f>
        <v>Mar</v>
      </c>
      <c r="LX3" s="209" t="str">
        <f>'Premissas Receita'!LX3</f>
        <v>Abr</v>
      </c>
      <c r="LY3" s="209" t="str">
        <f>'Premissas Receita'!LY3</f>
        <v>Mai</v>
      </c>
      <c r="LZ3" s="209" t="str">
        <f>'Premissas Receita'!LZ3</f>
        <v>Jun</v>
      </c>
      <c r="MA3" s="209" t="str">
        <f>'Premissas Receita'!MA3</f>
        <v>Jul</v>
      </c>
      <c r="MB3" s="209" t="str">
        <f>'Premissas Receita'!MB3</f>
        <v>Ago</v>
      </c>
      <c r="MC3" s="209" t="str">
        <f>'Premissas Receita'!MC3</f>
        <v>Set</v>
      </c>
      <c r="MD3" s="209" t="str">
        <f>'Premissas Receita'!MD3</f>
        <v>Out</v>
      </c>
      <c r="ME3" s="209" t="str">
        <f>'Premissas Receita'!ME3</f>
        <v>Nov</v>
      </c>
      <c r="MF3" s="209" t="str">
        <f>'Premissas Receita'!MF3</f>
        <v>Dez</v>
      </c>
      <c r="MG3" s="209" t="str">
        <f>'Premissas Receita'!MG3</f>
        <v>Jan</v>
      </c>
      <c r="MH3" s="209" t="str">
        <f>'Premissas Receita'!MH3</f>
        <v>Fev</v>
      </c>
      <c r="MI3" s="209" t="str">
        <f>'Premissas Receita'!MI3</f>
        <v>Mar</v>
      </c>
      <c r="MJ3" s="209" t="str">
        <f>'Premissas Receita'!MJ3</f>
        <v>Abr</v>
      </c>
      <c r="MK3" s="209" t="str">
        <f>'Premissas Receita'!MK3</f>
        <v>Mai</v>
      </c>
      <c r="ML3" s="209" t="str">
        <f>'Premissas Receita'!ML3</f>
        <v>Jun</v>
      </c>
      <c r="MM3" s="209" t="str">
        <f>'Premissas Receita'!MM3</f>
        <v>Jul</v>
      </c>
      <c r="MN3" s="209" t="str">
        <f>'Premissas Receita'!MN3</f>
        <v>Ago</v>
      </c>
      <c r="MO3" s="209" t="str">
        <f>'Premissas Receita'!MO3</f>
        <v>Set</v>
      </c>
      <c r="MP3" s="209" t="str">
        <f>'Premissas Receita'!MP3</f>
        <v>Out</v>
      </c>
      <c r="MQ3" s="209" t="str">
        <f>'Premissas Receita'!MQ3</f>
        <v>Nov</v>
      </c>
      <c r="MR3" s="209" t="str">
        <f>'Premissas Receita'!MR3</f>
        <v>Dez</v>
      </c>
      <c r="MS3" s="209" t="str">
        <f>'Premissas Receita'!MS3</f>
        <v>Jan</v>
      </c>
      <c r="MT3" s="209" t="str">
        <f>'Premissas Receita'!MT3</f>
        <v>Fev</v>
      </c>
      <c r="MU3" s="209" t="str">
        <f>'Premissas Receita'!MU3</f>
        <v>Mar</v>
      </c>
      <c r="MV3" s="209" t="str">
        <f>'Premissas Receita'!MV3</f>
        <v>Abr</v>
      </c>
      <c r="MW3" s="209" t="str">
        <f>'Premissas Receita'!MW3</f>
        <v>Mai</v>
      </c>
      <c r="MX3" s="209" t="str">
        <f>'Premissas Receita'!MX3</f>
        <v>Jun</v>
      </c>
      <c r="MY3" s="209" t="str">
        <f>'Premissas Receita'!MY3</f>
        <v>Jul</v>
      </c>
      <c r="MZ3" s="209" t="str">
        <f>'Premissas Receita'!MZ3</f>
        <v>Ago</v>
      </c>
      <c r="NA3" s="209" t="str">
        <f>'Premissas Receita'!NA3</f>
        <v>Set</v>
      </c>
      <c r="NB3" s="209" t="str">
        <f>'Premissas Receita'!NB3</f>
        <v>Out</v>
      </c>
      <c r="NC3" s="209" t="str">
        <f>'Premissas Receita'!NC3</f>
        <v>Nov</v>
      </c>
      <c r="ND3" s="209" t="str">
        <f>'Premissas Receita'!ND3</f>
        <v>Dez</v>
      </c>
      <c r="NE3" s="209" t="str">
        <f>'Premissas Receita'!NE3</f>
        <v>Jan</v>
      </c>
      <c r="NF3" s="209" t="str">
        <f>'Premissas Receita'!NF3</f>
        <v>Fev</v>
      </c>
      <c r="NG3" s="209" t="str">
        <f>'Premissas Receita'!NG3</f>
        <v>Mar</v>
      </c>
      <c r="NH3" s="209" t="str">
        <f>'Premissas Receita'!NH3</f>
        <v>Abr</v>
      </c>
      <c r="NI3" s="209" t="str">
        <f>'Premissas Receita'!NI3</f>
        <v>Mai</v>
      </c>
      <c r="NJ3" s="209" t="str">
        <f>'Premissas Receita'!NJ3</f>
        <v>Jun</v>
      </c>
      <c r="NK3" s="209" t="str">
        <f>'Premissas Receita'!NK3</f>
        <v>Jul</v>
      </c>
      <c r="NL3" s="209" t="str">
        <f>'Premissas Receita'!NL3</f>
        <v>Ago</v>
      </c>
      <c r="NM3" s="209" t="str">
        <f>'Premissas Receita'!NM3</f>
        <v>Set</v>
      </c>
      <c r="NN3" s="209" t="str">
        <f>'Premissas Receita'!NN3</f>
        <v>Out</v>
      </c>
      <c r="NO3" s="209" t="str">
        <f>'Premissas Receita'!NO3</f>
        <v>Nov</v>
      </c>
      <c r="NP3" s="209" t="str">
        <f>'Premissas Receita'!NP3</f>
        <v>Dez</v>
      </c>
      <c r="NQ3" s="209" t="str">
        <f>'Premissas Receita'!NQ3</f>
        <v>Jan</v>
      </c>
      <c r="NR3" s="209" t="str">
        <f>'Premissas Receita'!NR3</f>
        <v>Fev</v>
      </c>
      <c r="NS3" s="209" t="str">
        <f>'Premissas Receita'!NS3</f>
        <v>Mar</v>
      </c>
      <c r="NT3" s="209" t="str">
        <f>'Premissas Receita'!NT3</f>
        <v>Abr</v>
      </c>
      <c r="NU3" s="209" t="str">
        <f>'Premissas Receita'!NU3</f>
        <v>Mai</v>
      </c>
      <c r="NV3" s="209" t="str">
        <f>'Premissas Receita'!NV3</f>
        <v>Jun</v>
      </c>
      <c r="NW3" s="209" t="str">
        <f>'Premissas Receita'!NW3</f>
        <v>Jul</v>
      </c>
      <c r="NX3" s="209" t="str">
        <f>'Premissas Receita'!NX3</f>
        <v>Ago</v>
      </c>
      <c r="NY3" s="209" t="str">
        <f>'Premissas Receita'!NY3</f>
        <v>Set</v>
      </c>
      <c r="NZ3" s="209" t="str">
        <f>'Premissas Receita'!NZ3</f>
        <v>Out</v>
      </c>
      <c r="OA3" s="209" t="str">
        <f>'Premissas Receita'!OA3</f>
        <v>Nov</v>
      </c>
      <c r="OB3" s="209" t="str">
        <f>'Premissas Receita'!OB3</f>
        <v>Dez</v>
      </c>
      <c r="OC3" s="209" t="str">
        <f>'Premissas Receita'!OC3</f>
        <v>Jan</v>
      </c>
      <c r="OD3" s="209" t="str">
        <f>'Premissas Receita'!OD3</f>
        <v>Fev</v>
      </c>
      <c r="OE3" s="209" t="str">
        <f>'Premissas Receita'!OE3</f>
        <v>Mar</v>
      </c>
      <c r="OF3" s="209" t="str">
        <f>'Premissas Receita'!OF3</f>
        <v>Abr</v>
      </c>
      <c r="OG3" s="209" t="str">
        <f>'Premissas Receita'!OG3</f>
        <v>Mai</v>
      </c>
      <c r="OH3" s="209" t="str">
        <f>'Premissas Receita'!OH3</f>
        <v>Jun</v>
      </c>
      <c r="OI3" s="209" t="str">
        <f>'Premissas Receita'!OI3</f>
        <v>Jul</v>
      </c>
      <c r="OJ3" s="209" t="str">
        <f>'Premissas Receita'!OJ3</f>
        <v>Ago</v>
      </c>
      <c r="OK3" s="209" t="str">
        <f>'Premissas Receita'!OK3</f>
        <v>Set</v>
      </c>
      <c r="OL3" s="209" t="str">
        <f>'Premissas Receita'!OL3</f>
        <v>Out</v>
      </c>
      <c r="OM3" s="209" t="str">
        <f>'Premissas Receita'!OM3</f>
        <v>Nov</v>
      </c>
      <c r="ON3" s="209" t="str">
        <f>'Premissas Receita'!ON3</f>
        <v>Dez</v>
      </c>
      <c r="OO3" s="209" t="str">
        <f>'Premissas Receita'!OO3</f>
        <v>Jan</v>
      </c>
      <c r="OP3" s="209" t="str">
        <f>'Premissas Receita'!OP3</f>
        <v>Fev</v>
      </c>
      <c r="OQ3" s="209" t="str">
        <f>'Premissas Receita'!OQ3</f>
        <v>Mar</v>
      </c>
      <c r="OR3" s="209" t="str">
        <f>'Premissas Receita'!OR3</f>
        <v>Abr</v>
      </c>
      <c r="OS3" s="209" t="str">
        <f>'Premissas Receita'!OS3</f>
        <v>Mai</v>
      </c>
      <c r="OT3" s="209" t="str">
        <f>'Premissas Receita'!OT3</f>
        <v>Jun</v>
      </c>
      <c r="OU3" s="209" t="str">
        <f>'Premissas Receita'!OU3</f>
        <v>Jul</v>
      </c>
      <c r="OV3" s="209" t="str">
        <f>'Premissas Receita'!OV3</f>
        <v>Ago</v>
      </c>
      <c r="OW3" s="209" t="str">
        <f>'Premissas Receita'!OW3</f>
        <v>Set</v>
      </c>
      <c r="OX3" s="209" t="str">
        <f>'Premissas Receita'!OX3</f>
        <v>Out</v>
      </c>
      <c r="OY3" s="209" t="str">
        <f>'Premissas Receita'!OY3</f>
        <v>Nov</v>
      </c>
      <c r="OZ3" s="209" t="str">
        <f>'Premissas Receita'!OZ3</f>
        <v>Dez</v>
      </c>
      <c r="PA3" s="209" t="str">
        <f>'Premissas Receita'!PA3</f>
        <v>Jan</v>
      </c>
      <c r="PB3" s="209" t="str">
        <f>'Premissas Receita'!PB3</f>
        <v>Fev</v>
      </c>
      <c r="PC3" s="209" t="str">
        <f>'Premissas Receita'!PC3</f>
        <v>Mar</v>
      </c>
      <c r="PD3" s="209" t="str">
        <f>'Premissas Receita'!PD3</f>
        <v>Abr</v>
      </c>
      <c r="PE3" s="209" t="str">
        <f>'Premissas Receita'!PE3</f>
        <v>Mai</v>
      </c>
      <c r="PF3" s="209" t="str">
        <f>'Premissas Receita'!PF3</f>
        <v>Jun</v>
      </c>
      <c r="PG3" s="209" t="str">
        <f>'Premissas Receita'!PG3</f>
        <v>Jul</v>
      </c>
      <c r="PH3" s="209" t="str">
        <f>'Premissas Receita'!PH3</f>
        <v>Ago</v>
      </c>
      <c r="PI3" s="209" t="str">
        <f>'Premissas Receita'!PI3</f>
        <v>Set</v>
      </c>
      <c r="PJ3" s="209" t="str">
        <f>'Premissas Receita'!PJ3</f>
        <v>Out</v>
      </c>
      <c r="PK3" s="209" t="str">
        <f>'Premissas Receita'!PK3</f>
        <v>Nov</v>
      </c>
      <c r="PL3" s="209" t="str">
        <f>'Premissas Receita'!PL3</f>
        <v>Dez</v>
      </c>
      <c r="PM3" s="209" t="str">
        <f>'Premissas Receita'!PM3</f>
        <v>Jan</v>
      </c>
      <c r="PN3" s="209" t="str">
        <f>'Premissas Receita'!PN3</f>
        <v>Fev</v>
      </c>
      <c r="PO3" s="209" t="str">
        <f>'Premissas Receita'!PO3</f>
        <v>Mar</v>
      </c>
      <c r="PP3" s="209" t="str">
        <f>'Premissas Receita'!PP3</f>
        <v>Abr</v>
      </c>
      <c r="PQ3" s="209" t="str">
        <f>'Premissas Receita'!PQ3</f>
        <v>Mai</v>
      </c>
      <c r="PR3" s="209" t="str">
        <f>'Premissas Receita'!PR3</f>
        <v>Jun</v>
      </c>
      <c r="PS3" s="209" t="str">
        <f>'Premissas Receita'!PS3</f>
        <v>Jul</v>
      </c>
      <c r="PT3" s="209" t="str">
        <f>'Premissas Receita'!PT3</f>
        <v>Ago</v>
      </c>
      <c r="PU3" s="209" t="str">
        <f>'Premissas Receita'!PU3</f>
        <v>Set</v>
      </c>
      <c r="PV3" s="209" t="str">
        <f>'Premissas Receita'!PV3</f>
        <v>Out</v>
      </c>
      <c r="PW3" s="209" t="str">
        <f>'Premissas Receita'!PW3</f>
        <v>Nov</v>
      </c>
      <c r="PX3" s="209" t="str">
        <f>'Premissas Receita'!PX3</f>
        <v>Dez</v>
      </c>
      <c r="PY3" s="209" t="str">
        <f>'Premissas Receita'!PY3</f>
        <v>Jan</v>
      </c>
      <c r="PZ3" s="209" t="str">
        <f>'Premissas Receita'!PZ3</f>
        <v>Fev</v>
      </c>
      <c r="QA3" s="209" t="str">
        <f>'Premissas Receita'!QA3</f>
        <v>Mar</v>
      </c>
      <c r="QB3" s="209" t="str">
        <f>'Premissas Receita'!QB3</f>
        <v>Abr</v>
      </c>
      <c r="QC3" s="209" t="str">
        <f>'Premissas Receita'!QC3</f>
        <v>Mai</v>
      </c>
      <c r="QD3" s="209" t="str">
        <f>'Premissas Receita'!QD3</f>
        <v>Jun</v>
      </c>
      <c r="QE3" s="209" t="str">
        <f>'Premissas Receita'!QE3</f>
        <v>Jul</v>
      </c>
      <c r="QF3" s="209" t="str">
        <f>'Premissas Receita'!QF3</f>
        <v>Ago</v>
      </c>
      <c r="QG3" s="209" t="str">
        <f>'Premissas Receita'!QG3</f>
        <v>Set</v>
      </c>
      <c r="QH3" s="209" t="str">
        <f>'Premissas Receita'!QH3</f>
        <v>Out</v>
      </c>
      <c r="QI3" s="209" t="str">
        <f>'Premissas Receita'!QI3</f>
        <v>Nov</v>
      </c>
      <c r="QJ3" s="209" t="str">
        <f>'Premissas Receita'!QJ3</f>
        <v>Dez</v>
      </c>
      <c r="QK3" s="209" t="str">
        <f>'Premissas Receita'!QK3</f>
        <v>Jan</v>
      </c>
      <c r="QL3" s="209" t="str">
        <f>'Premissas Receita'!QL3</f>
        <v>Fev</v>
      </c>
      <c r="QM3" s="209" t="str">
        <f>'Premissas Receita'!QM3</f>
        <v>Mar</v>
      </c>
      <c r="QN3" s="209" t="str">
        <f>'Premissas Receita'!QN3</f>
        <v>Abr</v>
      </c>
      <c r="QO3" s="209" t="str">
        <f>'Premissas Receita'!QO3</f>
        <v>Mai</v>
      </c>
      <c r="QP3" s="209" t="str">
        <f>'Premissas Receita'!QP3</f>
        <v>Jun</v>
      </c>
      <c r="QQ3" s="209" t="str">
        <f>'Premissas Receita'!QQ3</f>
        <v>Jul</v>
      </c>
      <c r="QR3" s="209" t="str">
        <f>'Premissas Receita'!QR3</f>
        <v>Ago</v>
      </c>
      <c r="QS3" s="209" t="str">
        <f>'Premissas Receita'!QS3</f>
        <v>Set</v>
      </c>
      <c r="QT3" s="209" t="str">
        <f>'Premissas Receita'!QT3</f>
        <v>Out</v>
      </c>
      <c r="QU3" s="209" t="str">
        <f>'Premissas Receita'!QU3</f>
        <v>Nov</v>
      </c>
      <c r="QV3" s="209" t="str">
        <f>'Premissas Receita'!QV3</f>
        <v>Dez</v>
      </c>
      <c r="QW3" s="209" t="str">
        <f>'Premissas Receita'!QW3</f>
        <v>Jan</v>
      </c>
      <c r="QX3" s="209" t="str">
        <f>'Premissas Receita'!QX3</f>
        <v>Fev</v>
      </c>
      <c r="QY3" s="209" t="str">
        <f>'Premissas Receita'!QY3</f>
        <v>Mar</v>
      </c>
      <c r="QZ3" s="209" t="str">
        <f>'Premissas Receita'!QZ3</f>
        <v>Abr</v>
      </c>
      <c r="RA3" s="209" t="str">
        <f>'Premissas Receita'!RA3</f>
        <v>Mai</v>
      </c>
      <c r="RB3" s="209" t="str">
        <f>'Premissas Receita'!RB3</f>
        <v>Jun</v>
      </c>
      <c r="RC3" s="209" t="str">
        <f>'Premissas Receita'!RC3</f>
        <v>Jul</v>
      </c>
      <c r="RD3" s="209" t="str">
        <f>'Premissas Receita'!RD3</f>
        <v>Ago</v>
      </c>
      <c r="RE3" s="209" t="str">
        <f>'Premissas Receita'!RE3</f>
        <v>Set</v>
      </c>
      <c r="RF3" s="209" t="str">
        <f>'Premissas Receita'!RF3</f>
        <v>Out</v>
      </c>
      <c r="RG3" s="209" t="str">
        <f>'Premissas Receita'!RG3</f>
        <v>Nov</v>
      </c>
      <c r="RH3" s="209" t="str">
        <f>'Premissas Receita'!RH3</f>
        <v>Dez</v>
      </c>
    </row>
    <row r="4" spans="1:476" ht="12.75" customHeight="1">
      <c r="A4" s="50"/>
      <c r="B4" s="210"/>
      <c r="C4" s="211"/>
      <c r="D4" s="211"/>
      <c r="E4" s="211"/>
      <c r="F4" s="212"/>
      <c r="G4" s="212"/>
      <c r="H4" s="230"/>
      <c r="I4" s="230"/>
      <c r="J4" s="230"/>
      <c r="K4" s="230"/>
      <c r="L4" s="230"/>
      <c r="M4" s="230"/>
      <c r="N4" s="230"/>
      <c r="O4" s="230"/>
      <c r="P4" s="230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3" t="str">
        <f>'Premissas Receita'!AS4</f>
        <v>Ano 0</v>
      </c>
      <c r="AT4" s="213" t="str">
        <f>'Premissas Receita'!AT4</f>
        <v>Ano 0</v>
      </c>
      <c r="AU4" s="213" t="str">
        <f>'Premissas Receita'!AU4</f>
        <v>Ano 0</v>
      </c>
      <c r="AV4" s="213" t="str">
        <f>'Premissas Receita'!AV4</f>
        <v>Ano 0</v>
      </c>
      <c r="AW4" s="213" t="str">
        <f>'Premissas Receita'!AW4</f>
        <v>Ano 0</v>
      </c>
      <c r="AX4" s="213" t="str">
        <f>'Premissas Receita'!AX4</f>
        <v>Ano 0</v>
      </c>
      <c r="AY4" s="213" t="str">
        <f>'Premissas Receita'!AY4</f>
        <v>Ano 0</v>
      </c>
      <c r="AZ4" s="213" t="str">
        <f>'Premissas Receita'!AZ4</f>
        <v>Ano 0</v>
      </c>
      <c r="BA4" s="213" t="str">
        <f>'Premissas Receita'!BA4</f>
        <v>Ano 0</v>
      </c>
      <c r="BB4" s="213" t="str">
        <f>'Premissas Receita'!BB4</f>
        <v>Ano 0</v>
      </c>
      <c r="BC4" s="213" t="str">
        <f>'Premissas Receita'!BC4</f>
        <v>Ano 0</v>
      </c>
      <c r="BD4" s="213" t="str">
        <f>'Premissas Receita'!BD4</f>
        <v>Ano 0</v>
      </c>
      <c r="BE4" s="213" t="str">
        <f>'Premissas Receita'!BE4</f>
        <v>Ano 1</v>
      </c>
      <c r="BF4" s="213" t="str">
        <f>'Premissas Receita'!BF4</f>
        <v>Ano 1</v>
      </c>
      <c r="BG4" s="213" t="str">
        <f>'Premissas Receita'!BG4</f>
        <v>Ano 1</v>
      </c>
      <c r="BH4" s="213" t="str">
        <f>'Premissas Receita'!BH4</f>
        <v>Ano 1</v>
      </c>
      <c r="BI4" s="213" t="str">
        <f>'Premissas Receita'!BI4</f>
        <v>Ano 1</v>
      </c>
      <c r="BJ4" s="213" t="str">
        <f>'Premissas Receita'!BJ4</f>
        <v>Ano 1</v>
      </c>
      <c r="BK4" s="213" t="str">
        <f>'Premissas Receita'!BK4</f>
        <v>Ano 1</v>
      </c>
      <c r="BL4" s="213" t="str">
        <f>'Premissas Receita'!BL4</f>
        <v>Ano 1</v>
      </c>
      <c r="BM4" s="213" t="str">
        <f>'Premissas Receita'!BM4</f>
        <v>Ano 1</v>
      </c>
      <c r="BN4" s="213" t="str">
        <f>'Premissas Receita'!BN4</f>
        <v>Ano 1</v>
      </c>
      <c r="BO4" s="213" t="str">
        <f>'Premissas Receita'!BO4</f>
        <v>Ano 1</v>
      </c>
      <c r="BP4" s="213" t="str">
        <f>'Premissas Receita'!BP4</f>
        <v>Ano 1</v>
      </c>
      <c r="BQ4" s="213" t="str">
        <f>'Premissas Receita'!BQ4</f>
        <v>Ano 2</v>
      </c>
      <c r="BR4" s="213" t="str">
        <f>'Premissas Receita'!BR4</f>
        <v>Ano 2</v>
      </c>
      <c r="BS4" s="213" t="str">
        <f>'Premissas Receita'!BS4</f>
        <v>Ano 2</v>
      </c>
      <c r="BT4" s="213" t="str">
        <f>'Premissas Receita'!BT4</f>
        <v>Ano 2</v>
      </c>
      <c r="BU4" s="213" t="str">
        <f>'Premissas Receita'!BU4</f>
        <v>Ano 2</v>
      </c>
      <c r="BV4" s="213" t="str">
        <f>'Premissas Receita'!BV4</f>
        <v>Ano 2</v>
      </c>
      <c r="BW4" s="213" t="str">
        <f>'Premissas Receita'!BW4</f>
        <v>Ano 2</v>
      </c>
      <c r="BX4" s="213" t="str">
        <f>'Premissas Receita'!BX4</f>
        <v>Ano 2</v>
      </c>
      <c r="BY4" s="213" t="str">
        <f>'Premissas Receita'!BY4</f>
        <v>Ano 2</v>
      </c>
      <c r="BZ4" s="213" t="str">
        <f>'Premissas Receita'!BZ4</f>
        <v>Ano 2</v>
      </c>
      <c r="CA4" s="213" t="str">
        <f>'Premissas Receita'!CA4</f>
        <v>Ano 2</v>
      </c>
      <c r="CB4" s="213" t="str">
        <f>'Premissas Receita'!CB4</f>
        <v>Ano 2</v>
      </c>
      <c r="CC4" s="213" t="str">
        <f>'Premissas Receita'!CC4</f>
        <v>Ano 3</v>
      </c>
      <c r="CD4" s="213" t="str">
        <f>'Premissas Receita'!CD4</f>
        <v>Ano 3</v>
      </c>
      <c r="CE4" s="213" t="str">
        <f>'Premissas Receita'!CE4</f>
        <v>Ano 3</v>
      </c>
      <c r="CF4" s="213" t="str">
        <f>'Premissas Receita'!CF4</f>
        <v>Ano 3</v>
      </c>
      <c r="CG4" s="213" t="str">
        <f>'Premissas Receita'!CG4</f>
        <v>Ano 3</v>
      </c>
      <c r="CH4" s="213" t="str">
        <f>'Premissas Receita'!CH4</f>
        <v>Ano 3</v>
      </c>
      <c r="CI4" s="213" t="str">
        <f>'Premissas Receita'!CI4</f>
        <v>Ano 3</v>
      </c>
      <c r="CJ4" s="213" t="str">
        <f>'Premissas Receita'!CJ4</f>
        <v>Ano 3</v>
      </c>
      <c r="CK4" s="213" t="str">
        <f>'Premissas Receita'!CK4</f>
        <v>Ano 3</v>
      </c>
      <c r="CL4" s="213" t="str">
        <f>'Premissas Receita'!CL4</f>
        <v>Ano 3</v>
      </c>
      <c r="CM4" s="213" t="str">
        <f>'Premissas Receita'!CM4</f>
        <v>Ano 3</v>
      </c>
      <c r="CN4" s="213" t="str">
        <f>'Premissas Receita'!CN4</f>
        <v>Ano 3</v>
      </c>
      <c r="CO4" s="213" t="str">
        <f>'Premissas Receita'!CO4</f>
        <v>Ano 4</v>
      </c>
      <c r="CP4" s="213" t="str">
        <f>'Premissas Receita'!CP4</f>
        <v>Ano 4</v>
      </c>
      <c r="CQ4" s="213" t="str">
        <f>'Premissas Receita'!CQ4</f>
        <v>Ano 4</v>
      </c>
      <c r="CR4" s="213" t="str">
        <f>'Premissas Receita'!CR4</f>
        <v>Ano 4</v>
      </c>
      <c r="CS4" s="213" t="str">
        <f>'Premissas Receita'!CS4</f>
        <v>Ano 4</v>
      </c>
      <c r="CT4" s="213" t="str">
        <f>'Premissas Receita'!CT4</f>
        <v>Ano 4</v>
      </c>
      <c r="CU4" s="213" t="str">
        <f>'Premissas Receita'!CU4</f>
        <v>Ano 4</v>
      </c>
      <c r="CV4" s="213" t="str">
        <f>'Premissas Receita'!CV4</f>
        <v>Ano 4</v>
      </c>
      <c r="CW4" s="213" t="str">
        <f>'Premissas Receita'!CW4</f>
        <v>Ano 4</v>
      </c>
      <c r="CX4" s="213" t="str">
        <f>'Premissas Receita'!CX4</f>
        <v>Ano 4</v>
      </c>
      <c r="CY4" s="213" t="str">
        <f>'Premissas Receita'!CY4</f>
        <v>Ano 4</v>
      </c>
      <c r="CZ4" s="213" t="str">
        <f>'Premissas Receita'!CZ4</f>
        <v>Ano 4</v>
      </c>
      <c r="DA4" s="213" t="str">
        <f>'Premissas Receita'!DA4</f>
        <v>Ano 5</v>
      </c>
      <c r="DB4" s="213" t="str">
        <f>'Premissas Receita'!DB4</f>
        <v>Ano 5</v>
      </c>
      <c r="DC4" s="213" t="str">
        <f>'Premissas Receita'!DC4</f>
        <v>Ano 5</v>
      </c>
      <c r="DD4" s="213" t="str">
        <f>'Premissas Receita'!DD4</f>
        <v>Ano 5</v>
      </c>
      <c r="DE4" s="213" t="str">
        <f>'Premissas Receita'!DE4</f>
        <v>Ano 5</v>
      </c>
      <c r="DF4" s="213" t="str">
        <f>'Premissas Receita'!DF4</f>
        <v>Ano 5</v>
      </c>
      <c r="DG4" s="213" t="str">
        <f>'Premissas Receita'!DG4</f>
        <v>Ano 5</v>
      </c>
      <c r="DH4" s="213" t="str">
        <f>'Premissas Receita'!DH4</f>
        <v>Ano 5</v>
      </c>
      <c r="DI4" s="213" t="str">
        <f>'Premissas Receita'!DI4</f>
        <v>Ano 5</v>
      </c>
      <c r="DJ4" s="213" t="str">
        <f>'Premissas Receita'!DJ4</f>
        <v>Ano 5</v>
      </c>
      <c r="DK4" s="213" t="str">
        <f>'Premissas Receita'!DK4</f>
        <v>Ano 5</v>
      </c>
      <c r="DL4" s="213" t="str">
        <f>'Premissas Receita'!DL4</f>
        <v>Ano 5</v>
      </c>
      <c r="DM4" s="213" t="str">
        <f>'Premissas Receita'!DM4</f>
        <v>Ano 6</v>
      </c>
      <c r="DN4" s="213" t="str">
        <f>'Premissas Receita'!DN4</f>
        <v>Ano 6</v>
      </c>
      <c r="DO4" s="213" t="str">
        <f>'Premissas Receita'!DO4</f>
        <v>Ano 6</v>
      </c>
      <c r="DP4" s="213" t="str">
        <f>'Premissas Receita'!DP4</f>
        <v>Ano 6</v>
      </c>
      <c r="DQ4" s="213" t="str">
        <f>'Premissas Receita'!DQ4</f>
        <v>Ano 6</v>
      </c>
      <c r="DR4" s="213" t="str">
        <f>'Premissas Receita'!DR4</f>
        <v>Ano 6</v>
      </c>
      <c r="DS4" s="213" t="str">
        <f>'Premissas Receita'!DS4</f>
        <v>Ano 6</v>
      </c>
      <c r="DT4" s="213" t="str">
        <f>'Premissas Receita'!DT4</f>
        <v>Ano 6</v>
      </c>
      <c r="DU4" s="213" t="str">
        <f>'Premissas Receita'!DU4</f>
        <v>Ano 6</v>
      </c>
      <c r="DV4" s="213" t="str">
        <f>'Premissas Receita'!DV4</f>
        <v>Ano 6</v>
      </c>
      <c r="DW4" s="213" t="str">
        <f>'Premissas Receita'!DW4</f>
        <v>Ano 6</v>
      </c>
      <c r="DX4" s="213" t="str">
        <f>'Premissas Receita'!DX4</f>
        <v>Ano 6</v>
      </c>
      <c r="DY4" s="213" t="str">
        <f>'Premissas Receita'!DY4</f>
        <v>Ano 7</v>
      </c>
      <c r="DZ4" s="213" t="str">
        <f>'Premissas Receita'!DZ4</f>
        <v>Ano 7</v>
      </c>
      <c r="EA4" s="213" t="str">
        <f>'Premissas Receita'!EA4</f>
        <v>Ano 7</v>
      </c>
      <c r="EB4" s="213" t="str">
        <f>'Premissas Receita'!EB4</f>
        <v>Ano 7</v>
      </c>
      <c r="EC4" s="213" t="str">
        <f>'Premissas Receita'!EC4</f>
        <v>Ano 7</v>
      </c>
      <c r="ED4" s="213" t="str">
        <f>'Premissas Receita'!ED4</f>
        <v>Ano 7</v>
      </c>
      <c r="EE4" s="213" t="str">
        <f>'Premissas Receita'!EE4</f>
        <v>Ano 7</v>
      </c>
      <c r="EF4" s="213" t="str">
        <f>'Premissas Receita'!EF4</f>
        <v>Ano 7</v>
      </c>
      <c r="EG4" s="213" t="str">
        <f>'Premissas Receita'!EG4</f>
        <v>Ano 7</v>
      </c>
      <c r="EH4" s="213" t="str">
        <f>'Premissas Receita'!EH4</f>
        <v>Ano 7</v>
      </c>
      <c r="EI4" s="213" t="str">
        <f>'Premissas Receita'!EI4</f>
        <v>Ano 7</v>
      </c>
      <c r="EJ4" s="213" t="str">
        <f>'Premissas Receita'!EJ4</f>
        <v>Ano 7</v>
      </c>
      <c r="EK4" s="213" t="str">
        <f>'Premissas Receita'!EK4</f>
        <v>Ano 8</v>
      </c>
      <c r="EL4" s="213" t="str">
        <f>'Premissas Receita'!EL4</f>
        <v>Ano 8</v>
      </c>
      <c r="EM4" s="213" t="str">
        <f>'Premissas Receita'!EM4</f>
        <v>Ano 8</v>
      </c>
      <c r="EN4" s="213" t="str">
        <f>'Premissas Receita'!EN4</f>
        <v>Ano 8</v>
      </c>
      <c r="EO4" s="213" t="str">
        <f>'Premissas Receita'!EO4</f>
        <v>Ano 8</v>
      </c>
      <c r="EP4" s="213" t="str">
        <f>'Premissas Receita'!EP4</f>
        <v>Ano 8</v>
      </c>
      <c r="EQ4" s="213" t="str">
        <f>'Premissas Receita'!EQ4</f>
        <v>Ano 8</v>
      </c>
      <c r="ER4" s="213" t="str">
        <f>'Premissas Receita'!ER4</f>
        <v>Ano 8</v>
      </c>
      <c r="ES4" s="213" t="str">
        <f>'Premissas Receita'!ES4</f>
        <v>Ano 8</v>
      </c>
      <c r="ET4" s="213" t="str">
        <f>'Premissas Receita'!ET4</f>
        <v>Ano 8</v>
      </c>
      <c r="EU4" s="213" t="str">
        <f>'Premissas Receita'!EU4</f>
        <v>Ano 8</v>
      </c>
      <c r="EV4" s="213" t="str">
        <f>'Premissas Receita'!EV4</f>
        <v>Ano 8</v>
      </c>
      <c r="EW4" s="213" t="str">
        <f>'Premissas Receita'!EW4</f>
        <v>Ano 9</v>
      </c>
      <c r="EX4" s="213" t="str">
        <f>'Premissas Receita'!EX4</f>
        <v>Ano 9</v>
      </c>
      <c r="EY4" s="213" t="str">
        <f>'Premissas Receita'!EY4</f>
        <v>Ano 9</v>
      </c>
      <c r="EZ4" s="213" t="str">
        <f>'Premissas Receita'!EZ4</f>
        <v>Ano 9</v>
      </c>
      <c r="FA4" s="213" t="str">
        <f>'Premissas Receita'!FA4</f>
        <v>Ano 9</v>
      </c>
      <c r="FB4" s="213" t="str">
        <f>'Premissas Receita'!FB4</f>
        <v>Ano 9</v>
      </c>
      <c r="FC4" s="213" t="str">
        <f>'Premissas Receita'!FC4</f>
        <v>Ano 9</v>
      </c>
      <c r="FD4" s="213" t="str">
        <f>'Premissas Receita'!FD4</f>
        <v>Ano 9</v>
      </c>
      <c r="FE4" s="213" t="str">
        <f>'Premissas Receita'!FE4</f>
        <v>Ano 9</v>
      </c>
      <c r="FF4" s="213" t="str">
        <f>'Premissas Receita'!FF4</f>
        <v>Ano 9</v>
      </c>
      <c r="FG4" s="213" t="str">
        <f>'Premissas Receita'!FG4</f>
        <v>Ano 9</v>
      </c>
      <c r="FH4" s="213" t="str">
        <f>'Premissas Receita'!FH4</f>
        <v>Ano 9</v>
      </c>
      <c r="FI4" s="213" t="str">
        <f>'Premissas Receita'!FI4</f>
        <v>Ano 10</v>
      </c>
      <c r="FJ4" s="213" t="str">
        <f>'Premissas Receita'!FJ4</f>
        <v>Ano 10</v>
      </c>
      <c r="FK4" s="213" t="str">
        <f>'Premissas Receita'!FK4</f>
        <v>Ano 10</v>
      </c>
      <c r="FL4" s="213" t="str">
        <f>'Premissas Receita'!FL4</f>
        <v>Ano 10</v>
      </c>
      <c r="FM4" s="213" t="str">
        <f>'Premissas Receita'!FM4</f>
        <v>Ano 10</v>
      </c>
      <c r="FN4" s="213" t="str">
        <f>'Premissas Receita'!FN4</f>
        <v>Ano 10</v>
      </c>
      <c r="FO4" s="213" t="str">
        <f>'Premissas Receita'!FO4</f>
        <v>Ano 10</v>
      </c>
      <c r="FP4" s="213" t="str">
        <f>'Premissas Receita'!FP4</f>
        <v>Ano 10</v>
      </c>
      <c r="FQ4" s="213" t="str">
        <f>'Premissas Receita'!FQ4</f>
        <v>Ano 10</v>
      </c>
      <c r="FR4" s="213" t="str">
        <f>'Premissas Receita'!FR4</f>
        <v>Ano 10</v>
      </c>
      <c r="FS4" s="213" t="str">
        <f>'Premissas Receita'!FS4</f>
        <v>Ano 10</v>
      </c>
      <c r="FT4" s="213" t="str">
        <f>'Premissas Receita'!FT4</f>
        <v>Ano 10</v>
      </c>
      <c r="FU4" s="213" t="str">
        <f>'Premissas Receita'!FU4</f>
        <v>Ano 11</v>
      </c>
      <c r="FV4" s="213" t="str">
        <f>'Premissas Receita'!FV4</f>
        <v>Ano 11</v>
      </c>
      <c r="FW4" s="213" t="str">
        <f>'Premissas Receita'!FW4</f>
        <v>Ano 11</v>
      </c>
      <c r="FX4" s="213" t="str">
        <f>'Premissas Receita'!FX4</f>
        <v>Ano 11</v>
      </c>
      <c r="FY4" s="213" t="str">
        <f>'Premissas Receita'!FY4</f>
        <v>Ano 11</v>
      </c>
      <c r="FZ4" s="213" t="str">
        <f>'Premissas Receita'!FZ4</f>
        <v>Ano 11</v>
      </c>
      <c r="GA4" s="213" t="str">
        <f>'Premissas Receita'!GA4</f>
        <v>Ano 11</v>
      </c>
      <c r="GB4" s="213" t="str">
        <f>'Premissas Receita'!GB4</f>
        <v>Ano 11</v>
      </c>
      <c r="GC4" s="213" t="str">
        <f>'Premissas Receita'!GC4</f>
        <v>Ano 11</v>
      </c>
      <c r="GD4" s="213" t="str">
        <f>'Premissas Receita'!GD4</f>
        <v>Ano 11</v>
      </c>
      <c r="GE4" s="213" t="str">
        <f>'Premissas Receita'!GE4</f>
        <v>Ano 11</v>
      </c>
      <c r="GF4" s="213" t="str">
        <f>'Premissas Receita'!GF4</f>
        <v>Ano 11</v>
      </c>
      <c r="GG4" s="213" t="str">
        <f>'Premissas Receita'!GG4</f>
        <v>Ano 12</v>
      </c>
      <c r="GH4" s="213" t="str">
        <f>'Premissas Receita'!GH4</f>
        <v>Ano 12</v>
      </c>
      <c r="GI4" s="213" t="str">
        <f>'Premissas Receita'!GI4</f>
        <v>Ano 12</v>
      </c>
      <c r="GJ4" s="213" t="str">
        <f>'Premissas Receita'!GJ4</f>
        <v>Ano 12</v>
      </c>
      <c r="GK4" s="213" t="str">
        <f>'Premissas Receita'!GK4</f>
        <v>Ano 12</v>
      </c>
      <c r="GL4" s="213" t="str">
        <f>'Premissas Receita'!GL4</f>
        <v>Ano 12</v>
      </c>
      <c r="GM4" s="213" t="str">
        <f>'Premissas Receita'!GM4</f>
        <v>Ano 12</v>
      </c>
      <c r="GN4" s="213" t="str">
        <f>'Premissas Receita'!GN4</f>
        <v>Ano 12</v>
      </c>
      <c r="GO4" s="213" t="str">
        <f>'Premissas Receita'!GO4</f>
        <v>Ano 12</v>
      </c>
      <c r="GP4" s="213" t="str">
        <f>'Premissas Receita'!GP4</f>
        <v>Ano 12</v>
      </c>
      <c r="GQ4" s="213" t="str">
        <f>'Premissas Receita'!GQ4</f>
        <v>Ano 12</v>
      </c>
      <c r="GR4" s="213" t="str">
        <f>'Premissas Receita'!GR4</f>
        <v>Ano 12</v>
      </c>
      <c r="GS4" s="213" t="str">
        <f>'Premissas Receita'!GS4</f>
        <v>Ano 13</v>
      </c>
      <c r="GT4" s="213" t="str">
        <f>'Premissas Receita'!GT4</f>
        <v>Ano 13</v>
      </c>
      <c r="GU4" s="213" t="str">
        <f>'Premissas Receita'!GU4</f>
        <v>Ano 13</v>
      </c>
      <c r="GV4" s="213" t="str">
        <f>'Premissas Receita'!GV4</f>
        <v>Ano 13</v>
      </c>
      <c r="GW4" s="213" t="str">
        <f>'Premissas Receita'!GW4</f>
        <v>Ano 13</v>
      </c>
      <c r="GX4" s="213" t="str">
        <f>'Premissas Receita'!GX4</f>
        <v>Ano 13</v>
      </c>
      <c r="GY4" s="213" t="str">
        <f>'Premissas Receita'!GY4</f>
        <v>Ano 13</v>
      </c>
      <c r="GZ4" s="213" t="str">
        <f>'Premissas Receita'!GZ4</f>
        <v>Ano 13</v>
      </c>
      <c r="HA4" s="213" t="str">
        <f>'Premissas Receita'!HA4</f>
        <v>Ano 13</v>
      </c>
      <c r="HB4" s="213" t="str">
        <f>'Premissas Receita'!HB4</f>
        <v>Ano 13</v>
      </c>
      <c r="HC4" s="213" t="str">
        <f>'Premissas Receita'!HC4</f>
        <v>Ano 13</v>
      </c>
      <c r="HD4" s="213" t="str">
        <f>'Premissas Receita'!HD4</f>
        <v>Ano 13</v>
      </c>
      <c r="HE4" s="213" t="str">
        <f>'Premissas Receita'!HE4</f>
        <v>Ano 14</v>
      </c>
      <c r="HF4" s="213" t="str">
        <f>'Premissas Receita'!HF4</f>
        <v>Ano 14</v>
      </c>
      <c r="HG4" s="213" t="str">
        <f>'Premissas Receita'!HG4</f>
        <v>Ano 14</v>
      </c>
      <c r="HH4" s="213" t="str">
        <f>'Premissas Receita'!HH4</f>
        <v>Ano 14</v>
      </c>
      <c r="HI4" s="213" t="str">
        <f>'Premissas Receita'!HI4</f>
        <v>Ano 14</v>
      </c>
      <c r="HJ4" s="213" t="str">
        <f>'Premissas Receita'!HJ4</f>
        <v>Ano 14</v>
      </c>
      <c r="HK4" s="213" t="str">
        <f>'Premissas Receita'!HK4</f>
        <v>Ano 14</v>
      </c>
      <c r="HL4" s="213" t="str">
        <f>'Premissas Receita'!HL4</f>
        <v>Ano 14</v>
      </c>
      <c r="HM4" s="213" t="str">
        <f>'Premissas Receita'!HM4</f>
        <v>Ano 14</v>
      </c>
      <c r="HN4" s="213" t="str">
        <f>'Premissas Receita'!HN4</f>
        <v>Ano 14</v>
      </c>
      <c r="HO4" s="213" t="str">
        <f>'Premissas Receita'!HO4</f>
        <v>Ano 14</v>
      </c>
      <c r="HP4" s="213" t="str">
        <f>'Premissas Receita'!HP4</f>
        <v>Ano 14</v>
      </c>
      <c r="HQ4" s="213" t="str">
        <f>'Premissas Receita'!HQ4</f>
        <v>Ano 15</v>
      </c>
      <c r="HR4" s="213" t="str">
        <f>'Premissas Receita'!HR4</f>
        <v>Ano 15</v>
      </c>
      <c r="HS4" s="213" t="str">
        <f>'Premissas Receita'!HS4</f>
        <v>Ano 15</v>
      </c>
      <c r="HT4" s="213" t="str">
        <f>'Premissas Receita'!HT4</f>
        <v>Ano 15</v>
      </c>
      <c r="HU4" s="213" t="str">
        <f>'Premissas Receita'!HU4</f>
        <v>Ano 15</v>
      </c>
      <c r="HV4" s="213" t="str">
        <f>'Premissas Receita'!HV4</f>
        <v>Ano 15</v>
      </c>
      <c r="HW4" s="213" t="str">
        <f>'Premissas Receita'!HW4</f>
        <v>Ano 15</v>
      </c>
      <c r="HX4" s="213" t="str">
        <f>'Premissas Receita'!HX4</f>
        <v>Ano 15</v>
      </c>
      <c r="HY4" s="213" t="str">
        <f>'Premissas Receita'!HY4</f>
        <v>Ano 15</v>
      </c>
      <c r="HZ4" s="213" t="str">
        <f>'Premissas Receita'!HZ4</f>
        <v>Ano 15</v>
      </c>
      <c r="IA4" s="213" t="str">
        <f>'Premissas Receita'!IA4</f>
        <v>Ano 15</v>
      </c>
      <c r="IB4" s="213" t="str">
        <f>'Premissas Receita'!IB4</f>
        <v>Ano 15</v>
      </c>
      <c r="IC4" s="213" t="str">
        <f>'Premissas Receita'!IC4</f>
        <v>Ano 16</v>
      </c>
      <c r="ID4" s="213" t="str">
        <f>'Premissas Receita'!ID4</f>
        <v>Ano 16</v>
      </c>
      <c r="IE4" s="213" t="str">
        <f>'Premissas Receita'!IE4</f>
        <v>Ano 16</v>
      </c>
      <c r="IF4" s="213" t="str">
        <f>'Premissas Receita'!IF4</f>
        <v>Ano 16</v>
      </c>
      <c r="IG4" s="213" t="str">
        <f>'Premissas Receita'!IG4</f>
        <v>Ano 16</v>
      </c>
      <c r="IH4" s="213" t="str">
        <f>'Premissas Receita'!IH4</f>
        <v>Ano 16</v>
      </c>
      <c r="II4" s="213" t="str">
        <f>'Premissas Receita'!II4</f>
        <v>Ano 16</v>
      </c>
      <c r="IJ4" s="213" t="str">
        <f>'Premissas Receita'!IJ4</f>
        <v>Ano 16</v>
      </c>
      <c r="IK4" s="213" t="str">
        <f>'Premissas Receita'!IK4</f>
        <v>Ano 16</v>
      </c>
      <c r="IL4" s="213" t="str">
        <f>'Premissas Receita'!IL4</f>
        <v>Ano 16</v>
      </c>
      <c r="IM4" s="213" t="str">
        <f>'Premissas Receita'!IM4</f>
        <v>Ano 16</v>
      </c>
      <c r="IN4" s="213" t="str">
        <f>'Premissas Receita'!IN4</f>
        <v>Ano 16</v>
      </c>
      <c r="IO4" s="213" t="str">
        <f>'Premissas Receita'!IO4</f>
        <v>Ano 17</v>
      </c>
      <c r="IP4" s="213" t="str">
        <f>'Premissas Receita'!IP4</f>
        <v>Ano 17</v>
      </c>
      <c r="IQ4" s="213" t="str">
        <f>'Premissas Receita'!IQ4</f>
        <v>Ano 17</v>
      </c>
      <c r="IR4" s="213" t="str">
        <f>'Premissas Receita'!IR4</f>
        <v>Ano 17</v>
      </c>
      <c r="IS4" s="213" t="str">
        <f>'Premissas Receita'!IS4</f>
        <v>Ano 17</v>
      </c>
      <c r="IT4" s="213" t="str">
        <f>'Premissas Receita'!IT4</f>
        <v>Ano 17</v>
      </c>
      <c r="IU4" s="213" t="str">
        <f>'Premissas Receita'!IU4</f>
        <v>Ano 17</v>
      </c>
      <c r="IV4" s="213" t="str">
        <f>'Premissas Receita'!IV4</f>
        <v>Ano 17</v>
      </c>
      <c r="IW4" s="213" t="str">
        <f>'Premissas Receita'!IW4</f>
        <v>Ano 17</v>
      </c>
      <c r="IX4" s="213" t="str">
        <f>'Premissas Receita'!IX4</f>
        <v>Ano 17</v>
      </c>
      <c r="IY4" s="213" t="str">
        <f>'Premissas Receita'!IY4</f>
        <v>Ano 17</v>
      </c>
      <c r="IZ4" s="213" t="str">
        <f>'Premissas Receita'!IZ4</f>
        <v>Ano 17</v>
      </c>
      <c r="JA4" s="213" t="str">
        <f>'Premissas Receita'!JA4</f>
        <v>Ano 18</v>
      </c>
      <c r="JB4" s="213" t="str">
        <f>'Premissas Receita'!JB4</f>
        <v>Ano 18</v>
      </c>
      <c r="JC4" s="213" t="str">
        <f>'Premissas Receita'!JC4</f>
        <v>Ano 18</v>
      </c>
      <c r="JD4" s="213" t="str">
        <f>'Premissas Receita'!JD4</f>
        <v>Ano 18</v>
      </c>
      <c r="JE4" s="213" t="str">
        <f>'Premissas Receita'!JE4</f>
        <v>Ano 18</v>
      </c>
      <c r="JF4" s="213" t="str">
        <f>'Premissas Receita'!JF4</f>
        <v>Ano 18</v>
      </c>
      <c r="JG4" s="213" t="str">
        <f>'Premissas Receita'!JG4</f>
        <v>Ano 18</v>
      </c>
      <c r="JH4" s="213" t="str">
        <f>'Premissas Receita'!JH4</f>
        <v>Ano 18</v>
      </c>
      <c r="JI4" s="213" t="str">
        <f>'Premissas Receita'!JI4</f>
        <v>Ano 18</v>
      </c>
      <c r="JJ4" s="213" t="str">
        <f>'Premissas Receita'!JJ4</f>
        <v>Ano 18</v>
      </c>
      <c r="JK4" s="213" t="str">
        <f>'Premissas Receita'!JK4</f>
        <v>Ano 18</v>
      </c>
      <c r="JL4" s="213" t="str">
        <f>'Premissas Receita'!JL4</f>
        <v>Ano 18</v>
      </c>
      <c r="JM4" s="213" t="str">
        <f>'Premissas Receita'!JM4</f>
        <v>Ano 19</v>
      </c>
      <c r="JN4" s="213" t="str">
        <f>'Premissas Receita'!JN4</f>
        <v>Ano 19</v>
      </c>
      <c r="JO4" s="213" t="str">
        <f>'Premissas Receita'!JO4</f>
        <v>Ano 19</v>
      </c>
      <c r="JP4" s="213" t="str">
        <f>'Premissas Receita'!JP4</f>
        <v>Ano 19</v>
      </c>
      <c r="JQ4" s="213" t="str">
        <f>'Premissas Receita'!JQ4</f>
        <v>Ano 19</v>
      </c>
      <c r="JR4" s="213" t="str">
        <f>'Premissas Receita'!JR4</f>
        <v>Ano 19</v>
      </c>
      <c r="JS4" s="213" t="str">
        <f>'Premissas Receita'!JS4</f>
        <v>Ano 19</v>
      </c>
      <c r="JT4" s="213" t="str">
        <f>'Premissas Receita'!JT4</f>
        <v>Ano 19</v>
      </c>
      <c r="JU4" s="213" t="str">
        <f>'Premissas Receita'!JU4</f>
        <v>Ano 19</v>
      </c>
      <c r="JV4" s="213" t="str">
        <f>'Premissas Receita'!JV4</f>
        <v>Ano 19</v>
      </c>
      <c r="JW4" s="213" t="str">
        <f>'Premissas Receita'!JW4</f>
        <v>Ano 19</v>
      </c>
      <c r="JX4" s="213" t="str">
        <f>'Premissas Receita'!JX4</f>
        <v>Ano 19</v>
      </c>
      <c r="JY4" s="213" t="str">
        <f>'Premissas Receita'!JY4</f>
        <v>Ano 20</v>
      </c>
      <c r="JZ4" s="213" t="str">
        <f>'Premissas Receita'!JZ4</f>
        <v>Ano 20</v>
      </c>
      <c r="KA4" s="213" t="str">
        <f>'Premissas Receita'!KA4</f>
        <v>Ano 20</v>
      </c>
      <c r="KB4" s="213" t="str">
        <f>'Premissas Receita'!KB4</f>
        <v>Ano 20</v>
      </c>
      <c r="KC4" s="213" t="str">
        <f>'Premissas Receita'!KC4</f>
        <v>Ano 20</v>
      </c>
      <c r="KD4" s="213" t="str">
        <f>'Premissas Receita'!KD4</f>
        <v>Ano 20</v>
      </c>
      <c r="KE4" s="213" t="str">
        <f>'Premissas Receita'!KE4</f>
        <v>Ano 20</v>
      </c>
      <c r="KF4" s="213" t="str">
        <f>'Premissas Receita'!KF4</f>
        <v>Ano 20</v>
      </c>
      <c r="KG4" s="213" t="str">
        <f>'Premissas Receita'!KG4</f>
        <v>Ano 20</v>
      </c>
      <c r="KH4" s="213" t="str">
        <f>'Premissas Receita'!KH4</f>
        <v>Ano 20</v>
      </c>
      <c r="KI4" s="213" t="str">
        <f>'Premissas Receita'!KI4</f>
        <v>Ano 20</v>
      </c>
      <c r="KJ4" s="213" t="str">
        <f>'Premissas Receita'!KJ4</f>
        <v>Ano 20</v>
      </c>
      <c r="KK4" s="213" t="str">
        <f>'Premissas Receita'!KK4</f>
        <v>Ano 21</v>
      </c>
      <c r="KL4" s="213" t="str">
        <f>'Premissas Receita'!KL4</f>
        <v>Ano 21</v>
      </c>
      <c r="KM4" s="213" t="str">
        <f>'Premissas Receita'!KM4</f>
        <v>Ano 21</v>
      </c>
      <c r="KN4" s="213" t="str">
        <f>'Premissas Receita'!KN4</f>
        <v>Ano 21</v>
      </c>
      <c r="KO4" s="213" t="str">
        <f>'Premissas Receita'!KO4</f>
        <v>Ano 21</v>
      </c>
      <c r="KP4" s="213" t="str">
        <f>'Premissas Receita'!KP4</f>
        <v>Ano 21</v>
      </c>
      <c r="KQ4" s="213" t="str">
        <f>'Premissas Receita'!KQ4</f>
        <v>Ano 21</v>
      </c>
      <c r="KR4" s="213" t="str">
        <f>'Premissas Receita'!KR4</f>
        <v>Ano 21</v>
      </c>
      <c r="KS4" s="213" t="str">
        <f>'Premissas Receita'!KS4</f>
        <v>Ano 21</v>
      </c>
      <c r="KT4" s="213" t="str">
        <f>'Premissas Receita'!KT4</f>
        <v>Ano 21</v>
      </c>
      <c r="KU4" s="213" t="str">
        <f>'Premissas Receita'!KU4</f>
        <v>Ano 21</v>
      </c>
      <c r="KV4" s="213" t="str">
        <f>'Premissas Receita'!KV4</f>
        <v>Ano 21</v>
      </c>
      <c r="KW4" s="213" t="str">
        <f>'Premissas Receita'!KW4</f>
        <v>Ano 22</v>
      </c>
      <c r="KX4" s="213" t="str">
        <f>'Premissas Receita'!KX4</f>
        <v>Ano 22</v>
      </c>
      <c r="KY4" s="213" t="str">
        <f>'Premissas Receita'!KY4</f>
        <v>Ano 22</v>
      </c>
      <c r="KZ4" s="213" t="str">
        <f>'Premissas Receita'!KZ4</f>
        <v>Ano 22</v>
      </c>
      <c r="LA4" s="213" t="str">
        <f>'Premissas Receita'!LA4</f>
        <v>Ano 22</v>
      </c>
      <c r="LB4" s="213" t="str">
        <f>'Premissas Receita'!LB4</f>
        <v>Ano 22</v>
      </c>
      <c r="LC4" s="213" t="str">
        <f>'Premissas Receita'!LC4</f>
        <v>Ano 22</v>
      </c>
      <c r="LD4" s="213" t="str">
        <f>'Premissas Receita'!LD4</f>
        <v>Ano 22</v>
      </c>
      <c r="LE4" s="213" t="str">
        <f>'Premissas Receita'!LE4</f>
        <v>Ano 22</v>
      </c>
      <c r="LF4" s="213" t="str">
        <f>'Premissas Receita'!LF4</f>
        <v>Ano 22</v>
      </c>
      <c r="LG4" s="213" t="str">
        <f>'Premissas Receita'!LG4</f>
        <v>Ano 22</v>
      </c>
      <c r="LH4" s="213" t="str">
        <f>'Premissas Receita'!LH4</f>
        <v>Ano 22</v>
      </c>
      <c r="LI4" s="213" t="str">
        <f>'Premissas Receita'!LI4</f>
        <v>Ano 23</v>
      </c>
      <c r="LJ4" s="213" t="str">
        <f>'Premissas Receita'!LJ4</f>
        <v>Ano 23</v>
      </c>
      <c r="LK4" s="213" t="str">
        <f>'Premissas Receita'!LK4</f>
        <v>Ano 23</v>
      </c>
      <c r="LL4" s="213" t="str">
        <f>'Premissas Receita'!LL4</f>
        <v>Ano 23</v>
      </c>
      <c r="LM4" s="213" t="str">
        <f>'Premissas Receita'!LM4</f>
        <v>Ano 23</v>
      </c>
      <c r="LN4" s="213" t="str">
        <f>'Premissas Receita'!LN4</f>
        <v>Ano 23</v>
      </c>
      <c r="LO4" s="213" t="str">
        <f>'Premissas Receita'!LO4</f>
        <v>Ano 23</v>
      </c>
      <c r="LP4" s="213" t="str">
        <f>'Premissas Receita'!LP4</f>
        <v>Ano 23</v>
      </c>
      <c r="LQ4" s="213" t="str">
        <f>'Premissas Receita'!LQ4</f>
        <v>Ano 23</v>
      </c>
      <c r="LR4" s="213" t="str">
        <f>'Premissas Receita'!LR4</f>
        <v>Ano 23</v>
      </c>
      <c r="LS4" s="213" t="str">
        <f>'Premissas Receita'!LS4</f>
        <v>Ano 23</v>
      </c>
      <c r="LT4" s="213" t="str">
        <f>'Premissas Receita'!LT4</f>
        <v>Ano 23</v>
      </c>
      <c r="LU4" s="213" t="str">
        <f>'Premissas Receita'!LU4</f>
        <v>Ano 24</v>
      </c>
      <c r="LV4" s="213" t="str">
        <f>'Premissas Receita'!LV4</f>
        <v>Ano 24</v>
      </c>
      <c r="LW4" s="213" t="str">
        <f>'Premissas Receita'!LW4</f>
        <v>Ano 24</v>
      </c>
      <c r="LX4" s="213" t="str">
        <f>'Premissas Receita'!LX4</f>
        <v>Ano 24</v>
      </c>
      <c r="LY4" s="213" t="str">
        <f>'Premissas Receita'!LY4</f>
        <v>Ano 24</v>
      </c>
      <c r="LZ4" s="213" t="str">
        <f>'Premissas Receita'!LZ4</f>
        <v>Ano 24</v>
      </c>
      <c r="MA4" s="213" t="str">
        <f>'Premissas Receita'!MA4</f>
        <v>Ano 24</v>
      </c>
      <c r="MB4" s="213" t="str">
        <f>'Premissas Receita'!MB4</f>
        <v>Ano 24</v>
      </c>
      <c r="MC4" s="213" t="str">
        <f>'Premissas Receita'!MC4</f>
        <v>Ano 24</v>
      </c>
      <c r="MD4" s="213" t="str">
        <f>'Premissas Receita'!MD4</f>
        <v>Ano 24</v>
      </c>
      <c r="ME4" s="213" t="str">
        <f>'Premissas Receita'!ME4</f>
        <v>Ano 24</v>
      </c>
      <c r="MF4" s="213" t="str">
        <f>'Premissas Receita'!MF4</f>
        <v>Ano 24</v>
      </c>
      <c r="MG4" s="213" t="str">
        <f>'Premissas Receita'!MG4</f>
        <v>Ano 25</v>
      </c>
      <c r="MH4" s="213" t="str">
        <f>'Premissas Receita'!MH4</f>
        <v>Ano 25</v>
      </c>
      <c r="MI4" s="213" t="str">
        <f>'Premissas Receita'!MI4</f>
        <v>Ano 25</v>
      </c>
      <c r="MJ4" s="213" t="str">
        <f>'Premissas Receita'!MJ4</f>
        <v>Ano 25</v>
      </c>
      <c r="MK4" s="213" t="str">
        <f>'Premissas Receita'!MK4</f>
        <v>Ano 25</v>
      </c>
      <c r="ML4" s="213" t="str">
        <f>'Premissas Receita'!ML4</f>
        <v>Ano 25</v>
      </c>
      <c r="MM4" s="213" t="str">
        <f>'Premissas Receita'!MM4</f>
        <v>Ano 25</v>
      </c>
      <c r="MN4" s="213" t="str">
        <f>'Premissas Receita'!MN4</f>
        <v>Ano 25</v>
      </c>
      <c r="MO4" s="213" t="str">
        <f>'Premissas Receita'!MO4</f>
        <v>Ano 25</v>
      </c>
      <c r="MP4" s="213" t="str">
        <f>'Premissas Receita'!MP4</f>
        <v>Ano 25</v>
      </c>
      <c r="MQ4" s="213" t="str">
        <f>'Premissas Receita'!MQ4</f>
        <v>Ano 25</v>
      </c>
      <c r="MR4" s="213" t="str">
        <f>'Premissas Receita'!MR4</f>
        <v>Ano 25</v>
      </c>
      <c r="MS4" s="213" t="str">
        <f>'Premissas Receita'!MS4</f>
        <v>Ano 26</v>
      </c>
      <c r="MT4" s="213" t="str">
        <f>'Premissas Receita'!MT4</f>
        <v>Ano 26</v>
      </c>
      <c r="MU4" s="213" t="str">
        <f>'Premissas Receita'!MU4</f>
        <v>Ano 26</v>
      </c>
      <c r="MV4" s="213" t="str">
        <f>'Premissas Receita'!MV4</f>
        <v>Ano 26</v>
      </c>
      <c r="MW4" s="213" t="str">
        <f>'Premissas Receita'!MW4</f>
        <v>Ano 26</v>
      </c>
      <c r="MX4" s="213" t="str">
        <f>'Premissas Receita'!MX4</f>
        <v>Ano 26</v>
      </c>
      <c r="MY4" s="213" t="str">
        <f>'Premissas Receita'!MY4</f>
        <v>Ano 26</v>
      </c>
      <c r="MZ4" s="213" t="str">
        <f>'Premissas Receita'!MZ4</f>
        <v>Ano 26</v>
      </c>
      <c r="NA4" s="213" t="str">
        <f>'Premissas Receita'!NA4</f>
        <v>Ano 26</v>
      </c>
      <c r="NB4" s="213" t="str">
        <f>'Premissas Receita'!NB4</f>
        <v>Ano 26</v>
      </c>
      <c r="NC4" s="213" t="str">
        <f>'Premissas Receita'!NC4</f>
        <v>Ano 26</v>
      </c>
      <c r="ND4" s="213" t="str">
        <f>'Premissas Receita'!ND4</f>
        <v>Ano 26</v>
      </c>
      <c r="NE4" s="213" t="str">
        <f>'Premissas Receita'!NE4</f>
        <v>Ano 27</v>
      </c>
      <c r="NF4" s="213" t="str">
        <f>'Premissas Receita'!NF4</f>
        <v>Ano 27</v>
      </c>
      <c r="NG4" s="213" t="str">
        <f>'Premissas Receita'!NG4</f>
        <v>Ano 27</v>
      </c>
      <c r="NH4" s="213" t="str">
        <f>'Premissas Receita'!NH4</f>
        <v>Ano 27</v>
      </c>
      <c r="NI4" s="213" t="str">
        <f>'Premissas Receita'!NI4</f>
        <v>Ano 27</v>
      </c>
      <c r="NJ4" s="213" t="str">
        <f>'Premissas Receita'!NJ4</f>
        <v>Ano 27</v>
      </c>
      <c r="NK4" s="213" t="str">
        <f>'Premissas Receita'!NK4</f>
        <v>Ano 27</v>
      </c>
      <c r="NL4" s="213" t="str">
        <f>'Premissas Receita'!NL4</f>
        <v>Ano 27</v>
      </c>
      <c r="NM4" s="213" t="str">
        <f>'Premissas Receita'!NM4</f>
        <v>Ano 27</v>
      </c>
      <c r="NN4" s="213" t="str">
        <f>'Premissas Receita'!NN4</f>
        <v>Ano 27</v>
      </c>
      <c r="NO4" s="213" t="str">
        <f>'Premissas Receita'!NO4</f>
        <v>Ano 27</v>
      </c>
      <c r="NP4" s="213" t="str">
        <f>'Premissas Receita'!NP4</f>
        <v>Ano 27</v>
      </c>
      <c r="NQ4" s="213" t="str">
        <f>'Premissas Receita'!NQ4</f>
        <v>Ano 28</v>
      </c>
      <c r="NR4" s="213" t="str">
        <f>'Premissas Receita'!NR4</f>
        <v>Ano 28</v>
      </c>
      <c r="NS4" s="213" t="str">
        <f>'Premissas Receita'!NS4</f>
        <v>Ano 28</v>
      </c>
      <c r="NT4" s="213" t="str">
        <f>'Premissas Receita'!NT4</f>
        <v>Ano 28</v>
      </c>
      <c r="NU4" s="213" t="str">
        <f>'Premissas Receita'!NU4</f>
        <v>Ano 28</v>
      </c>
      <c r="NV4" s="213" t="str">
        <f>'Premissas Receita'!NV4</f>
        <v>Ano 28</v>
      </c>
      <c r="NW4" s="213" t="str">
        <f>'Premissas Receita'!NW4</f>
        <v>Ano 28</v>
      </c>
      <c r="NX4" s="213" t="str">
        <f>'Premissas Receita'!NX4</f>
        <v>Ano 28</v>
      </c>
      <c r="NY4" s="213" t="str">
        <f>'Premissas Receita'!NY4</f>
        <v>Ano 28</v>
      </c>
      <c r="NZ4" s="213" t="str">
        <f>'Premissas Receita'!NZ4</f>
        <v>Ano 28</v>
      </c>
      <c r="OA4" s="213" t="str">
        <f>'Premissas Receita'!OA4</f>
        <v>Ano 28</v>
      </c>
      <c r="OB4" s="213" t="str">
        <f>'Premissas Receita'!OB4</f>
        <v>Ano 28</v>
      </c>
      <c r="OC4" s="213" t="str">
        <f>'Premissas Receita'!OC4</f>
        <v>Ano 29</v>
      </c>
      <c r="OD4" s="213" t="str">
        <f>'Premissas Receita'!OD4</f>
        <v>Ano 29</v>
      </c>
      <c r="OE4" s="213" t="str">
        <f>'Premissas Receita'!OE4</f>
        <v>Ano 29</v>
      </c>
      <c r="OF4" s="213" t="str">
        <f>'Premissas Receita'!OF4</f>
        <v>Ano 29</v>
      </c>
      <c r="OG4" s="213" t="str">
        <f>'Premissas Receita'!OG4</f>
        <v>Ano 29</v>
      </c>
      <c r="OH4" s="213" t="str">
        <f>'Premissas Receita'!OH4</f>
        <v>Ano 29</v>
      </c>
      <c r="OI4" s="213" t="str">
        <f>'Premissas Receita'!OI4</f>
        <v>Ano 29</v>
      </c>
      <c r="OJ4" s="213" t="str">
        <f>'Premissas Receita'!OJ4</f>
        <v>Ano 29</v>
      </c>
      <c r="OK4" s="213" t="str">
        <f>'Premissas Receita'!OK4</f>
        <v>Ano 29</v>
      </c>
      <c r="OL4" s="213" t="str">
        <f>'Premissas Receita'!OL4</f>
        <v>Ano 29</v>
      </c>
      <c r="OM4" s="213" t="str">
        <f>'Premissas Receita'!OM4</f>
        <v>Ano 29</v>
      </c>
      <c r="ON4" s="213" t="str">
        <f>'Premissas Receita'!ON4</f>
        <v>Ano 29</v>
      </c>
      <c r="OO4" s="213" t="str">
        <f>'Premissas Receita'!OO4</f>
        <v>Ano 30</v>
      </c>
      <c r="OP4" s="213" t="str">
        <f>'Premissas Receita'!OP4</f>
        <v>Ano 30</v>
      </c>
      <c r="OQ4" s="213" t="str">
        <f>'Premissas Receita'!OQ4</f>
        <v>Ano 30</v>
      </c>
      <c r="OR4" s="213" t="str">
        <f>'Premissas Receita'!OR4</f>
        <v>Ano 30</v>
      </c>
      <c r="OS4" s="213" t="str">
        <f>'Premissas Receita'!OS4</f>
        <v>Ano 30</v>
      </c>
      <c r="OT4" s="213" t="str">
        <f>'Premissas Receita'!OT4</f>
        <v>Ano 30</v>
      </c>
      <c r="OU4" s="213" t="str">
        <f>'Premissas Receita'!OU4</f>
        <v>Ano 30</v>
      </c>
      <c r="OV4" s="213" t="str">
        <f>'Premissas Receita'!OV4</f>
        <v>Ano 30</v>
      </c>
      <c r="OW4" s="213" t="str">
        <f>'Premissas Receita'!OW4</f>
        <v>Ano 30</v>
      </c>
      <c r="OX4" s="213" t="str">
        <f>'Premissas Receita'!OX4</f>
        <v>Ano 30</v>
      </c>
      <c r="OY4" s="213" t="str">
        <f>'Premissas Receita'!OY4</f>
        <v>Ano 30</v>
      </c>
      <c r="OZ4" s="213" t="str">
        <f>'Premissas Receita'!OZ4</f>
        <v>Ano 30</v>
      </c>
      <c r="PA4" s="213" t="str">
        <f>'Premissas Receita'!PA4</f>
        <v>Ano 31</v>
      </c>
      <c r="PB4" s="213" t="str">
        <f>'Premissas Receita'!PB4</f>
        <v>Ano 31</v>
      </c>
      <c r="PC4" s="213" t="str">
        <f>'Premissas Receita'!PC4</f>
        <v>Ano 31</v>
      </c>
      <c r="PD4" s="213" t="str">
        <f>'Premissas Receita'!PD4</f>
        <v>Ano 31</v>
      </c>
      <c r="PE4" s="213" t="str">
        <f>'Premissas Receita'!PE4</f>
        <v>Ano 31</v>
      </c>
      <c r="PF4" s="213" t="str">
        <f>'Premissas Receita'!PF4</f>
        <v>Ano 31</v>
      </c>
      <c r="PG4" s="213" t="str">
        <f>'Premissas Receita'!PG4</f>
        <v>Ano 31</v>
      </c>
      <c r="PH4" s="213" t="str">
        <f>'Premissas Receita'!PH4</f>
        <v>Ano 31</v>
      </c>
      <c r="PI4" s="213" t="str">
        <f>'Premissas Receita'!PI4</f>
        <v>Ano 31</v>
      </c>
      <c r="PJ4" s="213" t="str">
        <f>'Premissas Receita'!PJ4</f>
        <v>Ano 31</v>
      </c>
      <c r="PK4" s="213" t="str">
        <f>'Premissas Receita'!PK4</f>
        <v>Ano 31</v>
      </c>
      <c r="PL4" s="213" t="str">
        <f>'Premissas Receita'!PL4</f>
        <v>Ano 31</v>
      </c>
      <c r="PM4" s="213" t="str">
        <f>'Premissas Receita'!PM4</f>
        <v>Ano 32</v>
      </c>
      <c r="PN4" s="213" t="str">
        <f>'Premissas Receita'!PN4</f>
        <v>Ano 32</v>
      </c>
      <c r="PO4" s="213" t="str">
        <f>'Premissas Receita'!PO4</f>
        <v>Ano 32</v>
      </c>
      <c r="PP4" s="213" t="str">
        <f>'Premissas Receita'!PP4</f>
        <v>Ano 32</v>
      </c>
      <c r="PQ4" s="213" t="str">
        <f>'Premissas Receita'!PQ4</f>
        <v>Ano 32</v>
      </c>
      <c r="PR4" s="213" t="str">
        <f>'Premissas Receita'!PR4</f>
        <v>Ano 32</v>
      </c>
      <c r="PS4" s="213" t="str">
        <f>'Premissas Receita'!PS4</f>
        <v>Ano 32</v>
      </c>
      <c r="PT4" s="213" t="str">
        <f>'Premissas Receita'!PT4</f>
        <v>Ano 32</v>
      </c>
      <c r="PU4" s="213" t="str">
        <f>'Premissas Receita'!PU4</f>
        <v>Ano 32</v>
      </c>
      <c r="PV4" s="213" t="str">
        <f>'Premissas Receita'!PV4</f>
        <v>Ano 32</v>
      </c>
      <c r="PW4" s="213" t="str">
        <f>'Premissas Receita'!PW4</f>
        <v>Ano 32</v>
      </c>
      <c r="PX4" s="213" t="str">
        <f>'Premissas Receita'!PX4</f>
        <v>Ano 32</v>
      </c>
      <c r="PY4" s="213" t="str">
        <f>'Premissas Receita'!PY4</f>
        <v>Ano 33</v>
      </c>
      <c r="PZ4" s="213" t="str">
        <f>'Premissas Receita'!PZ4</f>
        <v>Ano 33</v>
      </c>
      <c r="QA4" s="213" t="str">
        <f>'Premissas Receita'!QA4</f>
        <v>Ano 33</v>
      </c>
      <c r="QB4" s="213" t="str">
        <f>'Premissas Receita'!QB4</f>
        <v>Ano 33</v>
      </c>
      <c r="QC4" s="213" t="str">
        <f>'Premissas Receita'!QC4</f>
        <v>Ano 33</v>
      </c>
      <c r="QD4" s="213" t="str">
        <f>'Premissas Receita'!QD4</f>
        <v>Ano 33</v>
      </c>
      <c r="QE4" s="213" t="str">
        <f>'Premissas Receita'!QE4</f>
        <v>Ano 33</v>
      </c>
      <c r="QF4" s="213" t="str">
        <f>'Premissas Receita'!QF4</f>
        <v>Ano 33</v>
      </c>
      <c r="QG4" s="213" t="str">
        <f>'Premissas Receita'!QG4</f>
        <v>Ano 33</v>
      </c>
      <c r="QH4" s="213" t="str">
        <f>'Premissas Receita'!QH4</f>
        <v>Ano 33</v>
      </c>
      <c r="QI4" s="213" t="str">
        <f>'Premissas Receita'!QI4</f>
        <v>Ano 33</v>
      </c>
      <c r="QJ4" s="213" t="str">
        <f>'Premissas Receita'!QJ4</f>
        <v>Ano 33</v>
      </c>
      <c r="QK4" s="213" t="str">
        <f>'Premissas Receita'!QK4</f>
        <v>Ano 34</v>
      </c>
      <c r="QL4" s="213" t="str">
        <f>'Premissas Receita'!QL4</f>
        <v>Ano 34</v>
      </c>
      <c r="QM4" s="213" t="str">
        <f>'Premissas Receita'!QM4</f>
        <v>Ano 34</v>
      </c>
      <c r="QN4" s="213" t="str">
        <f>'Premissas Receita'!QN4</f>
        <v>Ano 34</v>
      </c>
      <c r="QO4" s="213" t="str">
        <f>'Premissas Receita'!QO4</f>
        <v>Ano 34</v>
      </c>
      <c r="QP4" s="213" t="str">
        <f>'Premissas Receita'!QP4</f>
        <v>Ano 34</v>
      </c>
      <c r="QQ4" s="213" t="str">
        <f>'Premissas Receita'!QQ4</f>
        <v>Ano 34</v>
      </c>
      <c r="QR4" s="213" t="str">
        <f>'Premissas Receita'!QR4</f>
        <v>Ano 34</v>
      </c>
      <c r="QS4" s="213" t="str">
        <f>'Premissas Receita'!QS4</f>
        <v>Ano 34</v>
      </c>
      <c r="QT4" s="213" t="str">
        <f>'Premissas Receita'!QT4</f>
        <v>Ano 34</v>
      </c>
      <c r="QU4" s="213" t="str">
        <f>'Premissas Receita'!QU4</f>
        <v>Ano 34</v>
      </c>
      <c r="QV4" s="213" t="str">
        <f>'Premissas Receita'!QV4</f>
        <v>Ano 34</v>
      </c>
      <c r="QW4" s="213" t="str">
        <f>'Premissas Receita'!QW4</f>
        <v>Ano 35</v>
      </c>
      <c r="QX4" s="213" t="str">
        <f>'Premissas Receita'!QX4</f>
        <v>Ano 35</v>
      </c>
      <c r="QY4" s="213" t="str">
        <f>'Premissas Receita'!QY4</f>
        <v>Ano 35</v>
      </c>
      <c r="QZ4" s="213" t="str">
        <f>'Premissas Receita'!QZ4</f>
        <v>Ano 35</v>
      </c>
      <c r="RA4" s="213" t="str">
        <f>'Premissas Receita'!RA4</f>
        <v>Ano 35</v>
      </c>
      <c r="RB4" s="213" t="str">
        <f>'Premissas Receita'!RB4</f>
        <v>Ano 35</v>
      </c>
      <c r="RC4" s="213" t="str">
        <f>'Premissas Receita'!RC4</f>
        <v>Ano 35</v>
      </c>
      <c r="RD4" s="213" t="str">
        <f>'Premissas Receita'!RD4</f>
        <v>Ano 35</v>
      </c>
      <c r="RE4" s="213" t="str">
        <f>'Premissas Receita'!RE4</f>
        <v>Ano 35</v>
      </c>
      <c r="RF4" s="213" t="str">
        <f>'Premissas Receita'!RF4</f>
        <v>Ano 35</v>
      </c>
      <c r="RG4" s="213" t="str">
        <f>'Premissas Receita'!RG4</f>
        <v>Ano 35</v>
      </c>
      <c r="RH4" s="213" t="str">
        <f>'Premissas Receita'!RH4</f>
        <v>Ano 35</v>
      </c>
    </row>
    <row r="5" spans="1:476" ht="12.75" customHeight="1">
      <c r="A5" s="50"/>
      <c r="B5" s="121" t="s">
        <v>356</v>
      </c>
      <c r="C5" s="211"/>
      <c r="D5" s="211"/>
      <c r="E5" s="211"/>
      <c r="F5" s="212"/>
      <c r="G5" s="212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201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</row>
    <row r="6" spans="1:476" ht="12.75" customHeight="1">
      <c r="A6" s="5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201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</row>
    <row r="7" spans="1:476" ht="15.75" customHeight="1">
      <c r="A7" s="50"/>
      <c r="B7" s="62" t="str">
        <f>B16</f>
        <v>Obras Civis</v>
      </c>
      <c r="C7" s="210"/>
      <c r="D7" s="210"/>
      <c r="E7" s="82">
        <f>SUM(H7:AR7)</f>
        <v>262612749.14773452</v>
      </c>
      <c r="F7" s="214"/>
      <c r="G7" s="212"/>
      <c r="H7" s="70">
        <f>SUM(AS7:BD7)</f>
        <v>0</v>
      </c>
      <c r="I7" s="70">
        <f>SUM(BE7:BP7)</f>
        <v>12022471.738370059</v>
      </c>
      <c r="J7" s="70">
        <f>SUM(BQ7:CB7)</f>
        <v>161643575.81617701</v>
      </c>
      <c r="K7" s="70">
        <f>SUM(CC7:CN7)</f>
        <v>88946701.593187436</v>
      </c>
      <c r="L7" s="70">
        <f>SUM(CO7:CZ7)</f>
        <v>0</v>
      </c>
      <c r="M7" s="70">
        <f>SUM(DA7:DL7)</f>
        <v>0</v>
      </c>
      <c r="N7" s="70">
        <f>SUM(DM7:DX7)</f>
        <v>0</v>
      </c>
      <c r="O7" s="70">
        <f>SUM(DY7:EJ7)</f>
        <v>0</v>
      </c>
      <c r="P7" s="70">
        <f>SUM(EK7:EV7)</f>
        <v>0</v>
      </c>
      <c r="Q7" s="70">
        <f>SUM(EW7:FH7)</f>
        <v>0</v>
      </c>
      <c r="R7" s="70">
        <f>SUM(FI7:FT7)</f>
        <v>0</v>
      </c>
      <c r="S7" s="70">
        <f>SUM(FU7:GF7)</f>
        <v>0</v>
      </c>
      <c r="T7" s="70">
        <f>SUM(GG7:GR7)</f>
        <v>0</v>
      </c>
      <c r="U7" s="70">
        <f>SUM(GS7:HD7)</f>
        <v>0</v>
      </c>
      <c r="V7" s="70">
        <f>SUM(HE7:HP7)</f>
        <v>0</v>
      </c>
      <c r="W7" s="70">
        <f>SUM(HQ7:IB7)</f>
        <v>0</v>
      </c>
      <c r="X7" s="70">
        <f>SUM(IC7:IN7)</f>
        <v>0</v>
      </c>
      <c r="Y7" s="70">
        <f>SUM(IO7:IZ7)</f>
        <v>0</v>
      </c>
      <c r="Z7" s="70">
        <f>SUM(JA7:JL7)</f>
        <v>0</v>
      </c>
      <c r="AA7" s="70">
        <f>SUM(JM7:JX7)</f>
        <v>0</v>
      </c>
      <c r="AB7" s="70">
        <f>SUM(JY7:KJ7)</f>
        <v>0</v>
      </c>
      <c r="AC7" s="70">
        <f>SUM(KK7:KV7)</f>
        <v>0</v>
      </c>
      <c r="AD7" s="70">
        <f>SUM(KW7:LH7)</f>
        <v>0</v>
      </c>
      <c r="AE7" s="70">
        <f>SUM(LI7:LT7)</f>
        <v>0</v>
      </c>
      <c r="AF7" s="70">
        <f>SUM(LU7:MF7)</f>
        <v>0</v>
      </c>
      <c r="AG7" s="70">
        <f>SUM(MG7:MR7)</f>
        <v>0</v>
      </c>
      <c r="AH7" s="70">
        <f>SUM(MS7:ND7)</f>
        <v>0</v>
      </c>
      <c r="AI7" s="70">
        <f>SUM(NE7:NP7)</f>
        <v>0</v>
      </c>
      <c r="AJ7" s="70">
        <f>SUM(NQ7:OB7)</f>
        <v>0</v>
      </c>
      <c r="AK7" s="70">
        <f>SUM(OC7:ON7)</f>
        <v>0</v>
      </c>
      <c r="AL7" s="70">
        <f>SUM(OO7:OZ7)</f>
        <v>0</v>
      </c>
      <c r="AM7" s="70">
        <f>SUM(PA7:PL7)</f>
        <v>0</v>
      </c>
      <c r="AN7" s="70">
        <f>SUM(PM7:PX7)</f>
        <v>0</v>
      </c>
      <c r="AO7" s="70">
        <f>SUM(PY7:QJ7)</f>
        <v>0</v>
      </c>
      <c r="AP7" s="70">
        <f>SUM(QK7:QV7)</f>
        <v>0</v>
      </c>
      <c r="AQ7" s="70">
        <f>SUM(QW7:RH7)</f>
        <v>0</v>
      </c>
      <c r="AR7" s="214"/>
      <c r="AS7" s="70">
        <f>IF('Painel  de Controle'!$E$28="REAL",AS25,(AS25*AS$14)) * (1 + 'Painel  de Controle'!$C$14)</f>
        <v>0</v>
      </c>
      <c r="AT7" s="70">
        <f>IF('Painel  de Controle'!$E$28="REAL",AT25,(AT25*AT$14)) * (1 + 'Painel  de Controle'!$C$14)</f>
        <v>0</v>
      </c>
      <c r="AU7" s="70">
        <f>IF('Painel  de Controle'!$E$28="REAL",AU25,(AU25*AU$14)) * (1 + 'Painel  de Controle'!$C$14)</f>
        <v>0</v>
      </c>
      <c r="AV7" s="70">
        <f>IF('Painel  de Controle'!$E$28="REAL",AV25,(AV25*AV$14)) * (1 + 'Painel  de Controle'!$C$14)</f>
        <v>0</v>
      </c>
      <c r="AW7" s="70">
        <f>IF('Painel  de Controle'!$E$28="REAL",AW25,(AW25*AW$14)) * (1 + 'Painel  de Controle'!$C$14)</f>
        <v>0</v>
      </c>
      <c r="AX7" s="70">
        <f>IF('Painel  de Controle'!$E$28="REAL",AX25,(AX25*AX$14)) * (1 + 'Painel  de Controle'!$C$14)</f>
        <v>0</v>
      </c>
      <c r="AY7" s="70">
        <f>IF('Painel  de Controle'!$E$28="REAL",AY25,(AY25*AY$14)) * (1 + 'Painel  de Controle'!$C$14)</f>
        <v>0</v>
      </c>
      <c r="AZ7" s="70">
        <f>IF('Painel  de Controle'!$E$28="REAL",AZ25,(AZ25*AZ$14)) * (1 + 'Painel  de Controle'!$C$14)</f>
        <v>0</v>
      </c>
      <c r="BA7" s="70">
        <f>IF('Painel  de Controle'!$E$28="REAL",BA25,(BA25*BA$14)) * (1 + 'Painel  de Controle'!$C$14)</f>
        <v>0</v>
      </c>
      <c r="BB7" s="70">
        <f>IF('Painel  de Controle'!$E$28="REAL",BB25,(BB25*BB$14)) * (1 + 'Painel  de Controle'!$C$14)</f>
        <v>0</v>
      </c>
      <c r="BC7" s="70">
        <f>IF('Painel  de Controle'!$E$28="REAL",BC25,(BC25*BC$14)) * (1 + 'Painel  de Controle'!$C$14)</f>
        <v>0</v>
      </c>
      <c r="BD7" s="70">
        <f>IF('Painel  de Controle'!$E$28="REAL",BD25,(BD25*BD$14)) * (1 + 'Painel  de Controle'!$C$14)</f>
        <v>0</v>
      </c>
      <c r="BE7" s="70">
        <f>IF('Painel  de Controle'!$E$28="REAL",BE25,(BE25*BE$14)) * (1 + 'Painel  de Controle'!$C$14)</f>
        <v>1001872.6448641716</v>
      </c>
      <c r="BF7" s="70">
        <f>IF('Painel  de Controle'!$E$28="REAL",BF25,(BF25*BF$14)) * (1 + 'Painel  de Controle'!$C$14)</f>
        <v>1001872.6448641716</v>
      </c>
      <c r="BG7" s="70">
        <f>IF('Painel  de Controle'!$E$28="REAL",BG25,(BG25*BG$14)) * (1 + 'Painel  de Controle'!$C$14)</f>
        <v>1001872.6448641716</v>
      </c>
      <c r="BH7" s="70">
        <f>IF('Painel  de Controle'!$E$28="REAL",BH25,(BH25*BH$14)) * (1 + 'Painel  de Controle'!$C$14)</f>
        <v>1001872.6448641716</v>
      </c>
      <c r="BI7" s="70">
        <f>IF('Painel  de Controle'!$E$28="REAL",BI25,(BI25*BI$14)) * (1 + 'Painel  de Controle'!$C$14)</f>
        <v>1001872.6448641716</v>
      </c>
      <c r="BJ7" s="70">
        <f>IF('Painel  de Controle'!$E$28="REAL",BJ25,(BJ25*BJ$14)) * (1 + 'Painel  de Controle'!$C$14)</f>
        <v>1001872.6448641716</v>
      </c>
      <c r="BK7" s="70">
        <f>IF('Painel  de Controle'!$E$28="REAL",BK25,(BK25*BK$14)) * (1 + 'Painel  de Controle'!$C$14)</f>
        <v>1001872.6448641716</v>
      </c>
      <c r="BL7" s="70">
        <f>IF('Painel  de Controle'!$E$28="REAL",BL25,(BL25*BL$14)) * (1 + 'Painel  de Controle'!$C$14)</f>
        <v>1001872.6448641716</v>
      </c>
      <c r="BM7" s="70">
        <f>IF('Painel  de Controle'!$E$28="REAL",BM25,(BM25*BM$14)) * (1 + 'Painel  de Controle'!$C$14)</f>
        <v>1001872.6448641716</v>
      </c>
      <c r="BN7" s="70">
        <f>IF('Painel  de Controle'!$E$28="REAL",BN25,(BN25*BN$14)) * (1 + 'Painel  de Controle'!$C$14)</f>
        <v>1001872.6448641716</v>
      </c>
      <c r="BO7" s="70">
        <f>IF('Painel  de Controle'!$E$28="REAL",BO25,(BO25*BO$14)) * (1 + 'Painel  de Controle'!$C$14)</f>
        <v>1001872.6448641716</v>
      </c>
      <c r="BP7" s="70">
        <f>IF('Painel  de Controle'!$E$28="REAL",BP25,(BP25*BP$14)) * (1 + 'Painel  de Controle'!$C$14)</f>
        <v>1001872.6448641716</v>
      </c>
      <c r="BQ7" s="70">
        <f>IF('Painel  de Controle'!$E$28="REAL",BQ25,(BQ25*BQ$14)) * (1 + 'Painel  de Controle'!$C$14)</f>
        <v>13470297.984681416</v>
      </c>
      <c r="BR7" s="70">
        <f>IF('Painel  de Controle'!$E$28="REAL",BR25,(BR25*BR$14)) * (1 + 'Painel  de Controle'!$C$14)</f>
        <v>13470297.984681416</v>
      </c>
      <c r="BS7" s="70">
        <f>IF('Painel  de Controle'!$E$28="REAL",BS25,(BS25*BS$14)) * (1 + 'Painel  de Controle'!$C$14)</f>
        <v>13470297.984681416</v>
      </c>
      <c r="BT7" s="70">
        <f>IF('Painel  de Controle'!$E$28="REAL",BT25,(BT25*BT$14)) * (1 + 'Painel  de Controle'!$C$14)</f>
        <v>13470297.984681416</v>
      </c>
      <c r="BU7" s="70">
        <f>IF('Painel  de Controle'!$E$28="REAL",BU25,(BU25*BU$14)) * (1 + 'Painel  de Controle'!$C$14)</f>
        <v>13470297.984681416</v>
      </c>
      <c r="BV7" s="70">
        <f>IF('Painel  de Controle'!$E$28="REAL",BV25,(BV25*BV$14)) * (1 + 'Painel  de Controle'!$C$14)</f>
        <v>13470297.984681416</v>
      </c>
      <c r="BW7" s="70">
        <f>IF('Painel  de Controle'!$E$28="REAL",BW25,(BW25*BW$14)) * (1 + 'Painel  de Controle'!$C$14)</f>
        <v>13470297.984681416</v>
      </c>
      <c r="BX7" s="70">
        <f>IF('Painel  de Controle'!$E$28="REAL",BX25,(BX25*BX$14)) * (1 + 'Painel  de Controle'!$C$14)</f>
        <v>13470297.984681416</v>
      </c>
      <c r="BY7" s="70">
        <f>IF('Painel  de Controle'!$E$28="REAL",BY25,(BY25*BY$14)) * (1 + 'Painel  de Controle'!$C$14)</f>
        <v>13470297.984681416</v>
      </c>
      <c r="BZ7" s="70">
        <f>IF('Painel  de Controle'!$E$28="REAL",BZ25,(BZ25*BZ$14)) * (1 + 'Painel  de Controle'!$C$14)</f>
        <v>13470297.984681416</v>
      </c>
      <c r="CA7" s="70">
        <f>IF('Painel  de Controle'!$E$28="REAL",CA25,(CA25*CA$14)) * (1 + 'Painel  de Controle'!$C$14)</f>
        <v>13470297.984681416</v>
      </c>
      <c r="CB7" s="70">
        <f>IF('Painel  de Controle'!$E$28="REAL",CB25,(CB25*CB$14)) * (1 + 'Painel  de Controle'!$C$14)</f>
        <v>13470297.984681416</v>
      </c>
      <c r="CC7" s="70">
        <f>IF('Painel  de Controle'!$E$28="REAL",CC25,(CC25*CC$14)) * (1 + 'Painel  de Controle'!$C$14)</f>
        <v>7412225.1327656172</v>
      </c>
      <c r="CD7" s="70">
        <f>IF('Painel  de Controle'!$E$28="REAL",CD25,(CD25*CD$14)) * (1 + 'Painel  de Controle'!$C$14)</f>
        <v>7412225.1327656172</v>
      </c>
      <c r="CE7" s="70">
        <f>IF('Painel  de Controle'!$E$28="REAL",CE25,(CE25*CE$14)) * (1 + 'Painel  de Controle'!$C$14)</f>
        <v>7412225.1327656172</v>
      </c>
      <c r="CF7" s="70">
        <f>IF('Painel  de Controle'!$E$28="REAL",CF25,(CF25*CF$14)) * (1 + 'Painel  de Controle'!$C$14)</f>
        <v>7412225.1327656172</v>
      </c>
      <c r="CG7" s="70">
        <f>IF('Painel  de Controle'!$E$28="REAL",CG25,(CG25*CG$14)) * (1 + 'Painel  de Controle'!$C$14)</f>
        <v>7412225.1327656172</v>
      </c>
      <c r="CH7" s="70">
        <f>IF('Painel  de Controle'!$E$28="REAL",CH25,(CH25*CH$14)) * (1 + 'Painel  de Controle'!$C$14)</f>
        <v>7412225.1327656172</v>
      </c>
      <c r="CI7" s="70">
        <f>IF('Painel  de Controle'!$E$28="REAL",CI25,(CI25*CI$14)) * (1 + 'Painel  de Controle'!$C$14)</f>
        <v>7412225.1327656172</v>
      </c>
      <c r="CJ7" s="70">
        <f>IF('Painel  de Controle'!$E$28="REAL",CJ25,(CJ25*CJ$14)) * (1 + 'Painel  de Controle'!$C$14)</f>
        <v>7412225.1327656172</v>
      </c>
      <c r="CK7" s="70">
        <f>IF('Painel  de Controle'!$E$28="REAL",CK25,(CK25*CK$14)) * (1 + 'Painel  de Controle'!$C$14)</f>
        <v>7412225.1327656172</v>
      </c>
      <c r="CL7" s="70">
        <f>IF('Painel  de Controle'!$E$28="REAL",CL25,(CL25*CL$14)) * (1 + 'Painel  de Controle'!$C$14)</f>
        <v>7412225.1327656172</v>
      </c>
      <c r="CM7" s="70">
        <f>IF('Painel  de Controle'!$E$28="REAL",CM25,(CM25*CM$14)) * (1 + 'Painel  de Controle'!$C$14)</f>
        <v>7412225.1327656172</v>
      </c>
      <c r="CN7" s="70">
        <f>IF('Painel  de Controle'!$E$28="REAL",CN25,(CN25*CN$14)) * (1 + 'Painel  de Controle'!$C$14)</f>
        <v>7412225.1327656172</v>
      </c>
      <c r="CO7" s="70">
        <f>IF('Painel  de Controle'!$E$28="REAL",CO25,(CO25*CO$14)) * (1 + 'Painel  de Controle'!$C$14)</f>
        <v>0</v>
      </c>
      <c r="CP7" s="70">
        <f>IF('Painel  de Controle'!$E$28="REAL",CP25,(CP25*CP$14)) * (1 + 'Painel  de Controle'!$C$14)</f>
        <v>0</v>
      </c>
      <c r="CQ7" s="70">
        <f>IF('Painel  de Controle'!$E$28="REAL",CQ25,(CQ25*CQ$14)) * (1 + 'Painel  de Controle'!$C$14)</f>
        <v>0</v>
      </c>
      <c r="CR7" s="70">
        <f>IF('Painel  de Controle'!$E$28="REAL",CR25,(CR25*CR$14)) * (1 + 'Painel  de Controle'!$C$14)</f>
        <v>0</v>
      </c>
      <c r="CS7" s="70">
        <f>IF('Painel  de Controle'!$E$28="REAL",CS25,(CS25*CS$14)) * (1 + 'Painel  de Controle'!$C$14)</f>
        <v>0</v>
      </c>
      <c r="CT7" s="70">
        <f>IF('Painel  de Controle'!$E$28="REAL",CT25,(CT25*CT$14)) * (1 + 'Painel  de Controle'!$C$14)</f>
        <v>0</v>
      </c>
      <c r="CU7" s="70">
        <f>IF('Painel  de Controle'!$E$28="REAL",CU25,(CU25*CU$14)) * (1 + 'Painel  de Controle'!$C$14)</f>
        <v>0</v>
      </c>
      <c r="CV7" s="70">
        <f>IF('Painel  de Controle'!$E$28="REAL",CV25,(CV25*CV$14)) * (1 + 'Painel  de Controle'!$C$14)</f>
        <v>0</v>
      </c>
      <c r="CW7" s="70">
        <f>IF('Painel  de Controle'!$E$28="REAL",CW25,(CW25*CW$14)) * (1 + 'Painel  de Controle'!$C$14)</f>
        <v>0</v>
      </c>
      <c r="CX7" s="70">
        <f>IF('Painel  de Controle'!$E$28="REAL",CX25,(CX25*CX$14)) * (1 + 'Painel  de Controle'!$C$14)</f>
        <v>0</v>
      </c>
      <c r="CY7" s="70">
        <f>IF('Painel  de Controle'!$E$28="REAL",CY25,(CY25*CY$14)) * (1 + 'Painel  de Controle'!$C$14)</f>
        <v>0</v>
      </c>
      <c r="CZ7" s="70">
        <f>IF('Painel  de Controle'!$E$28="REAL",CZ25,(CZ25*CZ$14)) * (1 + 'Painel  de Controle'!$C$14)</f>
        <v>0</v>
      </c>
      <c r="DA7" s="70">
        <f>IF('Painel  de Controle'!$E$28="REAL",DA25,(DA25*DA$14)) * (1 + 'Painel  de Controle'!$C$14)</f>
        <v>0</v>
      </c>
      <c r="DB7" s="70">
        <f>IF('Painel  de Controle'!$E$28="REAL",DB25,(DB25*DB$14)) * (1 + 'Painel  de Controle'!$C$14)</f>
        <v>0</v>
      </c>
      <c r="DC7" s="70">
        <f>IF('Painel  de Controle'!$E$28="REAL",DC25,(DC25*DC$14)) * (1 + 'Painel  de Controle'!$C$14)</f>
        <v>0</v>
      </c>
      <c r="DD7" s="70">
        <f>IF('Painel  de Controle'!$E$28="REAL",DD25,(DD25*DD$14)) * (1 + 'Painel  de Controle'!$C$14)</f>
        <v>0</v>
      </c>
      <c r="DE7" s="70">
        <f>IF('Painel  de Controle'!$E$28="REAL",DE25,(DE25*DE$14)) * (1 + 'Painel  de Controle'!$C$14)</f>
        <v>0</v>
      </c>
      <c r="DF7" s="70">
        <f>IF('Painel  de Controle'!$E$28="REAL",DF25,(DF25*DF$14)) * (1 + 'Painel  de Controle'!$C$14)</f>
        <v>0</v>
      </c>
      <c r="DG7" s="70">
        <f>IF('Painel  de Controle'!$E$28="REAL",DG25,(DG25*DG$14)) * (1 + 'Painel  de Controle'!$C$14)</f>
        <v>0</v>
      </c>
      <c r="DH7" s="70">
        <f>IF('Painel  de Controle'!$E$28="REAL",DH25,(DH25*DH$14)) * (1 + 'Painel  de Controle'!$C$14)</f>
        <v>0</v>
      </c>
      <c r="DI7" s="70">
        <f>IF('Painel  de Controle'!$E$28="REAL",DI25,(DI25*DI$14)) * (1 + 'Painel  de Controle'!$C$14)</f>
        <v>0</v>
      </c>
      <c r="DJ7" s="70">
        <f>IF('Painel  de Controle'!$E$28="REAL",DJ25,(DJ25*DJ$14)) * (1 + 'Painel  de Controle'!$C$14)</f>
        <v>0</v>
      </c>
      <c r="DK7" s="70">
        <f>IF('Painel  de Controle'!$E$28="REAL",DK25,(DK25*DK$14)) * (1 + 'Painel  de Controle'!$C$14)</f>
        <v>0</v>
      </c>
      <c r="DL7" s="70">
        <f>IF('Painel  de Controle'!$E$28="REAL",DL25,(DL25*DL$14)) * (1 + 'Painel  de Controle'!$C$14)</f>
        <v>0</v>
      </c>
      <c r="DM7" s="70">
        <f>IF('Painel  de Controle'!$E$28="REAL",DM25,(DM25*DM$14)) * (1 + 'Painel  de Controle'!$C$14)</f>
        <v>0</v>
      </c>
      <c r="DN7" s="70">
        <f>IF('Painel  de Controle'!$E$28="REAL",DN25,(DN25*DN$14)) * (1 + 'Painel  de Controle'!$C$14)</f>
        <v>0</v>
      </c>
      <c r="DO7" s="70">
        <f>IF('Painel  de Controle'!$E$28="REAL",DO25,(DO25*DO$14)) * (1 + 'Painel  de Controle'!$C$14)</f>
        <v>0</v>
      </c>
      <c r="DP7" s="70">
        <f>IF('Painel  de Controle'!$E$28="REAL",DP25,(DP25*DP$14)) * (1 + 'Painel  de Controle'!$C$14)</f>
        <v>0</v>
      </c>
      <c r="DQ7" s="70">
        <f>IF('Painel  de Controle'!$E$28="REAL",DQ25,(DQ25*DQ$14)) * (1 + 'Painel  de Controle'!$C$14)</f>
        <v>0</v>
      </c>
      <c r="DR7" s="70">
        <f>IF('Painel  de Controle'!$E$28="REAL",DR25,(DR25*DR$14)) * (1 + 'Painel  de Controle'!$C$14)</f>
        <v>0</v>
      </c>
      <c r="DS7" s="70">
        <f>IF('Painel  de Controle'!$E$28="REAL",DS25,(DS25*DS$14)) * (1 + 'Painel  de Controle'!$C$14)</f>
        <v>0</v>
      </c>
      <c r="DT7" s="70">
        <f>IF('Painel  de Controle'!$E$28="REAL",DT25,(DT25*DT$14)) * (1 + 'Painel  de Controle'!$C$14)</f>
        <v>0</v>
      </c>
      <c r="DU7" s="70">
        <f>IF('Painel  de Controle'!$E$28="REAL",DU25,(DU25*DU$14)) * (1 + 'Painel  de Controle'!$C$14)</f>
        <v>0</v>
      </c>
      <c r="DV7" s="70">
        <f>IF('Painel  de Controle'!$E$28="REAL",DV25,(DV25*DV$14)) * (1 + 'Painel  de Controle'!$C$14)</f>
        <v>0</v>
      </c>
      <c r="DW7" s="70">
        <f>IF('Painel  de Controle'!$E$28="REAL",DW25,(DW25*DW$14)) * (1 + 'Painel  de Controle'!$C$14)</f>
        <v>0</v>
      </c>
      <c r="DX7" s="70">
        <f>IF('Painel  de Controle'!$E$28="REAL",DX25,(DX25*DX$14)) * (1 + 'Painel  de Controle'!$C$14)</f>
        <v>0</v>
      </c>
      <c r="DY7" s="70">
        <f>IF('Painel  de Controle'!$E$28="REAL",DY25,(DY25*DY$14)) * (1 + 'Painel  de Controle'!$C$14)</f>
        <v>0</v>
      </c>
      <c r="DZ7" s="70">
        <f>IF('Painel  de Controle'!$E$28="REAL",DZ25,(DZ25*DZ$14)) * (1 + 'Painel  de Controle'!$C$14)</f>
        <v>0</v>
      </c>
      <c r="EA7" s="70">
        <f>IF('Painel  de Controle'!$E$28="REAL",EA25,(EA25*EA$14)) * (1 + 'Painel  de Controle'!$C$14)</f>
        <v>0</v>
      </c>
      <c r="EB7" s="70">
        <f>IF('Painel  de Controle'!$E$28="REAL",EB25,(EB25*EB$14)) * (1 + 'Painel  de Controle'!$C$14)</f>
        <v>0</v>
      </c>
      <c r="EC7" s="70">
        <f>IF('Painel  de Controle'!$E$28="REAL",EC25,(EC25*EC$14)) * (1 + 'Painel  de Controle'!$C$14)</f>
        <v>0</v>
      </c>
      <c r="ED7" s="70">
        <f>IF('Painel  de Controle'!$E$28="REAL",ED25,(ED25*ED$14)) * (1 + 'Painel  de Controle'!$C$14)</f>
        <v>0</v>
      </c>
      <c r="EE7" s="70">
        <f>IF('Painel  de Controle'!$E$28="REAL",EE25,(EE25*EE$14)) * (1 + 'Painel  de Controle'!$C$14)</f>
        <v>0</v>
      </c>
      <c r="EF7" s="70">
        <f>IF('Painel  de Controle'!$E$28="REAL",EF25,(EF25*EF$14)) * (1 + 'Painel  de Controle'!$C$14)</f>
        <v>0</v>
      </c>
      <c r="EG7" s="70">
        <f>IF('Painel  de Controle'!$E$28="REAL",EG25,(EG25*EG$14)) * (1 + 'Painel  de Controle'!$C$14)</f>
        <v>0</v>
      </c>
      <c r="EH7" s="70">
        <f>IF('Painel  de Controle'!$E$28="REAL",EH25,(EH25*EH$14)) * (1 + 'Painel  de Controle'!$C$14)</f>
        <v>0</v>
      </c>
      <c r="EI7" s="70">
        <f>IF('Painel  de Controle'!$E$28="REAL",EI25,(EI25*EI$14)) * (1 + 'Painel  de Controle'!$C$14)</f>
        <v>0</v>
      </c>
      <c r="EJ7" s="70">
        <f>IF('Painel  de Controle'!$E$28="REAL",EJ25,(EJ25*EJ$14)) * (1 + 'Painel  de Controle'!$C$14)</f>
        <v>0</v>
      </c>
      <c r="EK7" s="70">
        <f>IF('Painel  de Controle'!$E$28="REAL",EK25,(EK25*EK$14)) * (1 + 'Painel  de Controle'!$C$14)</f>
        <v>0</v>
      </c>
      <c r="EL7" s="70">
        <f>IF('Painel  de Controle'!$E$28="REAL",EL25,(EL25*EL$14)) * (1 + 'Painel  de Controle'!$C$14)</f>
        <v>0</v>
      </c>
      <c r="EM7" s="70">
        <f>IF('Painel  de Controle'!$E$28="REAL",EM25,(EM25*EM$14)) * (1 + 'Painel  de Controle'!$C$14)</f>
        <v>0</v>
      </c>
      <c r="EN7" s="70">
        <f>IF('Painel  de Controle'!$E$28="REAL",EN25,(EN25*EN$14)) * (1 + 'Painel  de Controle'!$C$14)</f>
        <v>0</v>
      </c>
      <c r="EO7" s="70">
        <f>IF('Painel  de Controle'!$E$28="REAL",EO25,(EO25*EO$14)) * (1 + 'Painel  de Controle'!$C$14)</f>
        <v>0</v>
      </c>
      <c r="EP7" s="70">
        <f>IF('Painel  de Controle'!$E$28="REAL",EP25,(EP25*EP$14)) * (1 + 'Painel  de Controle'!$C$14)</f>
        <v>0</v>
      </c>
      <c r="EQ7" s="70">
        <f>IF('Painel  de Controle'!$E$28="REAL",EQ25,(EQ25*EQ$14)) * (1 + 'Painel  de Controle'!$C$14)</f>
        <v>0</v>
      </c>
      <c r="ER7" s="70">
        <f>IF('Painel  de Controle'!$E$28="REAL",ER25,(ER25*ER$14)) * (1 + 'Painel  de Controle'!$C$14)</f>
        <v>0</v>
      </c>
      <c r="ES7" s="70">
        <f>IF('Painel  de Controle'!$E$28="REAL",ES25,(ES25*ES$14)) * (1 + 'Painel  de Controle'!$C$14)</f>
        <v>0</v>
      </c>
      <c r="ET7" s="70">
        <f>IF('Painel  de Controle'!$E$28="REAL",ET25,(ET25*ET$14)) * (1 + 'Painel  de Controle'!$C$14)</f>
        <v>0</v>
      </c>
      <c r="EU7" s="70">
        <f>IF('Painel  de Controle'!$E$28="REAL",EU25,(EU25*EU$14)) * (1 + 'Painel  de Controle'!$C$14)</f>
        <v>0</v>
      </c>
      <c r="EV7" s="70">
        <f>IF('Painel  de Controle'!$E$28="REAL",EV25,(EV25*EV$14)) * (1 + 'Painel  de Controle'!$C$14)</f>
        <v>0</v>
      </c>
      <c r="EW7" s="70">
        <f>IF('Painel  de Controle'!$E$28="REAL",EW25,(EW25*EW$14)) * (1 + 'Painel  de Controle'!$C$14)</f>
        <v>0</v>
      </c>
      <c r="EX7" s="70">
        <f>IF('Painel  de Controle'!$E$28="REAL",EX25,(EX25*EX$14)) * (1 + 'Painel  de Controle'!$C$14)</f>
        <v>0</v>
      </c>
      <c r="EY7" s="70">
        <f>IF('Painel  de Controle'!$E$28="REAL",EY25,(EY25*EY$14)) * (1 + 'Painel  de Controle'!$C$14)</f>
        <v>0</v>
      </c>
      <c r="EZ7" s="70">
        <f>IF('Painel  de Controle'!$E$28="REAL",EZ25,(EZ25*EZ$14)) * (1 + 'Painel  de Controle'!$C$14)</f>
        <v>0</v>
      </c>
      <c r="FA7" s="70">
        <f>IF('Painel  de Controle'!$E$28="REAL",FA25,(FA25*FA$14)) * (1 + 'Painel  de Controle'!$C$14)</f>
        <v>0</v>
      </c>
      <c r="FB7" s="70">
        <f>IF('Painel  de Controle'!$E$28="REAL",FB25,(FB25*FB$14)) * (1 + 'Painel  de Controle'!$C$14)</f>
        <v>0</v>
      </c>
      <c r="FC7" s="70">
        <f>IF('Painel  de Controle'!$E$28="REAL",FC25,(FC25*FC$14)) * (1 + 'Painel  de Controle'!$C$14)</f>
        <v>0</v>
      </c>
      <c r="FD7" s="70">
        <f>IF('Painel  de Controle'!$E$28="REAL",FD25,(FD25*FD$14)) * (1 + 'Painel  de Controle'!$C$14)</f>
        <v>0</v>
      </c>
      <c r="FE7" s="70">
        <f>IF('Painel  de Controle'!$E$28="REAL",FE25,(FE25*FE$14)) * (1 + 'Painel  de Controle'!$C$14)</f>
        <v>0</v>
      </c>
      <c r="FF7" s="70">
        <f>IF('Painel  de Controle'!$E$28="REAL",FF25,(FF25*FF$14)) * (1 + 'Painel  de Controle'!$C$14)</f>
        <v>0</v>
      </c>
      <c r="FG7" s="70">
        <f>IF('Painel  de Controle'!$E$28="REAL",FG25,(FG25*FG$14)) * (1 + 'Painel  de Controle'!$C$14)</f>
        <v>0</v>
      </c>
      <c r="FH7" s="70">
        <f>IF('Painel  de Controle'!$E$28="REAL",FH25,(FH25*FH$14)) * (1 + 'Painel  de Controle'!$C$14)</f>
        <v>0</v>
      </c>
      <c r="FI7" s="70">
        <f>IF('Painel  de Controle'!$E$28="REAL",FI25,(FI25*FI$14)) * (1 + 'Painel  de Controle'!$C$14)</f>
        <v>0</v>
      </c>
      <c r="FJ7" s="70">
        <f>IF('Painel  de Controle'!$E$28="REAL",FJ25,(FJ25*FJ$14)) * (1 + 'Painel  de Controle'!$C$14)</f>
        <v>0</v>
      </c>
      <c r="FK7" s="70">
        <f>IF('Painel  de Controle'!$E$28="REAL",FK25,(FK25*FK$14)) * (1 + 'Painel  de Controle'!$C$14)</f>
        <v>0</v>
      </c>
      <c r="FL7" s="70">
        <f>IF('Painel  de Controle'!$E$28="REAL",FL25,(FL25*FL$14)) * (1 + 'Painel  de Controle'!$C$14)</f>
        <v>0</v>
      </c>
      <c r="FM7" s="70">
        <f>IF('Painel  de Controle'!$E$28="REAL",FM25,(FM25*FM$14)) * (1 + 'Painel  de Controle'!$C$14)</f>
        <v>0</v>
      </c>
      <c r="FN7" s="70">
        <f>IF('Painel  de Controle'!$E$28="REAL",FN25,(FN25*FN$14)) * (1 + 'Painel  de Controle'!$C$14)</f>
        <v>0</v>
      </c>
      <c r="FO7" s="70">
        <f>IF('Painel  de Controle'!$E$28="REAL",FO25,(FO25*FO$14)) * (1 + 'Painel  de Controle'!$C$14)</f>
        <v>0</v>
      </c>
      <c r="FP7" s="70">
        <f>IF('Painel  de Controle'!$E$28="REAL",FP25,(FP25*FP$14)) * (1 + 'Painel  de Controle'!$C$14)</f>
        <v>0</v>
      </c>
      <c r="FQ7" s="70">
        <f>IF('Painel  de Controle'!$E$28="REAL",FQ25,(FQ25*FQ$14)) * (1 + 'Painel  de Controle'!$C$14)</f>
        <v>0</v>
      </c>
      <c r="FR7" s="70">
        <f>IF('Painel  de Controle'!$E$28="REAL",FR25,(FR25*FR$14)) * (1 + 'Painel  de Controle'!$C$14)</f>
        <v>0</v>
      </c>
      <c r="FS7" s="70">
        <f>IF('Painel  de Controle'!$E$28="REAL",FS25,(FS25*FS$14)) * (1 + 'Painel  de Controle'!$C$14)</f>
        <v>0</v>
      </c>
      <c r="FT7" s="70">
        <f>IF('Painel  de Controle'!$E$28="REAL",FT25,(FT25*FT$14)) * (1 + 'Painel  de Controle'!$C$14)</f>
        <v>0</v>
      </c>
      <c r="FU7" s="70">
        <f>IF('Painel  de Controle'!$E$28="REAL",FU25,(FU25*FU$14)) * (1 + 'Painel  de Controle'!$C$14)</f>
        <v>0</v>
      </c>
      <c r="FV7" s="70">
        <f>IF('Painel  de Controle'!$E$28="REAL",FV25,(FV25*FV$14)) * (1 + 'Painel  de Controle'!$C$14)</f>
        <v>0</v>
      </c>
      <c r="FW7" s="70">
        <f>IF('Painel  de Controle'!$E$28="REAL",FW25,(FW25*FW$14)) * (1 + 'Painel  de Controle'!$C$14)</f>
        <v>0</v>
      </c>
      <c r="FX7" s="70">
        <f>IF('Painel  de Controle'!$E$28="REAL",FX25,(FX25*FX$14)) * (1 + 'Painel  de Controle'!$C$14)</f>
        <v>0</v>
      </c>
      <c r="FY7" s="70">
        <f>IF('Painel  de Controle'!$E$28="REAL",FY25,(FY25*FY$14)) * (1 + 'Painel  de Controle'!$C$14)</f>
        <v>0</v>
      </c>
      <c r="FZ7" s="70">
        <f>IF('Painel  de Controle'!$E$28="REAL",FZ25,(FZ25*FZ$14)) * (1 + 'Painel  de Controle'!$C$14)</f>
        <v>0</v>
      </c>
      <c r="GA7" s="70">
        <f>IF('Painel  de Controle'!$E$28="REAL",GA25,(GA25*GA$14)) * (1 + 'Painel  de Controle'!$C$14)</f>
        <v>0</v>
      </c>
      <c r="GB7" s="70">
        <f>IF('Painel  de Controle'!$E$28="REAL",GB25,(GB25*GB$14)) * (1 + 'Painel  de Controle'!$C$14)</f>
        <v>0</v>
      </c>
      <c r="GC7" s="70">
        <f>IF('Painel  de Controle'!$E$28="REAL",GC25,(GC25*GC$14)) * (1 + 'Painel  de Controle'!$C$14)</f>
        <v>0</v>
      </c>
      <c r="GD7" s="70">
        <f>IF('Painel  de Controle'!$E$28="REAL",GD25,(GD25*GD$14)) * (1 + 'Painel  de Controle'!$C$14)</f>
        <v>0</v>
      </c>
      <c r="GE7" s="70">
        <f>IF('Painel  de Controle'!$E$28="REAL",GE25,(GE25*GE$14)) * (1 + 'Painel  de Controle'!$C$14)</f>
        <v>0</v>
      </c>
      <c r="GF7" s="70">
        <f>IF('Painel  de Controle'!$E$28="REAL",GF25,(GF25*GF$14)) * (1 + 'Painel  de Controle'!$C$14)</f>
        <v>0</v>
      </c>
      <c r="GG7" s="70">
        <f>IF('Painel  de Controle'!$E$28="REAL",GG25,(GG25*GG$14)) * (1 + 'Painel  de Controle'!$C$14)</f>
        <v>0</v>
      </c>
      <c r="GH7" s="70">
        <f>IF('Painel  de Controle'!$E$28="REAL",GH25,(GH25*GH$14)) * (1 + 'Painel  de Controle'!$C$14)</f>
        <v>0</v>
      </c>
      <c r="GI7" s="70">
        <f>IF('Painel  de Controle'!$E$28="REAL",GI25,(GI25*GI$14)) * (1 + 'Painel  de Controle'!$C$14)</f>
        <v>0</v>
      </c>
      <c r="GJ7" s="70">
        <f>IF('Painel  de Controle'!$E$28="REAL",GJ25,(GJ25*GJ$14)) * (1 + 'Painel  de Controle'!$C$14)</f>
        <v>0</v>
      </c>
      <c r="GK7" s="70">
        <f>IF('Painel  de Controle'!$E$28="REAL",GK25,(GK25*GK$14)) * (1 + 'Painel  de Controle'!$C$14)</f>
        <v>0</v>
      </c>
      <c r="GL7" s="70">
        <f>IF('Painel  de Controle'!$E$28="REAL",GL25,(GL25*GL$14)) * (1 + 'Painel  de Controle'!$C$14)</f>
        <v>0</v>
      </c>
      <c r="GM7" s="70">
        <f>IF('Painel  de Controle'!$E$28="REAL",GM25,(GM25*GM$14)) * (1 + 'Painel  de Controle'!$C$14)</f>
        <v>0</v>
      </c>
      <c r="GN7" s="70">
        <f>IF('Painel  de Controle'!$E$28="REAL",GN25,(GN25*GN$14)) * (1 + 'Painel  de Controle'!$C$14)</f>
        <v>0</v>
      </c>
      <c r="GO7" s="70">
        <f>IF('Painel  de Controle'!$E$28="REAL",GO25,(GO25*GO$14)) * (1 + 'Painel  de Controle'!$C$14)</f>
        <v>0</v>
      </c>
      <c r="GP7" s="70">
        <f>IF('Painel  de Controle'!$E$28="REAL",GP25,(GP25*GP$14)) * (1 + 'Painel  de Controle'!$C$14)</f>
        <v>0</v>
      </c>
      <c r="GQ7" s="70">
        <f>IF('Painel  de Controle'!$E$28="REAL",GQ25,(GQ25*GQ$14)) * (1 + 'Painel  de Controle'!$C$14)</f>
        <v>0</v>
      </c>
      <c r="GR7" s="70">
        <f>IF('Painel  de Controle'!$E$28="REAL",GR25,(GR25*GR$14)) * (1 + 'Painel  de Controle'!$C$14)</f>
        <v>0</v>
      </c>
      <c r="GS7" s="70">
        <f>IF('Painel  de Controle'!$E$28="REAL",GS25,(GS25*GS$14)) * (1 + 'Painel  de Controle'!$C$14)</f>
        <v>0</v>
      </c>
      <c r="GT7" s="70">
        <f>IF('Painel  de Controle'!$E$28="REAL",GT25,(GT25*GT$14)) * (1 + 'Painel  de Controle'!$C$14)</f>
        <v>0</v>
      </c>
      <c r="GU7" s="70">
        <f>IF('Painel  de Controle'!$E$28="REAL",GU25,(GU25*GU$14)) * (1 + 'Painel  de Controle'!$C$14)</f>
        <v>0</v>
      </c>
      <c r="GV7" s="70">
        <f>IF('Painel  de Controle'!$E$28="REAL",GV25,(GV25*GV$14)) * (1 + 'Painel  de Controle'!$C$14)</f>
        <v>0</v>
      </c>
      <c r="GW7" s="70">
        <f>IF('Painel  de Controle'!$E$28="REAL",GW25,(GW25*GW$14)) * (1 + 'Painel  de Controle'!$C$14)</f>
        <v>0</v>
      </c>
      <c r="GX7" s="70">
        <f>IF('Painel  de Controle'!$E$28="REAL",GX25,(GX25*GX$14)) * (1 + 'Painel  de Controle'!$C$14)</f>
        <v>0</v>
      </c>
      <c r="GY7" s="70">
        <f>IF('Painel  de Controle'!$E$28="REAL",GY25,(GY25*GY$14)) * (1 + 'Painel  de Controle'!$C$14)</f>
        <v>0</v>
      </c>
      <c r="GZ7" s="70">
        <f>IF('Painel  de Controle'!$E$28="REAL",GZ25,(GZ25*GZ$14)) * (1 + 'Painel  de Controle'!$C$14)</f>
        <v>0</v>
      </c>
      <c r="HA7" s="70">
        <f>IF('Painel  de Controle'!$E$28="REAL",HA25,(HA25*HA$14)) * (1 + 'Painel  de Controle'!$C$14)</f>
        <v>0</v>
      </c>
      <c r="HB7" s="70">
        <f>IF('Painel  de Controle'!$E$28="REAL",HB25,(HB25*HB$14)) * (1 + 'Painel  de Controle'!$C$14)</f>
        <v>0</v>
      </c>
      <c r="HC7" s="70">
        <f>IF('Painel  de Controle'!$E$28="REAL",HC25,(HC25*HC$14)) * (1 + 'Painel  de Controle'!$C$14)</f>
        <v>0</v>
      </c>
      <c r="HD7" s="70">
        <f>IF('Painel  de Controle'!$E$28="REAL",HD25,(HD25*HD$14)) * (1 + 'Painel  de Controle'!$C$14)</f>
        <v>0</v>
      </c>
      <c r="HE7" s="70">
        <f>IF('Painel  de Controle'!$E$28="REAL",HE25,(HE25*HE$14)) * (1 + 'Painel  de Controle'!$C$14)</f>
        <v>0</v>
      </c>
      <c r="HF7" s="70">
        <f>IF('Painel  de Controle'!$E$28="REAL",HF25,(HF25*HF$14)) * (1 + 'Painel  de Controle'!$C$14)</f>
        <v>0</v>
      </c>
      <c r="HG7" s="70">
        <f>IF('Painel  de Controle'!$E$28="REAL",HG25,(HG25*HG$14)) * (1 + 'Painel  de Controle'!$C$14)</f>
        <v>0</v>
      </c>
      <c r="HH7" s="70">
        <f>IF('Painel  de Controle'!$E$28="REAL",HH25,(HH25*HH$14)) * (1 + 'Painel  de Controle'!$C$14)</f>
        <v>0</v>
      </c>
      <c r="HI7" s="70">
        <f>IF('Painel  de Controle'!$E$28="REAL",HI25,(HI25*HI$14)) * (1 + 'Painel  de Controle'!$C$14)</f>
        <v>0</v>
      </c>
      <c r="HJ7" s="70">
        <f>IF('Painel  de Controle'!$E$28="REAL",HJ25,(HJ25*HJ$14)) * (1 + 'Painel  de Controle'!$C$14)</f>
        <v>0</v>
      </c>
      <c r="HK7" s="70">
        <f>IF('Painel  de Controle'!$E$28="REAL",HK25,(HK25*HK$14)) * (1 + 'Painel  de Controle'!$C$14)</f>
        <v>0</v>
      </c>
      <c r="HL7" s="70">
        <f>IF('Painel  de Controle'!$E$28="REAL",HL25,(HL25*HL$14)) * (1 + 'Painel  de Controle'!$C$14)</f>
        <v>0</v>
      </c>
      <c r="HM7" s="70">
        <f>IF('Painel  de Controle'!$E$28="REAL",HM25,(HM25*HM$14)) * (1 + 'Painel  de Controle'!$C$14)</f>
        <v>0</v>
      </c>
      <c r="HN7" s="70">
        <f>IF('Painel  de Controle'!$E$28="REAL",HN25,(HN25*HN$14)) * (1 + 'Painel  de Controle'!$C$14)</f>
        <v>0</v>
      </c>
      <c r="HO7" s="70">
        <f>IF('Painel  de Controle'!$E$28="REAL",HO25,(HO25*HO$14)) * (1 + 'Painel  de Controle'!$C$14)</f>
        <v>0</v>
      </c>
      <c r="HP7" s="70">
        <f>IF('Painel  de Controle'!$E$28="REAL",HP25,(HP25*HP$14)) * (1 + 'Painel  de Controle'!$C$14)</f>
        <v>0</v>
      </c>
      <c r="HQ7" s="70">
        <f>IF('Painel  de Controle'!$E$28="REAL",HQ25,(HQ25*HQ$14)) * (1 + 'Painel  de Controle'!$C$14)</f>
        <v>0</v>
      </c>
      <c r="HR7" s="70">
        <f>IF('Painel  de Controle'!$E$28="REAL",HR25,(HR25*HR$14)) * (1 + 'Painel  de Controle'!$C$14)</f>
        <v>0</v>
      </c>
      <c r="HS7" s="70">
        <f>IF('Painel  de Controle'!$E$28="REAL",HS25,(HS25*HS$14)) * (1 + 'Painel  de Controle'!$C$14)</f>
        <v>0</v>
      </c>
      <c r="HT7" s="70">
        <f>IF('Painel  de Controle'!$E$28="REAL",HT25,(HT25*HT$14)) * (1 + 'Painel  de Controle'!$C$14)</f>
        <v>0</v>
      </c>
      <c r="HU7" s="70">
        <f>IF('Painel  de Controle'!$E$28="REAL",HU25,(HU25*HU$14)) * (1 + 'Painel  de Controle'!$C$14)</f>
        <v>0</v>
      </c>
      <c r="HV7" s="70">
        <f>IF('Painel  de Controle'!$E$28="REAL",HV25,(HV25*HV$14)) * (1 + 'Painel  de Controle'!$C$14)</f>
        <v>0</v>
      </c>
      <c r="HW7" s="70">
        <f>IF('Painel  de Controle'!$E$28="REAL",HW25,(HW25*HW$14)) * (1 + 'Painel  de Controle'!$C$14)</f>
        <v>0</v>
      </c>
      <c r="HX7" s="70">
        <f>IF('Painel  de Controle'!$E$28="REAL",HX25,(HX25*HX$14)) * (1 + 'Painel  de Controle'!$C$14)</f>
        <v>0</v>
      </c>
      <c r="HY7" s="70">
        <f>IF('Painel  de Controle'!$E$28="REAL",HY25,(HY25*HY$14)) * (1 + 'Painel  de Controle'!$C$14)</f>
        <v>0</v>
      </c>
      <c r="HZ7" s="70">
        <f>IF('Painel  de Controle'!$E$28="REAL",HZ25,(HZ25*HZ$14)) * (1 + 'Painel  de Controle'!$C$14)</f>
        <v>0</v>
      </c>
      <c r="IA7" s="70">
        <f>IF('Painel  de Controle'!$E$28="REAL",IA25,(IA25*IA$14)) * (1 + 'Painel  de Controle'!$C$14)</f>
        <v>0</v>
      </c>
      <c r="IB7" s="70">
        <f>IF('Painel  de Controle'!$E$28="REAL",IB25,(IB25*IB$14)) * (1 + 'Painel  de Controle'!$C$14)</f>
        <v>0</v>
      </c>
      <c r="IC7" s="70">
        <f>IF('Painel  de Controle'!$E$28="REAL",IC25,(IC25*IC$14)) * (1 + 'Painel  de Controle'!$C$14)</f>
        <v>0</v>
      </c>
      <c r="ID7" s="70">
        <f>IF('Painel  de Controle'!$E$28="REAL",ID25,(ID25*ID$14)) * (1 + 'Painel  de Controle'!$C$14)</f>
        <v>0</v>
      </c>
      <c r="IE7" s="70">
        <f>IF('Painel  de Controle'!$E$28="REAL",IE25,(IE25*IE$14)) * (1 + 'Painel  de Controle'!$C$14)</f>
        <v>0</v>
      </c>
      <c r="IF7" s="70">
        <f>IF('Painel  de Controle'!$E$28="REAL",IF25,(IF25*IF$14)) * (1 + 'Painel  de Controle'!$C$14)</f>
        <v>0</v>
      </c>
      <c r="IG7" s="70">
        <f>IF('Painel  de Controle'!$E$28="REAL",IG25,(IG25*IG$14)) * (1 + 'Painel  de Controle'!$C$14)</f>
        <v>0</v>
      </c>
      <c r="IH7" s="70">
        <f>IF('Painel  de Controle'!$E$28="REAL",IH25,(IH25*IH$14)) * (1 + 'Painel  de Controle'!$C$14)</f>
        <v>0</v>
      </c>
      <c r="II7" s="70">
        <f>IF('Painel  de Controle'!$E$28="REAL",II25,(II25*II$14)) * (1 + 'Painel  de Controle'!$C$14)</f>
        <v>0</v>
      </c>
      <c r="IJ7" s="70">
        <f>IF('Painel  de Controle'!$E$28="REAL",IJ25,(IJ25*IJ$14)) * (1 + 'Painel  de Controle'!$C$14)</f>
        <v>0</v>
      </c>
      <c r="IK7" s="70">
        <f>IF('Painel  de Controle'!$E$28="REAL",IK25,(IK25*IK$14)) * (1 + 'Painel  de Controle'!$C$14)</f>
        <v>0</v>
      </c>
      <c r="IL7" s="70">
        <f>IF('Painel  de Controle'!$E$28="REAL",IL25,(IL25*IL$14)) * (1 + 'Painel  de Controle'!$C$14)</f>
        <v>0</v>
      </c>
      <c r="IM7" s="70">
        <f>IF('Painel  de Controle'!$E$28="REAL",IM25,(IM25*IM$14)) * (1 + 'Painel  de Controle'!$C$14)</f>
        <v>0</v>
      </c>
      <c r="IN7" s="70">
        <f>IF('Painel  de Controle'!$E$28="REAL",IN25,(IN25*IN$14)) * (1 + 'Painel  de Controle'!$C$14)</f>
        <v>0</v>
      </c>
      <c r="IO7" s="70">
        <f>IF('Painel  de Controle'!$E$28="REAL",IO25,(IO25*IO$14)) * (1 + 'Painel  de Controle'!$C$14)</f>
        <v>0</v>
      </c>
      <c r="IP7" s="70">
        <f>IF('Painel  de Controle'!$E$28="REAL",IP25,(IP25*IP$14)) * (1 + 'Painel  de Controle'!$C$14)</f>
        <v>0</v>
      </c>
      <c r="IQ7" s="70">
        <f>IF('Painel  de Controle'!$E$28="REAL",IQ25,(IQ25*IQ$14)) * (1 + 'Painel  de Controle'!$C$14)</f>
        <v>0</v>
      </c>
      <c r="IR7" s="70">
        <f>IF('Painel  de Controle'!$E$28="REAL",IR25,(IR25*IR$14)) * (1 + 'Painel  de Controle'!$C$14)</f>
        <v>0</v>
      </c>
      <c r="IS7" s="70">
        <f>IF('Painel  de Controle'!$E$28="REAL",IS25,(IS25*IS$14)) * (1 + 'Painel  de Controle'!$C$14)</f>
        <v>0</v>
      </c>
      <c r="IT7" s="70">
        <f>IF('Painel  de Controle'!$E$28="REAL",IT25,(IT25*IT$14)) * (1 + 'Painel  de Controle'!$C$14)</f>
        <v>0</v>
      </c>
      <c r="IU7" s="70">
        <f>IF('Painel  de Controle'!$E$28="REAL",IU25,(IU25*IU$14)) * (1 + 'Painel  de Controle'!$C$14)</f>
        <v>0</v>
      </c>
      <c r="IV7" s="70">
        <f>IF('Painel  de Controle'!$E$28="REAL",IV25,(IV25*IV$14)) * (1 + 'Painel  de Controle'!$C$14)</f>
        <v>0</v>
      </c>
      <c r="IW7" s="70">
        <f>IF('Painel  de Controle'!$E$28="REAL",IW25,(IW25*IW$14)) * (1 + 'Painel  de Controle'!$C$14)</f>
        <v>0</v>
      </c>
      <c r="IX7" s="70">
        <f>IF('Painel  de Controle'!$E$28="REAL",IX25,(IX25*IX$14)) * (1 + 'Painel  de Controle'!$C$14)</f>
        <v>0</v>
      </c>
      <c r="IY7" s="70">
        <f>IF('Painel  de Controle'!$E$28="REAL",IY25,(IY25*IY$14)) * (1 + 'Painel  de Controle'!$C$14)</f>
        <v>0</v>
      </c>
      <c r="IZ7" s="70">
        <f>IF('Painel  de Controle'!$E$28="REAL",IZ25,(IZ25*IZ$14)) * (1 + 'Painel  de Controle'!$C$14)</f>
        <v>0</v>
      </c>
      <c r="JA7" s="70">
        <f>IF('Painel  de Controle'!$E$28="REAL",JA25,(JA25*JA$14)) * (1 + 'Painel  de Controle'!$C$14)</f>
        <v>0</v>
      </c>
      <c r="JB7" s="70">
        <f>IF('Painel  de Controle'!$E$28="REAL",JB25,(JB25*JB$14)) * (1 + 'Painel  de Controle'!$C$14)</f>
        <v>0</v>
      </c>
      <c r="JC7" s="70">
        <f>IF('Painel  de Controle'!$E$28="REAL",JC25,(JC25*JC$14)) * (1 + 'Painel  de Controle'!$C$14)</f>
        <v>0</v>
      </c>
      <c r="JD7" s="70">
        <f>IF('Painel  de Controle'!$E$28="REAL",JD25,(JD25*JD$14)) * (1 + 'Painel  de Controle'!$C$14)</f>
        <v>0</v>
      </c>
      <c r="JE7" s="70">
        <f>IF('Painel  de Controle'!$E$28="REAL",JE25,(JE25*JE$14)) * (1 + 'Painel  de Controle'!$C$14)</f>
        <v>0</v>
      </c>
      <c r="JF7" s="70">
        <f>IF('Painel  de Controle'!$E$28="REAL",JF25,(JF25*JF$14)) * (1 + 'Painel  de Controle'!$C$14)</f>
        <v>0</v>
      </c>
      <c r="JG7" s="70">
        <f>IF('Painel  de Controle'!$E$28="REAL",JG25,(JG25*JG$14)) * (1 + 'Painel  de Controle'!$C$14)</f>
        <v>0</v>
      </c>
      <c r="JH7" s="70">
        <f>IF('Painel  de Controle'!$E$28="REAL",JH25,(JH25*JH$14)) * (1 + 'Painel  de Controle'!$C$14)</f>
        <v>0</v>
      </c>
      <c r="JI7" s="70">
        <f>IF('Painel  de Controle'!$E$28="REAL",JI25,(JI25*JI$14)) * (1 + 'Painel  de Controle'!$C$14)</f>
        <v>0</v>
      </c>
      <c r="JJ7" s="70">
        <f>IF('Painel  de Controle'!$E$28="REAL",JJ25,(JJ25*JJ$14)) * (1 + 'Painel  de Controle'!$C$14)</f>
        <v>0</v>
      </c>
      <c r="JK7" s="70">
        <f>IF('Painel  de Controle'!$E$28="REAL",JK25,(JK25*JK$14)) * (1 + 'Painel  de Controle'!$C$14)</f>
        <v>0</v>
      </c>
      <c r="JL7" s="70">
        <f>IF('Painel  de Controle'!$E$28="REAL",JL25,(JL25*JL$14)) * (1 + 'Painel  de Controle'!$C$14)</f>
        <v>0</v>
      </c>
      <c r="JM7" s="70">
        <f>IF('Painel  de Controle'!$E$28="REAL",JM25,(JM25*JM$14)) * (1 + 'Painel  de Controle'!$C$14)</f>
        <v>0</v>
      </c>
      <c r="JN7" s="70">
        <f>IF('Painel  de Controle'!$E$28="REAL",JN25,(JN25*JN$14)) * (1 + 'Painel  de Controle'!$C$14)</f>
        <v>0</v>
      </c>
      <c r="JO7" s="70">
        <f>IF('Painel  de Controle'!$E$28="REAL",JO25,(JO25*JO$14)) * (1 + 'Painel  de Controle'!$C$14)</f>
        <v>0</v>
      </c>
      <c r="JP7" s="70">
        <f>IF('Painel  de Controle'!$E$28="REAL",JP25,(JP25*JP$14)) * (1 + 'Painel  de Controle'!$C$14)</f>
        <v>0</v>
      </c>
      <c r="JQ7" s="70">
        <f>IF('Painel  de Controle'!$E$28="REAL",JQ25,(JQ25*JQ$14)) * (1 + 'Painel  de Controle'!$C$14)</f>
        <v>0</v>
      </c>
      <c r="JR7" s="70">
        <f>IF('Painel  de Controle'!$E$28="REAL",JR25,(JR25*JR$14)) * (1 + 'Painel  de Controle'!$C$14)</f>
        <v>0</v>
      </c>
      <c r="JS7" s="70">
        <f>IF('Painel  de Controle'!$E$28="REAL",JS25,(JS25*JS$14)) * (1 + 'Painel  de Controle'!$C$14)</f>
        <v>0</v>
      </c>
      <c r="JT7" s="70">
        <f>IF('Painel  de Controle'!$E$28="REAL",JT25,(JT25*JT$14)) * (1 + 'Painel  de Controle'!$C$14)</f>
        <v>0</v>
      </c>
      <c r="JU7" s="70">
        <f>IF('Painel  de Controle'!$E$28="REAL",JU25,(JU25*JU$14)) * (1 + 'Painel  de Controle'!$C$14)</f>
        <v>0</v>
      </c>
      <c r="JV7" s="70">
        <f>IF('Painel  de Controle'!$E$28="REAL",JV25,(JV25*JV$14)) * (1 + 'Painel  de Controle'!$C$14)</f>
        <v>0</v>
      </c>
      <c r="JW7" s="70">
        <f>IF('Painel  de Controle'!$E$28="REAL",JW25,(JW25*JW$14)) * (1 + 'Painel  de Controle'!$C$14)</f>
        <v>0</v>
      </c>
      <c r="JX7" s="70">
        <f>IF('Painel  de Controle'!$E$28="REAL",JX25,(JX25*JX$14)) * (1 + 'Painel  de Controle'!$C$14)</f>
        <v>0</v>
      </c>
      <c r="JY7" s="70">
        <f>IF('Painel  de Controle'!$E$28="REAL",JY25,(JY25*JY$14)) * (1 + 'Painel  de Controle'!$C$14)</f>
        <v>0</v>
      </c>
      <c r="JZ7" s="70">
        <f>IF('Painel  de Controle'!$E$28="REAL",JZ25,(JZ25*JZ$14)) * (1 + 'Painel  de Controle'!$C$14)</f>
        <v>0</v>
      </c>
      <c r="KA7" s="70">
        <f>IF('Painel  de Controle'!$E$28="REAL",KA25,(KA25*KA$14)) * (1 + 'Painel  de Controle'!$C$14)</f>
        <v>0</v>
      </c>
      <c r="KB7" s="70">
        <f>IF('Painel  de Controle'!$E$28="REAL",KB25,(KB25*KB$14)) * (1 + 'Painel  de Controle'!$C$14)</f>
        <v>0</v>
      </c>
      <c r="KC7" s="70">
        <f>IF('Painel  de Controle'!$E$28="REAL",KC25,(KC25*KC$14)) * (1 + 'Painel  de Controle'!$C$14)</f>
        <v>0</v>
      </c>
      <c r="KD7" s="70">
        <f>IF('Painel  de Controle'!$E$28="REAL",KD25,(KD25*KD$14)) * (1 + 'Painel  de Controle'!$C$14)</f>
        <v>0</v>
      </c>
      <c r="KE7" s="70">
        <f>IF('Painel  de Controle'!$E$28="REAL",KE25,(KE25*KE$14)) * (1 + 'Painel  de Controle'!$C$14)</f>
        <v>0</v>
      </c>
      <c r="KF7" s="70">
        <f>IF('Painel  de Controle'!$E$28="REAL",KF25,(KF25*KF$14)) * (1 + 'Painel  de Controle'!$C$14)</f>
        <v>0</v>
      </c>
      <c r="KG7" s="70">
        <f>IF('Painel  de Controle'!$E$28="REAL",KG25,(KG25*KG$14)) * (1 + 'Painel  de Controle'!$C$14)</f>
        <v>0</v>
      </c>
      <c r="KH7" s="70">
        <f>IF('Painel  de Controle'!$E$28="REAL",KH25,(KH25*KH$14)) * (1 + 'Painel  de Controle'!$C$14)</f>
        <v>0</v>
      </c>
      <c r="KI7" s="70">
        <f>IF('Painel  de Controle'!$E$28="REAL",KI25,(KI25*KI$14)) * (1 + 'Painel  de Controle'!$C$14)</f>
        <v>0</v>
      </c>
      <c r="KJ7" s="70">
        <f>IF('Painel  de Controle'!$E$28="REAL",KJ25,(KJ25*KJ$14)) * (1 + 'Painel  de Controle'!$C$14)</f>
        <v>0</v>
      </c>
      <c r="KK7" s="70">
        <f>IF('Painel  de Controle'!$E$28="REAL",KK25,(KK25*KK$14)) * (1 + 'Painel  de Controle'!$C$14)</f>
        <v>0</v>
      </c>
      <c r="KL7" s="70">
        <f>IF('Painel  de Controle'!$E$28="REAL",KL25,(KL25*KL$14)) * (1 + 'Painel  de Controle'!$C$14)</f>
        <v>0</v>
      </c>
      <c r="KM7" s="70">
        <f>IF('Painel  de Controle'!$E$28="REAL",KM25,(KM25*KM$14)) * (1 + 'Painel  de Controle'!$C$14)</f>
        <v>0</v>
      </c>
      <c r="KN7" s="70">
        <f>IF('Painel  de Controle'!$E$28="REAL",KN25,(KN25*KN$14)) * (1 + 'Painel  de Controle'!$C$14)</f>
        <v>0</v>
      </c>
      <c r="KO7" s="70">
        <f>IF('Painel  de Controle'!$E$28="REAL",KO25,(KO25*KO$14)) * (1 + 'Painel  de Controle'!$C$14)</f>
        <v>0</v>
      </c>
      <c r="KP7" s="70">
        <f>IF('Painel  de Controle'!$E$28="REAL",KP25,(KP25*KP$14)) * (1 + 'Painel  de Controle'!$C$14)</f>
        <v>0</v>
      </c>
      <c r="KQ7" s="70">
        <f>IF('Painel  de Controle'!$E$28="REAL",KQ25,(KQ25*KQ$14)) * (1 + 'Painel  de Controle'!$C$14)</f>
        <v>0</v>
      </c>
      <c r="KR7" s="70">
        <f>IF('Painel  de Controle'!$E$28="REAL",KR25,(KR25*KR$14)) * (1 + 'Painel  de Controle'!$C$14)</f>
        <v>0</v>
      </c>
      <c r="KS7" s="70">
        <f>IF('Painel  de Controle'!$E$28="REAL",KS25,(KS25*KS$14)) * (1 + 'Painel  de Controle'!$C$14)</f>
        <v>0</v>
      </c>
      <c r="KT7" s="70">
        <f>IF('Painel  de Controle'!$E$28="REAL",KT25,(KT25*KT$14)) * (1 + 'Painel  de Controle'!$C$14)</f>
        <v>0</v>
      </c>
      <c r="KU7" s="70">
        <f>IF('Painel  de Controle'!$E$28="REAL",KU25,(KU25*KU$14)) * (1 + 'Painel  de Controle'!$C$14)</f>
        <v>0</v>
      </c>
      <c r="KV7" s="70">
        <f>IF('Painel  de Controle'!$E$28="REAL",KV25,(KV25*KV$14)) * (1 + 'Painel  de Controle'!$C$14)</f>
        <v>0</v>
      </c>
      <c r="KW7" s="70">
        <f>IF('Painel  de Controle'!$E$28="REAL",KW25,(KW25*KW$14)) * (1 + 'Painel  de Controle'!$C$14)</f>
        <v>0</v>
      </c>
      <c r="KX7" s="70">
        <f>IF('Painel  de Controle'!$E$28="REAL",KX25,(KX25*KX$14)) * (1 + 'Painel  de Controle'!$C$14)</f>
        <v>0</v>
      </c>
      <c r="KY7" s="70">
        <f>IF('Painel  de Controle'!$E$28="REAL",KY25,(KY25*KY$14)) * (1 + 'Painel  de Controle'!$C$14)</f>
        <v>0</v>
      </c>
      <c r="KZ7" s="70">
        <f>IF('Painel  de Controle'!$E$28="REAL",KZ25,(KZ25*KZ$14)) * (1 + 'Painel  de Controle'!$C$14)</f>
        <v>0</v>
      </c>
      <c r="LA7" s="70">
        <f>IF('Painel  de Controle'!$E$28="REAL",LA25,(LA25*LA$14)) * (1 + 'Painel  de Controle'!$C$14)</f>
        <v>0</v>
      </c>
      <c r="LB7" s="70">
        <f>IF('Painel  de Controle'!$E$28="REAL",LB25,(LB25*LB$14)) * (1 + 'Painel  de Controle'!$C$14)</f>
        <v>0</v>
      </c>
      <c r="LC7" s="70">
        <f>IF('Painel  de Controle'!$E$28="REAL",LC25,(LC25*LC$14)) * (1 + 'Painel  de Controle'!$C$14)</f>
        <v>0</v>
      </c>
      <c r="LD7" s="70">
        <f>IF('Painel  de Controle'!$E$28="REAL",LD25,(LD25*LD$14)) * (1 + 'Painel  de Controle'!$C$14)</f>
        <v>0</v>
      </c>
      <c r="LE7" s="70">
        <f>IF('Painel  de Controle'!$E$28="REAL",LE25,(LE25*LE$14)) * (1 + 'Painel  de Controle'!$C$14)</f>
        <v>0</v>
      </c>
      <c r="LF7" s="70">
        <f>IF('Painel  de Controle'!$E$28="REAL",LF25,(LF25*LF$14)) * (1 + 'Painel  de Controle'!$C$14)</f>
        <v>0</v>
      </c>
      <c r="LG7" s="70">
        <f>IF('Painel  de Controle'!$E$28="REAL",LG25,(LG25*LG$14)) * (1 + 'Painel  de Controle'!$C$14)</f>
        <v>0</v>
      </c>
      <c r="LH7" s="70">
        <f>IF('Painel  de Controle'!$E$28="REAL",LH25,(LH25*LH$14)) * (1 + 'Painel  de Controle'!$C$14)</f>
        <v>0</v>
      </c>
      <c r="LI7" s="70">
        <f>IF('Painel  de Controle'!$E$28="REAL",LI25,(LI25*LI$14)) * (1 + 'Painel  de Controle'!$C$14)</f>
        <v>0</v>
      </c>
      <c r="LJ7" s="70">
        <f>IF('Painel  de Controle'!$E$28="REAL",LJ25,(LJ25*LJ$14)) * (1 + 'Painel  de Controle'!$C$14)</f>
        <v>0</v>
      </c>
      <c r="LK7" s="70">
        <f>IF('Painel  de Controle'!$E$28="REAL",LK25,(LK25*LK$14)) * (1 + 'Painel  de Controle'!$C$14)</f>
        <v>0</v>
      </c>
      <c r="LL7" s="70">
        <f>IF('Painel  de Controle'!$E$28="REAL",LL25,(LL25*LL$14)) * (1 + 'Painel  de Controle'!$C$14)</f>
        <v>0</v>
      </c>
      <c r="LM7" s="70">
        <f>IF('Painel  de Controle'!$E$28="REAL",LM25,(LM25*LM$14)) * (1 + 'Painel  de Controle'!$C$14)</f>
        <v>0</v>
      </c>
      <c r="LN7" s="70">
        <f>IF('Painel  de Controle'!$E$28="REAL",LN25,(LN25*LN$14)) * (1 + 'Painel  de Controle'!$C$14)</f>
        <v>0</v>
      </c>
      <c r="LO7" s="70">
        <f>IF('Painel  de Controle'!$E$28="REAL",LO25,(LO25*LO$14)) * (1 + 'Painel  de Controle'!$C$14)</f>
        <v>0</v>
      </c>
      <c r="LP7" s="70">
        <f>IF('Painel  de Controle'!$E$28="REAL",LP25,(LP25*LP$14)) * (1 + 'Painel  de Controle'!$C$14)</f>
        <v>0</v>
      </c>
      <c r="LQ7" s="70">
        <f>IF('Painel  de Controle'!$E$28="REAL",LQ25,(LQ25*LQ$14)) * (1 + 'Painel  de Controle'!$C$14)</f>
        <v>0</v>
      </c>
      <c r="LR7" s="70">
        <f>IF('Painel  de Controle'!$E$28="REAL",LR25,(LR25*LR$14)) * (1 + 'Painel  de Controle'!$C$14)</f>
        <v>0</v>
      </c>
      <c r="LS7" s="70">
        <f>IF('Painel  de Controle'!$E$28="REAL",LS25,(LS25*LS$14)) * (1 + 'Painel  de Controle'!$C$14)</f>
        <v>0</v>
      </c>
      <c r="LT7" s="70">
        <f>IF('Painel  de Controle'!$E$28="REAL",LT25,(LT25*LT$14)) * (1 + 'Painel  de Controle'!$C$14)</f>
        <v>0</v>
      </c>
      <c r="LU7" s="70">
        <f>IF('Painel  de Controle'!$E$28="REAL",LU25,(LU25*LU$14)) * (1 + 'Painel  de Controle'!$C$14)</f>
        <v>0</v>
      </c>
      <c r="LV7" s="70">
        <f>IF('Painel  de Controle'!$E$28="REAL",LV25,(LV25*LV$14)) * (1 + 'Painel  de Controle'!$C$14)</f>
        <v>0</v>
      </c>
      <c r="LW7" s="70">
        <f>IF('Painel  de Controle'!$E$28="REAL",LW25,(LW25*LW$14)) * (1 + 'Painel  de Controle'!$C$14)</f>
        <v>0</v>
      </c>
      <c r="LX7" s="70">
        <f>IF('Painel  de Controle'!$E$28="REAL",LX25,(LX25*LX$14)) * (1 + 'Painel  de Controle'!$C$14)</f>
        <v>0</v>
      </c>
      <c r="LY7" s="70">
        <f>IF('Painel  de Controle'!$E$28="REAL",LY25,(LY25*LY$14)) * (1 + 'Painel  de Controle'!$C$14)</f>
        <v>0</v>
      </c>
      <c r="LZ7" s="70">
        <f>IF('Painel  de Controle'!$E$28="REAL",LZ25,(LZ25*LZ$14)) * (1 + 'Painel  de Controle'!$C$14)</f>
        <v>0</v>
      </c>
      <c r="MA7" s="70">
        <f>IF('Painel  de Controle'!$E$28="REAL",MA25,(MA25*MA$14)) * (1 + 'Painel  de Controle'!$C$14)</f>
        <v>0</v>
      </c>
      <c r="MB7" s="70">
        <f>IF('Painel  de Controle'!$E$28="REAL",MB25,(MB25*MB$14)) * (1 + 'Painel  de Controle'!$C$14)</f>
        <v>0</v>
      </c>
      <c r="MC7" s="70">
        <f>IF('Painel  de Controle'!$E$28="REAL",MC25,(MC25*MC$14)) * (1 + 'Painel  de Controle'!$C$14)</f>
        <v>0</v>
      </c>
      <c r="MD7" s="70">
        <f>IF('Painel  de Controle'!$E$28="REAL",MD25,(MD25*MD$14)) * (1 + 'Painel  de Controle'!$C$14)</f>
        <v>0</v>
      </c>
      <c r="ME7" s="70">
        <f>IF('Painel  de Controle'!$E$28="REAL",ME25,(ME25*ME$14)) * (1 + 'Painel  de Controle'!$C$14)</f>
        <v>0</v>
      </c>
      <c r="MF7" s="70">
        <f>IF('Painel  de Controle'!$E$28="REAL",MF25,(MF25*MF$14)) * (1 + 'Painel  de Controle'!$C$14)</f>
        <v>0</v>
      </c>
      <c r="MG7" s="70">
        <f>IF('Painel  de Controle'!$E$28="REAL",MG25,(MG25*MG$14)) * (1 + 'Painel  de Controle'!$C$14)</f>
        <v>0</v>
      </c>
      <c r="MH7" s="70">
        <f>IF('Painel  de Controle'!$E$28="REAL",MH25,(MH25*MH$14)) * (1 + 'Painel  de Controle'!$C$14)</f>
        <v>0</v>
      </c>
      <c r="MI7" s="70">
        <f>IF('Painel  de Controle'!$E$28="REAL",MI25,(MI25*MI$14)) * (1 + 'Painel  de Controle'!$C$14)</f>
        <v>0</v>
      </c>
      <c r="MJ7" s="70">
        <f>IF('Painel  de Controle'!$E$28="REAL",MJ25,(MJ25*MJ$14)) * (1 + 'Painel  de Controle'!$C$14)</f>
        <v>0</v>
      </c>
      <c r="MK7" s="70">
        <f>IF('Painel  de Controle'!$E$28="REAL",MK25,(MK25*MK$14)) * (1 + 'Painel  de Controle'!$C$14)</f>
        <v>0</v>
      </c>
      <c r="ML7" s="70">
        <f>IF('Painel  de Controle'!$E$28="REAL",ML25,(ML25*ML$14)) * (1 + 'Painel  de Controle'!$C$14)</f>
        <v>0</v>
      </c>
      <c r="MM7" s="70">
        <f>IF('Painel  de Controle'!$E$28="REAL",MM25,(MM25*MM$14)) * (1 + 'Painel  de Controle'!$C$14)</f>
        <v>0</v>
      </c>
      <c r="MN7" s="70">
        <f>IF('Painel  de Controle'!$E$28="REAL",MN25,(MN25*MN$14)) * (1 + 'Painel  de Controle'!$C$14)</f>
        <v>0</v>
      </c>
      <c r="MO7" s="70">
        <f>IF('Painel  de Controle'!$E$28="REAL",MO25,(MO25*MO$14)) * (1 + 'Painel  de Controle'!$C$14)</f>
        <v>0</v>
      </c>
      <c r="MP7" s="70">
        <f>IF('Painel  de Controle'!$E$28="REAL",MP25,(MP25*MP$14)) * (1 + 'Painel  de Controle'!$C$14)</f>
        <v>0</v>
      </c>
      <c r="MQ7" s="70">
        <f>IF('Painel  de Controle'!$E$28="REAL",MQ25,(MQ25*MQ$14)) * (1 + 'Painel  de Controle'!$C$14)</f>
        <v>0</v>
      </c>
      <c r="MR7" s="70">
        <f>IF('Painel  de Controle'!$E$28="REAL",MR25,(MR25*MR$14)) * (1 + 'Painel  de Controle'!$C$14)</f>
        <v>0</v>
      </c>
      <c r="MS7" s="70">
        <f>IF('Painel  de Controle'!$E$28="REAL",MS25,(MS25*MS$14)) * (1 + 'Painel  de Controle'!$C$14)</f>
        <v>0</v>
      </c>
      <c r="MT7" s="70">
        <f>IF('Painel  de Controle'!$E$28="REAL",MT25,(MT25*MT$14)) * (1 + 'Painel  de Controle'!$C$14)</f>
        <v>0</v>
      </c>
      <c r="MU7" s="70">
        <f>IF('Painel  de Controle'!$E$28="REAL",MU25,(MU25*MU$14)) * (1 + 'Painel  de Controle'!$C$14)</f>
        <v>0</v>
      </c>
      <c r="MV7" s="70">
        <f>IF('Painel  de Controle'!$E$28="REAL",MV25,(MV25*MV$14)) * (1 + 'Painel  de Controle'!$C$14)</f>
        <v>0</v>
      </c>
      <c r="MW7" s="70">
        <f>IF('Painel  de Controle'!$E$28="REAL",MW25,(MW25*MW$14)) * (1 + 'Painel  de Controle'!$C$14)</f>
        <v>0</v>
      </c>
      <c r="MX7" s="70">
        <f>IF('Painel  de Controle'!$E$28="REAL",MX25,(MX25*MX$14)) * (1 + 'Painel  de Controle'!$C$14)</f>
        <v>0</v>
      </c>
      <c r="MY7" s="70">
        <f>IF('Painel  de Controle'!$E$28="REAL",MY25,(MY25*MY$14)) * (1 + 'Painel  de Controle'!$C$14)</f>
        <v>0</v>
      </c>
      <c r="MZ7" s="70">
        <f>IF('Painel  de Controle'!$E$28="REAL",MZ25,(MZ25*MZ$14)) * (1 + 'Painel  de Controle'!$C$14)</f>
        <v>0</v>
      </c>
      <c r="NA7" s="70">
        <f>IF('Painel  de Controle'!$E$28="REAL",NA25,(NA25*NA$14)) * (1 + 'Painel  de Controle'!$C$14)</f>
        <v>0</v>
      </c>
      <c r="NB7" s="70">
        <f>IF('Painel  de Controle'!$E$28="REAL",NB25,(NB25*NB$14)) * (1 + 'Painel  de Controle'!$C$14)</f>
        <v>0</v>
      </c>
      <c r="NC7" s="70">
        <f>IF('Painel  de Controle'!$E$28="REAL",NC25,(NC25*NC$14)) * (1 + 'Painel  de Controle'!$C$14)</f>
        <v>0</v>
      </c>
      <c r="ND7" s="70">
        <f>IF('Painel  de Controle'!$E$28="REAL",ND25,(ND25*ND$14)) * (1 + 'Painel  de Controle'!$C$14)</f>
        <v>0</v>
      </c>
      <c r="NE7" s="70">
        <f>IF('Painel  de Controle'!$E$28="REAL",NE25,(NE25*NE$14)) * (1 + 'Painel  de Controle'!$C$14)</f>
        <v>0</v>
      </c>
      <c r="NF7" s="70">
        <f>IF('Painel  de Controle'!$E$28="REAL",NF25,(NF25*NF$14)) * (1 + 'Painel  de Controle'!$C$14)</f>
        <v>0</v>
      </c>
      <c r="NG7" s="70">
        <f>IF('Painel  de Controle'!$E$28="REAL",NG25,(NG25*NG$14)) * (1 + 'Painel  de Controle'!$C$14)</f>
        <v>0</v>
      </c>
      <c r="NH7" s="70">
        <f>IF('Painel  de Controle'!$E$28="REAL",NH25,(NH25*NH$14)) * (1 + 'Painel  de Controle'!$C$14)</f>
        <v>0</v>
      </c>
      <c r="NI7" s="70">
        <f>IF('Painel  de Controle'!$E$28="REAL",NI25,(NI25*NI$14)) * (1 + 'Painel  de Controle'!$C$14)</f>
        <v>0</v>
      </c>
      <c r="NJ7" s="70">
        <f>IF('Painel  de Controle'!$E$28="REAL",NJ25,(NJ25*NJ$14)) * (1 + 'Painel  de Controle'!$C$14)</f>
        <v>0</v>
      </c>
      <c r="NK7" s="70">
        <f>IF('Painel  de Controle'!$E$28="REAL",NK25,(NK25*NK$14)) * (1 + 'Painel  de Controle'!$C$14)</f>
        <v>0</v>
      </c>
      <c r="NL7" s="70">
        <f>IF('Painel  de Controle'!$E$28="REAL",NL25,(NL25*NL$14)) * (1 + 'Painel  de Controle'!$C$14)</f>
        <v>0</v>
      </c>
      <c r="NM7" s="70">
        <f>IF('Painel  de Controle'!$E$28="REAL",NM25,(NM25*NM$14)) * (1 + 'Painel  de Controle'!$C$14)</f>
        <v>0</v>
      </c>
      <c r="NN7" s="70">
        <f>IF('Painel  de Controle'!$E$28="REAL",NN25,(NN25*NN$14)) * (1 + 'Painel  de Controle'!$C$14)</f>
        <v>0</v>
      </c>
      <c r="NO7" s="70">
        <f>IF('Painel  de Controle'!$E$28="REAL",NO25,(NO25*NO$14)) * (1 + 'Painel  de Controle'!$C$14)</f>
        <v>0</v>
      </c>
      <c r="NP7" s="70">
        <f>IF('Painel  de Controle'!$E$28="REAL",NP25,(NP25*NP$14)) * (1 + 'Painel  de Controle'!$C$14)</f>
        <v>0</v>
      </c>
      <c r="NQ7" s="70">
        <f>IF('Painel  de Controle'!$E$28="REAL",NQ25,(NQ25*NQ$14)) * (1 + 'Painel  de Controle'!$C$14)</f>
        <v>0</v>
      </c>
      <c r="NR7" s="70">
        <f>IF('Painel  de Controle'!$E$28="REAL",NR25,(NR25*NR$14)) * (1 + 'Painel  de Controle'!$C$14)</f>
        <v>0</v>
      </c>
      <c r="NS7" s="70">
        <f>IF('Painel  de Controle'!$E$28="REAL",NS25,(NS25*NS$14)) * (1 + 'Painel  de Controle'!$C$14)</f>
        <v>0</v>
      </c>
      <c r="NT7" s="70">
        <f>IF('Painel  de Controle'!$E$28="REAL",NT25,(NT25*NT$14)) * (1 + 'Painel  de Controle'!$C$14)</f>
        <v>0</v>
      </c>
      <c r="NU7" s="70">
        <f>IF('Painel  de Controle'!$E$28="REAL",NU25,(NU25*NU$14)) * (1 + 'Painel  de Controle'!$C$14)</f>
        <v>0</v>
      </c>
      <c r="NV7" s="70">
        <f>IF('Painel  de Controle'!$E$28="REAL",NV25,(NV25*NV$14)) * (1 + 'Painel  de Controle'!$C$14)</f>
        <v>0</v>
      </c>
      <c r="NW7" s="70">
        <f>IF('Painel  de Controle'!$E$28="REAL",NW25,(NW25*NW$14)) * (1 + 'Painel  de Controle'!$C$14)</f>
        <v>0</v>
      </c>
      <c r="NX7" s="70">
        <f>IF('Painel  de Controle'!$E$28="REAL",NX25,(NX25*NX$14)) * (1 + 'Painel  de Controle'!$C$14)</f>
        <v>0</v>
      </c>
      <c r="NY7" s="70">
        <f>IF('Painel  de Controle'!$E$28="REAL",NY25,(NY25*NY$14)) * (1 + 'Painel  de Controle'!$C$14)</f>
        <v>0</v>
      </c>
      <c r="NZ7" s="70">
        <f>IF('Painel  de Controle'!$E$28="REAL",NZ25,(NZ25*NZ$14)) * (1 + 'Painel  de Controle'!$C$14)</f>
        <v>0</v>
      </c>
      <c r="OA7" s="70">
        <f>IF('Painel  de Controle'!$E$28="REAL",OA25,(OA25*OA$14)) * (1 + 'Painel  de Controle'!$C$14)</f>
        <v>0</v>
      </c>
      <c r="OB7" s="70">
        <f>IF('Painel  de Controle'!$E$28="REAL",OB25,(OB25*OB$14)) * (1 + 'Painel  de Controle'!$C$14)</f>
        <v>0</v>
      </c>
      <c r="OC7" s="70">
        <f>IF('Painel  de Controle'!$E$28="REAL",OC25,(OC25*OC$14)) * (1 + 'Painel  de Controle'!$C$14)</f>
        <v>0</v>
      </c>
      <c r="OD7" s="70">
        <f>IF('Painel  de Controle'!$E$28="REAL",OD25,(OD25*OD$14)) * (1 + 'Painel  de Controle'!$C$14)</f>
        <v>0</v>
      </c>
      <c r="OE7" s="70">
        <f>IF('Painel  de Controle'!$E$28="REAL",OE25,(OE25*OE$14)) * (1 + 'Painel  de Controle'!$C$14)</f>
        <v>0</v>
      </c>
      <c r="OF7" s="70">
        <f>IF('Painel  de Controle'!$E$28="REAL",OF25,(OF25*OF$14)) * (1 + 'Painel  de Controle'!$C$14)</f>
        <v>0</v>
      </c>
      <c r="OG7" s="70">
        <f>IF('Painel  de Controle'!$E$28="REAL",OG25,(OG25*OG$14)) * (1 + 'Painel  de Controle'!$C$14)</f>
        <v>0</v>
      </c>
      <c r="OH7" s="70">
        <f>IF('Painel  de Controle'!$E$28="REAL",OH25,(OH25*OH$14)) * (1 + 'Painel  de Controle'!$C$14)</f>
        <v>0</v>
      </c>
      <c r="OI7" s="70">
        <f>IF('Painel  de Controle'!$E$28="REAL",OI25,(OI25*OI$14)) * (1 + 'Painel  de Controle'!$C$14)</f>
        <v>0</v>
      </c>
      <c r="OJ7" s="70">
        <f>IF('Painel  de Controle'!$E$28="REAL",OJ25,(OJ25*OJ$14)) * (1 + 'Painel  de Controle'!$C$14)</f>
        <v>0</v>
      </c>
      <c r="OK7" s="70">
        <f>IF('Painel  de Controle'!$E$28="REAL",OK25,(OK25*OK$14)) * (1 + 'Painel  de Controle'!$C$14)</f>
        <v>0</v>
      </c>
      <c r="OL7" s="70">
        <f>IF('Painel  de Controle'!$E$28="REAL",OL25,(OL25*OL$14)) * (1 + 'Painel  de Controle'!$C$14)</f>
        <v>0</v>
      </c>
      <c r="OM7" s="70">
        <f>IF('Painel  de Controle'!$E$28="REAL",OM25,(OM25*OM$14)) * (1 + 'Painel  de Controle'!$C$14)</f>
        <v>0</v>
      </c>
      <c r="ON7" s="70">
        <f>IF('Painel  de Controle'!$E$28="REAL",ON25,(ON25*ON$14)) * (1 + 'Painel  de Controle'!$C$14)</f>
        <v>0</v>
      </c>
      <c r="OO7" s="70">
        <f>IF('Painel  de Controle'!$E$28="REAL",OO25,(OO25*OO$14)) * (1 + 'Painel  de Controle'!$C$14)</f>
        <v>0</v>
      </c>
      <c r="OP7" s="70">
        <f>IF('Painel  de Controle'!$E$28="REAL",OP25,(OP25*OP$14)) * (1 + 'Painel  de Controle'!$C$14)</f>
        <v>0</v>
      </c>
      <c r="OQ7" s="70">
        <f>IF('Painel  de Controle'!$E$28="REAL",OQ25,(OQ25*OQ$14)) * (1 + 'Painel  de Controle'!$C$14)</f>
        <v>0</v>
      </c>
      <c r="OR7" s="70">
        <f>IF('Painel  de Controle'!$E$28="REAL",OR25,(OR25*OR$14)) * (1 + 'Painel  de Controle'!$C$14)</f>
        <v>0</v>
      </c>
      <c r="OS7" s="70">
        <f>IF('Painel  de Controle'!$E$28="REAL",OS25,(OS25*OS$14)) * (1 + 'Painel  de Controle'!$C$14)</f>
        <v>0</v>
      </c>
      <c r="OT7" s="70">
        <f>IF('Painel  de Controle'!$E$28="REAL",OT25,(OT25*OT$14)) * (1 + 'Painel  de Controle'!$C$14)</f>
        <v>0</v>
      </c>
      <c r="OU7" s="70">
        <f>IF('Painel  de Controle'!$E$28="REAL",OU25,(OU25*OU$14)) * (1 + 'Painel  de Controle'!$C$14)</f>
        <v>0</v>
      </c>
      <c r="OV7" s="70">
        <f>IF('Painel  de Controle'!$E$28="REAL",OV25,(OV25*OV$14)) * (1 + 'Painel  de Controle'!$C$14)</f>
        <v>0</v>
      </c>
      <c r="OW7" s="70">
        <f>IF('Painel  de Controle'!$E$28="REAL",OW25,(OW25*OW$14)) * (1 + 'Painel  de Controle'!$C$14)</f>
        <v>0</v>
      </c>
      <c r="OX7" s="70">
        <f>IF('Painel  de Controle'!$E$28="REAL",OX25,(OX25*OX$14)) * (1 + 'Painel  de Controle'!$C$14)</f>
        <v>0</v>
      </c>
      <c r="OY7" s="70">
        <f>IF('Painel  de Controle'!$E$28="REAL",OY25,(OY25*OY$14)) * (1 + 'Painel  de Controle'!$C$14)</f>
        <v>0</v>
      </c>
      <c r="OZ7" s="70">
        <f>IF('Painel  de Controle'!$E$28="REAL",OZ25,(OZ25*OZ$14)) * (1 + 'Painel  de Controle'!$C$14)</f>
        <v>0</v>
      </c>
      <c r="PA7" s="70">
        <f>IF('Painel  de Controle'!$E$28="REAL",PA25,(PA25*PA$14)) * (1 + 'Painel  de Controle'!$C$14)</f>
        <v>0</v>
      </c>
      <c r="PB7" s="70">
        <f>IF('Painel  de Controle'!$E$28="REAL",PB25,(PB25*PB$14)) * (1 + 'Painel  de Controle'!$C$14)</f>
        <v>0</v>
      </c>
      <c r="PC7" s="70">
        <f>IF('Painel  de Controle'!$E$28="REAL",PC25,(PC25*PC$14)) * (1 + 'Painel  de Controle'!$C$14)</f>
        <v>0</v>
      </c>
      <c r="PD7" s="70">
        <f>IF('Painel  de Controle'!$E$28="REAL",PD25,(PD25*PD$14)) * (1 + 'Painel  de Controle'!$C$14)</f>
        <v>0</v>
      </c>
      <c r="PE7" s="70">
        <f>IF('Painel  de Controle'!$E$28="REAL",PE25,(PE25*PE$14)) * (1 + 'Painel  de Controle'!$C$14)</f>
        <v>0</v>
      </c>
      <c r="PF7" s="70">
        <f>IF('Painel  de Controle'!$E$28="REAL",PF25,(PF25*PF$14)) * (1 + 'Painel  de Controle'!$C$14)</f>
        <v>0</v>
      </c>
      <c r="PG7" s="70">
        <f>IF('Painel  de Controle'!$E$28="REAL",PG25,(PG25*PG$14)) * (1 + 'Painel  de Controle'!$C$14)</f>
        <v>0</v>
      </c>
      <c r="PH7" s="70">
        <f>IF('Painel  de Controle'!$E$28="REAL",PH25,(PH25*PH$14)) * (1 + 'Painel  de Controle'!$C$14)</f>
        <v>0</v>
      </c>
      <c r="PI7" s="70">
        <f>IF('Painel  de Controle'!$E$28="REAL",PI25,(PI25*PI$14)) * (1 + 'Painel  de Controle'!$C$14)</f>
        <v>0</v>
      </c>
      <c r="PJ7" s="70">
        <f>IF('Painel  de Controle'!$E$28="REAL",PJ25,(PJ25*PJ$14)) * (1 + 'Painel  de Controle'!$C$14)</f>
        <v>0</v>
      </c>
      <c r="PK7" s="70">
        <f>IF('Painel  de Controle'!$E$28="REAL",PK25,(PK25*PK$14)) * (1 + 'Painel  de Controle'!$C$14)</f>
        <v>0</v>
      </c>
      <c r="PL7" s="70">
        <f>IF('Painel  de Controle'!$E$28="REAL",PL25,(PL25*PL$14)) * (1 + 'Painel  de Controle'!$C$14)</f>
        <v>0</v>
      </c>
      <c r="PM7" s="70">
        <f>IF('Painel  de Controle'!$E$28="REAL",PM25,(PM25*PM$14)) * (1 + 'Painel  de Controle'!$C$14)</f>
        <v>0</v>
      </c>
      <c r="PN7" s="70">
        <f>IF('Painel  de Controle'!$E$28="REAL",PN25,(PN25*PN$14)) * (1 + 'Painel  de Controle'!$C$14)</f>
        <v>0</v>
      </c>
      <c r="PO7" s="70">
        <f>IF('Painel  de Controle'!$E$28="REAL",PO25,(PO25*PO$14)) * (1 + 'Painel  de Controle'!$C$14)</f>
        <v>0</v>
      </c>
      <c r="PP7" s="70">
        <f>IF('Painel  de Controle'!$E$28="REAL",PP25,(PP25*PP$14)) * (1 + 'Painel  de Controle'!$C$14)</f>
        <v>0</v>
      </c>
      <c r="PQ7" s="70">
        <f>IF('Painel  de Controle'!$E$28="REAL",PQ25,(PQ25*PQ$14)) * (1 + 'Painel  de Controle'!$C$14)</f>
        <v>0</v>
      </c>
      <c r="PR7" s="70">
        <f>IF('Painel  de Controle'!$E$28="REAL",PR25,(PR25*PR$14)) * (1 + 'Painel  de Controle'!$C$14)</f>
        <v>0</v>
      </c>
      <c r="PS7" s="70">
        <f>IF('Painel  de Controle'!$E$28="REAL",PS25,(PS25*PS$14)) * (1 + 'Painel  de Controle'!$C$14)</f>
        <v>0</v>
      </c>
      <c r="PT7" s="70">
        <f>IF('Painel  de Controle'!$E$28="REAL",PT25,(PT25*PT$14)) * (1 + 'Painel  de Controle'!$C$14)</f>
        <v>0</v>
      </c>
      <c r="PU7" s="70">
        <f>IF('Painel  de Controle'!$E$28="REAL",PU25,(PU25*PU$14)) * (1 + 'Painel  de Controle'!$C$14)</f>
        <v>0</v>
      </c>
      <c r="PV7" s="70">
        <f>IF('Painel  de Controle'!$E$28="REAL",PV25,(PV25*PV$14)) * (1 + 'Painel  de Controle'!$C$14)</f>
        <v>0</v>
      </c>
      <c r="PW7" s="70">
        <f>IF('Painel  de Controle'!$E$28="REAL",PW25,(PW25*PW$14)) * (1 + 'Painel  de Controle'!$C$14)</f>
        <v>0</v>
      </c>
      <c r="PX7" s="70">
        <f>IF('Painel  de Controle'!$E$28="REAL",PX25,(PX25*PX$14)) * (1 + 'Painel  de Controle'!$C$14)</f>
        <v>0</v>
      </c>
      <c r="PY7" s="70">
        <f>IF('Painel  de Controle'!$E$28="REAL",PY25,(PY25*PY$14)) * (1 + 'Painel  de Controle'!$C$14)</f>
        <v>0</v>
      </c>
      <c r="PZ7" s="70">
        <f>IF('Painel  de Controle'!$E$28="REAL",PZ25,(PZ25*PZ$14)) * (1 + 'Painel  de Controle'!$C$14)</f>
        <v>0</v>
      </c>
      <c r="QA7" s="70">
        <f>IF('Painel  de Controle'!$E$28="REAL",QA25,(QA25*QA$14)) * (1 + 'Painel  de Controle'!$C$14)</f>
        <v>0</v>
      </c>
      <c r="QB7" s="70">
        <f>IF('Painel  de Controle'!$E$28="REAL",QB25,(QB25*QB$14)) * (1 + 'Painel  de Controle'!$C$14)</f>
        <v>0</v>
      </c>
      <c r="QC7" s="70">
        <f>IF('Painel  de Controle'!$E$28="REAL",QC25,(QC25*QC$14)) * (1 + 'Painel  de Controle'!$C$14)</f>
        <v>0</v>
      </c>
      <c r="QD7" s="70">
        <f>IF('Painel  de Controle'!$E$28="REAL",QD25,(QD25*QD$14)) * (1 + 'Painel  de Controle'!$C$14)</f>
        <v>0</v>
      </c>
      <c r="QE7" s="70">
        <f>IF('Painel  de Controle'!$E$28="REAL",QE25,(QE25*QE$14)) * (1 + 'Painel  de Controle'!$C$14)</f>
        <v>0</v>
      </c>
      <c r="QF7" s="70">
        <f>IF('Painel  de Controle'!$E$28="REAL",QF25,(QF25*QF$14)) * (1 + 'Painel  de Controle'!$C$14)</f>
        <v>0</v>
      </c>
      <c r="QG7" s="70">
        <f>IF('Painel  de Controle'!$E$28="REAL",QG25,(QG25*QG$14)) * (1 + 'Painel  de Controle'!$C$14)</f>
        <v>0</v>
      </c>
      <c r="QH7" s="70">
        <f>IF('Painel  de Controle'!$E$28="REAL",QH25,(QH25*QH$14)) * (1 + 'Painel  de Controle'!$C$14)</f>
        <v>0</v>
      </c>
      <c r="QI7" s="70">
        <f>IF('Painel  de Controle'!$E$28="REAL",QI25,(QI25*QI$14)) * (1 + 'Painel  de Controle'!$C$14)</f>
        <v>0</v>
      </c>
      <c r="QJ7" s="70">
        <f>IF('Painel  de Controle'!$E$28="REAL",QJ25,(QJ25*QJ$14)) * (1 + 'Painel  de Controle'!$C$14)</f>
        <v>0</v>
      </c>
      <c r="QK7" s="70">
        <f>IF('Painel  de Controle'!$E$28="REAL",QK25,(QK25*QK$14)) * (1 + 'Painel  de Controle'!$C$14)</f>
        <v>0</v>
      </c>
      <c r="QL7" s="70">
        <f>IF('Painel  de Controle'!$E$28="REAL",QL25,(QL25*QL$14)) * (1 + 'Painel  de Controle'!$C$14)</f>
        <v>0</v>
      </c>
      <c r="QM7" s="70">
        <f>IF('Painel  de Controle'!$E$28="REAL",QM25,(QM25*QM$14)) * (1 + 'Painel  de Controle'!$C$14)</f>
        <v>0</v>
      </c>
      <c r="QN7" s="70">
        <f>IF('Painel  de Controle'!$E$28="REAL",QN25,(QN25*QN$14)) * (1 + 'Painel  de Controle'!$C$14)</f>
        <v>0</v>
      </c>
      <c r="QO7" s="70">
        <f>IF('Painel  de Controle'!$E$28="REAL",QO25,(QO25*QO$14)) * (1 + 'Painel  de Controle'!$C$14)</f>
        <v>0</v>
      </c>
      <c r="QP7" s="70">
        <f>IF('Painel  de Controle'!$E$28="REAL",QP25,(QP25*QP$14)) * (1 + 'Painel  de Controle'!$C$14)</f>
        <v>0</v>
      </c>
      <c r="QQ7" s="70">
        <f>IF('Painel  de Controle'!$E$28="REAL",QQ25,(QQ25*QQ$14)) * (1 + 'Painel  de Controle'!$C$14)</f>
        <v>0</v>
      </c>
      <c r="QR7" s="70">
        <f>IF('Painel  de Controle'!$E$28="REAL",QR25,(QR25*QR$14)) * (1 + 'Painel  de Controle'!$C$14)</f>
        <v>0</v>
      </c>
      <c r="QS7" s="70">
        <f>IF('Painel  de Controle'!$E$28="REAL",QS25,(QS25*QS$14)) * (1 + 'Painel  de Controle'!$C$14)</f>
        <v>0</v>
      </c>
      <c r="QT7" s="70">
        <f>IF('Painel  de Controle'!$E$28="REAL",QT25,(QT25*QT$14)) * (1 + 'Painel  de Controle'!$C$14)</f>
        <v>0</v>
      </c>
      <c r="QU7" s="70">
        <f>IF('Painel  de Controle'!$E$28="REAL",QU25,(QU25*QU$14)) * (1 + 'Painel  de Controle'!$C$14)</f>
        <v>0</v>
      </c>
      <c r="QV7" s="70">
        <f>IF('Painel  de Controle'!$E$28="REAL",QV25,(QV25*QV$14)) * (1 + 'Painel  de Controle'!$C$14)</f>
        <v>0</v>
      </c>
      <c r="QW7" s="70">
        <f>IF('Painel  de Controle'!$E$28="REAL",QW25,(QW25*QW$14)) * (1 + 'Painel  de Controle'!$C$14)</f>
        <v>0</v>
      </c>
      <c r="QX7" s="70">
        <f>IF('Painel  de Controle'!$E$28="REAL",QX25,(QX25*QX$14)) * (1 + 'Painel  de Controle'!$C$14)</f>
        <v>0</v>
      </c>
      <c r="QY7" s="70">
        <f>IF('Painel  de Controle'!$E$28="REAL",QY25,(QY25*QY$14)) * (1 + 'Painel  de Controle'!$C$14)</f>
        <v>0</v>
      </c>
      <c r="QZ7" s="70">
        <f>IF('Painel  de Controle'!$E$28="REAL",QZ25,(QZ25*QZ$14)) * (1 + 'Painel  de Controle'!$C$14)</f>
        <v>0</v>
      </c>
      <c r="RA7" s="70">
        <f>IF('Painel  de Controle'!$E$28="REAL",RA25,(RA25*RA$14)) * (1 + 'Painel  de Controle'!$C$14)</f>
        <v>0</v>
      </c>
      <c r="RB7" s="70">
        <f>IF('Painel  de Controle'!$E$28="REAL",RB25,(RB25*RB$14)) * (1 + 'Painel  de Controle'!$C$14)</f>
        <v>0</v>
      </c>
      <c r="RC7" s="70">
        <f>IF('Painel  de Controle'!$E$28="REAL",RC25,(RC25*RC$14)) * (1 + 'Painel  de Controle'!$C$14)</f>
        <v>0</v>
      </c>
      <c r="RD7" s="70">
        <f>IF('Painel  de Controle'!$E$28="REAL",RD25,(RD25*RD$14)) * (1 + 'Painel  de Controle'!$C$14)</f>
        <v>0</v>
      </c>
      <c r="RE7" s="70">
        <f>IF('Painel  de Controle'!$E$28="REAL",RE25,(RE25*RE$14)) * (1 + 'Painel  de Controle'!$C$14)</f>
        <v>0</v>
      </c>
      <c r="RF7" s="70">
        <f>IF('Painel  de Controle'!$E$28="REAL",RF25,(RF25*RF$14)) * (1 + 'Painel  de Controle'!$C$14)</f>
        <v>0</v>
      </c>
      <c r="RG7" s="70">
        <f>IF('Painel  de Controle'!$E$28="REAL",RG25,(RG25*RG$14)) * (1 + 'Painel  de Controle'!$C$14)</f>
        <v>0</v>
      </c>
      <c r="RH7" s="70">
        <f>IF('Painel  de Controle'!$E$28="REAL",RH25,(RH25*RH$14)) * (1 + 'Painel  de Controle'!$C$14)</f>
        <v>0</v>
      </c>
    </row>
    <row r="8" spans="1:476" ht="15.75" customHeight="1">
      <c r="A8" s="50"/>
      <c r="B8" s="380" t="str">
        <f>B27</f>
        <v>Ambiental</v>
      </c>
      <c r="C8" s="210"/>
      <c r="D8" s="210"/>
      <c r="E8" s="82">
        <f>SUM(H8:AR8)</f>
        <v>0</v>
      </c>
      <c r="F8" s="214"/>
      <c r="G8" s="212"/>
      <c r="H8" s="70">
        <f>SUM(AS8:BD8)</f>
        <v>0</v>
      </c>
      <c r="I8" s="70">
        <f>SUM(BE8:BP8)</f>
        <v>0</v>
      </c>
      <c r="J8" s="70">
        <f>SUM(BQ8:CB8)</f>
        <v>0</v>
      </c>
      <c r="K8" s="70">
        <f>SUM(CC8:CN8)</f>
        <v>0</v>
      </c>
      <c r="L8" s="70">
        <f>SUM(CO8:CZ8)</f>
        <v>0</v>
      </c>
      <c r="M8" s="70">
        <f>SUM(DA8:DL8)</f>
        <v>0</v>
      </c>
      <c r="N8" s="70">
        <f>SUM(DM8:DX8)</f>
        <v>0</v>
      </c>
      <c r="O8" s="70">
        <f>SUM(DY8:EJ8)</f>
        <v>0</v>
      </c>
      <c r="P8" s="70">
        <f>SUM(EK8:EV8)</f>
        <v>0</v>
      </c>
      <c r="Q8" s="70">
        <f>SUM(EW8:FH8)</f>
        <v>0</v>
      </c>
      <c r="R8" s="70">
        <f>SUM(FI8:FT8)</f>
        <v>0</v>
      </c>
      <c r="S8" s="70">
        <f>SUM(FU8:GF8)</f>
        <v>0</v>
      </c>
      <c r="T8" s="70">
        <f>SUM(GG8:GR8)</f>
        <v>0</v>
      </c>
      <c r="U8" s="70">
        <f>SUM(GS8:HD8)</f>
        <v>0</v>
      </c>
      <c r="V8" s="70">
        <f>SUM(HE8:HP8)</f>
        <v>0</v>
      </c>
      <c r="W8" s="70">
        <f>SUM(HQ8:IB8)</f>
        <v>0</v>
      </c>
      <c r="X8" s="70">
        <f>SUM(IC8:IN8)</f>
        <v>0</v>
      </c>
      <c r="Y8" s="70">
        <f>SUM(IO8:IZ8)</f>
        <v>0</v>
      </c>
      <c r="Z8" s="70">
        <f>SUM(JA8:JL8)</f>
        <v>0</v>
      </c>
      <c r="AA8" s="70">
        <f>SUM(JM8:JX8)</f>
        <v>0</v>
      </c>
      <c r="AB8" s="70">
        <f>SUM(JY8:KJ8)</f>
        <v>0</v>
      </c>
      <c r="AC8" s="70">
        <f>SUM(KK8:KV8)</f>
        <v>0</v>
      </c>
      <c r="AD8" s="70">
        <f>SUM(KW8:LH8)</f>
        <v>0</v>
      </c>
      <c r="AE8" s="70">
        <f>SUM(LI8:LT8)</f>
        <v>0</v>
      </c>
      <c r="AF8" s="70">
        <f>SUM(LU8:MF8)</f>
        <v>0</v>
      </c>
      <c r="AG8" s="70">
        <f>SUM(MG8:MR8)</f>
        <v>0</v>
      </c>
      <c r="AH8" s="70">
        <f>SUM(MS8:ND8)</f>
        <v>0</v>
      </c>
      <c r="AI8" s="70">
        <f>SUM(NE8:NP8)</f>
        <v>0</v>
      </c>
      <c r="AJ8" s="70">
        <f>SUM(NQ8:OB8)</f>
        <v>0</v>
      </c>
      <c r="AK8" s="70">
        <f>SUM(OC8:ON8)</f>
        <v>0</v>
      </c>
      <c r="AL8" s="70">
        <f>SUM(OO8:OZ8)</f>
        <v>0</v>
      </c>
      <c r="AM8" s="70">
        <f>SUM(PA8:PL8)</f>
        <v>0</v>
      </c>
      <c r="AN8" s="70">
        <f>SUM(PM8:PX8)</f>
        <v>0</v>
      </c>
      <c r="AO8" s="70">
        <f>SUM(PY8:QJ8)</f>
        <v>0</v>
      </c>
      <c r="AP8" s="70">
        <f>SUM(QK8:QV8)</f>
        <v>0</v>
      </c>
      <c r="AQ8" s="70">
        <f>SUM(QW8:RH8)</f>
        <v>0</v>
      </c>
      <c r="AR8" s="214"/>
      <c r="AS8" s="70">
        <f>IF('Painel  de Controle'!$E$28="REAL",AS36,(AS36*AS$14)) * (1 + 'Painel  de Controle'!$C$14)</f>
        <v>0</v>
      </c>
      <c r="AT8" s="70">
        <f>IF('Painel  de Controle'!$E$28="REAL",AT36,(AT36*AT$14)) * (1 + 'Painel  de Controle'!$C$14)</f>
        <v>0</v>
      </c>
      <c r="AU8" s="70">
        <f>IF('Painel  de Controle'!$E$28="REAL",AU36,(AU36*AU$14)) * (1 + 'Painel  de Controle'!$C$14)</f>
        <v>0</v>
      </c>
      <c r="AV8" s="70">
        <f>IF('Painel  de Controle'!$E$28="REAL",AV36,(AV36*AV$14)) * (1 + 'Painel  de Controle'!$C$14)</f>
        <v>0</v>
      </c>
      <c r="AW8" s="70">
        <f>IF('Painel  de Controle'!$E$28="REAL",AW36,(AW36*AW$14)) * (1 + 'Painel  de Controle'!$C$14)</f>
        <v>0</v>
      </c>
      <c r="AX8" s="70">
        <f>IF('Painel  de Controle'!$E$28="REAL",AX36,(AX36*AX$14)) * (1 + 'Painel  de Controle'!$C$14)</f>
        <v>0</v>
      </c>
      <c r="AY8" s="70">
        <f>IF('Painel  de Controle'!$E$28="REAL",AY36,(AY36*AY$14)) * (1 + 'Painel  de Controle'!$C$14)</f>
        <v>0</v>
      </c>
      <c r="AZ8" s="70">
        <f>IF('Painel  de Controle'!$E$28="REAL",AZ36,(AZ36*AZ$14)) * (1 + 'Painel  de Controle'!$C$14)</f>
        <v>0</v>
      </c>
      <c r="BA8" s="70">
        <f>IF('Painel  de Controle'!$E$28="REAL",BA36,(BA36*BA$14)) * (1 + 'Painel  de Controle'!$C$14)</f>
        <v>0</v>
      </c>
      <c r="BB8" s="70">
        <f>IF('Painel  de Controle'!$E$28="REAL",BB36,(BB36*BB$14)) * (1 + 'Painel  de Controle'!$C$14)</f>
        <v>0</v>
      </c>
      <c r="BC8" s="70">
        <f>IF('Painel  de Controle'!$E$28="REAL",BC36,(BC36*BC$14)) * (1 + 'Painel  de Controle'!$C$14)</f>
        <v>0</v>
      </c>
      <c r="BD8" s="70">
        <f>IF('Painel  de Controle'!$E$28="REAL",BD36,(BD36*BD$14)) * (1 + 'Painel  de Controle'!$C$14)</f>
        <v>0</v>
      </c>
      <c r="BE8" s="70">
        <f>IF('Painel  de Controle'!$E$28="REAL",BE36,(BE36*BE$14)) * (1 + 'Painel  de Controle'!$C$14)</f>
        <v>0</v>
      </c>
      <c r="BF8" s="70">
        <f>IF('Painel  de Controle'!$E$28="REAL",BF36,(BF36*BF$14)) * (1 + 'Painel  de Controle'!$C$14)</f>
        <v>0</v>
      </c>
      <c r="BG8" s="70">
        <f>IF('Painel  de Controle'!$E$28="REAL",BG36,(BG36*BG$14)) * (1 + 'Painel  de Controle'!$C$14)</f>
        <v>0</v>
      </c>
      <c r="BH8" s="70">
        <f>IF('Painel  de Controle'!$E$28="REAL",BH36,(BH36*BH$14)) * (1 + 'Painel  de Controle'!$C$14)</f>
        <v>0</v>
      </c>
      <c r="BI8" s="70">
        <f>IF('Painel  de Controle'!$E$28="REAL",BI36,(BI36*BI$14)) * (1 + 'Painel  de Controle'!$C$14)</f>
        <v>0</v>
      </c>
      <c r="BJ8" s="70">
        <f>IF('Painel  de Controle'!$E$28="REAL",BJ36,(BJ36*BJ$14)) * (1 + 'Painel  de Controle'!$C$14)</f>
        <v>0</v>
      </c>
      <c r="BK8" s="70">
        <f>IF('Painel  de Controle'!$E$28="REAL",BK36,(BK36*BK$14)) * (1 + 'Painel  de Controle'!$C$14)</f>
        <v>0</v>
      </c>
      <c r="BL8" s="70">
        <f>IF('Painel  de Controle'!$E$28="REAL",BL36,(BL36*BL$14)) * (1 + 'Painel  de Controle'!$C$14)</f>
        <v>0</v>
      </c>
      <c r="BM8" s="70">
        <f>IF('Painel  de Controle'!$E$28="REAL",BM36,(BM36*BM$14)) * (1 + 'Painel  de Controle'!$C$14)</f>
        <v>0</v>
      </c>
      <c r="BN8" s="70">
        <f>IF('Painel  de Controle'!$E$28="REAL",BN36,(BN36*BN$14)) * (1 + 'Painel  de Controle'!$C$14)</f>
        <v>0</v>
      </c>
      <c r="BO8" s="70">
        <f>IF('Painel  de Controle'!$E$28="REAL",BO36,(BO36*BO$14)) * (1 + 'Painel  de Controle'!$C$14)</f>
        <v>0</v>
      </c>
      <c r="BP8" s="70">
        <f>IF('Painel  de Controle'!$E$28="REAL",BP36,(BP36*BP$14)) * (1 + 'Painel  de Controle'!$C$14)</f>
        <v>0</v>
      </c>
      <c r="BQ8" s="70">
        <f>IF('Painel  de Controle'!$E$28="REAL",BQ36,(BQ36*BQ$14)) * (1 + 'Painel  de Controle'!$C$14)</f>
        <v>0</v>
      </c>
      <c r="BR8" s="70">
        <f>IF('Painel  de Controle'!$E$28="REAL",BR36,(BR36*BR$14)) * (1 + 'Painel  de Controle'!$C$14)</f>
        <v>0</v>
      </c>
      <c r="BS8" s="70">
        <f>IF('Painel  de Controle'!$E$28="REAL",BS36,(BS36*BS$14)) * (1 + 'Painel  de Controle'!$C$14)</f>
        <v>0</v>
      </c>
      <c r="BT8" s="70">
        <f>IF('Painel  de Controle'!$E$28="REAL",BT36,(BT36*BT$14)) * (1 + 'Painel  de Controle'!$C$14)</f>
        <v>0</v>
      </c>
      <c r="BU8" s="70">
        <f>IF('Painel  de Controle'!$E$28="REAL",BU36,(BU36*BU$14)) * (1 + 'Painel  de Controle'!$C$14)</f>
        <v>0</v>
      </c>
      <c r="BV8" s="70">
        <f>IF('Painel  de Controle'!$E$28="REAL",BV36,(BV36*BV$14)) * (1 + 'Painel  de Controle'!$C$14)</f>
        <v>0</v>
      </c>
      <c r="BW8" s="70">
        <f>IF('Painel  de Controle'!$E$28="REAL",BW36,(BW36*BW$14)) * (1 + 'Painel  de Controle'!$C$14)</f>
        <v>0</v>
      </c>
      <c r="BX8" s="70">
        <f>IF('Painel  de Controle'!$E$28="REAL",BX36,(BX36*BX$14)) * (1 + 'Painel  de Controle'!$C$14)</f>
        <v>0</v>
      </c>
      <c r="BY8" s="70">
        <f>IF('Painel  de Controle'!$E$28="REAL",BY36,(BY36*BY$14)) * (1 + 'Painel  de Controle'!$C$14)</f>
        <v>0</v>
      </c>
      <c r="BZ8" s="70">
        <f>IF('Painel  de Controle'!$E$28="REAL",BZ36,(BZ36*BZ$14)) * (1 + 'Painel  de Controle'!$C$14)</f>
        <v>0</v>
      </c>
      <c r="CA8" s="70">
        <f>IF('Painel  de Controle'!$E$28="REAL",CA36,(CA36*CA$14)) * (1 + 'Painel  de Controle'!$C$14)</f>
        <v>0</v>
      </c>
      <c r="CB8" s="70">
        <f>IF('Painel  de Controle'!$E$28="REAL",CB36,(CB36*CB$14)) * (1 + 'Painel  de Controle'!$C$14)</f>
        <v>0</v>
      </c>
      <c r="CC8" s="70">
        <f>IF('Painel  de Controle'!$E$28="REAL",CC36,(CC36*CC$14)) * (1 + 'Painel  de Controle'!$C$14)</f>
        <v>0</v>
      </c>
      <c r="CD8" s="70">
        <f>IF('Painel  de Controle'!$E$28="REAL",CD36,(CD36*CD$14)) * (1 + 'Painel  de Controle'!$C$14)</f>
        <v>0</v>
      </c>
      <c r="CE8" s="70">
        <f>IF('Painel  de Controle'!$E$28="REAL",CE36,(CE36*CE$14)) * (1 + 'Painel  de Controle'!$C$14)</f>
        <v>0</v>
      </c>
      <c r="CF8" s="70">
        <f>IF('Painel  de Controle'!$E$28="REAL",CF36,(CF36*CF$14)) * (1 + 'Painel  de Controle'!$C$14)</f>
        <v>0</v>
      </c>
      <c r="CG8" s="70">
        <f>IF('Painel  de Controle'!$E$28="REAL",CG36,(CG36*CG$14)) * (1 + 'Painel  de Controle'!$C$14)</f>
        <v>0</v>
      </c>
      <c r="CH8" s="70">
        <f>IF('Painel  de Controle'!$E$28="REAL",CH36,(CH36*CH$14)) * (1 + 'Painel  de Controle'!$C$14)</f>
        <v>0</v>
      </c>
      <c r="CI8" s="70">
        <f>IF('Painel  de Controle'!$E$28="REAL",CI36,(CI36*CI$14)) * (1 + 'Painel  de Controle'!$C$14)</f>
        <v>0</v>
      </c>
      <c r="CJ8" s="70">
        <f>IF('Painel  de Controle'!$E$28="REAL",CJ36,(CJ36*CJ$14)) * (1 + 'Painel  de Controle'!$C$14)</f>
        <v>0</v>
      </c>
      <c r="CK8" s="70">
        <f>IF('Painel  de Controle'!$E$28="REAL",CK36,(CK36*CK$14)) * (1 + 'Painel  de Controle'!$C$14)</f>
        <v>0</v>
      </c>
      <c r="CL8" s="70">
        <f>IF('Painel  de Controle'!$E$28="REAL",CL36,(CL36*CL$14)) * (1 + 'Painel  de Controle'!$C$14)</f>
        <v>0</v>
      </c>
      <c r="CM8" s="70">
        <f>IF('Painel  de Controle'!$E$28="REAL",CM36,(CM36*CM$14)) * (1 + 'Painel  de Controle'!$C$14)</f>
        <v>0</v>
      </c>
      <c r="CN8" s="70">
        <f>IF('Painel  de Controle'!$E$28="REAL",CN36,(CN36*CN$14)) * (1 + 'Painel  de Controle'!$C$14)</f>
        <v>0</v>
      </c>
      <c r="CO8" s="70">
        <f>IF('Painel  de Controle'!$E$28="REAL",CO36,(CO36*CO$14)) * (1 + 'Painel  de Controle'!$C$14)</f>
        <v>0</v>
      </c>
      <c r="CP8" s="70">
        <f>IF('Painel  de Controle'!$E$28="REAL",CP36,(CP36*CP$14)) * (1 + 'Painel  de Controle'!$C$14)</f>
        <v>0</v>
      </c>
      <c r="CQ8" s="70">
        <f>IF('Painel  de Controle'!$E$28="REAL",CQ36,(CQ36*CQ$14)) * (1 + 'Painel  de Controle'!$C$14)</f>
        <v>0</v>
      </c>
      <c r="CR8" s="70">
        <f>IF('Painel  de Controle'!$E$28="REAL",CR36,(CR36*CR$14)) * (1 + 'Painel  de Controle'!$C$14)</f>
        <v>0</v>
      </c>
      <c r="CS8" s="70">
        <f>IF('Painel  de Controle'!$E$28="REAL",CS36,(CS36*CS$14)) * (1 + 'Painel  de Controle'!$C$14)</f>
        <v>0</v>
      </c>
      <c r="CT8" s="70">
        <f>IF('Painel  de Controle'!$E$28="REAL",CT36,(CT36*CT$14)) * (1 + 'Painel  de Controle'!$C$14)</f>
        <v>0</v>
      </c>
      <c r="CU8" s="70">
        <f>IF('Painel  de Controle'!$E$28="REAL",CU36,(CU36*CU$14)) * (1 + 'Painel  de Controle'!$C$14)</f>
        <v>0</v>
      </c>
      <c r="CV8" s="70">
        <f>IF('Painel  de Controle'!$E$28="REAL",CV36,(CV36*CV$14)) * (1 + 'Painel  de Controle'!$C$14)</f>
        <v>0</v>
      </c>
      <c r="CW8" s="70">
        <f>IF('Painel  de Controle'!$E$28="REAL",CW36,(CW36*CW$14)) * (1 + 'Painel  de Controle'!$C$14)</f>
        <v>0</v>
      </c>
      <c r="CX8" s="70">
        <f>IF('Painel  de Controle'!$E$28="REAL",CX36,(CX36*CX$14)) * (1 + 'Painel  de Controle'!$C$14)</f>
        <v>0</v>
      </c>
      <c r="CY8" s="70">
        <f>IF('Painel  de Controle'!$E$28="REAL",CY36,(CY36*CY$14)) * (1 + 'Painel  de Controle'!$C$14)</f>
        <v>0</v>
      </c>
      <c r="CZ8" s="70">
        <f>IF('Painel  de Controle'!$E$28="REAL",CZ36,(CZ36*CZ$14)) * (1 + 'Painel  de Controle'!$C$14)</f>
        <v>0</v>
      </c>
      <c r="DA8" s="70">
        <f>IF('Painel  de Controle'!$E$28="REAL",DA36,(DA36*DA$14)) * (1 + 'Painel  de Controle'!$C$14)</f>
        <v>0</v>
      </c>
      <c r="DB8" s="70">
        <f>IF('Painel  de Controle'!$E$28="REAL",DB36,(DB36*DB$14)) * (1 + 'Painel  de Controle'!$C$14)</f>
        <v>0</v>
      </c>
      <c r="DC8" s="70">
        <f>IF('Painel  de Controle'!$E$28="REAL",DC36,(DC36*DC$14)) * (1 + 'Painel  de Controle'!$C$14)</f>
        <v>0</v>
      </c>
      <c r="DD8" s="70">
        <f>IF('Painel  de Controle'!$E$28="REAL",DD36,(DD36*DD$14)) * (1 + 'Painel  de Controle'!$C$14)</f>
        <v>0</v>
      </c>
      <c r="DE8" s="70">
        <f>IF('Painel  de Controle'!$E$28="REAL",DE36,(DE36*DE$14)) * (1 + 'Painel  de Controle'!$C$14)</f>
        <v>0</v>
      </c>
      <c r="DF8" s="70">
        <f>IF('Painel  de Controle'!$E$28="REAL",DF36,(DF36*DF$14)) * (1 + 'Painel  de Controle'!$C$14)</f>
        <v>0</v>
      </c>
      <c r="DG8" s="70">
        <f>IF('Painel  de Controle'!$E$28="REAL",DG36,(DG36*DG$14)) * (1 + 'Painel  de Controle'!$C$14)</f>
        <v>0</v>
      </c>
      <c r="DH8" s="70">
        <f>IF('Painel  de Controle'!$E$28="REAL",DH36,(DH36*DH$14)) * (1 + 'Painel  de Controle'!$C$14)</f>
        <v>0</v>
      </c>
      <c r="DI8" s="70">
        <f>IF('Painel  de Controle'!$E$28="REAL",DI36,(DI36*DI$14)) * (1 + 'Painel  de Controle'!$C$14)</f>
        <v>0</v>
      </c>
      <c r="DJ8" s="70">
        <f>IF('Painel  de Controle'!$E$28="REAL",DJ36,(DJ36*DJ$14)) * (1 + 'Painel  de Controle'!$C$14)</f>
        <v>0</v>
      </c>
      <c r="DK8" s="70">
        <f>IF('Painel  de Controle'!$E$28="REAL",DK36,(DK36*DK$14)) * (1 + 'Painel  de Controle'!$C$14)</f>
        <v>0</v>
      </c>
      <c r="DL8" s="70">
        <f>IF('Painel  de Controle'!$E$28="REAL",DL36,(DL36*DL$14)) * (1 + 'Painel  de Controle'!$C$14)</f>
        <v>0</v>
      </c>
      <c r="DM8" s="70">
        <f>IF('Painel  de Controle'!$E$28="REAL",DM36,(DM36*DM$14)) * (1 + 'Painel  de Controle'!$C$14)</f>
        <v>0</v>
      </c>
      <c r="DN8" s="70">
        <f>IF('Painel  de Controle'!$E$28="REAL",DN36,(DN36*DN$14)) * (1 + 'Painel  de Controle'!$C$14)</f>
        <v>0</v>
      </c>
      <c r="DO8" s="70">
        <f>IF('Painel  de Controle'!$E$28="REAL",DO36,(DO36*DO$14)) * (1 + 'Painel  de Controle'!$C$14)</f>
        <v>0</v>
      </c>
      <c r="DP8" s="70">
        <f>IF('Painel  de Controle'!$E$28="REAL",DP36,(DP36*DP$14)) * (1 + 'Painel  de Controle'!$C$14)</f>
        <v>0</v>
      </c>
      <c r="DQ8" s="70">
        <f>IF('Painel  de Controle'!$E$28="REAL",DQ36,(DQ36*DQ$14)) * (1 + 'Painel  de Controle'!$C$14)</f>
        <v>0</v>
      </c>
      <c r="DR8" s="70">
        <f>IF('Painel  de Controle'!$E$28="REAL",DR36,(DR36*DR$14)) * (1 + 'Painel  de Controle'!$C$14)</f>
        <v>0</v>
      </c>
      <c r="DS8" s="70">
        <f>IF('Painel  de Controle'!$E$28="REAL",DS36,(DS36*DS$14)) * (1 + 'Painel  de Controle'!$C$14)</f>
        <v>0</v>
      </c>
      <c r="DT8" s="70">
        <f>IF('Painel  de Controle'!$E$28="REAL",DT36,(DT36*DT$14)) * (1 + 'Painel  de Controle'!$C$14)</f>
        <v>0</v>
      </c>
      <c r="DU8" s="70">
        <f>IF('Painel  de Controle'!$E$28="REAL",DU36,(DU36*DU$14)) * (1 + 'Painel  de Controle'!$C$14)</f>
        <v>0</v>
      </c>
      <c r="DV8" s="70">
        <f>IF('Painel  de Controle'!$E$28="REAL",DV36,(DV36*DV$14)) * (1 + 'Painel  de Controle'!$C$14)</f>
        <v>0</v>
      </c>
      <c r="DW8" s="70">
        <f>IF('Painel  de Controle'!$E$28="REAL",DW36,(DW36*DW$14)) * (1 + 'Painel  de Controle'!$C$14)</f>
        <v>0</v>
      </c>
      <c r="DX8" s="70">
        <f>IF('Painel  de Controle'!$E$28="REAL",DX36,(DX36*DX$14)) * (1 + 'Painel  de Controle'!$C$14)</f>
        <v>0</v>
      </c>
      <c r="DY8" s="70">
        <f>IF('Painel  de Controle'!$E$28="REAL",DY36,(DY36*DY$14)) * (1 + 'Painel  de Controle'!$C$14)</f>
        <v>0</v>
      </c>
      <c r="DZ8" s="70">
        <f>IF('Painel  de Controle'!$E$28="REAL",DZ36,(DZ36*DZ$14)) * (1 + 'Painel  de Controle'!$C$14)</f>
        <v>0</v>
      </c>
      <c r="EA8" s="70">
        <f>IF('Painel  de Controle'!$E$28="REAL",EA36,(EA36*EA$14)) * (1 + 'Painel  de Controle'!$C$14)</f>
        <v>0</v>
      </c>
      <c r="EB8" s="70">
        <f>IF('Painel  de Controle'!$E$28="REAL",EB36,(EB36*EB$14)) * (1 + 'Painel  de Controle'!$C$14)</f>
        <v>0</v>
      </c>
      <c r="EC8" s="70">
        <f>IF('Painel  de Controle'!$E$28="REAL",EC36,(EC36*EC$14)) * (1 + 'Painel  de Controle'!$C$14)</f>
        <v>0</v>
      </c>
      <c r="ED8" s="70">
        <f>IF('Painel  de Controle'!$E$28="REAL",ED36,(ED36*ED$14)) * (1 + 'Painel  de Controle'!$C$14)</f>
        <v>0</v>
      </c>
      <c r="EE8" s="70">
        <f>IF('Painel  de Controle'!$E$28="REAL",EE36,(EE36*EE$14)) * (1 + 'Painel  de Controle'!$C$14)</f>
        <v>0</v>
      </c>
      <c r="EF8" s="70">
        <f>IF('Painel  de Controle'!$E$28="REAL",EF36,(EF36*EF$14)) * (1 + 'Painel  de Controle'!$C$14)</f>
        <v>0</v>
      </c>
      <c r="EG8" s="70">
        <f>IF('Painel  de Controle'!$E$28="REAL",EG36,(EG36*EG$14)) * (1 + 'Painel  de Controle'!$C$14)</f>
        <v>0</v>
      </c>
      <c r="EH8" s="70">
        <f>IF('Painel  de Controle'!$E$28="REAL",EH36,(EH36*EH$14)) * (1 + 'Painel  de Controle'!$C$14)</f>
        <v>0</v>
      </c>
      <c r="EI8" s="70">
        <f>IF('Painel  de Controle'!$E$28="REAL",EI36,(EI36*EI$14)) * (1 + 'Painel  de Controle'!$C$14)</f>
        <v>0</v>
      </c>
      <c r="EJ8" s="70">
        <f>IF('Painel  de Controle'!$E$28="REAL",EJ36,(EJ36*EJ$14)) * (1 + 'Painel  de Controle'!$C$14)</f>
        <v>0</v>
      </c>
      <c r="EK8" s="70">
        <f>IF('Painel  de Controle'!$E$28="REAL",EK36,(EK36*EK$14)) * (1 + 'Painel  de Controle'!$C$14)</f>
        <v>0</v>
      </c>
      <c r="EL8" s="70">
        <f>IF('Painel  de Controle'!$E$28="REAL",EL36,(EL36*EL$14)) * (1 + 'Painel  de Controle'!$C$14)</f>
        <v>0</v>
      </c>
      <c r="EM8" s="70">
        <f>IF('Painel  de Controle'!$E$28="REAL",EM36,(EM36*EM$14)) * (1 + 'Painel  de Controle'!$C$14)</f>
        <v>0</v>
      </c>
      <c r="EN8" s="70">
        <f>IF('Painel  de Controle'!$E$28="REAL",EN36,(EN36*EN$14)) * (1 + 'Painel  de Controle'!$C$14)</f>
        <v>0</v>
      </c>
      <c r="EO8" s="70">
        <f>IF('Painel  de Controle'!$E$28="REAL",EO36,(EO36*EO$14)) * (1 + 'Painel  de Controle'!$C$14)</f>
        <v>0</v>
      </c>
      <c r="EP8" s="70">
        <f>IF('Painel  de Controle'!$E$28="REAL",EP36,(EP36*EP$14)) * (1 + 'Painel  de Controle'!$C$14)</f>
        <v>0</v>
      </c>
      <c r="EQ8" s="70">
        <f>IF('Painel  de Controle'!$E$28="REAL",EQ36,(EQ36*EQ$14)) * (1 + 'Painel  de Controle'!$C$14)</f>
        <v>0</v>
      </c>
      <c r="ER8" s="70">
        <f>IF('Painel  de Controle'!$E$28="REAL",ER36,(ER36*ER$14)) * (1 + 'Painel  de Controle'!$C$14)</f>
        <v>0</v>
      </c>
      <c r="ES8" s="70">
        <f>IF('Painel  de Controle'!$E$28="REAL",ES36,(ES36*ES$14)) * (1 + 'Painel  de Controle'!$C$14)</f>
        <v>0</v>
      </c>
      <c r="ET8" s="70">
        <f>IF('Painel  de Controle'!$E$28="REAL",ET36,(ET36*ET$14)) * (1 + 'Painel  de Controle'!$C$14)</f>
        <v>0</v>
      </c>
      <c r="EU8" s="70">
        <f>IF('Painel  de Controle'!$E$28="REAL",EU36,(EU36*EU$14)) * (1 + 'Painel  de Controle'!$C$14)</f>
        <v>0</v>
      </c>
      <c r="EV8" s="70">
        <f>IF('Painel  de Controle'!$E$28="REAL",EV36,(EV36*EV$14)) * (1 + 'Painel  de Controle'!$C$14)</f>
        <v>0</v>
      </c>
      <c r="EW8" s="70">
        <f>IF('Painel  de Controle'!$E$28="REAL",EW36,(EW36*EW$14)) * (1 + 'Painel  de Controle'!$C$14)</f>
        <v>0</v>
      </c>
      <c r="EX8" s="70">
        <f>IF('Painel  de Controle'!$E$28="REAL",EX36,(EX36*EX$14)) * (1 + 'Painel  de Controle'!$C$14)</f>
        <v>0</v>
      </c>
      <c r="EY8" s="70">
        <f>IF('Painel  de Controle'!$E$28="REAL",EY36,(EY36*EY$14)) * (1 + 'Painel  de Controle'!$C$14)</f>
        <v>0</v>
      </c>
      <c r="EZ8" s="70">
        <f>IF('Painel  de Controle'!$E$28="REAL",EZ36,(EZ36*EZ$14)) * (1 + 'Painel  de Controle'!$C$14)</f>
        <v>0</v>
      </c>
      <c r="FA8" s="70">
        <f>IF('Painel  de Controle'!$E$28="REAL",FA36,(FA36*FA$14)) * (1 + 'Painel  de Controle'!$C$14)</f>
        <v>0</v>
      </c>
      <c r="FB8" s="70">
        <f>IF('Painel  de Controle'!$E$28="REAL",FB36,(FB36*FB$14)) * (1 + 'Painel  de Controle'!$C$14)</f>
        <v>0</v>
      </c>
      <c r="FC8" s="70">
        <f>IF('Painel  de Controle'!$E$28="REAL",FC36,(FC36*FC$14)) * (1 + 'Painel  de Controle'!$C$14)</f>
        <v>0</v>
      </c>
      <c r="FD8" s="70">
        <f>IF('Painel  de Controle'!$E$28="REAL",FD36,(FD36*FD$14)) * (1 + 'Painel  de Controle'!$C$14)</f>
        <v>0</v>
      </c>
      <c r="FE8" s="70">
        <f>IF('Painel  de Controle'!$E$28="REAL",FE36,(FE36*FE$14)) * (1 + 'Painel  de Controle'!$C$14)</f>
        <v>0</v>
      </c>
      <c r="FF8" s="70">
        <f>IF('Painel  de Controle'!$E$28="REAL",FF36,(FF36*FF$14)) * (1 + 'Painel  de Controle'!$C$14)</f>
        <v>0</v>
      </c>
      <c r="FG8" s="70">
        <f>IF('Painel  de Controle'!$E$28="REAL",FG36,(FG36*FG$14)) * (1 + 'Painel  de Controle'!$C$14)</f>
        <v>0</v>
      </c>
      <c r="FH8" s="70">
        <f>IF('Painel  de Controle'!$E$28="REAL",FH36,(FH36*FH$14)) * (1 + 'Painel  de Controle'!$C$14)</f>
        <v>0</v>
      </c>
      <c r="FI8" s="70">
        <f>IF('Painel  de Controle'!$E$28="REAL",FI36,(FI36*FI$14)) * (1 + 'Painel  de Controle'!$C$14)</f>
        <v>0</v>
      </c>
      <c r="FJ8" s="70">
        <f>IF('Painel  de Controle'!$E$28="REAL",FJ36,(FJ36*FJ$14)) * (1 + 'Painel  de Controle'!$C$14)</f>
        <v>0</v>
      </c>
      <c r="FK8" s="70">
        <f>IF('Painel  de Controle'!$E$28="REAL",FK36,(FK36*FK$14)) * (1 + 'Painel  de Controle'!$C$14)</f>
        <v>0</v>
      </c>
      <c r="FL8" s="70">
        <f>IF('Painel  de Controle'!$E$28="REAL",FL36,(FL36*FL$14)) * (1 + 'Painel  de Controle'!$C$14)</f>
        <v>0</v>
      </c>
      <c r="FM8" s="70">
        <f>IF('Painel  de Controle'!$E$28="REAL",FM36,(FM36*FM$14)) * (1 + 'Painel  de Controle'!$C$14)</f>
        <v>0</v>
      </c>
      <c r="FN8" s="70">
        <f>IF('Painel  de Controle'!$E$28="REAL",FN36,(FN36*FN$14)) * (1 + 'Painel  de Controle'!$C$14)</f>
        <v>0</v>
      </c>
      <c r="FO8" s="70">
        <f>IF('Painel  de Controle'!$E$28="REAL",FO36,(FO36*FO$14)) * (1 + 'Painel  de Controle'!$C$14)</f>
        <v>0</v>
      </c>
      <c r="FP8" s="70">
        <f>IF('Painel  de Controle'!$E$28="REAL",FP36,(FP36*FP$14)) * (1 + 'Painel  de Controle'!$C$14)</f>
        <v>0</v>
      </c>
      <c r="FQ8" s="70">
        <f>IF('Painel  de Controle'!$E$28="REAL",FQ36,(FQ36*FQ$14)) * (1 + 'Painel  de Controle'!$C$14)</f>
        <v>0</v>
      </c>
      <c r="FR8" s="70">
        <f>IF('Painel  de Controle'!$E$28="REAL",FR36,(FR36*FR$14)) * (1 + 'Painel  de Controle'!$C$14)</f>
        <v>0</v>
      </c>
      <c r="FS8" s="70">
        <f>IF('Painel  de Controle'!$E$28="REAL",FS36,(FS36*FS$14)) * (1 + 'Painel  de Controle'!$C$14)</f>
        <v>0</v>
      </c>
      <c r="FT8" s="70">
        <f>IF('Painel  de Controle'!$E$28="REAL",FT36,(FT36*FT$14)) * (1 + 'Painel  de Controle'!$C$14)</f>
        <v>0</v>
      </c>
      <c r="FU8" s="70">
        <f>IF('Painel  de Controle'!$E$28="REAL",FU36,(FU36*FU$14)) * (1 + 'Painel  de Controle'!$C$14)</f>
        <v>0</v>
      </c>
      <c r="FV8" s="70">
        <f>IF('Painel  de Controle'!$E$28="REAL",FV36,(FV36*FV$14)) * (1 + 'Painel  de Controle'!$C$14)</f>
        <v>0</v>
      </c>
      <c r="FW8" s="70">
        <f>IF('Painel  de Controle'!$E$28="REAL",FW36,(FW36*FW$14)) * (1 + 'Painel  de Controle'!$C$14)</f>
        <v>0</v>
      </c>
      <c r="FX8" s="70">
        <f>IF('Painel  de Controle'!$E$28="REAL",FX36,(FX36*FX$14)) * (1 + 'Painel  de Controle'!$C$14)</f>
        <v>0</v>
      </c>
      <c r="FY8" s="70">
        <f>IF('Painel  de Controle'!$E$28="REAL",FY36,(FY36*FY$14)) * (1 + 'Painel  de Controle'!$C$14)</f>
        <v>0</v>
      </c>
      <c r="FZ8" s="70">
        <f>IF('Painel  de Controle'!$E$28="REAL",FZ36,(FZ36*FZ$14)) * (1 + 'Painel  de Controle'!$C$14)</f>
        <v>0</v>
      </c>
      <c r="GA8" s="70">
        <f>IF('Painel  de Controle'!$E$28="REAL",GA36,(GA36*GA$14)) * (1 + 'Painel  de Controle'!$C$14)</f>
        <v>0</v>
      </c>
      <c r="GB8" s="70">
        <f>IF('Painel  de Controle'!$E$28="REAL",GB36,(GB36*GB$14)) * (1 + 'Painel  de Controle'!$C$14)</f>
        <v>0</v>
      </c>
      <c r="GC8" s="70">
        <f>IF('Painel  de Controle'!$E$28="REAL",GC36,(GC36*GC$14)) * (1 + 'Painel  de Controle'!$C$14)</f>
        <v>0</v>
      </c>
      <c r="GD8" s="70">
        <f>IF('Painel  de Controle'!$E$28="REAL",GD36,(GD36*GD$14)) * (1 + 'Painel  de Controle'!$C$14)</f>
        <v>0</v>
      </c>
      <c r="GE8" s="70">
        <f>IF('Painel  de Controle'!$E$28="REAL",GE36,(GE36*GE$14)) * (1 + 'Painel  de Controle'!$C$14)</f>
        <v>0</v>
      </c>
      <c r="GF8" s="70">
        <f>IF('Painel  de Controle'!$E$28="REAL",GF36,(GF36*GF$14)) * (1 + 'Painel  de Controle'!$C$14)</f>
        <v>0</v>
      </c>
      <c r="GG8" s="70">
        <f>IF('Painel  de Controle'!$E$28="REAL",GG36,(GG36*GG$14)) * (1 + 'Painel  de Controle'!$C$14)</f>
        <v>0</v>
      </c>
      <c r="GH8" s="70">
        <f>IF('Painel  de Controle'!$E$28="REAL",GH36,(GH36*GH$14)) * (1 + 'Painel  de Controle'!$C$14)</f>
        <v>0</v>
      </c>
      <c r="GI8" s="70">
        <f>IF('Painel  de Controle'!$E$28="REAL",GI36,(GI36*GI$14)) * (1 + 'Painel  de Controle'!$C$14)</f>
        <v>0</v>
      </c>
      <c r="GJ8" s="70">
        <f>IF('Painel  de Controle'!$E$28="REAL",GJ36,(GJ36*GJ$14)) * (1 + 'Painel  de Controle'!$C$14)</f>
        <v>0</v>
      </c>
      <c r="GK8" s="70">
        <f>IF('Painel  de Controle'!$E$28="REAL",GK36,(GK36*GK$14)) * (1 + 'Painel  de Controle'!$C$14)</f>
        <v>0</v>
      </c>
      <c r="GL8" s="70">
        <f>IF('Painel  de Controle'!$E$28="REAL",GL36,(GL36*GL$14)) * (1 + 'Painel  de Controle'!$C$14)</f>
        <v>0</v>
      </c>
      <c r="GM8" s="70">
        <f>IF('Painel  de Controle'!$E$28="REAL",GM36,(GM36*GM$14)) * (1 + 'Painel  de Controle'!$C$14)</f>
        <v>0</v>
      </c>
      <c r="GN8" s="70">
        <f>IF('Painel  de Controle'!$E$28="REAL",GN36,(GN36*GN$14)) * (1 + 'Painel  de Controle'!$C$14)</f>
        <v>0</v>
      </c>
      <c r="GO8" s="70">
        <f>IF('Painel  de Controle'!$E$28="REAL",GO36,(GO36*GO$14)) * (1 + 'Painel  de Controle'!$C$14)</f>
        <v>0</v>
      </c>
      <c r="GP8" s="70">
        <f>IF('Painel  de Controle'!$E$28="REAL",GP36,(GP36*GP$14)) * (1 + 'Painel  de Controle'!$C$14)</f>
        <v>0</v>
      </c>
      <c r="GQ8" s="70">
        <f>IF('Painel  de Controle'!$E$28="REAL",GQ36,(GQ36*GQ$14)) * (1 + 'Painel  de Controle'!$C$14)</f>
        <v>0</v>
      </c>
      <c r="GR8" s="70">
        <f>IF('Painel  de Controle'!$E$28="REAL",GR36,(GR36*GR$14)) * (1 + 'Painel  de Controle'!$C$14)</f>
        <v>0</v>
      </c>
      <c r="GS8" s="70">
        <f>IF('Painel  de Controle'!$E$28="REAL",GS36,(GS36*GS$14)) * (1 + 'Painel  de Controle'!$C$14)</f>
        <v>0</v>
      </c>
      <c r="GT8" s="70">
        <f>IF('Painel  de Controle'!$E$28="REAL",GT36,(GT36*GT$14)) * (1 + 'Painel  de Controle'!$C$14)</f>
        <v>0</v>
      </c>
      <c r="GU8" s="70">
        <f>IF('Painel  de Controle'!$E$28="REAL",GU36,(GU36*GU$14)) * (1 + 'Painel  de Controle'!$C$14)</f>
        <v>0</v>
      </c>
      <c r="GV8" s="70">
        <f>IF('Painel  de Controle'!$E$28="REAL",GV36,(GV36*GV$14)) * (1 + 'Painel  de Controle'!$C$14)</f>
        <v>0</v>
      </c>
      <c r="GW8" s="70">
        <f>IF('Painel  de Controle'!$E$28="REAL",GW36,(GW36*GW$14)) * (1 + 'Painel  de Controle'!$C$14)</f>
        <v>0</v>
      </c>
      <c r="GX8" s="70">
        <f>IF('Painel  de Controle'!$E$28="REAL",GX36,(GX36*GX$14)) * (1 + 'Painel  de Controle'!$C$14)</f>
        <v>0</v>
      </c>
      <c r="GY8" s="70">
        <f>IF('Painel  de Controle'!$E$28="REAL",GY36,(GY36*GY$14)) * (1 + 'Painel  de Controle'!$C$14)</f>
        <v>0</v>
      </c>
      <c r="GZ8" s="70">
        <f>IF('Painel  de Controle'!$E$28="REAL",GZ36,(GZ36*GZ$14)) * (1 + 'Painel  de Controle'!$C$14)</f>
        <v>0</v>
      </c>
      <c r="HA8" s="70">
        <f>IF('Painel  de Controle'!$E$28="REAL",HA36,(HA36*HA$14)) * (1 + 'Painel  de Controle'!$C$14)</f>
        <v>0</v>
      </c>
      <c r="HB8" s="70">
        <f>IF('Painel  de Controle'!$E$28="REAL",HB36,(HB36*HB$14)) * (1 + 'Painel  de Controle'!$C$14)</f>
        <v>0</v>
      </c>
      <c r="HC8" s="70">
        <f>IF('Painel  de Controle'!$E$28="REAL",HC36,(HC36*HC$14)) * (1 + 'Painel  de Controle'!$C$14)</f>
        <v>0</v>
      </c>
      <c r="HD8" s="70">
        <f>IF('Painel  de Controle'!$E$28="REAL",HD36,(HD36*HD$14)) * (1 + 'Painel  de Controle'!$C$14)</f>
        <v>0</v>
      </c>
      <c r="HE8" s="70">
        <f>IF('Painel  de Controle'!$E$28="REAL",HE36,(HE36*HE$14)) * (1 + 'Painel  de Controle'!$C$14)</f>
        <v>0</v>
      </c>
      <c r="HF8" s="70">
        <f>IF('Painel  de Controle'!$E$28="REAL",HF36,(HF36*HF$14)) * (1 + 'Painel  de Controle'!$C$14)</f>
        <v>0</v>
      </c>
      <c r="HG8" s="70">
        <f>IF('Painel  de Controle'!$E$28="REAL",HG36,(HG36*HG$14)) * (1 + 'Painel  de Controle'!$C$14)</f>
        <v>0</v>
      </c>
      <c r="HH8" s="70">
        <f>IF('Painel  de Controle'!$E$28="REAL",HH36,(HH36*HH$14)) * (1 + 'Painel  de Controle'!$C$14)</f>
        <v>0</v>
      </c>
      <c r="HI8" s="70">
        <f>IF('Painel  de Controle'!$E$28="REAL",HI36,(HI36*HI$14)) * (1 + 'Painel  de Controle'!$C$14)</f>
        <v>0</v>
      </c>
      <c r="HJ8" s="70">
        <f>IF('Painel  de Controle'!$E$28="REAL",HJ36,(HJ36*HJ$14)) * (1 + 'Painel  de Controle'!$C$14)</f>
        <v>0</v>
      </c>
      <c r="HK8" s="70">
        <f>IF('Painel  de Controle'!$E$28="REAL",HK36,(HK36*HK$14)) * (1 + 'Painel  de Controle'!$C$14)</f>
        <v>0</v>
      </c>
      <c r="HL8" s="70">
        <f>IF('Painel  de Controle'!$E$28="REAL",HL36,(HL36*HL$14)) * (1 + 'Painel  de Controle'!$C$14)</f>
        <v>0</v>
      </c>
      <c r="HM8" s="70">
        <f>IF('Painel  de Controle'!$E$28="REAL",HM36,(HM36*HM$14)) * (1 + 'Painel  de Controle'!$C$14)</f>
        <v>0</v>
      </c>
      <c r="HN8" s="70">
        <f>IF('Painel  de Controle'!$E$28="REAL",HN36,(HN36*HN$14)) * (1 + 'Painel  de Controle'!$C$14)</f>
        <v>0</v>
      </c>
      <c r="HO8" s="70">
        <f>IF('Painel  de Controle'!$E$28="REAL",HO36,(HO36*HO$14)) * (1 + 'Painel  de Controle'!$C$14)</f>
        <v>0</v>
      </c>
      <c r="HP8" s="70">
        <f>IF('Painel  de Controle'!$E$28="REAL",HP36,(HP36*HP$14)) * (1 + 'Painel  de Controle'!$C$14)</f>
        <v>0</v>
      </c>
      <c r="HQ8" s="70">
        <f>IF('Painel  de Controle'!$E$28="REAL",HQ36,(HQ36*HQ$14)) * (1 + 'Painel  de Controle'!$C$14)</f>
        <v>0</v>
      </c>
      <c r="HR8" s="70">
        <f>IF('Painel  de Controle'!$E$28="REAL",HR36,(HR36*HR$14)) * (1 + 'Painel  de Controle'!$C$14)</f>
        <v>0</v>
      </c>
      <c r="HS8" s="70">
        <f>IF('Painel  de Controle'!$E$28="REAL",HS36,(HS36*HS$14)) * (1 + 'Painel  de Controle'!$C$14)</f>
        <v>0</v>
      </c>
      <c r="HT8" s="70">
        <f>IF('Painel  de Controle'!$E$28="REAL",HT36,(HT36*HT$14)) * (1 + 'Painel  de Controle'!$C$14)</f>
        <v>0</v>
      </c>
      <c r="HU8" s="70">
        <f>IF('Painel  de Controle'!$E$28="REAL",HU36,(HU36*HU$14)) * (1 + 'Painel  de Controle'!$C$14)</f>
        <v>0</v>
      </c>
      <c r="HV8" s="70">
        <f>IF('Painel  de Controle'!$E$28="REAL",HV36,(HV36*HV$14)) * (1 + 'Painel  de Controle'!$C$14)</f>
        <v>0</v>
      </c>
      <c r="HW8" s="70">
        <f>IF('Painel  de Controle'!$E$28="REAL",HW36,(HW36*HW$14)) * (1 + 'Painel  de Controle'!$C$14)</f>
        <v>0</v>
      </c>
      <c r="HX8" s="70">
        <f>IF('Painel  de Controle'!$E$28="REAL",HX36,(HX36*HX$14)) * (1 + 'Painel  de Controle'!$C$14)</f>
        <v>0</v>
      </c>
      <c r="HY8" s="70">
        <f>IF('Painel  de Controle'!$E$28="REAL",HY36,(HY36*HY$14)) * (1 + 'Painel  de Controle'!$C$14)</f>
        <v>0</v>
      </c>
      <c r="HZ8" s="70">
        <f>IF('Painel  de Controle'!$E$28="REAL",HZ36,(HZ36*HZ$14)) * (1 + 'Painel  de Controle'!$C$14)</f>
        <v>0</v>
      </c>
      <c r="IA8" s="70">
        <f>IF('Painel  de Controle'!$E$28="REAL",IA36,(IA36*IA$14)) * (1 + 'Painel  de Controle'!$C$14)</f>
        <v>0</v>
      </c>
      <c r="IB8" s="70">
        <f>IF('Painel  de Controle'!$E$28="REAL",IB36,(IB36*IB$14)) * (1 + 'Painel  de Controle'!$C$14)</f>
        <v>0</v>
      </c>
      <c r="IC8" s="70">
        <f>IF('Painel  de Controle'!$E$28="REAL",IC36,(IC36*IC$14)) * (1 + 'Painel  de Controle'!$C$14)</f>
        <v>0</v>
      </c>
      <c r="ID8" s="70">
        <f>IF('Painel  de Controle'!$E$28="REAL",ID36,(ID36*ID$14)) * (1 + 'Painel  de Controle'!$C$14)</f>
        <v>0</v>
      </c>
      <c r="IE8" s="70">
        <f>IF('Painel  de Controle'!$E$28="REAL",IE36,(IE36*IE$14)) * (1 + 'Painel  de Controle'!$C$14)</f>
        <v>0</v>
      </c>
      <c r="IF8" s="70">
        <f>IF('Painel  de Controle'!$E$28="REAL",IF36,(IF36*IF$14)) * (1 + 'Painel  de Controle'!$C$14)</f>
        <v>0</v>
      </c>
      <c r="IG8" s="70">
        <f>IF('Painel  de Controle'!$E$28="REAL",IG36,(IG36*IG$14)) * (1 + 'Painel  de Controle'!$C$14)</f>
        <v>0</v>
      </c>
      <c r="IH8" s="70">
        <f>IF('Painel  de Controle'!$E$28="REAL",IH36,(IH36*IH$14)) * (1 + 'Painel  de Controle'!$C$14)</f>
        <v>0</v>
      </c>
      <c r="II8" s="70">
        <f>IF('Painel  de Controle'!$E$28="REAL",II36,(II36*II$14)) * (1 + 'Painel  de Controle'!$C$14)</f>
        <v>0</v>
      </c>
      <c r="IJ8" s="70">
        <f>IF('Painel  de Controle'!$E$28="REAL",IJ36,(IJ36*IJ$14)) * (1 + 'Painel  de Controle'!$C$14)</f>
        <v>0</v>
      </c>
      <c r="IK8" s="70">
        <f>IF('Painel  de Controle'!$E$28="REAL",IK36,(IK36*IK$14)) * (1 + 'Painel  de Controle'!$C$14)</f>
        <v>0</v>
      </c>
      <c r="IL8" s="70">
        <f>IF('Painel  de Controle'!$E$28="REAL",IL36,(IL36*IL$14)) * (1 + 'Painel  de Controle'!$C$14)</f>
        <v>0</v>
      </c>
      <c r="IM8" s="70">
        <f>IF('Painel  de Controle'!$E$28="REAL",IM36,(IM36*IM$14)) * (1 + 'Painel  de Controle'!$C$14)</f>
        <v>0</v>
      </c>
      <c r="IN8" s="70">
        <f>IF('Painel  de Controle'!$E$28="REAL",IN36,(IN36*IN$14)) * (1 + 'Painel  de Controle'!$C$14)</f>
        <v>0</v>
      </c>
      <c r="IO8" s="70">
        <f>IF('Painel  de Controle'!$E$28="REAL",IO36,(IO36*IO$14)) * (1 + 'Painel  de Controle'!$C$14)</f>
        <v>0</v>
      </c>
      <c r="IP8" s="70">
        <f>IF('Painel  de Controle'!$E$28="REAL",IP36,(IP36*IP$14)) * (1 + 'Painel  de Controle'!$C$14)</f>
        <v>0</v>
      </c>
      <c r="IQ8" s="70">
        <f>IF('Painel  de Controle'!$E$28="REAL",IQ36,(IQ36*IQ$14)) * (1 + 'Painel  de Controle'!$C$14)</f>
        <v>0</v>
      </c>
      <c r="IR8" s="70">
        <f>IF('Painel  de Controle'!$E$28="REAL",IR36,(IR36*IR$14)) * (1 + 'Painel  de Controle'!$C$14)</f>
        <v>0</v>
      </c>
      <c r="IS8" s="70">
        <f>IF('Painel  de Controle'!$E$28="REAL",IS36,(IS36*IS$14)) * (1 + 'Painel  de Controle'!$C$14)</f>
        <v>0</v>
      </c>
      <c r="IT8" s="70">
        <f>IF('Painel  de Controle'!$E$28="REAL",IT36,(IT36*IT$14)) * (1 + 'Painel  de Controle'!$C$14)</f>
        <v>0</v>
      </c>
      <c r="IU8" s="70">
        <f>IF('Painel  de Controle'!$E$28="REAL",IU36,(IU36*IU$14)) * (1 + 'Painel  de Controle'!$C$14)</f>
        <v>0</v>
      </c>
      <c r="IV8" s="70">
        <f>IF('Painel  de Controle'!$E$28="REAL",IV36,(IV36*IV$14)) * (1 + 'Painel  de Controle'!$C$14)</f>
        <v>0</v>
      </c>
      <c r="IW8" s="70">
        <f>IF('Painel  de Controle'!$E$28="REAL",IW36,(IW36*IW$14)) * (1 + 'Painel  de Controle'!$C$14)</f>
        <v>0</v>
      </c>
      <c r="IX8" s="70">
        <f>IF('Painel  de Controle'!$E$28="REAL",IX36,(IX36*IX$14)) * (1 + 'Painel  de Controle'!$C$14)</f>
        <v>0</v>
      </c>
      <c r="IY8" s="70">
        <f>IF('Painel  de Controle'!$E$28="REAL",IY36,(IY36*IY$14)) * (1 + 'Painel  de Controle'!$C$14)</f>
        <v>0</v>
      </c>
      <c r="IZ8" s="70">
        <f>IF('Painel  de Controle'!$E$28="REAL",IZ36,(IZ36*IZ$14)) * (1 + 'Painel  de Controle'!$C$14)</f>
        <v>0</v>
      </c>
      <c r="JA8" s="70">
        <f>IF('Painel  de Controle'!$E$28="REAL",JA36,(JA36*JA$14)) * (1 + 'Painel  de Controle'!$C$14)</f>
        <v>0</v>
      </c>
      <c r="JB8" s="70">
        <f>IF('Painel  de Controle'!$E$28="REAL",JB36,(JB36*JB$14)) * (1 + 'Painel  de Controle'!$C$14)</f>
        <v>0</v>
      </c>
      <c r="JC8" s="70">
        <f>IF('Painel  de Controle'!$E$28="REAL",JC36,(JC36*JC$14)) * (1 + 'Painel  de Controle'!$C$14)</f>
        <v>0</v>
      </c>
      <c r="JD8" s="70">
        <f>IF('Painel  de Controle'!$E$28="REAL",JD36,(JD36*JD$14)) * (1 + 'Painel  de Controle'!$C$14)</f>
        <v>0</v>
      </c>
      <c r="JE8" s="70">
        <f>IF('Painel  de Controle'!$E$28="REAL",JE36,(JE36*JE$14)) * (1 + 'Painel  de Controle'!$C$14)</f>
        <v>0</v>
      </c>
      <c r="JF8" s="70">
        <f>IF('Painel  de Controle'!$E$28="REAL",JF36,(JF36*JF$14)) * (1 + 'Painel  de Controle'!$C$14)</f>
        <v>0</v>
      </c>
      <c r="JG8" s="70">
        <f>IF('Painel  de Controle'!$E$28="REAL",JG36,(JG36*JG$14)) * (1 + 'Painel  de Controle'!$C$14)</f>
        <v>0</v>
      </c>
      <c r="JH8" s="70">
        <f>IF('Painel  de Controle'!$E$28="REAL",JH36,(JH36*JH$14)) * (1 + 'Painel  de Controle'!$C$14)</f>
        <v>0</v>
      </c>
      <c r="JI8" s="70">
        <f>IF('Painel  de Controle'!$E$28="REAL",JI36,(JI36*JI$14)) * (1 + 'Painel  de Controle'!$C$14)</f>
        <v>0</v>
      </c>
      <c r="JJ8" s="70">
        <f>IF('Painel  de Controle'!$E$28="REAL",JJ36,(JJ36*JJ$14)) * (1 + 'Painel  de Controle'!$C$14)</f>
        <v>0</v>
      </c>
      <c r="JK8" s="70">
        <f>IF('Painel  de Controle'!$E$28="REAL",JK36,(JK36*JK$14)) * (1 + 'Painel  de Controle'!$C$14)</f>
        <v>0</v>
      </c>
      <c r="JL8" s="70">
        <f>IF('Painel  de Controle'!$E$28="REAL",JL36,(JL36*JL$14)) * (1 + 'Painel  de Controle'!$C$14)</f>
        <v>0</v>
      </c>
      <c r="JM8" s="70">
        <f>IF('Painel  de Controle'!$E$28="REAL",JM36,(JM36*JM$14)) * (1 + 'Painel  de Controle'!$C$14)</f>
        <v>0</v>
      </c>
      <c r="JN8" s="70">
        <f>IF('Painel  de Controle'!$E$28="REAL",JN36,(JN36*JN$14)) * (1 + 'Painel  de Controle'!$C$14)</f>
        <v>0</v>
      </c>
      <c r="JO8" s="70">
        <f>IF('Painel  de Controle'!$E$28="REAL",JO36,(JO36*JO$14)) * (1 + 'Painel  de Controle'!$C$14)</f>
        <v>0</v>
      </c>
      <c r="JP8" s="70">
        <f>IF('Painel  de Controle'!$E$28="REAL",JP36,(JP36*JP$14)) * (1 + 'Painel  de Controle'!$C$14)</f>
        <v>0</v>
      </c>
      <c r="JQ8" s="70">
        <f>IF('Painel  de Controle'!$E$28="REAL",JQ36,(JQ36*JQ$14)) * (1 + 'Painel  de Controle'!$C$14)</f>
        <v>0</v>
      </c>
      <c r="JR8" s="70">
        <f>IF('Painel  de Controle'!$E$28="REAL",JR36,(JR36*JR$14)) * (1 + 'Painel  de Controle'!$C$14)</f>
        <v>0</v>
      </c>
      <c r="JS8" s="70">
        <f>IF('Painel  de Controle'!$E$28="REAL",JS36,(JS36*JS$14)) * (1 + 'Painel  de Controle'!$C$14)</f>
        <v>0</v>
      </c>
      <c r="JT8" s="70">
        <f>IF('Painel  de Controle'!$E$28="REAL",JT36,(JT36*JT$14)) * (1 + 'Painel  de Controle'!$C$14)</f>
        <v>0</v>
      </c>
      <c r="JU8" s="70">
        <f>IF('Painel  de Controle'!$E$28="REAL",JU36,(JU36*JU$14)) * (1 + 'Painel  de Controle'!$C$14)</f>
        <v>0</v>
      </c>
      <c r="JV8" s="70">
        <f>IF('Painel  de Controle'!$E$28="REAL",JV36,(JV36*JV$14)) * (1 + 'Painel  de Controle'!$C$14)</f>
        <v>0</v>
      </c>
      <c r="JW8" s="70">
        <f>IF('Painel  de Controle'!$E$28="REAL",JW36,(JW36*JW$14)) * (1 + 'Painel  de Controle'!$C$14)</f>
        <v>0</v>
      </c>
      <c r="JX8" s="70">
        <f>IF('Painel  de Controle'!$E$28="REAL",JX36,(JX36*JX$14)) * (1 + 'Painel  de Controle'!$C$14)</f>
        <v>0</v>
      </c>
      <c r="JY8" s="70">
        <f>IF('Painel  de Controle'!$E$28="REAL",JY36,(JY36*JY$14)) * (1 + 'Painel  de Controle'!$C$14)</f>
        <v>0</v>
      </c>
      <c r="JZ8" s="70">
        <f>IF('Painel  de Controle'!$E$28="REAL",JZ36,(JZ36*JZ$14)) * (1 + 'Painel  de Controle'!$C$14)</f>
        <v>0</v>
      </c>
      <c r="KA8" s="70">
        <f>IF('Painel  de Controle'!$E$28="REAL",KA36,(KA36*KA$14)) * (1 + 'Painel  de Controle'!$C$14)</f>
        <v>0</v>
      </c>
      <c r="KB8" s="70">
        <f>IF('Painel  de Controle'!$E$28="REAL",KB36,(KB36*KB$14)) * (1 + 'Painel  de Controle'!$C$14)</f>
        <v>0</v>
      </c>
      <c r="KC8" s="70">
        <f>IF('Painel  de Controle'!$E$28="REAL",KC36,(KC36*KC$14)) * (1 + 'Painel  de Controle'!$C$14)</f>
        <v>0</v>
      </c>
      <c r="KD8" s="70">
        <f>IF('Painel  de Controle'!$E$28="REAL",KD36,(KD36*KD$14)) * (1 + 'Painel  de Controle'!$C$14)</f>
        <v>0</v>
      </c>
      <c r="KE8" s="70">
        <f>IF('Painel  de Controle'!$E$28="REAL",KE36,(KE36*KE$14)) * (1 + 'Painel  de Controle'!$C$14)</f>
        <v>0</v>
      </c>
      <c r="KF8" s="70">
        <f>IF('Painel  de Controle'!$E$28="REAL",KF36,(KF36*KF$14)) * (1 + 'Painel  de Controle'!$C$14)</f>
        <v>0</v>
      </c>
      <c r="KG8" s="70">
        <f>IF('Painel  de Controle'!$E$28="REAL",KG36,(KG36*KG$14)) * (1 + 'Painel  de Controle'!$C$14)</f>
        <v>0</v>
      </c>
      <c r="KH8" s="70">
        <f>IF('Painel  de Controle'!$E$28="REAL",KH36,(KH36*KH$14)) * (1 + 'Painel  de Controle'!$C$14)</f>
        <v>0</v>
      </c>
      <c r="KI8" s="70">
        <f>IF('Painel  de Controle'!$E$28="REAL",KI36,(KI36*KI$14)) * (1 + 'Painel  de Controle'!$C$14)</f>
        <v>0</v>
      </c>
      <c r="KJ8" s="70">
        <f>IF('Painel  de Controle'!$E$28="REAL",KJ36,(KJ36*KJ$14)) * (1 + 'Painel  de Controle'!$C$14)</f>
        <v>0</v>
      </c>
      <c r="KK8" s="70">
        <f>IF('Painel  de Controle'!$E$28="REAL",KK36,(KK36*KK$14)) * (1 + 'Painel  de Controle'!$C$14)</f>
        <v>0</v>
      </c>
      <c r="KL8" s="70">
        <f>IF('Painel  de Controle'!$E$28="REAL",KL36,(KL36*KL$14)) * (1 + 'Painel  de Controle'!$C$14)</f>
        <v>0</v>
      </c>
      <c r="KM8" s="70">
        <f>IF('Painel  de Controle'!$E$28="REAL",KM36,(KM36*KM$14)) * (1 + 'Painel  de Controle'!$C$14)</f>
        <v>0</v>
      </c>
      <c r="KN8" s="70">
        <f>IF('Painel  de Controle'!$E$28="REAL",KN36,(KN36*KN$14)) * (1 + 'Painel  de Controle'!$C$14)</f>
        <v>0</v>
      </c>
      <c r="KO8" s="70">
        <f>IF('Painel  de Controle'!$E$28="REAL",KO36,(KO36*KO$14)) * (1 + 'Painel  de Controle'!$C$14)</f>
        <v>0</v>
      </c>
      <c r="KP8" s="70">
        <f>IF('Painel  de Controle'!$E$28="REAL",KP36,(KP36*KP$14)) * (1 + 'Painel  de Controle'!$C$14)</f>
        <v>0</v>
      </c>
      <c r="KQ8" s="70">
        <f>IF('Painel  de Controle'!$E$28="REAL",KQ36,(KQ36*KQ$14)) * (1 + 'Painel  de Controle'!$C$14)</f>
        <v>0</v>
      </c>
      <c r="KR8" s="70">
        <f>IF('Painel  de Controle'!$E$28="REAL",KR36,(KR36*KR$14)) * (1 + 'Painel  de Controle'!$C$14)</f>
        <v>0</v>
      </c>
      <c r="KS8" s="70">
        <f>IF('Painel  de Controle'!$E$28="REAL",KS36,(KS36*KS$14)) * (1 + 'Painel  de Controle'!$C$14)</f>
        <v>0</v>
      </c>
      <c r="KT8" s="70">
        <f>IF('Painel  de Controle'!$E$28="REAL",KT36,(KT36*KT$14)) * (1 + 'Painel  de Controle'!$C$14)</f>
        <v>0</v>
      </c>
      <c r="KU8" s="70">
        <f>IF('Painel  de Controle'!$E$28="REAL",KU36,(KU36*KU$14)) * (1 + 'Painel  de Controle'!$C$14)</f>
        <v>0</v>
      </c>
      <c r="KV8" s="70">
        <f>IF('Painel  de Controle'!$E$28="REAL",KV36,(KV36*KV$14)) * (1 + 'Painel  de Controle'!$C$14)</f>
        <v>0</v>
      </c>
      <c r="KW8" s="70">
        <f>IF('Painel  de Controle'!$E$28="REAL",KW36,(KW36*KW$14)) * (1 + 'Painel  de Controle'!$C$14)</f>
        <v>0</v>
      </c>
      <c r="KX8" s="70">
        <f>IF('Painel  de Controle'!$E$28="REAL",KX36,(KX36*KX$14)) * (1 + 'Painel  de Controle'!$C$14)</f>
        <v>0</v>
      </c>
      <c r="KY8" s="70">
        <f>IF('Painel  de Controle'!$E$28="REAL",KY36,(KY36*KY$14)) * (1 + 'Painel  de Controle'!$C$14)</f>
        <v>0</v>
      </c>
      <c r="KZ8" s="70">
        <f>IF('Painel  de Controle'!$E$28="REAL",KZ36,(KZ36*KZ$14)) * (1 + 'Painel  de Controle'!$C$14)</f>
        <v>0</v>
      </c>
      <c r="LA8" s="70">
        <f>IF('Painel  de Controle'!$E$28="REAL",LA36,(LA36*LA$14)) * (1 + 'Painel  de Controle'!$C$14)</f>
        <v>0</v>
      </c>
      <c r="LB8" s="70">
        <f>IF('Painel  de Controle'!$E$28="REAL",LB36,(LB36*LB$14)) * (1 + 'Painel  de Controle'!$C$14)</f>
        <v>0</v>
      </c>
      <c r="LC8" s="70">
        <f>IF('Painel  de Controle'!$E$28="REAL",LC36,(LC36*LC$14)) * (1 + 'Painel  de Controle'!$C$14)</f>
        <v>0</v>
      </c>
      <c r="LD8" s="70">
        <f>IF('Painel  de Controle'!$E$28="REAL",LD36,(LD36*LD$14)) * (1 + 'Painel  de Controle'!$C$14)</f>
        <v>0</v>
      </c>
      <c r="LE8" s="70">
        <f>IF('Painel  de Controle'!$E$28="REAL",LE36,(LE36*LE$14)) * (1 + 'Painel  de Controle'!$C$14)</f>
        <v>0</v>
      </c>
      <c r="LF8" s="70">
        <f>IF('Painel  de Controle'!$E$28="REAL",LF36,(LF36*LF$14)) * (1 + 'Painel  de Controle'!$C$14)</f>
        <v>0</v>
      </c>
      <c r="LG8" s="70">
        <f>IF('Painel  de Controle'!$E$28="REAL",LG36,(LG36*LG$14)) * (1 + 'Painel  de Controle'!$C$14)</f>
        <v>0</v>
      </c>
      <c r="LH8" s="70">
        <f>IF('Painel  de Controle'!$E$28="REAL",LH36,(LH36*LH$14)) * (1 + 'Painel  de Controle'!$C$14)</f>
        <v>0</v>
      </c>
      <c r="LI8" s="70">
        <f>IF('Painel  de Controle'!$E$28="REAL",LI36,(LI36*LI$14)) * (1 + 'Painel  de Controle'!$C$14)</f>
        <v>0</v>
      </c>
      <c r="LJ8" s="70">
        <f>IF('Painel  de Controle'!$E$28="REAL",LJ36,(LJ36*LJ$14)) * (1 + 'Painel  de Controle'!$C$14)</f>
        <v>0</v>
      </c>
      <c r="LK8" s="70">
        <f>IF('Painel  de Controle'!$E$28="REAL",LK36,(LK36*LK$14)) * (1 + 'Painel  de Controle'!$C$14)</f>
        <v>0</v>
      </c>
      <c r="LL8" s="70">
        <f>IF('Painel  de Controle'!$E$28="REAL",LL36,(LL36*LL$14)) * (1 + 'Painel  de Controle'!$C$14)</f>
        <v>0</v>
      </c>
      <c r="LM8" s="70">
        <f>IF('Painel  de Controle'!$E$28="REAL",LM36,(LM36*LM$14)) * (1 + 'Painel  de Controle'!$C$14)</f>
        <v>0</v>
      </c>
      <c r="LN8" s="70">
        <f>IF('Painel  de Controle'!$E$28="REAL",LN36,(LN36*LN$14)) * (1 + 'Painel  de Controle'!$C$14)</f>
        <v>0</v>
      </c>
      <c r="LO8" s="70">
        <f>IF('Painel  de Controle'!$E$28="REAL",LO36,(LO36*LO$14)) * (1 + 'Painel  de Controle'!$C$14)</f>
        <v>0</v>
      </c>
      <c r="LP8" s="70">
        <f>IF('Painel  de Controle'!$E$28="REAL",LP36,(LP36*LP$14)) * (1 + 'Painel  de Controle'!$C$14)</f>
        <v>0</v>
      </c>
      <c r="LQ8" s="70">
        <f>IF('Painel  de Controle'!$E$28="REAL",LQ36,(LQ36*LQ$14)) * (1 + 'Painel  de Controle'!$C$14)</f>
        <v>0</v>
      </c>
      <c r="LR8" s="70">
        <f>IF('Painel  de Controle'!$E$28="REAL",LR36,(LR36*LR$14)) * (1 + 'Painel  de Controle'!$C$14)</f>
        <v>0</v>
      </c>
      <c r="LS8" s="70">
        <f>IF('Painel  de Controle'!$E$28="REAL",LS36,(LS36*LS$14)) * (1 + 'Painel  de Controle'!$C$14)</f>
        <v>0</v>
      </c>
      <c r="LT8" s="70">
        <f>IF('Painel  de Controle'!$E$28="REAL",LT36,(LT36*LT$14)) * (1 + 'Painel  de Controle'!$C$14)</f>
        <v>0</v>
      </c>
      <c r="LU8" s="70">
        <f>IF('Painel  de Controle'!$E$28="REAL",LU36,(LU36*LU$14)) * (1 + 'Painel  de Controle'!$C$14)</f>
        <v>0</v>
      </c>
      <c r="LV8" s="70">
        <f>IF('Painel  de Controle'!$E$28="REAL",LV36,(LV36*LV$14)) * (1 + 'Painel  de Controle'!$C$14)</f>
        <v>0</v>
      </c>
      <c r="LW8" s="70">
        <f>IF('Painel  de Controle'!$E$28="REAL",LW36,(LW36*LW$14)) * (1 + 'Painel  de Controle'!$C$14)</f>
        <v>0</v>
      </c>
      <c r="LX8" s="70">
        <f>IF('Painel  de Controle'!$E$28="REAL",LX36,(LX36*LX$14)) * (1 + 'Painel  de Controle'!$C$14)</f>
        <v>0</v>
      </c>
      <c r="LY8" s="70">
        <f>IF('Painel  de Controle'!$E$28="REAL",LY36,(LY36*LY$14)) * (1 + 'Painel  de Controle'!$C$14)</f>
        <v>0</v>
      </c>
      <c r="LZ8" s="70">
        <f>IF('Painel  de Controle'!$E$28="REAL",LZ36,(LZ36*LZ$14)) * (1 + 'Painel  de Controle'!$C$14)</f>
        <v>0</v>
      </c>
      <c r="MA8" s="70">
        <f>IF('Painel  de Controle'!$E$28="REAL",MA36,(MA36*MA$14)) * (1 + 'Painel  de Controle'!$C$14)</f>
        <v>0</v>
      </c>
      <c r="MB8" s="70">
        <f>IF('Painel  de Controle'!$E$28="REAL",MB36,(MB36*MB$14)) * (1 + 'Painel  de Controle'!$C$14)</f>
        <v>0</v>
      </c>
      <c r="MC8" s="70">
        <f>IF('Painel  de Controle'!$E$28="REAL",MC36,(MC36*MC$14)) * (1 + 'Painel  de Controle'!$C$14)</f>
        <v>0</v>
      </c>
      <c r="MD8" s="70">
        <f>IF('Painel  de Controle'!$E$28="REAL",MD36,(MD36*MD$14)) * (1 + 'Painel  de Controle'!$C$14)</f>
        <v>0</v>
      </c>
      <c r="ME8" s="70">
        <f>IF('Painel  de Controle'!$E$28="REAL",ME36,(ME36*ME$14)) * (1 + 'Painel  de Controle'!$C$14)</f>
        <v>0</v>
      </c>
      <c r="MF8" s="70">
        <f>IF('Painel  de Controle'!$E$28="REAL",MF36,(MF36*MF$14)) * (1 + 'Painel  de Controle'!$C$14)</f>
        <v>0</v>
      </c>
      <c r="MG8" s="70">
        <f>IF('Painel  de Controle'!$E$28="REAL",MG36,(MG36*MG$14)) * (1 + 'Painel  de Controle'!$C$14)</f>
        <v>0</v>
      </c>
      <c r="MH8" s="70">
        <f>IF('Painel  de Controle'!$E$28="REAL",MH36,(MH36*MH$14)) * (1 + 'Painel  de Controle'!$C$14)</f>
        <v>0</v>
      </c>
      <c r="MI8" s="70">
        <f>IF('Painel  de Controle'!$E$28="REAL",MI36,(MI36*MI$14)) * (1 + 'Painel  de Controle'!$C$14)</f>
        <v>0</v>
      </c>
      <c r="MJ8" s="70">
        <f>IF('Painel  de Controle'!$E$28="REAL",MJ36,(MJ36*MJ$14)) * (1 + 'Painel  de Controle'!$C$14)</f>
        <v>0</v>
      </c>
      <c r="MK8" s="70">
        <f>IF('Painel  de Controle'!$E$28="REAL",MK36,(MK36*MK$14)) * (1 + 'Painel  de Controle'!$C$14)</f>
        <v>0</v>
      </c>
      <c r="ML8" s="70">
        <f>IF('Painel  de Controle'!$E$28="REAL",ML36,(ML36*ML$14)) * (1 + 'Painel  de Controle'!$C$14)</f>
        <v>0</v>
      </c>
      <c r="MM8" s="70">
        <f>IF('Painel  de Controle'!$E$28="REAL",MM36,(MM36*MM$14)) * (1 + 'Painel  de Controle'!$C$14)</f>
        <v>0</v>
      </c>
      <c r="MN8" s="70">
        <f>IF('Painel  de Controle'!$E$28="REAL",MN36,(MN36*MN$14)) * (1 + 'Painel  de Controle'!$C$14)</f>
        <v>0</v>
      </c>
      <c r="MO8" s="70">
        <f>IF('Painel  de Controle'!$E$28="REAL",MO36,(MO36*MO$14)) * (1 + 'Painel  de Controle'!$C$14)</f>
        <v>0</v>
      </c>
      <c r="MP8" s="70">
        <f>IF('Painel  de Controle'!$E$28="REAL",MP36,(MP36*MP$14)) * (1 + 'Painel  de Controle'!$C$14)</f>
        <v>0</v>
      </c>
      <c r="MQ8" s="70">
        <f>IF('Painel  de Controle'!$E$28="REAL",MQ36,(MQ36*MQ$14)) * (1 + 'Painel  de Controle'!$C$14)</f>
        <v>0</v>
      </c>
      <c r="MR8" s="70">
        <f>IF('Painel  de Controle'!$E$28="REAL",MR36,(MR36*MR$14)) * (1 + 'Painel  de Controle'!$C$14)</f>
        <v>0</v>
      </c>
      <c r="MS8" s="70">
        <f>IF('Painel  de Controle'!$E$28="REAL",MS36,(MS36*MS$14)) * (1 + 'Painel  de Controle'!$C$14)</f>
        <v>0</v>
      </c>
      <c r="MT8" s="70">
        <f>IF('Painel  de Controle'!$E$28="REAL",MT36,(MT36*MT$14)) * (1 + 'Painel  de Controle'!$C$14)</f>
        <v>0</v>
      </c>
      <c r="MU8" s="70">
        <f>IF('Painel  de Controle'!$E$28="REAL",MU36,(MU36*MU$14)) * (1 + 'Painel  de Controle'!$C$14)</f>
        <v>0</v>
      </c>
      <c r="MV8" s="70">
        <f>IF('Painel  de Controle'!$E$28="REAL",MV36,(MV36*MV$14)) * (1 + 'Painel  de Controle'!$C$14)</f>
        <v>0</v>
      </c>
      <c r="MW8" s="70">
        <f>IF('Painel  de Controle'!$E$28="REAL",MW36,(MW36*MW$14)) * (1 + 'Painel  de Controle'!$C$14)</f>
        <v>0</v>
      </c>
      <c r="MX8" s="70">
        <f>IF('Painel  de Controle'!$E$28="REAL",MX36,(MX36*MX$14)) * (1 + 'Painel  de Controle'!$C$14)</f>
        <v>0</v>
      </c>
      <c r="MY8" s="70">
        <f>IF('Painel  de Controle'!$E$28="REAL",MY36,(MY36*MY$14)) * (1 + 'Painel  de Controle'!$C$14)</f>
        <v>0</v>
      </c>
      <c r="MZ8" s="70">
        <f>IF('Painel  de Controle'!$E$28="REAL",MZ36,(MZ36*MZ$14)) * (1 + 'Painel  de Controle'!$C$14)</f>
        <v>0</v>
      </c>
      <c r="NA8" s="70">
        <f>IF('Painel  de Controle'!$E$28="REAL",NA36,(NA36*NA$14)) * (1 + 'Painel  de Controle'!$C$14)</f>
        <v>0</v>
      </c>
      <c r="NB8" s="70">
        <f>IF('Painel  de Controle'!$E$28="REAL",NB36,(NB36*NB$14)) * (1 + 'Painel  de Controle'!$C$14)</f>
        <v>0</v>
      </c>
      <c r="NC8" s="70">
        <f>IF('Painel  de Controle'!$E$28="REAL",NC36,(NC36*NC$14)) * (1 + 'Painel  de Controle'!$C$14)</f>
        <v>0</v>
      </c>
      <c r="ND8" s="70">
        <f>IF('Painel  de Controle'!$E$28="REAL",ND36,(ND36*ND$14)) * (1 + 'Painel  de Controle'!$C$14)</f>
        <v>0</v>
      </c>
      <c r="NE8" s="70">
        <f>IF('Painel  de Controle'!$E$28="REAL",NE36,(NE36*NE$14)) * (1 + 'Painel  de Controle'!$C$14)</f>
        <v>0</v>
      </c>
      <c r="NF8" s="70">
        <f>IF('Painel  de Controle'!$E$28="REAL",NF36,(NF36*NF$14)) * (1 + 'Painel  de Controle'!$C$14)</f>
        <v>0</v>
      </c>
      <c r="NG8" s="70">
        <f>IF('Painel  de Controle'!$E$28="REAL",NG36,(NG36*NG$14)) * (1 + 'Painel  de Controle'!$C$14)</f>
        <v>0</v>
      </c>
      <c r="NH8" s="70">
        <f>IF('Painel  de Controle'!$E$28="REAL",NH36,(NH36*NH$14)) * (1 + 'Painel  de Controle'!$C$14)</f>
        <v>0</v>
      </c>
      <c r="NI8" s="70">
        <f>IF('Painel  de Controle'!$E$28="REAL",NI36,(NI36*NI$14)) * (1 + 'Painel  de Controle'!$C$14)</f>
        <v>0</v>
      </c>
      <c r="NJ8" s="70">
        <f>IF('Painel  de Controle'!$E$28="REAL",NJ36,(NJ36*NJ$14)) * (1 + 'Painel  de Controle'!$C$14)</f>
        <v>0</v>
      </c>
      <c r="NK8" s="70">
        <f>IF('Painel  de Controle'!$E$28="REAL",NK36,(NK36*NK$14)) * (1 + 'Painel  de Controle'!$C$14)</f>
        <v>0</v>
      </c>
      <c r="NL8" s="70">
        <f>IF('Painel  de Controle'!$E$28="REAL",NL36,(NL36*NL$14)) * (1 + 'Painel  de Controle'!$C$14)</f>
        <v>0</v>
      </c>
      <c r="NM8" s="70">
        <f>IF('Painel  de Controle'!$E$28="REAL",NM36,(NM36*NM$14)) * (1 + 'Painel  de Controle'!$C$14)</f>
        <v>0</v>
      </c>
      <c r="NN8" s="70">
        <f>IF('Painel  de Controle'!$E$28="REAL",NN36,(NN36*NN$14)) * (1 + 'Painel  de Controle'!$C$14)</f>
        <v>0</v>
      </c>
      <c r="NO8" s="70">
        <f>IF('Painel  de Controle'!$E$28="REAL",NO36,(NO36*NO$14)) * (1 + 'Painel  de Controle'!$C$14)</f>
        <v>0</v>
      </c>
      <c r="NP8" s="70">
        <f>IF('Painel  de Controle'!$E$28="REAL",NP36,(NP36*NP$14)) * (1 + 'Painel  de Controle'!$C$14)</f>
        <v>0</v>
      </c>
      <c r="NQ8" s="70">
        <f>IF('Painel  de Controle'!$E$28="REAL",NQ36,(NQ36*NQ$14)) * (1 + 'Painel  de Controle'!$C$14)</f>
        <v>0</v>
      </c>
      <c r="NR8" s="70">
        <f>IF('Painel  de Controle'!$E$28="REAL",NR36,(NR36*NR$14)) * (1 + 'Painel  de Controle'!$C$14)</f>
        <v>0</v>
      </c>
      <c r="NS8" s="70">
        <f>IF('Painel  de Controle'!$E$28="REAL",NS36,(NS36*NS$14)) * (1 + 'Painel  de Controle'!$C$14)</f>
        <v>0</v>
      </c>
      <c r="NT8" s="70">
        <f>IF('Painel  de Controle'!$E$28="REAL",NT36,(NT36*NT$14)) * (1 + 'Painel  de Controle'!$C$14)</f>
        <v>0</v>
      </c>
      <c r="NU8" s="70">
        <f>IF('Painel  de Controle'!$E$28="REAL",NU36,(NU36*NU$14)) * (1 + 'Painel  de Controle'!$C$14)</f>
        <v>0</v>
      </c>
      <c r="NV8" s="70">
        <f>IF('Painel  de Controle'!$E$28="REAL",NV36,(NV36*NV$14)) * (1 + 'Painel  de Controle'!$C$14)</f>
        <v>0</v>
      </c>
      <c r="NW8" s="70">
        <f>IF('Painel  de Controle'!$E$28="REAL",NW36,(NW36*NW$14)) * (1 + 'Painel  de Controle'!$C$14)</f>
        <v>0</v>
      </c>
      <c r="NX8" s="70">
        <f>IF('Painel  de Controle'!$E$28="REAL",NX36,(NX36*NX$14)) * (1 + 'Painel  de Controle'!$C$14)</f>
        <v>0</v>
      </c>
      <c r="NY8" s="70">
        <f>IF('Painel  de Controle'!$E$28="REAL",NY36,(NY36*NY$14)) * (1 + 'Painel  de Controle'!$C$14)</f>
        <v>0</v>
      </c>
      <c r="NZ8" s="70">
        <f>IF('Painel  de Controle'!$E$28="REAL",NZ36,(NZ36*NZ$14)) * (1 + 'Painel  de Controle'!$C$14)</f>
        <v>0</v>
      </c>
      <c r="OA8" s="70">
        <f>IF('Painel  de Controle'!$E$28="REAL",OA36,(OA36*OA$14)) * (1 + 'Painel  de Controle'!$C$14)</f>
        <v>0</v>
      </c>
      <c r="OB8" s="70">
        <f>IF('Painel  de Controle'!$E$28="REAL",OB36,(OB36*OB$14)) * (1 + 'Painel  de Controle'!$C$14)</f>
        <v>0</v>
      </c>
      <c r="OC8" s="70">
        <f>IF('Painel  de Controle'!$E$28="REAL",OC36,(OC36*OC$14)) * (1 + 'Painel  de Controle'!$C$14)</f>
        <v>0</v>
      </c>
      <c r="OD8" s="70">
        <f>IF('Painel  de Controle'!$E$28="REAL",OD36,(OD36*OD$14)) * (1 + 'Painel  de Controle'!$C$14)</f>
        <v>0</v>
      </c>
      <c r="OE8" s="70">
        <f>IF('Painel  de Controle'!$E$28="REAL",OE36,(OE36*OE$14)) * (1 + 'Painel  de Controle'!$C$14)</f>
        <v>0</v>
      </c>
      <c r="OF8" s="70">
        <f>IF('Painel  de Controle'!$E$28="REAL",OF36,(OF36*OF$14)) * (1 + 'Painel  de Controle'!$C$14)</f>
        <v>0</v>
      </c>
      <c r="OG8" s="70">
        <f>IF('Painel  de Controle'!$E$28="REAL",OG36,(OG36*OG$14)) * (1 + 'Painel  de Controle'!$C$14)</f>
        <v>0</v>
      </c>
      <c r="OH8" s="70">
        <f>IF('Painel  de Controle'!$E$28="REAL",OH36,(OH36*OH$14)) * (1 + 'Painel  de Controle'!$C$14)</f>
        <v>0</v>
      </c>
      <c r="OI8" s="70">
        <f>IF('Painel  de Controle'!$E$28="REAL",OI36,(OI36*OI$14)) * (1 + 'Painel  de Controle'!$C$14)</f>
        <v>0</v>
      </c>
      <c r="OJ8" s="70">
        <f>IF('Painel  de Controle'!$E$28="REAL",OJ36,(OJ36*OJ$14)) * (1 + 'Painel  de Controle'!$C$14)</f>
        <v>0</v>
      </c>
      <c r="OK8" s="70">
        <f>IF('Painel  de Controle'!$E$28="REAL",OK36,(OK36*OK$14)) * (1 + 'Painel  de Controle'!$C$14)</f>
        <v>0</v>
      </c>
      <c r="OL8" s="70">
        <f>IF('Painel  de Controle'!$E$28="REAL",OL36,(OL36*OL$14)) * (1 + 'Painel  de Controle'!$C$14)</f>
        <v>0</v>
      </c>
      <c r="OM8" s="70">
        <f>IF('Painel  de Controle'!$E$28="REAL",OM36,(OM36*OM$14)) * (1 + 'Painel  de Controle'!$C$14)</f>
        <v>0</v>
      </c>
      <c r="ON8" s="70">
        <f>IF('Painel  de Controle'!$E$28="REAL",ON36,(ON36*ON$14)) * (1 + 'Painel  de Controle'!$C$14)</f>
        <v>0</v>
      </c>
      <c r="OO8" s="70">
        <f>IF('Painel  de Controle'!$E$28="REAL",OO36,(OO36*OO$14)) * (1 + 'Painel  de Controle'!$C$14)</f>
        <v>0</v>
      </c>
      <c r="OP8" s="70">
        <f>IF('Painel  de Controle'!$E$28="REAL",OP36,(OP36*OP$14)) * (1 + 'Painel  de Controle'!$C$14)</f>
        <v>0</v>
      </c>
      <c r="OQ8" s="70">
        <f>IF('Painel  de Controle'!$E$28="REAL",OQ36,(OQ36*OQ$14)) * (1 + 'Painel  de Controle'!$C$14)</f>
        <v>0</v>
      </c>
      <c r="OR8" s="70">
        <f>IF('Painel  de Controle'!$E$28="REAL",OR36,(OR36*OR$14)) * (1 + 'Painel  de Controle'!$C$14)</f>
        <v>0</v>
      </c>
      <c r="OS8" s="70">
        <f>IF('Painel  de Controle'!$E$28="REAL",OS36,(OS36*OS$14)) * (1 + 'Painel  de Controle'!$C$14)</f>
        <v>0</v>
      </c>
      <c r="OT8" s="70">
        <f>IF('Painel  de Controle'!$E$28="REAL",OT36,(OT36*OT$14)) * (1 + 'Painel  de Controle'!$C$14)</f>
        <v>0</v>
      </c>
      <c r="OU8" s="70">
        <f>IF('Painel  de Controle'!$E$28="REAL",OU36,(OU36*OU$14)) * (1 + 'Painel  de Controle'!$C$14)</f>
        <v>0</v>
      </c>
      <c r="OV8" s="70">
        <f>IF('Painel  de Controle'!$E$28="REAL",OV36,(OV36*OV$14)) * (1 + 'Painel  de Controle'!$C$14)</f>
        <v>0</v>
      </c>
      <c r="OW8" s="70">
        <f>IF('Painel  de Controle'!$E$28="REAL",OW36,(OW36*OW$14)) * (1 + 'Painel  de Controle'!$C$14)</f>
        <v>0</v>
      </c>
      <c r="OX8" s="70">
        <f>IF('Painel  de Controle'!$E$28="REAL",OX36,(OX36*OX$14)) * (1 + 'Painel  de Controle'!$C$14)</f>
        <v>0</v>
      </c>
      <c r="OY8" s="70">
        <f>IF('Painel  de Controle'!$E$28="REAL",OY36,(OY36*OY$14)) * (1 + 'Painel  de Controle'!$C$14)</f>
        <v>0</v>
      </c>
      <c r="OZ8" s="70">
        <f>IF('Painel  de Controle'!$E$28="REAL",OZ36,(OZ36*OZ$14)) * (1 + 'Painel  de Controle'!$C$14)</f>
        <v>0</v>
      </c>
      <c r="PA8" s="70">
        <f>IF('Painel  de Controle'!$E$28="REAL",PA36,(PA36*PA$14)) * (1 + 'Painel  de Controle'!$C$14)</f>
        <v>0</v>
      </c>
      <c r="PB8" s="70">
        <f>IF('Painel  de Controle'!$E$28="REAL",PB36,(PB36*PB$14)) * (1 + 'Painel  de Controle'!$C$14)</f>
        <v>0</v>
      </c>
      <c r="PC8" s="70">
        <f>IF('Painel  de Controle'!$E$28="REAL",PC36,(PC36*PC$14)) * (1 + 'Painel  de Controle'!$C$14)</f>
        <v>0</v>
      </c>
      <c r="PD8" s="70">
        <f>IF('Painel  de Controle'!$E$28="REAL",PD36,(PD36*PD$14)) * (1 + 'Painel  de Controle'!$C$14)</f>
        <v>0</v>
      </c>
      <c r="PE8" s="70">
        <f>IF('Painel  de Controle'!$E$28="REAL",PE36,(PE36*PE$14)) * (1 + 'Painel  de Controle'!$C$14)</f>
        <v>0</v>
      </c>
      <c r="PF8" s="70">
        <f>IF('Painel  de Controle'!$E$28="REAL",PF36,(PF36*PF$14)) * (1 + 'Painel  de Controle'!$C$14)</f>
        <v>0</v>
      </c>
      <c r="PG8" s="70">
        <f>IF('Painel  de Controle'!$E$28="REAL",PG36,(PG36*PG$14)) * (1 + 'Painel  de Controle'!$C$14)</f>
        <v>0</v>
      </c>
      <c r="PH8" s="70">
        <f>IF('Painel  de Controle'!$E$28="REAL",PH36,(PH36*PH$14)) * (1 + 'Painel  de Controle'!$C$14)</f>
        <v>0</v>
      </c>
      <c r="PI8" s="70">
        <f>IF('Painel  de Controle'!$E$28="REAL",PI36,(PI36*PI$14)) * (1 + 'Painel  de Controle'!$C$14)</f>
        <v>0</v>
      </c>
      <c r="PJ8" s="70">
        <f>IF('Painel  de Controle'!$E$28="REAL",PJ36,(PJ36*PJ$14)) * (1 + 'Painel  de Controle'!$C$14)</f>
        <v>0</v>
      </c>
      <c r="PK8" s="70">
        <f>IF('Painel  de Controle'!$E$28="REAL",PK36,(PK36*PK$14)) * (1 + 'Painel  de Controle'!$C$14)</f>
        <v>0</v>
      </c>
      <c r="PL8" s="70">
        <f>IF('Painel  de Controle'!$E$28="REAL",PL36,(PL36*PL$14)) * (1 + 'Painel  de Controle'!$C$14)</f>
        <v>0</v>
      </c>
      <c r="PM8" s="70">
        <f>IF('Painel  de Controle'!$E$28="REAL",PM36,(PM36*PM$14)) * (1 + 'Painel  de Controle'!$C$14)</f>
        <v>0</v>
      </c>
      <c r="PN8" s="70">
        <f>IF('Painel  de Controle'!$E$28="REAL",PN36,(PN36*PN$14)) * (1 + 'Painel  de Controle'!$C$14)</f>
        <v>0</v>
      </c>
      <c r="PO8" s="70">
        <f>IF('Painel  de Controle'!$E$28="REAL",PO36,(PO36*PO$14)) * (1 + 'Painel  de Controle'!$C$14)</f>
        <v>0</v>
      </c>
      <c r="PP8" s="70">
        <f>IF('Painel  de Controle'!$E$28="REAL",PP36,(PP36*PP$14)) * (1 + 'Painel  de Controle'!$C$14)</f>
        <v>0</v>
      </c>
      <c r="PQ8" s="70">
        <f>IF('Painel  de Controle'!$E$28="REAL",PQ36,(PQ36*PQ$14)) * (1 + 'Painel  de Controle'!$C$14)</f>
        <v>0</v>
      </c>
      <c r="PR8" s="70">
        <f>IF('Painel  de Controle'!$E$28="REAL",PR36,(PR36*PR$14)) * (1 + 'Painel  de Controle'!$C$14)</f>
        <v>0</v>
      </c>
      <c r="PS8" s="70">
        <f>IF('Painel  de Controle'!$E$28="REAL",PS36,(PS36*PS$14)) * (1 + 'Painel  de Controle'!$C$14)</f>
        <v>0</v>
      </c>
      <c r="PT8" s="70">
        <f>IF('Painel  de Controle'!$E$28="REAL",PT36,(PT36*PT$14)) * (1 + 'Painel  de Controle'!$C$14)</f>
        <v>0</v>
      </c>
      <c r="PU8" s="70">
        <f>IF('Painel  de Controle'!$E$28="REAL",PU36,(PU36*PU$14)) * (1 + 'Painel  de Controle'!$C$14)</f>
        <v>0</v>
      </c>
      <c r="PV8" s="70">
        <f>IF('Painel  de Controle'!$E$28="REAL",PV36,(PV36*PV$14)) * (1 + 'Painel  de Controle'!$C$14)</f>
        <v>0</v>
      </c>
      <c r="PW8" s="70">
        <f>IF('Painel  de Controle'!$E$28="REAL",PW36,(PW36*PW$14)) * (1 + 'Painel  de Controle'!$C$14)</f>
        <v>0</v>
      </c>
      <c r="PX8" s="70">
        <f>IF('Painel  de Controle'!$E$28="REAL",PX36,(PX36*PX$14)) * (1 + 'Painel  de Controle'!$C$14)</f>
        <v>0</v>
      </c>
      <c r="PY8" s="70">
        <f>IF('Painel  de Controle'!$E$28="REAL",PY36,(PY36*PY$14)) * (1 + 'Painel  de Controle'!$C$14)</f>
        <v>0</v>
      </c>
      <c r="PZ8" s="70">
        <f>IF('Painel  de Controle'!$E$28="REAL",PZ36,(PZ36*PZ$14)) * (1 + 'Painel  de Controle'!$C$14)</f>
        <v>0</v>
      </c>
      <c r="QA8" s="70">
        <f>IF('Painel  de Controle'!$E$28="REAL",QA36,(QA36*QA$14)) * (1 + 'Painel  de Controle'!$C$14)</f>
        <v>0</v>
      </c>
      <c r="QB8" s="70">
        <f>IF('Painel  de Controle'!$E$28="REAL",QB36,(QB36*QB$14)) * (1 + 'Painel  de Controle'!$C$14)</f>
        <v>0</v>
      </c>
      <c r="QC8" s="70">
        <f>IF('Painel  de Controle'!$E$28="REAL",QC36,(QC36*QC$14)) * (1 + 'Painel  de Controle'!$C$14)</f>
        <v>0</v>
      </c>
      <c r="QD8" s="70">
        <f>IF('Painel  de Controle'!$E$28="REAL",QD36,(QD36*QD$14)) * (1 + 'Painel  de Controle'!$C$14)</f>
        <v>0</v>
      </c>
      <c r="QE8" s="70">
        <f>IF('Painel  de Controle'!$E$28="REAL",QE36,(QE36*QE$14)) * (1 + 'Painel  de Controle'!$C$14)</f>
        <v>0</v>
      </c>
      <c r="QF8" s="70">
        <f>IF('Painel  de Controle'!$E$28="REAL",QF36,(QF36*QF$14)) * (1 + 'Painel  de Controle'!$C$14)</f>
        <v>0</v>
      </c>
      <c r="QG8" s="70">
        <f>IF('Painel  de Controle'!$E$28="REAL",QG36,(QG36*QG$14)) * (1 + 'Painel  de Controle'!$C$14)</f>
        <v>0</v>
      </c>
      <c r="QH8" s="70">
        <f>IF('Painel  de Controle'!$E$28="REAL",QH36,(QH36*QH$14)) * (1 + 'Painel  de Controle'!$C$14)</f>
        <v>0</v>
      </c>
      <c r="QI8" s="70">
        <f>IF('Painel  de Controle'!$E$28="REAL",QI36,(QI36*QI$14)) * (1 + 'Painel  de Controle'!$C$14)</f>
        <v>0</v>
      </c>
      <c r="QJ8" s="70">
        <f>IF('Painel  de Controle'!$E$28="REAL",QJ36,(QJ36*QJ$14)) * (1 + 'Painel  de Controle'!$C$14)</f>
        <v>0</v>
      </c>
      <c r="QK8" s="70">
        <f>IF('Painel  de Controle'!$E$28="REAL",QK36,(QK36*QK$14)) * (1 + 'Painel  de Controle'!$C$14)</f>
        <v>0</v>
      </c>
      <c r="QL8" s="70">
        <f>IF('Painel  de Controle'!$E$28="REAL",QL36,(QL36*QL$14)) * (1 + 'Painel  de Controle'!$C$14)</f>
        <v>0</v>
      </c>
      <c r="QM8" s="70">
        <f>IF('Painel  de Controle'!$E$28="REAL",QM36,(QM36*QM$14)) * (1 + 'Painel  de Controle'!$C$14)</f>
        <v>0</v>
      </c>
      <c r="QN8" s="70">
        <f>IF('Painel  de Controle'!$E$28="REAL",QN36,(QN36*QN$14)) * (1 + 'Painel  de Controle'!$C$14)</f>
        <v>0</v>
      </c>
      <c r="QO8" s="70">
        <f>IF('Painel  de Controle'!$E$28="REAL",QO36,(QO36*QO$14)) * (1 + 'Painel  de Controle'!$C$14)</f>
        <v>0</v>
      </c>
      <c r="QP8" s="70">
        <f>IF('Painel  de Controle'!$E$28="REAL",QP36,(QP36*QP$14)) * (1 + 'Painel  de Controle'!$C$14)</f>
        <v>0</v>
      </c>
      <c r="QQ8" s="70">
        <f>IF('Painel  de Controle'!$E$28="REAL",QQ36,(QQ36*QQ$14)) * (1 + 'Painel  de Controle'!$C$14)</f>
        <v>0</v>
      </c>
      <c r="QR8" s="70">
        <f>IF('Painel  de Controle'!$E$28="REAL",QR36,(QR36*QR$14)) * (1 + 'Painel  de Controle'!$C$14)</f>
        <v>0</v>
      </c>
      <c r="QS8" s="70">
        <f>IF('Painel  de Controle'!$E$28="REAL",QS36,(QS36*QS$14)) * (1 + 'Painel  de Controle'!$C$14)</f>
        <v>0</v>
      </c>
      <c r="QT8" s="70">
        <f>IF('Painel  de Controle'!$E$28="REAL",QT36,(QT36*QT$14)) * (1 + 'Painel  de Controle'!$C$14)</f>
        <v>0</v>
      </c>
      <c r="QU8" s="70">
        <f>IF('Painel  de Controle'!$E$28="REAL",QU36,(QU36*QU$14)) * (1 + 'Painel  de Controle'!$C$14)</f>
        <v>0</v>
      </c>
      <c r="QV8" s="70">
        <f>IF('Painel  de Controle'!$E$28="REAL",QV36,(QV36*QV$14)) * (1 + 'Painel  de Controle'!$C$14)</f>
        <v>0</v>
      </c>
      <c r="QW8" s="70">
        <f>IF('Painel  de Controle'!$E$28="REAL",QW36,(QW36*QW$14)) * (1 + 'Painel  de Controle'!$C$14)</f>
        <v>0</v>
      </c>
      <c r="QX8" s="70">
        <f>IF('Painel  de Controle'!$E$28="REAL",QX36,(QX36*QX$14)) * (1 + 'Painel  de Controle'!$C$14)</f>
        <v>0</v>
      </c>
      <c r="QY8" s="70">
        <f>IF('Painel  de Controle'!$E$28="REAL",QY36,(QY36*QY$14)) * (1 + 'Painel  de Controle'!$C$14)</f>
        <v>0</v>
      </c>
      <c r="QZ8" s="70">
        <f>IF('Painel  de Controle'!$E$28="REAL",QZ36,(QZ36*QZ$14)) * (1 + 'Painel  de Controle'!$C$14)</f>
        <v>0</v>
      </c>
      <c r="RA8" s="70">
        <f>IF('Painel  de Controle'!$E$28="REAL",RA36,(RA36*RA$14)) * (1 + 'Painel  de Controle'!$C$14)</f>
        <v>0</v>
      </c>
      <c r="RB8" s="70">
        <f>IF('Painel  de Controle'!$E$28="REAL",RB36,(RB36*RB$14)) * (1 + 'Painel  de Controle'!$C$14)</f>
        <v>0</v>
      </c>
      <c r="RC8" s="70">
        <f>IF('Painel  de Controle'!$E$28="REAL",RC36,(RC36*RC$14)) * (1 + 'Painel  de Controle'!$C$14)</f>
        <v>0</v>
      </c>
      <c r="RD8" s="70">
        <f>IF('Painel  de Controle'!$E$28="REAL",RD36,(RD36*RD$14)) * (1 + 'Painel  de Controle'!$C$14)</f>
        <v>0</v>
      </c>
      <c r="RE8" s="70">
        <f>IF('Painel  de Controle'!$E$28="REAL",RE36,(RE36*RE$14)) * (1 + 'Painel  de Controle'!$C$14)</f>
        <v>0</v>
      </c>
      <c r="RF8" s="70">
        <f>IF('Painel  de Controle'!$E$28="REAL",RF36,(RF36*RF$14)) * (1 + 'Painel  de Controle'!$C$14)</f>
        <v>0</v>
      </c>
      <c r="RG8" s="70">
        <f>IF('Painel  de Controle'!$E$28="REAL",RG36,(RG36*RG$14)) * (1 + 'Painel  de Controle'!$C$14)</f>
        <v>0</v>
      </c>
      <c r="RH8" s="70">
        <f>IF('Painel  de Controle'!$E$28="REAL",RH36,(RH36*RH$14)) * (1 + 'Painel  de Controle'!$C$14)</f>
        <v>0</v>
      </c>
    </row>
    <row r="9" spans="1:476" ht="15.75" customHeight="1">
      <c r="A9" s="50"/>
      <c r="B9" s="380" t="str">
        <f>B38</f>
        <v>Equipamentos</v>
      </c>
      <c r="C9" s="210"/>
      <c r="D9" s="210"/>
      <c r="E9" s="82">
        <f>SUM(H9:AR9)</f>
        <v>0</v>
      </c>
      <c r="F9" s="214"/>
      <c r="G9" s="212"/>
      <c r="H9" s="70">
        <f>SUM(AS9:BD9)</f>
        <v>0</v>
      </c>
      <c r="I9" s="70">
        <f>SUM(BE9:BP9)</f>
        <v>0</v>
      </c>
      <c r="J9" s="70">
        <f>SUM(BQ9:CB9)</f>
        <v>0</v>
      </c>
      <c r="K9" s="70">
        <f>SUM(CC9:CN9)</f>
        <v>0</v>
      </c>
      <c r="L9" s="70">
        <f>SUM(CO9:CZ9)</f>
        <v>0</v>
      </c>
      <c r="M9" s="70">
        <f>SUM(DA9:DL9)</f>
        <v>0</v>
      </c>
      <c r="N9" s="70">
        <f>SUM(DM9:DX9)</f>
        <v>0</v>
      </c>
      <c r="O9" s="70">
        <f>SUM(DY9:EJ9)</f>
        <v>0</v>
      </c>
      <c r="P9" s="70">
        <f>SUM(EK9:EV9)</f>
        <v>0</v>
      </c>
      <c r="Q9" s="70">
        <f>SUM(EW9:FH9)</f>
        <v>0</v>
      </c>
      <c r="R9" s="70">
        <f>SUM(FI9:FT9)</f>
        <v>0</v>
      </c>
      <c r="S9" s="70">
        <f>SUM(FU9:GF9)</f>
        <v>0</v>
      </c>
      <c r="T9" s="70">
        <f>SUM(GG9:GR9)</f>
        <v>0</v>
      </c>
      <c r="U9" s="70">
        <f>SUM(GS9:HD9)</f>
        <v>0</v>
      </c>
      <c r="V9" s="70">
        <f>SUM(HE9:HP9)</f>
        <v>0</v>
      </c>
      <c r="W9" s="70">
        <f>SUM(HQ9:IB9)</f>
        <v>0</v>
      </c>
      <c r="X9" s="70">
        <f>SUM(IC9:IN9)</f>
        <v>0</v>
      </c>
      <c r="Y9" s="70">
        <f>SUM(IO9:IZ9)</f>
        <v>0</v>
      </c>
      <c r="Z9" s="70">
        <f>SUM(JA9:JL9)</f>
        <v>0</v>
      </c>
      <c r="AA9" s="70">
        <f>SUM(JM9:JX9)</f>
        <v>0</v>
      </c>
      <c r="AB9" s="70">
        <f>SUM(JY9:KJ9)</f>
        <v>0</v>
      </c>
      <c r="AC9" s="70">
        <f>SUM(KK9:KV9)</f>
        <v>0</v>
      </c>
      <c r="AD9" s="70">
        <f>SUM(KW9:LH9)</f>
        <v>0</v>
      </c>
      <c r="AE9" s="70">
        <f>SUM(LI9:LT9)</f>
        <v>0</v>
      </c>
      <c r="AF9" s="70">
        <f>SUM(LU9:MF9)</f>
        <v>0</v>
      </c>
      <c r="AG9" s="70">
        <f>SUM(MG9:MR9)</f>
        <v>0</v>
      </c>
      <c r="AH9" s="70">
        <f>SUM(MS9:ND9)</f>
        <v>0</v>
      </c>
      <c r="AI9" s="70">
        <f>SUM(NE9:NP9)</f>
        <v>0</v>
      </c>
      <c r="AJ9" s="70">
        <f>SUM(NQ9:OB9)</f>
        <v>0</v>
      </c>
      <c r="AK9" s="70">
        <f>SUM(OC9:ON9)</f>
        <v>0</v>
      </c>
      <c r="AL9" s="70">
        <f>SUM(OO9:OZ9)</f>
        <v>0</v>
      </c>
      <c r="AM9" s="70">
        <f>SUM(PA9:PL9)</f>
        <v>0</v>
      </c>
      <c r="AN9" s="70">
        <f>SUM(PM9:PX9)</f>
        <v>0</v>
      </c>
      <c r="AO9" s="70">
        <f>SUM(PY9:QJ9)</f>
        <v>0</v>
      </c>
      <c r="AP9" s="70">
        <f>SUM(QK9:QV9)</f>
        <v>0</v>
      </c>
      <c r="AQ9" s="70">
        <f>SUM(QW9:RH9)</f>
        <v>0</v>
      </c>
      <c r="AR9" s="214"/>
      <c r="AS9" s="70">
        <f>IF('Painel  de Controle'!$E$28="REAL",AS47,(AS47*AS$14)) * (1 + 'Painel  de Controle'!$C$14)</f>
        <v>0</v>
      </c>
      <c r="AT9" s="70">
        <f>IF('Painel  de Controle'!$E$28="REAL",AT47,(AT47*AT$14)) * (1 + 'Painel  de Controle'!$C$14)</f>
        <v>0</v>
      </c>
      <c r="AU9" s="70">
        <f>IF('Painel  de Controle'!$E$28="REAL",AU47,(AU47*AU$14)) * (1 + 'Painel  de Controle'!$C$14)</f>
        <v>0</v>
      </c>
      <c r="AV9" s="70">
        <f>IF('Painel  de Controle'!$E$28="REAL",AV47,(AV47*AV$14)) * (1 + 'Painel  de Controle'!$C$14)</f>
        <v>0</v>
      </c>
      <c r="AW9" s="70">
        <f>IF('Painel  de Controle'!$E$28="REAL",AW47,(AW47*AW$14)) * (1 + 'Painel  de Controle'!$C$14)</f>
        <v>0</v>
      </c>
      <c r="AX9" s="70">
        <f>IF('Painel  de Controle'!$E$28="REAL",AX47,(AX47*AX$14)) * (1 + 'Painel  de Controle'!$C$14)</f>
        <v>0</v>
      </c>
      <c r="AY9" s="70">
        <f>IF('Painel  de Controle'!$E$28="REAL",AY47,(AY47*AY$14)) * (1 + 'Painel  de Controle'!$C$14)</f>
        <v>0</v>
      </c>
      <c r="AZ9" s="70">
        <f>IF('Painel  de Controle'!$E$28="REAL",AZ47,(AZ47*AZ$14)) * (1 + 'Painel  de Controle'!$C$14)</f>
        <v>0</v>
      </c>
      <c r="BA9" s="70">
        <f>IF('Painel  de Controle'!$E$28="REAL",BA47,(BA47*BA$14)) * (1 + 'Painel  de Controle'!$C$14)</f>
        <v>0</v>
      </c>
      <c r="BB9" s="70">
        <f>IF('Painel  de Controle'!$E$28="REAL",BB47,(BB47*BB$14)) * (1 + 'Painel  de Controle'!$C$14)</f>
        <v>0</v>
      </c>
      <c r="BC9" s="70">
        <f>IF('Painel  de Controle'!$E$28="REAL",BC47,(BC47*BC$14)) * (1 + 'Painel  de Controle'!$C$14)</f>
        <v>0</v>
      </c>
      <c r="BD9" s="70">
        <f>IF('Painel  de Controle'!$E$28="REAL",BD47,(BD47*BD$14)) * (1 + 'Painel  de Controle'!$C$14)</f>
        <v>0</v>
      </c>
      <c r="BE9" s="70">
        <f>IF('Painel  de Controle'!$E$28="REAL",BE47,(BE47*BE$14)) * (1 + 'Painel  de Controle'!$C$14)</f>
        <v>0</v>
      </c>
      <c r="BF9" s="70">
        <f>IF('Painel  de Controle'!$E$28="REAL",BF47,(BF47*BF$14)) * (1 + 'Painel  de Controle'!$C$14)</f>
        <v>0</v>
      </c>
      <c r="BG9" s="70">
        <f>IF('Painel  de Controle'!$E$28="REAL",BG47,(BG47*BG$14)) * (1 + 'Painel  de Controle'!$C$14)</f>
        <v>0</v>
      </c>
      <c r="BH9" s="70">
        <f>IF('Painel  de Controle'!$E$28="REAL",BH47,(BH47*BH$14)) * (1 + 'Painel  de Controle'!$C$14)</f>
        <v>0</v>
      </c>
      <c r="BI9" s="70">
        <f>IF('Painel  de Controle'!$E$28="REAL",BI47,(BI47*BI$14)) * (1 + 'Painel  de Controle'!$C$14)</f>
        <v>0</v>
      </c>
      <c r="BJ9" s="70">
        <f>IF('Painel  de Controle'!$E$28="REAL",BJ47,(BJ47*BJ$14)) * (1 + 'Painel  de Controle'!$C$14)</f>
        <v>0</v>
      </c>
      <c r="BK9" s="70">
        <f>IF('Painel  de Controle'!$E$28="REAL",BK47,(BK47*BK$14)) * (1 + 'Painel  de Controle'!$C$14)</f>
        <v>0</v>
      </c>
      <c r="BL9" s="70">
        <f>IF('Painel  de Controle'!$E$28="REAL",BL47,(BL47*BL$14)) * (1 + 'Painel  de Controle'!$C$14)</f>
        <v>0</v>
      </c>
      <c r="BM9" s="70">
        <f>IF('Painel  de Controle'!$E$28="REAL",BM47,(BM47*BM$14)) * (1 + 'Painel  de Controle'!$C$14)</f>
        <v>0</v>
      </c>
      <c r="BN9" s="70">
        <f>IF('Painel  de Controle'!$E$28="REAL",BN47,(BN47*BN$14)) * (1 + 'Painel  de Controle'!$C$14)</f>
        <v>0</v>
      </c>
      <c r="BO9" s="70">
        <f>IF('Painel  de Controle'!$E$28="REAL",BO47,(BO47*BO$14)) * (1 + 'Painel  de Controle'!$C$14)</f>
        <v>0</v>
      </c>
      <c r="BP9" s="70">
        <f>IF('Painel  de Controle'!$E$28="REAL",BP47,(BP47*BP$14)) * (1 + 'Painel  de Controle'!$C$14)</f>
        <v>0</v>
      </c>
      <c r="BQ9" s="70">
        <f>IF('Painel  de Controle'!$E$28="REAL",BQ47,(BQ47*BQ$14)) * (1 + 'Painel  de Controle'!$C$14)</f>
        <v>0</v>
      </c>
      <c r="BR9" s="70">
        <f>IF('Painel  de Controle'!$E$28="REAL",BR47,(BR47*BR$14)) * (1 + 'Painel  de Controle'!$C$14)</f>
        <v>0</v>
      </c>
      <c r="BS9" s="70">
        <f>IF('Painel  de Controle'!$E$28="REAL",BS47,(BS47*BS$14)) * (1 + 'Painel  de Controle'!$C$14)</f>
        <v>0</v>
      </c>
      <c r="BT9" s="70">
        <f>IF('Painel  de Controle'!$E$28="REAL",BT47,(BT47*BT$14)) * (1 + 'Painel  de Controle'!$C$14)</f>
        <v>0</v>
      </c>
      <c r="BU9" s="70">
        <f>IF('Painel  de Controle'!$E$28="REAL",BU47,(BU47*BU$14)) * (1 + 'Painel  de Controle'!$C$14)</f>
        <v>0</v>
      </c>
      <c r="BV9" s="70">
        <f>IF('Painel  de Controle'!$E$28="REAL",BV47,(BV47*BV$14)) * (1 + 'Painel  de Controle'!$C$14)</f>
        <v>0</v>
      </c>
      <c r="BW9" s="70">
        <f>IF('Painel  de Controle'!$E$28="REAL",BW47,(BW47*BW$14)) * (1 + 'Painel  de Controle'!$C$14)</f>
        <v>0</v>
      </c>
      <c r="BX9" s="70">
        <f>IF('Painel  de Controle'!$E$28="REAL",BX47,(BX47*BX$14)) * (1 + 'Painel  de Controle'!$C$14)</f>
        <v>0</v>
      </c>
      <c r="BY9" s="70">
        <f>IF('Painel  de Controle'!$E$28="REAL",BY47,(BY47*BY$14)) * (1 + 'Painel  de Controle'!$C$14)</f>
        <v>0</v>
      </c>
      <c r="BZ9" s="70">
        <f>IF('Painel  de Controle'!$E$28="REAL",BZ47,(BZ47*BZ$14)) * (1 + 'Painel  de Controle'!$C$14)</f>
        <v>0</v>
      </c>
      <c r="CA9" s="70">
        <f>IF('Painel  de Controle'!$E$28="REAL",CA47,(CA47*CA$14)) * (1 + 'Painel  de Controle'!$C$14)</f>
        <v>0</v>
      </c>
      <c r="CB9" s="70">
        <f>IF('Painel  de Controle'!$E$28="REAL",CB47,(CB47*CB$14)) * (1 + 'Painel  de Controle'!$C$14)</f>
        <v>0</v>
      </c>
      <c r="CC9" s="70">
        <f>IF('Painel  de Controle'!$E$28="REAL",CC47,(CC47*CC$14)) * (1 + 'Painel  de Controle'!$C$14)</f>
        <v>0</v>
      </c>
      <c r="CD9" s="70">
        <f>IF('Painel  de Controle'!$E$28="REAL",CD47,(CD47*CD$14)) * (1 + 'Painel  de Controle'!$C$14)</f>
        <v>0</v>
      </c>
      <c r="CE9" s="70">
        <f>IF('Painel  de Controle'!$E$28="REAL",CE47,(CE47*CE$14)) * (1 + 'Painel  de Controle'!$C$14)</f>
        <v>0</v>
      </c>
      <c r="CF9" s="70">
        <f>IF('Painel  de Controle'!$E$28="REAL",CF47,(CF47*CF$14)) * (1 + 'Painel  de Controle'!$C$14)</f>
        <v>0</v>
      </c>
      <c r="CG9" s="70">
        <f>IF('Painel  de Controle'!$E$28="REAL",CG47,(CG47*CG$14)) * (1 + 'Painel  de Controle'!$C$14)</f>
        <v>0</v>
      </c>
      <c r="CH9" s="70">
        <f>IF('Painel  de Controle'!$E$28="REAL",CH47,(CH47*CH$14)) * (1 + 'Painel  de Controle'!$C$14)</f>
        <v>0</v>
      </c>
      <c r="CI9" s="70">
        <f>IF('Painel  de Controle'!$E$28="REAL",CI47,(CI47*CI$14)) * (1 + 'Painel  de Controle'!$C$14)</f>
        <v>0</v>
      </c>
      <c r="CJ9" s="70">
        <f>IF('Painel  de Controle'!$E$28="REAL",CJ47,(CJ47*CJ$14)) * (1 + 'Painel  de Controle'!$C$14)</f>
        <v>0</v>
      </c>
      <c r="CK9" s="70">
        <f>IF('Painel  de Controle'!$E$28="REAL",CK47,(CK47*CK$14)) * (1 + 'Painel  de Controle'!$C$14)</f>
        <v>0</v>
      </c>
      <c r="CL9" s="70">
        <f>IF('Painel  de Controle'!$E$28="REAL",CL47,(CL47*CL$14)) * (1 + 'Painel  de Controle'!$C$14)</f>
        <v>0</v>
      </c>
      <c r="CM9" s="70">
        <f>IF('Painel  de Controle'!$E$28="REAL",CM47,(CM47*CM$14)) * (1 + 'Painel  de Controle'!$C$14)</f>
        <v>0</v>
      </c>
      <c r="CN9" s="70">
        <f>IF('Painel  de Controle'!$E$28="REAL",CN47,(CN47*CN$14)) * (1 + 'Painel  de Controle'!$C$14)</f>
        <v>0</v>
      </c>
      <c r="CO9" s="70">
        <f>IF('Painel  de Controle'!$E$28="REAL",CO47,(CO47*CO$14)) * (1 + 'Painel  de Controle'!$C$14)</f>
        <v>0</v>
      </c>
      <c r="CP9" s="70">
        <f>IF('Painel  de Controle'!$E$28="REAL",CP47,(CP47*CP$14)) * (1 + 'Painel  de Controle'!$C$14)</f>
        <v>0</v>
      </c>
      <c r="CQ9" s="70">
        <f>IF('Painel  de Controle'!$E$28="REAL",CQ47,(CQ47*CQ$14)) * (1 + 'Painel  de Controle'!$C$14)</f>
        <v>0</v>
      </c>
      <c r="CR9" s="70">
        <f>IF('Painel  de Controle'!$E$28="REAL",CR47,(CR47*CR$14)) * (1 + 'Painel  de Controle'!$C$14)</f>
        <v>0</v>
      </c>
      <c r="CS9" s="70">
        <f>IF('Painel  de Controle'!$E$28="REAL",CS47,(CS47*CS$14)) * (1 + 'Painel  de Controle'!$C$14)</f>
        <v>0</v>
      </c>
      <c r="CT9" s="70">
        <f>IF('Painel  de Controle'!$E$28="REAL",CT47,(CT47*CT$14)) * (1 + 'Painel  de Controle'!$C$14)</f>
        <v>0</v>
      </c>
      <c r="CU9" s="70">
        <f>IF('Painel  de Controle'!$E$28="REAL",CU47,(CU47*CU$14)) * (1 + 'Painel  de Controle'!$C$14)</f>
        <v>0</v>
      </c>
      <c r="CV9" s="70">
        <f>IF('Painel  de Controle'!$E$28="REAL",CV47,(CV47*CV$14)) * (1 + 'Painel  de Controle'!$C$14)</f>
        <v>0</v>
      </c>
      <c r="CW9" s="70">
        <f>IF('Painel  de Controle'!$E$28="REAL",CW47,(CW47*CW$14)) * (1 + 'Painel  de Controle'!$C$14)</f>
        <v>0</v>
      </c>
      <c r="CX9" s="70">
        <f>IF('Painel  de Controle'!$E$28="REAL",CX47,(CX47*CX$14)) * (1 + 'Painel  de Controle'!$C$14)</f>
        <v>0</v>
      </c>
      <c r="CY9" s="70">
        <f>IF('Painel  de Controle'!$E$28="REAL",CY47,(CY47*CY$14)) * (1 + 'Painel  de Controle'!$C$14)</f>
        <v>0</v>
      </c>
      <c r="CZ9" s="70">
        <f>IF('Painel  de Controle'!$E$28="REAL",CZ47,(CZ47*CZ$14)) * (1 + 'Painel  de Controle'!$C$14)</f>
        <v>0</v>
      </c>
      <c r="DA9" s="70">
        <f>IF('Painel  de Controle'!$E$28="REAL",DA47,(DA47*DA$14)) * (1 + 'Painel  de Controle'!$C$14)</f>
        <v>0</v>
      </c>
      <c r="DB9" s="70">
        <f>IF('Painel  de Controle'!$E$28="REAL",DB47,(DB47*DB$14)) * (1 + 'Painel  de Controle'!$C$14)</f>
        <v>0</v>
      </c>
      <c r="DC9" s="70">
        <f>IF('Painel  de Controle'!$E$28="REAL",DC47,(DC47*DC$14)) * (1 + 'Painel  de Controle'!$C$14)</f>
        <v>0</v>
      </c>
      <c r="DD9" s="70">
        <f>IF('Painel  de Controle'!$E$28="REAL",DD47,(DD47*DD$14)) * (1 + 'Painel  de Controle'!$C$14)</f>
        <v>0</v>
      </c>
      <c r="DE9" s="70">
        <f>IF('Painel  de Controle'!$E$28="REAL",DE47,(DE47*DE$14)) * (1 + 'Painel  de Controle'!$C$14)</f>
        <v>0</v>
      </c>
      <c r="DF9" s="70">
        <f>IF('Painel  de Controle'!$E$28="REAL",DF47,(DF47*DF$14)) * (1 + 'Painel  de Controle'!$C$14)</f>
        <v>0</v>
      </c>
      <c r="DG9" s="70">
        <f>IF('Painel  de Controle'!$E$28="REAL",DG47,(DG47*DG$14)) * (1 + 'Painel  de Controle'!$C$14)</f>
        <v>0</v>
      </c>
      <c r="DH9" s="70">
        <f>IF('Painel  de Controle'!$E$28="REAL",DH47,(DH47*DH$14)) * (1 + 'Painel  de Controle'!$C$14)</f>
        <v>0</v>
      </c>
      <c r="DI9" s="70">
        <f>IF('Painel  de Controle'!$E$28="REAL",DI47,(DI47*DI$14)) * (1 + 'Painel  de Controle'!$C$14)</f>
        <v>0</v>
      </c>
      <c r="DJ9" s="70">
        <f>IF('Painel  de Controle'!$E$28="REAL",DJ47,(DJ47*DJ$14)) * (1 + 'Painel  de Controle'!$C$14)</f>
        <v>0</v>
      </c>
      <c r="DK9" s="70">
        <f>IF('Painel  de Controle'!$E$28="REAL",DK47,(DK47*DK$14)) * (1 + 'Painel  de Controle'!$C$14)</f>
        <v>0</v>
      </c>
      <c r="DL9" s="70">
        <f>IF('Painel  de Controle'!$E$28="REAL",DL47,(DL47*DL$14)) * (1 + 'Painel  de Controle'!$C$14)</f>
        <v>0</v>
      </c>
      <c r="DM9" s="70">
        <f>IF('Painel  de Controle'!$E$28="REAL",DM47,(DM47*DM$14)) * (1 + 'Painel  de Controle'!$C$14)</f>
        <v>0</v>
      </c>
      <c r="DN9" s="70">
        <f>IF('Painel  de Controle'!$E$28="REAL",DN47,(DN47*DN$14)) * (1 + 'Painel  de Controle'!$C$14)</f>
        <v>0</v>
      </c>
      <c r="DO9" s="70">
        <f>IF('Painel  de Controle'!$E$28="REAL",DO47,(DO47*DO$14)) * (1 + 'Painel  de Controle'!$C$14)</f>
        <v>0</v>
      </c>
      <c r="DP9" s="70">
        <f>IF('Painel  de Controle'!$E$28="REAL",DP47,(DP47*DP$14)) * (1 + 'Painel  de Controle'!$C$14)</f>
        <v>0</v>
      </c>
      <c r="DQ9" s="70">
        <f>IF('Painel  de Controle'!$E$28="REAL",DQ47,(DQ47*DQ$14)) * (1 + 'Painel  de Controle'!$C$14)</f>
        <v>0</v>
      </c>
      <c r="DR9" s="70">
        <f>IF('Painel  de Controle'!$E$28="REAL",DR47,(DR47*DR$14)) * (1 + 'Painel  de Controle'!$C$14)</f>
        <v>0</v>
      </c>
      <c r="DS9" s="70">
        <f>IF('Painel  de Controle'!$E$28="REAL",DS47,(DS47*DS$14)) * (1 + 'Painel  de Controle'!$C$14)</f>
        <v>0</v>
      </c>
      <c r="DT9" s="70">
        <f>IF('Painel  de Controle'!$E$28="REAL",DT47,(DT47*DT$14)) * (1 + 'Painel  de Controle'!$C$14)</f>
        <v>0</v>
      </c>
      <c r="DU9" s="70">
        <f>IF('Painel  de Controle'!$E$28="REAL",DU47,(DU47*DU$14)) * (1 + 'Painel  de Controle'!$C$14)</f>
        <v>0</v>
      </c>
      <c r="DV9" s="70">
        <f>IF('Painel  de Controle'!$E$28="REAL",DV47,(DV47*DV$14)) * (1 + 'Painel  de Controle'!$C$14)</f>
        <v>0</v>
      </c>
      <c r="DW9" s="70">
        <f>IF('Painel  de Controle'!$E$28="REAL",DW47,(DW47*DW$14)) * (1 + 'Painel  de Controle'!$C$14)</f>
        <v>0</v>
      </c>
      <c r="DX9" s="70">
        <f>IF('Painel  de Controle'!$E$28="REAL",DX47,(DX47*DX$14)) * (1 + 'Painel  de Controle'!$C$14)</f>
        <v>0</v>
      </c>
      <c r="DY9" s="70">
        <f>IF('Painel  de Controle'!$E$28="REAL",DY47,(DY47*DY$14)) * (1 + 'Painel  de Controle'!$C$14)</f>
        <v>0</v>
      </c>
      <c r="DZ9" s="70">
        <f>IF('Painel  de Controle'!$E$28="REAL",DZ47,(DZ47*DZ$14)) * (1 + 'Painel  de Controle'!$C$14)</f>
        <v>0</v>
      </c>
      <c r="EA9" s="70">
        <f>IF('Painel  de Controle'!$E$28="REAL",EA47,(EA47*EA$14)) * (1 + 'Painel  de Controle'!$C$14)</f>
        <v>0</v>
      </c>
      <c r="EB9" s="70">
        <f>IF('Painel  de Controle'!$E$28="REAL",EB47,(EB47*EB$14)) * (1 + 'Painel  de Controle'!$C$14)</f>
        <v>0</v>
      </c>
      <c r="EC9" s="70">
        <f>IF('Painel  de Controle'!$E$28="REAL",EC47,(EC47*EC$14)) * (1 + 'Painel  de Controle'!$C$14)</f>
        <v>0</v>
      </c>
      <c r="ED9" s="70">
        <f>IF('Painel  de Controle'!$E$28="REAL",ED47,(ED47*ED$14)) * (1 + 'Painel  de Controle'!$C$14)</f>
        <v>0</v>
      </c>
      <c r="EE9" s="70">
        <f>IF('Painel  de Controle'!$E$28="REAL",EE47,(EE47*EE$14)) * (1 + 'Painel  de Controle'!$C$14)</f>
        <v>0</v>
      </c>
      <c r="EF9" s="70">
        <f>IF('Painel  de Controle'!$E$28="REAL",EF47,(EF47*EF$14)) * (1 + 'Painel  de Controle'!$C$14)</f>
        <v>0</v>
      </c>
      <c r="EG9" s="70">
        <f>IF('Painel  de Controle'!$E$28="REAL",EG47,(EG47*EG$14)) * (1 + 'Painel  de Controle'!$C$14)</f>
        <v>0</v>
      </c>
      <c r="EH9" s="70">
        <f>IF('Painel  de Controle'!$E$28="REAL",EH47,(EH47*EH$14)) * (1 + 'Painel  de Controle'!$C$14)</f>
        <v>0</v>
      </c>
      <c r="EI9" s="70">
        <f>IF('Painel  de Controle'!$E$28="REAL",EI47,(EI47*EI$14)) * (1 + 'Painel  de Controle'!$C$14)</f>
        <v>0</v>
      </c>
      <c r="EJ9" s="70">
        <f>IF('Painel  de Controle'!$E$28="REAL",EJ47,(EJ47*EJ$14)) * (1 + 'Painel  de Controle'!$C$14)</f>
        <v>0</v>
      </c>
      <c r="EK9" s="70">
        <f>IF('Painel  de Controle'!$E$28="REAL",EK47,(EK47*EK$14)) * (1 + 'Painel  de Controle'!$C$14)</f>
        <v>0</v>
      </c>
      <c r="EL9" s="70">
        <f>IF('Painel  de Controle'!$E$28="REAL",EL47,(EL47*EL$14)) * (1 + 'Painel  de Controle'!$C$14)</f>
        <v>0</v>
      </c>
      <c r="EM9" s="70">
        <f>IF('Painel  de Controle'!$E$28="REAL",EM47,(EM47*EM$14)) * (1 + 'Painel  de Controle'!$C$14)</f>
        <v>0</v>
      </c>
      <c r="EN9" s="70">
        <f>IF('Painel  de Controle'!$E$28="REAL",EN47,(EN47*EN$14)) * (1 + 'Painel  de Controle'!$C$14)</f>
        <v>0</v>
      </c>
      <c r="EO9" s="70">
        <f>IF('Painel  de Controle'!$E$28="REAL",EO47,(EO47*EO$14)) * (1 + 'Painel  de Controle'!$C$14)</f>
        <v>0</v>
      </c>
      <c r="EP9" s="70">
        <f>IF('Painel  de Controle'!$E$28="REAL",EP47,(EP47*EP$14)) * (1 + 'Painel  de Controle'!$C$14)</f>
        <v>0</v>
      </c>
      <c r="EQ9" s="70">
        <f>IF('Painel  de Controle'!$E$28="REAL",EQ47,(EQ47*EQ$14)) * (1 + 'Painel  de Controle'!$C$14)</f>
        <v>0</v>
      </c>
      <c r="ER9" s="70">
        <f>IF('Painel  de Controle'!$E$28="REAL",ER47,(ER47*ER$14)) * (1 + 'Painel  de Controle'!$C$14)</f>
        <v>0</v>
      </c>
      <c r="ES9" s="70">
        <f>IF('Painel  de Controle'!$E$28="REAL",ES47,(ES47*ES$14)) * (1 + 'Painel  de Controle'!$C$14)</f>
        <v>0</v>
      </c>
      <c r="ET9" s="70">
        <f>IF('Painel  de Controle'!$E$28="REAL",ET47,(ET47*ET$14)) * (1 + 'Painel  de Controle'!$C$14)</f>
        <v>0</v>
      </c>
      <c r="EU9" s="70">
        <f>IF('Painel  de Controle'!$E$28="REAL",EU47,(EU47*EU$14)) * (1 + 'Painel  de Controle'!$C$14)</f>
        <v>0</v>
      </c>
      <c r="EV9" s="70">
        <f>IF('Painel  de Controle'!$E$28="REAL",EV47,(EV47*EV$14)) * (1 + 'Painel  de Controle'!$C$14)</f>
        <v>0</v>
      </c>
      <c r="EW9" s="70">
        <f>IF('Painel  de Controle'!$E$28="REAL",EW47,(EW47*EW$14)) * (1 + 'Painel  de Controle'!$C$14)</f>
        <v>0</v>
      </c>
      <c r="EX9" s="70">
        <f>IF('Painel  de Controle'!$E$28="REAL",EX47,(EX47*EX$14)) * (1 + 'Painel  de Controle'!$C$14)</f>
        <v>0</v>
      </c>
      <c r="EY9" s="70">
        <f>IF('Painel  de Controle'!$E$28="REAL",EY47,(EY47*EY$14)) * (1 + 'Painel  de Controle'!$C$14)</f>
        <v>0</v>
      </c>
      <c r="EZ9" s="70">
        <f>IF('Painel  de Controle'!$E$28="REAL",EZ47,(EZ47*EZ$14)) * (1 + 'Painel  de Controle'!$C$14)</f>
        <v>0</v>
      </c>
      <c r="FA9" s="70">
        <f>IF('Painel  de Controle'!$E$28="REAL",FA47,(FA47*FA$14)) * (1 + 'Painel  de Controle'!$C$14)</f>
        <v>0</v>
      </c>
      <c r="FB9" s="70">
        <f>IF('Painel  de Controle'!$E$28="REAL",FB47,(FB47*FB$14)) * (1 + 'Painel  de Controle'!$C$14)</f>
        <v>0</v>
      </c>
      <c r="FC9" s="70">
        <f>IF('Painel  de Controle'!$E$28="REAL",FC47,(FC47*FC$14)) * (1 + 'Painel  de Controle'!$C$14)</f>
        <v>0</v>
      </c>
      <c r="FD9" s="70">
        <f>IF('Painel  de Controle'!$E$28="REAL",FD47,(FD47*FD$14)) * (1 + 'Painel  de Controle'!$C$14)</f>
        <v>0</v>
      </c>
      <c r="FE9" s="70">
        <f>IF('Painel  de Controle'!$E$28="REAL",FE47,(FE47*FE$14)) * (1 + 'Painel  de Controle'!$C$14)</f>
        <v>0</v>
      </c>
      <c r="FF9" s="70">
        <f>IF('Painel  de Controle'!$E$28="REAL",FF47,(FF47*FF$14)) * (1 + 'Painel  de Controle'!$C$14)</f>
        <v>0</v>
      </c>
      <c r="FG9" s="70">
        <f>IF('Painel  de Controle'!$E$28="REAL",FG47,(FG47*FG$14)) * (1 + 'Painel  de Controle'!$C$14)</f>
        <v>0</v>
      </c>
      <c r="FH9" s="70">
        <f>IF('Painel  de Controle'!$E$28="REAL",FH47,(FH47*FH$14)) * (1 + 'Painel  de Controle'!$C$14)</f>
        <v>0</v>
      </c>
      <c r="FI9" s="70">
        <f>IF('Painel  de Controle'!$E$28="REAL",FI47,(FI47*FI$14)) * (1 + 'Painel  de Controle'!$C$14)</f>
        <v>0</v>
      </c>
      <c r="FJ9" s="70">
        <f>IF('Painel  de Controle'!$E$28="REAL",FJ47,(FJ47*FJ$14)) * (1 + 'Painel  de Controle'!$C$14)</f>
        <v>0</v>
      </c>
      <c r="FK9" s="70">
        <f>IF('Painel  de Controle'!$E$28="REAL",FK47,(FK47*FK$14)) * (1 + 'Painel  de Controle'!$C$14)</f>
        <v>0</v>
      </c>
      <c r="FL9" s="70">
        <f>IF('Painel  de Controle'!$E$28="REAL",FL47,(FL47*FL$14)) * (1 + 'Painel  de Controle'!$C$14)</f>
        <v>0</v>
      </c>
      <c r="FM9" s="70">
        <f>IF('Painel  de Controle'!$E$28="REAL",FM47,(FM47*FM$14)) * (1 + 'Painel  de Controle'!$C$14)</f>
        <v>0</v>
      </c>
      <c r="FN9" s="70">
        <f>IF('Painel  de Controle'!$E$28="REAL",FN47,(FN47*FN$14)) * (1 + 'Painel  de Controle'!$C$14)</f>
        <v>0</v>
      </c>
      <c r="FO9" s="70">
        <f>IF('Painel  de Controle'!$E$28="REAL",FO47,(FO47*FO$14)) * (1 + 'Painel  de Controle'!$C$14)</f>
        <v>0</v>
      </c>
      <c r="FP9" s="70">
        <f>IF('Painel  de Controle'!$E$28="REAL",FP47,(FP47*FP$14)) * (1 + 'Painel  de Controle'!$C$14)</f>
        <v>0</v>
      </c>
      <c r="FQ9" s="70">
        <f>IF('Painel  de Controle'!$E$28="REAL",FQ47,(FQ47*FQ$14)) * (1 + 'Painel  de Controle'!$C$14)</f>
        <v>0</v>
      </c>
      <c r="FR9" s="70">
        <f>IF('Painel  de Controle'!$E$28="REAL",FR47,(FR47*FR$14)) * (1 + 'Painel  de Controle'!$C$14)</f>
        <v>0</v>
      </c>
      <c r="FS9" s="70">
        <f>IF('Painel  de Controle'!$E$28="REAL",FS47,(FS47*FS$14)) * (1 + 'Painel  de Controle'!$C$14)</f>
        <v>0</v>
      </c>
      <c r="FT9" s="70">
        <f>IF('Painel  de Controle'!$E$28="REAL",FT47,(FT47*FT$14)) * (1 + 'Painel  de Controle'!$C$14)</f>
        <v>0</v>
      </c>
      <c r="FU9" s="70">
        <f>IF('Painel  de Controle'!$E$28="REAL",FU47,(FU47*FU$14)) * (1 + 'Painel  de Controle'!$C$14)</f>
        <v>0</v>
      </c>
      <c r="FV9" s="70">
        <f>IF('Painel  de Controle'!$E$28="REAL",FV47,(FV47*FV$14)) * (1 + 'Painel  de Controle'!$C$14)</f>
        <v>0</v>
      </c>
      <c r="FW9" s="70">
        <f>IF('Painel  de Controle'!$E$28="REAL",FW47,(FW47*FW$14)) * (1 + 'Painel  de Controle'!$C$14)</f>
        <v>0</v>
      </c>
      <c r="FX9" s="70">
        <f>IF('Painel  de Controle'!$E$28="REAL",FX47,(FX47*FX$14)) * (1 + 'Painel  de Controle'!$C$14)</f>
        <v>0</v>
      </c>
      <c r="FY9" s="70">
        <f>IF('Painel  de Controle'!$E$28="REAL",FY47,(FY47*FY$14)) * (1 + 'Painel  de Controle'!$C$14)</f>
        <v>0</v>
      </c>
      <c r="FZ9" s="70">
        <f>IF('Painel  de Controle'!$E$28="REAL",FZ47,(FZ47*FZ$14)) * (1 + 'Painel  de Controle'!$C$14)</f>
        <v>0</v>
      </c>
      <c r="GA9" s="70">
        <f>IF('Painel  de Controle'!$E$28="REAL",GA47,(GA47*GA$14)) * (1 + 'Painel  de Controle'!$C$14)</f>
        <v>0</v>
      </c>
      <c r="GB9" s="70">
        <f>IF('Painel  de Controle'!$E$28="REAL",GB47,(GB47*GB$14)) * (1 + 'Painel  de Controle'!$C$14)</f>
        <v>0</v>
      </c>
      <c r="GC9" s="70">
        <f>IF('Painel  de Controle'!$E$28="REAL",GC47,(GC47*GC$14)) * (1 + 'Painel  de Controle'!$C$14)</f>
        <v>0</v>
      </c>
      <c r="GD9" s="70">
        <f>IF('Painel  de Controle'!$E$28="REAL",GD47,(GD47*GD$14)) * (1 + 'Painel  de Controle'!$C$14)</f>
        <v>0</v>
      </c>
      <c r="GE9" s="70">
        <f>IF('Painel  de Controle'!$E$28="REAL",GE47,(GE47*GE$14)) * (1 + 'Painel  de Controle'!$C$14)</f>
        <v>0</v>
      </c>
      <c r="GF9" s="70">
        <f>IF('Painel  de Controle'!$E$28="REAL",GF47,(GF47*GF$14)) * (1 + 'Painel  de Controle'!$C$14)</f>
        <v>0</v>
      </c>
      <c r="GG9" s="70">
        <f>IF('Painel  de Controle'!$E$28="REAL",GG47,(GG47*GG$14)) * (1 + 'Painel  de Controle'!$C$14)</f>
        <v>0</v>
      </c>
      <c r="GH9" s="70">
        <f>IF('Painel  de Controle'!$E$28="REAL",GH47,(GH47*GH$14)) * (1 + 'Painel  de Controle'!$C$14)</f>
        <v>0</v>
      </c>
      <c r="GI9" s="70">
        <f>IF('Painel  de Controle'!$E$28="REAL",GI47,(GI47*GI$14)) * (1 + 'Painel  de Controle'!$C$14)</f>
        <v>0</v>
      </c>
      <c r="GJ9" s="70">
        <f>IF('Painel  de Controle'!$E$28="REAL",GJ47,(GJ47*GJ$14)) * (1 + 'Painel  de Controle'!$C$14)</f>
        <v>0</v>
      </c>
      <c r="GK9" s="70">
        <f>IF('Painel  de Controle'!$E$28="REAL",GK47,(GK47*GK$14)) * (1 + 'Painel  de Controle'!$C$14)</f>
        <v>0</v>
      </c>
      <c r="GL9" s="70">
        <f>IF('Painel  de Controle'!$E$28="REAL",GL47,(GL47*GL$14)) * (1 + 'Painel  de Controle'!$C$14)</f>
        <v>0</v>
      </c>
      <c r="GM9" s="70">
        <f>IF('Painel  de Controle'!$E$28="REAL",GM47,(GM47*GM$14)) * (1 + 'Painel  de Controle'!$C$14)</f>
        <v>0</v>
      </c>
      <c r="GN9" s="70">
        <f>IF('Painel  de Controle'!$E$28="REAL",GN47,(GN47*GN$14)) * (1 + 'Painel  de Controle'!$C$14)</f>
        <v>0</v>
      </c>
      <c r="GO9" s="70">
        <f>IF('Painel  de Controle'!$E$28="REAL",GO47,(GO47*GO$14)) * (1 + 'Painel  de Controle'!$C$14)</f>
        <v>0</v>
      </c>
      <c r="GP9" s="70">
        <f>IF('Painel  de Controle'!$E$28="REAL",GP47,(GP47*GP$14)) * (1 + 'Painel  de Controle'!$C$14)</f>
        <v>0</v>
      </c>
      <c r="GQ9" s="70">
        <f>IF('Painel  de Controle'!$E$28="REAL",GQ47,(GQ47*GQ$14)) * (1 + 'Painel  de Controle'!$C$14)</f>
        <v>0</v>
      </c>
      <c r="GR9" s="70">
        <f>IF('Painel  de Controle'!$E$28="REAL",GR47,(GR47*GR$14)) * (1 + 'Painel  de Controle'!$C$14)</f>
        <v>0</v>
      </c>
      <c r="GS9" s="70">
        <f>IF('Painel  de Controle'!$E$28="REAL",GS47,(GS47*GS$14)) * (1 + 'Painel  de Controle'!$C$14)</f>
        <v>0</v>
      </c>
      <c r="GT9" s="70">
        <f>IF('Painel  de Controle'!$E$28="REAL",GT47,(GT47*GT$14)) * (1 + 'Painel  de Controle'!$C$14)</f>
        <v>0</v>
      </c>
      <c r="GU9" s="70">
        <f>IF('Painel  de Controle'!$E$28="REAL",GU47,(GU47*GU$14)) * (1 + 'Painel  de Controle'!$C$14)</f>
        <v>0</v>
      </c>
      <c r="GV9" s="70">
        <f>IF('Painel  de Controle'!$E$28="REAL",GV47,(GV47*GV$14)) * (1 + 'Painel  de Controle'!$C$14)</f>
        <v>0</v>
      </c>
      <c r="GW9" s="70">
        <f>IF('Painel  de Controle'!$E$28="REAL",GW47,(GW47*GW$14)) * (1 + 'Painel  de Controle'!$C$14)</f>
        <v>0</v>
      </c>
      <c r="GX9" s="70">
        <f>IF('Painel  de Controle'!$E$28="REAL",GX47,(GX47*GX$14)) * (1 + 'Painel  de Controle'!$C$14)</f>
        <v>0</v>
      </c>
      <c r="GY9" s="70">
        <f>IF('Painel  de Controle'!$E$28="REAL",GY47,(GY47*GY$14)) * (1 + 'Painel  de Controle'!$C$14)</f>
        <v>0</v>
      </c>
      <c r="GZ9" s="70">
        <f>IF('Painel  de Controle'!$E$28="REAL",GZ47,(GZ47*GZ$14)) * (1 + 'Painel  de Controle'!$C$14)</f>
        <v>0</v>
      </c>
      <c r="HA9" s="70">
        <f>IF('Painel  de Controle'!$E$28="REAL",HA47,(HA47*HA$14)) * (1 + 'Painel  de Controle'!$C$14)</f>
        <v>0</v>
      </c>
      <c r="HB9" s="70">
        <f>IF('Painel  de Controle'!$E$28="REAL",HB47,(HB47*HB$14)) * (1 + 'Painel  de Controle'!$C$14)</f>
        <v>0</v>
      </c>
      <c r="HC9" s="70">
        <f>IF('Painel  de Controle'!$E$28="REAL",HC47,(HC47*HC$14)) * (1 + 'Painel  de Controle'!$C$14)</f>
        <v>0</v>
      </c>
      <c r="HD9" s="70">
        <f>IF('Painel  de Controle'!$E$28="REAL",HD47,(HD47*HD$14)) * (1 + 'Painel  de Controle'!$C$14)</f>
        <v>0</v>
      </c>
      <c r="HE9" s="70">
        <f>IF('Painel  de Controle'!$E$28="REAL",HE47,(HE47*HE$14)) * (1 + 'Painel  de Controle'!$C$14)</f>
        <v>0</v>
      </c>
      <c r="HF9" s="70">
        <f>IF('Painel  de Controle'!$E$28="REAL",HF47,(HF47*HF$14)) * (1 + 'Painel  de Controle'!$C$14)</f>
        <v>0</v>
      </c>
      <c r="HG9" s="70">
        <f>IF('Painel  de Controle'!$E$28="REAL",HG47,(HG47*HG$14)) * (1 + 'Painel  de Controle'!$C$14)</f>
        <v>0</v>
      </c>
      <c r="HH9" s="70">
        <f>IF('Painel  de Controle'!$E$28="REAL",HH47,(HH47*HH$14)) * (1 + 'Painel  de Controle'!$C$14)</f>
        <v>0</v>
      </c>
      <c r="HI9" s="70">
        <f>IF('Painel  de Controle'!$E$28="REAL",HI47,(HI47*HI$14)) * (1 + 'Painel  de Controle'!$C$14)</f>
        <v>0</v>
      </c>
      <c r="HJ9" s="70">
        <f>IF('Painel  de Controle'!$E$28="REAL",HJ47,(HJ47*HJ$14)) * (1 + 'Painel  de Controle'!$C$14)</f>
        <v>0</v>
      </c>
      <c r="HK9" s="70">
        <f>IF('Painel  de Controle'!$E$28="REAL",HK47,(HK47*HK$14)) * (1 + 'Painel  de Controle'!$C$14)</f>
        <v>0</v>
      </c>
      <c r="HL9" s="70">
        <f>IF('Painel  de Controle'!$E$28="REAL",HL47,(HL47*HL$14)) * (1 + 'Painel  de Controle'!$C$14)</f>
        <v>0</v>
      </c>
      <c r="HM9" s="70">
        <f>IF('Painel  de Controle'!$E$28="REAL",HM47,(HM47*HM$14)) * (1 + 'Painel  de Controle'!$C$14)</f>
        <v>0</v>
      </c>
      <c r="HN9" s="70">
        <f>IF('Painel  de Controle'!$E$28="REAL",HN47,(HN47*HN$14)) * (1 + 'Painel  de Controle'!$C$14)</f>
        <v>0</v>
      </c>
      <c r="HO9" s="70">
        <f>IF('Painel  de Controle'!$E$28="REAL",HO47,(HO47*HO$14)) * (1 + 'Painel  de Controle'!$C$14)</f>
        <v>0</v>
      </c>
      <c r="HP9" s="70">
        <f>IF('Painel  de Controle'!$E$28="REAL",HP47,(HP47*HP$14)) * (1 + 'Painel  de Controle'!$C$14)</f>
        <v>0</v>
      </c>
      <c r="HQ9" s="70">
        <f>IF('Painel  de Controle'!$E$28="REAL",HQ47,(HQ47*HQ$14)) * (1 + 'Painel  de Controle'!$C$14)</f>
        <v>0</v>
      </c>
      <c r="HR9" s="70">
        <f>IF('Painel  de Controle'!$E$28="REAL",HR47,(HR47*HR$14)) * (1 + 'Painel  de Controle'!$C$14)</f>
        <v>0</v>
      </c>
      <c r="HS9" s="70">
        <f>IF('Painel  de Controle'!$E$28="REAL",HS47,(HS47*HS$14)) * (1 + 'Painel  de Controle'!$C$14)</f>
        <v>0</v>
      </c>
      <c r="HT9" s="70">
        <f>IF('Painel  de Controle'!$E$28="REAL",HT47,(HT47*HT$14)) * (1 + 'Painel  de Controle'!$C$14)</f>
        <v>0</v>
      </c>
      <c r="HU9" s="70">
        <f>IF('Painel  de Controle'!$E$28="REAL",HU47,(HU47*HU$14)) * (1 + 'Painel  de Controle'!$C$14)</f>
        <v>0</v>
      </c>
      <c r="HV9" s="70">
        <f>IF('Painel  de Controle'!$E$28="REAL",HV47,(HV47*HV$14)) * (1 + 'Painel  de Controle'!$C$14)</f>
        <v>0</v>
      </c>
      <c r="HW9" s="70">
        <f>IF('Painel  de Controle'!$E$28="REAL",HW47,(HW47*HW$14)) * (1 + 'Painel  de Controle'!$C$14)</f>
        <v>0</v>
      </c>
      <c r="HX9" s="70">
        <f>IF('Painel  de Controle'!$E$28="REAL",HX47,(HX47*HX$14)) * (1 + 'Painel  de Controle'!$C$14)</f>
        <v>0</v>
      </c>
      <c r="HY9" s="70">
        <f>IF('Painel  de Controle'!$E$28="REAL",HY47,(HY47*HY$14)) * (1 + 'Painel  de Controle'!$C$14)</f>
        <v>0</v>
      </c>
      <c r="HZ9" s="70">
        <f>IF('Painel  de Controle'!$E$28="REAL",HZ47,(HZ47*HZ$14)) * (1 + 'Painel  de Controle'!$C$14)</f>
        <v>0</v>
      </c>
      <c r="IA9" s="70">
        <f>IF('Painel  de Controle'!$E$28="REAL",IA47,(IA47*IA$14)) * (1 + 'Painel  de Controle'!$C$14)</f>
        <v>0</v>
      </c>
      <c r="IB9" s="70">
        <f>IF('Painel  de Controle'!$E$28="REAL",IB47,(IB47*IB$14)) * (1 + 'Painel  de Controle'!$C$14)</f>
        <v>0</v>
      </c>
      <c r="IC9" s="70">
        <f>IF('Painel  de Controle'!$E$28="REAL",IC47,(IC47*IC$14)) * (1 + 'Painel  de Controle'!$C$14)</f>
        <v>0</v>
      </c>
      <c r="ID9" s="70">
        <f>IF('Painel  de Controle'!$E$28="REAL",ID47,(ID47*ID$14)) * (1 + 'Painel  de Controle'!$C$14)</f>
        <v>0</v>
      </c>
      <c r="IE9" s="70">
        <f>IF('Painel  de Controle'!$E$28="REAL",IE47,(IE47*IE$14)) * (1 + 'Painel  de Controle'!$C$14)</f>
        <v>0</v>
      </c>
      <c r="IF9" s="70">
        <f>IF('Painel  de Controle'!$E$28="REAL",IF47,(IF47*IF$14)) * (1 + 'Painel  de Controle'!$C$14)</f>
        <v>0</v>
      </c>
      <c r="IG9" s="70">
        <f>IF('Painel  de Controle'!$E$28="REAL",IG47,(IG47*IG$14)) * (1 + 'Painel  de Controle'!$C$14)</f>
        <v>0</v>
      </c>
      <c r="IH9" s="70">
        <f>IF('Painel  de Controle'!$E$28="REAL",IH47,(IH47*IH$14)) * (1 + 'Painel  de Controle'!$C$14)</f>
        <v>0</v>
      </c>
      <c r="II9" s="70">
        <f>IF('Painel  de Controle'!$E$28="REAL",II47,(II47*II$14)) * (1 + 'Painel  de Controle'!$C$14)</f>
        <v>0</v>
      </c>
      <c r="IJ9" s="70">
        <f>IF('Painel  de Controle'!$E$28="REAL",IJ47,(IJ47*IJ$14)) * (1 + 'Painel  de Controle'!$C$14)</f>
        <v>0</v>
      </c>
      <c r="IK9" s="70">
        <f>IF('Painel  de Controle'!$E$28="REAL",IK47,(IK47*IK$14)) * (1 + 'Painel  de Controle'!$C$14)</f>
        <v>0</v>
      </c>
      <c r="IL9" s="70">
        <f>IF('Painel  de Controle'!$E$28="REAL",IL47,(IL47*IL$14)) * (1 + 'Painel  de Controle'!$C$14)</f>
        <v>0</v>
      </c>
      <c r="IM9" s="70">
        <f>IF('Painel  de Controle'!$E$28="REAL",IM47,(IM47*IM$14)) * (1 + 'Painel  de Controle'!$C$14)</f>
        <v>0</v>
      </c>
      <c r="IN9" s="70">
        <f>IF('Painel  de Controle'!$E$28="REAL",IN47,(IN47*IN$14)) * (1 + 'Painel  de Controle'!$C$14)</f>
        <v>0</v>
      </c>
      <c r="IO9" s="70">
        <f>IF('Painel  de Controle'!$E$28="REAL",IO47,(IO47*IO$14)) * (1 + 'Painel  de Controle'!$C$14)</f>
        <v>0</v>
      </c>
      <c r="IP9" s="70">
        <f>IF('Painel  de Controle'!$E$28="REAL",IP47,(IP47*IP$14)) * (1 + 'Painel  de Controle'!$C$14)</f>
        <v>0</v>
      </c>
      <c r="IQ9" s="70">
        <f>IF('Painel  de Controle'!$E$28="REAL",IQ47,(IQ47*IQ$14)) * (1 + 'Painel  de Controle'!$C$14)</f>
        <v>0</v>
      </c>
      <c r="IR9" s="70">
        <f>IF('Painel  de Controle'!$E$28="REAL",IR47,(IR47*IR$14)) * (1 + 'Painel  de Controle'!$C$14)</f>
        <v>0</v>
      </c>
      <c r="IS9" s="70">
        <f>IF('Painel  de Controle'!$E$28="REAL",IS47,(IS47*IS$14)) * (1 + 'Painel  de Controle'!$C$14)</f>
        <v>0</v>
      </c>
      <c r="IT9" s="70">
        <f>IF('Painel  de Controle'!$E$28="REAL",IT47,(IT47*IT$14)) * (1 + 'Painel  de Controle'!$C$14)</f>
        <v>0</v>
      </c>
      <c r="IU9" s="70">
        <f>IF('Painel  de Controle'!$E$28="REAL",IU47,(IU47*IU$14)) * (1 + 'Painel  de Controle'!$C$14)</f>
        <v>0</v>
      </c>
      <c r="IV9" s="70">
        <f>IF('Painel  de Controle'!$E$28="REAL",IV47,(IV47*IV$14)) * (1 + 'Painel  de Controle'!$C$14)</f>
        <v>0</v>
      </c>
      <c r="IW9" s="70">
        <f>IF('Painel  de Controle'!$E$28="REAL",IW47,(IW47*IW$14)) * (1 + 'Painel  de Controle'!$C$14)</f>
        <v>0</v>
      </c>
      <c r="IX9" s="70">
        <f>IF('Painel  de Controle'!$E$28="REAL",IX47,(IX47*IX$14)) * (1 + 'Painel  de Controle'!$C$14)</f>
        <v>0</v>
      </c>
      <c r="IY9" s="70">
        <f>IF('Painel  de Controle'!$E$28="REAL",IY47,(IY47*IY$14)) * (1 + 'Painel  de Controle'!$C$14)</f>
        <v>0</v>
      </c>
      <c r="IZ9" s="70">
        <f>IF('Painel  de Controle'!$E$28="REAL",IZ47,(IZ47*IZ$14)) * (1 + 'Painel  de Controle'!$C$14)</f>
        <v>0</v>
      </c>
      <c r="JA9" s="70">
        <f>IF('Painel  de Controle'!$E$28="REAL",JA47,(JA47*JA$14)) * (1 + 'Painel  de Controle'!$C$14)</f>
        <v>0</v>
      </c>
      <c r="JB9" s="70">
        <f>IF('Painel  de Controle'!$E$28="REAL",JB47,(JB47*JB$14)) * (1 + 'Painel  de Controle'!$C$14)</f>
        <v>0</v>
      </c>
      <c r="JC9" s="70">
        <f>IF('Painel  de Controle'!$E$28="REAL",JC47,(JC47*JC$14)) * (1 + 'Painel  de Controle'!$C$14)</f>
        <v>0</v>
      </c>
      <c r="JD9" s="70">
        <f>IF('Painel  de Controle'!$E$28="REAL",JD47,(JD47*JD$14)) * (1 + 'Painel  de Controle'!$C$14)</f>
        <v>0</v>
      </c>
      <c r="JE9" s="70">
        <f>IF('Painel  de Controle'!$E$28="REAL",JE47,(JE47*JE$14)) * (1 + 'Painel  de Controle'!$C$14)</f>
        <v>0</v>
      </c>
      <c r="JF9" s="70">
        <f>IF('Painel  de Controle'!$E$28="REAL",JF47,(JF47*JF$14)) * (1 + 'Painel  de Controle'!$C$14)</f>
        <v>0</v>
      </c>
      <c r="JG9" s="70">
        <f>IF('Painel  de Controle'!$E$28="REAL",JG47,(JG47*JG$14)) * (1 + 'Painel  de Controle'!$C$14)</f>
        <v>0</v>
      </c>
      <c r="JH9" s="70">
        <f>IF('Painel  de Controle'!$E$28="REAL",JH47,(JH47*JH$14)) * (1 + 'Painel  de Controle'!$C$14)</f>
        <v>0</v>
      </c>
      <c r="JI9" s="70">
        <f>IF('Painel  de Controle'!$E$28="REAL",JI47,(JI47*JI$14)) * (1 + 'Painel  de Controle'!$C$14)</f>
        <v>0</v>
      </c>
      <c r="JJ9" s="70">
        <f>IF('Painel  de Controle'!$E$28="REAL",JJ47,(JJ47*JJ$14)) * (1 + 'Painel  de Controle'!$C$14)</f>
        <v>0</v>
      </c>
      <c r="JK9" s="70">
        <f>IF('Painel  de Controle'!$E$28="REAL",JK47,(JK47*JK$14)) * (1 + 'Painel  de Controle'!$C$14)</f>
        <v>0</v>
      </c>
      <c r="JL9" s="70">
        <f>IF('Painel  de Controle'!$E$28="REAL",JL47,(JL47*JL$14)) * (1 + 'Painel  de Controle'!$C$14)</f>
        <v>0</v>
      </c>
      <c r="JM9" s="70">
        <f>IF('Painel  de Controle'!$E$28="REAL",JM47,(JM47*JM$14)) * (1 + 'Painel  de Controle'!$C$14)</f>
        <v>0</v>
      </c>
      <c r="JN9" s="70">
        <f>IF('Painel  de Controle'!$E$28="REAL",JN47,(JN47*JN$14)) * (1 + 'Painel  de Controle'!$C$14)</f>
        <v>0</v>
      </c>
      <c r="JO9" s="70">
        <f>IF('Painel  de Controle'!$E$28="REAL",JO47,(JO47*JO$14)) * (1 + 'Painel  de Controle'!$C$14)</f>
        <v>0</v>
      </c>
      <c r="JP9" s="70">
        <f>IF('Painel  de Controle'!$E$28="REAL",JP47,(JP47*JP$14)) * (1 + 'Painel  de Controle'!$C$14)</f>
        <v>0</v>
      </c>
      <c r="JQ9" s="70">
        <f>IF('Painel  de Controle'!$E$28="REAL",JQ47,(JQ47*JQ$14)) * (1 + 'Painel  de Controle'!$C$14)</f>
        <v>0</v>
      </c>
      <c r="JR9" s="70">
        <f>IF('Painel  de Controle'!$E$28="REAL",JR47,(JR47*JR$14)) * (1 + 'Painel  de Controle'!$C$14)</f>
        <v>0</v>
      </c>
      <c r="JS9" s="70">
        <f>IF('Painel  de Controle'!$E$28="REAL",JS47,(JS47*JS$14)) * (1 + 'Painel  de Controle'!$C$14)</f>
        <v>0</v>
      </c>
      <c r="JT9" s="70">
        <f>IF('Painel  de Controle'!$E$28="REAL",JT47,(JT47*JT$14)) * (1 + 'Painel  de Controle'!$C$14)</f>
        <v>0</v>
      </c>
      <c r="JU9" s="70">
        <f>IF('Painel  de Controle'!$E$28="REAL",JU47,(JU47*JU$14)) * (1 + 'Painel  de Controle'!$C$14)</f>
        <v>0</v>
      </c>
      <c r="JV9" s="70">
        <f>IF('Painel  de Controle'!$E$28="REAL",JV47,(JV47*JV$14)) * (1 + 'Painel  de Controle'!$C$14)</f>
        <v>0</v>
      </c>
      <c r="JW9" s="70">
        <f>IF('Painel  de Controle'!$E$28="REAL",JW47,(JW47*JW$14)) * (1 + 'Painel  de Controle'!$C$14)</f>
        <v>0</v>
      </c>
      <c r="JX9" s="70">
        <f>IF('Painel  de Controle'!$E$28="REAL",JX47,(JX47*JX$14)) * (1 + 'Painel  de Controle'!$C$14)</f>
        <v>0</v>
      </c>
      <c r="JY9" s="70">
        <f>IF('Painel  de Controle'!$E$28="REAL",JY47,(JY47*JY$14)) * (1 + 'Painel  de Controle'!$C$14)</f>
        <v>0</v>
      </c>
      <c r="JZ9" s="70">
        <f>IF('Painel  de Controle'!$E$28="REAL",JZ47,(JZ47*JZ$14)) * (1 + 'Painel  de Controle'!$C$14)</f>
        <v>0</v>
      </c>
      <c r="KA9" s="70">
        <f>IF('Painel  de Controle'!$E$28="REAL",KA47,(KA47*KA$14)) * (1 + 'Painel  de Controle'!$C$14)</f>
        <v>0</v>
      </c>
      <c r="KB9" s="70">
        <f>IF('Painel  de Controle'!$E$28="REAL",KB47,(KB47*KB$14)) * (1 + 'Painel  de Controle'!$C$14)</f>
        <v>0</v>
      </c>
      <c r="KC9" s="70">
        <f>IF('Painel  de Controle'!$E$28="REAL",KC47,(KC47*KC$14)) * (1 + 'Painel  de Controle'!$C$14)</f>
        <v>0</v>
      </c>
      <c r="KD9" s="70">
        <f>IF('Painel  de Controle'!$E$28="REAL",KD47,(KD47*KD$14)) * (1 + 'Painel  de Controle'!$C$14)</f>
        <v>0</v>
      </c>
      <c r="KE9" s="70">
        <f>IF('Painel  de Controle'!$E$28="REAL",KE47,(KE47*KE$14)) * (1 + 'Painel  de Controle'!$C$14)</f>
        <v>0</v>
      </c>
      <c r="KF9" s="70">
        <f>IF('Painel  de Controle'!$E$28="REAL",KF47,(KF47*KF$14)) * (1 + 'Painel  de Controle'!$C$14)</f>
        <v>0</v>
      </c>
      <c r="KG9" s="70">
        <f>IF('Painel  de Controle'!$E$28="REAL",KG47,(KG47*KG$14)) * (1 + 'Painel  de Controle'!$C$14)</f>
        <v>0</v>
      </c>
      <c r="KH9" s="70">
        <f>IF('Painel  de Controle'!$E$28="REAL",KH47,(KH47*KH$14)) * (1 + 'Painel  de Controle'!$C$14)</f>
        <v>0</v>
      </c>
      <c r="KI9" s="70">
        <f>IF('Painel  de Controle'!$E$28="REAL",KI47,(KI47*KI$14)) * (1 + 'Painel  de Controle'!$C$14)</f>
        <v>0</v>
      </c>
      <c r="KJ9" s="70">
        <f>IF('Painel  de Controle'!$E$28="REAL",KJ47,(KJ47*KJ$14)) * (1 + 'Painel  de Controle'!$C$14)</f>
        <v>0</v>
      </c>
      <c r="KK9" s="70">
        <f>IF('Painel  de Controle'!$E$28="REAL",KK47,(KK47*KK$14)) * (1 + 'Painel  de Controle'!$C$14)</f>
        <v>0</v>
      </c>
      <c r="KL9" s="70">
        <f>IF('Painel  de Controle'!$E$28="REAL",KL47,(KL47*KL$14)) * (1 + 'Painel  de Controle'!$C$14)</f>
        <v>0</v>
      </c>
      <c r="KM9" s="70">
        <f>IF('Painel  de Controle'!$E$28="REAL",KM47,(KM47*KM$14)) * (1 + 'Painel  de Controle'!$C$14)</f>
        <v>0</v>
      </c>
      <c r="KN9" s="70">
        <f>IF('Painel  de Controle'!$E$28="REAL",KN47,(KN47*KN$14)) * (1 + 'Painel  de Controle'!$C$14)</f>
        <v>0</v>
      </c>
      <c r="KO9" s="70">
        <f>IF('Painel  de Controle'!$E$28="REAL",KO47,(KO47*KO$14)) * (1 + 'Painel  de Controle'!$C$14)</f>
        <v>0</v>
      </c>
      <c r="KP9" s="70">
        <f>IF('Painel  de Controle'!$E$28="REAL",KP47,(KP47*KP$14)) * (1 + 'Painel  de Controle'!$C$14)</f>
        <v>0</v>
      </c>
      <c r="KQ9" s="70">
        <f>IF('Painel  de Controle'!$E$28="REAL",KQ47,(KQ47*KQ$14)) * (1 + 'Painel  de Controle'!$C$14)</f>
        <v>0</v>
      </c>
      <c r="KR9" s="70">
        <f>IF('Painel  de Controle'!$E$28="REAL",KR47,(KR47*KR$14)) * (1 + 'Painel  de Controle'!$C$14)</f>
        <v>0</v>
      </c>
      <c r="KS9" s="70">
        <f>IF('Painel  de Controle'!$E$28="REAL",KS47,(KS47*KS$14)) * (1 + 'Painel  de Controle'!$C$14)</f>
        <v>0</v>
      </c>
      <c r="KT9" s="70">
        <f>IF('Painel  de Controle'!$E$28="REAL",KT47,(KT47*KT$14)) * (1 + 'Painel  de Controle'!$C$14)</f>
        <v>0</v>
      </c>
      <c r="KU9" s="70">
        <f>IF('Painel  de Controle'!$E$28="REAL",KU47,(KU47*KU$14)) * (1 + 'Painel  de Controle'!$C$14)</f>
        <v>0</v>
      </c>
      <c r="KV9" s="70">
        <f>IF('Painel  de Controle'!$E$28="REAL",KV47,(KV47*KV$14)) * (1 + 'Painel  de Controle'!$C$14)</f>
        <v>0</v>
      </c>
      <c r="KW9" s="70">
        <f>IF('Painel  de Controle'!$E$28="REAL",KW47,(KW47*KW$14)) * (1 + 'Painel  de Controle'!$C$14)</f>
        <v>0</v>
      </c>
      <c r="KX9" s="70">
        <f>IF('Painel  de Controle'!$E$28="REAL",KX47,(KX47*KX$14)) * (1 + 'Painel  de Controle'!$C$14)</f>
        <v>0</v>
      </c>
      <c r="KY9" s="70">
        <f>IF('Painel  de Controle'!$E$28="REAL",KY47,(KY47*KY$14)) * (1 + 'Painel  de Controle'!$C$14)</f>
        <v>0</v>
      </c>
      <c r="KZ9" s="70">
        <f>IF('Painel  de Controle'!$E$28="REAL",KZ47,(KZ47*KZ$14)) * (1 + 'Painel  de Controle'!$C$14)</f>
        <v>0</v>
      </c>
      <c r="LA9" s="70">
        <f>IF('Painel  de Controle'!$E$28="REAL",LA47,(LA47*LA$14)) * (1 + 'Painel  de Controle'!$C$14)</f>
        <v>0</v>
      </c>
      <c r="LB9" s="70">
        <f>IF('Painel  de Controle'!$E$28="REAL",LB47,(LB47*LB$14)) * (1 + 'Painel  de Controle'!$C$14)</f>
        <v>0</v>
      </c>
      <c r="LC9" s="70">
        <f>IF('Painel  de Controle'!$E$28="REAL",LC47,(LC47*LC$14)) * (1 + 'Painel  de Controle'!$C$14)</f>
        <v>0</v>
      </c>
      <c r="LD9" s="70">
        <f>IF('Painel  de Controle'!$E$28="REAL",LD47,(LD47*LD$14)) * (1 + 'Painel  de Controle'!$C$14)</f>
        <v>0</v>
      </c>
      <c r="LE9" s="70">
        <f>IF('Painel  de Controle'!$E$28="REAL",LE47,(LE47*LE$14)) * (1 + 'Painel  de Controle'!$C$14)</f>
        <v>0</v>
      </c>
      <c r="LF9" s="70">
        <f>IF('Painel  de Controle'!$E$28="REAL",LF47,(LF47*LF$14)) * (1 + 'Painel  de Controle'!$C$14)</f>
        <v>0</v>
      </c>
      <c r="LG9" s="70">
        <f>IF('Painel  de Controle'!$E$28="REAL",LG47,(LG47*LG$14)) * (1 + 'Painel  de Controle'!$C$14)</f>
        <v>0</v>
      </c>
      <c r="LH9" s="70">
        <f>IF('Painel  de Controle'!$E$28="REAL",LH47,(LH47*LH$14)) * (1 + 'Painel  de Controle'!$C$14)</f>
        <v>0</v>
      </c>
      <c r="LI9" s="70">
        <f>IF('Painel  de Controle'!$E$28="REAL",LI47,(LI47*LI$14)) * (1 + 'Painel  de Controle'!$C$14)</f>
        <v>0</v>
      </c>
      <c r="LJ9" s="70">
        <f>IF('Painel  de Controle'!$E$28="REAL",LJ47,(LJ47*LJ$14)) * (1 + 'Painel  de Controle'!$C$14)</f>
        <v>0</v>
      </c>
      <c r="LK9" s="70">
        <f>IF('Painel  de Controle'!$E$28="REAL",LK47,(LK47*LK$14)) * (1 + 'Painel  de Controle'!$C$14)</f>
        <v>0</v>
      </c>
      <c r="LL9" s="70">
        <f>IF('Painel  de Controle'!$E$28="REAL",LL47,(LL47*LL$14)) * (1 + 'Painel  de Controle'!$C$14)</f>
        <v>0</v>
      </c>
      <c r="LM9" s="70">
        <f>IF('Painel  de Controle'!$E$28="REAL",LM47,(LM47*LM$14)) * (1 + 'Painel  de Controle'!$C$14)</f>
        <v>0</v>
      </c>
      <c r="LN9" s="70">
        <f>IF('Painel  de Controle'!$E$28="REAL",LN47,(LN47*LN$14)) * (1 + 'Painel  de Controle'!$C$14)</f>
        <v>0</v>
      </c>
      <c r="LO9" s="70">
        <f>IF('Painel  de Controle'!$E$28="REAL",LO47,(LO47*LO$14)) * (1 + 'Painel  de Controle'!$C$14)</f>
        <v>0</v>
      </c>
      <c r="LP9" s="70">
        <f>IF('Painel  de Controle'!$E$28="REAL",LP47,(LP47*LP$14)) * (1 + 'Painel  de Controle'!$C$14)</f>
        <v>0</v>
      </c>
      <c r="LQ9" s="70">
        <f>IF('Painel  de Controle'!$E$28="REAL",LQ47,(LQ47*LQ$14)) * (1 + 'Painel  de Controle'!$C$14)</f>
        <v>0</v>
      </c>
      <c r="LR9" s="70">
        <f>IF('Painel  de Controle'!$E$28="REAL",LR47,(LR47*LR$14)) * (1 + 'Painel  de Controle'!$C$14)</f>
        <v>0</v>
      </c>
      <c r="LS9" s="70">
        <f>IF('Painel  de Controle'!$E$28="REAL",LS47,(LS47*LS$14)) * (1 + 'Painel  de Controle'!$C$14)</f>
        <v>0</v>
      </c>
      <c r="LT9" s="70">
        <f>IF('Painel  de Controle'!$E$28="REAL",LT47,(LT47*LT$14)) * (1 + 'Painel  de Controle'!$C$14)</f>
        <v>0</v>
      </c>
      <c r="LU9" s="70">
        <f>IF('Painel  de Controle'!$E$28="REAL",LU47,(LU47*LU$14)) * (1 + 'Painel  de Controle'!$C$14)</f>
        <v>0</v>
      </c>
      <c r="LV9" s="70">
        <f>IF('Painel  de Controle'!$E$28="REAL",LV47,(LV47*LV$14)) * (1 + 'Painel  de Controle'!$C$14)</f>
        <v>0</v>
      </c>
      <c r="LW9" s="70">
        <f>IF('Painel  de Controle'!$E$28="REAL",LW47,(LW47*LW$14)) * (1 + 'Painel  de Controle'!$C$14)</f>
        <v>0</v>
      </c>
      <c r="LX9" s="70">
        <f>IF('Painel  de Controle'!$E$28="REAL",LX47,(LX47*LX$14)) * (1 + 'Painel  de Controle'!$C$14)</f>
        <v>0</v>
      </c>
      <c r="LY9" s="70">
        <f>IF('Painel  de Controle'!$E$28="REAL",LY47,(LY47*LY$14)) * (1 + 'Painel  de Controle'!$C$14)</f>
        <v>0</v>
      </c>
      <c r="LZ9" s="70">
        <f>IF('Painel  de Controle'!$E$28="REAL",LZ47,(LZ47*LZ$14)) * (1 + 'Painel  de Controle'!$C$14)</f>
        <v>0</v>
      </c>
      <c r="MA9" s="70">
        <f>IF('Painel  de Controle'!$E$28="REAL",MA47,(MA47*MA$14)) * (1 + 'Painel  de Controle'!$C$14)</f>
        <v>0</v>
      </c>
      <c r="MB9" s="70">
        <f>IF('Painel  de Controle'!$E$28="REAL",MB47,(MB47*MB$14)) * (1 + 'Painel  de Controle'!$C$14)</f>
        <v>0</v>
      </c>
      <c r="MC9" s="70">
        <f>IF('Painel  de Controle'!$E$28="REAL",MC47,(MC47*MC$14)) * (1 + 'Painel  de Controle'!$C$14)</f>
        <v>0</v>
      </c>
      <c r="MD9" s="70">
        <f>IF('Painel  de Controle'!$E$28="REAL",MD47,(MD47*MD$14)) * (1 + 'Painel  de Controle'!$C$14)</f>
        <v>0</v>
      </c>
      <c r="ME9" s="70">
        <f>IF('Painel  de Controle'!$E$28="REAL",ME47,(ME47*ME$14)) * (1 + 'Painel  de Controle'!$C$14)</f>
        <v>0</v>
      </c>
      <c r="MF9" s="70">
        <f>IF('Painel  de Controle'!$E$28="REAL",MF47,(MF47*MF$14)) * (1 + 'Painel  de Controle'!$C$14)</f>
        <v>0</v>
      </c>
      <c r="MG9" s="70">
        <f>IF('Painel  de Controle'!$E$28="REAL",MG47,(MG47*MG$14)) * (1 + 'Painel  de Controle'!$C$14)</f>
        <v>0</v>
      </c>
      <c r="MH9" s="70">
        <f>IF('Painel  de Controle'!$E$28="REAL",MH47,(MH47*MH$14)) * (1 + 'Painel  de Controle'!$C$14)</f>
        <v>0</v>
      </c>
      <c r="MI9" s="70">
        <f>IF('Painel  de Controle'!$E$28="REAL",MI47,(MI47*MI$14)) * (1 + 'Painel  de Controle'!$C$14)</f>
        <v>0</v>
      </c>
      <c r="MJ9" s="70">
        <f>IF('Painel  de Controle'!$E$28="REAL",MJ47,(MJ47*MJ$14)) * (1 + 'Painel  de Controle'!$C$14)</f>
        <v>0</v>
      </c>
      <c r="MK9" s="70">
        <f>IF('Painel  de Controle'!$E$28="REAL",MK47,(MK47*MK$14)) * (1 + 'Painel  de Controle'!$C$14)</f>
        <v>0</v>
      </c>
      <c r="ML9" s="70">
        <f>IF('Painel  de Controle'!$E$28="REAL",ML47,(ML47*ML$14)) * (1 + 'Painel  de Controle'!$C$14)</f>
        <v>0</v>
      </c>
      <c r="MM9" s="70">
        <f>IF('Painel  de Controle'!$E$28="REAL",MM47,(MM47*MM$14)) * (1 + 'Painel  de Controle'!$C$14)</f>
        <v>0</v>
      </c>
      <c r="MN9" s="70">
        <f>IF('Painel  de Controle'!$E$28="REAL",MN47,(MN47*MN$14)) * (1 + 'Painel  de Controle'!$C$14)</f>
        <v>0</v>
      </c>
      <c r="MO9" s="70">
        <f>IF('Painel  de Controle'!$E$28="REAL",MO47,(MO47*MO$14)) * (1 + 'Painel  de Controle'!$C$14)</f>
        <v>0</v>
      </c>
      <c r="MP9" s="70">
        <f>IF('Painel  de Controle'!$E$28="REAL",MP47,(MP47*MP$14)) * (1 + 'Painel  de Controle'!$C$14)</f>
        <v>0</v>
      </c>
      <c r="MQ9" s="70">
        <f>IF('Painel  de Controle'!$E$28="REAL",MQ47,(MQ47*MQ$14)) * (1 + 'Painel  de Controle'!$C$14)</f>
        <v>0</v>
      </c>
      <c r="MR9" s="70">
        <f>IF('Painel  de Controle'!$E$28="REAL",MR47,(MR47*MR$14)) * (1 + 'Painel  de Controle'!$C$14)</f>
        <v>0</v>
      </c>
      <c r="MS9" s="70">
        <f>IF('Painel  de Controle'!$E$28="REAL",MS47,(MS47*MS$14)) * (1 + 'Painel  de Controle'!$C$14)</f>
        <v>0</v>
      </c>
      <c r="MT9" s="70">
        <f>IF('Painel  de Controle'!$E$28="REAL",MT47,(MT47*MT$14)) * (1 + 'Painel  de Controle'!$C$14)</f>
        <v>0</v>
      </c>
      <c r="MU9" s="70">
        <f>IF('Painel  de Controle'!$E$28="REAL",MU47,(MU47*MU$14)) * (1 + 'Painel  de Controle'!$C$14)</f>
        <v>0</v>
      </c>
      <c r="MV9" s="70">
        <f>IF('Painel  de Controle'!$E$28="REAL",MV47,(MV47*MV$14)) * (1 + 'Painel  de Controle'!$C$14)</f>
        <v>0</v>
      </c>
      <c r="MW9" s="70">
        <f>IF('Painel  de Controle'!$E$28="REAL",MW47,(MW47*MW$14)) * (1 + 'Painel  de Controle'!$C$14)</f>
        <v>0</v>
      </c>
      <c r="MX9" s="70">
        <f>IF('Painel  de Controle'!$E$28="REAL",MX47,(MX47*MX$14)) * (1 + 'Painel  de Controle'!$C$14)</f>
        <v>0</v>
      </c>
      <c r="MY9" s="70">
        <f>IF('Painel  de Controle'!$E$28="REAL",MY47,(MY47*MY$14)) * (1 + 'Painel  de Controle'!$C$14)</f>
        <v>0</v>
      </c>
      <c r="MZ9" s="70">
        <f>IF('Painel  de Controle'!$E$28="REAL",MZ47,(MZ47*MZ$14)) * (1 + 'Painel  de Controle'!$C$14)</f>
        <v>0</v>
      </c>
      <c r="NA9" s="70">
        <f>IF('Painel  de Controle'!$E$28="REAL",NA47,(NA47*NA$14)) * (1 + 'Painel  de Controle'!$C$14)</f>
        <v>0</v>
      </c>
      <c r="NB9" s="70">
        <f>IF('Painel  de Controle'!$E$28="REAL",NB47,(NB47*NB$14)) * (1 + 'Painel  de Controle'!$C$14)</f>
        <v>0</v>
      </c>
      <c r="NC9" s="70">
        <f>IF('Painel  de Controle'!$E$28="REAL",NC47,(NC47*NC$14)) * (1 + 'Painel  de Controle'!$C$14)</f>
        <v>0</v>
      </c>
      <c r="ND9" s="70">
        <f>IF('Painel  de Controle'!$E$28="REAL",ND47,(ND47*ND$14)) * (1 + 'Painel  de Controle'!$C$14)</f>
        <v>0</v>
      </c>
      <c r="NE9" s="70">
        <f>IF('Painel  de Controle'!$E$28="REAL",NE47,(NE47*NE$14)) * (1 + 'Painel  de Controle'!$C$14)</f>
        <v>0</v>
      </c>
      <c r="NF9" s="70">
        <f>IF('Painel  de Controle'!$E$28="REAL",NF47,(NF47*NF$14)) * (1 + 'Painel  de Controle'!$C$14)</f>
        <v>0</v>
      </c>
      <c r="NG9" s="70">
        <f>IF('Painel  de Controle'!$E$28="REAL",NG47,(NG47*NG$14)) * (1 + 'Painel  de Controle'!$C$14)</f>
        <v>0</v>
      </c>
      <c r="NH9" s="70">
        <f>IF('Painel  de Controle'!$E$28="REAL",NH47,(NH47*NH$14)) * (1 + 'Painel  de Controle'!$C$14)</f>
        <v>0</v>
      </c>
      <c r="NI9" s="70">
        <f>IF('Painel  de Controle'!$E$28="REAL",NI47,(NI47*NI$14)) * (1 + 'Painel  de Controle'!$C$14)</f>
        <v>0</v>
      </c>
      <c r="NJ9" s="70">
        <f>IF('Painel  de Controle'!$E$28="REAL",NJ47,(NJ47*NJ$14)) * (1 + 'Painel  de Controle'!$C$14)</f>
        <v>0</v>
      </c>
      <c r="NK9" s="70">
        <f>IF('Painel  de Controle'!$E$28="REAL",NK47,(NK47*NK$14)) * (1 + 'Painel  de Controle'!$C$14)</f>
        <v>0</v>
      </c>
      <c r="NL9" s="70">
        <f>IF('Painel  de Controle'!$E$28="REAL",NL47,(NL47*NL$14)) * (1 + 'Painel  de Controle'!$C$14)</f>
        <v>0</v>
      </c>
      <c r="NM9" s="70">
        <f>IF('Painel  de Controle'!$E$28="REAL",NM47,(NM47*NM$14)) * (1 + 'Painel  de Controle'!$C$14)</f>
        <v>0</v>
      </c>
      <c r="NN9" s="70">
        <f>IF('Painel  de Controle'!$E$28="REAL",NN47,(NN47*NN$14)) * (1 + 'Painel  de Controle'!$C$14)</f>
        <v>0</v>
      </c>
      <c r="NO9" s="70">
        <f>IF('Painel  de Controle'!$E$28="REAL",NO47,(NO47*NO$14)) * (1 + 'Painel  de Controle'!$C$14)</f>
        <v>0</v>
      </c>
      <c r="NP9" s="70">
        <f>IF('Painel  de Controle'!$E$28="REAL",NP47,(NP47*NP$14)) * (1 + 'Painel  de Controle'!$C$14)</f>
        <v>0</v>
      </c>
      <c r="NQ9" s="70">
        <f>IF('Painel  de Controle'!$E$28="REAL",NQ47,(NQ47*NQ$14)) * (1 + 'Painel  de Controle'!$C$14)</f>
        <v>0</v>
      </c>
      <c r="NR9" s="70">
        <f>IF('Painel  de Controle'!$E$28="REAL",NR47,(NR47*NR$14)) * (1 + 'Painel  de Controle'!$C$14)</f>
        <v>0</v>
      </c>
      <c r="NS9" s="70">
        <f>IF('Painel  de Controle'!$E$28="REAL",NS47,(NS47*NS$14)) * (1 + 'Painel  de Controle'!$C$14)</f>
        <v>0</v>
      </c>
      <c r="NT9" s="70">
        <f>IF('Painel  de Controle'!$E$28="REAL",NT47,(NT47*NT$14)) * (1 + 'Painel  de Controle'!$C$14)</f>
        <v>0</v>
      </c>
      <c r="NU9" s="70">
        <f>IF('Painel  de Controle'!$E$28="REAL",NU47,(NU47*NU$14)) * (1 + 'Painel  de Controle'!$C$14)</f>
        <v>0</v>
      </c>
      <c r="NV9" s="70">
        <f>IF('Painel  de Controle'!$E$28="REAL",NV47,(NV47*NV$14)) * (1 + 'Painel  de Controle'!$C$14)</f>
        <v>0</v>
      </c>
      <c r="NW9" s="70">
        <f>IF('Painel  de Controle'!$E$28="REAL",NW47,(NW47*NW$14)) * (1 + 'Painel  de Controle'!$C$14)</f>
        <v>0</v>
      </c>
      <c r="NX9" s="70">
        <f>IF('Painel  de Controle'!$E$28="REAL",NX47,(NX47*NX$14)) * (1 + 'Painel  de Controle'!$C$14)</f>
        <v>0</v>
      </c>
      <c r="NY9" s="70">
        <f>IF('Painel  de Controle'!$E$28="REAL",NY47,(NY47*NY$14)) * (1 + 'Painel  de Controle'!$C$14)</f>
        <v>0</v>
      </c>
      <c r="NZ9" s="70">
        <f>IF('Painel  de Controle'!$E$28="REAL",NZ47,(NZ47*NZ$14)) * (1 + 'Painel  de Controle'!$C$14)</f>
        <v>0</v>
      </c>
      <c r="OA9" s="70">
        <f>IF('Painel  de Controle'!$E$28="REAL",OA47,(OA47*OA$14)) * (1 + 'Painel  de Controle'!$C$14)</f>
        <v>0</v>
      </c>
      <c r="OB9" s="70">
        <f>IF('Painel  de Controle'!$E$28="REAL",OB47,(OB47*OB$14)) * (1 + 'Painel  de Controle'!$C$14)</f>
        <v>0</v>
      </c>
      <c r="OC9" s="70">
        <f>IF('Painel  de Controle'!$E$28="REAL",OC47,(OC47*OC$14)) * (1 + 'Painel  de Controle'!$C$14)</f>
        <v>0</v>
      </c>
      <c r="OD9" s="70">
        <f>IF('Painel  de Controle'!$E$28="REAL",OD47,(OD47*OD$14)) * (1 + 'Painel  de Controle'!$C$14)</f>
        <v>0</v>
      </c>
      <c r="OE9" s="70">
        <f>IF('Painel  de Controle'!$E$28="REAL",OE47,(OE47*OE$14)) * (1 + 'Painel  de Controle'!$C$14)</f>
        <v>0</v>
      </c>
      <c r="OF9" s="70">
        <f>IF('Painel  de Controle'!$E$28="REAL",OF47,(OF47*OF$14)) * (1 + 'Painel  de Controle'!$C$14)</f>
        <v>0</v>
      </c>
      <c r="OG9" s="70">
        <f>IF('Painel  de Controle'!$E$28="REAL",OG47,(OG47*OG$14)) * (1 + 'Painel  de Controle'!$C$14)</f>
        <v>0</v>
      </c>
      <c r="OH9" s="70">
        <f>IF('Painel  de Controle'!$E$28="REAL",OH47,(OH47*OH$14)) * (1 + 'Painel  de Controle'!$C$14)</f>
        <v>0</v>
      </c>
      <c r="OI9" s="70">
        <f>IF('Painel  de Controle'!$E$28="REAL",OI47,(OI47*OI$14)) * (1 + 'Painel  de Controle'!$C$14)</f>
        <v>0</v>
      </c>
      <c r="OJ9" s="70">
        <f>IF('Painel  de Controle'!$E$28="REAL",OJ47,(OJ47*OJ$14)) * (1 + 'Painel  de Controle'!$C$14)</f>
        <v>0</v>
      </c>
      <c r="OK9" s="70">
        <f>IF('Painel  de Controle'!$E$28="REAL",OK47,(OK47*OK$14)) * (1 + 'Painel  de Controle'!$C$14)</f>
        <v>0</v>
      </c>
      <c r="OL9" s="70">
        <f>IF('Painel  de Controle'!$E$28="REAL",OL47,(OL47*OL$14)) * (1 + 'Painel  de Controle'!$C$14)</f>
        <v>0</v>
      </c>
      <c r="OM9" s="70">
        <f>IF('Painel  de Controle'!$E$28="REAL",OM47,(OM47*OM$14)) * (1 + 'Painel  de Controle'!$C$14)</f>
        <v>0</v>
      </c>
      <c r="ON9" s="70">
        <f>IF('Painel  de Controle'!$E$28="REAL",ON47,(ON47*ON$14)) * (1 + 'Painel  de Controle'!$C$14)</f>
        <v>0</v>
      </c>
      <c r="OO9" s="70">
        <f>IF('Painel  de Controle'!$E$28="REAL",OO47,(OO47*OO$14)) * (1 + 'Painel  de Controle'!$C$14)</f>
        <v>0</v>
      </c>
      <c r="OP9" s="70">
        <f>IF('Painel  de Controle'!$E$28="REAL",OP47,(OP47*OP$14)) * (1 + 'Painel  de Controle'!$C$14)</f>
        <v>0</v>
      </c>
      <c r="OQ9" s="70">
        <f>IF('Painel  de Controle'!$E$28="REAL",OQ47,(OQ47*OQ$14)) * (1 + 'Painel  de Controle'!$C$14)</f>
        <v>0</v>
      </c>
      <c r="OR9" s="70">
        <f>IF('Painel  de Controle'!$E$28="REAL",OR47,(OR47*OR$14)) * (1 + 'Painel  de Controle'!$C$14)</f>
        <v>0</v>
      </c>
      <c r="OS9" s="70">
        <f>IF('Painel  de Controle'!$E$28="REAL",OS47,(OS47*OS$14)) * (1 + 'Painel  de Controle'!$C$14)</f>
        <v>0</v>
      </c>
      <c r="OT9" s="70">
        <f>IF('Painel  de Controle'!$E$28="REAL",OT47,(OT47*OT$14)) * (1 + 'Painel  de Controle'!$C$14)</f>
        <v>0</v>
      </c>
      <c r="OU9" s="70">
        <f>IF('Painel  de Controle'!$E$28="REAL",OU47,(OU47*OU$14)) * (1 + 'Painel  de Controle'!$C$14)</f>
        <v>0</v>
      </c>
      <c r="OV9" s="70">
        <f>IF('Painel  de Controle'!$E$28="REAL",OV47,(OV47*OV$14)) * (1 + 'Painel  de Controle'!$C$14)</f>
        <v>0</v>
      </c>
      <c r="OW9" s="70">
        <f>IF('Painel  de Controle'!$E$28="REAL",OW47,(OW47*OW$14)) * (1 + 'Painel  de Controle'!$C$14)</f>
        <v>0</v>
      </c>
      <c r="OX9" s="70">
        <f>IF('Painel  de Controle'!$E$28="REAL",OX47,(OX47*OX$14)) * (1 + 'Painel  de Controle'!$C$14)</f>
        <v>0</v>
      </c>
      <c r="OY9" s="70">
        <f>IF('Painel  de Controle'!$E$28="REAL",OY47,(OY47*OY$14)) * (1 + 'Painel  de Controle'!$C$14)</f>
        <v>0</v>
      </c>
      <c r="OZ9" s="70">
        <f>IF('Painel  de Controle'!$E$28="REAL",OZ47,(OZ47*OZ$14)) * (1 + 'Painel  de Controle'!$C$14)</f>
        <v>0</v>
      </c>
      <c r="PA9" s="70">
        <f>IF('Painel  de Controle'!$E$28="REAL",PA47,(PA47*PA$14)) * (1 + 'Painel  de Controle'!$C$14)</f>
        <v>0</v>
      </c>
      <c r="PB9" s="70">
        <f>IF('Painel  de Controle'!$E$28="REAL",PB47,(PB47*PB$14)) * (1 + 'Painel  de Controle'!$C$14)</f>
        <v>0</v>
      </c>
      <c r="PC9" s="70">
        <f>IF('Painel  de Controle'!$E$28="REAL",PC47,(PC47*PC$14)) * (1 + 'Painel  de Controle'!$C$14)</f>
        <v>0</v>
      </c>
      <c r="PD9" s="70">
        <f>IF('Painel  de Controle'!$E$28="REAL",PD47,(PD47*PD$14)) * (1 + 'Painel  de Controle'!$C$14)</f>
        <v>0</v>
      </c>
      <c r="PE9" s="70">
        <f>IF('Painel  de Controle'!$E$28="REAL",PE47,(PE47*PE$14)) * (1 + 'Painel  de Controle'!$C$14)</f>
        <v>0</v>
      </c>
      <c r="PF9" s="70">
        <f>IF('Painel  de Controle'!$E$28="REAL",PF47,(PF47*PF$14)) * (1 + 'Painel  de Controle'!$C$14)</f>
        <v>0</v>
      </c>
      <c r="PG9" s="70">
        <f>IF('Painel  de Controle'!$E$28="REAL",PG47,(PG47*PG$14)) * (1 + 'Painel  de Controle'!$C$14)</f>
        <v>0</v>
      </c>
      <c r="PH9" s="70">
        <f>IF('Painel  de Controle'!$E$28="REAL",PH47,(PH47*PH$14)) * (1 + 'Painel  de Controle'!$C$14)</f>
        <v>0</v>
      </c>
      <c r="PI9" s="70">
        <f>IF('Painel  de Controle'!$E$28="REAL",PI47,(PI47*PI$14)) * (1 + 'Painel  de Controle'!$C$14)</f>
        <v>0</v>
      </c>
      <c r="PJ9" s="70">
        <f>IF('Painel  de Controle'!$E$28="REAL",PJ47,(PJ47*PJ$14)) * (1 + 'Painel  de Controle'!$C$14)</f>
        <v>0</v>
      </c>
      <c r="PK9" s="70">
        <f>IF('Painel  de Controle'!$E$28="REAL",PK47,(PK47*PK$14)) * (1 + 'Painel  de Controle'!$C$14)</f>
        <v>0</v>
      </c>
      <c r="PL9" s="70">
        <f>IF('Painel  de Controle'!$E$28="REAL",PL47,(PL47*PL$14)) * (1 + 'Painel  de Controle'!$C$14)</f>
        <v>0</v>
      </c>
      <c r="PM9" s="70">
        <f>IF('Painel  de Controle'!$E$28="REAL",PM47,(PM47*PM$14)) * (1 + 'Painel  de Controle'!$C$14)</f>
        <v>0</v>
      </c>
      <c r="PN9" s="70">
        <f>IF('Painel  de Controle'!$E$28="REAL",PN47,(PN47*PN$14)) * (1 + 'Painel  de Controle'!$C$14)</f>
        <v>0</v>
      </c>
      <c r="PO9" s="70">
        <f>IF('Painel  de Controle'!$E$28="REAL",PO47,(PO47*PO$14)) * (1 + 'Painel  de Controle'!$C$14)</f>
        <v>0</v>
      </c>
      <c r="PP9" s="70">
        <f>IF('Painel  de Controle'!$E$28="REAL",PP47,(PP47*PP$14)) * (1 + 'Painel  de Controle'!$C$14)</f>
        <v>0</v>
      </c>
      <c r="PQ9" s="70">
        <f>IF('Painel  de Controle'!$E$28="REAL",PQ47,(PQ47*PQ$14)) * (1 + 'Painel  de Controle'!$C$14)</f>
        <v>0</v>
      </c>
      <c r="PR9" s="70">
        <f>IF('Painel  de Controle'!$E$28="REAL",PR47,(PR47*PR$14)) * (1 + 'Painel  de Controle'!$C$14)</f>
        <v>0</v>
      </c>
      <c r="PS9" s="70">
        <f>IF('Painel  de Controle'!$E$28="REAL",PS47,(PS47*PS$14)) * (1 + 'Painel  de Controle'!$C$14)</f>
        <v>0</v>
      </c>
      <c r="PT9" s="70">
        <f>IF('Painel  de Controle'!$E$28="REAL",PT47,(PT47*PT$14)) * (1 + 'Painel  de Controle'!$C$14)</f>
        <v>0</v>
      </c>
      <c r="PU9" s="70">
        <f>IF('Painel  de Controle'!$E$28="REAL",PU47,(PU47*PU$14)) * (1 + 'Painel  de Controle'!$C$14)</f>
        <v>0</v>
      </c>
      <c r="PV9" s="70">
        <f>IF('Painel  de Controle'!$E$28="REAL",PV47,(PV47*PV$14)) * (1 + 'Painel  de Controle'!$C$14)</f>
        <v>0</v>
      </c>
      <c r="PW9" s="70">
        <f>IF('Painel  de Controle'!$E$28="REAL",PW47,(PW47*PW$14)) * (1 + 'Painel  de Controle'!$C$14)</f>
        <v>0</v>
      </c>
      <c r="PX9" s="70">
        <f>IF('Painel  de Controle'!$E$28="REAL",PX47,(PX47*PX$14)) * (1 + 'Painel  de Controle'!$C$14)</f>
        <v>0</v>
      </c>
      <c r="PY9" s="70">
        <f>IF('Painel  de Controle'!$E$28="REAL",PY47,(PY47*PY$14)) * (1 + 'Painel  de Controle'!$C$14)</f>
        <v>0</v>
      </c>
      <c r="PZ9" s="70">
        <f>IF('Painel  de Controle'!$E$28="REAL",PZ47,(PZ47*PZ$14)) * (1 + 'Painel  de Controle'!$C$14)</f>
        <v>0</v>
      </c>
      <c r="QA9" s="70">
        <f>IF('Painel  de Controle'!$E$28="REAL",QA47,(QA47*QA$14)) * (1 + 'Painel  de Controle'!$C$14)</f>
        <v>0</v>
      </c>
      <c r="QB9" s="70">
        <f>IF('Painel  de Controle'!$E$28="REAL",QB47,(QB47*QB$14)) * (1 + 'Painel  de Controle'!$C$14)</f>
        <v>0</v>
      </c>
      <c r="QC9" s="70">
        <f>IF('Painel  de Controle'!$E$28="REAL",QC47,(QC47*QC$14)) * (1 + 'Painel  de Controle'!$C$14)</f>
        <v>0</v>
      </c>
      <c r="QD9" s="70">
        <f>IF('Painel  de Controle'!$E$28="REAL",QD47,(QD47*QD$14)) * (1 + 'Painel  de Controle'!$C$14)</f>
        <v>0</v>
      </c>
      <c r="QE9" s="70">
        <f>IF('Painel  de Controle'!$E$28="REAL",QE47,(QE47*QE$14)) * (1 + 'Painel  de Controle'!$C$14)</f>
        <v>0</v>
      </c>
      <c r="QF9" s="70">
        <f>IF('Painel  de Controle'!$E$28="REAL",QF47,(QF47*QF$14)) * (1 + 'Painel  de Controle'!$C$14)</f>
        <v>0</v>
      </c>
      <c r="QG9" s="70">
        <f>IF('Painel  de Controle'!$E$28="REAL",QG47,(QG47*QG$14)) * (1 + 'Painel  de Controle'!$C$14)</f>
        <v>0</v>
      </c>
      <c r="QH9" s="70">
        <f>IF('Painel  de Controle'!$E$28="REAL",QH47,(QH47*QH$14)) * (1 + 'Painel  de Controle'!$C$14)</f>
        <v>0</v>
      </c>
      <c r="QI9" s="70">
        <f>IF('Painel  de Controle'!$E$28="REAL",QI47,(QI47*QI$14)) * (1 + 'Painel  de Controle'!$C$14)</f>
        <v>0</v>
      </c>
      <c r="QJ9" s="70">
        <f>IF('Painel  de Controle'!$E$28="REAL",QJ47,(QJ47*QJ$14)) * (1 + 'Painel  de Controle'!$C$14)</f>
        <v>0</v>
      </c>
      <c r="QK9" s="70">
        <f>IF('Painel  de Controle'!$E$28="REAL",QK47,(QK47*QK$14)) * (1 + 'Painel  de Controle'!$C$14)</f>
        <v>0</v>
      </c>
      <c r="QL9" s="70">
        <f>IF('Painel  de Controle'!$E$28="REAL",QL47,(QL47*QL$14)) * (1 + 'Painel  de Controle'!$C$14)</f>
        <v>0</v>
      </c>
      <c r="QM9" s="70">
        <f>IF('Painel  de Controle'!$E$28="REAL",QM47,(QM47*QM$14)) * (1 + 'Painel  de Controle'!$C$14)</f>
        <v>0</v>
      </c>
      <c r="QN9" s="70">
        <f>IF('Painel  de Controle'!$E$28="REAL",QN47,(QN47*QN$14)) * (1 + 'Painel  de Controle'!$C$14)</f>
        <v>0</v>
      </c>
      <c r="QO9" s="70">
        <f>IF('Painel  de Controle'!$E$28="REAL",QO47,(QO47*QO$14)) * (1 + 'Painel  de Controle'!$C$14)</f>
        <v>0</v>
      </c>
      <c r="QP9" s="70">
        <f>IF('Painel  de Controle'!$E$28="REAL",QP47,(QP47*QP$14)) * (1 + 'Painel  de Controle'!$C$14)</f>
        <v>0</v>
      </c>
      <c r="QQ9" s="70">
        <f>IF('Painel  de Controle'!$E$28="REAL",QQ47,(QQ47*QQ$14)) * (1 + 'Painel  de Controle'!$C$14)</f>
        <v>0</v>
      </c>
      <c r="QR9" s="70">
        <f>IF('Painel  de Controle'!$E$28="REAL",QR47,(QR47*QR$14)) * (1 + 'Painel  de Controle'!$C$14)</f>
        <v>0</v>
      </c>
      <c r="QS9" s="70">
        <f>IF('Painel  de Controle'!$E$28="REAL",QS47,(QS47*QS$14)) * (1 + 'Painel  de Controle'!$C$14)</f>
        <v>0</v>
      </c>
      <c r="QT9" s="70">
        <f>IF('Painel  de Controle'!$E$28="REAL",QT47,(QT47*QT$14)) * (1 + 'Painel  de Controle'!$C$14)</f>
        <v>0</v>
      </c>
      <c r="QU9" s="70">
        <f>IF('Painel  de Controle'!$E$28="REAL",QU47,(QU47*QU$14)) * (1 + 'Painel  de Controle'!$C$14)</f>
        <v>0</v>
      </c>
      <c r="QV9" s="70">
        <f>IF('Painel  de Controle'!$E$28="REAL",QV47,(QV47*QV$14)) * (1 + 'Painel  de Controle'!$C$14)</f>
        <v>0</v>
      </c>
      <c r="QW9" s="70">
        <f>IF('Painel  de Controle'!$E$28="REAL",QW47,(QW47*QW$14)) * (1 + 'Painel  de Controle'!$C$14)</f>
        <v>0</v>
      </c>
      <c r="QX9" s="70">
        <f>IF('Painel  de Controle'!$E$28="REAL",QX47,(QX47*QX$14)) * (1 + 'Painel  de Controle'!$C$14)</f>
        <v>0</v>
      </c>
      <c r="QY9" s="70">
        <f>IF('Painel  de Controle'!$E$28="REAL",QY47,(QY47*QY$14)) * (1 + 'Painel  de Controle'!$C$14)</f>
        <v>0</v>
      </c>
      <c r="QZ9" s="70">
        <f>IF('Painel  de Controle'!$E$28="REAL",QZ47,(QZ47*QZ$14)) * (1 + 'Painel  de Controle'!$C$14)</f>
        <v>0</v>
      </c>
      <c r="RA9" s="70">
        <f>IF('Painel  de Controle'!$E$28="REAL",RA47,(RA47*RA$14)) * (1 + 'Painel  de Controle'!$C$14)</f>
        <v>0</v>
      </c>
      <c r="RB9" s="70">
        <f>IF('Painel  de Controle'!$E$28="REAL",RB47,(RB47*RB$14)) * (1 + 'Painel  de Controle'!$C$14)</f>
        <v>0</v>
      </c>
      <c r="RC9" s="70">
        <f>IF('Painel  de Controle'!$E$28="REAL",RC47,(RC47*RC$14)) * (1 + 'Painel  de Controle'!$C$14)</f>
        <v>0</v>
      </c>
      <c r="RD9" s="70">
        <f>IF('Painel  de Controle'!$E$28="REAL",RD47,(RD47*RD$14)) * (1 + 'Painel  de Controle'!$C$14)</f>
        <v>0</v>
      </c>
      <c r="RE9" s="70">
        <f>IF('Painel  de Controle'!$E$28="REAL",RE47,(RE47*RE$14)) * (1 + 'Painel  de Controle'!$C$14)</f>
        <v>0</v>
      </c>
      <c r="RF9" s="70">
        <f>IF('Painel  de Controle'!$E$28="REAL",RF47,(RF47*RF$14)) * (1 + 'Painel  de Controle'!$C$14)</f>
        <v>0</v>
      </c>
      <c r="RG9" s="70">
        <f>IF('Painel  de Controle'!$E$28="REAL",RG47,(RG47*RG$14)) * (1 + 'Painel  de Controle'!$C$14)</f>
        <v>0</v>
      </c>
      <c r="RH9" s="70">
        <f>IF('Painel  de Controle'!$E$28="REAL",RH47,(RH47*RH$14)) * (1 + 'Painel  de Controle'!$C$14)</f>
        <v>0</v>
      </c>
    </row>
    <row r="10" spans="1:476" ht="15.75" customHeight="1">
      <c r="A10" s="50"/>
      <c r="B10" s="62" t="s">
        <v>357</v>
      </c>
      <c r="C10" s="210"/>
      <c r="D10" s="210"/>
      <c r="E10" s="82">
        <f>SUM(H10:AR10)</f>
        <v>10000000</v>
      </c>
      <c r="F10" s="214"/>
      <c r="G10" s="212"/>
      <c r="H10" s="70">
        <f>SUM(AS10:BD10)</f>
        <v>10000000</v>
      </c>
      <c r="I10" s="70">
        <f>SUM(BE10:BP10)</f>
        <v>0</v>
      </c>
      <c r="J10" s="70">
        <f>SUM(BQ10:CB10)</f>
        <v>0</v>
      </c>
      <c r="K10" s="70">
        <f>SUM(CC10:CN10)</f>
        <v>0</v>
      </c>
      <c r="L10" s="70">
        <f>SUM(CO10:CZ10)</f>
        <v>0</v>
      </c>
      <c r="M10" s="70">
        <f>SUM(DA10:DL10)</f>
        <v>0</v>
      </c>
      <c r="N10" s="70">
        <f>SUM(DM10:DX10)</f>
        <v>0</v>
      </c>
      <c r="O10" s="70">
        <f>SUM(DY10:EJ10)</f>
        <v>0</v>
      </c>
      <c r="P10" s="70">
        <f>SUM(EK10:EV10)</f>
        <v>0</v>
      </c>
      <c r="Q10" s="70">
        <f>SUM(EW10:FH10)</f>
        <v>0</v>
      </c>
      <c r="R10" s="70">
        <f>SUM(FI10:FT10)</f>
        <v>0</v>
      </c>
      <c r="S10" s="70">
        <f>SUM(FU10:GF10)</f>
        <v>0</v>
      </c>
      <c r="T10" s="70">
        <f>SUM(GG10:GR10)</f>
        <v>0</v>
      </c>
      <c r="U10" s="70">
        <f>SUM(GS10:HD10)</f>
        <v>0</v>
      </c>
      <c r="V10" s="70">
        <f>SUM(HE10:HP10)</f>
        <v>0</v>
      </c>
      <c r="W10" s="70">
        <f>SUM(HQ10:IB10)</f>
        <v>0</v>
      </c>
      <c r="X10" s="70">
        <f>SUM(IC10:IN10)</f>
        <v>0</v>
      </c>
      <c r="Y10" s="70">
        <f>SUM(IO10:IZ10)</f>
        <v>0</v>
      </c>
      <c r="Z10" s="70">
        <f>SUM(JA10:JL10)</f>
        <v>0</v>
      </c>
      <c r="AA10" s="70">
        <f>SUM(JM10:JX10)</f>
        <v>0</v>
      </c>
      <c r="AB10" s="70">
        <f>SUM(JY10:KJ10)</f>
        <v>0</v>
      </c>
      <c r="AC10" s="70">
        <f>SUM(KK10:KV10)</f>
        <v>0</v>
      </c>
      <c r="AD10" s="70">
        <f>SUM(KW10:LH10)</f>
        <v>0</v>
      </c>
      <c r="AE10" s="70">
        <f>SUM(LI10:LT10)</f>
        <v>0</v>
      </c>
      <c r="AF10" s="70">
        <f>SUM(LU10:MF10)</f>
        <v>0</v>
      </c>
      <c r="AG10" s="70">
        <f>SUM(MG10:MR10)</f>
        <v>0</v>
      </c>
      <c r="AH10" s="70">
        <f>SUM(MS10:ND10)</f>
        <v>0</v>
      </c>
      <c r="AI10" s="70">
        <f>SUM(NE10:NP10)</f>
        <v>0</v>
      </c>
      <c r="AJ10" s="70">
        <f>SUM(NQ10:OB10)</f>
        <v>0</v>
      </c>
      <c r="AK10" s="70">
        <f>SUM(OC10:ON10)</f>
        <v>0</v>
      </c>
      <c r="AL10" s="70">
        <f>SUM(OO10:OZ10)</f>
        <v>0</v>
      </c>
      <c r="AM10" s="70">
        <f>SUM(PA10:PL10)</f>
        <v>0</v>
      </c>
      <c r="AN10" s="70">
        <f>SUM(PM10:PX10)</f>
        <v>0</v>
      </c>
      <c r="AO10" s="70">
        <f>SUM(PY10:QJ10)</f>
        <v>0</v>
      </c>
      <c r="AP10" s="70">
        <f>SUM(QK10:QV10)</f>
        <v>0</v>
      </c>
      <c r="AQ10" s="70">
        <f>SUM(QW10:RH10)</f>
        <v>0</v>
      </c>
      <c r="AR10" s="214"/>
      <c r="AS10" s="70">
        <f>IF('Painel  de Controle'!$E$28="REAL",AS58,(AS58*AS$14)) * (1 + 'Painel  de Controle'!$C$14)</f>
        <v>0</v>
      </c>
      <c r="AT10" s="70">
        <f>IF('Painel  de Controle'!$E$28="REAL",AT58,(AT58*AT$14)) * (1 + 'Painel  de Controle'!$C$14)</f>
        <v>0</v>
      </c>
      <c r="AU10" s="70">
        <f>IF('Painel  de Controle'!$E$28="REAL",AU58,(AU58*AU$14)) * (1 + 'Painel  de Controle'!$C$14)</f>
        <v>0</v>
      </c>
      <c r="AV10" s="70">
        <f>IF('Painel  de Controle'!$E$28="REAL",AV58,(AV58*AV$14)) * (1 + 'Painel  de Controle'!$C$14)</f>
        <v>0</v>
      </c>
      <c r="AW10" s="70">
        <f>IF('Painel  de Controle'!$E$28="REAL",AW58,(AW58*AW$14)) * (1 + 'Painel  de Controle'!$C$14)</f>
        <v>0</v>
      </c>
      <c r="AX10" s="70">
        <f>IF('Painel  de Controle'!$E$28="REAL",AX58,(AX58*AX$14)) * (1 + 'Painel  de Controle'!$C$14)</f>
        <v>0</v>
      </c>
      <c r="AY10" s="70">
        <f>IF('Painel  de Controle'!$E$28="REAL",AY58,(AY58*AY$14)) * (1 + 'Painel  de Controle'!$C$14)</f>
        <v>0</v>
      </c>
      <c r="AZ10" s="70">
        <f>IF('Painel  de Controle'!$E$28="REAL",AZ58,(AZ58*AZ$14)) * (1 + 'Painel  de Controle'!$C$14)</f>
        <v>0</v>
      </c>
      <c r="BA10" s="70">
        <f>IF('Painel  de Controle'!$E$28="REAL",BA58,(BA58*BA$14)) * (1 + 'Painel  de Controle'!$C$14)</f>
        <v>0</v>
      </c>
      <c r="BB10" s="70">
        <f>IF('Painel  de Controle'!$E$28="REAL",BB58,(BB58*BB$14)) * (1 + 'Painel  de Controle'!$C$14)</f>
        <v>0</v>
      </c>
      <c r="BC10" s="70">
        <f>IF('Painel  de Controle'!$E$28="REAL",BC58,(BC58*BC$14)) * (1 + 'Painel  de Controle'!$C$14)</f>
        <v>0</v>
      </c>
      <c r="BD10" s="70">
        <f>IF('Painel  de Controle'!$E$28="REAL",BD58,(BD58*BD$14)) * (1 + 'Painel  de Controle'!$C$14)</f>
        <v>10000000</v>
      </c>
      <c r="BE10" s="70">
        <f>IF('Painel  de Controle'!$E$28="REAL",BE58,(BE58*BE$14)) * (1 + 'Painel  de Controle'!$C$14)</f>
        <v>0</v>
      </c>
      <c r="BF10" s="70">
        <f>IF('Painel  de Controle'!$E$28="REAL",BF58,(BF58*BF$14)) * (1 + 'Painel  de Controle'!$C$14)</f>
        <v>0</v>
      </c>
      <c r="BG10" s="70">
        <f>IF('Painel  de Controle'!$E$28="REAL",BG58,(BG58*BG$14)) * (1 + 'Painel  de Controle'!$C$14)</f>
        <v>0</v>
      </c>
      <c r="BH10" s="70">
        <f>IF('Painel  de Controle'!$E$28="REAL",BH58,(BH58*BH$14)) * (1 + 'Painel  de Controle'!$C$14)</f>
        <v>0</v>
      </c>
      <c r="BI10" s="70">
        <f>IF('Painel  de Controle'!$E$28="REAL",BI58,(BI58*BI$14)) * (1 + 'Painel  de Controle'!$C$14)</f>
        <v>0</v>
      </c>
      <c r="BJ10" s="70">
        <f>IF('Painel  de Controle'!$E$28="REAL",BJ58,(BJ58*BJ$14)) * (1 + 'Painel  de Controle'!$C$14)</f>
        <v>0</v>
      </c>
      <c r="BK10" s="70">
        <f>IF('Painel  de Controle'!$E$28="REAL",BK58,(BK58*BK$14)) * (1 + 'Painel  de Controle'!$C$14)</f>
        <v>0</v>
      </c>
      <c r="BL10" s="70">
        <f>IF('Painel  de Controle'!$E$28="REAL",BL58,(BL58*BL$14)) * (1 + 'Painel  de Controle'!$C$14)</f>
        <v>0</v>
      </c>
      <c r="BM10" s="70">
        <f>IF('Painel  de Controle'!$E$28="REAL",BM58,(BM58*BM$14)) * (1 + 'Painel  de Controle'!$C$14)</f>
        <v>0</v>
      </c>
      <c r="BN10" s="70">
        <f>IF('Painel  de Controle'!$E$28="REAL",BN58,(BN58*BN$14)) * (1 + 'Painel  de Controle'!$C$14)</f>
        <v>0</v>
      </c>
      <c r="BO10" s="70">
        <f>IF('Painel  de Controle'!$E$28="REAL",BO58,(BO58*BO$14)) * (1 + 'Painel  de Controle'!$C$14)</f>
        <v>0</v>
      </c>
      <c r="BP10" s="70">
        <f>IF('Painel  de Controle'!$E$28="REAL",BP58,(BP58*BP$14)) * (1 + 'Painel  de Controle'!$C$14)</f>
        <v>0</v>
      </c>
      <c r="BQ10" s="70">
        <f>IF('Painel  de Controle'!$E$28="REAL",BQ58,(BQ58*BQ$14)) * (1 + 'Painel  de Controle'!$C$14)</f>
        <v>0</v>
      </c>
      <c r="BR10" s="70">
        <f>IF('Painel  de Controle'!$E$28="REAL",BR58,(BR58*BR$14)) * (1 + 'Painel  de Controle'!$C$14)</f>
        <v>0</v>
      </c>
      <c r="BS10" s="70">
        <f>IF('Painel  de Controle'!$E$28="REAL",BS58,(BS58*BS$14)) * (1 + 'Painel  de Controle'!$C$14)</f>
        <v>0</v>
      </c>
      <c r="BT10" s="70">
        <f>IF('Painel  de Controle'!$E$28="REAL",BT58,(BT58*BT$14)) * (1 + 'Painel  de Controle'!$C$14)</f>
        <v>0</v>
      </c>
      <c r="BU10" s="70">
        <f>IF('Painel  de Controle'!$E$28="REAL",BU58,(BU58*BU$14)) * (1 + 'Painel  de Controle'!$C$14)</f>
        <v>0</v>
      </c>
      <c r="BV10" s="70">
        <f>IF('Painel  de Controle'!$E$28="REAL",BV58,(BV58*BV$14)) * (1 + 'Painel  de Controle'!$C$14)</f>
        <v>0</v>
      </c>
      <c r="BW10" s="70">
        <f>IF('Painel  de Controle'!$E$28="REAL",BW58,(BW58*BW$14)) * (1 + 'Painel  de Controle'!$C$14)</f>
        <v>0</v>
      </c>
      <c r="BX10" s="70">
        <f>IF('Painel  de Controle'!$E$28="REAL",BX58,(BX58*BX$14)) * (1 + 'Painel  de Controle'!$C$14)</f>
        <v>0</v>
      </c>
      <c r="BY10" s="70">
        <f>IF('Painel  de Controle'!$E$28="REAL",BY58,(BY58*BY$14)) * (1 + 'Painel  de Controle'!$C$14)</f>
        <v>0</v>
      </c>
      <c r="BZ10" s="70">
        <f>IF('Painel  de Controle'!$E$28="REAL",BZ58,(BZ58*BZ$14)) * (1 + 'Painel  de Controle'!$C$14)</f>
        <v>0</v>
      </c>
      <c r="CA10" s="70">
        <f>IF('Painel  de Controle'!$E$28="REAL",CA58,(CA58*CA$14)) * (1 + 'Painel  de Controle'!$C$14)</f>
        <v>0</v>
      </c>
      <c r="CB10" s="70">
        <f>IF('Painel  de Controle'!$E$28="REAL",CB58,(CB58*CB$14)) * (1 + 'Painel  de Controle'!$C$14)</f>
        <v>0</v>
      </c>
      <c r="CC10" s="70">
        <f>IF('Painel  de Controle'!$E$28="REAL",CC58,(CC58*CC$14)) * (1 + 'Painel  de Controle'!$C$14)</f>
        <v>0</v>
      </c>
      <c r="CD10" s="70">
        <f>IF('Painel  de Controle'!$E$28="REAL",CD58,(CD58*CD$14)) * (1 + 'Painel  de Controle'!$C$14)</f>
        <v>0</v>
      </c>
      <c r="CE10" s="70">
        <f>IF('Painel  de Controle'!$E$28="REAL",CE58,(CE58*CE$14)) * (1 + 'Painel  de Controle'!$C$14)</f>
        <v>0</v>
      </c>
      <c r="CF10" s="70">
        <f>IF('Painel  de Controle'!$E$28="REAL",CF58,(CF58*CF$14)) * (1 + 'Painel  de Controle'!$C$14)</f>
        <v>0</v>
      </c>
      <c r="CG10" s="70">
        <f>IF('Painel  de Controle'!$E$28="REAL",CG58,(CG58*CG$14)) * (1 + 'Painel  de Controle'!$C$14)</f>
        <v>0</v>
      </c>
      <c r="CH10" s="70">
        <f>IF('Painel  de Controle'!$E$28="REAL",CH58,(CH58*CH$14)) * (1 + 'Painel  de Controle'!$C$14)</f>
        <v>0</v>
      </c>
      <c r="CI10" s="70">
        <f>IF('Painel  de Controle'!$E$28="REAL",CI58,(CI58*CI$14)) * (1 + 'Painel  de Controle'!$C$14)</f>
        <v>0</v>
      </c>
      <c r="CJ10" s="70">
        <f>IF('Painel  de Controle'!$E$28="REAL",CJ58,(CJ58*CJ$14)) * (1 + 'Painel  de Controle'!$C$14)</f>
        <v>0</v>
      </c>
      <c r="CK10" s="70">
        <f>IF('Painel  de Controle'!$E$28="REAL",CK58,(CK58*CK$14)) * (1 + 'Painel  de Controle'!$C$14)</f>
        <v>0</v>
      </c>
      <c r="CL10" s="70">
        <f>IF('Painel  de Controle'!$E$28="REAL",CL58,(CL58*CL$14)) * (1 + 'Painel  de Controle'!$C$14)</f>
        <v>0</v>
      </c>
      <c r="CM10" s="70">
        <f>IF('Painel  de Controle'!$E$28="REAL",CM58,(CM58*CM$14)) * (1 + 'Painel  de Controle'!$C$14)</f>
        <v>0</v>
      </c>
      <c r="CN10" s="70">
        <f>IF('Painel  de Controle'!$E$28="REAL",CN58,(CN58*CN$14)) * (1 + 'Painel  de Controle'!$C$14)</f>
        <v>0</v>
      </c>
      <c r="CO10" s="70">
        <f>IF('Painel  de Controle'!$E$28="REAL",CO58,(CO58*CO$14)) * (1 + 'Painel  de Controle'!$C$14)</f>
        <v>0</v>
      </c>
      <c r="CP10" s="70">
        <f>IF('Painel  de Controle'!$E$28="REAL",CP58,(CP58*CP$14)) * (1 + 'Painel  de Controle'!$C$14)</f>
        <v>0</v>
      </c>
      <c r="CQ10" s="70">
        <f>IF('Painel  de Controle'!$E$28="REAL",CQ58,(CQ58*CQ$14)) * (1 + 'Painel  de Controle'!$C$14)</f>
        <v>0</v>
      </c>
      <c r="CR10" s="70">
        <f>IF('Painel  de Controle'!$E$28="REAL",CR58,(CR58*CR$14)) * (1 + 'Painel  de Controle'!$C$14)</f>
        <v>0</v>
      </c>
      <c r="CS10" s="70">
        <f>IF('Painel  de Controle'!$E$28="REAL",CS58,(CS58*CS$14)) * (1 + 'Painel  de Controle'!$C$14)</f>
        <v>0</v>
      </c>
      <c r="CT10" s="70">
        <f>IF('Painel  de Controle'!$E$28="REAL",CT58,(CT58*CT$14)) * (1 + 'Painel  de Controle'!$C$14)</f>
        <v>0</v>
      </c>
      <c r="CU10" s="70">
        <f>IF('Painel  de Controle'!$E$28="REAL",CU58,(CU58*CU$14)) * (1 + 'Painel  de Controle'!$C$14)</f>
        <v>0</v>
      </c>
      <c r="CV10" s="70">
        <f>IF('Painel  de Controle'!$E$28="REAL",CV58,(CV58*CV$14)) * (1 + 'Painel  de Controle'!$C$14)</f>
        <v>0</v>
      </c>
      <c r="CW10" s="70">
        <f>IF('Painel  de Controle'!$E$28="REAL",CW58,(CW58*CW$14)) * (1 + 'Painel  de Controle'!$C$14)</f>
        <v>0</v>
      </c>
      <c r="CX10" s="70">
        <f>IF('Painel  de Controle'!$E$28="REAL",CX58,(CX58*CX$14)) * (1 + 'Painel  de Controle'!$C$14)</f>
        <v>0</v>
      </c>
      <c r="CY10" s="70">
        <f>IF('Painel  de Controle'!$E$28="REAL",CY58,(CY58*CY$14)) * (1 + 'Painel  de Controle'!$C$14)</f>
        <v>0</v>
      </c>
      <c r="CZ10" s="70">
        <f>IF('Painel  de Controle'!$E$28="REAL",CZ58,(CZ58*CZ$14)) * (1 + 'Painel  de Controle'!$C$14)</f>
        <v>0</v>
      </c>
      <c r="DA10" s="70">
        <f>IF('Painel  de Controle'!$E$28="REAL",DA58,(DA58*DA$14)) * (1 + 'Painel  de Controle'!$C$14)</f>
        <v>0</v>
      </c>
      <c r="DB10" s="70">
        <f>IF('Painel  de Controle'!$E$28="REAL",DB58,(DB58*DB$14)) * (1 + 'Painel  de Controle'!$C$14)</f>
        <v>0</v>
      </c>
      <c r="DC10" s="70">
        <f>IF('Painel  de Controle'!$E$28="REAL",DC58,(DC58*DC$14)) * (1 + 'Painel  de Controle'!$C$14)</f>
        <v>0</v>
      </c>
      <c r="DD10" s="70">
        <f>IF('Painel  de Controle'!$E$28="REAL",DD58,(DD58*DD$14)) * (1 + 'Painel  de Controle'!$C$14)</f>
        <v>0</v>
      </c>
      <c r="DE10" s="70">
        <f>IF('Painel  de Controle'!$E$28="REAL",DE58,(DE58*DE$14)) * (1 + 'Painel  de Controle'!$C$14)</f>
        <v>0</v>
      </c>
      <c r="DF10" s="70">
        <f>IF('Painel  de Controle'!$E$28="REAL",DF58,(DF58*DF$14)) * (1 + 'Painel  de Controle'!$C$14)</f>
        <v>0</v>
      </c>
      <c r="DG10" s="70">
        <f>IF('Painel  de Controle'!$E$28="REAL",DG58,(DG58*DG$14)) * (1 + 'Painel  de Controle'!$C$14)</f>
        <v>0</v>
      </c>
      <c r="DH10" s="70">
        <f>IF('Painel  de Controle'!$E$28="REAL",DH58,(DH58*DH$14)) * (1 + 'Painel  de Controle'!$C$14)</f>
        <v>0</v>
      </c>
      <c r="DI10" s="70">
        <f>IF('Painel  de Controle'!$E$28="REAL",DI58,(DI58*DI$14)) * (1 + 'Painel  de Controle'!$C$14)</f>
        <v>0</v>
      </c>
      <c r="DJ10" s="70">
        <f>IF('Painel  de Controle'!$E$28="REAL",DJ58,(DJ58*DJ$14)) * (1 + 'Painel  de Controle'!$C$14)</f>
        <v>0</v>
      </c>
      <c r="DK10" s="70">
        <f>IF('Painel  de Controle'!$E$28="REAL",DK58,(DK58*DK$14)) * (1 + 'Painel  de Controle'!$C$14)</f>
        <v>0</v>
      </c>
      <c r="DL10" s="70">
        <f>IF('Painel  de Controle'!$E$28="REAL",DL58,(DL58*DL$14)) * (1 + 'Painel  de Controle'!$C$14)</f>
        <v>0</v>
      </c>
      <c r="DM10" s="70">
        <f>IF('Painel  de Controle'!$E$28="REAL",DM58,(DM58*DM$14)) * (1 + 'Painel  de Controle'!$C$14)</f>
        <v>0</v>
      </c>
      <c r="DN10" s="70">
        <f>IF('Painel  de Controle'!$E$28="REAL",DN58,(DN58*DN$14)) * (1 + 'Painel  de Controle'!$C$14)</f>
        <v>0</v>
      </c>
      <c r="DO10" s="70">
        <f>IF('Painel  de Controle'!$E$28="REAL",DO58,(DO58*DO$14)) * (1 + 'Painel  de Controle'!$C$14)</f>
        <v>0</v>
      </c>
      <c r="DP10" s="70">
        <f>IF('Painel  de Controle'!$E$28="REAL",DP58,(DP58*DP$14)) * (1 + 'Painel  de Controle'!$C$14)</f>
        <v>0</v>
      </c>
      <c r="DQ10" s="70">
        <f>IF('Painel  de Controle'!$E$28="REAL",DQ58,(DQ58*DQ$14)) * (1 + 'Painel  de Controle'!$C$14)</f>
        <v>0</v>
      </c>
      <c r="DR10" s="70">
        <f>IF('Painel  de Controle'!$E$28="REAL",DR58,(DR58*DR$14)) * (1 + 'Painel  de Controle'!$C$14)</f>
        <v>0</v>
      </c>
      <c r="DS10" s="70">
        <f>IF('Painel  de Controle'!$E$28="REAL",DS58,(DS58*DS$14)) * (1 + 'Painel  de Controle'!$C$14)</f>
        <v>0</v>
      </c>
      <c r="DT10" s="70">
        <f>IF('Painel  de Controle'!$E$28="REAL",DT58,(DT58*DT$14)) * (1 + 'Painel  de Controle'!$C$14)</f>
        <v>0</v>
      </c>
      <c r="DU10" s="70">
        <f>IF('Painel  de Controle'!$E$28="REAL",DU58,(DU58*DU$14)) * (1 + 'Painel  de Controle'!$C$14)</f>
        <v>0</v>
      </c>
      <c r="DV10" s="70">
        <f>IF('Painel  de Controle'!$E$28="REAL",DV58,(DV58*DV$14)) * (1 + 'Painel  de Controle'!$C$14)</f>
        <v>0</v>
      </c>
      <c r="DW10" s="70">
        <f>IF('Painel  de Controle'!$E$28="REAL",DW58,(DW58*DW$14)) * (1 + 'Painel  de Controle'!$C$14)</f>
        <v>0</v>
      </c>
      <c r="DX10" s="70">
        <f>IF('Painel  de Controle'!$E$28="REAL",DX58,(DX58*DX$14)) * (1 + 'Painel  de Controle'!$C$14)</f>
        <v>0</v>
      </c>
      <c r="DY10" s="70">
        <f>IF('Painel  de Controle'!$E$28="REAL",DY58,(DY58*DY$14)) * (1 + 'Painel  de Controle'!$C$14)</f>
        <v>0</v>
      </c>
      <c r="DZ10" s="70">
        <f>IF('Painel  de Controle'!$E$28="REAL",DZ58,(DZ58*DZ$14)) * (1 + 'Painel  de Controle'!$C$14)</f>
        <v>0</v>
      </c>
      <c r="EA10" s="70">
        <f>IF('Painel  de Controle'!$E$28="REAL",EA58,(EA58*EA$14)) * (1 + 'Painel  de Controle'!$C$14)</f>
        <v>0</v>
      </c>
      <c r="EB10" s="70">
        <f>IF('Painel  de Controle'!$E$28="REAL",EB58,(EB58*EB$14)) * (1 + 'Painel  de Controle'!$C$14)</f>
        <v>0</v>
      </c>
      <c r="EC10" s="70">
        <f>IF('Painel  de Controle'!$E$28="REAL",EC58,(EC58*EC$14)) * (1 + 'Painel  de Controle'!$C$14)</f>
        <v>0</v>
      </c>
      <c r="ED10" s="70">
        <f>IF('Painel  de Controle'!$E$28="REAL",ED58,(ED58*ED$14)) * (1 + 'Painel  de Controle'!$C$14)</f>
        <v>0</v>
      </c>
      <c r="EE10" s="70">
        <f>IF('Painel  de Controle'!$E$28="REAL",EE58,(EE58*EE$14)) * (1 + 'Painel  de Controle'!$C$14)</f>
        <v>0</v>
      </c>
      <c r="EF10" s="70">
        <f>IF('Painel  de Controle'!$E$28="REAL",EF58,(EF58*EF$14)) * (1 + 'Painel  de Controle'!$C$14)</f>
        <v>0</v>
      </c>
      <c r="EG10" s="70">
        <f>IF('Painel  de Controle'!$E$28="REAL",EG58,(EG58*EG$14)) * (1 + 'Painel  de Controle'!$C$14)</f>
        <v>0</v>
      </c>
      <c r="EH10" s="70">
        <f>IF('Painel  de Controle'!$E$28="REAL",EH58,(EH58*EH$14)) * (1 + 'Painel  de Controle'!$C$14)</f>
        <v>0</v>
      </c>
      <c r="EI10" s="70">
        <f>IF('Painel  de Controle'!$E$28="REAL",EI58,(EI58*EI$14)) * (1 + 'Painel  de Controle'!$C$14)</f>
        <v>0</v>
      </c>
      <c r="EJ10" s="70">
        <f>IF('Painel  de Controle'!$E$28="REAL",EJ58,(EJ58*EJ$14)) * (1 + 'Painel  de Controle'!$C$14)</f>
        <v>0</v>
      </c>
      <c r="EK10" s="70">
        <f>IF('Painel  de Controle'!$E$28="REAL",EK58,(EK58*EK$14)) * (1 + 'Painel  de Controle'!$C$14)</f>
        <v>0</v>
      </c>
      <c r="EL10" s="70">
        <f>IF('Painel  de Controle'!$E$28="REAL",EL58,(EL58*EL$14)) * (1 + 'Painel  de Controle'!$C$14)</f>
        <v>0</v>
      </c>
      <c r="EM10" s="70">
        <f>IF('Painel  de Controle'!$E$28="REAL",EM58,(EM58*EM$14)) * (1 + 'Painel  de Controle'!$C$14)</f>
        <v>0</v>
      </c>
      <c r="EN10" s="70">
        <f>IF('Painel  de Controle'!$E$28="REAL",EN58,(EN58*EN$14)) * (1 + 'Painel  de Controle'!$C$14)</f>
        <v>0</v>
      </c>
      <c r="EO10" s="70">
        <f>IF('Painel  de Controle'!$E$28="REAL",EO58,(EO58*EO$14)) * (1 + 'Painel  de Controle'!$C$14)</f>
        <v>0</v>
      </c>
      <c r="EP10" s="70">
        <f>IF('Painel  de Controle'!$E$28="REAL",EP58,(EP58*EP$14)) * (1 + 'Painel  de Controle'!$C$14)</f>
        <v>0</v>
      </c>
      <c r="EQ10" s="70">
        <f>IF('Painel  de Controle'!$E$28="REAL",EQ58,(EQ58*EQ$14)) * (1 + 'Painel  de Controle'!$C$14)</f>
        <v>0</v>
      </c>
      <c r="ER10" s="70">
        <f>IF('Painel  de Controle'!$E$28="REAL",ER58,(ER58*ER$14)) * (1 + 'Painel  de Controle'!$C$14)</f>
        <v>0</v>
      </c>
      <c r="ES10" s="70">
        <f>IF('Painel  de Controle'!$E$28="REAL",ES58,(ES58*ES$14)) * (1 + 'Painel  de Controle'!$C$14)</f>
        <v>0</v>
      </c>
      <c r="ET10" s="70">
        <f>IF('Painel  de Controle'!$E$28="REAL",ET58,(ET58*ET$14)) * (1 + 'Painel  de Controle'!$C$14)</f>
        <v>0</v>
      </c>
      <c r="EU10" s="70">
        <f>IF('Painel  de Controle'!$E$28="REAL",EU58,(EU58*EU$14)) * (1 + 'Painel  de Controle'!$C$14)</f>
        <v>0</v>
      </c>
      <c r="EV10" s="70">
        <f>IF('Painel  de Controle'!$E$28="REAL",EV58,(EV58*EV$14)) * (1 + 'Painel  de Controle'!$C$14)</f>
        <v>0</v>
      </c>
      <c r="EW10" s="70">
        <f>IF('Painel  de Controle'!$E$28="REAL",EW58,(EW58*EW$14)) * (1 + 'Painel  de Controle'!$C$14)</f>
        <v>0</v>
      </c>
      <c r="EX10" s="70">
        <f>IF('Painel  de Controle'!$E$28="REAL",EX58,(EX58*EX$14)) * (1 + 'Painel  de Controle'!$C$14)</f>
        <v>0</v>
      </c>
      <c r="EY10" s="70">
        <f>IF('Painel  de Controle'!$E$28="REAL",EY58,(EY58*EY$14)) * (1 + 'Painel  de Controle'!$C$14)</f>
        <v>0</v>
      </c>
      <c r="EZ10" s="70">
        <f>IF('Painel  de Controle'!$E$28="REAL",EZ58,(EZ58*EZ$14)) * (1 + 'Painel  de Controle'!$C$14)</f>
        <v>0</v>
      </c>
      <c r="FA10" s="70">
        <f>IF('Painel  de Controle'!$E$28="REAL",FA58,(FA58*FA$14)) * (1 + 'Painel  de Controle'!$C$14)</f>
        <v>0</v>
      </c>
      <c r="FB10" s="70">
        <f>IF('Painel  de Controle'!$E$28="REAL",FB58,(FB58*FB$14)) * (1 + 'Painel  de Controle'!$C$14)</f>
        <v>0</v>
      </c>
      <c r="FC10" s="70">
        <f>IF('Painel  de Controle'!$E$28="REAL",FC58,(FC58*FC$14)) * (1 + 'Painel  de Controle'!$C$14)</f>
        <v>0</v>
      </c>
      <c r="FD10" s="70">
        <f>IF('Painel  de Controle'!$E$28="REAL",FD58,(FD58*FD$14)) * (1 + 'Painel  de Controle'!$C$14)</f>
        <v>0</v>
      </c>
      <c r="FE10" s="70">
        <f>IF('Painel  de Controle'!$E$28="REAL",FE58,(FE58*FE$14)) * (1 + 'Painel  de Controle'!$C$14)</f>
        <v>0</v>
      </c>
      <c r="FF10" s="70">
        <f>IF('Painel  de Controle'!$E$28="REAL",FF58,(FF58*FF$14)) * (1 + 'Painel  de Controle'!$C$14)</f>
        <v>0</v>
      </c>
      <c r="FG10" s="70">
        <f>IF('Painel  de Controle'!$E$28="REAL",FG58,(FG58*FG$14)) * (1 + 'Painel  de Controle'!$C$14)</f>
        <v>0</v>
      </c>
      <c r="FH10" s="70">
        <f>IF('Painel  de Controle'!$E$28="REAL",FH58,(FH58*FH$14)) * (1 + 'Painel  de Controle'!$C$14)</f>
        <v>0</v>
      </c>
      <c r="FI10" s="70">
        <f>IF('Painel  de Controle'!$E$28="REAL",FI58,(FI58*FI$14)) * (1 + 'Painel  de Controle'!$C$14)</f>
        <v>0</v>
      </c>
      <c r="FJ10" s="70">
        <f>IF('Painel  de Controle'!$E$28="REAL",FJ58,(FJ58*FJ$14)) * (1 + 'Painel  de Controle'!$C$14)</f>
        <v>0</v>
      </c>
      <c r="FK10" s="70">
        <f>IF('Painel  de Controle'!$E$28="REAL",FK58,(FK58*FK$14)) * (1 + 'Painel  de Controle'!$C$14)</f>
        <v>0</v>
      </c>
      <c r="FL10" s="70">
        <f>IF('Painel  de Controle'!$E$28="REAL",FL58,(FL58*FL$14)) * (1 + 'Painel  de Controle'!$C$14)</f>
        <v>0</v>
      </c>
      <c r="FM10" s="70">
        <f>IF('Painel  de Controle'!$E$28="REAL",FM58,(FM58*FM$14)) * (1 + 'Painel  de Controle'!$C$14)</f>
        <v>0</v>
      </c>
      <c r="FN10" s="70">
        <f>IF('Painel  de Controle'!$E$28="REAL",FN58,(FN58*FN$14)) * (1 + 'Painel  de Controle'!$C$14)</f>
        <v>0</v>
      </c>
      <c r="FO10" s="70">
        <f>IF('Painel  de Controle'!$E$28="REAL",FO58,(FO58*FO$14)) * (1 + 'Painel  de Controle'!$C$14)</f>
        <v>0</v>
      </c>
      <c r="FP10" s="70">
        <f>IF('Painel  de Controle'!$E$28="REAL",FP58,(FP58*FP$14)) * (1 + 'Painel  de Controle'!$C$14)</f>
        <v>0</v>
      </c>
      <c r="FQ10" s="70">
        <f>IF('Painel  de Controle'!$E$28="REAL",FQ58,(FQ58*FQ$14)) * (1 + 'Painel  de Controle'!$C$14)</f>
        <v>0</v>
      </c>
      <c r="FR10" s="70">
        <f>IF('Painel  de Controle'!$E$28="REAL",FR58,(FR58*FR$14)) * (1 + 'Painel  de Controle'!$C$14)</f>
        <v>0</v>
      </c>
      <c r="FS10" s="70">
        <f>IF('Painel  de Controle'!$E$28="REAL",FS58,(FS58*FS$14)) * (1 + 'Painel  de Controle'!$C$14)</f>
        <v>0</v>
      </c>
      <c r="FT10" s="70">
        <f>IF('Painel  de Controle'!$E$28="REAL",FT58,(FT58*FT$14)) * (1 + 'Painel  de Controle'!$C$14)</f>
        <v>0</v>
      </c>
      <c r="FU10" s="70">
        <f>IF('Painel  de Controle'!$E$28="REAL",FU58,(FU58*FU$14)) * (1 + 'Painel  de Controle'!$C$14)</f>
        <v>0</v>
      </c>
      <c r="FV10" s="70">
        <f>IF('Painel  de Controle'!$E$28="REAL",FV58,(FV58*FV$14)) * (1 + 'Painel  de Controle'!$C$14)</f>
        <v>0</v>
      </c>
      <c r="FW10" s="70">
        <f>IF('Painel  de Controle'!$E$28="REAL",FW58,(FW58*FW$14)) * (1 + 'Painel  de Controle'!$C$14)</f>
        <v>0</v>
      </c>
      <c r="FX10" s="70">
        <f>IF('Painel  de Controle'!$E$28="REAL",FX58,(FX58*FX$14)) * (1 + 'Painel  de Controle'!$C$14)</f>
        <v>0</v>
      </c>
      <c r="FY10" s="70">
        <f>IF('Painel  de Controle'!$E$28="REAL",FY58,(FY58*FY$14)) * (1 + 'Painel  de Controle'!$C$14)</f>
        <v>0</v>
      </c>
      <c r="FZ10" s="70">
        <f>IF('Painel  de Controle'!$E$28="REAL",FZ58,(FZ58*FZ$14)) * (1 + 'Painel  de Controle'!$C$14)</f>
        <v>0</v>
      </c>
      <c r="GA10" s="70">
        <f>IF('Painel  de Controle'!$E$28="REAL",GA58,(GA58*GA$14)) * (1 + 'Painel  de Controle'!$C$14)</f>
        <v>0</v>
      </c>
      <c r="GB10" s="70">
        <f>IF('Painel  de Controle'!$E$28="REAL",GB58,(GB58*GB$14)) * (1 + 'Painel  de Controle'!$C$14)</f>
        <v>0</v>
      </c>
      <c r="GC10" s="70">
        <f>IF('Painel  de Controle'!$E$28="REAL",GC58,(GC58*GC$14)) * (1 + 'Painel  de Controle'!$C$14)</f>
        <v>0</v>
      </c>
      <c r="GD10" s="70">
        <f>IF('Painel  de Controle'!$E$28="REAL",GD58,(GD58*GD$14)) * (1 + 'Painel  de Controle'!$C$14)</f>
        <v>0</v>
      </c>
      <c r="GE10" s="70">
        <f>IF('Painel  de Controle'!$E$28="REAL",GE58,(GE58*GE$14)) * (1 + 'Painel  de Controle'!$C$14)</f>
        <v>0</v>
      </c>
      <c r="GF10" s="70">
        <f>IF('Painel  de Controle'!$E$28="REAL",GF58,(GF58*GF$14)) * (1 + 'Painel  de Controle'!$C$14)</f>
        <v>0</v>
      </c>
      <c r="GG10" s="70">
        <f>IF('Painel  de Controle'!$E$28="REAL",GG58,(GG58*GG$14)) * (1 + 'Painel  de Controle'!$C$14)</f>
        <v>0</v>
      </c>
      <c r="GH10" s="70">
        <f>IF('Painel  de Controle'!$E$28="REAL",GH58,(GH58*GH$14)) * (1 + 'Painel  de Controle'!$C$14)</f>
        <v>0</v>
      </c>
      <c r="GI10" s="70">
        <f>IF('Painel  de Controle'!$E$28="REAL",GI58,(GI58*GI$14)) * (1 + 'Painel  de Controle'!$C$14)</f>
        <v>0</v>
      </c>
      <c r="GJ10" s="70">
        <f>IF('Painel  de Controle'!$E$28="REAL",GJ58,(GJ58*GJ$14)) * (1 + 'Painel  de Controle'!$C$14)</f>
        <v>0</v>
      </c>
      <c r="GK10" s="70">
        <f>IF('Painel  de Controle'!$E$28="REAL",GK58,(GK58*GK$14)) * (1 + 'Painel  de Controle'!$C$14)</f>
        <v>0</v>
      </c>
      <c r="GL10" s="70">
        <f>IF('Painel  de Controle'!$E$28="REAL",GL58,(GL58*GL$14)) * (1 + 'Painel  de Controle'!$C$14)</f>
        <v>0</v>
      </c>
      <c r="GM10" s="70">
        <f>IF('Painel  de Controle'!$E$28="REAL",GM58,(GM58*GM$14)) * (1 + 'Painel  de Controle'!$C$14)</f>
        <v>0</v>
      </c>
      <c r="GN10" s="70">
        <f>IF('Painel  de Controle'!$E$28="REAL",GN58,(GN58*GN$14)) * (1 + 'Painel  de Controle'!$C$14)</f>
        <v>0</v>
      </c>
      <c r="GO10" s="70">
        <f>IF('Painel  de Controle'!$E$28="REAL",GO58,(GO58*GO$14)) * (1 + 'Painel  de Controle'!$C$14)</f>
        <v>0</v>
      </c>
      <c r="GP10" s="70">
        <f>IF('Painel  de Controle'!$E$28="REAL",GP58,(GP58*GP$14)) * (1 + 'Painel  de Controle'!$C$14)</f>
        <v>0</v>
      </c>
      <c r="GQ10" s="70">
        <f>IF('Painel  de Controle'!$E$28="REAL",GQ58,(GQ58*GQ$14)) * (1 + 'Painel  de Controle'!$C$14)</f>
        <v>0</v>
      </c>
      <c r="GR10" s="70">
        <f>IF('Painel  de Controle'!$E$28="REAL",GR58,(GR58*GR$14)) * (1 + 'Painel  de Controle'!$C$14)</f>
        <v>0</v>
      </c>
      <c r="GS10" s="70">
        <f>IF('Painel  de Controle'!$E$28="REAL",GS58,(GS58*GS$14)) * (1 + 'Painel  de Controle'!$C$14)</f>
        <v>0</v>
      </c>
      <c r="GT10" s="70">
        <f>IF('Painel  de Controle'!$E$28="REAL",GT58,(GT58*GT$14)) * (1 + 'Painel  de Controle'!$C$14)</f>
        <v>0</v>
      </c>
      <c r="GU10" s="70">
        <f>IF('Painel  de Controle'!$E$28="REAL",GU58,(GU58*GU$14)) * (1 + 'Painel  de Controle'!$C$14)</f>
        <v>0</v>
      </c>
      <c r="GV10" s="70">
        <f>IF('Painel  de Controle'!$E$28="REAL",GV58,(GV58*GV$14)) * (1 + 'Painel  de Controle'!$C$14)</f>
        <v>0</v>
      </c>
      <c r="GW10" s="70">
        <f>IF('Painel  de Controle'!$E$28="REAL",GW58,(GW58*GW$14)) * (1 + 'Painel  de Controle'!$C$14)</f>
        <v>0</v>
      </c>
      <c r="GX10" s="70">
        <f>IF('Painel  de Controle'!$E$28="REAL",GX58,(GX58*GX$14)) * (1 + 'Painel  de Controle'!$C$14)</f>
        <v>0</v>
      </c>
      <c r="GY10" s="70">
        <f>IF('Painel  de Controle'!$E$28="REAL",GY58,(GY58*GY$14)) * (1 + 'Painel  de Controle'!$C$14)</f>
        <v>0</v>
      </c>
      <c r="GZ10" s="70">
        <f>IF('Painel  de Controle'!$E$28="REAL",GZ58,(GZ58*GZ$14)) * (1 + 'Painel  de Controle'!$C$14)</f>
        <v>0</v>
      </c>
      <c r="HA10" s="70">
        <f>IF('Painel  de Controle'!$E$28="REAL",HA58,(HA58*HA$14)) * (1 + 'Painel  de Controle'!$C$14)</f>
        <v>0</v>
      </c>
      <c r="HB10" s="70">
        <f>IF('Painel  de Controle'!$E$28="REAL",HB58,(HB58*HB$14)) * (1 + 'Painel  de Controle'!$C$14)</f>
        <v>0</v>
      </c>
      <c r="HC10" s="70">
        <f>IF('Painel  de Controle'!$E$28="REAL",HC58,(HC58*HC$14)) * (1 + 'Painel  de Controle'!$C$14)</f>
        <v>0</v>
      </c>
      <c r="HD10" s="70">
        <f>IF('Painel  de Controle'!$E$28="REAL",HD58,(HD58*HD$14)) * (1 + 'Painel  de Controle'!$C$14)</f>
        <v>0</v>
      </c>
      <c r="HE10" s="70">
        <f>IF('Painel  de Controle'!$E$28="REAL",HE58,(HE58*HE$14)) * (1 + 'Painel  de Controle'!$C$14)</f>
        <v>0</v>
      </c>
      <c r="HF10" s="70">
        <f>IF('Painel  de Controle'!$E$28="REAL",HF58,(HF58*HF$14)) * (1 + 'Painel  de Controle'!$C$14)</f>
        <v>0</v>
      </c>
      <c r="HG10" s="70">
        <f>IF('Painel  de Controle'!$E$28="REAL",HG58,(HG58*HG$14)) * (1 + 'Painel  de Controle'!$C$14)</f>
        <v>0</v>
      </c>
      <c r="HH10" s="70">
        <f>IF('Painel  de Controle'!$E$28="REAL",HH58,(HH58*HH$14)) * (1 + 'Painel  de Controle'!$C$14)</f>
        <v>0</v>
      </c>
      <c r="HI10" s="70">
        <f>IF('Painel  de Controle'!$E$28="REAL",HI58,(HI58*HI$14)) * (1 + 'Painel  de Controle'!$C$14)</f>
        <v>0</v>
      </c>
      <c r="HJ10" s="70">
        <f>IF('Painel  de Controle'!$E$28="REAL",HJ58,(HJ58*HJ$14)) * (1 + 'Painel  de Controle'!$C$14)</f>
        <v>0</v>
      </c>
      <c r="HK10" s="70">
        <f>IF('Painel  de Controle'!$E$28="REAL",HK58,(HK58*HK$14)) * (1 + 'Painel  de Controle'!$C$14)</f>
        <v>0</v>
      </c>
      <c r="HL10" s="70">
        <f>IF('Painel  de Controle'!$E$28="REAL",HL58,(HL58*HL$14)) * (1 + 'Painel  de Controle'!$C$14)</f>
        <v>0</v>
      </c>
      <c r="HM10" s="70">
        <f>IF('Painel  de Controle'!$E$28="REAL",HM58,(HM58*HM$14)) * (1 + 'Painel  de Controle'!$C$14)</f>
        <v>0</v>
      </c>
      <c r="HN10" s="70">
        <f>IF('Painel  de Controle'!$E$28="REAL",HN58,(HN58*HN$14)) * (1 + 'Painel  de Controle'!$C$14)</f>
        <v>0</v>
      </c>
      <c r="HO10" s="70">
        <f>IF('Painel  de Controle'!$E$28="REAL",HO58,(HO58*HO$14)) * (1 + 'Painel  de Controle'!$C$14)</f>
        <v>0</v>
      </c>
      <c r="HP10" s="70">
        <f>IF('Painel  de Controle'!$E$28="REAL",HP58,(HP58*HP$14)) * (1 + 'Painel  de Controle'!$C$14)</f>
        <v>0</v>
      </c>
      <c r="HQ10" s="70">
        <f>IF('Painel  de Controle'!$E$28="REAL",HQ58,(HQ58*HQ$14)) * (1 + 'Painel  de Controle'!$C$14)</f>
        <v>0</v>
      </c>
      <c r="HR10" s="70">
        <f>IF('Painel  de Controle'!$E$28="REAL",HR58,(HR58*HR$14)) * (1 + 'Painel  de Controle'!$C$14)</f>
        <v>0</v>
      </c>
      <c r="HS10" s="70">
        <f>IF('Painel  de Controle'!$E$28="REAL",HS58,(HS58*HS$14)) * (1 + 'Painel  de Controle'!$C$14)</f>
        <v>0</v>
      </c>
      <c r="HT10" s="70">
        <f>IF('Painel  de Controle'!$E$28="REAL",HT58,(HT58*HT$14)) * (1 + 'Painel  de Controle'!$C$14)</f>
        <v>0</v>
      </c>
      <c r="HU10" s="70">
        <f>IF('Painel  de Controle'!$E$28="REAL",HU58,(HU58*HU$14)) * (1 + 'Painel  de Controle'!$C$14)</f>
        <v>0</v>
      </c>
      <c r="HV10" s="70">
        <f>IF('Painel  de Controle'!$E$28="REAL",HV58,(HV58*HV$14)) * (1 + 'Painel  de Controle'!$C$14)</f>
        <v>0</v>
      </c>
      <c r="HW10" s="70">
        <f>IF('Painel  de Controle'!$E$28="REAL",HW58,(HW58*HW$14)) * (1 + 'Painel  de Controle'!$C$14)</f>
        <v>0</v>
      </c>
      <c r="HX10" s="70">
        <f>IF('Painel  de Controle'!$E$28="REAL",HX58,(HX58*HX$14)) * (1 + 'Painel  de Controle'!$C$14)</f>
        <v>0</v>
      </c>
      <c r="HY10" s="70">
        <f>IF('Painel  de Controle'!$E$28="REAL",HY58,(HY58*HY$14)) * (1 + 'Painel  de Controle'!$C$14)</f>
        <v>0</v>
      </c>
      <c r="HZ10" s="70">
        <f>IF('Painel  de Controle'!$E$28="REAL",HZ58,(HZ58*HZ$14)) * (1 + 'Painel  de Controle'!$C$14)</f>
        <v>0</v>
      </c>
      <c r="IA10" s="70">
        <f>IF('Painel  de Controle'!$E$28="REAL",IA58,(IA58*IA$14)) * (1 + 'Painel  de Controle'!$C$14)</f>
        <v>0</v>
      </c>
      <c r="IB10" s="70">
        <f>IF('Painel  de Controle'!$E$28="REAL",IB58,(IB58*IB$14)) * (1 + 'Painel  de Controle'!$C$14)</f>
        <v>0</v>
      </c>
      <c r="IC10" s="70">
        <f>IF('Painel  de Controle'!$E$28="REAL",IC58,(IC58*IC$14)) * (1 + 'Painel  de Controle'!$C$14)</f>
        <v>0</v>
      </c>
      <c r="ID10" s="70">
        <f>IF('Painel  de Controle'!$E$28="REAL",ID58,(ID58*ID$14)) * (1 + 'Painel  de Controle'!$C$14)</f>
        <v>0</v>
      </c>
      <c r="IE10" s="70">
        <f>IF('Painel  de Controle'!$E$28="REAL",IE58,(IE58*IE$14)) * (1 + 'Painel  de Controle'!$C$14)</f>
        <v>0</v>
      </c>
      <c r="IF10" s="70">
        <f>IF('Painel  de Controle'!$E$28="REAL",IF58,(IF58*IF$14)) * (1 + 'Painel  de Controle'!$C$14)</f>
        <v>0</v>
      </c>
      <c r="IG10" s="70">
        <f>IF('Painel  de Controle'!$E$28="REAL",IG58,(IG58*IG$14)) * (1 + 'Painel  de Controle'!$C$14)</f>
        <v>0</v>
      </c>
      <c r="IH10" s="70">
        <f>IF('Painel  de Controle'!$E$28="REAL",IH58,(IH58*IH$14)) * (1 + 'Painel  de Controle'!$C$14)</f>
        <v>0</v>
      </c>
      <c r="II10" s="70">
        <f>IF('Painel  de Controle'!$E$28="REAL",II58,(II58*II$14)) * (1 + 'Painel  de Controle'!$C$14)</f>
        <v>0</v>
      </c>
      <c r="IJ10" s="70">
        <f>IF('Painel  de Controle'!$E$28="REAL",IJ58,(IJ58*IJ$14)) * (1 + 'Painel  de Controle'!$C$14)</f>
        <v>0</v>
      </c>
      <c r="IK10" s="70">
        <f>IF('Painel  de Controle'!$E$28="REAL",IK58,(IK58*IK$14)) * (1 + 'Painel  de Controle'!$C$14)</f>
        <v>0</v>
      </c>
      <c r="IL10" s="70">
        <f>IF('Painel  de Controle'!$E$28="REAL",IL58,(IL58*IL$14)) * (1 + 'Painel  de Controle'!$C$14)</f>
        <v>0</v>
      </c>
      <c r="IM10" s="70">
        <f>IF('Painel  de Controle'!$E$28="REAL",IM58,(IM58*IM$14)) * (1 + 'Painel  de Controle'!$C$14)</f>
        <v>0</v>
      </c>
      <c r="IN10" s="70">
        <f>IF('Painel  de Controle'!$E$28="REAL",IN58,(IN58*IN$14)) * (1 + 'Painel  de Controle'!$C$14)</f>
        <v>0</v>
      </c>
      <c r="IO10" s="70">
        <f>IF('Painel  de Controle'!$E$28="REAL",IO58,(IO58*IO$14)) * (1 + 'Painel  de Controle'!$C$14)</f>
        <v>0</v>
      </c>
      <c r="IP10" s="70">
        <f>IF('Painel  de Controle'!$E$28="REAL",IP58,(IP58*IP$14)) * (1 + 'Painel  de Controle'!$C$14)</f>
        <v>0</v>
      </c>
      <c r="IQ10" s="70">
        <f>IF('Painel  de Controle'!$E$28="REAL",IQ58,(IQ58*IQ$14)) * (1 + 'Painel  de Controle'!$C$14)</f>
        <v>0</v>
      </c>
      <c r="IR10" s="70">
        <f>IF('Painel  de Controle'!$E$28="REAL",IR58,(IR58*IR$14)) * (1 + 'Painel  de Controle'!$C$14)</f>
        <v>0</v>
      </c>
      <c r="IS10" s="70">
        <f>IF('Painel  de Controle'!$E$28="REAL",IS58,(IS58*IS$14)) * (1 + 'Painel  de Controle'!$C$14)</f>
        <v>0</v>
      </c>
      <c r="IT10" s="70">
        <f>IF('Painel  de Controle'!$E$28="REAL",IT58,(IT58*IT$14)) * (1 + 'Painel  de Controle'!$C$14)</f>
        <v>0</v>
      </c>
      <c r="IU10" s="70">
        <f>IF('Painel  de Controle'!$E$28="REAL",IU58,(IU58*IU$14)) * (1 + 'Painel  de Controle'!$C$14)</f>
        <v>0</v>
      </c>
      <c r="IV10" s="70">
        <f>IF('Painel  de Controle'!$E$28="REAL",IV58,(IV58*IV$14)) * (1 + 'Painel  de Controle'!$C$14)</f>
        <v>0</v>
      </c>
      <c r="IW10" s="70">
        <f>IF('Painel  de Controle'!$E$28="REAL",IW58,(IW58*IW$14)) * (1 + 'Painel  de Controle'!$C$14)</f>
        <v>0</v>
      </c>
      <c r="IX10" s="70">
        <f>IF('Painel  de Controle'!$E$28="REAL",IX58,(IX58*IX$14)) * (1 + 'Painel  de Controle'!$C$14)</f>
        <v>0</v>
      </c>
      <c r="IY10" s="70">
        <f>IF('Painel  de Controle'!$E$28="REAL",IY58,(IY58*IY$14)) * (1 + 'Painel  de Controle'!$C$14)</f>
        <v>0</v>
      </c>
      <c r="IZ10" s="70">
        <f>IF('Painel  de Controle'!$E$28="REAL",IZ58,(IZ58*IZ$14)) * (1 + 'Painel  de Controle'!$C$14)</f>
        <v>0</v>
      </c>
      <c r="JA10" s="70">
        <f>IF('Painel  de Controle'!$E$28="REAL",JA58,(JA58*JA$14)) * (1 + 'Painel  de Controle'!$C$14)</f>
        <v>0</v>
      </c>
      <c r="JB10" s="70">
        <f>IF('Painel  de Controle'!$E$28="REAL",JB58,(JB58*JB$14)) * (1 + 'Painel  de Controle'!$C$14)</f>
        <v>0</v>
      </c>
      <c r="JC10" s="70">
        <f>IF('Painel  de Controle'!$E$28="REAL",JC58,(JC58*JC$14)) * (1 + 'Painel  de Controle'!$C$14)</f>
        <v>0</v>
      </c>
      <c r="JD10" s="70">
        <f>IF('Painel  de Controle'!$E$28="REAL",JD58,(JD58*JD$14)) * (1 + 'Painel  de Controle'!$C$14)</f>
        <v>0</v>
      </c>
      <c r="JE10" s="70">
        <f>IF('Painel  de Controle'!$E$28="REAL",JE58,(JE58*JE$14)) * (1 + 'Painel  de Controle'!$C$14)</f>
        <v>0</v>
      </c>
      <c r="JF10" s="70">
        <f>IF('Painel  de Controle'!$E$28="REAL",JF58,(JF58*JF$14)) * (1 + 'Painel  de Controle'!$C$14)</f>
        <v>0</v>
      </c>
      <c r="JG10" s="70">
        <f>IF('Painel  de Controle'!$E$28="REAL",JG58,(JG58*JG$14)) * (1 + 'Painel  de Controle'!$C$14)</f>
        <v>0</v>
      </c>
      <c r="JH10" s="70">
        <f>IF('Painel  de Controle'!$E$28="REAL",JH58,(JH58*JH$14)) * (1 + 'Painel  de Controle'!$C$14)</f>
        <v>0</v>
      </c>
      <c r="JI10" s="70">
        <f>IF('Painel  de Controle'!$E$28="REAL",JI58,(JI58*JI$14)) * (1 + 'Painel  de Controle'!$C$14)</f>
        <v>0</v>
      </c>
      <c r="JJ10" s="70">
        <f>IF('Painel  de Controle'!$E$28="REAL",JJ58,(JJ58*JJ$14)) * (1 + 'Painel  de Controle'!$C$14)</f>
        <v>0</v>
      </c>
      <c r="JK10" s="70">
        <f>IF('Painel  de Controle'!$E$28="REAL",JK58,(JK58*JK$14)) * (1 + 'Painel  de Controle'!$C$14)</f>
        <v>0</v>
      </c>
      <c r="JL10" s="70">
        <f>IF('Painel  de Controle'!$E$28="REAL",JL58,(JL58*JL$14)) * (1 + 'Painel  de Controle'!$C$14)</f>
        <v>0</v>
      </c>
      <c r="JM10" s="70">
        <f>IF('Painel  de Controle'!$E$28="REAL",JM58,(JM58*JM$14)) * (1 + 'Painel  de Controle'!$C$14)</f>
        <v>0</v>
      </c>
      <c r="JN10" s="70">
        <f>IF('Painel  de Controle'!$E$28="REAL",JN58,(JN58*JN$14)) * (1 + 'Painel  de Controle'!$C$14)</f>
        <v>0</v>
      </c>
      <c r="JO10" s="70">
        <f>IF('Painel  de Controle'!$E$28="REAL",JO58,(JO58*JO$14)) * (1 + 'Painel  de Controle'!$C$14)</f>
        <v>0</v>
      </c>
      <c r="JP10" s="70">
        <f>IF('Painel  de Controle'!$E$28="REAL",JP58,(JP58*JP$14)) * (1 + 'Painel  de Controle'!$C$14)</f>
        <v>0</v>
      </c>
      <c r="JQ10" s="70">
        <f>IF('Painel  de Controle'!$E$28="REAL",JQ58,(JQ58*JQ$14)) * (1 + 'Painel  de Controle'!$C$14)</f>
        <v>0</v>
      </c>
      <c r="JR10" s="70">
        <f>IF('Painel  de Controle'!$E$28="REAL",JR58,(JR58*JR$14)) * (1 + 'Painel  de Controle'!$C$14)</f>
        <v>0</v>
      </c>
      <c r="JS10" s="70">
        <f>IF('Painel  de Controle'!$E$28="REAL",JS58,(JS58*JS$14)) * (1 + 'Painel  de Controle'!$C$14)</f>
        <v>0</v>
      </c>
      <c r="JT10" s="70">
        <f>IF('Painel  de Controle'!$E$28="REAL",JT58,(JT58*JT$14)) * (1 + 'Painel  de Controle'!$C$14)</f>
        <v>0</v>
      </c>
      <c r="JU10" s="70">
        <f>IF('Painel  de Controle'!$E$28="REAL",JU58,(JU58*JU$14)) * (1 + 'Painel  de Controle'!$C$14)</f>
        <v>0</v>
      </c>
      <c r="JV10" s="70">
        <f>IF('Painel  de Controle'!$E$28="REAL",JV58,(JV58*JV$14)) * (1 + 'Painel  de Controle'!$C$14)</f>
        <v>0</v>
      </c>
      <c r="JW10" s="70">
        <f>IF('Painel  de Controle'!$E$28="REAL",JW58,(JW58*JW$14)) * (1 + 'Painel  de Controle'!$C$14)</f>
        <v>0</v>
      </c>
      <c r="JX10" s="70">
        <f>IF('Painel  de Controle'!$E$28="REAL",JX58,(JX58*JX$14)) * (1 + 'Painel  de Controle'!$C$14)</f>
        <v>0</v>
      </c>
      <c r="JY10" s="70">
        <f>IF('Painel  de Controle'!$E$28="REAL",JY58,(JY58*JY$14)) * (1 + 'Painel  de Controle'!$C$14)</f>
        <v>0</v>
      </c>
      <c r="JZ10" s="70">
        <f>IF('Painel  de Controle'!$E$28="REAL",JZ58,(JZ58*JZ$14)) * (1 + 'Painel  de Controle'!$C$14)</f>
        <v>0</v>
      </c>
      <c r="KA10" s="70">
        <f>IF('Painel  de Controle'!$E$28="REAL",KA58,(KA58*KA$14)) * (1 + 'Painel  de Controle'!$C$14)</f>
        <v>0</v>
      </c>
      <c r="KB10" s="70">
        <f>IF('Painel  de Controle'!$E$28="REAL",KB58,(KB58*KB$14)) * (1 + 'Painel  de Controle'!$C$14)</f>
        <v>0</v>
      </c>
      <c r="KC10" s="70">
        <f>IF('Painel  de Controle'!$E$28="REAL",KC58,(KC58*KC$14)) * (1 + 'Painel  de Controle'!$C$14)</f>
        <v>0</v>
      </c>
      <c r="KD10" s="70">
        <f>IF('Painel  de Controle'!$E$28="REAL",KD58,(KD58*KD$14)) * (1 + 'Painel  de Controle'!$C$14)</f>
        <v>0</v>
      </c>
      <c r="KE10" s="70">
        <f>IF('Painel  de Controle'!$E$28="REAL",KE58,(KE58*KE$14)) * (1 + 'Painel  de Controle'!$C$14)</f>
        <v>0</v>
      </c>
      <c r="KF10" s="70">
        <f>IF('Painel  de Controle'!$E$28="REAL",KF58,(KF58*KF$14)) * (1 + 'Painel  de Controle'!$C$14)</f>
        <v>0</v>
      </c>
      <c r="KG10" s="70">
        <f>IF('Painel  de Controle'!$E$28="REAL",KG58,(KG58*KG$14)) * (1 + 'Painel  de Controle'!$C$14)</f>
        <v>0</v>
      </c>
      <c r="KH10" s="70">
        <f>IF('Painel  de Controle'!$E$28="REAL",KH58,(KH58*KH$14)) * (1 + 'Painel  de Controle'!$C$14)</f>
        <v>0</v>
      </c>
      <c r="KI10" s="70">
        <f>IF('Painel  de Controle'!$E$28="REAL",KI58,(KI58*KI$14)) * (1 + 'Painel  de Controle'!$C$14)</f>
        <v>0</v>
      </c>
      <c r="KJ10" s="70">
        <f>IF('Painel  de Controle'!$E$28="REAL",KJ58,(KJ58*KJ$14)) * (1 + 'Painel  de Controle'!$C$14)</f>
        <v>0</v>
      </c>
      <c r="KK10" s="70">
        <f>IF('Painel  de Controle'!$E$28="REAL",KK58,(KK58*KK$14)) * (1 + 'Painel  de Controle'!$C$14)</f>
        <v>0</v>
      </c>
      <c r="KL10" s="70">
        <f>IF('Painel  de Controle'!$E$28="REAL",KL58,(KL58*KL$14)) * (1 + 'Painel  de Controle'!$C$14)</f>
        <v>0</v>
      </c>
      <c r="KM10" s="70">
        <f>IF('Painel  de Controle'!$E$28="REAL",KM58,(KM58*KM$14)) * (1 + 'Painel  de Controle'!$C$14)</f>
        <v>0</v>
      </c>
      <c r="KN10" s="70">
        <f>IF('Painel  de Controle'!$E$28="REAL",KN58,(KN58*KN$14)) * (1 + 'Painel  de Controle'!$C$14)</f>
        <v>0</v>
      </c>
      <c r="KO10" s="70">
        <f>IF('Painel  de Controle'!$E$28="REAL",KO58,(KO58*KO$14)) * (1 + 'Painel  de Controle'!$C$14)</f>
        <v>0</v>
      </c>
      <c r="KP10" s="70">
        <f>IF('Painel  de Controle'!$E$28="REAL",KP58,(KP58*KP$14)) * (1 + 'Painel  de Controle'!$C$14)</f>
        <v>0</v>
      </c>
      <c r="KQ10" s="70">
        <f>IF('Painel  de Controle'!$E$28="REAL",KQ58,(KQ58*KQ$14)) * (1 + 'Painel  de Controle'!$C$14)</f>
        <v>0</v>
      </c>
      <c r="KR10" s="70">
        <f>IF('Painel  de Controle'!$E$28="REAL",KR58,(KR58*KR$14)) * (1 + 'Painel  de Controle'!$C$14)</f>
        <v>0</v>
      </c>
      <c r="KS10" s="70">
        <f>IF('Painel  de Controle'!$E$28="REAL",KS58,(KS58*KS$14)) * (1 + 'Painel  de Controle'!$C$14)</f>
        <v>0</v>
      </c>
      <c r="KT10" s="70">
        <f>IF('Painel  de Controle'!$E$28="REAL",KT58,(KT58*KT$14)) * (1 + 'Painel  de Controle'!$C$14)</f>
        <v>0</v>
      </c>
      <c r="KU10" s="70">
        <f>IF('Painel  de Controle'!$E$28="REAL",KU58,(KU58*KU$14)) * (1 + 'Painel  de Controle'!$C$14)</f>
        <v>0</v>
      </c>
      <c r="KV10" s="70">
        <f>IF('Painel  de Controle'!$E$28="REAL",KV58,(KV58*KV$14)) * (1 + 'Painel  de Controle'!$C$14)</f>
        <v>0</v>
      </c>
      <c r="KW10" s="70">
        <f>IF('Painel  de Controle'!$E$28="REAL",KW58,(KW58*KW$14)) * (1 + 'Painel  de Controle'!$C$14)</f>
        <v>0</v>
      </c>
      <c r="KX10" s="70">
        <f>IF('Painel  de Controle'!$E$28="REAL",KX58,(KX58*KX$14)) * (1 + 'Painel  de Controle'!$C$14)</f>
        <v>0</v>
      </c>
      <c r="KY10" s="70">
        <f>IF('Painel  de Controle'!$E$28="REAL",KY58,(KY58*KY$14)) * (1 + 'Painel  de Controle'!$C$14)</f>
        <v>0</v>
      </c>
      <c r="KZ10" s="70">
        <f>IF('Painel  de Controle'!$E$28="REAL",KZ58,(KZ58*KZ$14)) * (1 + 'Painel  de Controle'!$C$14)</f>
        <v>0</v>
      </c>
      <c r="LA10" s="70">
        <f>IF('Painel  de Controle'!$E$28="REAL",LA58,(LA58*LA$14)) * (1 + 'Painel  de Controle'!$C$14)</f>
        <v>0</v>
      </c>
      <c r="LB10" s="70">
        <f>IF('Painel  de Controle'!$E$28="REAL",LB58,(LB58*LB$14)) * (1 + 'Painel  de Controle'!$C$14)</f>
        <v>0</v>
      </c>
      <c r="LC10" s="70">
        <f>IF('Painel  de Controle'!$E$28="REAL",LC58,(LC58*LC$14)) * (1 + 'Painel  de Controle'!$C$14)</f>
        <v>0</v>
      </c>
      <c r="LD10" s="70">
        <f>IF('Painel  de Controle'!$E$28="REAL",LD58,(LD58*LD$14)) * (1 + 'Painel  de Controle'!$C$14)</f>
        <v>0</v>
      </c>
      <c r="LE10" s="70">
        <f>IF('Painel  de Controle'!$E$28="REAL",LE58,(LE58*LE$14)) * (1 + 'Painel  de Controle'!$C$14)</f>
        <v>0</v>
      </c>
      <c r="LF10" s="70">
        <f>IF('Painel  de Controle'!$E$28="REAL",LF58,(LF58*LF$14)) * (1 + 'Painel  de Controle'!$C$14)</f>
        <v>0</v>
      </c>
      <c r="LG10" s="70">
        <f>IF('Painel  de Controle'!$E$28="REAL",LG58,(LG58*LG$14)) * (1 + 'Painel  de Controle'!$C$14)</f>
        <v>0</v>
      </c>
      <c r="LH10" s="70">
        <f>IF('Painel  de Controle'!$E$28="REAL",LH58,(LH58*LH$14)) * (1 + 'Painel  de Controle'!$C$14)</f>
        <v>0</v>
      </c>
      <c r="LI10" s="70">
        <f>IF('Painel  de Controle'!$E$28="REAL",LI58,(LI58*LI$14)) * (1 + 'Painel  de Controle'!$C$14)</f>
        <v>0</v>
      </c>
      <c r="LJ10" s="70">
        <f>IF('Painel  de Controle'!$E$28="REAL",LJ58,(LJ58*LJ$14)) * (1 + 'Painel  de Controle'!$C$14)</f>
        <v>0</v>
      </c>
      <c r="LK10" s="70">
        <f>IF('Painel  de Controle'!$E$28="REAL",LK58,(LK58*LK$14)) * (1 + 'Painel  de Controle'!$C$14)</f>
        <v>0</v>
      </c>
      <c r="LL10" s="70">
        <f>IF('Painel  de Controle'!$E$28="REAL",LL58,(LL58*LL$14)) * (1 + 'Painel  de Controle'!$C$14)</f>
        <v>0</v>
      </c>
      <c r="LM10" s="70">
        <f>IF('Painel  de Controle'!$E$28="REAL",LM58,(LM58*LM$14)) * (1 + 'Painel  de Controle'!$C$14)</f>
        <v>0</v>
      </c>
      <c r="LN10" s="70">
        <f>IF('Painel  de Controle'!$E$28="REAL",LN58,(LN58*LN$14)) * (1 + 'Painel  de Controle'!$C$14)</f>
        <v>0</v>
      </c>
      <c r="LO10" s="70">
        <f>IF('Painel  de Controle'!$E$28="REAL",LO58,(LO58*LO$14)) * (1 + 'Painel  de Controle'!$C$14)</f>
        <v>0</v>
      </c>
      <c r="LP10" s="70">
        <f>IF('Painel  de Controle'!$E$28="REAL",LP58,(LP58*LP$14)) * (1 + 'Painel  de Controle'!$C$14)</f>
        <v>0</v>
      </c>
      <c r="LQ10" s="70">
        <f>IF('Painel  de Controle'!$E$28="REAL",LQ58,(LQ58*LQ$14)) * (1 + 'Painel  de Controle'!$C$14)</f>
        <v>0</v>
      </c>
      <c r="LR10" s="70">
        <f>IF('Painel  de Controle'!$E$28="REAL",LR58,(LR58*LR$14)) * (1 + 'Painel  de Controle'!$C$14)</f>
        <v>0</v>
      </c>
      <c r="LS10" s="70">
        <f>IF('Painel  de Controle'!$E$28="REAL",LS58,(LS58*LS$14)) * (1 + 'Painel  de Controle'!$C$14)</f>
        <v>0</v>
      </c>
      <c r="LT10" s="70">
        <f>IF('Painel  de Controle'!$E$28="REAL",LT58,(LT58*LT$14)) * (1 + 'Painel  de Controle'!$C$14)</f>
        <v>0</v>
      </c>
      <c r="LU10" s="70">
        <f>IF('Painel  de Controle'!$E$28="REAL",LU58,(LU58*LU$14)) * (1 + 'Painel  de Controle'!$C$14)</f>
        <v>0</v>
      </c>
      <c r="LV10" s="70">
        <f>IF('Painel  de Controle'!$E$28="REAL",LV58,(LV58*LV$14)) * (1 + 'Painel  de Controle'!$C$14)</f>
        <v>0</v>
      </c>
      <c r="LW10" s="70">
        <f>IF('Painel  de Controle'!$E$28="REAL",LW58,(LW58*LW$14)) * (1 + 'Painel  de Controle'!$C$14)</f>
        <v>0</v>
      </c>
      <c r="LX10" s="70">
        <f>IF('Painel  de Controle'!$E$28="REAL",LX58,(LX58*LX$14)) * (1 + 'Painel  de Controle'!$C$14)</f>
        <v>0</v>
      </c>
      <c r="LY10" s="70">
        <f>IF('Painel  de Controle'!$E$28="REAL",LY58,(LY58*LY$14)) * (1 + 'Painel  de Controle'!$C$14)</f>
        <v>0</v>
      </c>
      <c r="LZ10" s="70">
        <f>IF('Painel  de Controle'!$E$28="REAL",LZ58,(LZ58*LZ$14)) * (1 + 'Painel  de Controle'!$C$14)</f>
        <v>0</v>
      </c>
      <c r="MA10" s="70">
        <f>IF('Painel  de Controle'!$E$28="REAL",MA58,(MA58*MA$14)) * (1 + 'Painel  de Controle'!$C$14)</f>
        <v>0</v>
      </c>
      <c r="MB10" s="70">
        <f>IF('Painel  de Controle'!$E$28="REAL",MB58,(MB58*MB$14)) * (1 + 'Painel  de Controle'!$C$14)</f>
        <v>0</v>
      </c>
      <c r="MC10" s="70">
        <f>IF('Painel  de Controle'!$E$28="REAL",MC58,(MC58*MC$14)) * (1 + 'Painel  de Controle'!$C$14)</f>
        <v>0</v>
      </c>
      <c r="MD10" s="70">
        <f>IF('Painel  de Controle'!$E$28="REAL",MD58,(MD58*MD$14)) * (1 + 'Painel  de Controle'!$C$14)</f>
        <v>0</v>
      </c>
      <c r="ME10" s="70">
        <f>IF('Painel  de Controle'!$E$28="REAL",ME58,(ME58*ME$14)) * (1 + 'Painel  de Controle'!$C$14)</f>
        <v>0</v>
      </c>
      <c r="MF10" s="70">
        <f>IF('Painel  de Controle'!$E$28="REAL",MF58,(MF58*MF$14)) * (1 + 'Painel  de Controle'!$C$14)</f>
        <v>0</v>
      </c>
      <c r="MG10" s="70">
        <f>IF('Painel  de Controle'!$E$28="REAL",MG58,(MG58*MG$14)) * (1 + 'Painel  de Controle'!$C$14)</f>
        <v>0</v>
      </c>
      <c r="MH10" s="70">
        <f>IF('Painel  de Controle'!$E$28="REAL",MH58,(MH58*MH$14)) * (1 + 'Painel  de Controle'!$C$14)</f>
        <v>0</v>
      </c>
      <c r="MI10" s="70">
        <f>IF('Painel  de Controle'!$E$28="REAL",MI58,(MI58*MI$14)) * (1 + 'Painel  de Controle'!$C$14)</f>
        <v>0</v>
      </c>
      <c r="MJ10" s="70">
        <f>IF('Painel  de Controle'!$E$28="REAL",MJ58,(MJ58*MJ$14)) * (1 + 'Painel  de Controle'!$C$14)</f>
        <v>0</v>
      </c>
      <c r="MK10" s="70">
        <f>IF('Painel  de Controle'!$E$28="REAL",MK58,(MK58*MK$14)) * (1 + 'Painel  de Controle'!$C$14)</f>
        <v>0</v>
      </c>
      <c r="ML10" s="70">
        <f>IF('Painel  de Controle'!$E$28="REAL",ML58,(ML58*ML$14)) * (1 + 'Painel  de Controle'!$C$14)</f>
        <v>0</v>
      </c>
      <c r="MM10" s="70">
        <f>IF('Painel  de Controle'!$E$28="REAL",MM58,(MM58*MM$14)) * (1 + 'Painel  de Controle'!$C$14)</f>
        <v>0</v>
      </c>
      <c r="MN10" s="70">
        <f>IF('Painel  de Controle'!$E$28="REAL",MN58,(MN58*MN$14)) * (1 + 'Painel  de Controle'!$C$14)</f>
        <v>0</v>
      </c>
      <c r="MO10" s="70">
        <f>IF('Painel  de Controle'!$E$28="REAL",MO58,(MO58*MO$14)) * (1 + 'Painel  de Controle'!$C$14)</f>
        <v>0</v>
      </c>
      <c r="MP10" s="70">
        <f>IF('Painel  de Controle'!$E$28="REAL",MP58,(MP58*MP$14)) * (1 + 'Painel  de Controle'!$C$14)</f>
        <v>0</v>
      </c>
      <c r="MQ10" s="70">
        <f>IF('Painel  de Controle'!$E$28="REAL",MQ58,(MQ58*MQ$14)) * (1 + 'Painel  de Controle'!$C$14)</f>
        <v>0</v>
      </c>
      <c r="MR10" s="70">
        <f>IF('Painel  de Controle'!$E$28="REAL",MR58,(MR58*MR$14)) * (1 + 'Painel  de Controle'!$C$14)</f>
        <v>0</v>
      </c>
      <c r="MS10" s="70">
        <f>IF('Painel  de Controle'!$E$28="REAL",MS58,(MS58*MS$14)) * (1 + 'Painel  de Controle'!$C$14)</f>
        <v>0</v>
      </c>
      <c r="MT10" s="70">
        <f>IF('Painel  de Controle'!$E$28="REAL",MT58,(MT58*MT$14)) * (1 + 'Painel  de Controle'!$C$14)</f>
        <v>0</v>
      </c>
      <c r="MU10" s="70">
        <f>IF('Painel  de Controle'!$E$28="REAL",MU58,(MU58*MU$14)) * (1 + 'Painel  de Controle'!$C$14)</f>
        <v>0</v>
      </c>
      <c r="MV10" s="70">
        <f>IF('Painel  de Controle'!$E$28="REAL",MV58,(MV58*MV$14)) * (1 + 'Painel  de Controle'!$C$14)</f>
        <v>0</v>
      </c>
      <c r="MW10" s="70">
        <f>IF('Painel  de Controle'!$E$28="REAL",MW58,(MW58*MW$14)) * (1 + 'Painel  de Controle'!$C$14)</f>
        <v>0</v>
      </c>
      <c r="MX10" s="70">
        <f>IF('Painel  de Controle'!$E$28="REAL",MX58,(MX58*MX$14)) * (1 + 'Painel  de Controle'!$C$14)</f>
        <v>0</v>
      </c>
      <c r="MY10" s="70">
        <f>IF('Painel  de Controle'!$E$28="REAL",MY58,(MY58*MY$14)) * (1 + 'Painel  de Controle'!$C$14)</f>
        <v>0</v>
      </c>
      <c r="MZ10" s="70">
        <f>IF('Painel  de Controle'!$E$28="REAL",MZ58,(MZ58*MZ$14)) * (1 + 'Painel  de Controle'!$C$14)</f>
        <v>0</v>
      </c>
      <c r="NA10" s="70">
        <f>IF('Painel  de Controle'!$E$28="REAL",NA58,(NA58*NA$14)) * (1 + 'Painel  de Controle'!$C$14)</f>
        <v>0</v>
      </c>
      <c r="NB10" s="70">
        <f>IF('Painel  de Controle'!$E$28="REAL",NB58,(NB58*NB$14)) * (1 + 'Painel  de Controle'!$C$14)</f>
        <v>0</v>
      </c>
      <c r="NC10" s="70">
        <f>IF('Painel  de Controle'!$E$28="REAL",NC58,(NC58*NC$14)) * (1 + 'Painel  de Controle'!$C$14)</f>
        <v>0</v>
      </c>
      <c r="ND10" s="70">
        <f>IF('Painel  de Controle'!$E$28="REAL",ND58,(ND58*ND$14)) * (1 + 'Painel  de Controle'!$C$14)</f>
        <v>0</v>
      </c>
      <c r="NE10" s="70">
        <f>IF('Painel  de Controle'!$E$28="REAL",NE58,(NE58*NE$14)) * (1 + 'Painel  de Controle'!$C$14)</f>
        <v>0</v>
      </c>
      <c r="NF10" s="70">
        <f>IF('Painel  de Controle'!$E$28="REAL",NF58,(NF58*NF$14)) * (1 + 'Painel  de Controle'!$C$14)</f>
        <v>0</v>
      </c>
      <c r="NG10" s="70">
        <f>IF('Painel  de Controle'!$E$28="REAL",NG58,(NG58*NG$14)) * (1 + 'Painel  de Controle'!$C$14)</f>
        <v>0</v>
      </c>
      <c r="NH10" s="70">
        <f>IF('Painel  de Controle'!$E$28="REAL",NH58,(NH58*NH$14)) * (1 + 'Painel  de Controle'!$C$14)</f>
        <v>0</v>
      </c>
      <c r="NI10" s="70">
        <f>IF('Painel  de Controle'!$E$28="REAL",NI58,(NI58*NI$14)) * (1 + 'Painel  de Controle'!$C$14)</f>
        <v>0</v>
      </c>
      <c r="NJ10" s="70">
        <f>IF('Painel  de Controle'!$E$28="REAL",NJ58,(NJ58*NJ$14)) * (1 + 'Painel  de Controle'!$C$14)</f>
        <v>0</v>
      </c>
      <c r="NK10" s="70">
        <f>IF('Painel  de Controle'!$E$28="REAL",NK58,(NK58*NK$14)) * (1 + 'Painel  de Controle'!$C$14)</f>
        <v>0</v>
      </c>
      <c r="NL10" s="70">
        <f>IF('Painel  de Controle'!$E$28="REAL",NL58,(NL58*NL$14)) * (1 + 'Painel  de Controle'!$C$14)</f>
        <v>0</v>
      </c>
      <c r="NM10" s="70">
        <f>IF('Painel  de Controle'!$E$28="REAL",NM58,(NM58*NM$14)) * (1 + 'Painel  de Controle'!$C$14)</f>
        <v>0</v>
      </c>
      <c r="NN10" s="70">
        <f>IF('Painel  de Controle'!$E$28="REAL",NN58,(NN58*NN$14)) * (1 + 'Painel  de Controle'!$C$14)</f>
        <v>0</v>
      </c>
      <c r="NO10" s="70">
        <f>IF('Painel  de Controle'!$E$28="REAL",NO58,(NO58*NO$14)) * (1 + 'Painel  de Controle'!$C$14)</f>
        <v>0</v>
      </c>
      <c r="NP10" s="70">
        <f>IF('Painel  de Controle'!$E$28="REAL",NP58,(NP58*NP$14)) * (1 + 'Painel  de Controle'!$C$14)</f>
        <v>0</v>
      </c>
      <c r="NQ10" s="70">
        <f>IF('Painel  de Controle'!$E$28="REAL",NQ58,(NQ58*NQ$14)) * (1 + 'Painel  de Controle'!$C$14)</f>
        <v>0</v>
      </c>
      <c r="NR10" s="70">
        <f>IF('Painel  de Controle'!$E$28="REAL",NR58,(NR58*NR$14)) * (1 + 'Painel  de Controle'!$C$14)</f>
        <v>0</v>
      </c>
      <c r="NS10" s="70">
        <f>IF('Painel  de Controle'!$E$28="REAL",NS58,(NS58*NS$14)) * (1 + 'Painel  de Controle'!$C$14)</f>
        <v>0</v>
      </c>
      <c r="NT10" s="70">
        <f>IF('Painel  de Controle'!$E$28="REAL",NT58,(NT58*NT$14)) * (1 + 'Painel  de Controle'!$C$14)</f>
        <v>0</v>
      </c>
      <c r="NU10" s="70">
        <f>IF('Painel  de Controle'!$E$28="REAL",NU58,(NU58*NU$14)) * (1 + 'Painel  de Controle'!$C$14)</f>
        <v>0</v>
      </c>
      <c r="NV10" s="70">
        <f>IF('Painel  de Controle'!$E$28="REAL",NV58,(NV58*NV$14)) * (1 + 'Painel  de Controle'!$C$14)</f>
        <v>0</v>
      </c>
      <c r="NW10" s="70">
        <f>IF('Painel  de Controle'!$E$28="REAL",NW58,(NW58*NW$14)) * (1 + 'Painel  de Controle'!$C$14)</f>
        <v>0</v>
      </c>
      <c r="NX10" s="70">
        <f>IF('Painel  de Controle'!$E$28="REAL",NX58,(NX58*NX$14)) * (1 + 'Painel  de Controle'!$C$14)</f>
        <v>0</v>
      </c>
      <c r="NY10" s="70">
        <f>IF('Painel  de Controle'!$E$28="REAL",NY58,(NY58*NY$14)) * (1 + 'Painel  de Controle'!$C$14)</f>
        <v>0</v>
      </c>
      <c r="NZ10" s="70">
        <f>IF('Painel  de Controle'!$E$28="REAL",NZ58,(NZ58*NZ$14)) * (1 + 'Painel  de Controle'!$C$14)</f>
        <v>0</v>
      </c>
      <c r="OA10" s="70">
        <f>IF('Painel  de Controle'!$E$28="REAL",OA58,(OA58*OA$14)) * (1 + 'Painel  de Controle'!$C$14)</f>
        <v>0</v>
      </c>
      <c r="OB10" s="70">
        <f>IF('Painel  de Controle'!$E$28="REAL",OB58,(OB58*OB$14)) * (1 + 'Painel  de Controle'!$C$14)</f>
        <v>0</v>
      </c>
      <c r="OC10" s="70">
        <f>IF('Painel  de Controle'!$E$28="REAL",OC58,(OC58*OC$14)) * (1 + 'Painel  de Controle'!$C$14)</f>
        <v>0</v>
      </c>
      <c r="OD10" s="70">
        <f>IF('Painel  de Controle'!$E$28="REAL",OD58,(OD58*OD$14)) * (1 + 'Painel  de Controle'!$C$14)</f>
        <v>0</v>
      </c>
      <c r="OE10" s="70">
        <f>IF('Painel  de Controle'!$E$28="REAL",OE58,(OE58*OE$14)) * (1 + 'Painel  de Controle'!$C$14)</f>
        <v>0</v>
      </c>
      <c r="OF10" s="70">
        <f>IF('Painel  de Controle'!$E$28="REAL",OF58,(OF58*OF$14)) * (1 + 'Painel  de Controle'!$C$14)</f>
        <v>0</v>
      </c>
      <c r="OG10" s="70">
        <f>IF('Painel  de Controle'!$E$28="REAL",OG58,(OG58*OG$14)) * (1 + 'Painel  de Controle'!$C$14)</f>
        <v>0</v>
      </c>
      <c r="OH10" s="70">
        <f>IF('Painel  de Controle'!$E$28="REAL",OH58,(OH58*OH$14)) * (1 + 'Painel  de Controle'!$C$14)</f>
        <v>0</v>
      </c>
      <c r="OI10" s="70">
        <f>IF('Painel  de Controle'!$E$28="REAL",OI58,(OI58*OI$14)) * (1 + 'Painel  de Controle'!$C$14)</f>
        <v>0</v>
      </c>
      <c r="OJ10" s="70">
        <f>IF('Painel  de Controle'!$E$28="REAL",OJ58,(OJ58*OJ$14)) * (1 + 'Painel  de Controle'!$C$14)</f>
        <v>0</v>
      </c>
      <c r="OK10" s="70">
        <f>IF('Painel  de Controle'!$E$28="REAL",OK58,(OK58*OK$14)) * (1 + 'Painel  de Controle'!$C$14)</f>
        <v>0</v>
      </c>
      <c r="OL10" s="70">
        <f>IF('Painel  de Controle'!$E$28="REAL",OL58,(OL58*OL$14)) * (1 + 'Painel  de Controle'!$C$14)</f>
        <v>0</v>
      </c>
      <c r="OM10" s="70">
        <f>IF('Painel  de Controle'!$E$28="REAL",OM58,(OM58*OM$14)) * (1 + 'Painel  de Controle'!$C$14)</f>
        <v>0</v>
      </c>
      <c r="ON10" s="70">
        <f>IF('Painel  de Controle'!$E$28="REAL",ON58,(ON58*ON$14)) * (1 + 'Painel  de Controle'!$C$14)</f>
        <v>0</v>
      </c>
      <c r="OO10" s="70">
        <f>IF('Painel  de Controle'!$E$28="REAL",OO58,(OO58*OO$14)) * (1 + 'Painel  de Controle'!$C$14)</f>
        <v>0</v>
      </c>
      <c r="OP10" s="70">
        <f>IF('Painel  de Controle'!$E$28="REAL",OP58,(OP58*OP$14)) * (1 + 'Painel  de Controle'!$C$14)</f>
        <v>0</v>
      </c>
      <c r="OQ10" s="70">
        <f>IF('Painel  de Controle'!$E$28="REAL",OQ58,(OQ58*OQ$14)) * (1 + 'Painel  de Controle'!$C$14)</f>
        <v>0</v>
      </c>
      <c r="OR10" s="70">
        <f>IF('Painel  de Controle'!$E$28="REAL",OR58,(OR58*OR$14)) * (1 + 'Painel  de Controle'!$C$14)</f>
        <v>0</v>
      </c>
      <c r="OS10" s="70">
        <f>IF('Painel  de Controle'!$E$28="REAL",OS58,(OS58*OS$14)) * (1 + 'Painel  de Controle'!$C$14)</f>
        <v>0</v>
      </c>
      <c r="OT10" s="70">
        <f>IF('Painel  de Controle'!$E$28="REAL",OT58,(OT58*OT$14)) * (1 + 'Painel  de Controle'!$C$14)</f>
        <v>0</v>
      </c>
      <c r="OU10" s="70">
        <f>IF('Painel  de Controle'!$E$28="REAL",OU58,(OU58*OU$14)) * (1 + 'Painel  de Controle'!$C$14)</f>
        <v>0</v>
      </c>
      <c r="OV10" s="70">
        <f>IF('Painel  de Controle'!$E$28="REAL",OV58,(OV58*OV$14)) * (1 + 'Painel  de Controle'!$C$14)</f>
        <v>0</v>
      </c>
      <c r="OW10" s="70">
        <f>IF('Painel  de Controle'!$E$28="REAL",OW58,(OW58*OW$14)) * (1 + 'Painel  de Controle'!$C$14)</f>
        <v>0</v>
      </c>
      <c r="OX10" s="70">
        <f>IF('Painel  de Controle'!$E$28="REAL",OX58,(OX58*OX$14)) * (1 + 'Painel  de Controle'!$C$14)</f>
        <v>0</v>
      </c>
      <c r="OY10" s="70">
        <f>IF('Painel  de Controle'!$E$28="REAL",OY58,(OY58*OY$14)) * (1 + 'Painel  de Controle'!$C$14)</f>
        <v>0</v>
      </c>
      <c r="OZ10" s="70">
        <f>IF('Painel  de Controle'!$E$28="REAL",OZ58,(OZ58*OZ$14)) * (1 + 'Painel  de Controle'!$C$14)</f>
        <v>0</v>
      </c>
      <c r="PA10" s="70">
        <f>IF('Painel  de Controle'!$E$28="REAL",PA58,(PA58*PA$14)) * (1 + 'Painel  de Controle'!$C$14)</f>
        <v>0</v>
      </c>
      <c r="PB10" s="70">
        <f>IF('Painel  de Controle'!$E$28="REAL",PB58,(PB58*PB$14)) * (1 + 'Painel  de Controle'!$C$14)</f>
        <v>0</v>
      </c>
      <c r="PC10" s="70">
        <f>IF('Painel  de Controle'!$E$28="REAL",PC58,(PC58*PC$14)) * (1 + 'Painel  de Controle'!$C$14)</f>
        <v>0</v>
      </c>
      <c r="PD10" s="70">
        <f>IF('Painel  de Controle'!$E$28="REAL",PD58,(PD58*PD$14)) * (1 + 'Painel  de Controle'!$C$14)</f>
        <v>0</v>
      </c>
      <c r="PE10" s="70">
        <f>IF('Painel  de Controle'!$E$28="REAL",PE58,(PE58*PE$14)) * (1 + 'Painel  de Controle'!$C$14)</f>
        <v>0</v>
      </c>
      <c r="PF10" s="70">
        <f>IF('Painel  de Controle'!$E$28="REAL",PF58,(PF58*PF$14)) * (1 + 'Painel  de Controle'!$C$14)</f>
        <v>0</v>
      </c>
      <c r="PG10" s="70">
        <f>IF('Painel  de Controle'!$E$28="REAL",PG58,(PG58*PG$14)) * (1 + 'Painel  de Controle'!$C$14)</f>
        <v>0</v>
      </c>
      <c r="PH10" s="70">
        <f>IF('Painel  de Controle'!$E$28="REAL",PH58,(PH58*PH$14)) * (1 + 'Painel  de Controle'!$C$14)</f>
        <v>0</v>
      </c>
      <c r="PI10" s="70">
        <f>IF('Painel  de Controle'!$E$28="REAL",PI58,(PI58*PI$14)) * (1 + 'Painel  de Controle'!$C$14)</f>
        <v>0</v>
      </c>
      <c r="PJ10" s="70">
        <f>IF('Painel  de Controle'!$E$28="REAL",PJ58,(PJ58*PJ$14)) * (1 + 'Painel  de Controle'!$C$14)</f>
        <v>0</v>
      </c>
      <c r="PK10" s="70">
        <f>IF('Painel  de Controle'!$E$28="REAL",PK58,(PK58*PK$14)) * (1 + 'Painel  de Controle'!$C$14)</f>
        <v>0</v>
      </c>
      <c r="PL10" s="70">
        <f>IF('Painel  de Controle'!$E$28="REAL",PL58,(PL58*PL$14)) * (1 + 'Painel  de Controle'!$C$14)</f>
        <v>0</v>
      </c>
      <c r="PM10" s="70">
        <f>IF('Painel  de Controle'!$E$28="REAL",PM58,(PM58*PM$14)) * (1 + 'Painel  de Controle'!$C$14)</f>
        <v>0</v>
      </c>
      <c r="PN10" s="70">
        <f>IF('Painel  de Controle'!$E$28="REAL",PN58,(PN58*PN$14)) * (1 + 'Painel  de Controle'!$C$14)</f>
        <v>0</v>
      </c>
      <c r="PO10" s="70">
        <f>IF('Painel  de Controle'!$E$28="REAL",PO58,(PO58*PO$14)) * (1 + 'Painel  de Controle'!$C$14)</f>
        <v>0</v>
      </c>
      <c r="PP10" s="70">
        <f>IF('Painel  de Controle'!$E$28="REAL",PP58,(PP58*PP$14)) * (1 + 'Painel  de Controle'!$C$14)</f>
        <v>0</v>
      </c>
      <c r="PQ10" s="70">
        <f>IF('Painel  de Controle'!$E$28="REAL",PQ58,(PQ58*PQ$14)) * (1 + 'Painel  de Controle'!$C$14)</f>
        <v>0</v>
      </c>
      <c r="PR10" s="70">
        <f>IF('Painel  de Controle'!$E$28="REAL",PR58,(PR58*PR$14)) * (1 + 'Painel  de Controle'!$C$14)</f>
        <v>0</v>
      </c>
      <c r="PS10" s="70">
        <f>IF('Painel  de Controle'!$E$28="REAL",PS58,(PS58*PS$14)) * (1 + 'Painel  de Controle'!$C$14)</f>
        <v>0</v>
      </c>
      <c r="PT10" s="70">
        <f>IF('Painel  de Controle'!$E$28="REAL",PT58,(PT58*PT$14)) * (1 + 'Painel  de Controle'!$C$14)</f>
        <v>0</v>
      </c>
      <c r="PU10" s="70">
        <f>IF('Painel  de Controle'!$E$28="REAL",PU58,(PU58*PU$14)) * (1 + 'Painel  de Controle'!$C$14)</f>
        <v>0</v>
      </c>
      <c r="PV10" s="70">
        <f>IF('Painel  de Controle'!$E$28="REAL",PV58,(PV58*PV$14)) * (1 + 'Painel  de Controle'!$C$14)</f>
        <v>0</v>
      </c>
      <c r="PW10" s="70">
        <f>IF('Painel  de Controle'!$E$28="REAL",PW58,(PW58*PW$14)) * (1 + 'Painel  de Controle'!$C$14)</f>
        <v>0</v>
      </c>
      <c r="PX10" s="70">
        <f>IF('Painel  de Controle'!$E$28="REAL",PX58,(PX58*PX$14)) * (1 + 'Painel  de Controle'!$C$14)</f>
        <v>0</v>
      </c>
      <c r="PY10" s="70">
        <f>IF('Painel  de Controle'!$E$28="REAL",PY58,(PY58*PY$14)) * (1 + 'Painel  de Controle'!$C$14)</f>
        <v>0</v>
      </c>
      <c r="PZ10" s="70">
        <f>IF('Painel  de Controle'!$E$28="REAL",PZ58,(PZ58*PZ$14)) * (1 + 'Painel  de Controle'!$C$14)</f>
        <v>0</v>
      </c>
      <c r="QA10" s="70">
        <f>IF('Painel  de Controle'!$E$28="REAL",QA58,(QA58*QA$14)) * (1 + 'Painel  de Controle'!$C$14)</f>
        <v>0</v>
      </c>
      <c r="QB10" s="70">
        <f>IF('Painel  de Controle'!$E$28="REAL",QB58,(QB58*QB$14)) * (1 + 'Painel  de Controle'!$C$14)</f>
        <v>0</v>
      </c>
      <c r="QC10" s="70">
        <f>IF('Painel  de Controle'!$E$28="REAL",QC58,(QC58*QC$14)) * (1 + 'Painel  de Controle'!$C$14)</f>
        <v>0</v>
      </c>
      <c r="QD10" s="70">
        <f>IF('Painel  de Controle'!$E$28="REAL",QD58,(QD58*QD$14)) * (1 + 'Painel  de Controle'!$C$14)</f>
        <v>0</v>
      </c>
      <c r="QE10" s="70">
        <f>IF('Painel  de Controle'!$E$28="REAL",QE58,(QE58*QE$14)) * (1 + 'Painel  de Controle'!$C$14)</f>
        <v>0</v>
      </c>
      <c r="QF10" s="70">
        <f>IF('Painel  de Controle'!$E$28="REAL",QF58,(QF58*QF$14)) * (1 + 'Painel  de Controle'!$C$14)</f>
        <v>0</v>
      </c>
      <c r="QG10" s="70">
        <f>IF('Painel  de Controle'!$E$28="REAL",QG58,(QG58*QG$14)) * (1 + 'Painel  de Controle'!$C$14)</f>
        <v>0</v>
      </c>
      <c r="QH10" s="70">
        <f>IF('Painel  de Controle'!$E$28="REAL",QH58,(QH58*QH$14)) * (1 + 'Painel  de Controle'!$C$14)</f>
        <v>0</v>
      </c>
      <c r="QI10" s="70">
        <f>IF('Painel  de Controle'!$E$28="REAL",QI58,(QI58*QI$14)) * (1 + 'Painel  de Controle'!$C$14)</f>
        <v>0</v>
      </c>
      <c r="QJ10" s="70">
        <f>IF('Painel  de Controle'!$E$28="REAL",QJ58,(QJ58*QJ$14)) * (1 + 'Painel  de Controle'!$C$14)</f>
        <v>0</v>
      </c>
      <c r="QK10" s="70">
        <f>IF('Painel  de Controle'!$E$28="REAL",QK58,(QK58*QK$14)) * (1 + 'Painel  de Controle'!$C$14)</f>
        <v>0</v>
      </c>
      <c r="QL10" s="70">
        <f>IF('Painel  de Controle'!$E$28="REAL",QL58,(QL58*QL$14)) * (1 + 'Painel  de Controle'!$C$14)</f>
        <v>0</v>
      </c>
      <c r="QM10" s="70">
        <f>IF('Painel  de Controle'!$E$28="REAL",QM58,(QM58*QM$14)) * (1 + 'Painel  de Controle'!$C$14)</f>
        <v>0</v>
      </c>
      <c r="QN10" s="70">
        <f>IF('Painel  de Controle'!$E$28="REAL",QN58,(QN58*QN$14)) * (1 + 'Painel  de Controle'!$C$14)</f>
        <v>0</v>
      </c>
      <c r="QO10" s="70">
        <f>IF('Painel  de Controle'!$E$28="REAL",QO58,(QO58*QO$14)) * (1 + 'Painel  de Controle'!$C$14)</f>
        <v>0</v>
      </c>
      <c r="QP10" s="70">
        <f>IF('Painel  de Controle'!$E$28="REAL",QP58,(QP58*QP$14)) * (1 + 'Painel  de Controle'!$C$14)</f>
        <v>0</v>
      </c>
      <c r="QQ10" s="70">
        <f>IF('Painel  de Controle'!$E$28="REAL",QQ58,(QQ58*QQ$14)) * (1 + 'Painel  de Controle'!$C$14)</f>
        <v>0</v>
      </c>
      <c r="QR10" s="70">
        <f>IF('Painel  de Controle'!$E$28="REAL",QR58,(QR58*QR$14)) * (1 + 'Painel  de Controle'!$C$14)</f>
        <v>0</v>
      </c>
      <c r="QS10" s="70">
        <f>IF('Painel  de Controle'!$E$28="REAL",QS58,(QS58*QS$14)) * (1 + 'Painel  de Controle'!$C$14)</f>
        <v>0</v>
      </c>
      <c r="QT10" s="70">
        <f>IF('Painel  de Controle'!$E$28="REAL",QT58,(QT58*QT$14)) * (1 + 'Painel  de Controle'!$C$14)</f>
        <v>0</v>
      </c>
      <c r="QU10" s="70">
        <f>IF('Painel  de Controle'!$E$28="REAL",QU58,(QU58*QU$14)) * (1 + 'Painel  de Controle'!$C$14)</f>
        <v>0</v>
      </c>
      <c r="QV10" s="70">
        <f>IF('Painel  de Controle'!$E$28="REAL",QV58,(QV58*QV$14)) * (1 + 'Painel  de Controle'!$C$14)</f>
        <v>0</v>
      </c>
      <c r="QW10" s="70">
        <f>IF('Painel  de Controle'!$E$28="REAL",QW58,(QW58*QW$14)) * (1 + 'Painel  de Controle'!$C$14)</f>
        <v>0</v>
      </c>
      <c r="QX10" s="70">
        <f>IF('Painel  de Controle'!$E$28="REAL",QX58,(QX58*QX$14)) * (1 + 'Painel  de Controle'!$C$14)</f>
        <v>0</v>
      </c>
      <c r="QY10" s="70">
        <f>IF('Painel  de Controle'!$E$28="REAL",QY58,(QY58*QY$14)) * (1 + 'Painel  de Controle'!$C$14)</f>
        <v>0</v>
      </c>
      <c r="QZ10" s="70">
        <f>IF('Painel  de Controle'!$E$28="REAL",QZ58,(QZ58*QZ$14)) * (1 + 'Painel  de Controle'!$C$14)</f>
        <v>0</v>
      </c>
      <c r="RA10" s="70">
        <f>IF('Painel  de Controle'!$E$28="REAL",RA58,(RA58*RA$14)) * (1 + 'Painel  de Controle'!$C$14)</f>
        <v>0</v>
      </c>
      <c r="RB10" s="70">
        <f>IF('Painel  de Controle'!$E$28="REAL",RB58,(RB58*RB$14)) * (1 + 'Painel  de Controle'!$C$14)</f>
        <v>0</v>
      </c>
      <c r="RC10" s="70">
        <f>IF('Painel  de Controle'!$E$28="REAL",RC58,(RC58*RC$14)) * (1 + 'Painel  de Controle'!$C$14)</f>
        <v>0</v>
      </c>
      <c r="RD10" s="70">
        <f>IF('Painel  de Controle'!$E$28="REAL",RD58,(RD58*RD$14)) * (1 + 'Painel  de Controle'!$C$14)</f>
        <v>0</v>
      </c>
      <c r="RE10" s="70">
        <f>IF('Painel  de Controle'!$E$28="REAL",RE58,(RE58*RE$14)) * (1 + 'Painel  de Controle'!$C$14)</f>
        <v>0</v>
      </c>
      <c r="RF10" s="70">
        <f>IF('Painel  de Controle'!$E$28="REAL",RF58,(RF58*RF$14)) * (1 + 'Painel  de Controle'!$C$14)</f>
        <v>0</v>
      </c>
      <c r="RG10" s="70">
        <f>IF('Painel  de Controle'!$E$28="REAL",RG58,(RG58*RG$14)) * (1 + 'Painel  de Controle'!$C$14)</f>
        <v>0</v>
      </c>
      <c r="RH10" s="70">
        <f>IF('Painel  de Controle'!$E$28="REAL",RH58,(RH58*RH$14)) * (1 + 'Painel  de Controle'!$C$14)</f>
        <v>0</v>
      </c>
    </row>
    <row r="11" spans="1:476" ht="12.75" customHeight="1">
      <c r="A11" s="50"/>
      <c r="B11" s="210"/>
      <c r="C11" s="211"/>
      <c r="D11" s="211"/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338"/>
      <c r="BS11" s="338"/>
      <c r="BT11" s="338"/>
      <c r="BU11" s="338"/>
      <c r="BV11" s="338"/>
      <c r="BW11" s="338"/>
      <c r="BX11" s="338"/>
      <c r="BY11" s="338"/>
      <c r="BZ11" s="338"/>
      <c r="CA11" s="338"/>
      <c r="CB11" s="338"/>
      <c r="CC11" s="338"/>
      <c r="CD11" s="338"/>
      <c r="CE11" s="338"/>
      <c r="CF11" s="338"/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8"/>
      <c r="CR11" s="338"/>
      <c r="CS11" s="338"/>
      <c r="CT11" s="338"/>
      <c r="CU11" s="338"/>
      <c r="CV11" s="338"/>
      <c r="CW11" s="338"/>
      <c r="CX11" s="338"/>
      <c r="CY11" s="338"/>
      <c r="CZ11" s="338"/>
      <c r="DA11" s="338"/>
      <c r="DB11" s="338"/>
      <c r="DC11" s="338"/>
      <c r="DD11" s="338"/>
      <c r="DE11" s="338"/>
      <c r="DF11" s="338"/>
      <c r="DG11" s="338"/>
      <c r="DH11" s="338"/>
      <c r="DI11" s="338"/>
      <c r="DJ11" s="338"/>
      <c r="DK11" s="338"/>
      <c r="DL11" s="338"/>
      <c r="DM11" s="338"/>
      <c r="DN11" s="338"/>
      <c r="DO11" s="338"/>
      <c r="DP11" s="338"/>
      <c r="DQ11" s="338"/>
      <c r="DR11" s="338"/>
      <c r="DS11" s="338"/>
      <c r="DT11" s="338"/>
      <c r="DU11" s="338"/>
      <c r="DV11" s="338"/>
      <c r="DW11" s="338"/>
      <c r="DX11" s="338"/>
      <c r="DY11" s="338"/>
      <c r="DZ11" s="338"/>
      <c r="EA11" s="338"/>
      <c r="EB11" s="338"/>
      <c r="EC11" s="338"/>
      <c r="ED11" s="338"/>
      <c r="EE11" s="338"/>
      <c r="EF11" s="338"/>
      <c r="EG11" s="338"/>
      <c r="EH11" s="338"/>
      <c r="EI11" s="338"/>
      <c r="EJ11" s="338"/>
      <c r="EK11" s="338"/>
      <c r="EL11" s="338"/>
      <c r="EM11" s="338"/>
      <c r="EN11" s="338"/>
      <c r="EO11" s="338"/>
      <c r="EP11" s="338"/>
      <c r="EQ11" s="338"/>
      <c r="ER11" s="338"/>
      <c r="ES11" s="338"/>
      <c r="ET11" s="338"/>
      <c r="EU11" s="338"/>
      <c r="EV11" s="338"/>
      <c r="EW11" s="338"/>
      <c r="EX11" s="338"/>
      <c r="EY11" s="338"/>
      <c r="EZ11" s="338"/>
      <c r="FA11" s="338"/>
      <c r="FB11" s="338"/>
      <c r="FC11" s="338"/>
      <c r="FD11" s="338"/>
      <c r="FE11" s="338"/>
      <c r="FF11" s="338"/>
      <c r="FG11" s="338"/>
      <c r="FH11" s="338"/>
      <c r="FI11" s="338"/>
      <c r="FJ11" s="338"/>
      <c r="FK11" s="338"/>
      <c r="FL11" s="338"/>
      <c r="FM11" s="338"/>
      <c r="FN11" s="338"/>
      <c r="FO11" s="338"/>
      <c r="FP11" s="338"/>
      <c r="FQ11" s="338"/>
      <c r="FR11" s="338"/>
      <c r="FS11" s="338"/>
      <c r="FT11" s="338"/>
      <c r="FU11" s="338"/>
      <c r="FV11" s="338"/>
      <c r="FW11" s="338"/>
      <c r="FX11" s="338"/>
      <c r="FY11" s="338"/>
      <c r="FZ11" s="338"/>
      <c r="GA11" s="338"/>
      <c r="GB11" s="338"/>
      <c r="GC11" s="338"/>
      <c r="GD11" s="338"/>
      <c r="GE11" s="338"/>
      <c r="GF11" s="338"/>
      <c r="GG11" s="338"/>
      <c r="GH11" s="338"/>
      <c r="GI11" s="338"/>
      <c r="GJ11" s="338"/>
      <c r="GK11" s="338"/>
      <c r="GL11" s="338"/>
      <c r="GM11" s="338"/>
      <c r="GN11" s="338"/>
      <c r="GO11" s="338"/>
      <c r="GP11" s="338"/>
      <c r="GQ11" s="338"/>
      <c r="GR11" s="338"/>
      <c r="GS11" s="338"/>
      <c r="GT11" s="338"/>
      <c r="GU11" s="338"/>
      <c r="GV11" s="338"/>
      <c r="GW11" s="338"/>
      <c r="GX11" s="338"/>
      <c r="GY11" s="338"/>
      <c r="GZ11" s="338"/>
      <c r="HA11" s="338"/>
      <c r="HB11" s="338"/>
      <c r="HC11" s="338"/>
      <c r="HD11" s="338"/>
      <c r="HE11" s="338"/>
      <c r="HF11" s="338"/>
      <c r="HG11" s="338"/>
      <c r="HH11" s="338"/>
      <c r="HI11" s="338"/>
      <c r="HJ11" s="338"/>
      <c r="HK11" s="338"/>
      <c r="HL11" s="338"/>
      <c r="HM11" s="338"/>
      <c r="HN11" s="338"/>
      <c r="HO11" s="338"/>
      <c r="HP11" s="338"/>
      <c r="HQ11" s="338"/>
      <c r="HR11" s="338"/>
      <c r="HS11" s="338"/>
      <c r="HT11" s="338"/>
      <c r="HU11" s="338"/>
      <c r="HV11" s="338"/>
      <c r="HW11" s="338"/>
      <c r="HX11" s="338"/>
      <c r="HY11" s="338"/>
      <c r="HZ11" s="338"/>
      <c r="IA11" s="338"/>
      <c r="IB11" s="338"/>
      <c r="IC11" s="338"/>
      <c r="ID11" s="338"/>
      <c r="IE11" s="338"/>
      <c r="IF11" s="338"/>
      <c r="IG11" s="338"/>
      <c r="IH11" s="338"/>
      <c r="II11" s="338"/>
      <c r="IJ11" s="338"/>
      <c r="IK11" s="338"/>
      <c r="IL11" s="338"/>
      <c r="IM11" s="338"/>
      <c r="IN11" s="338"/>
      <c r="IO11" s="338"/>
      <c r="IP11" s="338"/>
      <c r="IQ11" s="338"/>
      <c r="IR11" s="338"/>
      <c r="IS11" s="338"/>
      <c r="IT11" s="338"/>
      <c r="IU11" s="338"/>
      <c r="IV11" s="338"/>
      <c r="IW11" s="338"/>
      <c r="IX11" s="338"/>
      <c r="IY11" s="338"/>
      <c r="IZ11" s="338"/>
      <c r="JA11" s="338"/>
      <c r="JB11" s="338"/>
      <c r="JC11" s="338"/>
      <c r="JD11" s="338"/>
      <c r="JE11" s="338"/>
      <c r="JF11" s="338"/>
      <c r="JG11" s="338"/>
      <c r="JH11" s="338"/>
      <c r="JI11" s="338"/>
      <c r="JJ11" s="338"/>
      <c r="JK11" s="338"/>
      <c r="JL11" s="338"/>
      <c r="JM11" s="338"/>
      <c r="JN11" s="338"/>
      <c r="JO11" s="338"/>
      <c r="JP11" s="338"/>
      <c r="JQ11" s="338"/>
      <c r="JR11" s="338"/>
      <c r="JS11" s="338"/>
      <c r="JT11" s="338"/>
      <c r="JU11" s="338"/>
      <c r="JV11" s="338"/>
      <c r="JW11" s="338"/>
      <c r="JX11" s="338"/>
      <c r="JY11" s="338"/>
      <c r="JZ11" s="338"/>
      <c r="KA11" s="338"/>
      <c r="KB11" s="338"/>
      <c r="KC11" s="338"/>
      <c r="KD11" s="338"/>
      <c r="KE11" s="338"/>
      <c r="KF11" s="338"/>
      <c r="KG11" s="338"/>
      <c r="KH11" s="338"/>
      <c r="KI11" s="338"/>
      <c r="KJ11" s="338"/>
      <c r="KK11" s="338"/>
      <c r="KL11" s="338"/>
      <c r="KM11" s="338"/>
      <c r="KN11" s="338"/>
      <c r="KO11" s="338"/>
      <c r="KP11" s="338"/>
      <c r="KQ11" s="338"/>
      <c r="KR11" s="338"/>
      <c r="KS11" s="338"/>
      <c r="KT11" s="338"/>
      <c r="KU11" s="338"/>
      <c r="KV11" s="338"/>
      <c r="KW11" s="338"/>
      <c r="KX11" s="338"/>
      <c r="KY11" s="338"/>
      <c r="KZ11" s="338"/>
      <c r="LA11" s="338"/>
      <c r="LB11" s="338"/>
      <c r="LC11" s="338"/>
      <c r="LD11" s="338"/>
      <c r="LE11" s="338"/>
      <c r="LF11" s="338"/>
      <c r="LG11" s="338"/>
      <c r="LH11" s="338"/>
      <c r="LI11" s="338"/>
      <c r="LJ11" s="338"/>
      <c r="LK11" s="338"/>
      <c r="LL11" s="338"/>
      <c r="LM11" s="338"/>
      <c r="LN11" s="338"/>
      <c r="LO11" s="338"/>
      <c r="LP11" s="338"/>
      <c r="LQ11" s="338"/>
      <c r="LR11" s="338"/>
      <c r="LS11" s="338"/>
      <c r="LT11" s="338"/>
      <c r="LU11" s="338"/>
      <c r="LV11" s="338"/>
      <c r="LW11" s="338"/>
      <c r="LX11" s="338"/>
      <c r="LY11" s="338"/>
      <c r="LZ11" s="338"/>
      <c r="MA11" s="338"/>
      <c r="MB11" s="338"/>
      <c r="MC11" s="338"/>
      <c r="MD11" s="338"/>
      <c r="ME11" s="338"/>
      <c r="MF11" s="338"/>
      <c r="MG11" s="338"/>
      <c r="MH11" s="338"/>
      <c r="MI11" s="338"/>
      <c r="MJ11" s="338"/>
      <c r="MK11" s="338"/>
      <c r="ML11" s="338"/>
      <c r="MM11" s="338"/>
      <c r="MN11" s="338"/>
      <c r="MO11" s="338"/>
      <c r="MP11" s="338"/>
      <c r="MQ11" s="338"/>
      <c r="MR11" s="338"/>
      <c r="MS11" s="338"/>
      <c r="MT11" s="338"/>
      <c r="MU11" s="338"/>
      <c r="MV11" s="338"/>
      <c r="MW11" s="338"/>
      <c r="MX11" s="338"/>
      <c r="MY11" s="338"/>
      <c r="MZ11" s="338"/>
      <c r="NA11" s="338"/>
      <c r="NB11" s="338"/>
      <c r="NC11" s="338"/>
      <c r="ND11" s="338"/>
      <c r="NE11" s="338"/>
      <c r="NF11" s="338"/>
      <c r="NG11" s="338"/>
      <c r="NH11" s="338"/>
      <c r="NI11" s="338"/>
      <c r="NJ11" s="338"/>
      <c r="NK11" s="338"/>
      <c r="NL11" s="338"/>
      <c r="NM11" s="338"/>
      <c r="NN11" s="338"/>
      <c r="NO11" s="338"/>
      <c r="NP11" s="338"/>
      <c r="NQ11" s="338"/>
      <c r="NR11" s="338"/>
      <c r="NS11" s="338"/>
      <c r="NT11" s="338"/>
      <c r="NU11" s="338"/>
      <c r="NV11" s="338"/>
      <c r="NW11" s="338"/>
      <c r="NX11" s="338"/>
      <c r="NY11" s="338"/>
      <c r="NZ11" s="338"/>
      <c r="OA11" s="338"/>
      <c r="OB11" s="338"/>
      <c r="OC11" s="338"/>
      <c r="OD11" s="338"/>
      <c r="OE11" s="338"/>
      <c r="OF11" s="338"/>
      <c r="OG11" s="338"/>
      <c r="OH11" s="338"/>
      <c r="OI11" s="338"/>
      <c r="OJ11" s="338"/>
      <c r="OK11" s="338"/>
      <c r="OL11" s="338"/>
      <c r="OM11" s="338"/>
      <c r="ON11" s="338"/>
      <c r="OO11" s="338"/>
      <c r="OP11" s="338"/>
      <c r="OQ11" s="338"/>
      <c r="OR11" s="338"/>
      <c r="OS11" s="338"/>
      <c r="OT11" s="338"/>
      <c r="OU11" s="338"/>
      <c r="OV11" s="338"/>
      <c r="OW11" s="338"/>
      <c r="OX11" s="338"/>
      <c r="OY11" s="338"/>
      <c r="OZ11" s="338"/>
      <c r="PA11" s="338"/>
      <c r="PB11" s="338"/>
      <c r="PC11" s="338"/>
      <c r="PD11" s="338"/>
      <c r="PE11" s="338"/>
      <c r="PF11" s="338"/>
      <c r="PG11" s="338"/>
      <c r="PH11" s="338"/>
      <c r="PI11" s="338"/>
      <c r="PJ11" s="338"/>
      <c r="PK11" s="338"/>
      <c r="PL11" s="338"/>
      <c r="PM11" s="338"/>
      <c r="PN11" s="338"/>
      <c r="PO11" s="338"/>
      <c r="PP11" s="338"/>
      <c r="PQ11" s="338"/>
      <c r="PR11" s="338"/>
      <c r="PS11" s="338"/>
      <c r="PT11" s="338"/>
      <c r="PU11" s="338"/>
      <c r="PV11" s="338"/>
      <c r="PW11" s="338"/>
      <c r="PX11" s="338"/>
      <c r="PY11" s="338"/>
      <c r="PZ11" s="338"/>
      <c r="QA11" s="338"/>
      <c r="QB11" s="338"/>
      <c r="QC11" s="338"/>
      <c r="QD11" s="338"/>
      <c r="QE11" s="338"/>
      <c r="QF11" s="338"/>
      <c r="QG11" s="338"/>
      <c r="QH11" s="338"/>
      <c r="QI11" s="338"/>
      <c r="QJ11" s="338"/>
      <c r="QK11" s="338"/>
      <c r="QL11" s="338"/>
      <c r="QM11" s="338"/>
      <c r="QN11" s="338"/>
      <c r="QO11" s="338"/>
      <c r="QP11" s="338"/>
      <c r="QQ11" s="338"/>
      <c r="QR11" s="338"/>
      <c r="QS11" s="338"/>
      <c r="QT11" s="338"/>
      <c r="QU11" s="338"/>
      <c r="QV11" s="338"/>
      <c r="QW11" s="338"/>
      <c r="QX11" s="338"/>
      <c r="QY11" s="338"/>
      <c r="QZ11" s="338"/>
      <c r="RA11" s="338"/>
      <c r="RB11" s="338"/>
      <c r="RC11" s="338"/>
      <c r="RD11" s="338"/>
      <c r="RE11" s="338"/>
      <c r="RF11" s="338"/>
      <c r="RG11" s="338"/>
      <c r="RH11" s="338"/>
    </row>
    <row r="12" spans="1:476" ht="15.75" customHeight="1">
      <c r="A12" s="50"/>
      <c r="B12" s="215" t="s">
        <v>176</v>
      </c>
      <c r="C12" s="216"/>
      <c r="D12" s="216"/>
      <c r="E12" s="217">
        <f>SUM(H12:AR12)</f>
        <v>272612749.14773452</v>
      </c>
      <c r="F12" s="218"/>
      <c r="G12" s="219"/>
      <c r="H12" s="218">
        <f t="shared" ref="H12:AQ12" si="37">SUM(H7:H11)</f>
        <v>10000000</v>
      </c>
      <c r="I12" s="218">
        <f t="shared" si="37"/>
        <v>12022471.738370059</v>
      </c>
      <c r="J12" s="218">
        <f t="shared" si="37"/>
        <v>161643575.81617701</v>
      </c>
      <c r="K12" s="218">
        <f t="shared" si="37"/>
        <v>88946701.593187436</v>
      </c>
      <c r="L12" s="218">
        <f t="shared" si="37"/>
        <v>0</v>
      </c>
      <c r="M12" s="218">
        <f t="shared" si="37"/>
        <v>0</v>
      </c>
      <c r="N12" s="218">
        <f t="shared" si="37"/>
        <v>0</v>
      </c>
      <c r="O12" s="218">
        <f t="shared" si="37"/>
        <v>0</v>
      </c>
      <c r="P12" s="218">
        <f t="shared" si="37"/>
        <v>0</v>
      </c>
      <c r="Q12" s="218">
        <f t="shared" si="37"/>
        <v>0</v>
      </c>
      <c r="R12" s="218">
        <f t="shared" si="37"/>
        <v>0</v>
      </c>
      <c r="S12" s="218">
        <f t="shared" si="37"/>
        <v>0</v>
      </c>
      <c r="T12" s="218">
        <f t="shared" si="37"/>
        <v>0</v>
      </c>
      <c r="U12" s="218">
        <f t="shared" si="37"/>
        <v>0</v>
      </c>
      <c r="V12" s="218">
        <f t="shared" si="37"/>
        <v>0</v>
      </c>
      <c r="W12" s="218">
        <f t="shared" si="37"/>
        <v>0</v>
      </c>
      <c r="X12" s="218">
        <f t="shared" si="37"/>
        <v>0</v>
      </c>
      <c r="Y12" s="218">
        <f t="shared" si="37"/>
        <v>0</v>
      </c>
      <c r="Z12" s="218">
        <f t="shared" si="37"/>
        <v>0</v>
      </c>
      <c r="AA12" s="218">
        <f t="shared" si="37"/>
        <v>0</v>
      </c>
      <c r="AB12" s="218">
        <f t="shared" si="37"/>
        <v>0</v>
      </c>
      <c r="AC12" s="218">
        <f t="shared" si="37"/>
        <v>0</v>
      </c>
      <c r="AD12" s="218">
        <f t="shared" si="37"/>
        <v>0</v>
      </c>
      <c r="AE12" s="218">
        <f t="shared" si="37"/>
        <v>0</v>
      </c>
      <c r="AF12" s="218">
        <f t="shared" si="37"/>
        <v>0</v>
      </c>
      <c r="AG12" s="218">
        <f t="shared" si="37"/>
        <v>0</v>
      </c>
      <c r="AH12" s="218">
        <f t="shared" si="37"/>
        <v>0</v>
      </c>
      <c r="AI12" s="218">
        <f t="shared" si="37"/>
        <v>0</v>
      </c>
      <c r="AJ12" s="218">
        <f t="shared" si="37"/>
        <v>0</v>
      </c>
      <c r="AK12" s="218">
        <f t="shared" si="37"/>
        <v>0</v>
      </c>
      <c r="AL12" s="218">
        <f t="shared" si="37"/>
        <v>0</v>
      </c>
      <c r="AM12" s="218">
        <f t="shared" si="37"/>
        <v>0</v>
      </c>
      <c r="AN12" s="218">
        <f t="shared" si="37"/>
        <v>0</v>
      </c>
      <c r="AO12" s="218">
        <f t="shared" si="37"/>
        <v>0</v>
      </c>
      <c r="AP12" s="218">
        <f t="shared" si="37"/>
        <v>0</v>
      </c>
      <c r="AQ12" s="218">
        <f t="shared" si="37"/>
        <v>0</v>
      </c>
      <c r="AR12" s="214"/>
      <c r="AS12" s="218">
        <f t="shared" ref="AS12:DD12" si="38">SUM(AS7:AS11)</f>
        <v>0</v>
      </c>
      <c r="AT12" s="218">
        <f t="shared" si="38"/>
        <v>0</v>
      </c>
      <c r="AU12" s="218">
        <f t="shared" si="38"/>
        <v>0</v>
      </c>
      <c r="AV12" s="218">
        <f t="shared" si="38"/>
        <v>0</v>
      </c>
      <c r="AW12" s="218">
        <f t="shared" si="38"/>
        <v>0</v>
      </c>
      <c r="AX12" s="218">
        <f t="shared" si="38"/>
        <v>0</v>
      </c>
      <c r="AY12" s="218">
        <f t="shared" si="38"/>
        <v>0</v>
      </c>
      <c r="AZ12" s="218">
        <f t="shared" si="38"/>
        <v>0</v>
      </c>
      <c r="BA12" s="218">
        <f t="shared" si="38"/>
        <v>0</v>
      </c>
      <c r="BB12" s="218">
        <f t="shared" si="38"/>
        <v>0</v>
      </c>
      <c r="BC12" s="218">
        <f t="shared" si="38"/>
        <v>0</v>
      </c>
      <c r="BD12" s="218">
        <f t="shared" si="38"/>
        <v>10000000</v>
      </c>
      <c r="BE12" s="218">
        <f t="shared" si="38"/>
        <v>1001872.6448641716</v>
      </c>
      <c r="BF12" s="218">
        <f t="shared" si="38"/>
        <v>1001872.6448641716</v>
      </c>
      <c r="BG12" s="218">
        <f t="shared" si="38"/>
        <v>1001872.6448641716</v>
      </c>
      <c r="BH12" s="218">
        <f t="shared" si="38"/>
        <v>1001872.6448641716</v>
      </c>
      <c r="BI12" s="218">
        <f t="shared" si="38"/>
        <v>1001872.6448641716</v>
      </c>
      <c r="BJ12" s="218">
        <f t="shared" si="38"/>
        <v>1001872.6448641716</v>
      </c>
      <c r="BK12" s="218">
        <f t="shared" si="38"/>
        <v>1001872.6448641716</v>
      </c>
      <c r="BL12" s="218">
        <f t="shared" si="38"/>
        <v>1001872.6448641716</v>
      </c>
      <c r="BM12" s="218">
        <f t="shared" si="38"/>
        <v>1001872.6448641716</v>
      </c>
      <c r="BN12" s="218">
        <f t="shared" si="38"/>
        <v>1001872.6448641716</v>
      </c>
      <c r="BO12" s="218">
        <f t="shared" si="38"/>
        <v>1001872.6448641716</v>
      </c>
      <c r="BP12" s="218">
        <f t="shared" si="38"/>
        <v>1001872.6448641716</v>
      </c>
      <c r="BQ12" s="218">
        <f t="shared" si="38"/>
        <v>13470297.984681416</v>
      </c>
      <c r="BR12" s="218">
        <f t="shared" si="38"/>
        <v>13470297.984681416</v>
      </c>
      <c r="BS12" s="218">
        <f t="shared" si="38"/>
        <v>13470297.984681416</v>
      </c>
      <c r="BT12" s="218">
        <f t="shared" si="38"/>
        <v>13470297.984681416</v>
      </c>
      <c r="BU12" s="218">
        <f t="shared" si="38"/>
        <v>13470297.984681416</v>
      </c>
      <c r="BV12" s="218">
        <f t="shared" si="38"/>
        <v>13470297.984681416</v>
      </c>
      <c r="BW12" s="218">
        <f t="shared" si="38"/>
        <v>13470297.984681416</v>
      </c>
      <c r="BX12" s="218">
        <f t="shared" si="38"/>
        <v>13470297.984681416</v>
      </c>
      <c r="BY12" s="218">
        <f t="shared" si="38"/>
        <v>13470297.984681416</v>
      </c>
      <c r="BZ12" s="218">
        <f t="shared" si="38"/>
        <v>13470297.984681416</v>
      </c>
      <c r="CA12" s="218">
        <f t="shared" si="38"/>
        <v>13470297.984681416</v>
      </c>
      <c r="CB12" s="218">
        <f t="shared" si="38"/>
        <v>13470297.984681416</v>
      </c>
      <c r="CC12" s="218">
        <f t="shared" si="38"/>
        <v>7412225.1327656172</v>
      </c>
      <c r="CD12" s="218">
        <f t="shared" si="38"/>
        <v>7412225.1327656172</v>
      </c>
      <c r="CE12" s="218">
        <f t="shared" si="38"/>
        <v>7412225.1327656172</v>
      </c>
      <c r="CF12" s="218">
        <f t="shared" si="38"/>
        <v>7412225.1327656172</v>
      </c>
      <c r="CG12" s="218">
        <f t="shared" si="38"/>
        <v>7412225.1327656172</v>
      </c>
      <c r="CH12" s="218">
        <f t="shared" si="38"/>
        <v>7412225.1327656172</v>
      </c>
      <c r="CI12" s="218">
        <f t="shared" si="38"/>
        <v>7412225.1327656172</v>
      </c>
      <c r="CJ12" s="218">
        <f t="shared" si="38"/>
        <v>7412225.1327656172</v>
      </c>
      <c r="CK12" s="218">
        <f t="shared" si="38"/>
        <v>7412225.1327656172</v>
      </c>
      <c r="CL12" s="218">
        <f t="shared" si="38"/>
        <v>7412225.1327656172</v>
      </c>
      <c r="CM12" s="218">
        <f t="shared" si="38"/>
        <v>7412225.1327656172</v>
      </c>
      <c r="CN12" s="218">
        <f t="shared" si="38"/>
        <v>7412225.1327656172</v>
      </c>
      <c r="CO12" s="218">
        <f t="shared" si="38"/>
        <v>0</v>
      </c>
      <c r="CP12" s="218">
        <f t="shared" si="38"/>
        <v>0</v>
      </c>
      <c r="CQ12" s="218">
        <f t="shared" si="38"/>
        <v>0</v>
      </c>
      <c r="CR12" s="218">
        <f t="shared" si="38"/>
        <v>0</v>
      </c>
      <c r="CS12" s="218">
        <f t="shared" si="38"/>
        <v>0</v>
      </c>
      <c r="CT12" s="218">
        <f t="shared" si="38"/>
        <v>0</v>
      </c>
      <c r="CU12" s="218">
        <f t="shared" si="38"/>
        <v>0</v>
      </c>
      <c r="CV12" s="218">
        <f t="shared" si="38"/>
        <v>0</v>
      </c>
      <c r="CW12" s="218">
        <f t="shared" si="38"/>
        <v>0</v>
      </c>
      <c r="CX12" s="218">
        <f t="shared" si="38"/>
        <v>0</v>
      </c>
      <c r="CY12" s="218">
        <f t="shared" si="38"/>
        <v>0</v>
      </c>
      <c r="CZ12" s="218">
        <f t="shared" si="38"/>
        <v>0</v>
      </c>
      <c r="DA12" s="218">
        <f t="shared" si="38"/>
        <v>0</v>
      </c>
      <c r="DB12" s="218">
        <f t="shared" si="38"/>
        <v>0</v>
      </c>
      <c r="DC12" s="218">
        <f t="shared" si="38"/>
        <v>0</v>
      </c>
      <c r="DD12" s="218">
        <f t="shared" si="38"/>
        <v>0</v>
      </c>
      <c r="DE12" s="218">
        <f t="shared" ref="DE12:FP12" si="39">SUM(DE7:DE11)</f>
        <v>0</v>
      </c>
      <c r="DF12" s="218">
        <f t="shared" si="39"/>
        <v>0</v>
      </c>
      <c r="DG12" s="218">
        <f t="shared" si="39"/>
        <v>0</v>
      </c>
      <c r="DH12" s="218">
        <f t="shared" si="39"/>
        <v>0</v>
      </c>
      <c r="DI12" s="218">
        <f t="shared" si="39"/>
        <v>0</v>
      </c>
      <c r="DJ12" s="218">
        <f t="shared" si="39"/>
        <v>0</v>
      </c>
      <c r="DK12" s="218">
        <f t="shared" si="39"/>
        <v>0</v>
      </c>
      <c r="DL12" s="218">
        <f t="shared" si="39"/>
        <v>0</v>
      </c>
      <c r="DM12" s="218">
        <f t="shared" si="39"/>
        <v>0</v>
      </c>
      <c r="DN12" s="218">
        <f t="shared" si="39"/>
        <v>0</v>
      </c>
      <c r="DO12" s="218">
        <f t="shared" si="39"/>
        <v>0</v>
      </c>
      <c r="DP12" s="218">
        <f t="shared" si="39"/>
        <v>0</v>
      </c>
      <c r="DQ12" s="218">
        <f t="shared" si="39"/>
        <v>0</v>
      </c>
      <c r="DR12" s="218">
        <f t="shared" si="39"/>
        <v>0</v>
      </c>
      <c r="DS12" s="218">
        <f t="shared" si="39"/>
        <v>0</v>
      </c>
      <c r="DT12" s="218">
        <f t="shared" si="39"/>
        <v>0</v>
      </c>
      <c r="DU12" s="218">
        <f t="shared" si="39"/>
        <v>0</v>
      </c>
      <c r="DV12" s="218">
        <f t="shared" si="39"/>
        <v>0</v>
      </c>
      <c r="DW12" s="218">
        <f t="shared" si="39"/>
        <v>0</v>
      </c>
      <c r="DX12" s="218">
        <f t="shared" si="39"/>
        <v>0</v>
      </c>
      <c r="DY12" s="218">
        <f t="shared" si="39"/>
        <v>0</v>
      </c>
      <c r="DZ12" s="218">
        <f t="shared" si="39"/>
        <v>0</v>
      </c>
      <c r="EA12" s="218">
        <f t="shared" si="39"/>
        <v>0</v>
      </c>
      <c r="EB12" s="218">
        <f t="shared" si="39"/>
        <v>0</v>
      </c>
      <c r="EC12" s="218">
        <f t="shared" si="39"/>
        <v>0</v>
      </c>
      <c r="ED12" s="218">
        <f t="shared" si="39"/>
        <v>0</v>
      </c>
      <c r="EE12" s="218">
        <f t="shared" si="39"/>
        <v>0</v>
      </c>
      <c r="EF12" s="218">
        <f t="shared" si="39"/>
        <v>0</v>
      </c>
      <c r="EG12" s="218">
        <f t="shared" si="39"/>
        <v>0</v>
      </c>
      <c r="EH12" s="218">
        <f t="shared" si="39"/>
        <v>0</v>
      </c>
      <c r="EI12" s="218">
        <f t="shared" si="39"/>
        <v>0</v>
      </c>
      <c r="EJ12" s="218">
        <f t="shared" si="39"/>
        <v>0</v>
      </c>
      <c r="EK12" s="218">
        <f t="shared" si="39"/>
        <v>0</v>
      </c>
      <c r="EL12" s="218">
        <f t="shared" si="39"/>
        <v>0</v>
      </c>
      <c r="EM12" s="218">
        <f t="shared" si="39"/>
        <v>0</v>
      </c>
      <c r="EN12" s="218">
        <f t="shared" si="39"/>
        <v>0</v>
      </c>
      <c r="EO12" s="218">
        <f t="shared" si="39"/>
        <v>0</v>
      </c>
      <c r="EP12" s="218">
        <f t="shared" si="39"/>
        <v>0</v>
      </c>
      <c r="EQ12" s="218">
        <f t="shared" si="39"/>
        <v>0</v>
      </c>
      <c r="ER12" s="218">
        <f t="shared" si="39"/>
        <v>0</v>
      </c>
      <c r="ES12" s="218">
        <f t="shared" si="39"/>
        <v>0</v>
      </c>
      <c r="ET12" s="218">
        <f t="shared" si="39"/>
        <v>0</v>
      </c>
      <c r="EU12" s="218">
        <f t="shared" si="39"/>
        <v>0</v>
      </c>
      <c r="EV12" s="218">
        <f t="shared" si="39"/>
        <v>0</v>
      </c>
      <c r="EW12" s="218">
        <f t="shared" si="39"/>
        <v>0</v>
      </c>
      <c r="EX12" s="218">
        <f t="shared" si="39"/>
        <v>0</v>
      </c>
      <c r="EY12" s="218">
        <f t="shared" si="39"/>
        <v>0</v>
      </c>
      <c r="EZ12" s="218">
        <f t="shared" si="39"/>
        <v>0</v>
      </c>
      <c r="FA12" s="218">
        <f t="shared" si="39"/>
        <v>0</v>
      </c>
      <c r="FB12" s="218">
        <f t="shared" si="39"/>
        <v>0</v>
      </c>
      <c r="FC12" s="218">
        <f t="shared" si="39"/>
        <v>0</v>
      </c>
      <c r="FD12" s="218">
        <f t="shared" si="39"/>
        <v>0</v>
      </c>
      <c r="FE12" s="218">
        <f t="shared" si="39"/>
        <v>0</v>
      </c>
      <c r="FF12" s="218">
        <f t="shared" si="39"/>
        <v>0</v>
      </c>
      <c r="FG12" s="218">
        <f t="shared" si="39"/>
        <v>0</v>
      </c>
      <c r="FH12" s="218">
        <f t="shared" si="39"/>
        <v>0</v>
      </c>
      <c r="FI12" s="218">
        <f t="shared" si="39"/>
        <v>0</v>
      </c>
      <c r="FJ12" s="218">
        <f t="shared" si="39"/>
        <v>0</v>
      </c>
      <c r="FK12" s="218">
        <f t="shared" si="39"/>
        <v>0</v>
      </c>
      <c r="FL12" s="218">
        <f t="shared" si="39"/>
        <v>0</v>
      </c>
      <c r="FM12" s="218">
        <f t="shared" si="39"/>
        <v>0</v>
      </c>
      <c r="FN12" s="218">
        <f t="shared" si="39"/>
        <v>0</v>
      </c>
      <c r="FO12" s="218">
        <f t="shared" si="39"/>
        <v>0</v>
      </c>
      <c r="FP12" s="218">
        <f t="shared" si="39"/>
        <v>0</v>
      </c>
      <c r="FQ12" s="218">
        <f t="shared" ref="FQ12:IB12" si="40">SUM(FQ7:FQ11)</f>
        <v>0</v>
      </c>
      <c r="FR12" s="218">
        <f t="shared" si="40"/>
        <v>0</v>
      </c>
      <c r="FS12" s="218">
        <f t="shared" si="40"/>
        <v>0</v>
      </c>
      <c r="FT12" s="218">
        <f t="shared" si="40"/>
        <v>0</v>
      </c>
      <c r="FU12" s="218">
        <f t="shared" si="40"/>
        <v>0</v>
      </c>
      <c r="FV12" s="218">
        <f t="shared" si="40"/>
        <v>0</v>
      </c>
      <c r="FW12" s="218">
        <f t="shared" si="40"/>
        <v>0</v>
      </c>
      <c r="FX12" s="218">
        <f t="shared" si="40"/>
        <v>0</v>
      </c>
      <c r="FY12" s="218">
        <f t="shared" si="40"/>
        <v>0</v>
      </c>
      <c r="FZ12" s="218">
        <f t="shared" si="40"/>
        <v>0</v>
      </c>
      <c r="GA12" s="218">
        <f t="shared" si="40"/>
        <v>0</v>
      </c>
      <c r="GB12" s="218">
        <f t="shared" si="40"/>
        <v>0</v>
      </c>
      <c r="GC12" s="218">
        <f t="shared" si="40"/>
        <v>0</v>
      </c>
      <c r="GD12" s="218">
        <f t="shared" si="40"/>
        <v>0</v>
      </c>
      <c r="GE12" s="218">
        <f t="shared" si="40"/>
        <v>0</v>
      </c>
      <c r="GF12" s="218">
        <f t="shared" si="40"/>
        <v>0</v>
      </c>
      <c r="GG12" s="218">
        <f t="shared" si="40"/>
        <v>0</v>
      </c>
      <c r="GH12" s="218">
        <f t="shared" si="40"/>
        <v>0</v>
      </c>
      <c r="GI12" s="218">
        <f t="shared" si="40"/>
        <v>0</v>
      </c>
      <c r="GJ12" s="218">
        <f t="shared" si="40"/>
        <v>0</v>
      </c>
      <c r="GK12" s="218">
        <f t="shared" si="40"/>
        <v>0</v>
      </c>
      <c r="GL12" s="218">
        <f t="shared" si="40"/>
        <v>0</v>
      </c>
      <c r="GM12" s="218">
        <f t="shared" si="40"/>
        <v>0</v>
      </c>
      <c r="GN12" s="218">
        <f t="shared" si="40"/>
        <v>0</v>
      </c>
      <c r="GO12" s="218">
        <f t="shared" si="40"/>
        <v>0</v>
      </c>
      <c r="GP12" s="218">
        <f t="shared" si="40"/>
        <v>0</v>
      </c>
      <c r="GQ12" s="218">
        <f t="shared" si="40"/>
        <v>0</v>
      </c>
      <c r="GR12" s="218">
        <f t="shared" si="40"/>
        <v>0</v>
      </c>
      <c r="GS12" s="218">
        <f t="shared" si="40"/>
        <v>0</v>
      </c>
      <c r="GT12" s="218">
        <f t="shared" si="40"/>
        <v>0</v>
      </c>
      <c r="GU12" s="218">
        <f t="shared" si="40"/>
        <v>0</v>
      </c>
      <c r="GV12" s="218">
        <f t="shared" si="40"/>
        <v>0</v>
      </c>
      <c r="GW12" s="218">
        <f t="shared" si="40"/>
        <v>0</v>
      </c>
      <c r="GX12" s="218">
        <f t="shared" si="40"/>
        <v>0</v>
      </c>
      <c r="GY12" s="218">
        <f t="shared" si="40"/>
        <v>0</v>
      </c>
      <c r="GZ12" s="218">
        <f t="shared" si="40"/>
        <v>0</v>
      </c>
      <c r="HA12" s="218">
        <f t="shared" si="40"/>
        <v>0</v>
      </c>
      <c r="HB12" s="218">
        <f t="shared" si="40"/>
        <v>0</v>
      </c>
      <c r="HC12" s="218">
        <f t="shared" si="40"/>
        <v>0</v>
      </c>
      <c r="HD12" s="218">
        <f t="shared" si="40"/>
        <v>0</v>
      </c>
      <c r="HE12" s="218">
        <f t="shared" si="40"/>
        <v>0</v>
      </c>
      <c r="HF12" s="218">
        <f t="shared" si="40"/>
        <v>0</v>
      </c>
      <c r="HG12" s="218">
        <f t="shared" si="40"/>
        <v>0</v>
      </c>
      <c r="HH12" s="218">
        <f t="shared" si="40"/>
        <v>0</v>
      </c>
      <c r="HI12" s="218">
        <f t="shared" si="40"/>
        <v>0</v>
      </c>
      <c r="HJ12" s="218">
        <f t="shared" si="40"/>
        <v>0</v>
      </c>
      <c r="HK12" s="218">
        <f t="shared" si="40"/>
        <v>0</v>
      </c>
      <c r="HL12" s="218">
        <f t="shared" si="40"/>
        <v>0</v>
      </c>
      <c r="HM12" s="218">
        <f t="shared" si="40"/>
        <v>0</v>
      </c>
      <c r="HN12" s="218">
        <f t="shared" si="40"/>
        <v>0</v>
      </c>
      <c r="HO12" s="218">
        <f t="shared" si="40"/>
        <v>0</v>
      </c>
      <c r="HP12" s="218">
        <f t="shared" si="40"/>
        <v>0</v>
      </c>
      <c r="HQ12" s="218">
        <f t="shared" si="40"/>
        <v>0</v>
      </c>
      <c r="HR12" s="218">
        <f t="shared" si="40"/>
        <v>0</v>
      </c>
      <c r="HS12" s="218">
        <f t="shared" si="40"/>
        <v>0</v>
      </c>
      <c r="HT12" s="218">
        <f t="shared" si="40"/>
        <v>0</v>
      </c>
      <c r="HU12" s="218">
        <f t="shared" si="40"/>
        <v>0</v>
      </c>
      <c r="HV12" s="218">
        <f t="shared" si="40"/>
        <v>0</v>
      </c>
      <c r="HW12" s="218">
        <f t="shared" si="40"/>
        <v>0</v>
      </c>
      <c r="HX12" s="218">
        <f t="shared" si="40"/>
        <v>0</v>
      </c>
      <c r="HY12" s="218">
        <f t="shared" si="40"/>
        <v>0</v>
      </c>
      <c r="HZ12" s="218">
        <f t="shared" si="40"/>
        <v>0</v>
      </c>
      <c r="IA12" s="218">
        <f t="shared" si="40"/>
        <v>0</v>
      </c>
      <c r="IB12" s="218">
        <f t="shared" si="40"/>
        <v>0</v>
      </c>
      <c r="IC12" s="218">
        <f t="shared" ref="IC12:KN12" si="41">SUM(IC7:IC11)</f>
        <v>0</v>
      </c>
      <c r="ID12" s="218">
        <f t="shared" si="41"/>
        <v>0</v>
      </c>
      <c r="IE12" s="218">
        <f t="shared" si="41"/>
        <v>0</v>
      </c>
      <c r="IF12" s="218">
        <f t="shared" si="41"/>
        <v>0</v>
      </c>
      <c r="IG12" s="218">
        <f t="shared" si="41"/>
        <v>0</v>
      </c>
      <c r="IH12" s="218">
        <f t="shared" si="41"/>
        <v>0</v>
      </c>
      <c r="II12" s="218">
        <f t="shared" si="41"/>
        <v>0</v>
      </c>
      <c r="IJ12" s="218">
        <f t="shared" si="41"/>
        <v>0</v>
      </c>
      <c r="IK12" s="218">
        <f t="shared" si="41"/>
        <v>0</v>
      </c>
      <c r="IL12" s="218">
        <f t="shared" si="41"/>
        <v>0</v>
      </c>
      <c r="IM12" s="218">
        <f t="shared" si="41"/>
        <v>0</v>
      </c>
      <c r="IN12" s="218">
        <f t="shared" si="41"/>
        <v>0</v>
      </c>
      <c r="IO12" s="218">
        <f t="shared" si="41"/>
        <v>0</v>
      </c>
      <c r="IP12" s="218">
        <f t="shared" si="41"/>
        <v>0</v>
      </c>
      <c r="IQ12" s="218">
        <f t="shared" si="41"/>
        <v>0</v>
      </c>
      <c r="IR12" s="218">
        <f t="shared" si="41"/>
        <v>0</v>
      </c>
      <c r="IS12" s="218">
        <f t="shared" si="41"/>
        <v>0</v>
      </c>
      <c r="IT12" s="218">
        <f t="shared" si="41"/>
        <v>0</v>
      </c>
      <c r="IU12" s="218">
        <f t="shared" si="41"/>
        <v>0</v>
      </c>
      <c r="IV12" s="218">
        <f t="shared" si="41"/>
        <v>0</v>
      </c>
      <c r="IW12" s="218">
        <f t="shared" si="41"/>
        <v>0</v>
      </c>
      <c r="IX12" s="218">
        <f t="shared" si="41"/>
        <v>0</v>
      </c>
      <c r="IY12" s="218">
        <f t="shared" si="41"/>
        <v>0</v>
      </c>
      <c r="IZ12" s="218">
        <f t="shared" si="41"/>
        <v>0</v>
      </c>
      <c r="JA12" s="218">
        <f t="shared" si="41"/>
        <v>0</v>
      </c>
      <c r="JB12" s="218">
        <f t="shared" si="41"/>
        <v>0</v>
      </c>
      <c r="JC12" s="218">
        <f t="shared" si="41"/>
        <v>0</v>
      </c>
      <c r="JD12" s="218">
        <f t="shared" si="41"/>
        <v>0</v>
      </c>
      <c r="JE12" s="218">
        <f t="shared" si="41"/>
        <v>0</v>
      </c>
      <c r="JF12" s="218">
        <f t="shared" si="41"/>
        <v>0</v>
      </c>
      <c r="JG12" s="218">
        <f t="shared" si="41"/>
        <v>0</v>
      </c>
      <c r="JH12" s="218">
        <f t="shared" si="41"/>
        <v>0</v>
      </c>
      <c r="JI12" s="218">
        <f t="shared" si="41"/>
        <v>0</v>
      </c>
      <c r="JJ12" s="218">
        <f t="shared" si="41"/>
        <v>0</v>
      </c>
      <c r="JK12" s="218">
        <f t="shared" si="41"/>
        <v>0</v>
      </c>
      <c r="JL12" s="218">
        <f t="shared" si="41"/>
        <v>0</v>
      </c>
      <c r="JM12" s="218">
        <f t="shared" si="41"/>
        <v>0</v>
      </c>
      <c r="JN12" s="218">
        <f t="shared" si="41"/>
        <v>0</v>
      </c>
      <c r="JO12" s="218">
        <f t="shared" si="41"/>
        <v>0</v>
      </c>
      <c r="JP12" s="218">
        <f t="shared" si="41"/>
        <v>0</v>
      </c>
      <c r="JQ12" s="218">
        <f t="shared" si="41"/>
        <v>0</v>
      </c>
      <c r="JR12" s="218">
        <f t="shared" si="41"/>
        <v>0</v>
      </c>
      <c r="JS12" s="218">
        <f t="shared" si="41"/>
        <v>0</v>
      </c>
      <c r="JT12" s="218">
        <f t="shared" si="41"/>
        <v>0</v>
      </c>
      <c r="JU12" s="218">
        <f t="shared" si="41"/>
        <v>0</v>
      </c>
      <c r="JV12" s="218">
        <f t="shared" si="41"/>
        <v>0</v>
      </c>
      <c r="JW12" s="218">
        <f t="shared" si="41"/>
        <v>0</v>
      </c>
      <c r="JX12" s="218">
        <f t="shared" si="41"/>
        <v>0</v>
      </c>
      <c r="JY12" s="218">
        <f t="shared" si="41"/>
        <v>0</v>
      </c>
      <c r="JZ12" s="218">
        <f t="shared" si="41"/>
        <v>0</v>
      </c>
      <c r="KA12" s="218">
        <f t="shared" si="41"/>
        <v>0</v>
      </c>
      <c r="KB12" s="218">
        <f t="shared" si="41"/>
        <v>0</v>
      </c>
      <c r="KC12" s="218">
        <f t="shared" si="41"/>
        <v>0</v>
      </c>
      <c r="KD12" s="218">
        <f t="shared" si="41"/>
        <v>0</v>
      </c>
      <c r="KE12" s="218">
        <f t="shared" si="41"/>
        <v>0</v>
      </c>
      <c r="KF12" s="218">
        <f t="shared" si="41"/>
        <v>0</v>
      </c>
      <c r="KG12" s="218">
        <f t="shared" si="41"/>
        <v>0</v>
      </c>
      <c r="KH12" s="218">
        <f t="shared" si="41"/>
        <v>0</v>
      </c>
      <c r="KI12" s="218">
        <f t="shared" si="41"/>
        <v>0</v>
      </c>
      <c r="KJ12" s="218">
        <f t="shared" si="41"/>
        <v>0</v>
      </c>
      <c r="KK12" s="218">
        <f t="shared" si="41"/>
        <v>0</v>
      </c>
      <c r="KL12" s="218">
        <f t="shared" si="41"/>
        <v>0</v>
      </c>
      <c r="KM12" s="218">
        <f t="shared" si="41"/>
        <v>0</v>
      </c>
      <c r="KN12" s="218">
        <f t="shared" si="41"/>
        <v>0</v>
      </c>
      <c r="KO12" s="218">
        <f t="shared" ref="KO12:MZ12" si="42">SUM(KO7:KO11)</f>
        <v>0</v>
      </c>
      <c r="KP12" s="218">
        <f t="shared" si="42"/>
        <v>0</v>
      </c>
      <c r="KQ12" s="218">
        <f t="shared" si="42"/>
        <v>0</v>
      </c>
      <c r="KR12" s="218">
        <f t="shared" si="42"/>
        <v>0</v>
      </c>
      <c r="KS12" s="218">
        <f t="shared" si="42"/>
        <v>0</v>
      </c>
      <c r="KT12" s="218">
        <f t="shared" si="42"/>
        <v>0</v>
      </c>
      <c r="KU12" s="218">
        <f t="shared" si="42"/>
        <v>0</v>
      </c>
      <c r="KV12" s="218">
        <f t="shared" si="42"/>
        <v>0</v>
      </c>
      <c r="KW12" s="218">
        <f t="shared" si="42"/>
        <v>0</v>
      </c>
      <c r="KX12" s="218">
        <f t="shared" si="42"/>
        <v>0</v>
      </c>
      <c r="KY12" s="218">
        <f t="shared" si="42"/>
        <v>0</v>
      </c>
      <c r="KZ12" s="218">
        <f t="shared" si="42"/>
        <v>0</v>
      </c>
      <c r="LA12" s="218">
        <f t="shared" si="42"/>
        <v>0</v>
      </c>
      <c r="LB12" s="218">
        <f t="shared" si="42"/>
        <v>0</v>
      </c>
      <c r="LC12" s="218">
        <f t="shared" si="42"/>
        <v>0</v>
      </c>
      <c r="LD12" s="218">
        <f t="shared" si="42"/>
        <v>0</v>
      </c>
      <c r="LE12" s="218">
        <f t="shared" si="42"/>
        <v>0</v>
      </c>
      <c r="LF12" s="218">
        <f t="shared" si="42"/>
        <v>0</v>
      </c>
      <c r="LG12" s="218">
        <f t="shared" si="42"/>
        <v>0</v>
      </c>
      <c r="LH12" s="218">
        <f t="shared" si="42"/>
        <v>0</v>
      </c>
      <c r="LI12" s="218">
        <f t="shared" si="42"/>
        <v>0</v>
      </c>
      <c r="LJ12" s="218">
        <f t="shared" si="42"/>
        <v>0</v>
      </c>
      <c r="LK12" s="218">
        <f t="shared" si="42"/>
        <v>0</v>
      </c>
      <c r="LL12" s="218">
        <f t="shared" si="42"/>
        <v>0</v>
      </c>
      <c r="LM12" s="218">
        <f t="shared" si="42"/>
        <v>0</v>
      </c>
      <c r="LN12" s="218">
        <f t="shared" si="42"/>
        <v>0</v>
      </c>
      <c r="LO12" s="218">
        <f t="shared" si="42"/>
        <v>0</v>
      </c>
      <c r="LP12" s="218">
        <f t="shared" si="42"/>
        <v>0</v>
      </c>
      <c r="LQ12" s="218">
        <f t="shared" si="42"/>
        <v>0</v>
      </c>
      <c r="LR12" s="218">
        <f t="shared" si="42"/>
        <v>0</v>
      </c>
      <c r="LS12" s="218">
        <f t="shared" si="42"/>
        <v>0</v>
      </c>
      <c r="LT12" s="218">
        <f t="shared" si="42"/>
        <v>0</v>
      </c>
      <c r="LU12" s="218">
        <f t="shared" si="42"/>
        <v>0</v>
      </c>
      <c r="LV12" s="218">
        <f t="shared" si="42"/>
        <v>0</v>
      </c>
      <c r="LW12" s="218">
        <f t="shared" si="42"/>
        <v>0</v>
      </c>
      <c r="LX12" s="218">
        <f t="shared" si="42"/>
        <v>0</v>
      </c>
      <c r="LY12" s="218">
        <f t="shared" si="42"/>
        <v>0</v>
      </c>
      <c r="LZ12" s="218">
        <f t="shared" si="42"/>
        <v>0</v>
      </c>
      <c r="MA12" s="218">
        <f t="shared" si="42"/>
        <v>0</v>
      </c>
      <c r="MB12" s="218">
        <f t="shared" si="42"/>
        <v>0</v>
      </c>
      <c r="MC12" s="218">
        <f t="shared" si="42"/>
        <v>0</v>
      </c>
      <c r="MD12" s="218">
        <f t="shared" si="42"/>
        <v>0</v>
      </c>
      <c r="ME12" s="218">
        <f t="shared" si="42"/>
        <v>0</v>
      </c>
      <c r="MF12" s="218">
        <f t="shared" si="42"/>
        <v>0</v>
      </c>
      <c r="MG12" s="218">
        <f t="shared" si="42"/>
        <v>0</v>
      </c>
      <c r="MH12" s="218">
        <f t="shared" si="42"/>
        <v>0</v>
      </c>
      <c r="MI12" s="218">
        <f t="shared" si="42"/>
        <v>0</v>
      </c>
      <c r="MJ12" s="218">
        <f t="shared" si="42"/>
        <v>0</v>
      </c>
      <c r="MK12" s="218">
        <f t="shared" si="42"/>
        <v>0</v>
      </c>
      <c r="ML12" s="218">
        <f t="shared" si="42"/>
        <v>0</v>
      </c>
      <c r="MM12" s="218">
        <f t="shared" si="42"/>
        <v>0</v>
      </c>
      <c r="MN12" s="218">
        <f t="shared" si="42"/>
        <v>0</v>
      </c>
      <c r="MO12" s="218">
        <f t="shared" si="42"/>
        <v>0</v>
      </c>
      <c r="MP12" s="218">
        <f t="shared" si="42"/>
        <v>0</v>
      </c>
      <c r="MQ12" s="218">
        <f t="shared" si="42"/>
        <v>0</v>
      </c>
      <c r="MR12" s="218">
        <f t="shared" si="42"/>
        <v>0</v>
      </c>
      <c r="MS12" s="218">
        <f t="shared" si="42"/>
        <v>0</v>
      </c>
      <c r="MT12" s="218">
        <f t="shared" si="42"/>
        <v>0</v>
      </c>
      <c r="MU12" s="218">
        <f t="shared" si="42"/>
        <v>0</v>
      </c>
      <c r="MV12" s="218">
        <f t="shared" si="42"/>
        <v>0</v>
      </c>
      <c r="MW12" s="218">
        <f t="shared" si="42"/>
        <v>0</v>
      </c>
      <c r="MX12" s="218">
        <f t="shared" si="42"/>
        <v>0</v>
      </c>
      <c r="MY12" s="218">
        <f t="shared" si="42"/>
        <v>0</v>
      </c>
      <c r="MZ12" s="218">
        <f t="shared" si="42"/>
        <v>0</v>
      </c>
      <c r="NA12" s="218">
        <f t="shared" ref="NA12:PL12" si="43">SUM(NA7:NA11)</f>
        <v>0</v>
      </c>
      <c r="NB12" s="218">
        <f t="shared" si="43"/>
        <v>0</v>
      </c>
      <c r="NC12" s="218">
        <f t="shared" si="43"/>
        <v>0</v>
      </c>
      <c r="ND12" s="218">
        <f t="shared" si="43"/>
        <v>0</v>
      </c>
      <c r="NE12" s="218">
        <f t="shared" si="43"/>
        <v>0</v>
      </c>
      <c r="NF12" s="218">
        <f t="shared" si="43"/>
        <v>0</v>
      </c>
      <c r="NG12" s="218">
        <f t="shared" si="43"/>
        <v>0</v>
      </c>
      <c r="NH12" s="218">
        <f t="shared" si="43"/>
        <v>0</v>
      </c>
      <c r="NI12" s="218">
        <f t="shared" si="43"/>
        <v>0</v>
      </c>
      <c r="NJ12" s="218">
        <f t="shared" si="43"/>
        <v>0</v>
      </c>
      <c r="NK12" s="218">
        <f t="shared" si="43"/>
        <v>0</v>
      </c>
      <c r="NL12" s="218">
        <f t="shared" si="43"/>
        <v>0</v>
      </c>
      <c r="NM12" s="218">
        <f t="shared" si="43"/>
        <v>0</v>
      </c>
      <c r="NN12" s="218">
        <f t="shared" si="43"/>
        <v>0</v>
      </c>
      <c r="NO12" s="218">
        <f t="shared" si="43"/>
        <v>0</v>
      </c>
      <c r="NP12" s="218">
        <f t="shared" si="43"/>
        <v>0</v>
      </c>
      <c r="NQ12" s="218">
        <f t="shared" si="43"/>
        <v>0</v>
      </c>
      <c r="NR12" s="218">
        <f t="shared" si="43"/>
        <v>0</v>
      </c>
      <c r="NS12" s="218">
        <f t="shared" si="43"/>
        <v>0</v>
      </c>
      <c r="NT12" s="218">
        <f t="shared" si="43"/>
        <v>0</v>
      </c>
      <c r="NU12" s="218">
        <f t="shared" si="43"/>
        <v>0</v>
      </c>
      <c r="NV12" s="218">
        <f t="shared" si="43"/>
        <v>0</v>
      </c>
      <c r="NW12" s="218">
        <f t="shared" si="43"/>
        <v>0</v>
      </c>
      <c r="NX12" s="218">
        <f t="shared" si="43"/>
        <v>0</v>
      </c>
      <c r="NY12" s="218">
        <f t="shared" si="43"/>
        <v>0</v>
      </c>
      <c r="NZ12" s="218">
        <f t="shared" si="43"/>
        <v>0</v>
      </c>
      <c r="OA12" s="218">
        <f t="shared" si="43"/>
        <v>0</v>
      </c>
      <c r="OB12" s="218">
        <f t="shared" si="43"/>
        <v>0</v>
      </c>
      <c r="OC12" s="218">
        <f t="shared" si="43"/>
        <v>0</v>
      </c>
      <c r="OD12" s="218">
        <f t="shared" si="43"/>
        <v>0</v>
      </c>
      <c r="OE12" s="218">
        <f t="shared" si="43"/>
        <v>0</v>
      </c>
      <c r="OF12" s="218">
        <f t="shared" si="43"/>
        <v>0</v>
      </c>
      <c r="OG12" s="218">
        <f t="shared" si="43"/>
        <v>0</v>
      </c>
      <c r="OH12" s="218">
        <f t="shared" si="43"/>
        <v>0</v>
      </c>
      <c r="OI12" s="218">
        <f t="shared" si="43"/>
        <v>0</v>
      </c>
      <c r="OJ12" s="218">
        <f t="shared" si="43"/>
        <v>0</v>
      </c>
      <c r="OK12" s="218">
        <f t="shared" si="43"/>
        <v>0</v>
      </c>
      <c r="OL12" s="218">
        <f t="shared" si="43"/>
        <v>0</v>
      </c>
      <c r="OM12" s="218">
        <f t="shared" si="43"/>
        <v>0</v>
      </c>
      <c r="ON12" s="218">
        <f t="shared" si="43"/>
        <v>0</v>
      </c>
      <c r="OO12" s="218">
        <f t="shared" si="43"/>
        <v>0</v>
      </c>
      <c r="OP12" s="218">
        <f t="shared" si="43"/>
        <v>0</v>
      </c>
      <c r="OQ12" s="218">
        <f t="shared" si="43"/>
        <v>0</v>
      </c>
      <c r="OR12" s="218">
        <f t="shared" si="43"/>
        <v>0</v>
      </c>
      <c r="OS12" s="218">
        <f t="shared" si="43"/>
        <v>0</v>
      </c>
      <c r="OT12" s="218">
        <f t="shared" si="43"/>
        <v>0</v>
      </c>
      <c r="OU12" s="218">
        <f t="shared" si="43"/>
        <v>0</v>
      </c>
      <c r="OV12" s="218">
        <f t="shared" si="43"/>
        <v>0</v>
      </c>
      <c r="OW12" s="218">
        <f t="shared" si="43"/>
        <v>0</v>
      </c>
      <c r="OX12" s="218">
        <f t="shared" si="43"/>
        <v>0</v>
      </c>
      <c r="OY12" s="218">
        <f t="shared" si="43"/>
        <v>0</v>
      </c>
      <c r="OZ12" s="218">
        <f t="shared" si="43"/>
        <v>0</v>
      </c>
      <c r="PA12" s="218">
        <f t="shared" si="43"/>
        <v>0</v>
      </c>
      <c r="PB12" s="218">
        <f t="shared" si="43"/>
        <v>0</v>
      </c>
      <c r="PC12" s="218">
        <f t="shared" si="43"/>
        <v>0</v>
      </c>
      <c r="PD12" s="218">
        <f t="shared" si="43"/>
        <v>0</v>
      </c>
      <c r="PE12" s="218">
        <f t="shared" si="43"/>
        <v>0</v>
      </c>
      <c r="PF12" s="218">
        <f t="shared" si="43"/>
        <v>0</v>
      </c>
      <c r="PG12" s="218">
        <f t="shared" si="43"/>
        <v>0</v>
      </c>
      <c r="PH12" s="218">
        <f t="shared" si="43"/>
        <v>0</v>
      </c>
      <c r="PI12" s="218">
        <f t="shared" si="43"/>
        <v>0</v>
      </c>
      <c r="PJ12" s="218">
        <f t="shared" si="43"/>
        <v>0</v>
      </c>
      <c r="PK12" s="218">
        <f t="shared" si="43"/>
        <v>0</v>
      </c>
      <c r="PL12" s="218">
        <f t="shared" si="43"/>
        <v>0</v>
      </c>
      <c r="PM12" s="218">
        <f t="shared" ref="PM12:RX12" si="44">SUM(PM7:PM11)</f>
        <v>0</v>
      </c>
      <c r="PN12" s="218">
        <f t="shared" si="44"/>
        <v>0</v>
      </c>
      <c r="PO12" s="218">
        <f t="shared" si="44"/>
        <v>0</v>
      </c>
      <c r="PP12" s="218">
        <f t="shared" si="44"/>
        <v>0</v>
      </c>
      <c r="PQ12" s="218">
        <f t="shared" si="44"/>
        <v>0</v>
      </c>
      <c r="PR12" s="218">
        <f t="shared" si="44"/>
        <v>0</v>
      </c>
      <c r="PS12" s="218">
        <f t="shared" si="44"/>
        <v>0</v>
      </c>
      <c r="PT12" s="218">
        <f t="shared" si="44"/>
        <v>0</v>
      </c>
      <c r="PU12" s="218">
        <f t="shared" si="44"/>
        <v>0</v>
      </c>
      <c r="PV12" s="218">
        <f t="shared" si="44"/>
        <v>0</v>
      </c>
      <c r="PW12" s="218">
        <f t="shared" si="44"/>
        <v>0</v>
      </c>
      <c r="PX12" s="218">
        <f t="shared" si="44"/>
        <v>0</v>
      </c>
      <c r="PY12" s="218">
        <f t="shared" si="44"/>
        <v>0</v>
      </c>
      <c r="PZ12" s="218">
        <f t="shared" si="44"/>
        <v>0</v>
      </c>
      <c r="QA12" s="218">
        <f t="shared" si="44"/>
        <v>0</v>
      </c>
      <c r="QB12" s="218">
        <f t="shared" si="44"/>
        <v>0</v>
      </c>
      <c r="QC12" s="218">
        <f t="shared" si="44"/>
        <v>0</v>
      </c>
      <c r="QD12" s="218">
        <f t="shared" si="44"/>
        <v>0</v>
      </c>
      <c r="QE12" s="218">
        <f t="shared" si="44"/>
        <v>0</v>
      </c>
      <c r="QF12" s="218">
        <f t="shared" si="44"/>
        <v>0</v>
      </c>
      <c r="QG12" s="218">
        <f t="shared" si="44"/>
        <v>0</v>
      </c>
      <c r="QH12" s="218">
        <f t="shared" si="44"/>
        <v>0</v>
      </c>
      <c r="QI12" s="218">
        <f t="shared" si="44"/>
        <v>0</v>
      </c>
      <c r="QJ12" s="218">
        <f t="shared" si="44"/>
        <v>0</v>
      </c>
      <c r="QK12" s="218">
        <f t="shared" si="44"/>
        <v>0</v>
      </c>
      <c r="QL12" s="218">
        <f t="shared" si="44"/>
        <v>0</v>
      </c>
      <c r="QM12" s="218">
        <f t="shared" si="44"/>
        <v>0</v>
      </c>
      <c r="QN12" s="218">
        <f t="shared" si="44"/>
        <v>0</v>
      </c>
      <c r="QO12" s="218">
        <f t="shared" si="44"/>
        <v>0</v>
      </c>
      <c r="QP12" s="218">
        <f t="shared" si="44"/>
        <v>0</v>
      </c>
      <c r="QQ12" s="218">
        <f t="shared" si="44"/>
        <v>0</v>
      </c>
      <c r="QR12" s="218">
        <f t="shared" si="44"/>
        <v>0</v>
      </c>
      <c r="QS12" s="218">
        <f t="shared" si="44"/>
        <v>0</v>
      </c>
      <c r="QT12" s="218">
        <f t="shared" si="44"/>
        <v>0</v>
      </c>
      <c r="QU12" s="218">
        <f t="shared" si="44"/>
        <v>0</v>
      </c>
      <c r="QV12" s="218">
        <f t="shared" si="44"/>
        <v>0</v>
      </c>
      <c r="QW12" s="218">
        <f t="shared" si="44"/>
        <v>0</v>
      </c>
      <c r="QX12" s="218">
        <f t="shared" si="44"/>
        <v>0</v>
      </c>
      <c r="QY12" s="218">
        <f t="shared" si="44"/>
        <v>0</v>
      </c>
      <c r="QZ12" s="218">
        <f t="shared" si="44"/>
        <v>0</v>
      </c>
      <c r="RA12" s="218">
        <f t="shared" si="44"/>
        <v>0</v>
      </c>
      <c r="RB12" s="218">
        <f t="shared" si="44"/>
        <v>0</v>
      </c>
      <c r="RC12" s="218">
        <f t="shared" si="44"/>
        <v>0</v>
      </c>
      <c r="RD12" s="218">
        <f t="shared" si="44"/>
        <v>0</v>
      </c>
      <c r="RE12" s="218">
        <f t="shared" si="44"/>
        <v>0</v>
      </c>
      <c r="RF12" s="218">
        <f t="shared" si="44"/>
        <v>0</v>
      </c>
      <c r="RG12" s="218">
        <f t="shared" si="44"/>
        <v>0</v>
      </c>
      <c r="RH12" s="218">
        <f t="shared" si="44"/>
        <v>0</v>
      </c>
    </row>
    <row r="13" spans="1:476" ht="12" customHeight="1">
      <c r="A13" s="381"/>
      <c r="B13" s="380"/>
      <c r="C13" s="382"/>
      <c r="D13" s="382"/>
      <c r="E13" s="82"/>
      <c r="F13" s="383"/>
      <c r="G13" s="384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3"/>
      <c r="CZ13" s="383"/>
      <c r="DA13" s="383"/>
      <c r="DB13" s="383"/>
      <c r="DC13" s="383"/>
      <c r="DD13" s="383"/>
      <c r="DE13" s="383"/>
      <c r="DF13" s="383"/>
      <c r="DG13" s="383"/>
      <c r="DH13" s="383"/>
      <c r="DI13" s="383"/>
      <c r="DJ13" s="383"/>
      <c r="DK13" s="383"/>
      <c r="DL13" s="383"/>
      <c r="DM13" s="383"/>
      <c r="DN13" s="383"/>
      <c r="DO13" s="383"/>
      <c r="DP13" s="383"/>
      <c r="DQ13" s="383"/>
      <c r="DR13" s="383"/>
      <c r="DS13" s="383"/>
      <c r="DT13" s="383"/>
      <c r="DU13" s="383"/>
      <c r="DV13" s="383"/>
      <c r="DW13" s="383"/>
      <c r="DX13" s="383"/>
      <c r="DY13" s="383"/>
      <c r="DZ13" s="383"/>
      <c r="EA13" s="383"/>
      <c r="EB13" s="383"/>
      <c r="EC13" s="383"/>
      <c r="ED13" s="383"/>
      <c r="EE13" s="383"/>
      <c r="EF13" s="383"/>
      <c r="EG13" s="383"/>
      <c r="EH13" s="383"/>
      <c r="EI13" s="383"/>
      <c r="EJ13" s="383"/>
      <c r="EK13" s="383"/>
      <c r="EL13" s="383"/>
      <c r="EM13" s="383"/>
      <c r="EN13" s="383"/>
      <c r="EO13" s="383"/>
      <c r="EP13" s="383"/>
      <c r="EQ13" s="383"/>
      <c r="ER13" s="383"/>
      <c r="ES13" s="383"/>
      <c r="ET13" s="383"/>
      <c r="EU13" s="383"/>
      <c r="EV13" s="383"/>
      <c r="EW13" s="383"/>
      <c r="EX13" s="383"/>
      <c r="EY13" s="383"/>
      <c r="EZ13" s="383"/>
      <c r="FA13" s="383"/>
      <c r="FB13" s="383"/>
      <c r="FC13" s="383"/>
      <c r="FD13" s="383"/>
      <c r="FE13" s="383"/>
      <c r="FF13" s="383"/>
      <c r="FG13" s="383"/>
      <c r="FH13" s="383"/>
      <c r="FI13" s="383"/>
      <c r="FJ13" s="383"/>
      <c r="FK13" s="383"/>
      <c r="FL13" s="383"/>
      <c r="FM13" s="383"/>
      <c r="FN13" s="383"/>
      <c r="FO13" s="383"/>
      <c r="FP13" s="383"/>
      <c r="FQ13" s="383"/>
      <c r="FR13" s="383"/>
      <c r="FS13" s="383"/>
      <c r="FT13" s="383"/>
      <c r="FU13" s="383"/>
      <c r="FV13" s="383"/>
      <c r="FW13" s="383"/>
      <c r="FX13" s="383"/>
      <c r="FY13" s="383"/>
      <c r="FZ13" s="383"/>
      <c r="GA13" s="383"/>
      <c r="GB13" s="383"/>
      <c r="GC13" s="383"/>
      <c r="GD13" s="383"/>
      <c r="GE13" s="383"/>
      <c r="GF13" s="383"/>
      <c r="GG13" s="383"/>
      <c r="GH13" s="383"/>
      <c r="GI13" s="383"/>
      <c r="GJ13" s="383"/>
      <c r="GK13" s="383"/>
      <c r="GL13" s="383"/>
      <c r="GM13" s="383"/>
      <c r="GN13" s="383"/>
      <c r="GO13" s="383"/>
      <c r="GP13" s="383"/>
      <c r="GQ13" s="383"/>
      <c r="GR13" s="383"/>
      <c r="GS13" s="383"/>
      <c r="GT13" s="383"/>
      <c r="GU13" s="383"/>
      <c r="GV13" s="383"/>
      <c r="GW13" s="383"/>
      <c r="GX13" s="383"/>
      <c r="GY13" s="383"/>
      <c r="GZ13" s="383"/>
      <c r="HA13" s="383"/>
      <c r="HB13" s="383"/>
      <c r="HC13" s="383"/>
      <c r="HD13" s="383"/>
      <c r="HE13" s="383"/>
      <c r="HF13" s="383"/>
      <c r="HG13" s="383"/>
      <c r="HH13" s="383"/>
      <c r="HI13" s="383"/>
      <c r="HJ13" s="383"/>
      <c r="HK13" s="383"/>
      <c r="HL13" s="383"/>
      <c r="HM13" s="383"/>
      <c r="HN13" s="383"/>
      <c r="HO13" s="383"/>
      <c r="HP13" s="383"/>
      <c r="HQ13" s="383"/>
      <c r="HR13" s="383"/>
      <c r="HS13" s="383"/>
      <c r="HT13" s="383"/>
      <c r="HU13" s="383"/>
      <c r="HV13" s="383"/>
      <c r="HW13" s="383"/>
      <c r="HX13" s="383"/>
      <c r="HY13" s="383"/>
      <c r="HZ13" s="383"/>
      <c r="IA13" s="383"/>
      <c r="IB13" s="383"/>
      <c r="IC13" s="383"/>
      <c r="ID13" s="383"/>
      <c r="IE13" s="383"/>
      <c r="IF13" s="383"/>
      <c r="IG13" s="383"/>
      <c r="IH13" s="383"/>
      <c r="II13" s="383"/>
      <c r="IJ13" s="383"/>
      <c r="IK13" s="383"/>
      <c r="IL13" s="383"/>
      <c r="IM13" s="383"/>
      <c r="IN13" s="383"/>
      <c r="IO13" s="383"/>
      <c r="IP13" s="383"/>
      <c r="IQ13" s="383"/>
      <c r="IR13" s="383"/>
      <c r="IS13" s="383"/>
      <c r="IT13" s="383"/>
      <c r="IU13" s="383"/>
      <c r="IV13" s="383"/>
      <c r="IW13" s="383"/>
      <c r="IX13" s="383"/>
      <c r="IY13" s="383"/>
      <c r="IZ13" s="383"/>
      <c r="JA13" s="383"/>
      <c r="JB13" s="383"/>
      <c r="JC13" s="383"/>
      <c r="JD13" s="383"/>
      <c r="JE13" s="383"/>
      <c r="JF13" s="383"/>
      <c r="JG13" s="383"/>
      <c r="JH13" s="383"/>
      <c r="JI13" s="383"/>
      <c r="JJ13" s="383"/>
      <c r="JK13" s="383"/>
      <c r="JL13" s="383"/>
      <c r="JM13" s="383"/>
      <c r="JN13" s="383"/>
      <c r="JO13" s="383"/>
      <c r="JP13" s="383"/>
      <c r="JQ13" s="383"/>
      <c r="JR13" s="383"/>
      <c r="JS13" s="383"/>
      <c r="JT13" s="383"/>
      <c r="JU13" s="383"/>
      <c r="JV13" s="383"/>
      <c r="JW13" s="383"/>
      <c r="JX13" s="383"/>
      <c r="JY13" s="383"/>
      <c r="JZ13" s="383"/>
      <c r="KA13" s="383"/>
      <c r="KB13" s="383"/>
      <c r="KC13" s="383"/>
      <c r="KD13" s="383"/>
      <c r="KE13" s="383"/>
      <c r="KF13" s="383"/>
      <c r="KG13" s="383"/>
      <c r="KH13" s="383"/>
      <c r="KI13" s="383"/>
      <c r="KJ13" s="383"/>
      <c r="KK13" s="383"/>
      <c r="KL13" s="383"/>
      <c r="KM13" s="383"/>
      <c r="KN13" s="383"/>
      <c r="KO13" s="383"/>
      <c r="KP13" s="383"/>
      <c r="KQ13" s="383"/>
      <c r="KR13" s="383"/>
      <c r="KS13" s="383"/>
      <c r="KT13" s="383"/>
      <c r="KU13" s="383"/>
      <c r="KV13" s="383"/>
      <c r="KW13" s="383"/>
      <c r="KX13" s="383"/>
      <c r="KY13" s="383"/>
      <c r="KZ13" s="383"/>
      <c r="LA13" s="383"/>
      <c r="LB13" s="383"/>
      <c r="LC13" s="383"/>
      <c r="LD13" s="383"/>
      <c r="LE13" s="383"/>
      <c r="LF13" s="383"/>
      <c r="LG13" s="383"/>
      <c r="LH13" s="383"/>
      <c r="LI13" s="383"/>
      <c r="LJ13" s="383"/>
      <c r="LK13" s="383"/>
      <c r="LL13" s="383"/>
      <c r="LM13" s="383"/>
      <c r="LN13" s="383"/>
      <c r="LO13" s="383"/>
      <c r="LP13" s="383"/>
      <c r="LQ13" s="383"/>
      <c r="LR13" s="383"/>
      <c r="LS13" s="383"/>
      <c r="LT13" s="383"/>
      <c r="LU13" s="383"/>
      <c r="LV13" s="383"/>
      <c r="LW13" s="383"/>
      <c r="LX13" s="383"/>
      <c r="LY13" s="383"/>
      <c r="LZ13" s="383"/>
      <c r="MA13" s="383"/>
      <c r="MB13" s="383"/>
      <c r="MC13" s="383"/>
      <c r="MD13" s="383"/>
      <c r="ME13" s="383"/>
      <c r="MF13" s="383"/>
      <c r="MG13" s="383"/>
      <c r="MH13" s="383"/>
      <c r="MI13" s="383"/>
      <c r="MJ13" s="383"/>
      <c r="MK13" s="383"/>
      <c r="ML13" s="383"/>
      <c r="MM13" s="383"/>
      <c r="MN13" s="383"/>
      <c r="MO13" s="383"/>
      <c r="MP13" s="383"/>
      <c r="MQ13" s="383"/>
      <c r="MR13" s="383"/>
      <c r="MS13" s="383"/>
      <c r="MT13" s="383"/>
      <c r="MU13" s="383"/>
      <c r="MV13" s="383"/>
      <c r="MW13" s="383"/>
      <c r="MX13" s="383"/>
      <c r="MY13" s="383"/>
      <c r="MZ13" s="383"/>
      <c r="NA13" s="383"/>
      <c r="NB13" s="383"/>
      <c r="NC13" s="383"/>
      <c r="ND13" s="383"/>
      <c r="NE13" s="383"/>
      <c r="NF13" s="383"/>
      <c r="NG13" s="383"/>
      <c r="NH13" s="383"/>
      <c r="NI13" s="383"/>
      <c r="NJ13" s="383"/>
      <c r="NK13" s="383"/>
      <c r="NL13" s="383"/>
      <c r="NM13" s="383"/>
      <c r="NN13" s="383"/>
      <c r="NO13" s="383"/>
      <c r="NP13" s="383"/>
      <c r="NQ13" s="383"/>
      <c r="NR13" s="383"/>
      <c r="NS13" s="383"/>
      <c r="NT13" s="383"/>
      <c r="NU13" s="383"/>
      <c r="NV13" s="383"/>
      <c r="NW13" s="383"/>
      <c r="NX13" s="383"/>
      <c r="NY13" s="383"/>
      <c r="NZ13" s="383"/>
      <c r="OA13" s="383"/>
      <c r="OB13" s="383"/>
      <c r="OC13" s="383"/>
      <c r="OD13" s="383"/>
      <c r="OE13" s="383"/>
      <c r="OF13" s="383"/>
      <c r="OG13" s="383"/>
      <c r="OH13" s="383"/>
      <c r="OI13" s="383"/>
      <c r="OJ13" s="383"/>
      <c r="OK13" s="383"/>
      <c r="OL13" s="383"/>
      <c r="OM13" s="383"/>
      <c r="ON13" s="383"/>
      <c r="OO13" s="383"/>
      <c r="OP13" s="383"/>
      <c r="OQ13" s="383"/>
      <c r="OR13" s="383"/>
      <c r="OS13" s="383"/>
      <c r="OT13" s="383"/>
      <c r="OU13" s="383"/>
      <c r="OV13" s="383"/>
      <c r="OW13" s="383"/>
      <c r="OX13" s="383"/>
      <c r="OY13" s="383"/>
      <c r="OZ13" s="383"/>
      <c r="PA13" s="383"/>
      <c r="PB13" s="383"/>
      <c r="PC13" s="383"/>
      <c r="PD13" s="383"/>
      <c r="PE13" s="383"/>
      <c r="PF13" s="383"/>
      <c r="PG13" s="383"/>
      <c r="PH13" s="383"/>
      <c r="PI13" s="383"/>
      <c r="PJ13" s="383"/>
      <c r="PK13" s="383"/>
      <c r="PL13" s="383"/>
      <c r="PM13" s="383"/>
      <c r="PN13" s="383"/>
      <c r="PO13" s="383"/>
      <c r="PP13" s="383"/>
      <c r="PQ13" s="383"/>
      <c r="PR13" s="383"/>
      <c r="PS13" s="383"/>
      <c r="PT13" s="383"/>
      <c r="PU13" s="383"/>
      <c r="PV13" s="383"/>
      <c r="PW13" s="383"/>
      <c r="PX13" s="383"/>
      <c r="PY13" s="383"/>
      <c r="PZ13" s="383"/>
      <c r="QA13" s="383"/>
      <c r="QB13" s="383"/>
      <c r="QC13" s="383"/>
      <c r="QD13" s="383"/>
      <c r="QE13" s="383"/>
      <c r="QF13" s="383"/>
      <c r="QG13" s="383"/>
      <c r="QH13" s="383"/>
      <c r="QI13" s="383"/>
      <c r="QJ13" s="383"/>
      <c r="QK13" s="383"/>
      <c r="QL13" s="383"/>
      <c r="QM13" s="383"/>
      <c r="QN13" s="383"/>
      <c r="QO13" s="383"/>
      <c r="QP13" s="383"/>
      <c r="QQ13" s="383"/>
      <c r="QR13" s="383"/>
      <c r="QS13" s="383"/>
      <c r="QT13" s="383"/>
      <c r="QU13" s="383"/>
      <c r="QV13" s="383"/>
      <c r="QW13" s="383"/>
      <c r="QX13" s="383"/>
      <c r="QY13" s="383"/>
      <c r="QZ13" s="383"/>
      <c r="RA13" s="383"/>
      <c r="RB13" s="383"/>
      <c r="RC13" s="383"/>
      <c r="RD13" s="383"/>
      <c r="RE13" s="383"/>
      <c r="RF13" s="383"/>
      <c r="RG13" s="383"/>
      <c r="RH13" s="383"/>
    </row>
    <row r="14" spans="1:476" ht="15.75" customHeight="1">
      <c r="A14" s="50"/>
      <c r="B14" s="62" t="s">
        <v>182</v>
      </c>
      <c r="C14" s="210"/>
      <c r="D14" s="210"/>
      <c r="E14" s="82"/>
      <c r="F14" s="214"/>
      <c r="G14" s="212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22">
        <f>+'Premissas Financeiras'!$H$7</f>
        <v>1</v>
      </c>
      <c r="AT14" s="223">
        <f t="shared" ref="AT14:BC14" si="45">AS14</f>
        <v>1</v>
      </c>
      <c r="AU14" s="223">
        <f t="shared" si="45"/>
        <v>1</v>
      </c>
      <c r="AV14" s="223">
        <f t="shared" si="45"/>
        <v>1</v>
      </c>
      <c r="AW14" s="223">
        <f t="shared" si="45"/>
        <v>1</v>
      </c>
      <c r="AX14" s="223">
        <f t="shared" si="45"/>
        <v>1</v>
      </c>
      <c r="AY14" s="223">
        <f t="shared" si="45"/>
        <v>1</v>
      </c>
      <c r="AZ14" s="223">
        <f t="shared" si="45"/>
        <v>1</v>
      </c>
      <c r="BA14" s="223">
        <f t="shared" si="45"/>
        <v>1</v>
      </c>
      <c r="BB14" s="223">
        <f t="shared" si="45"/>
        <v>1</v>
      </c>
      <c r="BC14" s="223">
        <f t="shared" si="45"/>
        <v>1</v>
      </c>
      <c r="BD14" s="223">
        <f>$AU14</f>
        <v>1</v>
      </c>
      <c r="BE14" s="222">
        <f>'Premissas Financeiras'!$I$7</f>
        <v>1</v>
      </c>
      <c r="BF14" s="223">
        <f t="shared" ref="BF14:BP14" si="46">BE14</f>
        <v>1</v>
      </c>
      <c r="BG14" s="223">
        <f t="shared" si="46"/>
        <v>1</v>
      </c>
      <c r="BH14" s="223">
        <f t="shared" si="46"/>
        <v>1</v>
      </c>
      <c r="BI14" s="223">
        <f t="shared" si="46"/>
        <v>1</v>
      </c>
      <c r="BJ14" s="223">
        <f t="shared" si="46"/>
        <v>1</v>
      </c>
      <c r="BK14" s="223">
        <f t="shared" si="46"/>
        <v>1</v>
      </c>
      <c r="BL14" s="223">
        <f t="shared" si="46"/>
        <v>1</v>
      </c>
      <c r="BM14" s="223">
        <f t="shared" si="46"/>
        <v>1</v>
      </c>
      <c r="BN14" s="223">
        <f t="shared" si="46"/>
        <v>1</v>
      </c>
      <c r="BO14" s="223">
        <f t="shared" si="46"/>
        <v>1</v>
      </c>
      <c r="BP14" s="223">
        <f t="shared" si="46"/>
        <v>1</v>
      </c>
      <c r="BQ14" s="222">
        <f>'Premissas Financeiras'!$J$7</f>
        <v>1</v>
      </c>
      <c r="BR14" s="223">
        <f t="shared" ref="BR14:CB14" si="47">BQ14</f>
        <v>1</v>
      </c>
      <c r="BS14" s="223">
        <f t="shared" si="47"/>
        <v>1</v>
      </c>
      <c r="BT14" s="223">
        <f t="shared" si="47"/>
        <v>1</v>
      </c>
      <c r="BU14" s="223">
        <f t="shared" si="47"/>
        <v>1</v>
      </c>
      <c r="BV14" s="223">
        <f t="shared" si="47"/>
        <v>1</v>
      </c>
      <c r="BW14" s="223">
        <f t="shared" si="47"/>
        <v>1</v>
      </c>
      <c r="BX14" s="223">
        <f t="shared" si="47"/>
        <v>1</v>
      </c>
      <c r="BY14" s="223">
        <f t="shared" si="47"/>
        <v>1</v>
      </c>
      <c r="BZ14" s="223">
        <f t="shared" si="47"/>
        <v>1</v>
      </c>
      <c r="CA14" s="223">
        <f t="shared" si="47"/>
        <v>1</v>
      </c>
      <c r="CB14" s="223">
        <f t="shared" si="47"/>
        <v>1</v>
      </c>
      <c r="CC14" s="222">
        <f>'Premissas Financeiras'!$K$7</f>
        <v>1</v>
      </c>
      <c r="CD14" s="223">
        <f t="shared" ref="CD14:CN14" si="48">CC14</f>
        <v>1</v>
      </c>
      <c r="CE14" s="223">
        <f t="shared" si="48"/>
        <v>1</v>
      </c>
      <c r="CF14" s="223">
        <f t="shared" si="48"/>
        <v>1</v>
      </c>
      <c r="CG14" s="223">
        <f t="shared" si="48"/>
        <v>1</v>
      </c>
      <c r="CH14" s="223">
        <f t="shared" si="48"/>
        <v>1</v>
      </c>
      <c r="CI14" s="223">
        <f t="shared" si="48"/>
        <v>1</v>
      </c>
      <c r="CJ14" s="223">
        <f t="shared" si="48"/>
        <v>1</v>
      </c>
      <c r="CK14" s="223">
        <f t="shared" si="48"/>
        <v>1</v>
      </c>
      <c r="CL14" s="223">
        <f t="shared" si="48"/>
        <v>1</v>
      </c>
      <c r="CM14" s="223">
        <f t="shared" si="48"/>
        <v>1</v>
      </c>
      <c r="CN14" s="223">
        <f t="shared" si="48"/>
        <v>1</v>
      </c>
      <c r="CO14" s="222">
        <f>'Premissas Financeiras'!$L$7</f>
        <v>1</v>
      </c>
      <c r="CP14" s="223">
        <f t="shared" ref="CP14:CZ14" si="49">CO14</f>
        <v>1</v>
      </c>
      <c r="CQ14" s="223">
        <f t="shared" si="49"/>
        <v>1</v>
      </c>
      <c r="CR14" s="223">
        <f t="shared" si="49"/>
        <v>1</v>
      </c>
      <c r="CS14" s="223">
        <f t="shared" si="49"/>
        <v>1</v>
      </c>
      <c r="CT14" s="223">
        <f t="shared" si="49"/>
        <v>1</v>
      </c>
      <c r="CU14" s="223">
        <f t="shared" si="49"/>
        <v>1</v>
      </c>
      <c r="CV14" s="223">
        <f t="shared" si="49"/>
        <v>1</v>
      </c>
      <c r="CW14" s="223">
        <f t="shared" si="49"/>
        <v>1</v>
      </c>
      <c r="CX14" s="223">
        <f t="shared" si="49"/>
        <v>1</v>
      </c>
      <c r="CY14" s="223">
        <f t="shared" si="49"/>
        <v>1</v>
      </c>
      <c r="CZ14" s="223">
        <f t="shared" si="49"/>
        <v>1</v>
      </c>
      <c r="DA14" s="222">
        <f>'Premissas Financeiras'!$M$7</f>
        <v>1</v>
      </c>
      <c r="DB14" s="223">
        <f t="shared" ref="DB14:DL14" si="50">DA14</f>
        <v>1</v>
      </c>
      <c r="DC14" s="223">
        <f t="shared" si="50"/>
        <v>1</v>
      </c>
      <c r="DD14" s="223">
        <f t="shared" si="50"/>
        <v>1</v>
      </c>
      <c r="DE14" s="223">
        <f t="shared" si="50"/>
        <v>1</v>
      </c>
      <c r="DF14" s="223">
        <f t="shared" si="50"/>
        <v>1</v>
      </c>
      <c r="DG14" s="223">
        <f t="shared" si="50"/>
        <v>1</v>
      </c>
      <c r="DH14" s="223">
        <f t="shared" si="50"/>
        <v>1</v>
      </c>
      <c r="DI14" s="223">
        <f t="shared" si="50"/>
        <v>1</v>
      </c>
      <c r="DJ14" s="223">
        <f t="shared" si="50"/>
        <v>1</v>
      </c>
      <c r="DK14" s="223">
        <f t="shared" si="50"/>
        <v>1</v>
      </c>
      <c r="DL14" s="223">
        <f t="shared" si="50"/>
        <v>1</v>
      </c>
      <c r="DM14" s="222">
        <f>'Premissas Financeiras'!$N$7</f>
        <v>1</v>
      </c>
      <c r="DN14" s="223">
        <f t="shared" ref="DN14:DX14" si="51">DM14</f>
        <v>1</v>
      </c>
      <c r="DO14" s="223">
        <f t="shared" si="51"/>
        <v>1</v>
      </c>
      <c r="DP14" s="223">
        <f t="shared" si="51"/>
        <v>1</v>
      </c>
      <c r="DQ14" s="223">
        <f t="shared" si="51"/>
        <v>1</v>
      </c>
      <c r="DR14" s="223">
        <f t="shared" si="51"/>
        <v>1</v>
      </c>
      <c r="DS14" s="223">
        <f t="shared" si="51"/>
        <v>1</v>
      </c>
      <c r="DT14" s="223">
        <f t="shared" si="51"/>
        <v>1</v>
      </c>
      <c r="DU14" s="223">
        <f t="shared" si="51"/>
        <v>1</v>
      </c>
      <c r="DV14" s="223">
        <f t="shared" si="51"/>
        <v>1</v>
      </c>
      <c r="DW14" s="223">
        <f t="shared" si="51"/>
        <v>1</v>
      </c>
      <c r="DX14" s="223">
        <f t="shared" si="51"/>
        <v>1</v>
      </c>
      <c r="DY14" s="222">
        <f>'Premissas Financeiras'!$O$7</f>
        <v>1</v>
      </c>
      <c r="DZ14" s="223">
        <f t="shared" ref="DZ14:EJ14" si="52">DY14</f>
        <v>1</v>
      </c>
      <c r="EA14" s="223">
        <f t="shared" si="52"/>
        <v>1</v>
      </c>
      <c r="EB14" s="223">
        <f t="shared" si="52"/>
        <v>1</v>
      </c>
      <c r="EC14" s="223">
        <f t="shared" si="52"/>
        <v>1</v>
      </c>
      <c r="ED14" s="223">
        <f t="shared" si="52"/>
        <v>1</v>
      </c>
      <c r="EE14" s="223">
        <f t="shared" si="52"/>
        <v>1</v>
      </c>
      <c r="EF14" s="223">
        <f t="shared" si="52"/>
        <v>1</v>
      </c>
      <c r="EG14" s="223">
        <f t="shared" si="52"/>
        <v>1</v>
      </c>
      <c r="EH14" s="223">
        <f t="shared" si="52"/>
        <v>1</v>
      </c>
      <c r="EI14" s="223">
        <f t="shared" si="52"/>
        <v>1</v>
      </c>
      <c r="EJ14" s="223">
        <f t="shared" si="52"/>
        <v>1</v>
      </c>
      <c r="EK14" s="222">
        <f>'Premissas Financeiras'!$P$7</f>
        <v>1</v>
      </c>
      <c r="EL14" s="223">
        <f t="shared" ref="EL14:EV14" si="53">EK14</f>
        <v>1</v>
      </c>
      <c r="EM14" s="223">
        <f t="shared" si="53"/>
        <v>1</v>
      </c>
      <c r="EN14" s="223">
        <f t="shared" si="53"/>
        <v>1</v>
      </c>
      <c r="EO14" s="223">
        <f t="shared" si="53"/>
        <v>1</v>
      </c>
      <c r="EP14" s="223">
        <f t="shared" si="53"/>
        <v>1</v>
      </c>
      <c r="EQ14" s="223">
        <f t="shared" si="53"/>
        <v>1</v>
      </c>
      <c r="ER14" s="223">
        <f t="shared" si="53"/>
        <v>1</v>
      </c>
      <c r="ES14" s="223">
        <f t="shared" si="53"/>
        <v>1</v>
      </c>
      <c r="ET14" s="223">
        <f t="shared" si="53"/>
        <v>1</v>
      </c>
      <c r="EU14" s="223">
        <f t="shared" si="53"/>
        <v>1</v>
      </c>
      <c r="EV14" s="223">
        <f t="shared" si="53"/>
        <v>1</v>
      </c>
      <c r="EW14" s="222">
        <f>'Premissas Financeiras'!$Q$7</f>
        <v>1</v>
      </c>
      <c r="EX14" s="223">
        <f t="shared" ref="EX14:FH14" si="54">EW14</f>
        <v>1</v>
      </c>
      <c r="EY14" s="223">
        <f t="shared" si="54"/>
        <v>1</v>
      </c>
      <c r="EZ14" s="223">
        <f t="shared" si="54"/>
        <v>1</v>
      </c>
      <c r="FA14" s="223">
        <f t="shared" si="54"/>
        <v>1</v>
      </c>
      <c r="FB14" s="223">
        <f t="shared" si="54"/>
        <v>1</v>
      </c>
      <c r="FC14" s="223">
        <f t="shared" si="54"/>
        <v>1</v>
      </c>
      <c r="FD14" s="223">
        <f t="shared" si="54"/>
        <v>1</v>
      </c>
      <c r="FE14" s="223">
        <f t="shared" si="54"/>
        <v>1</v>
      </c>
      <c r="FF14" s="223">
        <f t="shared" si="54"/>
        <v>1</v>
      </c>
      <c r="FG14" s="223">
        <f t="shared" si="54"/>
        <v>1</v>
      </c>
      <c r="FH14" s="223">
        <f t="shared" si="54"/>
        <v>1</v>
      </c>
      <c r="FI14" s="222">
        <f>'Premissas Financeiras'!$R$7</f>
        <v>1</v>
      </c>
      <c r="FJ14" s="223">
        <f t="shared" ref="FJ14:FT14" si="55">FI14</f>
        <v>1</v>
      </c>
      <c r="FK14" s="223">
        <f t="shared" si="55"/>
        <v>1</v>
      </c>
      <c r="FL14" s="223">
        <f t="shared" si="55"/>
        <v>1</v>
      </c>
      <c r="FM14" s="223">
        <f t="shared" si="55"/>
        <v>1</v>
      </c>
      <c r="FN14" s="223">
        <f t="shared" si="55"/>
        <v>1</v>
      </c>
      <c r="FO14" s="223">
        <f t="shared" si="55"/>
        <v>1</v>
      </c>
      <c r="FP14" s="223">
        <f t="shared" si="55"/>
        <v>1</v>
      </c>
      <c r="FQ14" s="223">
        <f t="shared" si="55"/>
        <v>1</v>
      </c>
      <c r="FR14" s="223">
        <f t="shared" si="55"/>
        <v>1</v>
      </c>
      <c r="FS14" s="223">
        <f t="shared" si="55"/>
        <v>1</v>
      </c>
      <c r="FT14" s="223">
        <f t="shared" si="55"/>
        <v>1</v>
      </c>
      <c r="FU14" s="222">
        <f>'Premissas Financeiras'!$S$7</f>
        <v>1</v>
      </c>
      <c r="FV14" s="223">
        <f t="shared" ref="FV14:GF14" si="56">FU14</f>
        <v>1</v>
      </c>
      <c r="FW14" s="223">
        <f t="shared" si="56"/>
        <v>1</v>
      </c>
      <c r="FX14" s="223">
        <f t="shared" si="56"/>
        <v>1</v>
      </c>
      <c r="FY14" s="223">
        <f t="shared" si="56"/>
        <v>1</v>
      </c>
      <c r="FZ14" s="223">
        <f t="shared" si="56"/>
        <v>1</v>
      </c>
      <c r="GA14" s="223">
        <f t="shared" si="56"/>
        <v>1</v>
      </c>
      <c r="GB14" s="223">
        <f t="shared" si="56"/>
        <v>1</v>
      </c>
      <c r="GC14" s="223">
        <f t="shared" si="56"/>
        <v>1</v>
      </c>
      <c r="GD14" s="223">
        <f t="shared" si="56"/>
        <v>1</v>
      </c>
      <c r="GE14" s="223">
        <f t="shared" si="56"/>
        <v>1</v>
      </c>
      <c r="GF14" s="223">
        <f t="shared" si="56"/>
        <v>1</v>
      </c>
      <c r="GG14" s="222">
        <f>'Premissas Financeiras'!$T$7</f>
        <v>1</v>
      </c>
      <c r="GH14" s="223">
        <f t="shared" ref="GH14:GR14" si="57">GG14</f>
        <v>1</v>
      </c>
      <c r="GI14" s="223">
        <f t="shared" si="57"/>
        <v>1</v>
      </c>
      <c r="GJ14" s="223">
        <f t="shared" si="57"/>
        <v>1</v>
      </c>
      <c r="GK14" s="223">
        <f t="shared" si="57"/>
        <v>1</v>
      </c>
      <c r="GL14" s="223">
        <f t="shared" si="57"/>
        <v>1</v>
      </c>
      <c r="GM14" s="223">
        <f t="shared" si="57"/>
        <v>1</v>
      </c>
      <c r="GN14" s="223">
        <f t="shared" si="57"/>
        <v>1</v>
      </c>
      <c r="GO14" s="223">
        <f t="shared" si="57"/>
        <v>1</v>
      </c>
      <c r="GP14" s="223">
        <f t="shared" si="57"/>
        <v>1</v>
      </c>
      <c r="GQ14" s="223">
        <f t="shared" si="57"/>
        <v>1</v>
      </c>
      <c r="GR14" s="223">
        <f t="shared" si="57"/>
        <v>1</v>
      </c>
      <c r="GS14" s="222">
        <f>'Premissas Financeiras'!$U$7</f>
        <v>1</v>
      </c>
      <c r="GT14" s="223">
        <f t="shared" ref="GT14:HD14" si="58">GS14</f>
        <v>1</v>
      </c>
      <c r="GU14" s="223">
        <f t="shared" si="58"/>
        <v>1</v>
      </c>
      <c r="GV14" s="223">
        <f t="shared" si="58"/>
        <v>1</v>
      </c>
      <c r="GW14" s="223">
        <f t="shared" si="58"/>
        <v>1</v>
      </c>
      <c r="GX14" s="223">
        <f t="shared" si="58"/>
        <v>1</v>
      </c>
      <c r="GY14" s="223">
        <f t="shared" si="58"/>
        <v>1</v>
      </c>
      <c r="GZ14" s="223">
        <f t="shared" si="58"/>
        <v>1</v>
      </c>
      <c r="HA14" s="223">
        <f t="shared" si="58"/>
        <v>1</v>
      </c>
      <c r="HB14" s="223">
        <f t="shared" si="58"/>
        <v>1</v>
      </c>
      <c r="HC14" s="223">
        <f t="shared" si="58"/>
        <v>1</v>
      </c>
      <c r="HD14" s="223">
        <f t="shared" si="58"/>
        <v>1</v>
      </c>
      <c r="HE14" s="222">
        <f>'Premissas Financeiras'!$V$7</f>
        <v>1</v>
      </c>
      <c r="HF14" s="223">
        <f t="shared" ref="HF14:HP14" si="59">HE14</f>
        <v>1</v>
      </c>
      <c r="HG14" s="223">
        <f t="shared" si="59"/>
        <v>1</v>
      </c>
      <c r="HH14" s="223">
        <f t="shared" si="59"/>
        <v>1</v>
      </c>
      <c r="HI14" s="223">
        <f t="shared" si="59"/>
        <v>1</v>
      </c>
      <c r="HJ14" s="223">
        <f t="shared" si="59"/>
        <v>1</v>
      </c>
      <c r="HK14" s="223">
        <f t="shared" si="59"/>
        <v>1</v>
      </c>
      <c r="HL14" s="223">
        <f t="shared" si="59"/>
        <v>1</v>
      </c>
      <c r="HM14" s="223">
        <f t="shared" si="59"/>
        <v>1</v>
      </c>
      <c r="HN14" s="223">
        <f t="shared" si="59"/>
        <v>1</v>
      </c>
      <c r="HO14" s="223">
        <f t="shared" si="59"/>
        <v>1</v>
      </c>
      <c r="HP14" s="223">
        <f t="shared" si="59"/>
        <v>1</v>
      </c>
      <c r="HQ14" s="222">
        <f>'Premissas Financeiras'!$W$7</f>
        <v>1</v>
      </c>
      <c r="HR14" s="223">
        <f t="shared" ref="HR14:IB14" si="60">HQ14</f>
        <v>1</v>
      </c>
      <c r="HS14" s="223">
        <f t="shared" si="60"/>
        <v>1</v>
      </c>
      <c r="HT14" s="223">
        <f t="shared" si="60"/>
        <v>1</v>
      </c>
      <c r="HU14" s="223">
        <f t="shared" si="60"/>
        <v>1</v>
      </c>
      <c r="HV14" s="223">
        <f t="shared" si="60"/>
        <v>1</v>
      </c>
      <c r="HW14" s="223">
        <f t="shared" si="60"/>
        <v>1</v>
      </c>
      <c r="HX14" s="223">
        <f t="shared" si="60"/>
        <v>1</v>
      </c>
      <c r="HY14" s="223">
        <f t="shared" si="60"/>
        <v>1</v>
      </c>
      <c r="HZ14" s="223">
        <f t="shared" si="60"/>
        <v>1</v>
      </c>
      <c r="IA14" s="223">
        <f t="shared" si="60"/>
        <v>1</v>
      </c>
      <c r="IB14" s="223">
        <f t="shared" si="60"/>
        <v>1</v>
      </c>
      <c r="IC14" s="222">
        <f>'Premissas Financeiras'!$X$7</f>
        <v>1</v>
      </c>
      <c r="ID14" s="223">
        <f t="shared" ref="ID14:IN14" si="61">IC14</f>
        <v>1</v>
      </c>
      <c r="IE14" s="223">
        <f t="shared" si="61"/>
        <v>1</v>
      </c>
      <c r="IF14" s="223">
        <f t="shared" si="61"/>
        <v>1</v>
      </c>
      <c r="IG14" s="223">
        <f t="shared" si="61"/>
        <v>1</v>
      </c>
      <c r="IH14" s="223">
        <f t="shared" si="61"/>
        <v>1</v>
      </c>
      <c r="II14" s="223">
        <f t="shared" si="61"/>
        <v>1</v>
      </c>
      <c r="IJ14" s="223">
        <f t="shared" si="61"/>
        <v>1</v>
      </c>
      <c r="IK14" s="223">
        <f t="shared" si="61"/>
        <v>1</v>
      </c>
      <c r="IL14" s="223">
        <f t="shared" si="61"/>
        <v>1</v>
      </c>
      <c r="IM14" s="223">
        <f t="shared" si="61"/>
        <v>1</v>
      </c>
      <c r="IN14" s="223">
        <f t="shared" si="61"/>
        <v>1</v>
      </c>
      <c r="IO14" s="222">
        <f>'Premissas Financeiras'!$Y$7</f>
        <v>1</v>
      </c>
      <c r="IP14" s="223">
        <f t="shared" ref="IP14:IZ14" si="62">IO14</f>
        <v>1</v>
      </c>
      <c r="IQ14" s="223">
        <f t="shared" si="62"/>
        <v>1</v>
      </c>
      <c r="IR14" s="223">
        <f t="shared" si="62"/>
        <v>1</v>
      </c>
      <c r="IS14" s="223">
        <f t="shared" si="62"/>
        <v>1</v>
      </c>
      <c r="IT14" s="223">
        <f t="shared" si="62"/>
        <v>1</v>
      </c>
      <c r="IU14" s="223">
        <f t="shared" si="62"/>
        <v>1</v>
      </c>
      <c r="IV14" s="223">
        <f t="shared" si="62"/>
        <v>1</v>
      </c>
      <c r="IW14" s="223">
        <f t="shared" si="62"/>
        <v>1</v>
      </c>
      <c r="IX14" s="223">
        <f t="shared" si="62"/>
        <v>1</v>
      </c>
      <c r="IY14" s="223">
        <f t="shared" si="62"/>
        <v>1</v>
      </c>
      <c r="IZ14" s="223">
        <f t="shared" si="62"/>
        <v>1</v>
      </c>
      <c r="JA14" s="222">
        <f>'Premissas Financeiras'!$Z$7</f>
        <v>1</v>
      </c>
      <c r="JB14" s="223">
        <f t="shared" ref="JB14:JL14" si="63">JA14</f>
        <v>1</v>
      </c>
      <c r="JC14" s="223">
        <f t="shared" si="63"/>
        <v>1</v>
      </c>
      <c r="JD14" s="223">
        <f t="shared" si="63"/>
        <v>1</v>
      </c>
      <c r="JE14" s="223">
        <f t="shared" si="63"/>
        <v>1</v>
      </c>
      <c r="JF14" s="223">
        <f t="shared" si="63"/>
        <v>1</v>
      </c>
      <c r="JG14" s="223">
        <f t="shared" si="63"/>
        <v>1</v>
      </c>
      <c r="JH14" s="223">
        <f t="shared" si="63"/>
        <v>1</v>
      </c>
      <c r="JI14" s="223">
        <f t="shared" si="63"/>
        <v>1</v>
      </c>
      <c r="JJ14" s="223">
        <f t="shared" si="63"/>
        <v>1</v>
      </c>
      <c r="JK14" s="223">
        <f t="shared" si="63"/>
        <v>1</v>
      </c>
      <c r="JL14" s="223">
        <f t="shared" si="63"/>
        <v>1</v>
      </c>
      <c r="JM14" s="222">
        <f>'Premissas Financeiras'!$AA$7</f>
        <v>1</v>
      </c>
      <c r="JN14" s="223">
        <f t="shared" ref="JN14:JX14" si="64">JM14</f>
        <v>1</v>
      </c>
      <c r="JO14" s="223">
        <f t="shared" si="64"/>
        <v>1</v>
      </c>
      <c r="JP14" s="223">
        <f t="shared" si="64"/>
        <v>1</v>
      </c>
      <c r="JQ14" s="223">
        <f t="shared" si="64"/>
        <v>1</v>
      </c>
      <c r="JR14" s="223">
        <f t="shared" si="64"/>
        <v>1</v>
      </c>
      <c r="JS14" s="223">
        <f t="shared" si="64"/>
        <v>1</v>
      </c>
      <c r="JT14" s="223">
        <f t="shared" si="64"/>
        <v>1</v>
      </c>
      <c r="JU14" s="223">
        <f t="shared" si="64"/>
        <v>1</v>
      </c>
      <c r="JV14" s="223">
        <f t="shared" si="64"/>
        <v>1</v>
      </c>
      <c r="JW14" s="223">
        <f t="shared" si="64"/>
        <v>1</v>
      </c>
      <c r="JX14" s="223">
        <f t="shared" si="64"/>
        <v>1</v>
      </c>
      <c r="JY14" s="222">
        <f>'Premissas Financeiras'!$AB$7</f>
        <v>1</v>
      </c>
      <c r="JZ14" s="223">
        <f t="shared" ref="JZ14:KJ14" si="65">JY14</f>
        <v>1</v>
      </c>
      <c r="KA14" s="223">
        <f t="shared" si="65"/>
        <v>1</v>
      </c>
      <c r="KB14" s="223">
        <f t="shared" si="65"/>
        <v>1</v>
      </c>
      <c r="KC14" s="223">
        <f t="shared" si="65"/>
        <v>1</v>
      </c>
      <c r="KD14" s="223">
        <f t="shared" si="65"/>
        <v>1</v>
      </c>
      <c r="KE14" s="223">
        <f t="shared" si="65"/>
        <v>1</v>
      </c>
      <c r="KF14" s="223">
        <f t="shared" si="65"/>
        <v>1</v>
      </c>
      <c r="KG14" s="223">
        <f t="shared" si="65"/>
        <v>1</v>
      </c>
      <c r="KH14" s="223">
        <f t="shared" si="65"/>
        <v>1</v>
      </c>
      <c r="KI14" s="223">
        <f t="shared" si="65"/>
        <v>1</v>
      </c>
      <c r="KJ14" s="223">
        <f t="shared" si="65"/>
        <v>1</v>
      </c>
      <c r="KK14" s="222">
        <f>'Premissas Financeiras'!$AC$7</f>
        <v>1</v>
      </c>
      <c r="KL14" s="223">
        <f t="shared" ref="KL14:KV14" si="66">KK14</f>
        <v>1</v>
      </c>
      <c r="KM14" s="223">
        <f t="shared" si="66"/>
        <v>1</v>
      </c>
      <c r="KN14" s="223">
        <f t="shared" si="66"/>
        <v>1</v>
      </c>
      <c r="KO14" s="223">
        <f t="shared" si="66"/>
        <v>1</v>
      </c>
      <c r="KP14" s="223">
        <f t="shared" si="66"/>
        <v>1</v>
      </c>
      <c r="KQ14" s="223">
        <f t="shared" si="66"/>
        <v>1</v>
      </c>
      <c r="KR14" s="223">
        <f t="shared" si="66"/>
        <v>1</v>
      </c>
      <c r="KS14" s="223">
        <f t="shared" si="66"/>
        <v>1</v>
      </c>
      <c r="KT14" s="223">
        <f t="shared" si="66"/>
        <v>1</v>
      </c>
      <c r="KU14" s="223">
        <f t="shared" si="66"/>
        <v>1</v>
      </c>
      <c r="KV14" s="223">
        <f t="shared" si="66"/>
        <v>1</v>
      </c>
      <c r="KW14" s="222">
        <f>'Premissas Financeiras'!$AD$7</f>
        <v>1</v>
      </c>
      <c r="KX14" s="223">
        <f t="shared" ref="KX14:LH14" si="67">KW14</f>
        <v>1</v>
      </c>
      <c r="KY14" s="223">
        <f t="shared" si="67"/>
        <v>1</v>
      </c>
      <c r="KZ14" s="223">
        <f t="shared" si="67"/>
        <v>1</v>
      </c>
      <c r="LA14" s="223">
        <f t="shared" si="67"/>
        <v>1</v>
      </c>
      <c r="LB14" s="223">
        <f t="shared" si="67"/>
        <v>1</v>
      </c>
      <c r="LC14" s="223">
        <f t="shared" si="67"/>
        <v>1</v>
      </c>
      <c r="LD14" s="223">
        <f t="shared" si="67"/>
        <v>1</v>
      </c>
      <c r="LE14" s="223">
        <f t="shared" si="67"/>
        <v>1</v>
      </c>
      <c r="LF14" s="223">
        <f t="shared" si="67"/>
        <v>1</v>
      </c>
      <c r="LG14" s="223">
        <f t="shared" si="67"/>
        <v>1</v>
      </c>
      <c r="LH14" s="223">
        <f t="shared" si="67"/>
        <v>1</v>
      </c>
      <c r="LI14" s="222">
        <f>'Premissas Financeiras'!$AE$7</f>
        <v>1</v>
      </c>
      <c r="LJ14" s="223">
        <f t="shared" ref="LJ14:LT14" si="68">LI14</f>
        <v>1</v>
      </c>
      <c r="LK14" s="223">
        <f t="shared" si="68"/>
        <v>1</v>
      </c>
      <c r="LL14" s="223">
        <f t="shared" si="68"/>
        <v>1</v>
      </c>
      <c r="LM14" s="223">
        <f t="shared" si="68"/>
        <v>1</v>
      </c>
      <c r="LN14" s="223">
        <f t="shared" si="68"/>
        <v>1</v>
      </c>
      <c r="LO14" s="223">
        <f t="shared" si="68"/>
        <v>1</v>
      </c>
      <c r="LP14" s="223">
        <f t="shared" si="68"/>
        <v>1</v>
      </c>
      <c r="LQ14" s="223">
        <f t="shared" si="68"/>
        <v>1</v>
      </c>
      <c r="LR14" s="223">
        <f t="shared" si="68"/>
        <v>1</v>
      </c>
      <c r="LS14" s="223">
        <f t="shared" si="68"/>
        <v>1</v>
      </c>
      <c r="LT14" s="223">
        <f t="shared" si="68"/>
        <v>1</v>
      </c>
      <c r="LU14" s="222">
        <f>'Premissas Financeiras'!$AF$7</f>
        <v>1</v>
      </c>
      <c r="LV14" s="223">
        <f t="shared" ref="LV14:MF14" si="69">LU14</f>
        <v>1</v>
      </c>
      <c r="LW14" s="223">
        <f t="shared" si="69"/>
        <v>1</v>
      </c>
      <c r="LX14" s="223">
        <f t="shared" si="69"/>
        <v>1</v>
      </c>
      <c r="LY14" s="223">
        <f t="shared" si="69"/>
        <v>1</v>
      </c>
      <c r="LZ14" s="223">
        <f t="shared" si="69"/>
        <v>1</v>
      </c>
      <c r="MA14" s="223">
        <f t="shared" si="69"/>
        <v>1</v>
      </c>
      <c r="MB14" s="223">
        <f t="shared" si="69"/>
        <v>1</v>
      </c>
      <c r="MC14" s="223">
        <f t="shared" si="69"/>
        <v>1</v>
      </c>
      <c r="MD14" s="223">
        <f t="shared" si="69"/>
        <v>1</v>
      </c>
      <c r="ME14" s="223">
        <f t="shared" si="69"/>
        <v>1</v>
      </c>
      <c r="MF14" s="223">
        <f t="shared" si="69"/>
        <v>1</v>
      </c>
      <c r="MG14" s="222">
        <f>'Premissas Financeiras'!$AG$7</f>
        <v>1</v>
      </c>
      <c r="MH14" s="223">
        <f t="shared" ref="MH14:MR14" si="70">MG14</f>
        <v>1</v>
      </c>
      <c r="MI14" s="223">
        <f t="shared" si="70"/>
        <v>1</v>
      </c>
      <c r="MJ14" s="223">
        <f t="shared" si="70"/>
        <v>1</v>
      </c>
      <c r="MK14" s="223">
        <f t="shared" si="70"/>
        <v>1</v>
      </c>
      <c r="ML14" s="223">
        <f t="shared" si="70"/>
        <v>1</v>
      </c>
      <c r="MM14" s="223">
        <f t="shared" si="70"/>
        <v>1</v>
      </c>
      <c r="MN14" s="223">
        <f t="shared" si="70"/>
        <v>1</v>
      </c>
      <c r="MO14" s="223">
        <f t="shared" si="70"/>
        <v>1</v>
      </c>
      <c r="MP14" s="223">
        <f t="shared" si="70"/>
        <v>1</v>
      </c>
      <c r="MQ14" s="223">
        <f t="shared" si="70"/>
        <v>1</v>
      </c>
      <c r="MR14" s="223">
        <f t="shared" si="70"/>
        <v>1</v>
      </c>
      <c r="MS14" s="222">
        <f>'Premissas Financeiras'!$AH$7</f>
        <v>1</v>
      </c>
      <c r="MT14" s="223">
        <f t="shared" ref="MT14:ND14" si="71">MS14</f>
        <v>1</v>
      </c>
      <c r="MU14" s="223">
        <f t="shared" si="71"/>
        <v>1</v>
      </c>
      <c r="MV14" s="223">
        <f t="shared" si="71"/>
        <v>1</v>
      </c>
      <c r="MW14" s="223">
        <f t="shared" si="71"/>
        <v>1</v>
      </c>
      <c r="MX14" s="223">
        <f t="shared" si="71"/>
        <v>1</v>
      </c>
      <c r="MY14" s="223">
        <f t="shared" si="71"/>
        <v>1</v>
      </c>
      <c r="MZ14" s="223">
        <f t="shared" si="71"/>
        <v>1</v>
      </c>
      <c r="NA14" s="223">
        <f t="shared" si="71"/>
        <v>1</v>
      </c>
      <c r="NB14" s="223">
        <f t="shared" si="71"/>
        <v>1</v>
      </c>
      <c r="NC14" s="223">
        <f t="shared" si="71"/>
        <v>1</v>
      </c>
      <c r="ND14" s="223">
        <f t="shared" si="71"/>
        <v>1</v>
      </c>
      <c r="NE14" s="222">
        <f>'Premissas Financeiras'!$AI$7</f>
        <v>1</v>
      </c>
      <c r="NF14" s="223">
        <f t="shared" ref="NF14:NP14" si="72">NE14</f>
        <v>1</v>
      </c>
      <c r="NG14" s="223">
        <f t="shared" si="72"/>
        <v>1</v>
      </c>
      <c r="NH14" s="223">
        <f t="shared" si="72"/>
        <v>1</v>
      </c>
      <c r="NI14" s="223">
        <f t="shared" si="72"/>
        <v>1</v>
      </c>
      <c r="NJ14" s="223">
        <f t="shared" si="72"/>
        <v>1</v>
      </c>
      <c r="NK14" s="223">
        <f t="shared" si="72"/>
        <v>1</v>
      </c>
      <c r="NL14" s="223">
        <f t="shared" si="72"/>
        <v>1</v>
      </c>
      <c r="NM14" s="223">
        <f t="shared" si="72"/>
        <v>1</v>
      </c>
      <c r="NN14" s="223">
        <f t="shared" si="72"/>
        <v>1</v>
      </c>
      <c r="NO14" s="223">
        <f t="shared" si="72"/>
        <v>1</v>
      </c>
      <c r="NP14" s="223">
        <f t="shared" si="72"/>
        <v>1</v>
      </c>
      <c r="NQ14" s="222">
        <f>'Premissas Financeiras'!$AJ$7</f>
        <v>1</v>
      </c>
      <c r="NR14" s="223">
        <f t="shared" ref="NR14:OB14" si="73">NQ14</f>
        <v>1</v>
      </c>
      <c r="NS14" s="223">
        <f t="shared" si="73"/>
        <v>1</v>
      </c>
      <c r="NT14" s="223">
        <f t="shared" si="73"/>
        <v>1</v>
      </c>
      <c r="NU14" s="223">
        <f t="shared" si="73"/>
        <v>1</v>
      </c>
      <c r="NV14" s="223">
        <f t="shared" si="73"/>
        <v>1</v>
      </c>
      <c r="NW14" s="223">
        <f t="shared" si="73"/>
        <v>1</v>
      </c>
      <c r="NX14" s="223">
        <f t="shared" si="73"/>
        <v>1</v>
      </c>
      <c r="NY14" s="223">
        <f t="shared" si="73"/>
        <v>1</v>
      </c>
      <c r="NZ14" s="223">
        <f t="shared" si="73"/>
        <v>1</v>
      </c>
      <c r="OA14" s="223">
        <f t="shared" si="73"/>
        <v>1</v>
      </c>
      <c r="OB14" s="223">
        <f t="shared" si="73"/>
        <v>1</v>
      </c>
      <c r="OC14" s="222">
        <f>'Premissas Financeiras'!$AK$7</f>
        <v>1</v>
      </c>
      <c r="OD14" s="223">
        <f t="shared" ref="OD14:ON14" si="74">OC14</f>
        <v>1</v>
      </c>
      <c r="OE14" s="223">
        <f t="shared" si="74"/>
        <v>1</v>
      </c>
      <c r="OF14" s="223">
        <f t="shared" si="74"/>
        <v>1</v>
      </c>
      <c r="OG14" s="223">
        <f t="shared" si="74"/>
        <v>1</v>
      </c>
      <c r="OH14" s="223">
        <f t="shared" si="74"/>
        <v>1</v>
      </c>
      <c r="OI14" s="223">
        <f t="shared" si="74"/>
        <v>1</v>
      </c>
      <c r="OJ14" s="223">
        <f t="shared" si="74"/>
        <v>1</v>
      </c>
      <c r="OK14" s="223">
        <f t="shared" si="74"/>
        <v>1</v>
      </c>
      <c r="OL14" s="223">
        <f t="shared" si="74"/>
        <v>1</v>
      </c>
      <c r="OM14" s="223">
        <f t="shared" si="74"/>
        <v>1</v>
      </c>
      <c r="ON14" s="223">
        <f t="shared" si="74"/>
        <v>1</v>
      </c>
      <c r="OO14" s="222">
        <f>'Premissas Financeiras'!$AL$7</f>
        <v>1</v>
      </c>
      <c r="OP14" s="223">
        <f t="shared" ref="OP14:OZ14" si="75">OO14</f>
        <v>1</v>
      </c>
      <c r="OQ14" s="223">
        <f t="shared" si="75"/>
        <v>1</v>
      </c>
      <c r="OR14" s="223">
        <f t="shared" si="75"/>
        <v>1</v>
      </c>
      <c r="OS14" s="223">
        <f t="shared" si="75"/>
        <v>1</v>
      </c>
      <c r="OT14" s="223">
        <f t="shared" si="75"/>
        <v>1</v>
      </c>
      <c r="OU14" s="223">
        <f t="shared" si="75"/>
        <v>1</v>
      </c>
      <c r="OV14" s="223">
        <f t="shared" si="75"/>
        <v>1</v>
      </c>
      <c r="OW14" s="223">
        <f t="shared" si="75"/>
        <v>1</v>
      </c>
      <c r="OX14" s="223">
        <f t="shared" si="75"/>
        <v>1</v>
      </c>
      <c r="OY14" s="223">
        <f t="shared" si="75"/>
        <v>1</v>
      </c>
      <c r="OZ14" s="223">
        <f t="shared" si="75"/>
        <v>1</v>
      </c>
      <c r="PA14" s="222">
        <f>'Premissas Financeiras'!$AM$7</f>
        <v>1</v>
      </c>
      <c r="PB14" s="223">
        <f t="shared" ref="PB14:PL14" si="76">PA14</f>
        <v>1</v>
      </c>
      <c r="PC14" s="223">
        <f t="shared" si="76"/>
        <v>1</v>
      </c>
      <c r="PD14" s="223">
        <f t="shared" si="76"/>
        <v>1</v>
      </c>
      <c r="PE14" s="223">
        <f t="shared" si="76"/>
        <v>1</v>
      </c>
      <c r="PF14" s="223">
        <f t="shared" si="76"/>
        <v>1</v>
      </c>
      <c r="PG14" s="223">
        <f t="shared" si="76"/>
        <v>1</v>
      </c>
      <c r="PH14" s="223">
        <f t="shared" si="76"/>
        <v>1</v>
      </c>
      <c r="PI14" s="223">
        <f t="shared" si="76"/>
        <v>1</v>
      </c>
      <c r="PJ14" s="223">
        <f t="shared" si="76"/>
        <v>1</v>
      </c>
      <c r="PK14" s="223">
        <f t="shared" si="76"/>
        <v>1</v>
      </c>
      <c r="PL14" s="223">
        <f t="shared" si="76"/>
        <v>1</v>
      </c>
      <c r="PM14" s="222">
        <f>'Premissas Financeiras'!$AN$7</f>
        <v>1</v>
      </c>
      <c r="PN14" s="223">
        <f t="shared" ref="PN14:PX14" si="77">PM14</f>
        <v>1</v>
      </c>
      <c r="PO14" s="223">
        <f t="shared" si="77"/>
        <v>1</v>
      </c>
      <c r="PP14" s="223">
        <f t="shared" si="77"/>
        <v>1</v>
      </c>
      <c r="PQ14" s="223">
        <f t="shared" si="77"/>
        <v>1</v>
      </c>
      <c r="PR14" s="223">
        <f t="shared" si="77"/>
        <v>1</v>
      </c>
      <c r="PS14" s="223">
        <f t="shared" si="77"/>
        <v>1</v>
      </c>
      <c r="PT14" s="223">
        <f t="shared" si="77"/>
        <v>1</v>
      </c>
      <c r="PU14" s="223">
        <f t="shared" si="77"/>
        <v>1</v>
      </c>
      <c r="PV14" s="223">
        <f t="shared" si="77"/>
        <v>1</v>
      </c>
      <c r="PW14" s="223">
        <f t="shared" si="77"/>
        <v>1</v>
      </c>
      <c r="PX14" s="223">
        <f t="shared" si="77"/>
        <v>1</v>
      </c>
      <c r="PY14" s="222">
        <f>'Premissas Financeiras'!$AO$7</f>
        <v>1</v>
      </c>
      <c r="PZ14" s="223">
        <f t="shared" ref="PZ14:QJ14" si="78">PY14</f>
        <v>1</v>
      </c>
      <c r="QA14" s="223">
        <f t="shared" si="78"/>
        <v>1</v>
      </c>
      <c r="QB14" s="223">
        <f t="shared" si="78"/>
        <v>1</v>
      </c>
      <c r="QC14" s="223">
        <f t="shared" si="78"/>
        <v>1</v>
      </c>
      <c r="QD14" s="223">
        <f t="shared" si="78"/>
        <v>1</v>
      </c>
      <c r="QE14" s="223">
        <f t="shared" si="78"/>
        <v>1</v>
      </c>
      <c r="QF14" s="223">
        <f t="shared" si="78"/>
        <v>1</v>
      </c>
      <c r="QG14" s="223">
        <f t="shared" si="78"/>
        <v>1</v>
      </c>
      <c r="QH14" s="223">
        <f t="shared" si="78"/>
        <v>1</v>
      </c>
      <c r="QI14" s="223">
        <f t="shared" si="78"/>
        <v>1</v>
      </c>
      <c r="QJ14" s="223">
        <f t="shared" si="78"/>
        <v>1</v>
      </c>
      <c r="QK14" s="222">
        <f>'Premissas Financeiras'!$AP$7</f>
        <v>1</v>
      </c>
      <c r="QL14" s="223">
        <f t="shared" ref="QL14:QV14" si="79">QK14</f>
        <v>1</v>
      </c>
      <c r="QM14" s="223">
        <f t="shared" si="79"/>
        <v>1</v>
      </c>
      <c r="QN14" s="223">
        <f t="shared" si="79"/>
        <v>1</v>
      </c>
      <c r="QO14" s="223">
        <f t="shared" si="79"/>
        <v>1</v>
      </c>
      <c r="QP14" s="223">
        <f t="shared" si="79"/>
        <v>1</v>
      </c>
      <c r="QQ14" s="223">
        <f t="shared" si="79"/>
        <v>1</v>
      </c>
      <c r="QR14" s="223">
        <f t="shared" si="79"/>
        <v>1</v>
      </c>
      <c r="QS14" s="223">
        <f t="shared" si="79"/>
        <v>1</v>
      </c>
      <c r="QT14" s="223">
        <f t="shared" si="79"/>
        <v>1</v>
      </c>
      <c r="QU14" s="223">
        <f t="shared" si="79"/>
        <v>1</v>
      </c>
      <c r="QV14" s="223">
        <f t="shared" si="79"/>
        <v>1</v>
      </c>
      <c r="QW14" s="222">
        <f>'Premissas Financeiras'!$AQ$7</f>
        <v>1</v>
      </c>
      <c r="QX14" s="223">
        <f t="shared" ref="QX14:RH14" si="80">QW14</f>
        <v>1</v>
      </c>
      <c r="QY14" s="223">
        <f t="shared" si="80"/>
        <v>1</v>
      </c>
      <c r="QZ14" s="223">
        <f t="shared" si="80"/>
        <v>1</v>
      </c>
      <c r="RA14" s="223">
        <f t="shared" si="80"/>
        <v>1</v>
      </c>
      <c r="RB14" s="223">
        <f t="shared" si="80"/>
        <v>1</v>
      </c>
      <c r="RC14" s="223">
        <f t="shared" si="80"/>
        <v>1</v>
      </c>
      <c r="RD14" s="223">
        <f t="shared" si="80"/>
        <v>1</v>
      </c>
      <c r="RE14" s="223">
        <f t="shared" si="80"/>
        <v>1</v>
      </c>
      <c r="RF14" s="223">
        <f t="shared" si="80"/>
        <v>1</v>
      </c>
      <c r="RG14" s="223">
        <f t="shared" si="80"/>
        <v>1</v>
      </c>
      <c r="RH14" s="223">
        <f t="shared" si="80"/>
        <v>1</v>
      </c>
    </row>
    <row r="15" spans="1:476" ht="6" customHeight="1">
      <c r="A15" s="50"/>
      <c r="B15" s="210"/>
      <c r="C15" s="211"/>
      <c r="D15" s="211"/>
      <c r="E15" s="211"/>
      <c r="F15" s="212"/>
      <c r="G15" s="212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</row>
    <row r="16" spans="1:476" ht="16.5" customHeight="1">
      <c r="A16" s="50"/>
      <c r="B16" s="205" t="s">
        <v>358</v>
      </c>
      <c r="C16" s="205"/>
      <c r="D16" s="205"/>
      <c r="E16" s="205"/>
      <c r="F16" s="206"/>
      <c r="G16" s="204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65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  <c r="IN16" s="207"/>
      <c r="IO16" s="207"/>
      <c r="IP16" s="207"/>
      <c r="IQ16" s="207"/>
      <c r="IR16" s="207"/>
      <c r="IS16" s="207"/>
      <c r="IT16" s="207"/>
      <c r="IU16" s="207"/>
      <c r="IV16" s="207"/>
      <c r="IW16" s="207"/>
      <c r="IX16" s="207"/>
      <c r="IY16" s="207"/>
      <c r="IZ16" s="207"/>
      <c r="JA16" s="207"/>
      <c r="JB16" s="207"/>
      <c r="JC16" s="207"/>
      <c r="JD16" s="207"/>
      <c r="JE16" s="207"/>
      <c r="JF16" s="207"/>
      <c r="JG16" s="207"/>
      <c r="JH16" s="207"/>
      <c r="JI16" s="207"/>
      <c r="JJ16" s="207"/>
      <c r="JK16" s="207"/>
      <c r="JL16" s="207"/>
      <c r="JM16" s="207"/>
      <c r="JN16" s="207"/>
      <c r="JO16" s="207"/>
      <c r="JP16" s="207"/>
      <c r="JQ16" s="207"/>
      <c r="JR16" s="207"/>
      <c r="JS16" s="207"/>
      <c r="JT16" s="207"/>
      <c r="JU16" s="207"/>
      <c r="JV16" s="207"/>
      <c r="JW16" s="207"/>
      <c r="JX16" s="207"/>
      <c r="JY16" s="207"/>
      <c r="JZ16" s="207"/>
      <c r="KA16" s="207"/>
      <c r="KB16" s="207"/>
      <c r="KC16" s="207"/>
      <c r="KD16" s="207"/>
      <c r="KE16" s="207"/>
      <c r="KF16" s="207"/>
      <c r="KG16" s="207"/>
      <c r="KH16" s="207"/>
      <c r="KI16" s="207"/>
      <c r="KJ16" s="207"/>
      <c r="KK16" s="207"/>
      <c r="KL16" s="207"/>
      <c r="KM16" s="207"/>
      <c r="KN16" s="207"/>
      <c r="KO16" s="207"/>
      <c r="KP16" s="207"/>
      <c r="KQ16" s="207"/>
      <c r="KR16" s="207"/>
      <c r="KS16" s="207"/>
      <c r="KT16" s="207"/>
      <c r="KU16" s="207"/>
      <c r="KV16" s="207"/>
      <c r="KW16" s="207"/>
      <c r="KX16" s="207"/>
      <c r="KY16" s="207"/>
      <c r="KZ16" s="207"/>
      <c r="LA16" s="207"/>
      <c r="LB16" s="207"/>
      <c r="LC16" s="207"/>
      <c r="LD16" s="207"/>
      <c r="LE16" s="207"/>
      <c r="LF16" s="207"/>
      <c r="LG16" s="207"/>
      <c r="LH16" s="207"/>
      <c r="LI16" s="207"/>
      <c r="LJ16" s="207"/>
      <c r="LK16" s="207"/>
      <c r="LL16" s="207"/>
      <c r="LM16" s="207"/>
      <c r="LN16" s="207"/>
      <c r="LO16" s="207"/>
      <c r="LP16" s="207"/>
      <c r="LQ16" s="207"/>
      <c r="LR16" s="207"/>
      <c r="LS16" s="207"/>
      <c r="LT16" s="207"/>
      <c r="LU16" s="207"/>
      <c r="LV16" s="207"/>
      <c r="LW16" s="207"/>
      <c r="LX16" s="207"/>
      <c r="LY16" s="207"/>
      <c r="LZ16" s="207"/>
      <c r="MA16" s="207"/>
      <c r="MB16" s="207"/>
      <c r="MC16" s="207"/>
      <c r="MD16" s="207"/>
      <c r="ME16" s="207"/>
      <c r="MF16" s="207"/>
      <c r="MG16" s="207"/>
      <c r="MH16" s="207"/>
      <c r="MI16" s="207"/>
      <c r="MJ16" s="207"/>
      <c r="MK16" s="207"/>
      <c r="ML16" s="207"/>
      <c r="MM16" s="207"/>
      <c r="MN16" s="207"/>
      <c r="MO16" s="207"/>
      <c r="MP16" s="207"/>
      <c r="MQ16" s="207"/>
      <c r="MR16" s="207"/>
      <c r="MS16" s="207"/>
      <c r="MT16" s="207"/>
      <c r="MU16" s="207"/>
      <c r="MV16" s="207"/>
      <c r="MW16" s="207"/>
      <c r="MX16" s="207"/>
      <c r="MY16" s="207"/>
      <c r="MZ16" s="207"/>
      <c r="NA16" s="207"/>
      <c r="NB16" s="207"/>
      <c r="NC16" s="207"/>
      <c r="ND16" s="207"/>
      <c r="NE16" s="207"/>
      <c r="NF16" s="207"/>
      <c r="NG16" s="207"/>
      <c r="NH16" s="207"/>
      <c r="NI16" s="207"/>
      <c r="NJ16" s="207"/>
      <c r="NK16" s="207"/>
      <c r="NL16" s="207"/>
      <c r="NM16" s="207"/>
      <c r="NN16" s="207"/>
      <c r="NO16" s="207"/>
      <c r="NP16" s="207"/>
      <c r="NQ16" s="207"/>
      <c r="NR16" s="207"/>
      <c r="NS16" s="207"/>
      <c r="NT16" s="207"/>
      <c r="NU16" s="207"/>
      <c r="NV16" s="207"/>
      <c r="NW16" s="207"/>
      <c r="NX16" s="207"/>
      <c r="NY16" s="207"/>
      <c r="NZ16" s="207"/>
      <c r="OA16" s="207"/>
      <c r="OB16" s="207"/>
      <c r="OC16" s="207"/>
      <c r="OD16" s="207"/>
      <c r="OE16" s="207"/>
      <c r="OF16" s="207"/>
      <c r="OG16" s="207"/>
      <c r="OH16" s="207"/>
      <c r="OI16" s="207"/>
      <c r="OJ16" s="207"/>
      <c r="OK16" s="207"/>
      <c r="OL16" s="207"/>
      <c r="OM16" s="207"/>
      <c r="ON16" s="207"/>
      <c r="OO16" s="207"/>
      <c r="OP16" s="207"/>
      <c r="OQ16" s="207"/>
      <c r="OR16" s="207"/>
      <c r="OS16" s="207"/>
      <c r="OT16" s="207"/>
      <c r="OU16" s="207"/>
      <c r="OV16" s="207"/>
      <c r="OW16" s="207"/>
      <c r="OX16" s="207"/>
      <c r="OY16" s="207"/>
      <c r="OZ16" s="207"/>
      <c r="PA16" s="207"/>
      <c r="PB16" s="207"/>
      <c r="PC16" s="207"/>
      <c r="PD16" s="207"/>
      <c r="PE16" s="207"/>
      <c r="PF16" s="207"/>
      <c r="PG16" s="207"/>
      <c r="PH16" s="207"/>
      <c r="PI16" s="207"/>
      <c r="PJ16" s="207"/>
      <c r="PK16" s="207"/>
      <c r="PL16" s="207"/>
      <c r="PM16" s="207"/>
      <c r="PN16" s="207"/>
      <c r="PO16" s="207"/>
      <c r="PP16" s="207"/>
      <c r="PQ16" s="207"/>
      <c r="PR16" s="207"/>
      <c r="PS16" s="207"/>
      <c r="PT16" s="207"/>
      <c r="PU16" s="207"/>
      <c r="PV16" s="207"/>
      <c r="PW16" s="207"/>
      <c r="PX16" s="207"/>
      <c r="PY16" s="207"/>
      <c r="PZ16" s="207"/>
      <c r="QA16" s="207"/>
      <c r="QB16" s="207"/>
      <c r="QC16" s="207"/>
      <c r="QD16" s="207"/>
      <c r="QE16" s="207"/>
      <c r="QF16" s="207"/>
      <c r="QG16" s="207"/>
      <c r="QH16" s="207"/>
      <c r="QI16" s="207"/>
      <c r="QJ16" s="207"/>
      <c r="QK16" s="207"/>
      <c r="QL16" s="207"/>
      <c r="QM16" s="207"/>
      <c r="QN16" s="207"/>
      <c r="QO16" s="207"/>
      <c r="QP16" s="207"/>
      <c r="QQ16" s="207"/>
      <c r="QR16" s="207"/>
      <c r="QS16" s="207"/>
      <c r="QT16" s="207"/>
      <c r="QU16" s="207"/>
      <c r="QV16" s="207"/>
      <c r="QW16" s="207"/>
      <c r="QX16" s="207"/>
      <c r="QY16" s="207"/>
      <c r="QZ16" s="207"/>
      <c r="RA16" s="207"/>
      <c r="RB16" s="207"/>
      <c r="RC16" s="207"/>
      <c r="RD16" s="207"/>
      <c r="RE16" s="207"/>
      <c r="RF16" s="207"/>
      <c r="RG16" s="207"/>
      <c r="RH16" s="207"/>
    </row>
    <row r="17" spans="1:476" ht="6" customHeight="1">
      <c r="A17" s="50"/>
      <c r="B17" s="210"/>
      <c r="C17" s="211"/>
      <c r="D17" s="211"/>
      <c r="E17" s="385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</row>
    <row r="18" spans="1:476" ht="15.75" customHeight="1">
      <c r="A18" s="50"/>
      <c r="B18" s="50" t="s">
        <v>359</v>
      </c>
      <c r="C18" s="211"/>
      <c r="D18" s="386"/>
      <c r="E18" s="82">
        <f t="shared" ref="E18:E23" si="81">SUM(H18:AR18)</f>
        <v>215174672.05690378</v>
      </c>
      <c r="F18" s="387"/>
      <c r="G18" s="51"/>
      <c r="H18" s="70">
        <f t="shared" ref="H18:H23" si="82">SUM(AS18:BD18)</f>
        <v>0</v>
      </c>
      <c r="I18" s="70">
        <f t="shared" ref="I18:I23" si="83">SUM(BE18:BP18)</f>
        <v>9334277.2738285195</v>
      </c>
      <c r="J18" s="70">
        <f t="shared" ref="J18:J23" si="84">SUM(BQ18:CB18)</f>
        <v>142536006.26393399</v>
      </c>
      <c r="K18" s="70">
        <f t="shared" ref="K18:K23" si="85">SUM(CC18:CN18)</f>
        <v>63304388.519141287</v>
      </c>
      <c r="L18" s="70">
        <f t="shared" ref="L18:L23" si="86">SUM(CO18:CZ18)</f>
        <v>0</v>
      </c>
      <c r="M18" s="70">
        <f t="shared" ref="M18:M23" si="87">SUM(DA18:DL18)</f>
        <v>0</v>
      </c>
      <c r="N18" s="70">
        <f t="shared" ref="N18:N23" si="88">SUM(DM18:DX18)</f>
        <v>0</v>
      </c>
      <c r="O18" s="70">
        <f t="shared" ref="O18:O23" si="89">SUM(DY18:EJ18)</f>
        <v>0</v>
      </c>
      <c r="P18" s="70">
        <f t="shared" ref="P18:P23" si="90">SUM(EK18:EV18)</f>
        <v>0</v>
      </c>
      <c r="Q18" s="70">
        <f t="shared" ref="Q18:Q23" si="91">SUM(EW18:FH18)</f>
        <v>0</v>
      </c>
      <c r="R18" s="70">
        <f t="shared" ref="R18:R23" si="92">SUM(FI18:FT18)</f>
        <v>0</v>
      </c>
      <c r="S18" s="70">
        <f t="shared" ref="S18:S23" si="93">SUM(FU18:GF18)</f>
        <v>0</v>
      </c>
      <c r="T18" s="70">
        <f t="shared" ref="T18:T23" si="94">SUM(GG18:GR18)</f>
        <v>0</v>
      </c>
      <c r="U18" s="70">
        <f t="shared" ref="U18:U23" si="95">SUM(GS18:HD18)</f>
        <v>0</v>
      </c>
      <c r="V18" s="70">
        <f t="shared" ref="V18:V23" si="96">SUM(HE18:HP18)</f>
        <v>0</v>
      </c>
      <c r="W18" s="70">
        <f t="shared" ref="W18:W23" si="97">SUM(HQ18:IB18)</f>
        <v>0</v>
      </c>
      <c r="X18" s="70">
        <f t="shared" ref="X18:X23" si="98">SUM(IC18:IN18)</f>
        <v>0</v>
      </c>
      <c r="Y18" s="70">
        <f t="shared" ref="Y18:Y23" si="99">SUM(IO18:IZ18)</f>
        <v>0</v>
      </c>
      <c r="Z18" s="70">
        <f t="shared" ref="Z18:Z23" si="100">SUM(JA18:JL18)</f>
        <v>0</v>
      </c>
      <c r="AA18" s="70">
        <f t="shared" ref="AA18:AA23" si="101">SUM(JM18:JX18)</f>
        <v>0</v>
      </c>
      <c r="AB18" s="70">
        <f t="shared" ref="AB18:AB23" si="102">SUM(JY18:KJ18)</f>
        <v>0</v>
      </c>
      <c r="AC18" s="70">
        <f t="shared" ref="AC18:AC23" si="103">SUM(KK18:KV18)</f>
        <v>0</v>
      </c>
      <c r="AD18" s="70">
        <f t="shared" ref="AD18:AD23" si="104">SUM(KW18:LH18)</f>
        <v>0</v>
      </c>
      <c r="AE18" s="70">
        <f t="shared" ref="AE18:AE23" si="105">SUM(LI18:LT18)</f>
        <v>0</v>
      </c>
      <c r="AF18" s="70">
        <f t="shared" ref="AF18:AF23" si="106">SUM(LU18:MF18)</f>
        <v>0</v>
      </c>
      <c r="AG18" s="70">
        <f t="shared" ref="AG18:AG23" si="107">SUM(MG18:MR18)</f>
        <v>0</v>
      </c>
      <c r="AH18" s="70">
        <f t="shared" ref="AH18:AH23" si="108">SUM(MS18:ND18)</f>
        <v>0</v>
      </c>
      <c r="AI18" s="70">
        <f t="shared" ref="AI18:AI23" si="109">SUM(NE18:NP18)</f>
        <v>0</v>
      </c>
      <c r="AJ18" s="70">
        <f t="shared" ref="AJ18:AJ23" si="110">SUM(NQ18:OB18)</f>
        <v>0</v>
      </c>
      <c r="AK18" s="70">
        <f t="shared" ref="AK18:AK23" si="111">SUM(OC18:ON18)</f>
        <v>0</v>
      </c>
      <c r="AL18" s="70">
        <f>SUM(OO18:OZ18)</f>
        <v>0</v>
      </c>
      <c r="AM18" s="70">
        <f>SUM(PA18:PL18)</f>
        <v>0</v>
      </c>
      <c r="AN18" s="70">
        <f>SUM(PM18:PX18)</f>
        <v>0</v>
      </c>
      <c r="AO18" s="70">
        <f>SUM(PY18:QJ18)</f>
        <v>0</v>
      </c>
      <c r="AP18" s="70">
        <f>SUM(QK18:QV18)</f>
        <v>0</v>
      </c>
      <c r="AQ18" s="70">
        <f>SUM(QW18:RH18)</f>
        <v>0</v>
      </c>
      <c r="AR18" s="70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>
        <f>9334277.27382852/12</f>
        <v>777856.43948571</v>
      </c>
      <c r="BF18" s="227">
        <f t="shared" ref="BF18:BP18" si="112">BE18</f>
        <v>777856.43948571</v>
      </c>
      <c r="BG18" s="227">
        <f t="shared" si="112"/>
        <v>777856.43948571</v>
      </c>
      <c r="BH18" s="227">
        <f t="shared" si="112"/>
        <v>777856.43948571</v>
      </c>
      <c r="BI18" s="227">
        <f t="shared" si="112"/>
        <v>777856.43948571</v>
      </c>
      <c r="BJ18" s="227">
        <f t="shared" si="112"/>
        <v>777856.43948571</v>
      </c>
      <c r="BK18" s="227">
        <f t="shared" si="112"/>
        <v>777856.43948571</v>
      </c>
      <c r="BL18" s="227">
        <f t="shared" si="112"/>
        <v>777856.43948571</v>
      </c>
      <c r="BM18" s="227">
        <f t="shared" si="112"/>
        <v>777856.43948571</v>
      </c>
      <c r="BN18" s="227">
        <f t="shared" si="112"/>
        <v>777856.43948571</v>
      </c>
      <c r="BO18" s="227">
        <f t="shared" si="112"/>
        <v>777856.43948571</v>
      </c>
      <c r="BP18" s="227">
        <f t="shared" si="112"/>
        <v>777856.43948571</v>
      </c>
      <c r="BQ18" s="227">
        <f>142536006.263934/12</f>
        <v>11878000.521994499</v>
      </c>
      <c r="BR18" s="227">
        <f t="shared" ref="BR18:CB18" si="113">BQ18</f>
        <v>11878000.521994499</v>
      </c>
      <c r="BS18" s="227">
        <f t="shared" si="113"/>
        <v>11878000.521994499</v>
      </c>
      <c r="BT18" s="227">
        <f t="shared" si="113"/>
        <v>11878000.521994499</v>
      </c>
      <c r="BU18" s="227">
        <f t="shared" si="113"/>
        <v>11878000.521994499</v>
      </c>
      <c r="BV18" s="227">
        <f t="shared" si="113"/>
        <v>11878000.521994499</v>
      </c>
      <c r="BW18" s="227">
        <f t="shared" si="113"/>
        <v>11878000.521994499</v>
      </c>
      <c r="BX18" s="227">
        <f t="shared" si="113"/>
        <v>11878000.521994499</v>
      </c>
      <c r="BY18" s="227">
        <f t="shared" si="113"/>
        <v>11878000.521994499</v>
      </c>
      <c r="BZ18" s="227">
        <f t="shared" si="113"/>
        <v>11878000.521994499</v>
      </c>
      <c r="CA18" s="227">
        <f t="shared" si="113"/>
        <v>11878000.521994499</v>
      </c>
      <c r="CB18" s="227">
        <f t="shared" si="113"/>
        <v>11878000.521994499</v>
      </c>
      <c r="CC18" s="227">
        <f>63304388.5191413/12</f>
        <v>5275365.7099284418</v>
      </c>
      <c r="CD18" s="227">
        <f t="shared" ref="CD18:CN18" si="114">CC18</f>
        <v>5275365.7099284418</v>
      </c>
      <c r="CE18" s="227">
        <f t="shared" si="114"/>
        <v>5275365.7099284418</v>
      </c>
      <c r="CF18" s="227">
        <f t="shared" si="114"/>
        <v>5275365.7099284418</v>
      </c>
      <c r="CG18" s="227">
        <f t="shared" si="114"/>
        <v>5275365.7099284418</v>
      </c>
      <c r="CH18" s="227">
        <f t="shared" si="114"/>
        <v>5275365.7099284418</v>
      </c>
      <c r="CI18" s="227">
        <f t="shared" si="114"/>
        <v>5275365.7099284418</v>
      </c>
      <c r="CJ18" s="227">
        <f t="shared" si="114"/>
        <v>5275365.7099284418</v>
      </c>
      <c r="CK18" s="227">
        <f t="shared" si="114"/>
        <v>5275365.7099284418</v>
      </c>
      <c r="CL18" s="227">
        <f t="shared" si="114"/>
        <v>5275365.7099284418</v>
      </c>
      <c r="CM18" s="227">
        <f t="shared" si="114"/>
        <v>5275365.7099284418</v>
      </c>
      <c r="CN18" s="227">
        <f t="shared" si="114"/>
        <v>5275365.7099284418</v>
      </c>
      <c r="CO18" s="227">
        <v>0</v>
      </c>
      <c r="CP18" s="227">
        <f>CO18</f>
        <v>0</v>
      </c>
      <c r="CQ18" s="227">
        <v>0</v>
      </c>
      <c r="CR18" s="227">
        <v>0</v>
      </c>
      <c r="CS18" s="227">
        <v>0</v>
      </c>
      <c r="CT18" s="227">
        <v>0</v>
      </c>
      <c r="CU18" s="227">
        <v>0</v>
      </c>
      <c r="CV18" s="227">
        <v>0</v>
      </c>
      <c r="CW18" s="227"/>
      <c r="CX18" s="227"/>
      <c r="CY18" s="227"/>
      <c r="CZ18" s="227"/>
      <c r="DA18" s="227">
        <v>0</v>
      </c>
      <c r="DB18" s="227">
        <v>0</v>
      </c>
      <c r="DC18" s="227">
        <v>0</v>
      </c>
      <c r="DD18" s="227">
        <v>0</v>
      </c>
      <c r="DE18" s="227">
        <v>0</v>
      </c>
      <c r="DF18" s="227">
        <v>0</v>
      </c>
      <c r="DG18" s="227">
        <v>0</v>
      </c>
      <c r="DH18" s="227">
        <v>0</v>
      </c>
      <c r="DI18" s="227">
        <v>0</v>
      </c>
      <c r="DJ18" s="227">
        <v>0</v>
      </c>
      <c r="DK18" s="227">
        <v>0</v>
      </c>
      <c r="DL18" s="227">
        <v>0</v>
      </c>
      <c r="DM18" s="227">
        <v>0</v>
      </c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B18" s="227"/>
      <c r="HC18" s="227"/>
      <c r="HD18" s="227"/>
      <c r="HE18" s="227"/>
      <c r="HF18" s="227"/>
      <c r="HG18" s="227"/>
      <c r="HH18" s="227"/>
      <c r="HI18" s="227"/>
      <c r="HJ18" s="227"/>
      <c r="HK18" s="227"/>
      <c r="HL18" s="227"/>
      <c r="HM18" s="227"/>
      <c r="HN18" s="227"/>
      <c r="HO18" s="227"/>
      <c r="HP18" s="227"/>
      <c r="HQ18" s="227"/>
      <c r="HR18" s="227"/>
      <c r="HS18" s="227"/>
      <c r="HT18" s="227"/>
      <c r="HU18" s="227"/>
      <c r="HV18" s="227"/>
      <c r="HW18" s="227"/>
      <c r="HX18" s="227"/>
      <c r="HY18" s="227"/>
      <c r="HZ18" s="227"/>
      <c r="IA18" s="227"/>
      <c r="IB18" s="227"/>
      <c r="IC18" s="227"/>
      <c r="ID18" s="227"/>
      <c r="IE18" s="227"/>
      <c r="IF18" s="227"/>
      <c r="IG18" s="227"/>
      <c r="IH18" s="227"/>
      <c r="II18" s="227"/>
      <c r="IJ18" s="227"/>
      <c r="IK18" s="227"/>
      <c r="IL18" s="227"/>
      <c r="IM18" s="227"/>
      <c r="IN18" s="227"/>
      <c r="IO18" s="227"/>
      <c r="IP18" s="227"/>
      <c r="IQ18" s="227"/>
      <c r="IR18" s="227"/>
      <c r="IS18" s="227"/>
      <c r="IT18" s="227"/>
      <c r="IU18" s="227"/>
      <c r="IV18" s="227"/>
      <c r="IW18" s="227"/>
      <c r="IX18" s="227"/>
      <c r="IY18" s="227"/>
      <c r="IZ18" s="227"/>
      <c r="JA18" s="227"/>
      <c r="JB18" s="227"/>
      <c r="JC18" s="227"/>
      <c r="JD18" s="227"/>
      <c r="JE18" s="227"/>
      <c r="JF18" s="227"/>
      <c r="JG18" s="227"/>
      <c r="JH18" s="227"/>
      <c r="JI18" s="227"/>
      <c r="JJ18" s="227"/>
      <c r="JK18" s="227"/>
      <c r="JL18" s="227"/>
      <c r="JM18" s="227"/>
      <c r="JN18" s="227"/>
      <c r="JO18" s="227"/>
      <c r="JP18" s="227"/>
      <c r="JQ18" s="227"/>
      <c r="JR18" s="227"/>
      <c r="JS18" s="227"/>
      <c r="JT18" s="227"/>
      <c r="JU18" s="227"/>
      <c r="JV18" s="227"/>
      <c r="JW18" s="227"/>
      <c r="JX18" s="227"/>
      <c r="JY18" s="227"/>
      <c r="JZ18" s="227"/>
      <c r="KA18" s="227"/>
      <c r="KB18" s="227"/>
      <c r="KC18" s="227"/>
      <c r="KD18" s="227"/>
      <c r="KE18" s="227"/>
      <c r="KF18" s="227"/>
      <c r="KG18" s="227"/>
      <c r="KH18" s="227"/>
      <c r="KI18" s="227"/>
      <c r="KJ18" s="227"/>
      <c r="KK18" s="227"/>
      <c r="KL18" s="227"/>
      <c r="KM18" s="227"/>
      <c r="KN18" s="227"/>
      <c r="KO18" s="227"/>
      <c r="KP18" s="227"/>
      <c r="KQ18" s="227"/>
      <c r="KR18" s="227"/>
      <c r="KS18" s="227"/>
      <c r="KT18" s="227"/>
      <c r="KU18" s="227"/>
      <c r="KV18" s="227"/>
      <c r="KW18" s="227"/>
      <c r="KX18" s="227"/>
      <c r="KY18" s="227"/>
      <c r="KZ18" s="227"/>
      <c r="LA18" s="227"/>
      <c r="LB18" s="227"/>
      <c r="LC18" s="227"/>
      <c r="LD18" s="227"/>
      <c r="LE18" s="227"/>
      <c r="LF18" s="227"/>
      <c r="LG18" s="227"/>
      <c r="LH18" s="227"/>
      <c r="LI18" s="227"/>
      <c r="LJ18" s="227"/>
      <c r="LK18" s="227"/>
      <c r="LL18" s="227"/>
      <c r="LM18" s="227"/>
      <c r="LN18" s="227"/>
      <c r="LO18" s="227"/>
      <c r="LP18" s="227"/>
      <c r="LQ18" s="227"/>
      <c r="LR18" s="227"/>
      <c r="LS18" s="227"/>
      <c r="LT18" s="227"/>
      <c r="LU18" s="227"/>
      <c r="LV18" s="227"/>
      <c r="LW18" s="227"/>
      <c r="LX18" s="227"/>
      <c r="LY18" s="227"/>
      <c r="LZ18" s="227"/>
      <c r="MA18" s="227"/>
      <c r="MB18" s="227"/>
      <c r="MC18" s="227"/>
      <c r="MD18" s="227"/>
      <c r="ME18" s="227"/>
      <c r="MF18" s="227"/>
      <c r="MG18" s="227"/>
      <c r="MH18" s="227"/>
      <c r="MI18" s="227"/>
      <c r="MJ18" s="227"/>
      <c r="MK18" s="227"/>
      <c r="ML18" s="227"/>
      <c r="MM18" s="227"/>
      <c r="MN18" s="227"/>
      <c r="MO18" s="227"/>
      <c r="MP18" s="227"/>
      <c r="MQ18" s="227"/>
      <c r="MR18" s="227"/>
      <c r="MS18" s="227"/>
      <c r="MT18" s="227"/>
      <c r="MU18" s="227"/>
      <c r="MV18" s="227"/>
      <c r="MW18" s="227"/>
      <c r="MX18" s="227"/>
      <c r="MY18" s="227"/>
      <c r="MZ18" s="227"/>
      <c r="NA18" s="227"/>
      <c r="NB18" s="227"/>
      <c r="NC18" s="227"/>
      <c r="ND18" s="227"/>
      <c r="NE18" s="227"/>
      <c r="NF18" s="227"/>
      <c r="NG18" s="227"/>
      <c r="NH18" s="227"/>
      <c r="NI18" s="227"/>
      <c r="NJ18" s="227"/>
      <c r="NK18" s="227"/>
      <c r="NL18" s="227"/>
      <c r="NM18" s="227"/>
      <c r="NN18" s="227"/>
      <c r="NO18" s="227"/>
      <c r="NP18" s="227"/>
      <c r="NQ18" s="227"/>
      <c r="NR18" s="227"/>
      <c r="NS18" s="227"/>
      <c r="NT18" s="227"/>
      <c r="NU18" s="227"/>
      <c r="NV18" s="227"/>
      <c r="NW18" s="227"/>
      <c r="NX18" s="227"/>
      <c r="NY18" s="227"/>
      <c r="NZ18" s="227"/>
      <c r="OA18" s="227"/>
      <c r="OB18" s="227"/>
      <c r="OC18" s="227"/>
      <c r="OD18" s="227"/>
      <c r="OE18" s="227"/>
      <c r="OF18" s="227"/>
      <c r="OG18" s="227"/>
      <c r="OH18" s="227"/>
      <c r="OI18" s="227"/>
      <c r="OJ18" s="227"/>
      <c r="OK18" s="227"/>
      <c r="OL18" s="227"/>
      <c r="OM18" s="227"/>
      <c r="ON18" s="227"/>
      <c r="OO18" s="227"/>
      <c r="OP18" s="227"/>
      <c r="OQ18" s="227"/>
      <c r="OR18" s="227"/>
      <c r="OS18" s="227"/>
      <c r="OT18" s="227"/>
      <c r="OU18" s="227"/>
      <c r="OV18" s="227"/>
      <c r="OW18" s="227"/>
      <c r="OX18" s="227"/>
      <c r="OY18" s="227"/>
      <c r="OZ18" s="227"/>
      <c r="PA18" s="227"/>
      <c r="PB18" s="227"/>
      <c r="PC18" s="227"/>
      <c r="PD18" s="227"/>
      <c r="PE18" s="227"/>
      <c r="PF18" s="227"/>
      <c r="PG18" s="227"/>
      <c r="PH18" s="227"/>
      <c r="PI18" s="227"/>
      <c r="PJ18" s="227"/>
      <c r="PK18" s="227"/>
      <c r="PL18" s="227"/>
      <c r="PM18" s="227"/>
      <c r="PN18" s="227"/>
      <c r="PO18" s="227"/>
      <c r="PP18" s="227"/>
      <c r="PQ18" s="227"/>
      <c r="PR18" s="227"/>
      <c r="PS18" s="227"/>
      <c r="PT18" s="227"/>
      <c r="PU18" s="227"/>
      <c r="PV18" s="227"/>
      <c r="PW18" s="227"/>
      <c r="PX18" s="227"/>
      <c r="PY18" s="227"/>
      <c r="PZ18" s="227"/>
      <c r="QA18" s="227"/>
      <c r="QB18" s="227"/>
      <c r="QC18" s="227"/>
      <c r="QD18" s="227"/>
      <c r="QE18" s="227"/>
      <c r="QF18" s="227"/>
      <c r="QG18" s="227"/>
      <c r="QH18" s="227"/>
      <c r="QI18" s="227"/>
      <c r="QJ18" s="227"/>
      <c r="QK18" s="227"/>
      <c r="QL18" s="227"/>
      <c r="QM18" s="227"/>
      <c r="QN18" s="227"/>
      <c r="QO18" s="227"/>
      <c r="QP18" s="227"/>
      <c r="QQ18" s="227"/>
      <c r="QR18" s="227"/>
      <c r="QS18" s="227"/>
      <c r="QT18" s="227"/>
      <c r="QU18" s="227"/>
      <c r="QV18" s="227"/>
      <c r="QW18" s="227"/>
      <c r="QX18" s="227"/>
      <c r="QY18" s="227"/>
      <c r="QZ18" s="227"/>
      <c r="RA18" s="227"/>
      <c r="RB18" s="227"/>
      <c r="RC18" s="227"/>
      <c r="RD18" s="227"/>
      <c r="RE18" s="227"/>
      <c r="RF18" s="227"/>
      <c r="RG18" s="227"/>
      <c r="RH18" s="227"/>
    </row>
    <row r="19" spans="1:476" ht="15.75" customHeight="1">
      <c r="A19" s="50"/>
      <c r="B19" s="50" t="s">
        <v>360</v>
      </c>
      <c r="C19" s="211"/>
      <c r="D19" s="386"/>
      <c r="E19" s="82">
        <f t="shared" si="81"/>
        <v>46321757.290830642</v>
      </c>
      <c r="F19" s="387"/>
      <c r="G19" s="51"/>
      <c r="H19" s="70">
        <f t="shared" si="82"/>
        <v>0</v>
      </c>
      <c r="I19" s="70">
        <f t="shared" si="83"/>
        <v>2316087.8645415399</v>
      </c>
      <c r="J19" s="70">
        <f t="shared" si="84"/>
        <v>18735462.952243</v>
      </c>
      <c r="K19" s="70">
        <f t="shared" si="85"/>
        <v>25270206.474046107</v>
      </c>
      <c r="L19" s="70">
        <f t="shared" si="86"/>
        <v>0</v>
      </c>
      <c r="M19" s="70">
        <f t="shared" si="87"/>
        <v>0</v>
      </c>
      <c r="N19" s="70">
        <f t="shared" si="88"/>
        <v>0</v>
      </c>
      <c r="O19" s="70">
        <f t="shared" si="89"/>
        <v>0</v>
      </c>
      <c r="P19" s="70">
        <f t="shared" si="90"/>
        <v>0</v>
      </c>
      <c r="Q19" s="70">
        <f t="shared" si="91"/>
        <v>0</v>
      </c>
      <c r="R19" s="70">
        <f t="shared" si="92"/>
        <v>0</v>
      </c>
      <c r="S19" s="70">
        <f t="shared" si="93"/>
        <v>0</v>
      </c>
      <c r="T19" s="70">
        <f t="shared" si="94"/>
        <v>0</v>
      </c>
      <c r="U19" s="70">
        <f t="shared" si="95"/>
        <v>0</v>
      </c>
      <c r="V19" s="70">
        <f t="shared" si="96"/>
        <v>0</v>
      </c>
      <c r="W19" s="70">
        <f t="shared" si="97"/>
        <v>0</v>
      </c>
      <c r="X19" s="70">
        <f t="shared" si="98"/>
        <v>0</v>
      </c>
      <c r="Y19" s="70">
        <f t="shared" si="99"/>
        <v>0</v>
      </c>
      <c r="Z19" s="70">
        <f t="shared" si="100"/>
        <v>0</v>
      </c>
      <c r="AA19" s="70">
        <f t="shared" si="101"/>
        <v>0</v>
      </c>
      <c r="AB19" s="70">
        <f t="shared" si="102"/>
        <v>0</v>
      </c>
      <c r="AC19" s="70">
        <f t="shared" si="103"/>
        <v>0</v>
      </c>
      <c r="AD19" s="70">
        <f t="shared" si="104"/>
        <v>0</v>
      </c>
      <c r="AE19" s="70">
        <f t="shared" si="105"/>
        <v>0</v>
      </c>
      <c r="AF19" s="70">
        <f t="shared" si="106"/>
        <v>0</v>
      </c>
      <c r="AG19" s="70">
        <f t="shared" si="107"/>
        <v>0</v>
      </c>
      <c r="AH19" s="70">
        <f t="shared" si="108"/>
        <v>0</v>
      </c>
      <c r="AI19" s="70">
        <f t="shared" si="109"/>
        <v>0</v>
      </c>
      <c r="AJ19" s="70">
        <f t="shared" si="110"/>
        <v>0</v>
      </c>
      <c r="AK19" s="70">
        <f t="shared" si="111"/>
        <v>0</v>
      </c>
      <c r="AL19" s="70">
        <f>SUM(OO19:OZ19)</f>
        <v>0</v>
      </c>
      <c r="AM19" s="70">
        <f>SUM(PA19:PL19)</f>
        <v>0</v>
      </c>
      <c r="AN19" s="70">
        <f>SUM(PM19:PX19)</f>
        <v>0</v>
      </c>
      <c r="AO19" s="70">
        <f>SUM(PY19:QJ19)</f>
        <v>0</v>
      </c>
      <c r="AP19" s="70">
        <f>SUM(QK19:QV19)</f>
        <v>0</v>
      </c>
      <c r="AQ19" s="70">
        <f>SUM(QW19:RH19)</f>
        <v>0</v>
      </c>
      <c r="AR19" s="388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>
        <f>2316087.86454154/12</f>
        <v>193007.32204512833</v>
      </c>
      <c r="BF19" s="227">
        <f t="shared" ref="BF19:BP19" si="115">BE19</f>
        <v>193007.32204512833</v>
      </c>
      <c r="BG19" s="227">
        <f t="shared" si="115"/>
        <v>193007.32204512833</v>
      </c>
      <c r="BH19" s="227">
        <f t="shared" si="115"/>
        <v>193007.32204512833</v>
      </c>
      <c r="BI19" s="227">
        <f t="shared" si="115"/>
        <v>193007.32204512833</v>
      </c>
      <c r="BJ19" s="227">
        <f t="shared" si="115"/>
        <v>193007.32204512833</v>
      </c>
      <c r="BK19" s="227">
        <f t="shared" si="115"/>
        <v>193007.32204512833</v>
      </c>
      <c r="BL19" s="227">
        <f t="shared" si="115"/>
        <v>193007.32204512833</v>
      </c>
      <c r="BM19" s="227">
        <f t="shared" si="115"/>
        <v>193007.32204512833</v>
      </c>
      <c r="BN19" s="227">
        <f t="shared" si="115"/>
        <v>193007.32204512833</v>
      </c>
      <c r="BO19" s="227">
        <f t="shared" si="115"/>
        <v>193007.32204512833</v>
      </c>
      <c r="BP19" s="227">
        <f t="shared" si="115"/>
        <v>193007.32204512833</v>
      </c>
      <c r="BQ19" s="227">
        <f>18735462.952243/12</f>
        <v>1561288.5793535833</v>
      </c>
      <c r="BR19" s="227">
        <f t="shared" ref="BR19:CB19" si="116">BQ19</f>
        <v>1561288.5793535833</v>
      </c>
      <c r="BS19" s="227">
        <f t="shared" si="116"/>
        <v>1561288.5793535833</v>
      </c>
      <c r="BT19" s="227">
        <f t="shared" si="116"/>
        <v>1561288.5793535833</v>
      </c>
      <c r="BU19" s="227">
        <f t="shared" si="116"/>
        <v>1561288.5793535833</v>
      </c>
      <c r="BV19" s="227">
        <f t="shared" si="116"/>
        <v>1561288.5793535833</v>
      </c>
      <c r="BW19" s="227">
        <f t="shared" si="116"/>
        <v>1561288.5793535833</v>
      </c>
      <c r="BX19" s="227">
        <f t="shared" si="116"/>
        <v>1561288.5793535833</v>
      </c>
      <c r="BY19" s="227">
        <f t="shared" si="116"/>
        <v>1561288.5793535833</v>
      </c>
      <c r="BZ19" s="227">
        <f t="shared" si="116"/>
        <v>1561288.5793535833</v>
      </c>
      <c r="CA19" s="227">
        <f t="shared" si="116"/>
        <v>1561288.5793535833</v>
      </c>
      <c r="CB19" s="227">
        <f t="shared" si="116"/>
        <v>1561288.5793535833</v>
      </c>
      <c r="CC19" s="227">
        <f>25270206.4740461/12</f>
        <v>2105850.5395038417</v>
      </c>
      <c r="CD19" s="227">
        <f t="shared" ref="CD19:CN19" si="117">CC19</f>
        <v>2105850.5395038417</v>
      </c>
      <c r="CE19" s="227">
        <f t="shared" si="117"/>
        <v>2105850.5395038417</v>
      </c>
      <c r="CF19" s="227">
        <f t="shared" si="117"/>
        <v>2105850.5395038417</v>
      </c>
      <c r="CG19" s="227">
        <f t="shared" si="117"/>
        <v>2105850.5395038417</v>
      </c>
      <c r="CH19" s="227">
        <f t="shared" si="117"/>
        <v>2105850.5395038417</v>
      </c>
      <c r="CI19" s="227">
        <f t="shared" si="117"/>
        <v>2105850.5395038417</v>
      </c>
      <c r="CJ19" s="227">
        <f t="shared" si="117"/>
        <v>2105850.5395038417</v>
      </c>
      <c r="CK19" s="227">
        <f t="shared" si="117"/>
        <v>2105850.5395038417</v>
      </c>
      <c r="CL19" s="227">
        <f t="shared" si="117"/>
        <v>2105850.5395038417</v>
      </c>
      <c r="CM19" s="227">
        <f t="shared" si="117"/>
        <v>2105850.5395038417</v>
      </c>
      <c r="CN19" s="227">
        <f t="shared" si="117"/>
        <v>2105850.5395038417</v>
      </c>
      <c r="CO19" s="227">
        <v>0</v>
      </c>
      <c r="CP19" s="227">
        <v>0</v>
      </c>
      <c r="CQ19" s="227">
        <v>0</v>
      </c>
      <c r="CR19" s="227">
        <v>0</v>
      </c>
      <c r="CS19" s="227">
        <v>0</v>
      </c>
      <c r="CT19" s="227">
        <v>0</v>
      </c>
      <c r="CU19" s="227">
        <v>0</v>
      </c>
      <c r="CV19" s="227">
        <v>0</v>
      </c>
      <c r="CW19" s="227">
        <v>0</v>
      </c>
      <c r="CX19" s="227">
        <v>0</v>
      </c>
      <c r="CY19" s="227">
        <v>0</v>
      </c>
      <c r="CZ19" s="227">
        <v>0</v>
      </c>
      <c r="DA19" s="227">
        <v>0</v>
      </c>
      <c r="DB19" s="227">
        <v>0</v>
      </c>
      <c r="DC19" s="227">
        <v>0</v>
      </c>
      <c r="DD19" s="227">
        <v>0</v>
      </c>
      <c r="DE19" s="227">
        <v>0</v>
      </c>
      <c r="DF19" s="227">
        <v>0</v>
      </c>
      <c r="DG19" s="227">
        <v>0</v>
      </c>
      <c r="DH19" s="227">
        <v>0</v>
      </c>
      <c r="DI19" s="227">
        <v>0</v>
      </c>
      <c r="DJ19" s="227">
        <v>0</v>
      </c>
      <c r="DK19" s="227">
        <v>0</v>
      </c>
      <c r="DL19" s="227">
        <v>0</v>
      </c>
      <c r="DM19" s="227">
        <v>0</v>
      </c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B19" s="227"/>
      <c r="HC19" s="227"/>
      <c r="HD19" s="227"/>
      <c r="HE19" s="227"/>
      <c r="HF19" s="227"/>
      <c r="HG19" s="227"/>
      <c r="HH19" s="227"/>
      <c r="HI19" s="227"/>
      <c r="HJ19" s="227"/>
      <c r="HK19" s="227"/>
      <c r="HL19" s="227"/>
      <c r="HM19" s="227"/>
      <c r="HN19" s="227"/>
      <c r="HO19" s="227"/>
      <c r="HP19" s="227"/>
      <c r="HQ19" s="227"/>
      <c r="HR19" s="227"/>
      <c r="HS19" s="227"/>
      <c r="HT19" s="227"/>
      <c r="HU19" s="227"/>
      <c r="HV19" s="227"/>
      <c r="HW19" s="227"/>
      <c r="HX19" s="227"/>
      <c r="HY19" s="227"/>
      <c r="HZ19" s="227"/>
      <c r="IA19" s="227"/>
      <c r="IB19" s="227"/>
      <c r="IC19" s="227"/>
      <c r="ID19" s="227"/>
      <c r="IE19" s="227"/>
      <c r="IF19" s="227"/>
      <c r="IG19" s="227"/>
      <c r="IH19" s="227"/>
      <c r="II19" s="227"/>
      <c r="IJ19" s="227"/>
      <c r="IK19" s="227"/>
      <c r="IL19" s="227"/>
      <c r="IM19" s="227"/>
      <c r="IN19" s="227"/>
      <c r="IO19" s="227"/>
      <c r="IP19" s="227"/>
      <c r="IQ19" s="227"/>
      <c r="IR19" s="227"/>
      <c r="IS19" s="227"/>
      <c r="IT19" s="227"/>
      <c r="IU19" s="227"/>
      <c r="IV19" s="227"/>
      <c r="IW19" s="227"/>
      <c r="IX19" s="227"/>
      <c r="IY19" s="227"/>
      <c r="IZ19" s="227"/>
      <c r="JA19" s="227"/>
      <c r="JB19" s="227"/>
      <c r="JC19" s="227"/>
      <c r="JD19" s="227"/>
      <c r="JE19" s="227"/>
      <c r="JF19" s="227"/>
      <c r="JG19" s="227"/>
      <c r="JH19" s="227"/>
      <c r="JI19" s="227"/>
      <c r="JJ19" s="227"/>
      <c r="JK19" s="227"/>
      <c r="JL19" s="227"/>
      <c r="JM19" s="227"/>
      <c r="JN19" s="227"/>
      <c r="JO19" s="227"/>
      <c r="JP19" s="227"/>
      <c r="JQ19" s="227"/>
      <c r="JR19" s="227"/>
      <c r="JS19" s="227"/>
      <c r="JT19" s="227"/>
      <c r="JU19" s="227"/>
      <c r="JV19" s="227"/>
      <c r="JW19" s="227"/>
      <c r="JX19" s="227"/>
      <c r="JY19" s="227"/>
      <c r="JZ19" s="227"/>
      <c r="KA19" s="227"/>
      <c r="KB19" s="227"/>
      <c r="KC19" s="227"/>
      <c r="KD19" s="227"/>
      <c r="KE19" s="227"/>
      <c r="KF19" s="227"/>
      <c r="KG19" s="227"/>
      <c r="KH19" s="227"/>
      <c r="KI19" s="227"/>
      <c r="KJ19" s="227"/>
      <c r="KK19" s="227"/>
      <c r="KL19" s="227"/>
      <c r="KM19" s="227"/>
      <c r="KN19" s="227"/>
      <c r="KO19" s="227"/>
      <c r="KP19" s="227"/>
      <c r="KQ19" s="227"/>
      <c r="KR19" s="227"/>
      <c r="KS19" s="227"/>
      <c r="KT19" s="227"/>
      <c r="KU19" s="227"/>
      <c r="KV19" s="227"/>
      <c r="KW19" s="227"/>
      <c r="KX19" s="227"/>
      <c r="KY19" s="227"/>
      <c r="KZ19" s="227"/>
      <c r="LA19" s="227"/>
      <c r="LB19" s="227"/>
      <c r="LC19" s="227"/>
      <c r="LD19" s="227"/>
      <c r="LE19" s="227"/>
      <c r="LF19" s="227"/>
      <c r="LG19" s="227"/>
      <c r="LH19" s="227"/>
      <c r="LI19" s="227"/>
      <c r="LJ19" s="227"/>
      <c r="LK19" s="227"/>
      <c r="LL19" s="227"/>
      <c r="LM19" s="227"/>
      <c r="LN19" s="227"/>
      <c r="LO19" s="227"/>
      <c r="LP19" s="227"/>
      <c r="LQ19" s="227"/>
      <c r="LR19" s="227"/>
      <c r="LS19" s="227"/>
      <c r="LT19" s="227"/>
      <c r="LU19" s="227"/>
      <c r="LV19" s="227"/>
      <c r="LW19" s="227"/>
      <c r="LX19" s="227"/>
      <c r="LY19" s="227"/>
      <c r="LZ19" s="227"/>
      <c r="MA19" s="227"/>
      <c r="MB19" s="227"/>
      <c r="MC19" s="227"/>
      <c r="MD19" s="227"/>
      <c r="ME19" s="227"/>
      <c r="MF19" s="227"/>
      <c r="MG19" s="227"/>
      <c r="MH19" s="227"/>
      <c r="MI19" s="227"/>
      <c r="MJ19" s="227"/>
      <c r="MK19" s="227"/>
      <c r="ML19" s="227"/>
      <c r="MM19" s="227"/>
      <c r="MN19" s="227"/>
      <c r="MO19" s="227"/>
      <c r="MP19" s="227"/>
      <c r="MQ19" s="227"/>
      <c r="MR19" s="227"/>
      <c r="MS19" s="227"/>
      <c r="MT19" s="227"/>
      <c r="MU19" s="227"/>
      <c r="MV19" s="227"/>
      <c r="MW19" s="227"/>
      <c r="MX19" s="227"/>
      <c r="MY19" s="227"/>
      <c r="MZ19" s="227"/>
      <c r="NA19" s="227"/>
      <c r="NB19" s="227"/>
      <c r="NC19" s="227"/>
      <c r="ND19" s="227"/>
      <c r="NE19" s="227"/>
      <c r="NF19" s="227"/>
      <c r="NG19" s="227"/>
      <c r="NH19" s="227"/>
      <c r="NI19" s="227"/>
      <c r="NJ19" s="227"/>
      <c r="NK19" s="227"/>
      <c r="NL19" s="227"/>
      <c r="NM19" s="227"/>
      <c r="NN19" s="227"/>
      <c r="NO19" s="227"/>
      <c r="NP19" s="227"/>
      <c r="NQ19" s="227"/>
      <c r="NR19" s="227"/>
      <c r="NS19" s="227"/>
      <c r="NT19" s="227"/>
      <c r="NU19" s="227"/>
      <c r="NV19" s="227"/>
      <c r="NW19" s="227"/>
      <c r="NX19" s="227"/>
      <c r="NY19" s="227"/>
      <c r="NZ19" s="227"/>
      <c r="OA19" s="227"/>
      <c r="OB19" s="227"/>
      <c r="OC19" s="227"/>
      <c r="OD19" s="227"/>
      <c r="OE19" s="227"/>
      <c r="OF19" s="227"/>
      <c r="OG19" s="227"/>
      <c r="OH19" s="227"/>
      <c r="OI19" s="227"/>
      <c r="OJ19" s="227"/>
      <c r="OK19" s="227"/>
      <c r="OL19" s="227"/>
      <c r="OM19" s="227"/>
      <c r="ON19" s="227"/>
      <c r="OO19" s="227"/>
      <c r="OP19" s="227"/>
      <c r="OQ19" s="227"/>
      <c r="OR19" s="227"/>
      <c r="OS19" s="227"/>
      <c r="OT19" s="227"/>
      <c r="OU19" s="227"/>
      <c r="OV19" s="227"/>
      <c r="OW19" s="227"/>
      <c r="OX19" s="227"/>
      <c r="OY19" s="227"/>
      <c r="OZ19" s="227"/>
      <c r="PA19" s="227"/>
      <c r="PB19" s="227"/>
      <c r="PC19" s="227"/>
      <c r="PD19" s="227"/>
      <c r="PE19" s="227"/>
      <c r="PF19" s="227"/>
      <c r="PG19" s="227"/>
      <c r="PH19" s="227"/>
      <c r="PI19" s="227"/>
      <c r="PJ19" s="227"/>
      <c r="PK19" s="227"/>
      <c r="PL19" s="227"/>
      <c r="PM19" s="227"/>
      <c r="PN19" s="227"/>
      <c r="PO19" s="227"/>
      <c r="PP19" s="227"/>
      <c r="PQ19" s="227"/>
      <c r="PR19" s="227"/>
      <c r="PS19" s="227"/>
      <c r="PT19" s="227"/>
      <c r="PU19" s="227"/>
      <c r="PV19" s="227"/>
      <c r="PW19" s="227"/>
      <c r="PX19" s="227"/>
      <c r="PY19" s="227"/>
      <c r="PZ19" s="227"/>
      <c r="QA19" s="227"/>
      <c r="QB19" s="227"/>
      <c r="QC19" s="227"/>
      <c r="QD19" s="227"/>
      <c r="QE19" s="227"/>
      <c r="QF19" s="227"/>
      <c r="QG19" s="227"/>
      <c r="QH19" s="227"/>
      <c r="QI19" s="227"/>
      <c r="QJ19" s="227"/>
      <c r="QK19" s="227"/>
      <c r="QL19" s="227"/>
      <c r="QM19" s="227"/>
      <c r="QN19" s="227"/>
      <c r="QO19" s="227"/>
      <c r="QP19" s="227"/>
      <c r="QQ19" s="227"/>
      <c r="QR19" s="227"/>
      <c r="QS19" s="227"/>
      <c r="QT19" s="227"/>
      <c r="QU19" s="227"/>
      <c r="QV19" s="227"/>
      <c r="QW19" s="227"/>
      <c r="QX19" s="227"/>
      <c r="QY19" s="227"/>
      <c r="QZ19" s="227"/>
      <c r="RA19" s="227"/>
      <c r="RB19" s="227"/>
      <c r="RC19" s="227"/>
      <c r="RD19" s="227"/>
      <c r="RE19" s="227"/>
      <c r="RF19" s="227"/>
      <c r="RG19" s="227"/>
      <c r="RH19" s="227"/>
    </row>
    <row r="20" spans="1:476" ht="15.75" customHeight="1">
      <c r="A20" s="50"/>
      <c r="B20" s="50" t="s">
        <v>361</v>
      </c>
      <c r="C20" s="211"/>
      <c r="D20" s="386"/>
      <c r="E20" s="82">
        <f t="shared" si="81"/>
        <v>1116319.8000000003</v>
      </c>
      <c r="F20" s="387"/>
      <c r="G20" s="51"/>
      <c r="H20" s="70">
        <f t="shared" si="82"/>
        <v>0</v>
      </c>
      <c r="I20" s="70">
        <f t="shared" si="83"/>
        <v>372106.60000000009</v>
      </c>
      <c r="J20" s="70">
        <f t="shared" si="84"/>
        <v>372106.60000000009</v>
      </c>
      <c r="K20" s="70">
        <f t="shared" si="85"/>
        <v>372106.60000000009</v>
      </c>
      <c r="L20" s="70">
        <f t="shared" si="86"/>
        <v>0</v>
      </c>
      <c r="M20" s="70">
        <f t="shared" si="87"/>
        <v>0</v>
      </c>
      <c r="N20" s="70">
        <f t="shared" si="88"/>
        <v>0</v>
      </c>
      <c r="O20" s="70">
        <f t="shared" si="89"/>
        <v>0</v>
      </c>
      <c r="P20" s="70">
        <f t="shared" si="90"/>
        <v>0</v>
      </c>
      <c r="Q20" s="70">
        <f t="shared" si="91"/>
        <v>0</v>
      </c>
      <c r="R20" s="70">
        <f t="shared" si="92"/>
        <v>0</v>
      </c>
      <c r="S20" s="70">
        <f t="shared" si="93"/>
        <v>0</v>
      </c>
      <c r="T20" s="70">
        <f t="shared" si="94"/>
        <v>0</v>
      </c>
      <c r="U20" s="70">
        <f t="shared" si="95"/>
        <v>0</v>
      </c>
      <c r="V20" s="70">
        <f t="shared" si="96"/>
        <v>0</v>
      </c>
      <c r="W20" s="70">
        <f t="shared" si="97"/>
        <v>0</v>
      </c>
      <c r="X20" s="70">
        <f t="shared" si="98"/>
        <v>0</v>
      </c>
      <c r="Y20" s="70">
        <f t="shared" si="99"/>
        <v>0</v>
      </c>
      <c r="Z20" s="70">
        <f t="shared" si="100"/>
        <v>0</v>
      </c>
      <c r="AA20" s="70">
        <f t="shared" si="101"/>
        <v>0</v>
      </c>
      <c r="AB20" s="70">
        <f t="shared" si="102"/>
        <v>0</v>
      </c>
      <c r="AC20" s="70">
        <f t="shared" si="103"/>
        <v>0</v>
      </c>
      <c r="AD20" s="70">
        <f t="shared" si="104"/>
        <v>0</v>
      </c>
      <c r="AE20" s="70">
        <f t="shared" si="105"/>
        <v>0</v>
      </c>
      <c r="AF20" s="70">
        <f t="shared" si="106"/>
        <v>0</v>
      </c>
      <c r="AG20" s="70">
        <f t="shared" si="107"/>
        <v>0</v>
      </c>
      <c r="AH20" s="70">
        <f t="shared" si="108"/>
        <v>0</v>
      </c>
      <c r="AI20" s="70">
        <f t="shared" si="109"/>
        <v>0</v>
      </c>
      <c r="AJ20" s="70">
        <f t="shared" si="110"/>
        <v>0</v>
      </c>
      <c r="AK20" s="70">
        <f t="shared" si="111"/>
        <v>0</v>
      </c>
      <c r="AL20" s="70">
        <f t="shared" ref="AL20:AQ23" si="118">SUM(OO20:OX20)</f>
        <v>0</v>
      </c>
      <c r="AM20" s="70">
        <f t="shared" si="118"/>
        <v>0</v>
      </c>
      <c r="AN20" s="70">
        <f t="shared" si="118"/>
        <v>0</v>
      </c>
      <c r="AO20" s="70">
        <f t="shared" si="118"/>
        <v>0</v>
      </c>
      <c r="AP20" s="70">
        <f t="shared" si="118"/>
        <v>0</v>
      </c>
      <c r="AQ20" s="70">
        <f t="shared" si="118"/>
        <v>0</v>
      </c>
      <c r="AR20" s="70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>
        <f>1116319.8/36</f>
        <v>31008.883333333335</v>
      </c>
      <c r="BF20" s="227">
        <f t="shared" ref="BF20:BP20" si="119">BE20</f>
        <v>31008.883333333335</v>
      </c>
      <c r="BG20" s="227">
        <f t="shared" si="119"/>
        <v>31008.883333333335</v>
      </c>
      <c r="BH20" s="227">
        <f t="shared" si="119"/>
        <v>31008.883333333335</v>
      </c>
      <c r="BI20" s="227">
        <f t="shared" si="119"/>
        <v>31008.883333333335</v>
      </c>
      <c r="BJ20" s="227">
        <f t="shared" si="119"/>
        <v>31008.883333333335</v>
      </c>
      <c r="BK20" s="227">
        <f t="shared" si="119"/>
        <v>31008.883333333335</v>
      </c>
      <c r="BL20" s="227">
        <f t="shared" si="119"/>
        <v>31008.883333333335</v>
      </c>
      <c r="BM20" s="227">
        <f t="shared" si="119"/>
        <v>31008.883333333335</v>
      </c>
      <c r="BN20" s="227">
        <f t="shared" si="119"/>
        <v>31008.883333333335</v>
      </c>
      <c r="BO20" s="227">
        <f t="shared" si="119"/>
        <v>31008.883333333335</v>
      </c>
      <c r="BP20" s="227">
        <f t="shared" si="119"/>
        <v>31008.883333333335</v>
      </c>
      <c r="BQ20" s="227">
        <f>BP20</f>
        <v>31008.883333333335</v>
      </c>
      <c r="BR20" s="227">
        <f t="shared" ref="BR20:CB20" si="120">BQ20</f>
        <v>31008.883333333335</v>
      </c>
      <c r="BS20" s="227">
        <f t="shared" si="120"/>
        <v>31008.883333333335</v>
      </c>
      <c r="BT20" s="227">
        <f t="shared" si="120"/>
        <v>31008.883333333335</v>
      </c>
      <c r="BU20" s="227">
        <f t="shared" si="120"/>
        <v>31008.883333333335</v>
      </c>
      <c r="BV20" s="227">
        <f t="shared" si="120"/>
        <v>31008.883333333335</v>
      </c>
      <c r="BW20" s="227">
        <f t="shared" si="120"/>
        <v>31008.883333333335</v>
      </c>
      <c r="BX20" s="227">
        <f t="shared" si="120"/>
        <v>31008.883333333335</v>
      </c>
      <c r="BY20" s="227">
        <f t="shared" si="120"/>
        <v>31008.883333333335</v>
      </c>
      <c r="BZ20" s="227">
        <f t="shared" si="120"/>
        <v>31008.883333333335</v>
      </c>
      <c r="CA20" s="227">
        <f t="shared" si="120"/>
        <v>31008.883333333335</v>
      </c>
      <c r="CB20" s="227">
        <f t="shared" si="120"/>
        <v>31008.883333333335</v>
      </c>
      <c r="CC20" s="227">
        <f>CB20</f>
        <v>31008.883333333335</v>
      </c>
      <c r="CD20" s="227">
        <f t="shared" ref="CD20:CN20" si="121">CC20</f>
        <v>31008.883333333335</v>
      </c>
      <c r="CE20" s="227">
        <f t="shared" si="121"/>
        <v>31008.883333333335</v>
      </c>
      <c r="CF20" s="227">
        <f t="shared" si="121"/>
        <v>31008.883333333335</v>
      </c>
      <c r="CG20" s="227">
        <f t="shared" si="121"/>
        <v>31008.883333333335</v>
      </c>
      <c r="CH20" s="227">
        <f t="shared" si="121"/>
        <v>31008.883333333335</v>
      </c>
      <c r="CI20" s="227">
        <f t="shared" si="121"/>
        <v>31008.883333333335</v>
      </c>
      <c r="CJ20" s="227">
        <f t="shared" si="121"/>
        <v>31008.883333333335</v>
      </c>
      <c r="CK20" s="227">
        <f t="shared" si="121"/>
        <v>31008.883333333335</v>
      </c>
      <c r="CL20" s="227">
        <f t="shared" si="121"/>
        <v>31008.883333333335</v>
      </c>
      <c r="CM20" s="227">
        <f t="shared" si="121"/>
        <v>31008.883333333335</v>
      </c>
      <c r="CN20" s="227">
        <f t="shared" si="121"/>
        <v>31008.883333333335</v>
      </c>
      <c r="CO20" s="227">
        <v>0</v>
      </c>
      <c r="CP20" s="227">
        <v>0</v>
      </c>
      <c r="CQ20" s="227">
        <v>0</v>
      </c>
      <c r="CR20" s="227">
        <v>0</v>
      </c>
      <c r="CS20" s="227">
        <v>0</v>
      </c>
      <c r="CT20" s="227">
        <v>0</v>
      </c>
      <c r="CU20" s="227">
        <v>0</v>
      </c>
      <c r="CV20" s="227">
        <v>0</v>
      </c>
      <c r="CW20" s="227">
        <v>0</v>
      </c>
      <c r="CX20" s="227">
        <v>0</v>
      </c>
      <c r="CY20" s="227">
        <v>0</v>
      </c>
      <c r="CZ20" s="227">
        <v>0</v>
      </c>
      <c r="DA20" s="227">
        <v>0</v>
      </c>
      <c r="DB20" s="227">
        <v>0</v>
      </c>
      <c r="DC20" s="227">
        <v>0</v>
      </c>
      <c r="DD20" s="227">
        <v>0</v>
      </c>
      <c r="DE20" s="227">
        <v>0</v>
      </c>
      <c r="DF20" s="227">
        <v>0</v>
      </c>
      <c r="DG20" s="227">
        <v>0</v>
      </c>
      <c r="DH20" s="227">
        <v>0</v>
      </c>
      <c r="DI20" s="227">
        <v>0</v>
      </c>
      <c r="DJ20" s="227">
        <v>0</v>
      </c>
      <c r="DK20" s="227">
        <v>0</v>
      </c>
      <c r="DL20" s="227">
        <v>0</v>
      </c>
      <c r="DM20" s="227">
        <v>0</v>
      </c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  <c r="EZ20" s="227"/>
      <c r="FA20" s="227"/>
      <c r="FB20" s="227"/>
      <c r="FC20" s="227"/>
      <c r="FD20" s="227"/>
      <c r="FE20" s="227"/>
      <c r="FF20" s="227"/>
      <c r="FG20" s="227"/>
      <c r="FH20" s="227"/>
      <c r="FI20" s="227"/>
      <c r="FJ20" s="227"/>
      <c r="FK20" s="227"/>
      <c r="FL20" s="227"/>
      <c r="FM20" s="227"/>
      <c r="FN20" s="227"/>
      <c r="FO20" s="227"/>
      <c r="FP20" s="227"/>
      <c r="FQ20" s="227"/>
      <c r="FR20" s="227"/>
      <c r="FS20" s="227"/>
      <c r="FT20" s="227"/>
      <c r="FU20" s="227"/>
      <c r="FV20" s="227"/>
      <c r="FW20" s="227"/>
      <c r="FX20" s="227"/>
      <c r="FY20" s="227"/>
      <c r="FZ20" s="227"/>
      <c r="GA20" s="227"/>
      <c r="GB20" s="227"/>
      <c r="GC20" s="227"/>
      <c r="GD20" s="227"/>
      <c r="GE20" s="227"/>
      <c r="GF20" s="227"/>
      <c r="GG20" s="227"/>
      <c r="GH20" s="227"/>
      <c r="GI20" s="227"/>
      <c r="GJ20" s="227"/>
      <c r="GK20" s="227"/>
      <c r="GL20" s="227"/>
      <c r="GM20" s="227"/>
      <c r="GN20" s="227"/>
      <c r="GO20" s="227"/>
      <c r="GP20" s="227"/>
      <c r="GQ20" s="227"/>
      <c r="GR20" s="227"/>
      <c r="GS20" s="227"/>
      <c r="GT20" s="227"/>
      <c r="GU20" s="227"/>
      <c r="GV20" s="227"/>
      <c r="GW20" s="227"/>
      <c r="GX20" s="227"/>
      <c r="GY20" s="227"/>
      <c r="GZ20" s="227"/>
      <c r="HA20" s="227"/>
      <c r="HB20" s="227"/>
      <c r="HC20" s="227"/>
      <c r="HD20" s="227"/>
      <c r="HE20" s="227"/>
      <c r="HF20" s="227"/>
      <c r="HG20" s="227"/>
      <c r="HH20" s="227"/>
      <c r="HI20" s="227"/>
      <c r="HJ20" s="227"/>
      <c r="HK20" s="227"/>
      <c r="HL20" s="227"/>
      <c r="HM20" s="227"/>
      <c r="HN20" s="227"/>
      <c r="HO20" s="227"/>
      <c r="HP20" s="227"/>
      <c r="HQ20" s="227"/>
      <c r="HR20" s="227"/>
      <c r="HS20" s="227"/>
      <c r="HT20" s="227"/>
      <c r="HU20" s="227"/>
      <c r="HV20" s="227"/>
      <c r="HW20" s="227"/>
      <c r="HX20" s="227"/>
      <c r="HY20" s="227"/>
      <c r="HZ20" s="227"/>
      <c r="IA20" s="227"/>
      <c r="IB20" s="227"/>
      <c r="IC20" s="227"/>
      <c r="ID20" s="227"/>
      <c r="IE20" s="227"/>
      <c r="IF20" s="227"/>
      <c r="IG20" s="227"/>
      <c r="IH20" s="227"/>
      <c r="II20" s="227"/>
      <c r="IJ20" s="227"/>
      <c r="IK20" s="227"/>
      <c r="IL20" s="227"/>
      <c r="IM20" s="227"/>
      <c r="IN20" s="227"/>
      <c r="IO20" s="227"/>
      <c r="IP20" s="227"/>
      <c r="IQ20" s="227"/>
      <c r="IR20" s="227"/>
      <c r="IS20" s="227"/>
      <c r="IT20" s="227"/>
      <c r="IU20" s="227"/>
      <c r="IV20" s="227"/>
      <c r="IW20" s="227"/>
      <c r="IX20" s="227"/>
      <c r="IY20" s="227"/>
      <c r="IZ20" s="227"/>
      <c r="JA20" s="227"/>
      <c r="JB20" s="227"/>
      <c r="JC20" s="227"/>
      <c r="JD20" s="227"/>
      <c r="JE20" s="227"/>
      <c r="JF20" s="227"/>
      <c r="JG20" s="227"/>
      <c r="JH20" s="227"/>
      <c r="JI20" s="227"/>
      <c r="JJ20" s="227"/>
      <c r="JK20" s="227"/>
      <c r="JL20" s="227"/>
      <c r="JM20" s="227"/>
      <c r="JN20" s="227"/>
      <c r="JO20" s="227"/>
      <c r="JP20" s="227"/>
      <c r="JQ20" s="227"/>
      <c r="JR20" s="227"/>
      <c r="JS20" s="227"/>
      <c r="JT20" s="227"/>
      <c r="JU20" s="227"/>
      <c r="JV20" s="227"/>
      <c r="JW20" s="227"/>
      <c r="JX20" s="227"/>
      <c r="JY20" s="227"/>
      <c r="JZ20" s="227"/>
      <c r="KA20" s="227"/>
      <c r="KB20" s="227"/>
      <c r="KC20" s="227"/>
      <c r="KD20" s="227"/>
      <c r="KE20" s="227"/>
      <c r="KF20" s="227"/>
      <c r="KG20" s="227"/>
      <c r="KH20" s="227"/>
      <c r="KI20" s="227"/>
      <c r="KJ20" s="227"/>
      <c r="KK20" s="227"/>
      <c r="KL20" s="227"/>
      <c r="KM20" s="227"/>
      <c r="KN20" s="227"/>
      <c r="KO20" s="227"/>
      <c r="KP20" s="227"/>
      <c r="KQ20" s="227"/>
      <c r="KR20" s="227"/>
      <c r="KS20" s="227"/>
      <c r="KT20" s="227"/>
      <c r="KU20" s="227"/>
      <c r="KV20" s="227"/>
      <c r="KW20" s="227"/>
      <c r="KX20" s="227"/>
      <c r="KY20" s="227"/>
      <c r="KZ20" s="227"/>
      <c r="LA20" s="227"/>
      <c r="LB20" s="227"/>
      <c r="LC20" s="227"/>
      <c r="LD20" s="227"/>
      <c r="LE20" s="227"/>
      <c r="LF20" s="227"/>
      <c r="LG20" s="227"/>
      <c r="LH20" s="227"/>
      <c r="LI20" s="227"/>
      <c r="LJ20" s="227"/>
      <c r="LK20" s="227"/>
      <c r="LL20" s="227"/>
      <c r="LM20" s="227"/>
      <c r="LN20" s="227"/>
      <c r="LO20" s="227"/>
      <c r="LP20" s="227"/>
      <c r="LQ20" s="227"/>
      <c r="LR20" s="227"/>
      <c r="LS20" s="227"/>
      <c r="LT20" s="227"/>
      <c r="LU20" s="227"/>
      <c r="LV20" s="227"/>
      <c r="LW20" s="227"/>
      <c r="LX20" s="227"/>
      <c r="LY20" s="227"/>
      <c r="LZ20" s="227"/>
      <c r="MA20" s="227"/>
      <c r="MB20" s="227"/>
      <c r="MC20" s="227"/>
      <c r="MD20" s="227"/>
      <c r="ME20" s="227"/>
      <c r="MF20" s="227"/>
      <c r="MG20" s="227"/>
      <c r="MH20" s="227"/>
      <c r="MI20" s="227"/>
      <c r="MJ20" s="227"/>
      <c r="MK20" s="227"/>
      <c r="ML20" s="227"/>
      <c r="MM20" s="227"/>
      <c r="MN20" s="227"/>
      <c r="MO20" s="227"/>
      <c r="MP20" s="227"/>
      <c r="MQ20" s="227"/>
      <c r="MR20" s="227"/>
      <c r="MS20" s="227"/>
      <c r="MT20" s="227"/>
      <c r="MU20" s="227"/>
      <c r="MV20" s="227"/>
      <c r="MW20" s="227"/>
      <c r="MX20" s="227"/>
      <c r="MY20" s="227"/>
      <c r="MZ20" s="227"/>
      <c r="NA20" s="227"/>
      <c r="NB20" s="227"/>
      <c r="NC20" s="227"/>
      <c r="ND20" s="227"/>
      <c r="NE20" s="227"/>
      <c r="NF20" s="227"/>
      <c r="NG20" s="227"/>
      <c r="NH20" s="227"/>
      <c r="NI20" s="227"/>
      <c r="NJ20" s="227"/>
      <c r="NK20" s="227"/>
      <c r="NL20" s="227"/>
      <c r="NM20" s="227"/>
      <c r="NN20" s="227"/>
      <c r="NO20" s="227"/>
      <c r="NP20" s="227"/>
      <c r="NQ20" s="227"/>
      <c r="NR20" s="227"/>
      <c r="NS20" s="227"/>
      <c r="NT20" s="227"/>
      <c r="NU20" s="227"/>
      <c r="NV20" s="227"/>
      <c r="NW20" s="227"/>
      <c r="NX20" s="227"/>
      <c r="NY20" s="227"/>
      <c r="NZ20" s="227"/>
      <c r="OA20" s="227"/>
      <c r="OB20" s="227"/>
      <c r="OC20" s="227"/>
      <c r="OD20" s="227"/>
      <c r="OE20" s="227"/>
      <c r="OF20" s="227"/>
      <c r="OG20" s="227"/>
      <c r="OH20" s="227"/>
      <c r="OI20" s="227"/>
      <c r="OJ20" s="227"/>
      <c r="OK20" s="227"/>
      <c r="OL20" s="227"/>
      <c r="OM20" s="227"/>
      <c r="ON20" s="227"/>
      <c r="OO20" s="227"/>
      <c r="OP20" s="227"/>
      <c r="OQ20" s="227"/>
      <c r="OR20" s="227"/>
      <c r="OS20" s="227"/>
      <c r="OT20" s="227"/>
      <c r="OU20" s="227"/>
      <c r="OV20" s="227"/>
      <c r="OW20" s="227"/>
      <c r="OX20" s="227"/>
      <c r="OY20" s="227"/>
      <c r="OZ20" s="227"/>
      <c r="PA20" s="227"/>
      <c r="PB20" s="227"/>
      <c r="PC20" s="227"/>
      <c r="PD20" s="227"/>
      <c r="PE20" s="227"/>
      <c r="PF20" s="227"/>
      <c r="PG20" s="227"/>
      <c r="PH20" s="227"/>
      <c r="PI20" s="227"/>
      <c r="PJ20" s="227"/>
      <c r="PK20" s="227"/>
      <c r="PL20" s="227"/>
      <c r="PM20" s="227"/>
      <c r="PN20" s="227"/>
      <c r="PO20" s="227"/>
      <c r="PP20" s="227"/>
      <c r="PQ20" s="227"/>
      <c r="PR20" s="227"/>
      <c r="PS20" s="227"/>
      <c r="PT20" s="227"/>
      <c r="PU20" s="227"/>
      <c r="PV20" s="227"/>
      <c r="PW20" s="227"/>
      <c r="PX20" s="227"/>
      <c r="PY20" s="227"/>
      <c r="PZ20" s="227"/>
      <c r="QA20" s="227"/>
      <c r="QB20" s="227"/>
      <c r="QC20" s="227"/>
      <c r="QD20" s="227"/>
      <c r="QE20" s="227"/>
      <c r="QF20" s="227"/>
      <c r="QG20" s="227"/>
      <c r="QH20" s="227"/>
      <c r="QI20" s="227"/>
      <c r="QJ20" s="227"/>
      <c r="QK20" s="227"/>
      <c r="QL20" s="227"/>
      <c r="QM20" s="227"/>
      <c r="QN20" s="227"/>
      <c r="QO20" s="227"/>
      <c r="QP20" s="227"/>
      <c r="QQ20" s="227"/>
      <c r="QR20" s="227"/>
      <c r="QS20" s="227"/>
      <c r="QT20" s="227"/>
      <c r="QU20" s="227"/>
      <c r="QV20" s="227"/>
      <c r="QW20" s="227"/>
      <c r="QX20" s="227"/>
      <c r="QY20" s="227"/>
      <c r="QZ20" s="227"/>
      <c r="RA20" s="227"/>
      <c r="RB20" s="227"/>
      <c r="RC20" s="227"/>
      <c r="RD20" s="227"/>
      <c r="RE20" s="227"/>
      <c r="RF20" s="227"/>
      <c r="RG20" s="227"/>
      <c r="RH20" s="227"/>
    </row>
    <row r="21" spans="1:476" ht="15.75" hidden="1" customHeight="1">
      <c r="A21" s="50"/>
      <c r="B21" s="50"/>
      <c r="C21" s="211"/>
      <c r="D21" s="386"/>
      <c r="E21" s="82">
        <f t="shared" si="81"/>
        <v>0</v>
      </c>
      <c r="F21" s="387"/>
      <c r="G21" s="51"/>
      <c r="H21" s="70">
        <f t="shared" si="82"/>
        <v>0</v>
      </c>
      <c r="I21" s="70">
        <f t="shared" si="83"/>
        <v>0</v>
      </c>
      <c r="J21" s="70">
        <f t="shared" si="84"/>
        <v>0</v>
      </c>
      <c r="K21" s="70">
        <f t="shared" si="85"/>
        <v>0</v>
      </c>
      <c r="L21" s="70">
        <f t="shared" si="86"/>
        <v>0</v>
      </c>
      <c r="M21" s="70">
        <f t="shared" si="87"/>
        <v>0</v>
      </c>
      <c r="N21" s="70">
        <f t="shared" si="88"/>
        <v>0</v>
      </c>
      <c r="O21" s="70">
        <f t="shared" si="89"/>
        <v>0</v>
      </c>
      <c r="P21" s="70">
        <f t="shared" si="90"/>
        <v>0</v>
      </c>
      <c r="Q21" s="70">
        <f t="shared" si="91"/>
        <v>0</v>
      </c>
      <c r="R21" s="70">
        <f t="shared" si="92"/>
        <v>0</v>
      </c>
      <c r="S21" s="70">
        <f t="shared" si="93"/>
        <v>0</v>
      </c>
      <c r="T21" s="70">
        <f t="shared" si="94"/>
        <v>0</v>
      </c>
      <c r="U21" s="70">
        <f t="shared" si="95"/>
        <v>0</v>
      </c>
      <c r="V21" s="70">
        <f t="shared" si="96"/>
        <v>0</v>
      </c>
      <c r="W21" s="70">
        <f t="shared" si="97"/>
        <v>0</v>
      </c>
      <c r="X21" s="70">
        <f t="shared" si="98"/>
        <v>0</v>
      </c>
      <c r="Y21" s="70">
        <f t="shared" si="99"/>
        <v>0</v>
      </c>
      <c r="Z21" s="70">
        <f t="shared" si="100"/>
        <v>0</v>
      </c>
      <c r="AA21" s="70">
        <f t="shared" si="101"/>
        <v>0</v>
      </c>
      <c r="AB21" s="70">
        <f t="shared" si="102"/>
        <v>0</v>
      </c>
      <c r="AC21" s="70">
        <f t="shared" si="103"/>
        <v>0</v>
      </c>
      <c r="AD21" s="70">
        <f t="shared" si="104"/>
        <v>0</v>
      </c>
      <c r="AE21" s="70">
        <f t="shared" si="105"/>
        <v>0</v>
      </c>
      <c r="AF21" s="70">
        <f t="shared" si="106"/>
        <v>0</v>
      </c>
      <c r="AG21" s="70">
        <f t="shared" si="107"/>
        <v>0</v>
      </c>
      <c r="AH21" s="70">
        <f t="shared" si="108"/>
        <v>0</v>
      </c>
      <c r="AI21" s="70">
        <f t="shared" si="109"/>
        <v>0</v>
      </c>
      <c r="AJ21" s="70">
        <f t="shared" si="110"/>
        <v>0</v>
      </c>
      <c r="AK21" s="70">
        <f t="shared" si="111"/>
        <v>0</v>
      </c>
      <c r="AL21" s="70">
        <f t="shared" si="118"/>
        <v>0</v>
      </c>
      <c r="AM21" s="70">
        <f t="shared" si="118"/>
        <v>0</v>
      </c>
      <c r="AN21" s="70">
        <f t="shared" si="118"/>
        <v>0</v>
      </c>
      <c r="AO21" s="70">
        <f t="shared" si="118"/>
        <v>0</v>
      </c>
      <c r="AP21" s="70">
        <f t="shared" si="118"/>
        <v>0</v>
      </c>
      <c r="AQ21" s="70">
        <f t="shared" si="118"/>
        <v>0</v>
      </c>
      <c r="AR21" s="70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  <c r="FB21" s="227"/>
      <c r="FC21" s="227"/>
      <c r="FD21" s="227"/>
      <c r="FE21" s="227"/>
      <c r="FF21" s="227"/>
      <c r="FG21" s="227"/>
      <c r="FH21" s="227"/>
      <c r="FI21" s="227"/>
      <c r="FJ21" s="227"/>
      <c r="FK21" s="227"/>
      <c r="FL21" s="227"/>
      <c r="FM21" s="227"/>
      <c r="FN21" s="227"/>
      <c r="FO21" s="227"/>
      <c r="FP21" s="227"/>
      <c r="FQ21" s="227"/>
      <c r="FR21" s="227"/>
      <c r="FS21" s="227"/>
      <c r="FT21" s="227"/>
      <c r="FU21" s="227"/>
      <c r="FV21" s="227"/>
      <c r="FW21" s="227"/>
      <c r="FX21" s="227"/>
      <c r="FY21" s="227"/>
      <c r="FZ21" s="227"/>
      <c r="GA21" s="227"/>
      <c r="GB21" s="227"/>
      <c r="GC21" s="227"/>
      <c r="GD21" s="227"/>
      <c r="GE21" s="227"/>
      <c r="GF21" s="227"/>
      <c r="GG21" s="227"/>
      <c r="GH21" s="227"/>
      <c r="GI21" s="227"/>
      <c r="GJ21" s="227"/>
      <c r="GK21" s="227"/>
      <c r="GL21" s="227"/>
      <c r="GM21" s="227"/>
      <c r="GN21" s="227"/>
      <c r="GO21" s="227"/>
      <c r="GP21" s="227"/>
      <c r="GQ21" s="227"/>
      <c r="GR21" s="227"/>
      <c r="GS21" s="227"/>
      <c r="GT21" s="227"/>
      <c r="GU21" s="227"/>
      <c r="GV21" s="227"/>
      <c r="GW21" s="227"/>
      <c r="GX21" s="227"/>
      <c r="GY21" s="227"/>
      <c r="GZ21" s="227"/>
      <c r="HA21" s="227"/>
      <c r="HB21" s="227"/>
      <c r="HC21" s="227"/>
      <c r="HD21" s="227"/>
      <c r="HE21" s="227"/>
      <c r="HF21" s="227"/>
      <c r="HG21" s="227"/>
      <c r="HH21" s="227"/>
      <c r="HI21" s="227"/>
      <c r="HJ21" s="227"/>
      <c r="HK21" s="227"/>
      <c r="HL21" s="227"/>
      <c r="HM21" s="227"/>
      <c r="HN21" s="227"/>
      <c r="HO21" s="227"/>
      <c r="HP21" s="227"/>
      <c r="HQ21" s="227"/>
      <c r="HR21" s="227"/>
      <c r="HS21" s="227"/>
      <c r="HT21" s="227"/>
      <c r="HU21" s="227"/>
      <c r="HV21" s="227"/>
      <c r="HW21" s="227"/>
      <c r="HX21" s="227"/>
      <c r="HY21" s="227"/>
      <c r="HZ21" s="227"/>
      <c r="IA21" s="227"/>
      <c r="IB21" s="227"/>
      <c r="IC21" s="227"/>
      <c r="ID21" s="227"/>
      <c r="IE21" s="227"/>
      <c r="IF21" s="227"/>
      <c r="IG21" s="227"/>
      <c r="IH21" s="227"/>
      <c r="II21" s="227"/>
      <c r="IJ21" s="227"/>
      <c r="IK21" s="227"/>
      <c r="IL21" s="227"/>
      <c r="IM21" s="227"/>
      <c r="IN21" s="227"/>
      <c r="IO21" s="227"/>
      <c r="IP21" s="227"/>
      <c r="IQ21" s="227"/>
      <c r="IR21" s="227"/>
      <c r="IS21" s="227"/>
      <c r="IT21" s="227"/>
      <c r="IU21" s="227"/>
      <c r="IV21" s="227"/>
      <c r="IW21" s="227"/>
      <c r="IX21" s="227"/>
      <c r="IY21" s="227"/>
      <c r="IZ21" s="227"/>
      <c r="JA21" s="227"/>
      <c r="JB21" s="227"/>
      <c r="JC21" s="227"/>
      <c r="JD21" s="227"/>
      <c r="JE21" s="227"/>
      <c r="JF21" s="227"/>
      <c r="JG21" s="227"/>
      <c r="JH21" s="227"/>
      <c r="JI21" s="227"/>
      <c r="JJ21" s="227"/>
      <c r="JK21" s="227"/>
      <c r="JL21" s="227"/>
      <c r="JM21" s="227"/>
      <c r="JN21" s="227"/>
      <c r="JO21" s="227"/>
      <c r="JP21" s="227"/>
      <c r="JQ21" s="227"/>
      <c r="JR21" s="227"/>
      <c r="JS21" s="227"/>
      <c r="JT21" s="227"/>
      <c r="JU21" s="227"/>
      <c r="JV21" s="227"/>
      <c r="JW21" s="227"/>
      <c r="JX21" s="227"/>
      <c r="JY21" s="227"/>
      <c r="JZ21" s="227"/>
      <c r="KA21" s="227"/>
      <c r="KB21" s="227"/>
      <c r="KC21" s="227"/>
      <c r="KD21" s="227"/>
      <c r="KE21" s="227"/>
      <c r="KF21" s="227"/>
      <c r="KG21" s="227"/>
      <c r="KH21" s="227"/>
      <c r="KI21" s="227"/>
      <c r="KJ21" s="227"/>
      <c r="KK21" s="227"/>
      <c r="KL21" s="227"/>
      <c r="KM21" s="227"/>
      <c r="KN21" s="227"/>
      <c r="KO21" s="227"/>
      <c r="KP21" s="227"/>
      <c r="KQ21" s="227"/>
      <c r="KR21" s="227"/>
      <c r="KS21" s="227"/>
      <c r="KT21" s="227"/>
      <c r="KU21" s="227"/>
      <c r="KV21" s="227"/>
      <c r="KW21" s="227"/>
      <c r="KX21" s="227"/>
      <c r="KY21" s="227"/>
      <c r="KZ21" s="227"/>
      <c r="LA21" s="227"/>
      <c r="LB21" s="227"/>
      <c r="LC21" s="227"/>
      <c r="LD21" s="227"/>
      <c r="LE21" s="227"/>
      <c r="LF21" s="227"/>
      <c r="LG21" s="227"/>
      <c r="LH21" s="227"/>
      <c r="LI21" s="227"/>
      <c r="LJ21" s="227"/>
      <c r="LK21" s="227"/>
      <c r="LL21" s="227"/>
      <c r="LM21" s="227"/>
      <c r="LN21" s="227"/>
      <c r="LO21" s="227"/>
      <c r="LP21" s="227"/>
      <c r="LQ21" s="227"/>
      <c r="LR21" s="227"/>
      <c r="LS21" s="227"/>
      <c r="LT21" s="227"/>
      <c r="LU21" s="227"/>
      <c r="LV21" s="227"/>
      <c r="LW21" s="227"/>
      <c r="LX21" s="227"/>
      <c r="LY21" s="227"/>
      <c r="LZ21" s="227"/>
      <c r="MA21" s="227"/>
      <c r="MB21" s="227"/>
      <c r="MC21" s="227"/>
      <c r="MD21" s="227"/>
      <c r="ME21" s="227"/>
      <c r="MF21" s="227"/>
      <c r="MG21" s="227"/>
      <c r="MH21" s="227"/>
      <c r="MI21" s="227"/>
      <c r="MJ21" s="227"/>
      <c r="MK21" s="227"/>
      <c r="ML21" s="227"/>
      <c r="MM21" s="227"/>
      <c r="MN21" s="227"/>
      <c r="MO21" s="227"/>
      <c r="MP21" s="227"/>
      <c r="MQ21" s="227"/>
      <c r="MR21" s="227"/>
      <c r="MS21" s="227"/>
      <c r="MT21" s="227"/>
      <c r="MU21" s="227"/>
      <c r="MV21" s="227"/>
      <c r="MW21" s="227"/>
      <c r="MX21" s="227"/>
      <c r="MY21" s="227"/>
      <c r="MZ21" s="227"/>
      <c r="NA21" s="227"/>
      <c r="NB21" s="227"/>
      <c r="NC21" s="227"/>
      <c r="ND21" s="227"/>
      <c r="NE21" s="227"/>
      <c r="NF21" s="227"/>
      <c r="NG21" s="227"/>
      <c r="NH21" s="227"/>
      <c r="NI21" s="227"/>
      <c r="NJ21" s="227"/>
      <c r="NK21" s="227"/>
      <c r="NL21" s="227"/>
      <c r="NM21" s="227"/>
      <c r="NN21" s="227"/>
      <c r="NO21" s="227"/>
      <c r="NP21" s="227"/>
      <c r="NQ21" s="227"/>
      <c r="NR21" s="227"/>
      <c r="NS21" s="227"/>
      <c r="NT21" s="227"/>
      <c r="NU21" s="227"/>
      <c r="NV21" s="227"/>
      <c r="NW21" s="227"/>
      <c r="NX21" s="227"/>
      <c r="NY21" s="227"/>
      <c r="NZ21" s="227"/>
      <c r="OA21" s="227"/>
      <c r="OB21" s="227"/>
      <c r="OC21" s="227"/>
      <c r="OD21" s="227"/>
      <c r="OE21" s="227"/>
      <c r="OF21" s="227"/>
      <c r="OG21" s="227"/>
      <c r="OH21" s="227"/>
      <c r="OI21" s="227"/>
      <c r="OJ21" s="227"/>
      <c r="OK21" s="227"/>
      <c r="OL21" s="227"/>
      <c r="OM21" s="227"/>
      <c r="ON21" s="227"/>
      <c r="OO21" s="227"/>
      <c r="OP21" s="227"/>
      <c r="OQ21" s="227"/>
      <c r="OR21" s="227"/>
      <c r="OS21" s="227"/>
      <c r="OT21" s="227"/>
      <c r="OU21" s="227"/>
      <c r="OV21" s="227"/>
      <c r="OW21" s="227"/>
      <c r="OX21" s="227"/>
      <c r="OY21" s="227"/>
      <c r="OZ21" s="227"/>
      <c r="PA21" s="227"/>
      <c r="PB21" s="227"/>
      <c r="PC21" s="227"/>
      <c r="PD21" s="227"/>
      <c r="PE21" s="227"/>
      <c r="PF21" s="227"/>
      <c r="PG21" s="227"/>
      <c r="PH21" s="227"/>
      <c r="PI21" s="227"/>
      <c r="PJ21" s="227"/>
      <c r="PK21" s="227"/>
      <c r="PL21" s="227"/>
      <c r="PM21" s="227"/>
      <c r="PN21" s="227"/>
      <c r="PO21" s="227"/>
      <c r="PP21" s="227"/>
      <c r="PQ21" s="227"/>
      <c r="PR21" s="227"/>
      <c r="PS21" s="227"/>
      <c r="PT21" s="227"/>
      <c r="PU21" s="227"/>
      <c r="PV21" s="227"/>
      <c r="PW21" s="227"/>
      <c r="PX21" s="227"/>
      <c r="PY21" s="227"/>
      <c r="PZ21" s="227"/>
      <c r="QA21" s="227"/>
      <c r="QB21" s="227"/>
      <c r="QC21" s="227"/>
      <c r="QD21" s="227"/>
      <c r="QE21" s="227"/>
      <c r="QF21" s="227"/>
      <c r="QG21" s="227"/>
      <c r="QH21" s="227"/>
      <c r="QI21" s="227"/>
      <c r="QJ21" s="227"/>
      <c r="QK21" s="227"/>
      <c r="QL21" s="227"/>
      <c r="QM21" s="227"/>
      <c r="QN21" s="227"/>
      <c r="QO21" s="227"/>
      <c r="QP21" s="227"/>
      <c r="QQ21" s="227"/>
      <c r="QR21" s="227"/>
      <c r="QS21" s="227"/>
      <c r="QT21" s="227"/>
      <c r="QU21" s="227"/>
      <c r="QV21" s="227"/>
      <c r="QW21" s="227"/>
      <c r="QX21" s="227"/>
      <c r="QY21" s="227"/>
      <c r="QZ21" s="227"/>
      <c r="RA21" s="227"/>
      <c r="RB21" s="227"/>
      <c r="RC21" s="227"/>
      <c r="RD21" s="227"/>
      <c r="RE21" s="227"/>
      <c r="RF21" s="227"/>
      <c r="RG21" s="227"/>
      <c r="RH21" s="227"/>
    </row>
    <row r="22" spans="1:476" ht="15.75" hidden="1" customHeight="1">
      <c r="A22" s="50"/>
      <c r="B22" s="50"/>
      <c r="C22" s="211"/>
      <c r="D22" s="386"/>
      <c r="E22" s="82">
        <f t="shared" si="81"/>
        <v>0</v>
      </c>
      <c r="F22" s="387"/>
      <c r="G22" s="51"/>
      <c r="H22" s="70">
        <f t="shared" si="82"/>
        <v>0</v>
      </c>
      <c r="I22" s="70">
        <f t="shared" si="83"/>
        <v>0</v>
      </c>
      <c r="J22" s="70">
        <f t="shared" si="84"/>
        <v>0</v>
      </c>
      <c r="K22" s="70">
        <f t="shared" si="85"/>
        <v>0</v>
      </c>
      <c r="L22" s="70">
        <f t="shared" si="86"/>
        <v>0</v>
      </c>
      <c r="M22" s="70">
        <f t="shared" si="87"/>
        <v>0</v>
      </c>
      <c r="N22" s="70">
        <f t="shared" si="88"/>
        <v>0</v>
      </c>
      <c r="O22" s="70">
        <f t="shared" si="89"/>
        <v>0</v>
      </c>
      <c r="P22" s="70">
        <f t="shared" si="90"/>
        <v>0</v>
      </c>
      <c r="Q22" s="70">
        <f t="shared" si="91"/>
        <v>0</v>
      </c>
      <c r="R22" s="70">
        <f t="shared" si="92"/>
        <v>0</v>
      </c>
      <c r="S22" s="70">
        <f t="shared" si="93"/>
        <v>0</v>
      </c>
      <c r="T22" s="70">
        <f t="shared" si="94"/>
        <v>0</v>
      </c>
      <c r="U22" s="70">
        <f t="shared" si="95"/>
        <v>0</v>
      </c>
      <c r="V22" s="70">
        <f t="shared" si="96"/>
        <v>0</v>
      </c>
      <c r="W22" s="70">
        <f t="shared" si="97"/>
        <v>0</v>
      </c>
      <c r="X22" s="70">
        <f t="shared" si="98"/>
        <v>0</v>
      </c>
      <c r="Y22" s="70">
        <f t="shared" si="99"/>
        <v>0</v>
      </c>
      <c r="Z22" s="70">
        <f t="shared" si="100"/>
        <v>0</v>
      </c>
      <c r="AA22" s="70">
        <f t="shared" si="101"/>
        <v>0</v>
      </c>
      <c r="AB22" s="70">
        <f t="shared" si="102"/>
        <v>0</v>
      </c>
      <c r="AC22" s="70">
        <f t="shared" si="103"/>
        <v>0</v>
      </c>
      <c r="AD22" s="70">
        <f t="shared" si="104"/>
        <v>0</v>
      </c>
      <c r="AE22" s="70">
        <f t="shared" si="105"/>
        <v>0</v>
      </c>
      <c r="AF22" s="70">
        <f t="shared" si="106"/>
        <v>0</v>
      </c>
      <c r="AG22" s="70">
        <f t="shared" si="107"/>
        <v>0</v>
      </c>
      <c r="AH22" s="70">
        <f t="shared" si="108"/>
        <v>0</v>
      </c>
      <c r="AI22" s="70">
        <f t="shared" si="109"/>
        <v>0</v>
      </c>
      <c r="AJ22" s="70">
        <f t="shared" si="110"/>
        <v>0</v>
      </c>
      <c r="AK22" s="70">
        <f t="shared" si="111"/>
        <v>0</v>
      </c>
      <c r="AL22" s="70">
        <f t="shared" si="118"/>
        <v>0</v>
      </c>
      <c r="AM22" s="70">
        <f t="shared" si="118"/>
        <v>0</v>
      </c>
      <c r="AN22" s="70">
        <f t="shared" si="118"/>
        <v>0</v>
      </c>
      <c r="AO22" s="70">
        <f t="shared" si="118"/>
        <v>0</v>
      </c>
      <c r="AP22" s="70">
        <f t="shared" si="118"/>
        <v>0</v>
      </c>
      <c r="AQ22" s="70">
        <f t="shared" si="118"/>
        <v>0</v>
      </c>
      <c r="AR22" s="70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  <c r="EZ22" s="227"/>
      <c r="FA22" s="227"/>
      <c r="FB22" s="227"/>
      <c r="FC22" s="227"/>
      <c r="FD22" s="227"/>
      <c r="FE22" s="227"/>
      <c r="FF22" s="227"/>
      <c r="FG22" s="227"/>
      <c r="FH22" s="227"/>
      <c r="FI22" s="227"/>
      <c r="FJ22" s="227"/>
      <c r="FK22" s="227"/>
      <c r="FL22" s="227"/>
      <c r="FM22" s="227"/>
      <c r="FN22" s="227"/>
      <c r="FO22" s="227"/>
      <c r="FP22" s="227"/>
      <c r="FQ22" s="227"/>
      <c r="FR22" s="227"/>
      <c r="FS22" s="227"/>
      <c r="FT22" s="227"/>
      <c r="FU22" s="227"/>
      <c r="FV22" s="227"/>
      <c r="FW22" s="227"/>
      <c r="FX22" s="227"/>
      <c r="FY22" s="227"/>
      <c r="FZ22" s="227"/>
      <c r="GA22" s="227"/>
      <c r="GB22" s="227"/>
      <c r="GC22" s="227"/>
      <c r="GD22" s="227"/>
      <c r="GE22" s="227"/>
      <c r="GF22" s="227"/>
      <c r="GG22" s="227"/>
      <c r="GH22" s="227"/>
      <c r="GI22" s="227"/>
      <c r="GJ22" s="227"/>
      <c r="GK22" s="227"/>
      <c r="GL22" s="227"/>
      <c r="GM22" s="227"/>
      <c r="GN22" s="227"/>
      <c r="GO22" s="227"/>
      <c r="GP22" s="227"/>
      <c r="GQ22" s="227"/>
      <c r="GR22" s="227"/>
      <c r="GS22" s="227"/>
      <c r="GT22" s="227"/>
      <c r="GU22" s="227"/>
      <c r="GV22" s="227"/>
      <c r="GW22" s="227"/>
      <c r="GX22" s="227"/>
      <c r="GY22" s="227"/>
      <c r="GZ22" s="227"/>
      <c r="HA22" s="227"/>
      <c r="HB22" s="227"/>
      <c r="HC22" s="227"/>
      <c r="HD22" s="227"/>
      <c r="HE22" s="227"/>
      <c r="HF22" s="227"/>
      <c r="HG22" s="227"/>
      <c r="HH22" s="227"/>
      <c r="HI22" s="227"/>
      <c r="HJ22" s="227"/>
      <c r="HK22" s="227"/>
      <c r="HL22" s="227"/>
      <c r="HM22" s="227"/>
      <c r="HN22" s="227"/>
      <c r="HO22" s="227"/>
      <c r="HP22" s="227"/>
      <c r="HQ22" s="227"/>
      <c r="HR22" s="227"/>
      <c r="HS22" s="227"/>
      <c r="HT22" s="227"/>
      <c r="HU22" s="227"/>
      <c r="HV22" s="227"/>
      <c r="HW22" s="227"/>
      <c r="HX22" s="227"/>
      <c r="HY22" s="227"/>
      <c r="HZ22" s="227"/>
      <c r="IA22" s="227"/>
      <c r="IB22" s="227"/>
      <c r="IC22" s="227"/>
      <c r="ID22" s="227"/>
      <c r="IE22" s="227"/>
      <c r="IF22" s="227"/>
      <c r="IG22" s="227"/>
      <c r="IH22" s="227"/>
      <c r="II22" s="227"/>
      <c r="IJ22" s="227"/>
      <c r="IK22" s="227"/>
      <c r="IL22" s="227"/>
      <c r="IM22" s="227"/>
      <c r="IN22" s="227"/>
      <c r="IO22" s="227"/>
      <c r="IP22" s="227"/>
      <c r="IQ22" s="227"/>
      <c r="IR22" s="227"/>
      <c r="IS22" s="227"/>
      <c r="IT22" s="227"/>
      <c r="IU22" s="227"/>
      <c r="IV22" s="227"/>
      <c r="IW22" s="227"/>
      <c r="IX22" s="227"/>
      <c r="IY22" s="227"/>
      <c r="IZ22" s="227"/>
      <c r="JA22" s="227"/>
      <c r="JB22" s="227"/>
      <c r="JC22" s="227"/>
      <c r="JD22" s="227"/>
      <c r="JE22" s="227"/>
      <c r="JF22" s="227"/>
      <c r="JG22" s="227"/>
      <c r="JH22" s="227"/>
      <c r="JI22" s="227"/>
      <c r="JJ22" s="227"/>
      <c r="JK22" s="227"/>
      <c r="JL22" s="227"/>
      <c r="JM22" s="227"/>
      <c r="JN22" s="227"/>
      <c r="JO22" s="227"/>
      <c r="JP22" s="227"/>
      <c r="JQ22" s="227"/>
      <c r="JR22" s="227"/>
      <c r="JS22" s="227"/>
      <c r="JT22" s="227"/>
      <c r="JU22" s="227"/>
      <c r="JV22" s="227"/>
      <c r="JW22" s="227"/>
      <c r="JX22" s="227"/>
      <c r="JY22" s="227"/>
      <c r="JZ22" s="227"/>
      <c r="KA22" s="227"/>
      <c r="KB22" s="227"/>
      <c r="KC22" s="227"/>
      <c r="KD22" s="227"/>
      <c r="KE22" s="227"/>
      <c r="KF22" s="227"/>
      <c r="KG22" s="227"/>
      <c r="KH22" s="227"/>
      <c r="KI22" s="227"/>
      <c r="KJ22" s="227"/>
      <c r="KK22" s="227"/>
      <c r="KL22" s="227"/>
      <c r="KM22" s="227"/>
      <c r="KN22" s="227"/>
      <c r="KO22" s="227"/>
      <c r="KP22" s="227"/>
      <c r="KQ22" s="227"/>
      <c r="KR22" s="227"/>
      <c r="KS22" s="227"/>
      <c r="KT22" s="227"/>
      <c r="KU22" s="227"/>
      <c r="KV22" s="227"/>
      <c r="KW22" s="227"/>
      <c r="KX22" s="227"/>
      <c r="KY22" s="227"/>
      <c r="KZ22" s="227"/>
      <c r="LA22" s="227"/>
      <c r="LB22" s="227"/>
      <c r="LC22" s="227"/>
      <c r="LD22" s="227"/>
      <c r="LE22" s="227"/>
      <c r="LF22" s="227"/>
      <c r="LG22" s="227"/>
      <c r="LH22" s="227"/>
      <c r="LI22" s="227"/>
      <c r="LJ22" s="227"/>
      <c r="LK22" s="227"/>
      <c r="LL22" s="227"/>
      <c r="LM22" s="227"/>
      <c r="LN22" s="227"/>
      <c r="LO22" s="227"/>
      <c r="LP22" s="227"/>
      <c r="LQ22" s="227"/>
      <c r="LR22" s="227"/>
      <c r="LS22" s="227"/>
      <c r="LT22" s="227"/>
      <c r="LU22" s="227"/>
      <c r="LV22" s="227"/>
      <c r="LW22" s="227"/>
      <c r="LX22" s="227"/>
      <c r="LY22" s="227"/>
      <c r="LZ22" s="227"/>
      <c r="MA22" s="227"/>
      <c r="MB22" s="227"/>
      <c r="MC22" s="227"/>
      <c r="MD22" s="227"/>
      <c r="ME22" s="227"/>
      <c r="MF22" s="227"/>
      <c r="MG22" s="227"/>
      <c r="MH22" s="227"/>
      <c r="MI22" s="227"/>
      <c r="MJ22" s="227"/>
      <c r="MK22" s="227"/>
      <c r="ML22" s="227"/>
      <c r="MM22" s="227"/>
      <c r="MN22" s="227"/>
      <c r="MO22" s="227"/>
      <c r="MP22" s="227"/>
      <c r="MQ22" s="227"/>
      <c r="MR22" s="227"/>
      <c r="MS22" s="227"/>
      <c r="MT22" s="227"/>
      <c r="MU22" s="227"/>
      <c r="MV22" s="227"/>
      <c r="MW22" s="227"/>
      <c r="MX22" s="227"/>
      <c r="MY22" s="227"/>
      <c r="MZ22" s="227"/>
      <c r="NA22" s="227"/>
      <c r="NB22" s="227"/>
      <c r="NC22" s="227"/>
      <c r="ND22" s="227"/>
      <c r="NE22" s="227"/>
      <c r="NF22" s="227"/>
      <c r="NG22" s="227"/>
      <c r="NH22" s="227"/>
      <c r="NI22" s="227"/>
      <c r="NJ22" s="227"/>
      <c r="NK22" s="227"/>
      <c r="NL22" s="227"/>
      <c r="NM22" s="227"/>
      <c r="NN22" s="227"/>
      <c r="NO22" s="227"/>
      <c r="NP22" s="227"/>
      <c r="NQ22" s="227"/>
      <c r="NR22" s="227"/>
      <c r="NS22" s="227"/>
      <c r="NT22" s="227"/>
      <c r="NU22" s="227"/>
      <c r="NV22" s="227"/>
      <c r="NW22" s="227"/>
      <c r="NX22" s="227"/>
      <c r="NY22" s="227"/>
      <c r="NZ22" s="227"/>
      <c r="OA22" s="227"/>
      <c r="OB22" s="227"/>
      <c r="OC22" s="227"/>
      <c r="OD22" s="227"/>
      <c r="OE22" s="227"/>
      <c r="OF22" s="227"/>
      <c r="OG22" s="227"/>
      <c r="OH22" s="227"/>
      <c r="OI22" s="227"/>
      <c r="OJ22" s="227"/>
      <c r="OK22" s="227"/>
      <c r="OL22" s="227"/>
      <c r="OM22" s="227"/>
      <c r="ON22" s="227"/>
      <c r="OO22" s="227"/>
      <c r="OP22" s="227"/>
      <c r="OQ22" s="227"/>
      <c r="OR22" s="227"/>
      <c r="OS22" s="227"/>
      <c r="OT22" s="227"/>
      <c r="OU22" s="227"/>
      <c r="OV22" s="227"/>
      <c r="OW22" s="227"/>
      <c r="OX22" s="227"/>
      <c r="OY22" s="227"/>
      <c r="OZ22" s="227"/>
      <c r="PA22" s="227"/>
      <c r="PB22" s="227"/>
      <c r="PC22" s="227"/>
      <c r="PD22" s="227"/>
      <c r="PE22" s="227"/>
      <c r="PF22" s="227"/>
      <c r="PG22" s="227"/>
      <c r="PH22" s="227"/>
      <c r="PI22" s="227"/>
      <c r="PJ22" s="227"/>
      <c r="PK22" s="227"/>
      <c r="PL22" s="227"/>
      <c r="PM22" s="227"/>
      <c r="PN22" s="227"/>
      <c r="PO22" s="227"/>
      <c r="PP22" s="227"/>
      <c r="PQ22" s="227"/>
      <c r="PR22" s="227"/>
      <c r="PS22" s="227"/>
      <c r="PT22" s="227"/>
      <c r="PU22" s="227"/>
      <c r="PV22" s="227"/>
      <c r="PW22" s="227"/>
      <c r="PX22" s="227"/>
      <c r="PY22" s="227"/>
      <c r="PZ22" s="227"/>
      <c r="QA22" s="227"/>
      <c r="QB22" s="227"/>
      <c r="QC22" s="227"/>
      <c r="QD22" s="227"/>
      <c r="QE22" s="227"/>
      <c r="QF22" s="227"/>
      <c r="QG22" s="227"/>
      <c r="QH22" s="227"/>
      <c r="QI22" s="227"/>
      <c r="QJ22" s="227"/>
      <c r="QK22" s="227"/>
      <c r="QL22" s="227"/>
      <c r="QM22" s="227"/>
      <c r="QN22" s="227"/>
      <c r="QO22" s="227"/>
      <c r="QP22" s="227"/>
      <c r="QQ22" s="227"/>
      <c r="QR22" s="227"/>
      <c r="QS22" s="227"/>
      <c r="QT22" s="227"/>
      <c r="QU22" s="227"/>
      <c r="QV22" s="227"/>
      <c r="QW22" s="227"/>
      <c r="QX22" s="227"/>
      <c r="QY22" s="227"/>
      <c r="QZ22" s="227"/>
      <c r="RA22" s="227"/>
      <c r="RB22" s="227"/>
      <c r="RC22" s="227"/>
      <c r="RD22" s="227"/>
      <c r="RE22" s="227"/>
      <c r="RF22" s="227"/>
      <c r="RG22" s="227"/>
      <c r="RH22" s="227"/>
    </row>
    <row r="23" spans="1:476" ht="15.75" hidden="1" customHeight="1">
      <c r="A23" s="50"/>
      <c r="B23" s="50" t="s">
        <v>362</v>
      </c>
      <c r="C23" s="211"/>
      <c r="D23" s="386"/>
      <c r="E23" s="82">
        <f t="shared" si="81"/>
        <v>0</v>
      </c>
      <c r="F23" s="387"/>
      <c r="G23" s="51"/>
      <c r="H23" s="70">
        <f t="shared" si="82"/>
        <v>0</v>
      </c>
      <c r="I23" s="70">
        <f t="shared" si="83"/>
        <v>0</v>
      </c>
      <c r="J23" s="70">
        <f t="shared" si="84"/>
        <v>0</v>
      </c>
      <c r="K23" s="70">
        <f t="shared" si="85"/>
        <v>0</v>
      </c>
      <c r="L23" s="70">
        <f t="shared" si="86"/>
        <v>0</v>
      </c>
      <c r="M23" s="70">
        <f t="shared" si="87"/>
        <v>0</v>
      </c>
      <c r="N23" s="70">
        <f t="shared" si="88"/>
        <v>0</v>
      </c>
      <c r="O23" s="70">
        <f t="shared" si="89"/>
        <v>0</v>
      </c>
      <c r="P23" s="70">
        <f t="shared" si="90"/>
        <v>0</v>
      </c>
      <c r="Q23" s="70">
        <f t="shared" si="91"/>
        <v>0</v>
      </c>
      <c r="R23" s="70">
        <f t="shared" si="92"/>
        <v>0</v>
      </c>
      <c r="S23" s="70">
        <f t="shared" si="93"/>
        <v>0</v>
      </c>
      <c r="T23" s="70">
        <f t="shared" si="94"/>
        <v>0</v>
      </c>
      <c r="U23" s="70">
        <f t="shared" si="95"/>
        <v>0</v>
      </c>
      <c r="V23" s="70">
        <f t="shared" si="96"/>
        <v>0</v>
      </c>
      <c r="W23" s="70">
        <f t="shared" si="97"/>
        <v>0</v>
      </c>
      <c r="X23" s="70">
        <f t="shared" si="98"/>
        <v>0</v>
      </c>
      <c r="Y23" s="70">
        <f t="shared" si="99"/>
        <v>0</v>
      </c>
      <c r="Z23" s="70">
        <f t="shared" si="100"/>
        <v>0</v>
      </c>
      <c r="AA23" s="70">
        <f t="shared" si="101"/>
        <v>0</v>
      </c>
      <c r="AB23" s="70">
        <f t="shared" si="102"/>
        <v>0</v>
      </c>
      <c r="AC23" s="70">
        <f t="shared" si="103"/>
        <v>0</v>
      </c>
      <c r="AD23" s="70">
        <f t="shared" si="104"/>
        <v>0</v>
      </c>
      <c r="AE23" s="70">
        <f t="shared" si="105"/>
        <v>0</v>
      </c>
      <c r="AF23" s="70">
        <f t="shared" si="106"/>
        <v>0</v>
      </c>
      <c r="AG23" s="70">
        <f t="shared" si="107"/>
        <v>0</v>
      </c>
      <c r="AH23" s="70">
        <f t="shared" si="108"/>
        <v>0</v>
      </c>
      <c r="AI23" s="70">
        <f t="shared" si="109"/>
        <v>0</v>
      </c>
      <c r="AJ23" s="70">
        <f t="shared" si="110"/>
        <v>0</v>
      </c>
      <c r="AK23" s="70">
        <f t="shared" si="111"/>
        <v>0</v>
      </c>
      <c r="AL23" s="70">
        <f t="shared" si="118"/>
        <v>0</v>
      </c>
      <c r="AM23" s="70">
        <f t="shared" si="118"/>
        <v>0</v>
      </c>
      <c r="AN23" s="70">
        <f t="shared" si="118"/>
        <v>0</v>
      </c>
      <c r="AO23" s="70">
        <f t="shared" si="118"/>
        <v>0</v>
      </c>
      <c r="AP23" s="70">
        <f t="shared" si="118"/>
        <v>0</v>
      </c>
      <c r="AQ23" s="70">
        <f t="shared" si="118"/>
        <v>0</v>
      </c>
      <c r="AR23" s="70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7"/>
      <c r="DC23" s="227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27"/>
      <c r="EX23" s="227"/>
      <c r="EY23" s="227"/>
      <c r="EZ23" s="227"/>
      <c r="FA23" s="227"/>
      <c r="FB23" s="227"/>
      <c r="FC23" s="227"/>
      <c r="FD23" s="227"/>
      <c r="FE23" s="227"/>
      <c r="FF23" s="227"/>
      <c r="FG23" s="227"/>
      <c r="FH23" s="227"/>
      <c r="FI23" s="227"/>
      <c r="FJ23" s="227"/>
      <c r="FK23" s="227"/>
      <c r="FL23" s="227"/>
      <c r="FM23" s="227"/>
      <c r="FN23" s="227"/>
      <c r="FO23" s="227"/>
      <c r="FP23" s="227"/>
      <c r="FQ23" s="227"/>
      <c r="FR23" s="227"/>
      <c r="FS23" s="227"/>
      <c r="FT23" s="227"/>
      <c r="FU23" s="227"/>
      <c r="FV23" s="227"/>
      <c r="FW23" s="227"/>
      <c r="FX23" s="227"/>
      <c r="FY23" s="227"/>
      <c r="FZ23" s="227"/>
      <c r="GA23" s="227"/>
      <c r="GB23" s="227"/>
      <c r="GC23" s="227"/>
      <c r="GD23" s="227"/>
      <c r="GE23" s="227"/>
      <c r="GF23" s="227"/>
      <c r="GG23" s="227"/>
      <c r="GH23" s="227"/>
      <c r="GI23" s="227"/>
      <c r="GJ23" s="227"/>
      <c r="GK23" s="227"/>
      <c r="GL23" s="227"/>
      <c r="GM23" s="227"/>
      <c r="GN23" s="227"/>
      <c r="GO23" s="227"/>
      <c r="GP23" s="227"/>
      <c r="GQ23" s="227"/>
      <c r="GR23" s="227"/>
      <c r="GS23" s="227"/>
      <c r="GT23" s="227"/>
      <c r="GU23" s="227"/>
      <c r="GV23" s="227"/>
      <c r="GW23" s="227"/>
      <c r="GX23" s="227"/>
      <c r="GY23" s="227"/>
      <c r="GZ23" s="227"/>
      <c r="HA23" s="227"/>
      <c r="HB23" s="227"/>
      <c r="HC23" s="227"/>
      <c r="HD23" s="227"/>
      <c r="HE23" s="227"/>
      <c r="HF23" s="227"/>
      <c r="HG23" s="227"/>
      <c r="HH23" s="227"/>
      <c r="HI23" s="227"/>
      <c r="HJ23" s="227"/>
      <c r="HK23" s="227"/>
      <c r="HL23" s="227"/>
      <c r="HM23" s="227"/>
      <c r="HN23" s="227"/>
      <c r="HO23" s="227"/>
      <c r="HP23" s="227"/>
      <c r="HQ23" s="227"/>
      <c r="HR23" s="227"/>
      <c r="HS23" s="227"/>
      <c r="HT23" s="227"/>
      <c r="HU23" s="227"/>
      <c r="HV23" s="227"/>
      <c r="HW23" s="227"/>
      <c r="HX23" s="227"/>
      <c r="HY23" s="227"/>
      <c r="HZ23" s="227"/>
      <c r="IA23" s="227"/>
      <c r="IB23" s="227"/>
      <c r="IC23" s="227"/>
      <c r="ID23" s="227"/>
      <c r="IE23" s="227"/>
      <c r="IF23" s="227"/>
      <c r="IG23" s="227"/>
      <c r="IH23" s="227"/>
      <c r="II23" s="227"/>
      <c r="IJ23" s="227"/>
      <c r="IK23" s="227"/>
      <c r="IL23" s="227"/>
      <c r="IM23" s="227"/>
      <c r="IN23" s="227"/>
      <c r="IO23" s="227"/>
      <c r="IP23" s="227"/>
      <c r="IQ23" s="227"/>
      <c r="IR23" s="227"/>
      <c r="IS23" s="227"/>
      <c r="IT23" s="227"/>
      <c r="IU23" s="227"/>
      <c r="IV23" s="227"/>
      <c r="IW23" s="227"/>
      <c r="IX23" s="227"/>
      <c r="IY23" s="227"/>
      <c r="IZ23" s="227"/>
      <c r="JA23" s="227"/>
      <c r="JB23" s="227"/>
      <c r="JC23" s="227"/>
      <c r="JD23" s="227"/>
      <c r="JE23" s="227"/>
      <c r="JF23" s="227"/>
      <c r="JG23" s="227"/>
      <c r="JH23" s="227"/>
      <c r="JI23" s="227"/>
      <c r="JJ23" s="227"/>
      <c r="JK23" s="227"/>
      <c r="JL23" s="227"/>
      <c r="JM23" s="227"/>
      <c r="JN23" s="227"/>
      <c r="JO23" s="227"/>
      <c r="JP23" s="227"/>
      <c r="JQ23" s="227"/>
      <c r="JR23" s="227"/>
      <c r="JS23" s="227"/>
      <c r="JT23" s="227"/>
      <c r="JU23" s="227"/>
      <c r="JV23" s="227"/>
      <c r="JW23" s="227"/>
      <c r="JX23" s="227"/>
      <c r="JY23" s="227"/>
      <c r="JZ23" s="227"/>
      <c r="KA23" s="227"/>
      <c r="KB23" s="227"/>
      <c r="KC23" s="227"/>
      <c r="KD23" s="227"/>
      <c r="KE23" s="227"/>
      <c r="KF23" s="227"/>
      <c r="KG23" s="227"/>
      <c r="KH23" s="227"/>
      <c r="KI23" s="227"/>
      <c r="KJ23" s="227"/>
      <c r="KK23" s="227"/>
      <c r="KL23" s="227"/>
      <c r="KM23" s="227"/>
      <c r="KN23" s="227"/>
      <c r="KO23" s="227"/>
      <c r="KP23" s="227"/>
      <c r="KQ23" s="227"/>
      <c r="KR23" s="227"/>
      <c r="KS23" s="227"/>
      <c r="KT23" s="227"/>
      <c r="KU23" s="227"/>
      <c r="KV23" s="227"/>
      <c r="KW23" s="227"/>
      <c r="KX23" s="227"/>
      <c r="KY23" s="227"/>
      <c r="KZ23" s="227"/>
      <c r="LA23" s="227"/>
      <c r="LB23" s="227"/>
      <c r="LC23" s="227"/>
      <c r="LD23" s="227"/>
      <c r="LE23" s="227"/>
      <c r="LF23" s="227"/>
      <c r="LG23" s="227"/>
      <c r="LH23" s="227"/>
      <c r="LI23" s="227"/>
      <c r="LJ23" s="227"/>
      <c r="LK23" s="227"/>
      <c r="LL23" s="227"/>
      <c r="LM23" s="227"/>
      <c r="LN23" s="227"/>
      <c r="LO23" s="227"/>
      <c r="LP23" s="227"/>
      <c r="LQ23" s="227"/>
      <c r="LR23" s="227"/>
      <c r="LS23" s="227"/>
      <c r="LT23" s="227"/>
      <c r="LU23" s="227"/>
      <c r="LV23" s="227"/>
      <c r="LW23" s="227"/>
      <c r="LX23" s="227"/>
      <c r="LY23" s="227"/>
      <c r="LZ23" s="227"/>
      <c r="MA23" s="227"/>
      <c r="MB23" s="227"/>
      <c r="MC23" s="227"/>
      <c r="MD23" s="227"/>
      <c r="ME23" s="227"/>
      <c r="MF23" s="227"/>
      <c r="MG23" s="227"/>
      <c r="MH23" s="227"/>
      <c r="MI23" s="227"/>
      <c r="MJ23" s="227"/>
      <c r="MK23" s="227"/>
      <c r="ML23" s="227"/>
      <c r="MM23" s="227"/>
      <c r="MN23" s="227"/>
      <c r="MO23" s="227"/>
      <c r="MP23" s="227"/>
      <c r="MQ23" s="227"/>
      <c r="MR23" s="227"/>
      <c r="MS23" s="227"/>
      <c r="MT23" s="227"/>
      <c r="MU23" s="227"/>
      <c r="MV23" s="227"/>
      <c r="MW23" s="227"/>
      <c r="MX23" s="227"/>
      <c r="MY23" s="227"/>
      <c r="MZ23" s="227"/>
      <c r="NA23" s="227"/>
      <c r="NB23" s="227"/>
      <c r="NC23" s="227"/>
      <c r="ND23" s="227"/>
      <c r="NE23" s="227"/>
      <c r="NF23" s="227"/>
      <c r="NG23" s="227"/>
      <c r="NH23" s="227"/>
      <c r="NI23" s="227"/>
      <c r="NJ23" s="227"/>
      <c r="NK23" s="227"/>
      <c r="NL23" s="227"/>
      <c r="NM23" s="227"/>
      <c r="NN23" s="227"/>
      <c r="NO23" s="227"/>
      <c r="NP23" s="227"/>
      <c r="NQ23" s="227"/>
      <c r="NR23" s="227"/>
      <c r="NS23" s="227"/>
      <c r="NT23" s="227"/>
      <c r="NU23" s="227"/>
      <c r="NV23" s="227"/>
      <c r="NW23" s="227"/>
      <c r="NX23" s="227"/>
      <c r="NY23" s="227"/>
      <c r="NZ23" s="227"/>
      <c r="OA23" s="227"/>
      <c r="OB23" s="227"/>
      <c r="OC23" s="227"/>
      <c r="OD23" s="227"/>
      <c r="OE23" s="227"/>
      <c r="OF23" s="227"/>
      <c r="OG23" s="227"/>
      <c r="OH23" s="227"/>
      <c r="OI23" s="227"/>
      <c r="OJ23" s="227"/>
      <c r="OK23" s="227"/>
      <c r="OL23" s="227"/>
      <c r="OM23" s="227"/>
      <c r="ON23" s="227"/>
      <c r="OO23" s="227"/>
      <c r="OP23" s="227"/>
      <c r="OQ23" s="227"/>
      <c r="OR23" s="227"/>
      <c r="OS23" s="227"/>
      <c r="OT23" s="227"/>
      <c r="OU23" s="227"/>
      <c r="OV23" s="227"/>
      <c r="OW23" s="227"/>
      <c r="OX23" s="227"/>
      <c r="OY23" s="227"/>
      <c r="OZ23" s="227"/>
      <c r="PA23" s="227"/>
      <c r="PB23" s="227"/>
      <c r="PC23" s="227"/>
      <c r="PD23" s="227"/>
      <c r="PE23" s="227"/>
      <c r="PF23" s="227"/>
      <c r="PG23" s="227"/>
      <c r="PH23" s="227"/>
      <c r="PI23" s="227"/>
      <c r="PJ23" s="227"/>
      <c r="PK23" s="227"/>
      <c r="PL23" s="227"/>
      <c r="PM23" s="227"/>
      <c r="PN23" s="227"/>
      <c r="PO23" s="227"/>
      <c r="PP23" s="227"/>
      <c r="PQ23" s="227"/>
      <c r="PR23" s="227"/>
      <c r="PS23" s="227"/>
      <c r="PT23" s="227"/>
      <c r="PU23" s="227"/>
      <c r="PV23" s="227"/>
      <c r="PW23" s="227"/>
      <c r="PX23" s="227"/>
      <c r="PY23" s="227"/>
      <c r="PZ23" s="227"/>
      <c r="QA23" s="227"/>
      <c r="QB23" s="227"/>
      <c r="QC23" s="227"/>
      <c r="QD23" s="227"/>
      <c r="QE23" s="227"/>
      <c r="QF23" s="227"/>
      <c r="QG23" s="227"/>
      <c r="QH23" s="227"/>
      <c r="QI23" s="227"/>
      <c r="QJ23" s="227"/>
      <c r="QK23" s="227"/>
      <c r="QL23" s="227"/>
      <c r="QM23" s="227"/>
      <c r="QN23" s="227"/>
      <c r="QO23" s="227"/>
      <c r="QP23" s="227"/>
      <c r="QQ23" s="227"/>
      <c r="QR23" s="227"/>
      <c r="QS23" s="227"/>
      <c r="QT23" s="227"/>
      <c r="QU23" s="227"/>
      <c r="QV23" s="227"/>
      <c r="QW23" s="227"/>
      <c r="QX23" s="227"/>
      <c r="QY23" s="227"/>
      <c r="QZ23" s="227"/>
      <c r="RA23" s="227"/>
      <c r="RB23" s="227"/>
      <c r="RC23" s="227"/>
      <c r="RD23" s="227"/>
      <c r="RE23" s="227"/>
      <c r="RF23" s="227"/>
      <c r="RG23" s="227"/>
      <c r="RH23" s="227"/>
    </row>
    <row r="24" spans="1:476" ht="15.75" customHeight="1">
      <c r="A24" s="50"/>
      <c r="B24" s="382"/>
      <c r="C24" s="389"/>
      <c r="D24" s="381"/>
      <c r="E24" s="38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</row>
    <row r="25" spans="1:476" ht="17.25" customHeight="1">
      <c r="A25" s="50"/>
      <c r="B25" s="231" t="s">
        <v>33</v>
      </c>
      <c r="C25" s="232"/>
      <c r="D25" s="233"/>
      <c r="E25" s="390">
        <f>SUM(H25:AR25)</f>
        <v>262612749.14773443</v>
      </c>
      <c r="F25" s="234"/>
      <c r="G25" s="234"/>
      <c r="H25" s="235">
        <f t="shared" ref="H25:AQ25" si="122">SUM(H18:H24)</f>
        <v>0</v>
      </c>
      <c r="I25" s="235">
        <f t="shared" si="122"/>
        <v>12022471.738370059</v>
      </c>
      <c r="J25" s="235">
        <f t="shared" si="122"/>
        <v>161643575.81617698</v>
      </c>
      <c r="K25" s="235">
        <f t="shared" si="122"/>
        <v>88946701.593187392</v>
      </c>
      <c r="L25" s="235">
        <f t="shared" si="122"/>
        <v>0</v>
      </c>
      <c r="M25" s="235">
        <f t="shared" si="122"/>
        <v>0</v>
      </c>
      <c r="N25" s="235">
        <f t="shared" si="122"/>
        <v>0</v>
      </c>
      <c r="O25" s="235">
        <f t="shared" si="122"/>
        <v>0</v>
      </c>
      <c r="P25" s="235">
        <f t="shared" si="122"/>
        <v>0</v>
      </c>
      <c r="Q25" s="235">
        <f t="shared" si="122"/>
        <v>0</v>
      </c>
      <c r="R25" s="235">
        <f t="shared" si="122"/>
        <v>0</v>
      </c>
      <c r="S25" s="235">
        <f t="shared" si="122"/>
        <v>0</v>
      </c>
      <c r="T25" s="235">
        <f t="shared" si="122"/>
        <v>0</v>
      </c>
      <c r="U25" s="235">
        <f t="shared" si="122"/>
        <v>0</v>
      </c>
      <c r="V25" s="235">
        <f t="shared" si="122"/>
        <v>0</v>
      </c>
      <c r="W25" s="235">
        <f t="shared" si="122"/>
        <v>0</v>
      </c>
      <c r="X25" s="235">
        <f t="shared" si="122"/>
        <v>0</v>
      </c>
      <c r="Y25" s="235">
        <f t="shared" si="122"/>
        <v>0</v>
      </c>
      <c r="Z25" s="235">
        <f t="shared" si="122"/>
        <v>0</v>
      </c>
      <c r="AA25" s="235">
        <f t="shared" si="122"/>
        <v>0</v>
      </c>
      <c r="AB25" s="235">
        <f t="shared" si="122"/>
        <v>0</v>
      </c>
      <c r="AC25" s="235">
        <f t="shared" si="122"/>
        <v>0</v>
      </c>
      <c r="AD25" s="235">
        <f t="shared" si="122"/>
        <v>0</v>
      </c>
      <c r="AE25" s="235">
        <f t="shared" si="122"/>
        <v>0</v>
      </c>
      <c r="AF25" s="235">
        <f t="shared" si="122"/>
        <v>0</v>
      </c>
      <c r="AG25" s="235">
        <f t="shared" si="122"/>
        <v>0</v>
      </c>
      <c r="AH25" s="235">
        <f t="shared" si="122"/>
        <v>0</v>
      </c>
      <c r="AI25" s="235">
        <f t="shared" si="122"/>
        <v>0</v>
      </c>
      <c r="AJ25" s="235">
        <f t="shared" si="122"/>
        <v>0</v>
      </c>
      <c r="AK25" s="235">
        <f t="shared" si="122"/>
        <v>0</v>
      </c>
      <c r="AL25" s="235">
        <f t="shared" si="122"/>
        <v>0</v>
      </c>
      <c r="AM25" s="235">
        <f t="shared" si="122"/>
        <v>0</v>
      </c>
      <c r="AN25" s="235">
        <f t="shared" si="122"/>
        <v>0</v>
      </c>
      <c r="AO25" s="235">
        <f t="shared" si="122"/>
        <v>0</v>
      </c>
      <c r="AP25" s="235">
        <f t="shared" si="122"/>
        <v>0</v>
      </c>
      <c r="AQ25" s="235">
        <f t="shared" si="122"/>
        <v>0</v>
      </c>
      <c r="AR25" s="82"/>
      <c r="AS25" s="235">
        <f t="shared" ref="AS25:DD25" si="123">SUM(AS18:AS24)</f>
        <v>0</v>
      </c>
      <c r="AT25" s="235">
        <f t="shared" si="123"/>
        <v>0</v>
      </c>
      <c r="AU25" s="235">
        <f t="shared" si="123"/>
        <v>0</v>
      </c>
      <c r="AV25" s="235">
        <f t="shared" si="123"/>
        <v>0</v>
      </c>
      <c r="AW25" s="235">
        <f t="shared" si="123"/>
        <v>0</v>
      </c>
      <c r="AX25" s="235">
        <f t="shared" si="123"/>
        <v>0</v>
      </c>
      <c r="AY25" s="235">
        <f t="shared" si="123"/>
        <v>0</v>
      </c>
      <c r="AZ25" s="235">
        <f t="shared" si="123"/>
        <v>0</v>
      </c>
      <c r="BA25" s="235">
        <f t="shared" si="123"/>
        <v>0</v>
      </c>
      <c r="BB25" s="235">
        <f t="shared" si="123"/>
        <v>0</v>
      </c>
      <c r="BC25" s="235">
        <f t="shared" si="123"/>
        <v>0</v>
      </c>
      <c r="BD25" s="235">
        <f t="shared" si="123"/>
        <v>0</v>
      </c>
      <c r="BE25" s="235">
        <f t="shared" si="123"/>
        <v>1001872.6448641716</v>
      </c>
      <c r="BF25" s="235">
        <f t="shared" si="123"/>
        <v>1001872.6448641716</v>
      </c>
      <c r="BG25" s="235">
        <f t="shared" si="123"/>
        <v>1001872.6448641716</v>
      </c>
      <c r="BH25" s="235">
        <f t="shared" si="123"/>
        <v>1001872.6448641716</v>
      </c>
      <c r="BI25" s="235">
        <f t="shared" si="123"/>
        <v>1001872.6448641716</v>
      </c>
      <c r="BJ25" s="235">
        <f t="shared" si="123"/>
        <v>1001872.6448641716</v>
      </c>
      <c r="BK25" s="235">
        <f t="shared" si="123"/>
        <v>1001872.6448641716</v>
      </c>
      <c r="BL25" s="235">
        <f t="shared" si="123"/>
        <v>1001872.6448641716</v>
      </c>
      <c r="BM25" s="235">
        <f t="shared" si="123"/>
        <v>1001872.6448641716</v>
      </c>
      <c r="BN25" s="235">
        <f t="shared" si="123"/>
        <v>1001872.6448641716</v>
      </c>
      <c r="BO25" s="235">
        <f t="shared" si="123"/>
        <v>1001872.6448641716</v>
      </c>
      <c r="BP25" s="235">
        <f t="shared" si="123"/>
        <v>1001872.6448641716</v>
      </c>
      <c r="BQ25" s="235">
        <f t="shared" si="123"/>
        <v>13470297.984681416</v>
      </c>
      <c r="BR25" s="235">
        <f t="shared" si="123"/>
        <v>13470297.984681416</v>
      </c>
      <c r="BS25" s="235">
        <f t="shared" si="123"/>
        <v>13470297.984681416</v>
      </c>
      <c r="BT25" s="235">
        <f t="shared" si="123"/>
        <v>13470297.984681416</v>
      </c>
      <c r="BU25" s="235">
        <f t="shared" si="123"/>
        <v>13470297.984681416</v>
      </c>
      <c r="BV25" s="235">
        <f t="shared" si="123"/>
        <v>13470297.984681416</v>
      </c>
      <c r="BW25" s="235">
        <f t="shared" si="123"/>
        <v>13470297.984681416</v>
      </c>
      <c r="BX25" s="235">
        <f t="shared" si="123"/>
        <v>13470297.984681416</v>
      </c>
      <c r="BY25" s="235">
        <f t="shared" si="123"/>
        <v>13470297.984681416</v>
      </c>
      <c r="BZ25" s="235">
        <f t="shared" si="123"/>
        <v>13470297.984681416</v>
      </c>
      <c r="CA25" s="235">
        <f t="shared" si="123"/>
        <v>13470297.984681416</v>
      </c>
      <c r="CB25" s="235">
        <f t="shared" si="123"/>
        <v>13470297.984681416</v>
      </c>
      <c r="CC25" s="235">
        <f t="shared" si="123"/>
        <v>7412225.1327656172</v>
      </c>
      <c r="CD25" s="235">
        <f t="shared" si="123"/>
        <v>7412225.1327656172</v>
      </c>
      <c r="CE25" s="235">
        <f t="shared" si="123"/>
        <v>7412225.1327656172</v>
      </c>
      <c r="CF25" s="235">
        <f t="shared" si="123"/>
        <v>7412225.1327656172</v>
      </c>
      <c r="CG25" s="235">
        <f t="shared" si="123"/>
        <v>7412225.1327656172</v>
      </c>
      <c r="CH25" s="235">
        <f t="shared" si="123"/>
        <v>7412225.1327656172</v>
      </c>
      <c r="CI25" s="235">
        <f t="shared" si="123"/>
        <v>7412225.1327656172</v>
      </c>
      <c r="CJ25" s="235">
        <f t="shared" si="123"/>
        <v>7412225.1327656172</v>
      </c>
      <c r="CK25" s="235">
        <f t="shared" si="123"/>
        <v>7412225.1327656172</v>
      </c>
      <c r="CL25" s="235">
        <f t="shared" si="123"/>
        <v>7412225.1327656172</v>
      </c>
      <c r="CM25" s="235">
        <f t="shared" si="123"/>
        <v>7412225.1327656172</v>
      </c>
      <c r="CN25" s="235">
        <f t="shared" si="123"/>
        <v>7412225.1327656172</v>
      </c>
      <c r="CO25" s="235">
        <f t="shared" si="123"/>
        <v>0</v>
      </c>
      <c r="CP25" s="235">
        <f t="shared" si="123"/>
        <v>0</v>
      </c>
      <c r="CQ25" s="235">
        <f t="shared" si="123"/>
        <v>0</v>
      </c>
      <c r="CR25" s="235">
        <f t="shared" si="123"/>
        <v>0</v>
      </c>
      <c r="CS25" s="235">
        <f t="shared" si="123"/>
        <v>0</v>
      </c>
      <c r="CT25" s="235">
        <f t="shared" si="123"/>
        <v>0</v>
      </c>
      <c r="CU25" s="235">
        <f t="shared" si="123"/>
        <v>0</v>
      </c>
      <c r="CV25" s="235">
        <f t="shared" si="123"/>
        <v>0</v>
      </c>
      <c r="CW25" s="235">
        <f t="shared" si="123"/>
        <v>0</v>
      </c>
      <c r="CX25" s="235">
        <f t="shared" si="123"/>
        <v>0</v>
      </c>
      <c r="CY25" s="235">
        <f t="shared" si="123"/>
        <v>0</v>
      </c>
      <c r="CZ25" s="235">
        <f t="shared" si="123"/>
        <v>0</v>
      </c>
      <c r="DA25" s="235">
        <f t="shared" si="123"/>
        <v>0</v>
      </c>
      <c r="DB25" s="235">
        <f t="shared" si="123"/>
        <v>0</v>
      </c>
      <c r="DC25" s="235">
        <f t="shared" si="123"/>
        <v>0</v>
      </c>
      <c r="DD25" s="235">
        <f t="shared" si="123"/>
        <v>0</v>
      </c>
      <c r="DE25" s="235">
        <f t="shared" ref="DE25:FP25" si="124">SUM(DE18:DE24)</f>
        <v>0</v>
      </c>
      <c r="DF25" s="235">
        <f t="shared" si="124"/>
        <v>0</v>
      </c>
      <c r="DG25" s="235">
        <f t="shared" si="124"/>
        <v>0</v>
      </c>
      <c r="DH25" s="235">
        <f t="shared" si="124"/>
        <v>0</v>
      </c>
      <c r="DI25" s="235">
        <f t="shared" si="124"/>
        <v>0</v>
      </c>
      <c r="DJ25" s="235">
        <f t="shared" si="124"/>
        <v>0</v>
      </c>
      <c r="DK25" s="235">
        <f t="shared" si="124"/>
        <v>0</v>
      </c>
      <c r="DL25" s="235">
        <f t="shared" si="124"/>
        <v>0</v>
      </c>
      <c r="DM25" s="235">
        <f t="shared" si="124"/>
        <v>0</v>
      </c>
      <c r="DN25" s="235">
        <f t="shared" si="124"/>
        <v>0</v>
      </c>
      <c r="DO25" s="235">
        <f t="shared" si="124"/>
        <v>0</v>
      </c>
      <c r="DP25" s="235">
        <f t="shared" si="124"/>
        <v>0</v>
      </c>
      <c r="DQ25" s="235">
        <f t="shared" si="124"/>
        <v>0</v>
      </c>
      <c r="DR25" s="235">
        <f t="shared" si="124"/>
        <v>0</v>
      </c>
      <c r="DS25" s="235">
        <f t="shared" si="124"/>
        <v>0</v>
      </c>
      <c r="DT25" s="235">
        <f t="shared" si="124"/>
        <v>0</v>
      </c>
      <c r="DU25" s="235">
        <f t="shared" si="124"/>
        <v>0</v>
      </c>
      <c r="DV25" s="235">
        <f t="shared" si="124"/>
        <v>0</v>
      </c>
      <c r="DW25" s="235">
        <f t="shared" si="124"/>
        <v>0</v>
      </c>
      <c r="DX25" s="235">
        <f t="shared" si="124"/>
        <v>0</v>
      </c>
      <c r="DY25" s="235">
        <f t="shared" si="124"/>
        <v>0</v>
      </c>
      <c r="DZ25" s="235">
        <f t="shared" si="124"/>
        <v>0</v>
      </c>
      <c r="EA25" s="235">
        <f t="shared" si="124"/>
        <v>0</v>
      </c>
      <c r="EB25" s="235">
        <f t="shared" si="124"/>
        <v>0</v>
      </c>
      <c r="EC25" s="235">
        <f t="shared" si="124"/>
        <v>0</v>
      </c>
      <c r="ED25" s="235">
        <f t="shared" si="124"/>
        <v>0</v>
      </c>
      <c r="EE25" s="235">
        <f t="shared" si="124"/>
        <v>0</v>
      </c>
      <c r="EF25" s="235">
        <f t="shared" si="124"/>
        <v>0</v>
      </c>
      <c r="EG25" s="235">
        <f t="shared" si="124"/>
        <v>0</v>
      </c>
      <c r="EH25" s="235">
        <f t="shared" si="124"/>
        <v>0</v>
      </c>
      <c r="EI25" s="235">
        <f t="shared" si="124"/>
        <v>0</v>
      </c>
      <c r="EJ25" s="235">
        <f t="shared" si="124"/>
        <v>0</v>
      </c>
      <c r="EK25" s="235">
        <f t="shared" si="124"/>
        <v>0</v>
      </c>
      <c r="EL25" s="235">
        <f t="shared" si="124"/>
        <v>0</v>
      </c>
      <c r="EM25" s="235">
        <f t="shared" si="124"/>
        <v>0</v>
      </c>
      <c r="EN25" s="235">
        <f t="shared" si="124"/>
        <v>0</v>
      </c>
      <c r="EO25" s="235">
        <f t="shared" si="124"/>
        <v>0</v>
      </c>
      <c r="EP25" s="235">
        <f t="shared" si="124"/>
        <v>0</v>
      </c>
      <c r="EQ25" s="235">
        <f t="shared" si="124"/>
        <v>0</v>
      </c>
      <c r="ER25" s="235">
        <f t="shared" si="124"/>
        <v>0</v>
      </c>
      <c r="ES25" s="235">
        <f t="shared" si="124"/>
        <v>0</v>
      </c>
      <c r="ET25" s="235">
        <f t="shared" si="124"/>
        <v>0</v>
      </c>
      <c r="EU25" s="235">
        <f t="shared" si="124"/>
        <v>0</v>
      </c>
      <c r="EV25" s="235">
        <f t="shared" si="124"/>
        <v>0</v>
      </c>
      <c r="EW25" s="235">
        <f t="shared" si="124"/>
        <v>0</v>
      </c>
      <c r="EX25" s="235">
        <f t="shared" si="124"/>
        <v>0</v>
      </c>
      <c r="EY25" s="235">
        <f t="shared" si="124"/>
        <v>0</v>
      </c>
      <c r="EZ25" s="235">
        <f t="shared" si="124"/>
        <v>0</v>
      </c>
      <c r="FA25" s="235">
        <f t="shared" si="124"/>
        <v>0</v>
      </c>
      <c r="FB25" s="235">
        <f t="shared" si="124"/>
        <v>0</v>
      </c>
      <c r="FC25" s="235">
        <f t="shared" si="124"/>
        <v>0</v>
      </c>
      <c r="FD25" s="235">
        <f t="shared" si="124"/>
        <v>0</v>
      </c>
      <c r="FE25" s="235">
        <f t="shared" si="124"/>
        <v>0</v>
      </c>
      <c r="FF25" s="235">
        <f t="shared" si="124"/>
        <v>0</v>
      </c>
      <c r="FG25" s="235">
        <f t="shared" si="124"/>
        <v>0</v>
      </c>
      <c r="FH25" s="235">
        <f t="shared" si="124"/>
        <v>0</v>
      </c>
      <c r="FI25" s="235">
        <f t="shared" si="124"/>
        <v>0</v>
      </c>
      <c r="FJ25" s="235">
        <f t="shared" si="124"/>
        <v>0</v>
      </c>
      <c r="FK25" s="235">
        <f t="shared" si="124"/>
        <v>0</v>
      </c>
      <c r="FL25" s="235">
        <f t="shared" si="124"/>
        <v>0</v>
      </c>
      <c r="FM25" s="235">
        <f t="shared" si="124"/>
        <v>0</v>
      </c>
      <c r="FN25" s="235">
        <f t="shared" si="124"/>
        <v>0</v>
      </c>
      <c r="FO25" s="235">
        <f t="shared" si="124"/>
        <v>0</v>
      </c>
      <c r="FP25" s="235">
        <f t="shared" si="124"/>
        <v>0</v>
      </c>
      <c r="FQ25" s="235">
        <f t="shared" ref="FQ25:IB25" si="125">SUM(FQ18:FQ24)</f>
        <v>0</v>
      </c>
      <c r="FR25" s="235">
        <f t="shared" si="125"/>
        <v>0</v>
      </c>
      <c r="FS25" s="235">
        <f t="shared" si="125"/>
        <v>0</v>
      </c>
      <c r="FT25" s="235">
        <f t="shared" si="125"/>
        <v>0</v>
      </c>
      <c r="FU25" s="235">
        <f t="shared" si="125"/>
        <v>0</v>
      </c>
      <c r="FV25" s="235">
        <f t="shared" si="125"/>
        <v>0</v>
      </c>
      <c r="FW25" s="235">
        <f t="shared" si="125"/>
        <v>0</v>
      </c>
      <c r="FX25" s="235">
        <f t="shared" si="125"/>
        <v>0</v>
      </c>
      <c r="FY25" s="235">
        <f t="shared" si="125"/>
        <v>0</v>
      </c>
      <c r="FZ25" s="235">
        <f t="shared" si="125"/>
        <v>0</v>
      </c>
      <c r="GA25" s="235">
        <f t="shared" si="125"/>
        <v>0</v>
      </c>
      <c r="GB25" s="235">
        <f t="shared" si="125"/>
        <v>0</v>
      </c>
      <c r="GC25" s="235">
        <f t="shared" si="125"/>
        <v>0</v>
      </c>
      <c r="GD25" s="235">
        <f t="shared" si="125"/>
        <v>0</v>
      </c>
      <c r="GE25" s="235">
        <f t="shared" si="125"/>
        <v>0</v>
      </c>
      <c r="GF25" s="235">
        <f t="shared" si="125"/>
        <v>0</v>
      </c>
      <c r="GG25" s="235">
        <f t="shared" si="125"/>
        <v>0</v>
      </c>
      <c r="GH25" s="235">
        <f t="shared" si="125"/>
        <v>0</v>
      </c>
      <c r="GI25" s="235">
        <f t="shared" si="125"/>
        <v>0</v>
      </c>
      <c r="GJ25" s="235">
        <f t="shared" si="125"/>
        <v>0</v>
      </c>
      <c r="GK25" s="235">
        <f t="shared" si="125"/>
        <v>0</v>
      </c>
      <c r="GL25" s="235">
        <f t="shared" si="125"/>
        <v>0</v>
      </c>
      <c r="GM25" s="235">
        <f t="shared" si="125"/>
        <v>0</v>
      </c>
      <c r="GN25" s="235">
        <f t="shared" si="125"/>
        <v>0</v>
      </c>
      <c r="GO25" s="235">
        <f t="shared" si="125"/>
        <v>0</v>
      </c>
      <c r="GP25" s="235">
        <f t="shared" si="125"/>
        <v>0</v>
      </c>
      <c r="GQ25" s="235">
        <f t="shared" si="125"/>
        <v>0</v>
      </c>
      <c r="GR25" s="235">
        <f t="shared" si="125"/>
        <v>0</v>
      </c>
      <c r="GS25" s="235">
        <f t="shared" si="125"/>
        <v>0</v>
      </c>
      <c r="GT25" s="235">
        <f t="shared" si="125"/>
        <v>0</v>
      </c>
      <c r="GU25" s="235">
        <f t="shared" si="125"/>
        <v>0</v>
      </c>
      <c r="GV25" s="235">
        <f t="shared" si="125"/>
        <v>0</v>
      </c>
      <c r="GW25" s="235">
        <f t="shared" si="125"/>
        <v>0</v>
      </c>
      <c r="GX25" s="235">
        <f t="shared" si="125"/>
        <v>0</v>
      </c>
      <c r="GY25" s="235">
        <f t="shared" si="125"/>
        <v>0</v>
      </c>
      <c r="GZ25" s="235">
        <f t="shared" si="125"/>
        <v>0</v>
      </c>
      <c r="HA25" s="235">
        <f t="shared" si="125"/>
        <v>0</v>
      </c>
      <c r="HB25" s="235">
        <f t="shared" si="125"/>
        <v>0</v>
      </c>
      <c r="HC25" s="235">
        <f t="shared" si="125"/>
        <v>0</v>
      </c>
      <c r="HD25" s="235">
        <f t="shared" si="125"/>
        <v>0</v>
      </c>
      <c r="HE25" s="235">
        <f t="shared" si="125"/>
        <v>0</v>
      </c>
      <c r="HF25" s="235">
        <f t="shared" si="125"/>
        <v>0</v>
      </c>
      <c r="HG25" s="235">
        <f t="shared" si="125"/>
        <v>0</v>
      </c>
      <c r="HH25" s="235">
        <f t="shared" si="125"/>
        <v>0</v>
      </c>
      <c r="HI25" s="235">
        <f t="shared" si="125"/>
        <v>0</v>
      </c>
      <c r="HJ25" s="235">
        <f t="shared" si="125"/>
        <v>0</v>
      </c>
      <c r="HK25" s="235">
        <f t="shared" si="125"/>
        <v>0</v>
      </c>
      <c r="HL25" s="235">
        <f t="shared" si="125"/>
        <v>0</v>
      </c>
      <c r="HM25" s="235">
        <f t="shared" si="125"/>
        <v>0</v>
      </c>
      <c r="HN25" s="235">
        <f t="shared" si="125"/>
        <v>0</v>
      </c>
      <c r="HO25" s="235">
        <f t="shared" si="125"/>
        <v>0</v>
      </c>
      <c r="HP25" s="235">
        <f t="shared" si="125"/>
        <v>0</v>
      </c>
      <c r="HQ25" s="235">
        <f t="shared" si="125"/>
        <v>0</v>
      </c>
      <c r="HR25" s="235">
        <f t="shared" si="125"/>
        <v>0</v>
      </c>
      <c r="HS25" s="235">
        <f t="shared" si="125"/>
        <v>0</v>
      </c>
      <c r="HT25" s="235">
        <f t="shared" si="125"/>
        <v>0</v>
      </c>
      <c r="HU25" s="235">
        <f t="shared" si="125"/>
        <v>0</v>
      </c>
      <c r="HV25" s="235">
        <f t="shared" si="125"/>
        <v>0</v>
      </c>
      <c r="HW25" s="235">
        <f t="shared" si="125"/>
        <v>0</v>
      </c>
      <c r="HX25" s="235">
        <f t="shared" si="125"/>
        <v>0</v>
      </c>
      <c r="HY25" s="235">
        <f t="shared" si="125"/>
        <v>0</v>
      </c>
      <c r="HZ25" s="235">
        <f t="shared" si="125"/>
        <v>0</v>
      </c>
      <c r="IA25" s="235">
        <f t="shared" si="125"/>
        <v>0</v>
      </c>
      <c r="IB25" s="235">
        <f t="shared" si="125"/>
        <v>0</v>
      </c>
      <c r="IC25" s="235">
        <f t="shared" ref="IC25:KN25" si="126">SUM(IC18:IC24)</f>
        <v>0</v>
      </c>
      <c r="ID25" s="235">
        <f t="shared" si="126"/>
        <v>0</v>
      </c>
      <c r="IE25" s="235">
        <f t="shared" si="126"/>
        <v>0</v>
      </c>
      <c r="IF25" s="235">
        <f t="shared" si="126"/>
        <v>0</v>
      </c>
      <c r="IG25" s="235">
        <f t="shared" si="126"/>
        <v>0</v>
      </c>
      <c r="IH25" s="235">
        <f t="shared" si="126"/>
        <v>0</v>
      </c>
      <c r="II25" s="235">
        <f t="shared" si="126"/>
        <v>0</v>
      </c>
      <c r="IJ25" s="235">
        <f t="shared" si="126"/>
        <v>0</v>
      </c>
      <c r="IK25" s="235">
        <f t="shared" si="126"/>
        <v>0</v>
      </c>
      <c r="IL25" s="235">
        <f t="shared" si="126"/>
        <v>0</v>
      </c>
      <c r="IM25" s="235">
        <f t="shared" si="126"/>
        <v>0</v>
      </c>
      <c r="IN25" s="235">
        <f t="shared" si="126"/>
        <v>0</v>
      </c>
      <c r="IO25" s="235">
        <f t="shared" si="126"/>
        <v>0</v>
      </c>
      <c r="IP25" s="235">
        <f t="shared" si="126"/>
        <v>0</v>
      </c>
      <c r="IQ25" s="235">
        <f t="shared" si="126"/>
        <v>0</v>
      </c>
      <c r="IR25" s="235">
        <f t="shared" si="126"/>
        <v>0</v>
      </c>
      <c r="IS25" s="235">
        <f t="shared" si="126"/>
        <v>0</v>
      </c>
      <c r="IT25" s="235">
        <f t="shared" si="126"/>
        <v>0</v>
      </c>
      <c r="IU25" s="235">
        <f t="shared" si="126"/>
        <v>0</v>
      </c>
      <c r="IV25" s="235">
        <f t="shared" si="126"/>
        <v>0</v>
      </c>
      <c r="IW25" s="235">
        <f t="shared" si="126"/>
        <v>0</v>
      </c>
      <c r="IX25" s="235">
        <f t="shared" si="126"/>
        <v>0</v>
      </c>
      <c r="IY25" s="235">
        <f t="shared" si="126"/>
        <v>0</v>
      </c>
      <c r="IZ25" s="235">
        <f t="shared" si="126"/>
        <v>0</v>
      </c>
      <c r="JA25" s="235">
        <f t="shared" si="126"/>
        <v>0</v>
      </c>
      <c r="JB25" s="235">
        <f t="shared" si="126"/>
        <v>0</v>
      </c>
      <c r="JC25" s="235">
        <f t="shared" si="126"/>
        <v>0</v>
      </c>
      <c r="JD25" s="235">
        <f t="shared" si="126"/>
        <v>0</v>
      </c>
      <c r="JE25" s="235">
        <f t="shared" si="126"/>
        <v>0</v>
      </c>
      <c r="JF25" s="235">
        <f t="shared" si="126"/>
        <v>0</v>
      </c>
      <c r="JG25" s="235">
        <f t="shared" si="126"/>
        <v>0</v>
      </c>
      <c r="JH25" s="235">
        <f t="shared" si="126"/>
        <v>0</v>
      </c>
      <c r="JI25" s="235">
        <f t="shared" si="126"/>
        <v>0</v>
      </c>
      <c r="JJ25" s="235">
        <f t="shared" si="126"/>
        <v>0</v>
      </c>
      <c r="JK25" s="235">
        <f t="shared" si="126"/>
        <v>0</v>
      </c>
      <c r="JL25" s="235">
        <f t="shared" si="126"/>
        <v>0</v>
      </c>
      <c r="JM25" s="235">
        <f t="shared" si="126"/>
        <v>0</v>
      </c>
      <c r="JN25" s="235">
        <f t="shared" si="126"/>
        <v>0</v>
      </c>
      <c r="JO25" s="235">
        <f t="shared" si="126"/>
        <v>0</v>
      </c>
      <c r="JP25" s="235">
        <f t="shared" si="126"/>
        <v>0</v>
      </c>
      <c r="JQ25" s="235">
        <f t="shared" si="126"/>
        <v>0</v>
      </c>
      <c r="JR25" s="235">
        <f t="shared" si="126"/>
        <v>0</v>
      </c>
      <c r="JS25" s="235">
        <f t="shared" si="126"/>
        <v>0</v>
      </c>
      <c r="JT25" s="235">
        <f t="shared" si="126"/>
        <v>0</v>
      </c>
      <c r="JU25" s="235">
        <f t="shared" si="126"/>
        <v>0</v>
      </c>
      <c r="JV25" s="235">
        <f t="shared" si="126"/>
        <v>0</v>
      </c>
      <c r="JW25" s="235">
        <f t="shared" si="126"/>
        <v>0</v>
      </c>
      <c r="JX25" s="235">
        <f t="shared" si="126"/>
        <v>0</v>
      </c>
      <c r="JY25" s="235">
        <f t="shared" si="126"/>
        <v>0</v>
      </c>
      <c r="JZ25" s="235">
        <f t="shared" si="126"/>
        <v>0</v>
      </c>
      <c r="KA25" s="235">
        <f t="shared" si="126"/>
        <v>0</v>
      </c>
      <c r="KB25" s="235">
        <f t="shared" si="126"/>
        <v>0</v>
      </c>
      <c r="KC25" s="235">
        <f t="shared" si="126"/>
        <v>0</v>
      </c>
      <c r="KD25" s="235">
        <f t="shared" si="126"/>
        <v>0</v>
      </c>
      <c r="KE25" s="235">
        <f t="shared" si="126"/>
        <v>0</v>
      </c>
      <c r="KF25" s="235">
        <f t="shared" si="126"/>
        <v>0</v>
      </c>
      <c r="KG25" s="235">
        <f t="shared" si="126"/>
        <v>0</v>
      </c>
      <c r="KH25" s="235">
        <f t="shared" si="126"/>
        <v>0</v>
      </c>
      <c r="KI25" s="235">
        <f t="shared" si="126"/>
        <v>0</v>
      </c>
      <c r="KJ25" s="235">
        <f t="shared" si="126"/>
        <v>0</v>
      </c>
      <c r="KK25" s="235">
        <f t="shared" si="126"/>
        <v>0</v>
      </c>
      <c r="KL25" s="235">
        <f t="shared" si="126"/>
        <v>0</v>
      </c>
      <c r="KM25" s="235">
        <f t="shared" si="126"/>
        <v>0</v>
      </c>
      <c r="KN25" s="235">
        <f t="shared" si="126"/>
        <v>0</v>
      </c>
      <c r="KO25" s="235">
        <f t="shared" ref="KO25:MZ25" si="127">SUM(KO18:KO24)</f>
        <v>0</v>
      </c>
      <c r="KP25" s="235">
        <f t="shared" si="127"/>
        <v>0</v>
      </c>
      <c r="KQ25" s="235">
        <f t="shared" si="127"/>
        <v>0</v>
      </c>
      <c r="KR25" s="235">
        <f t="shared" si="127"/>
        <v>0</v>
      </c>
      <c r="KS25" s="235">
        <f t="shared" si="127"/>
        <v>0</v>
      </c>
      <c r="KT25" s="235">
        <f t="shared" si="127"/>
        <v>0</v>
      </c>
      <c r="KU25" s="235">
        <f t="shared" si="127"/>
        <v>0</v>
      </c>
      <c r="KV25" s="235">
        <f t="shared" si="127"/>
        <v>0</v>
      </c>
      <c r="KW25" s="235">
        <f t="shared" si="127"/>
        <v>0</v>
      </c>
      <c r="KX25" s="235">
        <f t="shared" si="127"/>
        <v>0</v>
      </c>
      <c r="KY25" s="235">
        <f t="shared" si="127"/>
        <v>0</v>
      </c>
      <c r="KZ25" s="235">
        <f t="shared" si="127"/>
        <v>0</v>
      </c>
      <c r="LA25" s="235">
        <f t="shared" si="127"/>
        <v>0</v>
      </c>
      <c r="LB25" s="235">
        <f t="shared" si="127"/>
        <v>0</v>
      </c>
      <c r="LC25" s="235">
        <f t="shared" si="127"/>
        <v>0</v>
      </c>
      <c r="LD25" s="235">
        <f t="shared" si="127"/>
        <v>0</v>
      </c>
      <c r="LE25" s="235">
        <f t="shared" si="127"/>
        <v>0</v>
      </c>
      <c r="LF25" s="235">
        <f t="shared" si="127"/>
        <v>0</v>
      </c>
      <c r="LG25" s="235">
        <f t="shared" si="127"/>
        <v>0</v>
      </c>
      <c r="LH25" s="235">
        <f t="shared" si="127"/>
        <v>0</v>
      </c>
      <c r="LI25" s="235">
        <f t="shared" si="127"/>
        <v>0</v>
      </c>
      <c r="LJ25" s="235">
        <f t="shared" si="127"/>
        <v>0</v>
      </c>
      <c r="LK25" s="235">
        <f t="shared" si="127"/>
        <v>0</v>
      </c>
      <c r="LL25" s="235">
        <f t="shared" si="127"/>
        <v>0</v>
      </c>
      <c r="LM25" s="235">
        <f t="shared" si="127"/>
        <v>0</v>
      </c>
      <c r="LN25" s="235">
        <f t="shared" si="127"/>
        <v>0</v>
      </c>
      <c r="LO25" s="235">
        <f t="shared" si="127"/>
        <v>0</v>
      </c>
      <c r="LP25" s="235">
        <f t="shared" si="127"/>
        <v>0</v>
      </c>
      <c r="LQ25" s="235">
        <f t="shared" si="127"/>
        <v>0</v>
      </c>
      <c r="LR25" s="235">
        <f t="shared" si="127"/>
        <v>0</v>
      </c>
      <c r="LS25" s="235">
        <f t="shared" si="127"/>
        <v>0</v>
      </c>
      <c r="LT25" s="235">
        <f t="shared" si="127"/>
        <v>0</v>
      </c>
      <c r="LU25" s="235">
        <f t="shared" si="127"/>
        <v>0</v>
      </c>
      <c r="LV25" s="235">
        <f t="shared" si="127"/>
        <v>0</v>
      </c>
      <c r="LW25" s="235">
        <f t="shared" si="127"/>
        <v>0</v>
      </c>
      <c r="LX25" s="235">
        <f t="shared" si="127"/>
        <v>0</v>
      </c>
      <c r="LY25" s="235">
        <f t="shared" si="127"/>
        <v>0</v>
      </c>
      <c r="LZ25" s="235">
        <f t="shared" si="127"/>
        <v>0</v>
      </c>
      <c r="MA25" s="235">
        <f t="shared" si="127"/>
        <v>0</v>
      </c>
      <c r="MB25" s="235">
        <f t="shared" si="127"/>
        <v>0</v>
      </c>
      <c r="MC25" s="235">
        <f t="shared" si="127"/>
        <v>0</v>
      </c>
      <c r="MD25" s="235">
        <f t="shared" si="127"/>
        <v>0</v>
      </c>
      <c r="ME25" s="235">
        <f t="shared" si="127"/>
        <v>0</v>
      </c>
      <c r="MF25" s="235">
        <f t="shared" si="127"/>
        <v>0</v>
      </c>
      <c r="MG25" s="235">
        <f t="shared" si="127"/>
        <v>0</v>
      </c>
      <c r="MH25" s="235">
        <f t="shared" si="127"/>
        <v>0</v>
      </c>
      <c r="MI25" s="235">
        <f t="shared" si="127"/>
        <v>0</v>
      </c>
      <c r="MJ25" s="235">
        <f t="shared" si="127"/>
        <v>0</v>
      </c>
      <c r="MK25" s="235">
        <f t="shared" si="127"/>
        <v>0</v>
      </c>
      <c r="ML25" s="235">
        <f t="shared" si="127"/>
        <v>0</v>
      </c>
      <c r="MM25" s="235">
        <f t="shared" si="127"/>
        <v>0</v>
      </c>
      <c r="MN25" s="235">
        <f t="shared" si="127"/>
        <v>0</v>
      </c>
      <c r="MO25" s="235">
        <f t="shared" si="127"/>
        <v>0</v>
      </c>
      <c r="MP25" s="235">
        <f t="shared" si="127"/>
        <v>0</v>
      </c>
      <c r="MQ25" s="235">
        <f t="shared" si="127"/>
        <v>0</v>
      </c>
      <c r="MR25" s="235">
        <f t="shared" si="127"/>
        <v>0</v>
      </c>
      <c r="MS25" s="235">
        <f t="shared" si="127"/>
        <v>0</v>
      </c>
      <c r="MT25" s="235">
        <f t="shared" si="127"/>
        <v>0</v>
      </c>
      <c r="MU25" s="235">
        <f t="shared" si="127"/>
        <v>0</v>
      </c>
      <c r="MV25" s="235">
        <f t="shared" si="127"/>
        <v>0</v>
      </c>
      <c r="MW25" s="235">
        <f t="shared" si="127"/>
        <v>0</v>
      </c>
      <c r="MX25" s="235">
        <f t="shared" si="127"/>
        <v>0</v>
      </c>
      <c r="MY25" s="235">
        <f t="shared" si="127"/>
        <v>0</v>
      </c>
      <c r="MZ25" s="235">
        <f t="shared" si="127"/>
        <v>0</v>
      </c>
      <c r="NA25" s="235">
        <f t="shared" ref="NA25:PL25" si="128">SUM(NA18:NA24)</f>
        <v>0</v>
      </c>
      <c r="NB25" s="235">
        <f t="shared" si="128"/>
        <v>0</v>
      </c>
      <c r="NC25" s="235">
        <f t="shared" si="128"/>
        <v>0</v>
      </c>
      <c r="ND25" s="235">
        <f t="shared" si="128"/>
        <v>0</v>
      </c>
      <c r="NE25" s="235">
        <f t="shared" si="128"/>
        <v>0</v>
      </c>
      <c r="NF25" s="235">
        <f t="shared" si="128"/>
        <v>0</v>
      </c>
      <c r="NG25" s="235">
        <f t="shared" si="128"/>
        <v>0</v>
      </c>
      <c r="NH25" s="235">
        <f t="shared" si="128"/>
        <v>0</v>
      </c>
      <c r="NI25" s="235">
        <f t="shared" si="128"/>
        <v>0</v>
      </c>
      <c r="NJ25" s="235">
        <f t="shared" si="128"/>
        <v>0</v>
      </c>
      <c r="NK25" s="235">
        <f t="shared" si="128"/>
        <v>0</v>
      </c>
      <c r="NL25" s="235">
        <f t="shared" si="128"/>
        <v>0</v>
      </c>
      <c r="NM25" s="235">
        <f t="shared" si="128"/>
        <v>0</v>
      </c>
      <c r="NN25" s="235">
        <f t="shared" si="128"/>
        <v>0</v>
      </c>
      <c r="NO25" s="235">
        <f t="shared" si="128"/>
        <v>0</v>
      </c>
      <c r="NP25" s="235">
        <f t="shared" si="128"/>
        <v>0</v>
      </c>
      <c r="NQ25" s="235">
        <f t="shared" si="128"/>
        <v>0</v>
      </c>
      <c r="NR25" s="235">
        <f t="shared" si="128"/>
        <v>0</v>
      </c>
      <c r="NS25" s="235">
        <f t="shared" si="128"/>
        <v>0</v>
      </c>
      <c r="NT25" s="235">
        <f t="shared" si="128"/>
        <v>0</v>
      </c>
      <c r="NU25" s="235">
        <f t="shared" si="128"/>
        <v>0</v>
      </c>
      <c r="NV25" s="235">
        <f t="shared" si="128"/>
        <v>0</v>
      </c>
      <c r="NW25" s="235">
        <f t="shared" si="128"/>
        <v>0</v>
      </c>
      <c r="NX25" s="235">
        <f t="shared" si="128"/>
        <v>0</v>
      </c>
      <c r="NY25" s="235">
        <f t="shared" si="128"/>
        <v>0</v>
      </c>
      <c r="NZ25" s="235">
        <f t="shared" si="128"/>
        <v>0</v>
      </c>
      <c r="OA25" s="235">
        <f t="shared" si="128"/>
        <v>0</v>
      </c>
      <c r="OB25" s="235">
        <f t="shared" si="128"/>
        <v>0</v>
      </c>
      <c r="OC25" s="235">
        <f t="shared" si="128"/>
        <v>0</v>
      </c>
      <c r="OD25" s="235">
        <f t="shared" si="128"/>
        <v>0</v>
      </c>
      <c r="OE25" s="235">
        <f t="shared" si="128"/>
        <v>0</v>
      </c>
      <c r="OF25" s="235">
        <f t="shared" si="128"/>
        <v>0</v>
      </c>
      <c r="OG25" s="235">
        <f t="shared" si="128"/>
        <v>0</v>
      </c>
      <c r="OH25" s="235">
        <f t="shared" si="128"/>
        <v>0</v>
      </c>
      <c r="OI25" s="235">
        <f t="shared" si="128"/>
        <v>0</v>
      </c>
      <c r="OJ25" s="235">
        <f t="shared" si="128"/>
        <v>0</v>
      </c>
      <c r="OK25" s="235">
        <f t="shared" si="128"/>
        <v>0</v>
      </c>
      <c r="OL25" s="235">
        <f t="shared" si="128"/>
        <v>0</v>
      </c>
      <c r="OM25" s="235">
        <f t="shared" si="128"/>
        <v>0</v>
      </c>
      <c r="ON25" s="235">
        <f t="shared" si="128"/>
        <v>0</v>
      </c>
      <c r="OO25" s="235">
        <f t="shared" si="128"/>
        <v>0</v>
      </c>
      <c r="OP25" s="235">
        <f t="shared" si="128"/>
        <v>0</v>
      </c>
      <c r="OQ25" s="235">
        <f t="shared" si="128"/>
        <v>0</v>
      </c>
      <c r="OR25" s="235">
        <f t="shared" si="128"/>
        <v>0</v>
      </c>
      <c r="OS25" s="235">
        <f t="shared" si="128"/>
        <v>0</v>
      </c>
      <c r="OT25" s="235">
        <f t="shared" si="128"/>
        <v>0</v>
      </c>
      <c r="OU25" s="235">
        <f t="shared" si="128"/>
        <v>0</v>
      </c>
      <c r="OV25" s="235">
        <f t="shared" si="128"/>
        <v>0</v>
      </c>
      <c r="OW25" s="235">
        <f t="shared" si="128"/>
        <v>0</v>
      </c>
      <c r="OX25" s="235">
        <f t="shared" si="128"/>
        <v>0</v>
      </c>
      <c r="OY25" s="235">
        <f t="shared" si="128"/>
        <v>0</v>
      </c>
      <c r="OZ25" s="235">
        <f t="shared" si="128"/>
        <v>0</v>
      </c>
      <c r="PA25" s="235">
        <f t="shared" si="128"/>
        <v>0</v>
      </c>
      <c r="PB25" s="235">
        <f t="shared" si="128"/>
        <v>0</v>
      </c>
      <c r="PC25" s="235">
        <f t="shared" si="128"/>
        <v>0</v>
      </c>
      <c r="PD25" s="235">
        <f t="shared" si="128"/>
        <v>0</v>
      </c>
      <c r="PE25" s="235">
        <f t="shared" si="128"/>
        <v>0</v>
      </c>
      <c r="PF25" s="235">
        <f t="shared" si="128"/>
        <v>0</v>
      </c>
      <c r="PG25" s="235">
        <f t="shared" si="128"/>
        <v>0</v>
      </c>
      <c r="PH25" s="235">
        <f t="shared" si="128"/>
        <v>0</v>
      </c>
      <c r="PI25" s="235">
        <f t="shared" si="128"/>
        <v>0</v>
      </c>
      <c r="PJ25" s="235">
        <f t="shared" si="128"/>
        <v>0</v>
      </c>
      <c r="PK25" s="235">
        <f t="shared" si="128"/>
        <v>0</v>
      </c>
      <c r="PL25" s="235">
        <f t="shared" si="128"/>
        <v>0</v>
      </c>
      <c r="PM25" s="235">
        <f t="shared" ref="PM25:RX25" si="129">SUM(PM18:PM24)</f>
        <v>0</v>
      </c>
      <c r="PN25" s="235">
        <f t="shared" si="129"/>
        <v>0</v>
      </c>
      <c r="PO25" s="235">
        <f t="shared" si="129"/>
        <v>0</v>
      </c>
      <c r="PP25" s="235">
        <f t="shared" si="129"/>
        <v>0</v>
      </c>
      <c r="PQ25" s="235">
        <f t="shared" si="129"/>
        <v>0</v>
      </c>
      <c r="PR25" s="235">
        <f t="shared" si="129"/>
        <v>0</v>
      </c>
      <c r="PS25" s="235">
        <f t="shared" si="129"/>
        <v>0</v>
      </c>
      <c r="PT25" s="235">
        <f t="shared" si="129"/>
        <v>0</v>
      </c>
      <c r="PU25" s="235">
        <f t="shared" si="129"/>
        <v>0</v>
      </c>
      <c r="PV25" s="235">
        <f t="shared" si="129"/>
        <v>0</v>
      </c>
      <c r="PW25" s="235">
        <f t="shared" si="129"/>
        <v>0</v>
      </c>
      <c r="PX25" s="235">
        <f t="shared" si="129"/>
        <v>0</v>
      </c>
      <c r="PY25" s="235">
        <f t="shared" si="129"/>
        <v>0</v>
      </c>
      <c r="PZ25" s="235">
        <f t="shared" si="129"/>
        <v>0</v>
      </c>
      <c r="QA25" s="235">
        <f t="shared" si="129"/>
        <v>0</v>
      </c>
      <c r="QB25" s="235">
        <f t="shared" si="129"/>
        <v>0</v>
      </c>
      <c r="QC25" s="235">
        <f t="shared" si="129"/>
        <v>0</v>
      </c>
      <c r="QD25" s="235">
        <f t="shared" si="129"/>
        <v>0</v>
      </c>
      <c r="QE25" s="235">
        <f t="shared" si="129"/>
        <v>0</v>
      </c>
      <c r="QF25" s="235">
        <f t="shared" si="129"/>
        <v>0</v>
      </c>
      <c r="QG25" s="235">
        <f t="shared" si="129"/>
        <v>0</v>
      </c>
      <c r="QH25" s="235">
        <f t="shared" si="129"/>
        <v>0</v>
      </c>
      <c r="QI25" s="235">
        <f t="shared" si="129"/>
        <v>0</v>
      </c>
      <c r="QJ25" s="235">
        <f t="shared" si="129"/>
        <v>0</v>
      </c>
      <c r="QK25" s="235">
        <f t="shared" si="129"/>
        <v>0</v>
      </c>
      <c r="QL25" s="235">
        <f t="shared" si="129"/>
        <v>0</v>
      </c>
      <c r="QM25" s="235">
        <f t="shared" si="129"/>
        <v>0</v>
      </c>
      <c r="QN25" s="235">
        <f t="shared" si="129"/>
        <v>0</v>
      </c>
      <c r="QO25" s="235">
        <f t="shared" si="129"/>
        <v>0</v>
      </c>
      <c r="QP25" s="235">
        <f t="shared" si="129"/>
        <v>0</v>
      </c>
      <c r="QQ25" s="235">
        <f t="shared" si="129"/>
        <v>0</v>
      </c>
      <c r="QR25" s="235">
        <f t="shared" si="129"/>
        <v>0</v>
      </c>
      <c r="QS25" s="235">
        <f t="shared" si="129"/>
        <v>0</v>
      </c>
      <c r="QT25" s="235">
        <f t="shared" si="129"/>
        <v>0</v>
      </c>
      <c r="QU25" s="235">
        <f t="shared" si="129"/>
        <v>0</v>
      </c>
      <c r="QV25" s="235">
        <f t="shared" si="129"/>
        <v>0</v>
      </c>
      <c r="QW25" s="235">
        <f t="shared" si="129"/>
        <v>0</v>
      </c>
      <c r="QX25" s="235">
        <f t="shared" si="129"/>
        <v>0</v>
      </c>
      <c r="QY25" s="235">
        <f t="shared" si="129"/>
        <v>0</v>
      </c>
      <c r="QZ25" s="235">
        <f t="shared" si="129"/>
        <v>0</v>
      </c>
      <c r="RA25" s="235">
        <f t="shared" si="129"/>
        <v>0</v>
      </c>
      <c r="RB25" s="235">
        <f t="shared" si="129"/>
        <v>0</v>
      </c>
      <c r="RC25" s="235">
        <f t="shared" si="129"/>
        <v>0</v>
      </c>
      <c r="RD25" s="235">
        <f t="shared" si="129"/>
        <v>0</v>
      </c>
      <c r="RE25" s="235">
        <f t="shared" si="129"/>
        <v>0</v>
      </c>
      <c r="RF25" s="235">
        <f t="shared" si="129"/>
        <v>0</v>
      </c>
      <c r="RG25" s="235">
        <f t="shared" si="129"/>
        <v>0</v>
      </c>
      <c r="RH25" s="235">
        <f t="shared" si="129"/>
        <v>0</v>
      </c>
    </row>
    <row r="26" spans="1:476" ht="9.75" customHeight="1">
      <c r="A26" s="202"/>
      <c r="B26" s="202"/>
      <c r="C26" s="202"/>
      <c r="D26" s="289"/>
      <c r="E26" s="391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  <c r="ER26" s="202"/>
      <c r="ES26" s="202"/>
      <c r="ET26" s="202"/>
      <c r="EU26" s="202"/>
      <c r="EV26" s="202"/>
      <c r="EW26" s="202"/>
      <c r="EX26" s="202"/>
      <c r="EY26" s="202"/>
      <c r="EZ26" s="202"/>
      <c r="FA26" s="202"/>
      <c r="FB26" s="202"/>
      <c r="FC26" s="202"/>
      <c r="FD26" s="202"/>
      <c r="FE26" s="202"/>
      <c r="FF26" s="202"/>
      <c r="FG26" s="202"/>
      <c r="FH26" s="202"/>
      <c r="FI26" s="202"/>
      <c r="FJ26" s="202"/>
      <c r="FK26" s="202"/>
      <c r="FL26" s="202"/>
      <c r="FM26" s="202"/>
      <c r="FN26" s="202"/>
      <c r="FO26" s="202"/>
      <c r="FP26" s="202"/>
      <c r="FQ26" s="202"/>
      <c r="FR26" s="202"/>
      <c r="FS26" s="202"/>
      <c r="FT26" s="202"/>
      <c r="FU26" s="202"/>
      <c r="FV26" s="202"/>
      <c r="FW26" s="202"/>
      <c r="FX26" s="202"/>
      <c r="FY26" s="202"/>
      <c r="FZ26" s="202"/>
      <c r="GA26" s="202"/>
      <c r="GB26" s="202"/>
      <c r="GC26" s="202"/>
      <c r="GD26" s="202"/>
      <c r="GE26" s="202"/>
      <c r="GF26" s="202"/>
      <c r="GG26" s="202"/>
      <c r="GH26" s="202"/>
      <c r="GI26" s="202"/>
      <c r="GJ26" s="202"/>
      <c r="GK26" s="202"/>
      <c r="GL26" s="202"/>
      <c r="GM26" s="202"/>
      <c r="GN26" s="202"/>
      <c r="GO26" s="202"/>
      <c r="GP26" s="202"/>
      <c r="GQ26" s="202"/>
      <c r="GR26" s="202"/>
      <c r="GS26" s="202"/>
      <c r="GT26" s="202"/>
      <c r="GU26" s="202"/>
      <c r="GV26" s="202"/>
      <c r="GW26" s="202"/>
      <c r="GX26" s="202"/>
      <c r="GY26" s="202"/>
      <c r="GZ26" s="202"/>
      <c r="HA26" s="202"/>
      <c r="HB26" s="202"/>
      <c r="HC26" s="202"/>
      <c r="HD26" s="202"/>
      <c r="HE26" s="202"/>
      <c r="HF26" s="202"/>
      <c r="HG26" s="202"/>
      <c r="HH26" s="202"/>
      <c r="HI26" s="202"/>
      <c r="HJ26" s="202"/>
      <c r="HK26" s="202"/>
      <c r="HL26" s="202"/>
      <c r="HM26" s="202"/>
      <c r="HN26" s="202"/>
      <c r="HO26" s="202"/>
      <c r="HP26" s="202"/>
      <c r="HQ26" s="202"/>
      <c r="HR26" s="202"/>
      <c r="HS26" s="202"/>
      <c r="HT26" s="202"/>
      <c r="HU26" s="202"/>
      <c r="HV26" s="202"/>
      <c r="HW26" s="202"/>
      <c r="HX26" s="202"/>
      <c r="HY26" s="202"/>
      <c r="HZ26" s="202"/>
      <c r="IA26" s="202"/>
      <c r="IB26" s="202"/>
      <c r="IC26" s="202"/>
      <c r="ID26" s="202"/>
      <c r="IE26" s="202"/>
      <c r="IF26" s="202"/>
      <c r="IG26" s="202"/>
      <c r="IH26" s="202"/>
      <c r="II26" s="202"/>
      <c r="IJ26" s="202"/>
      <c r="IK26" s="202"/>
      <c r="IL26" s="202"/>
      <c r="IM26" s="202"/>
      <c r="IN26" s="202"/>
      <c r="IO26" s="202"/>
      <c r="IP26" s="202"/>
      <c r="IQ26" s="202"/>
      <c r="IR26" s="202"/>
      <c r="IS26" s="202"/>
      <c r="IT26" s="202"/>
      <c r="IU26" s="202"/>
      <c r="IV26" s="202"/>
      <c r="IW26" s="202"/>
      <c r="IX26" s="202"/>
      <c r="IY26" s="202"/>
      <c r="IZ26" s="202"/>
      <c r="JA26" s="202"/>
      <c r="JB26" s="202"/>
      <c r="JC26" s="202"/>
      <c r="JD26" s="202"/>
      <c r="JE26" s="202"/>
      <c r="JF26" s="202"/>
      <c r="JG26" s="202"/>
      <c r="JH26" s="202"/>
      <c r="JI26" s="202"/>
      <c r="JJ26" s="202"/>
      <c r="JK26" s="202"/>
      <c r="JL26" s="202"/>
      <c r="JM26" s="202"/>
      <c r="JN26" s="202"/>
      <c r="JO26" s="202"/>
      <c r="JP26" s="202"/>
      <c r="JQ26" s="202"/>
      <c r="JR26" s="202"/>
      <c r="JS26" s="202"/>
      <c r="JT26" s="202"/>
      <c r="JU26" s="202"/>
      <c r="JV26" s="202"/>
      <c r="JW26" s="202"/>
      <c r="JX26" s="202"/>
      <c r="JY26" s="202"/>
      <c r="JZ26" s="202"/>
      <c r="KA26" s="202"/>
      <c r="KB26" s="202"/>
      <c r="KC26" s="202"/>
      <c r="KD26" s="202"/>
      <c r="KE26" s="202"/>
      <c r="KF26" s="202"/>
      <c r="KG26" s="202"/>
      <c r="KH26" s="202"/>
      <c r="KI26" s="202"/>
      <c r="KJ26" s="202"/>
      <c r="KK26" s="202"/>
      <c r="KL26" s="202"/>
      <c r="KM26" s="202"/>
      <c r="KN26" s="202"/>
      <c r="KO26" s="202"/>
      <c r="KP26" s="202"/>
      <c r="KQ26" s="202"/>
      <c r="KR26" s="202"/>
      <c r="KS26" s="202"/>
      <c r="KT26" s="202"/>
      <c r="KU26" s="202"/>
      <c r="KV26" s="202"/>
      <c r="KW26" s="202"/>
      <c r="KX26" s="202"/>
      <c r="KY26" s="202"/>
      <c r="KZ26" s="202"/>
      <c r="LA26" s="202"/>
      <c r="LB26" s="202"/>
      <c r="LC26" s="202"/>
      <c r="LD26" s="202"/>
      <c r="LE26" s="202"/>
      <c r="LF26" s="202"/>
      <c r="LG26" s="202"/>
      <c r="LH26" s="202"/>
      <c r="LI26" s="202"/>
      <c r="LJ26" s="202"/>
      <c r="LK26" s="202"/>
      <c r="LL26" s="202"/>
      <c r="LM26" s="202"/>
      <c r="LN26" s="202"/>
      <c r="LO26" s="202"/>
      <c r="LP26" s="202"/>
      <c r="LQ26" s="202"/>
      <c r="LR26" s="202"/>
      <c r="LS26" s="202"/>
      <c r="LT26" s="202"/>
      <c r="LU26" s="202"/>
      <c r="LV26" s="202"/>
      <c r="LW26" s="202"/>
      <c r="LX26" s="202"/>
      <c r="LY26" s="202"/>
      <c r="LZ26" s="202"/>
      <c r="MA26" s="202"/>
      <c r="MB26" s="202"/>
      <c r="MC26" s="202"/>
      <c r="MD26" s="202"/>
      <c r="ME26" s="202"/>
      <c r="MF26" s="202"/>
      <c r="MG26" s="202"/>
      <c r="MH26" s="202"/>
      <c r="MI26" s="202"/>
      <c r="MJ26" s="202"/>
      <c r="MK26" s="202"/>
      <c r="ML26" s="202"/>
      <c r="MM26" s="202"/>
      <c r="MN26" s="202"/>
      <c r="MO26" s="202"/>
      <c r="MP26" s="202"/>
      <c r="MQ26" s="202"/>
      <c r="MR26" s="202"/>
      <c r="MS26" s="202"/>
      <c r="MT26" s="202"/>
      <c r="MU26" s="202"/>
      <c r="MV26" s="202"/>
      <c r="MW26" s="202"/>
      <c r="MX26" s="202"/>
      <c r="MY26" s="202"/>
      <c r="MZ26" s="202"/>
      <c r="NA26" s="202"/>
      <c r="NB26" s="202"/>
      <c r="NC26" s="202"/>
      <c r="ND26" s="202"/>
      <c r="NE26" s="202"/>
      <c r="NF26" s="202"/>
      <c r="NG26" s="202"/>
      <c r="NH26" s="202"/>
      <c r="NI26" s="202"/>
      <c r="NJ26" s="202"/>
      <c r="NK26" s="202"/>
      <c r="NL26" s="202"/>
      <c r="NM26" s="202"/>
      <c r="NN26" s="202"/>
      <c r="NO26" s="202"/>
      <c r="NP26" s="202"/>
      <c r="NQ26" s="202"/>
      <c r="NR26" s="202"/>
      <c r="NS26" s="202"/>
      <c r="NT26" s="202"/>
      <c r="NU26" s="202"/>
      <c r="NV26" s="202"/>
      <c r="NW26" s="202"/>
      <c r="NX26" s="202"/>
      <c r="NY26" s="202"/>
      <c r="NZ26" s="202"/>
      <c r="OA26" s="202"/>
      <c r="OB26" s="202"/>
      <c r="OC26" s="202"/>
      <c r="OD26" s="202"/>
      <c r="OE26" s="202"/>
      <c r="OF26" s="202"/>
      <c r="OG26" s="202"/>
      <c r="OH26" s="202"/>
      <c r="OI26" s="202"/>
      <c r="OJ26" s="202"/>
      <c r="OK26" s="202"/>
      <c r="OL26" s="202"/>
      <c r="OM26" s="202"/>
      <c r="ON26" s="202"/>
      <c r="OO26" s="202"/>
      <c r="OP26" s="202"/>
      <c r="OQ26" s="202"/>
      <c r="OR26" s="202"/>
      <c r="OS26" s="202"/>
      <c r="OT26" s="202"/>
      <c r="OU26" s="202"/>
      <c r="OV26" s="202"/>
      <c r="OW26" s="202"/>
      <c r="OX26" s="202"/>
      <c r="OY26" s="202"/>
      <c r="OZ26" s="202"/>
      <c r="PA26" s="202"/>
      <c r="PB26" s="202"/>
      <c r="PC26" s="202"/>
      <c r="PD26" s="202"/>
      <c r="PE26" s="202"/>
      <c r="PF26" s="202"/>
      <c r="PG26" s="202"/>
      <c r="PH26" s="202"/>
      <c r="PI26" s="202"/>
      <c r="PJ26" s="202"/>
      <c r="PK26" s="202"/>
      <c r="PL26" s="202"/>
      <c r="PM26" s="202"/>
      <c r="PN26" s="202"/>
      <c r="PO26" s="202"/>
      <c r="PP26" s="202"/>
      <c r="PQ26" s="202"/>
      <c r="PR26" s="202"/>
      <c r="PS26" s="202"/>
      <c r="PT26" s="202"/>
      <c r="PU26" s="202"/>
      <c r="PV26" s="202"/>
      <c r="PW26" s="202"/>
      <c r="PX26" s="202"/>
      <c r="PY26" s="202"/>
      <c r="PZ26" s="202"/>
      <c r="QA26" s="202"/>
      <c r="QB26" s="202"/>
      <c r="QC26" s="202"/>
      <c r="QD26" s="202"/>
      <c r="QE26" s="202"/>
      <c r="QF26" s="202"/>
      <c r="QG26" s="202"/>
      <c r="QH26" s="202"/>
      <c r="QI26" s="202"/>
      <c r="QJ26" s="202"/>
      <c r="QK26" s="202"/>
      <c r="QL26" s="202"/>
      <c r="QM26" s="202"/>
      <c r="QN26" s="202"/>
      <c r="QO26" s="202"/>
      <c r="QP26" s="202"/>
      <c r="QQ26" s="202"/>
      <c r="QR26" s="202"/>
      <c r="QS26" s="202"/>
      <c r="QT26" s="202"/>
      <c r="QU26" s="202"/>
      <c r="QV26" s="202"/>
      <c r="QW26" s="202"/>
      <c r="QX26" s="202"/>
      <c r="QY26" s="202"/>
      <c r="QZ26" s="202"/>
      <c r="RA26" s="202"/>
      <c r="RB26" s="202"/>
      <c r="RC26" s="202"/>
      <c r="RD26" s="202"/>
      <c r="RE26" s="202"/>
      <c r="RF26" s="202"/>
      <c r="RG26" s="202"/>
      <c r="RH26" s="202"/>
    </row>
    <row r="27" spans="1:476" ht="15.75" customHeight="1">
      <c r="A27" s="50"/>
      <c r="B27" s="205" t="s">
        <v>363</v>
      </c>
      <c r="C27" s="205"/>
      <c r="D27" s="205"/>
      <c r="E27" s="205"/>
      <c r="F27" s="206"/>
      <c r="G27" s="204"/>
      <c r="H27" s="315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8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07"/>
      <c r="FO27" s="207"/>
      <c r="FP27" s="207"/>
      <c r="FQ27" s="207"/>
      <c r="FR27" s="207"/>
      <c r="FS27" s="207"/>
      <c r="FT27" s="207"/>
      <c r="FU27" s="207"/>
      <c r="FV27" s="207"/>
      <c r="FW27" s="207"/>
      <c r="FX27" s="207"/>
      <c r="FY27" s="207"/>
      <c r="FZ27" s="207"/>
      <c r="GA27" s="207"/>
      <c r="GB27" s="207"/>
      <c r="GC27" s="207"/>
      <c r="GD27" s="207"/>
      <c r="GE27" s="207"/>
      <c r="GF27" s="207"/>
      <c r="GG27" s="207"/>
      <c r="GH27" s="207"/>
      <c r="GI27" s="207"/>
      <c r="GJ27" s="207"/>
      <c r="GK27" s="207"/>
      <c r="GL27" s="207"/>
      <c r="GM27" s="207"/>
      <c r="GN27" s="207"/>
      <c r="GO27" s="207"/>
      <c r="GP27" s="207"/>
      <c r="GQ27" s="207"/>
      <c r="GR27" s="207"/>
      <c r="GS27" s="207"/>
      <c r="GT27" s="207"/>
      <c r="GU27" s="207"/>
      <c r="GV27" s="207"/>
      <c r="GW27" s="207"/>
      <c r="GX27" s="207"/>
      <c r="GY27" s="207"/>
      <c r="GZ27" s="207"/>
      <c r="HA27" s="207"/>
      <c r="HB27" s="207"/>
      <c r="HC27" s="207"/>
      <c r="HD27" s="207"/>
      <c r="HE27" s="207"/>
      <c r="HF27" s="207"/>
      <c r="HG27" s="207"/>
      <c r="HH27" s="207"/>
      <c r="HI27" s="207"/>
      <c r="HJ27" s="207"/>
      <c r="HK27" s="207"/>
      <c r="HL27" s="207"/>
      <c r="HM27" s="207"/>
      <c r="HN27" s="207"/>
      <c r="HO27" s="207"/>
      <c r="HP27" s="207"/>
      <c r="HQ27" s="207"/>
      <c r="HR27" s="207"/>
      <c r="HS27" s="207"/>
      <c r="HT27" s="207"/>
      <c r="HU27" s="207"/>
      <c r="HV27" s="207"/>
      <c r="HW27" s="207"/>
      <c r="HX27" s="207"/>
      <c r="HY27" s="207"/>
      <c r="HZ27" s="207"/>
      <c r="IA27" s="207"/>
      <c r="IB27" s="207"/>
      <c r="IC27" s="207"/>
      <c r="ID27" s="207"/>
      <c r="IE27" s="207"/>
      <c r="IF27" s="207"/>
      <c r="IG27" s="207"/>
      <c r="IH27" s="207"/>
      <c r="II27" s="207"/>
      <c r="IJ27" s="207"/>
      <c r="IK27" s="207"/>
      <c r="IL27" s="207"/>
      <c r="IM27" s="207"/>
      <c r="IN27" s="207"/>
      <c r="IO27" s="207"/>
      <c r="IP27" s="207"/>
      <c r="IQ27" s="207"/>
      <c r="IR27" s="207"/>
      <c r="IS27" s="207"/>
      <c r="IT27" s="207"/>
      <c r="IU27" s="207"/>
      <c r="IV27" s="207"/>
      <c r="IW27" s="207"/>
      <c r="IX27" s="207"/>
      <c r="IY27" s="207"/>
      <c r="IZ27" s="207"/>
      <c r="JA27" s="207"/>
      <c r="JB27" s="207"/>
      <c r="JC27" s="207"/>
      <c r="JD27" s="207"/>
      <c r="JE27" s="207"/>
      <c r="JF27" s="207"/>
      <c r="JG27" s="207"/>
      <c r="JH27" s="207"/>
      <c r="JI27" s="207"/>
      <c r="JJ27" s="207"/>
      <c r="JK27" s="207"/>
      <c r="JL27" s="207"/>
      <c r="JM27" s="207"/>
      <c r="JN27" s="207"/>
      <c r="JO27" s="207"/>
      <c r="JP27" s="207"/>
      <c r="JQ27" s="207"/>
      <c r="JR27" s="207"/>
      <c r="JS27" s="207"/>
      <c r="JT27" s="207"/>
      <c r="JU27" s="207"/>
      <c r="JV27" s="207"/>
      <c r="JW27" s="207"/>
      <c r="JX27" s="207"/>
      <c r="JY27" s="207"/>
      <c r="JZ27" s="207"/>
      <c r="KA27" s="207"/>
      <c r="KB27" s="207"/>
      <c r="KC27" s="207"/>
      <c r="KD27" s="207"/>
      <c r="KE27" s="207"/>
      <c r="KF27" s="207"/>
      <c r="KG27" s="207"/>
      <c r="KH27" s="207"/>
      <c r="KI27" s="207"/>
      <c r="KJ27" s="207"/>
      <c r="KK27" s="207"/>
      <c r="KL27" s="207"/>
      <c r="KM27" s="207"/>
      <c r="KN27" s="207"/>
      <c r="KO27" s="207"/>
      <c r="KP27" s="207"/>
      <c r="KQ27" s="207"/>
      <c r="KR27" s="207"/>
      <c r="KS27" s="207"/>
      <c r="KT27" s="207"/>
      <c r="KU27" s="207"/>
      <c r="KV27" s="207"/>
      <c r="KW27" s="207"/>
      <c r="KX27" s="207"/>
      <c r="KY27" s="207"/>
      <c r="KZ27" s="207"/>
      <c r="LA27" s="207"/>
      <c r="LB27" s="207"/>
      <c r="LC27" s="207"/>
      <c r="LD27" s="207"/>
      <c r="LE27" s="207"/>
      <c r="LF27" s="207"/>
      <c r="LG27" s="207"/>
      <c r="LH27" s="207"/>
      <c r="LI27" s="207"/>
      <c r="LJ27" s="207"/>
      <c r="LK27" s="207"/>
      <c r="LL27" s="207"/>
      <c r="LM27" s="207"/>
      <c r="LN27" s="207"/>
      <c r="LO27" s="207"/>
      <c r="LP27" s="207"/>
      <c r="LQ27" s="207"/>
      <c r="LR27" s="207"/>
      <c r="LS27" s="207"/>
      <c r="LT27" s="207"/>
      <c r="LU27" s="207"/>
      <c r="LV27" s="207"/>
      <c r="LW27" s="207"/>
      <c r="LX27" s="207"/>
      <c r="LY27" s="207"/>
      <c r="LZ27" s="207"/>
      <c r="MA27" s="207"/>
      <c r="MB27" s="207"/>
      <c r="MC27" s="207"/>
      <c r="MD27" s="207"/>
      <c r="ME27" s="207"/>
      <c r="MF27" s="207"/>
      <c r="MG27" s="207"/>
      <c r="MH27" s="207"/>
      <c r="MI27" s="207"/>
      <c r="MJ27" s="207"/>
      <c r="MK27" s="207"/>
      <c r="ML27" s="207"/>
      <c r="MM27" s="207"/>
      <c r="MN27" s="207"/>
      <c r="MO27" s="207"/>
      <c r="MP27" s="207"/>
      <c r="MQ27" s="207"/>
      <c r="MR27" s="207"/>
      <c r="MS27" s="207"/>
      <c r="MT27" s="207"/>
      <c r="MU27" s="207"/>
      <c r="MV27" s="207"/>
      <c r="MW27" s="207"/>
      <c r="MX27" s="207"/>
      <c r="MY27" s="207"/>
      <c r="MZ27" s="207"/>
      <c r="NA27" s="207"/>
      <c r="NB27" s="207"/>
      <c r="NC27" s="207"/>
      <c r="ND27" s="207"/>
      <c r="NE27" s="207"/>
      <c r="NF27" s="207"/>
      <c r="NG27" s="207"/>
      <c r="NH27" s="207"/>
      <c r="NI27" s="207"/>
      <c r="NJ27" s="207"/>
      <c r="NK27" s="207"/>
      <c r="NL27" s="207"/>
      <c r="NM27" s="207"/>
      <c r="NN27" s="207"/>
      <c r="NO27" s="207"/>
      <c r="NP27" s="207"/>
      <c r="NQ27" s="207"/>
      <c r="NR27" s="207"/>
      <c r="NS27" s="207"/>
      <c r="NT27" s="207"/>
      <c r="NU27" s="207"/>
      <c r="NV27" s="207"/>
      <c r="NW27" s="207"/>
      <c r="NX27" s="207"/>
      <c r="NY27" s="207"/>
      <c r="NZ27" s="207"/>
      <c r="OA27" s="207"/>
      <c r="OB27" s="207"/>
      <c r="OC27" s="207"/>
      <c r="OD27" s="207"/>
      <c r="OE27" s="207"/>
      <c r="OF27" s="207"/>
      <c r="OG27" s="207"/>
      <c r="OH27" s="207"/>
      <c r="OI27" s="207"/>
      <c r="OJ27" s="207"/>
      <c r="OK27" s="207"/>
      <c r="OL27" s="207"/>
      <c r="OM27" s="207"/>
      <c r="ON27" s="207"/>
      <c r="OO27" s="207"/>
      <c r="OP27" s="207"/>
      <c r="OQ27" s="207"/>
      <c r="OR27" s="207"/>
      <c r="OS27" s="207"/>
      <c r="OT27" s="207"/>
      <c r="OU27" s="207"/>
      <c r="OV27" s="207"/>
      <c r="OW27" s="207"/>
      <c r="OX27" s="207"/>
      <c r="OY27" s="207"/>
      <c r="OZ27" s="207"/>
      <c r="PA27" s="207"/>
      <c r="PB27" s="207"/>
      <c r="PC27" s="207"/>
      <c r="PD27" s="207"/>
      <c r="PE27" s="207"/>
      <c r="PF27" s="207"/>
      <c r="PG27" s="207"/>
      <c r="PH27" s="207"/>
      <c r="PI27" s="207"/>
      <c r="PJ27" s="207"/>
      <c r="PK27" s="207"/>
      <c r="PL27" s="207"/>
      <c r="PM27" s="207"/>
      <c r="PN27" s="207"/>
      <c r="PO27" s="207"/>
      <c r="PP27" s="207"/>
      <c r="PQ27" s="207"/>
      <c r="PR27" s="207"/>
      <c r="PS27" s="207"/>
      <c r="PT27" s="207"/>
      <c r="PU27" s="207"/>
      <c r="PV27" s="207"/>
      <c r="PW27" s="207"/>
      <c r="PX27" s="207"/>
      <c r="PY27" s="207"/>
      <c r="PZ27" s="207"/>
      <c r="QA27" s="207"/>
      <c r="QB27" s="207"/>
      <c r="QC27" s="207"/>
      <c r="QD27" s="207"/>
      <c r="QE27" s="207"/>
      <c r="QF27" s="207"/>
      <c r="QG27" s="207"/>
      <c r="QH27" s="207"/>
      <c r="QI27" s="207"/>
      <c r="QJ27" s="207"/>
      <c r="QK27" s="207"/>
      <c r="QL27" s="207"/>
      <c r="QM27" s="207"/>
      <c r="QN27" s="207"/>
      <c r="QO27" s="207"/>
      <c r="QP27" s="207"/>
      <c r="QQ27" s="207"/>
      <c r="QR27" s="207"/>
      <c r="QS27" s="207"/>
      <c r="QT27" s="207"/>
      <c r="QU27" s="207"/>
      <c r="QV27" s="207"/>
      <c r="QW27" s="207"/>
      <c r="QX27" s="207"/>
      <c r="QY27" s="207"/>
      <c r="QZ27" s="207"/>
      <c r="RA27" s="207"/>
      <c r="RB27" s="207"/>
      <c r="RC27" s="207"/>
      <c r="RD27" s="207"/>
      <c r="RE27" s="207"/>
      <c r="RF27" s="207"/>
      <c r="RG27" s="207"/>
      <c r="RH27" s="207"/>
    </row>
    <row r="28" spans="1:476" ht="6" customHeight="1">
      <c r="A28" s="50"/>
      <c r="B28" s="210"/>
      <c r="C28" s="211"/>
      <c r="D28" s="211"/>
      <c r="E28" s="210"/>
      <c r="F28" s="212"/>
      <c r="G28" s="212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</row>
    <row r="29" spans="1:476" ht="15.75" customHeight="1">
      <c r="A29" s="50"/>
      <c r="B29" s="50" t="s">
        <v>364</v>
      </c>
      <c r="C29" s="211" t="s">
        <v>365</v>
      </c>
      <c r="D29" s="392"/>
      <c r="E29" s="82">
        <f t="shared" ref="E29:E34" si="130">SUM(H29:AR29)</f>
        <v>0</v>
      </c>
      <c r="F29" s="393"/>
      <c r="G29" s="50"/>
      <c r="H29" s="70">
        <f t="shared" ref="H29:H34" si="131">SUM(AS29:BD29)</f>
        <v>0</v>
      </c>
      <c r="I29" s="70">
        <f t="shared" ref="I29:I34" si="132">SUM(BE29:BP29)</f>
        <v>0</v>
      </c>
      <c r="J29" s="70">
        <f t="shared" ref="J29:J34" si="133">SUM(BQ29:CB29)</f>
        <v>0</v>
      </c>
      <c r="K29" s="70">
        <f t="shared" ref="K29:K34" si="134">SUM(CC29:CN29)</f>
        <v>0</v>
      </c>
      <c r="L29" s="70">
        <f t="shared" ref="L29:L34" si="135">SUM(CO29:CZ29)</f>
        <v>0</v>
      </c>
      <c r="M29" s="70">
        <f t="shared" ref="M29:M34" si="136">SUM(DA29:DL29)</f>
        <v>0</v>
      </c>
      <c r="N29" s="70">
        <f t="shared" ref="N29:N34" si="137">SUM(DM29:DX29)</f>
        <v>0</v>
      </c>
      <c r="O29" s="70">
        <f t="shared" ref="O29:O34" si="138">SUM(DY29:EJ29)</f>
        <v>0</v>
      </c>
      <c r="P29" s="70">
        <f t="shared" ref="P29:P34" si="139">SUM(EK29:EV29)</f>
        <v>0</v>
      </c>
      <c r="Q29" s="70">
        <f t="shared" ref="Q29:Q34" si="140">SUM(EW29:FH29)</f>
        <v>0</v>
      </c>
      <c r="R29" s="70">
        <f t="shared" ref="R29:R34" si="141">SUM(FI29:FT29)</f>
        <v>0</v>
      </c>
      <c r="S29" s="70">
        <f t="shared" ref="S29:S34" si="142">SUM(FU29:GF29)</f>
        <v>0</v>
      </c>
      <c r="T29" s="70">
        <f t="shared" ref="T29:T34" si="143">SUM(GG29:GR29)</f>
        <v>0</v>
      </c>
      <c r="U29" s="70">
        <f t="shared" ref="U29:U34" si="144">SUM(GS29:HD29)</f>
        <v>0</v>
      </c>
      <c r="V29" s="70">
        <f t="shared" ref="V29:V34" si="145">SUM(HE29:HP29)</f>
        <v>0</v>
      </c>
      <c r="W29" s="70">
        <f t="shared" ref="W29:W34" si="146">SUM(HQ29:IB29)</f>
        <v>0</v>
      </c>
      <c r="X29" s="70">
        <f t="shared" ref="X29:X34" si="147">SUM(IC29:IN29)</f>
        <v>0</v>
      </c>
      <c r="Y29" s="70">
        <f t="shared" ref="Y29:Y34" si="148">SUM(IO29:IZ29)</f>
        <v>0</v>
      </c>
      <c r="Z29" s="70">
        <f t="shared" ref="Z29:Z34" si="149">SUM(JA29:JL29)</f>
        <v>0</v>
      </c>
      <c r="AA29" s="70">
        <f t="shared" ref="AA29:AA34" si="150">SUM(JM29:JX29)</f>
        <v>0</v>
      </c>
      <c r="AB29" s="70">
        <f t="shared" ref="AB29:AB34" si="151">SUM(JY29:KJ29)</f>
        <v>0</v>
      </c>
      <c r="AC29" s="70">
        <f t="shared" ref="AC29:AC34" si="152">SUM(KK29:KV29)</f>
        <v>0</v>
      </c>
      <c r="AD29" s="70">
        <f t="shared" ref="AD29:AD34" si="153">SUM(KW29:LH29)</f>
        <v>0</v>
      </c>
      <c r="AE29" s="70">
        <f t="shared" ref="AE29:AE34" si="154">SUM(LI29:LT29)</f>
        <v>0</v>
      </c>
      <c r="AF29" s="70">
        <f t="shared" ref="AF29:AF34" si="155">SUM(LU29:MF29)</f>
        <v>0</v>
      </c>
      <c r="AG29" s="70">
        <f t="shared" ref="AG29:AG34" si="156">SUM(MG29:MR29)</f>
        <v>0</v>
      </c>
      <c r="AH29" s="70">
        <f t="shared" ref="AH29:AH34" si="157">SUM(MS29:ND29)</f>
        <v>0</v>
      </c>
      <c r="AI29" s="70">
        <f t="shared" ref="AI29:AI34" si="158">SUM(NE29:NP29)</f>
        <v>0</v>
      </c>
      <c r="AJ29" s="70">
        <f t="shared" ref="AJ29:AJ34" si="159">SUM(NQ29:OB29)</f>
        <v>0</v>
      </c>
      <c r="AK29" s="70">
        <f t="shared" ref="AK29:AK34" si="160">SUM(OC29:ON29)</f>
        <v>0</v>
      </c>
      <c r="AL29" s="70">
        <f t="shared" ref="AL29:AL34" si="161">SUM(OO29:OZ29)</f>
        <v>0</v>
      </c>
      <c r="AM29" s="70">
        <f t="shared" ref="AM29:AM34" si="162">SUM(PA29:PL29)</f>
        <v>0</v>
      </c>
      <c r="AN29" s="70">
        <f t="shared" ref="AN29:AN34" si="163">SUM(PM29:PX29)</f>
        <v>0</v>
      </c>
      <c r="AO29" s="70">
        <f t="shared" ref="AO29:AO34" si="164">SUM(PY29:QJ29)</f>
        <v>0</v>
      </c>
      <c r="AP29" s="70">
        <f t="shared" ref="AP29:AP34" si="165">SUM(QK29:QV29)</f>
        <v>0</v>
      </c>
      <c r="AQ29" s="70">
        <f t="shared" ref="AQ29:AQ34" si="166">SUM(QW29:RH29)</f>
        <v>0</v>
      </c>
      <c r="AR29" s="124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  <c r="CQ29" s="227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7"/>
      <c r="ET29" s="227"/>
      <c r="EU29" s="227"/>
      <c r="EV29" s="227"/>
      <c r="EW29" s="227"/>
      <c r="EX29" s="227"/>
      <c r="EY29" s="227"/>
      <c r="EZ29" s="227"/>
      <c r="FA29" s="227"/>
      <c r="FB29" s="227"/>
      <c r="FC29" s="227"/>
      <c r="FD29" s="227"/>
      <c r="FE29" s="227"/>
      <c r="FF29" s="227"/>
      <c r="FG29" s="227"/>
      <c r="FH29" s="227"/>
      <c r="FI29" s="227"/>
      <c r="FJ29" s="227"/>
      <c r="FK29" s="227"/>
      <c r="FL29" s="227"/>
      <c r="FM29" s="227"/>
      <c r="FN29" s="227"/>
      <c r="FO29" s="227"/>
      <c r="FP29" s="227"/>
      <c r="FQ29" s="227"/>
      <c r="FR29" s="227"/>
      <c r="FS29" s="227"/>
      <c r="FT29" s="227"/>
      <c r="FU29" s="227"/>
      <c r="FV29" s="227"/>
      <c r="FW29" s="227"/>
      <c r="FX29" s="227"/>
      <c r="FY29" s="227"/>
      <c r="FZ29" s="227"/>
      <c r="GA29" s="227"/>
      <c r="GB29" s="227"/>
      <c r="GC29" s="227"/>
      <c r="GD29" s="227"/>
      <c r="GE29" s="227"/>
      <c r="GF29" s="227"/>
      <c r="GG29" s="227"/>
      <c r="GH29" s="227"/>
      <c r="GI29" s="227"/>
      <c r="GJ29" s="227"/>
      <c r="GK29" s="227"/>
      <c r="GL29" s="227"/>
      <c r="GM29" s="227"/>
      <c r="GN29" s="227"/>
      <c r="GO29" s="227"/>
      <c r="GP29" s="227"/>
      <c r="GQ29" s="227"/>
      <c r="GR29" s="227"/>
      <c r="GS29" s="227"/>
      <c r="GT29" s="227"/>
      <c r="GU29" s="227"/>
      <c r="GV29" s="227"/>
      <c r="GW29" s="227"/>
      <c r="GX29" s="227"/>
      <c r="GY29" s="227"/>
      <c r="GZ29" s="227"/>
      <c r="HA29" s="227"/>
      <c r="HB29" s="227"/>
      <c r="HC29" s="227"/>
      <c r="HD29" s="227"/>
      <c r="HE29" s="227"/>
      <c r="HF29" s="227"/>
      <c r="HG29" s="227"/>
      <c r="HH29" s="227"/>
      <c r="HI29" s="227"/>
      <c r="HJ29" s="227"/>
      <c r="HK29" s="227"/>
      <c r="HL29" s="227"/>
      <c r="HM29" s="227"/>
      <c r="HN29" s="227"/>
      <c r="HO29" s="227"/>
      <c r="HP29" s="227"/>
      <c r="HQ29" s="227"/>
      <c r="HR29" s="227"/>
      <c r="HS29" s="227"/>
      <c r="HT29" s="227"/>
      <c r="HU29" s="227"/>
      <c r="HV29" s="227"/>
      <c r="HW29" s="227"/>
      <c r="HX29" s="227"/>
      <c r="HY29" s="227"/>
      <c r="HZ29" s="227"/>
      <c r="IA29" s="227"/>
      <c r="IB29" s="227"/>
      <c r="IC29" s="227"/>
      <c r="ID29" s="227"/>
      <c r="IE29" s="227"/>
      <c r="IF29" s="227"/>
      <c r="IG29" s="227"/>
      <c r="IH29" s="227"/>
      <c r="II29" s="227"/>
      <c r="IJ29" s="227"/>
      <c r="IK29" s="227"/>
      <c r="IL29" s="227"/>
      <c r="IM29" s="227"/>
      <c r="IN29" s="227"/>
      <c r="IO29" s="227"/>
      <c r="IP29" s="227"/>
      <c r="IQ29" s="227"/>
      <c r="IR29" s="227"/>
      <c r="IS29" s="227"/>
      <c r="IT29" s="227"/>
      <c r="IU29" s="227"/>
      <c r="IV29" s="227"/>
      <c r="IW29" s="227"/>
      <c r="IX29" s="227"/>
      <c r="IY29" s="227"/>
      <c r="IZ29" s="227"/>
      <c r="JA29" s="227"/>
      <c r="JB29" s="227"/>
      <c r="JC29" s="227"/>
      <c r="JD29" s="227"/>
      <c r="JE29" s="227"/>
      <c r="JF29" s="227"/>
      <c r="JG29" s="227"/>
      <c r="JH29" s="227"/>
      <c r="JI29" s="227"/>
      <c r="JJ29" s="227"/>
      <c r="JK29" s="227"/>
      <c r="JL29" s="227"/>
      <c r="JM29" s="227"/>
      <c r="JN29" s="227"/>
      <c r="JO29" s="227"/>
      <c r="JP29" s="227"/>
      <c r="JQ29" s="227"/>
      <c r="JR29" s="227"/>
      <c r="JS29" s="227"/>
      <c r="JT29" s="227"/>
      <c r="JU29" s="227"/>
      <c r="JV29" s="227"/>
      <c r="JW29" s="227"/>
      <c r="JX29" s="227"/>
      <c r="JY29" s="227"/>
      <c r="JZ29" s="227"/>
      <c r="KA29" s="227"/>
      <c r="KB29" s="227"/>
      <c r="KC29" s="227"/>
      <c r="KD29" s="227"/>
      <c r="KE29" s="227"/>
      <c r="KF29" s="227"/>
      <c r="KG29" s="227"/>
      <c r="KH29" s="227"/>
      <c r="KI29" s="227"/>
      <c r="KJ29" s="227"/>
      <c r="KK29" s="227"/>
      <c r="KL29" s="227"/>
      <c r="KM29" s="227"/>
      <c r="KN29" s="227"/>
      <c r="KO29" s="227"/>
      <c r="KP29" s="227"/>
      <c r="KQ29" s="227"/>
      <c r="KR29" s="227"/>
      <c r="KS29" s="227"/>
      <c r="KT29" s="227"/>
      <c r="KU29" s="227"/>
      <c r="KV29" s="227"/>
      <c r="KW29" s="227"/>
      <c r="KX29" s="227"/>
      <c r="KY29" s="227"/>
      <c r="KZ29" s="227"/>
      <c r="LA29" s="227"/>
      <c r="LB29" s="227"/>
      <c r="LC29" s="227"/>
      <c r="LD29" s="227"/>
      <c r="LE29" s="227"/>
      <c r="LF29" s="227"/>
      <c r="LG29" s="227"/>
      <c r="LH29" s="227"/>
      <c r="LI29" s="227"/>
      <c r="LJ29" s="227"/>
      <c r="LK29" s="227"/>
      <c r="LL29" s="227"/>
      <c r="LM29" s="227"/>
      <c r="LN29" s="227"/>
      <c r="LO29" s="227"/>
      <c r="LP29" s="227"/>
      <c r="LQ29" s="227"/>
      <c r="LR29" s="227"/>
      <c r="LS29" s="227"/>
      <c r="LT29" s="227"/>
      <c r="LU29" s="227"/>
      <c r="LV29" s="227"/>
      <c r="LW29" s="227"/>
      <c r="LX29" s="227"/>
      <c r="LY29" s="227"/>
      <c r="LZ29" s="227"/>
      <c r="MA29" s="227"/>
      <c r="MB29" s="227"/>
      <c r="MC29" s="227"/>
      <c r="MD29" s="227"/>
      <c r="ME29" s="227"/>
      <c r="MF29" s="227"/>
      <c r="MG29" s="227"/>
      <c r="MH29" s="227"/>
      <c r="MI29" s="227"/>
      <c r="MJ29" s="227"/>
      <c r="MK29" s="227"/>
      <c r="ML29" s="227"/>
      <c r="MM29" s="227"/>
      <c r="MN29" s="227"/>
      <c r="MO29" s="227"/>
      <c r="MP29" s="227"/>
      <c r="MQ29" s="227"/>
      <c r="MR29" s="227"/>
      <c r="MS29" s="227"/>
      <c r="MT29" s="227"/>
      <c r="MU29" s="227"/>
      <c r="MV29" s="227"/>
      <c r="MW29" s="227"/>
      <c r="MX29" s="227"/>
      <c r="MY29" s="227"/>
      <c r="MZ29" s="227"/>
      <c r="NA29" s="227"/>
      <c r="NB29" s="227"/>
      <c r="NC29" s="227"/>
      <c r="ND29" s="227"/>
      <c r="NE29" s="227"/>
      <c r="NF29" s="227"/>
      <c r="NG29" s="227"/>
      <c r="NH29" s="227"/>
      <c r="NI29" s="227"/>
      <c r="NJ29" s="227"/>
      <c r="NK29" s="227"/>
      <c r="NL29" s="227"/>
      <c r="NM29" s="227"/>
      <c r="NN29" s="227"/>
      <c r="NO29" s="227"/>
      <c r="NP29" s="227"/>
      <c r="NQ29" s="227"/>
      <c r="NR29" s="227"/>
      <c r="NS29" s="227"/>
      <c r="NT29" s="227"/>
      <c r="NU29" s="227"/>
      <c r="NV29" s="227"/>
      <c r="NW29" s="227"/>
      <c r="NX29" s="227"/>
      <c r="NY29" s="227"/>
      <c r="NZ29" s="227"/>
      <c r="OA29" s="227"/>
      <c r="OB29" s="227"/>
      <c r="OC29" s="227"/>
      <c r="OD29" s="227"/>
      <c r="OE29" s="227"/>
      <c r="OF29" s="227"/>
      <c r="OG29" s="227"/>
      <c r="OH29" s="227"/>
      <c r="OI29" s="227"/>
      <c r="OJ29" s="227"/>
      <c r="OK29" s="227"/>
      <c r="OL29" s="227"/>
      <c r="OM29" s="227"/>
      <c r="ON29" s="227"/>
      <c r="OO29" s="227"/>
      <c r="OP29" s="227"/>
      <c r="OQ29" s="227"/>
      <c r="OR29" s="227"/>
      <c r="OS29" s="227"/>
      <c r="OT29" s="227"/>
      <c r="OU29" s="227"/>
      <c r="OV29" s="227"/>
      <c r="OW29" s="227"/>
      <c r="OX29" s="227"/>
      <c r="OY29" s="227"/>
      <c r="OZ29" s="227"/>
      <c r="PA29" s="227"/>
      <c r="PB29" s="227"/>
      <c r="PC29" s="227"/>
      <c r="PD29" s="227"/>
      <c r="PE29" s="227"/>
      <c r="PF29" s="227"/>
      <c r="PG29" s="227"/>
      <c r="PH29" s="227"/>
      <c r="PI29" s="227"/>
      <c r="PJ29" s="227"/>
      <c r="PK29" s="227"/>
      <c r="PL29" s="227"/>
      <c r="PM29" s="227"/>
      <c r="PN29" s="227"/>
      <c r="PO29" s="227"/>
      <c r="PP29" s="227"/>
      <c r="PQ29" s="227"/>
      <c r="PR29" s="227"/>
      <c r="PS29" s="227"/>
      <c r="PT29" s="227"/>
      <c r="PU29" s="227"/>
      <c r="PV29" s="227"/>
      <c r="PW29" s="227"/>
      <c r="PX29" s="227"/>
      <c r="PY29" s="227"/>
      <c r="PZ29" s="227"/>
      <c r="QA29" s="227"/>
      <c r="QB29" s="227"/>
      <c r="QC29" s="227"/>
      <c r="QD29" s="227"/>
      <c r="QE29" s="227"/>
      <c r="QF29" s="227"/>
      <c r="QG29" s="227"/>
      <c r="QH29" s="227"/>
      <c r="QI29" s="227"/>
      <c r="QJ29" s="227"/>
      <c r="QK29" s="227"/>
      <c r="QL29" s="227"/>
      <c r="QM29" s="227"/>
      <c r="QN29" s="227"/>
      <c r="QO29" s="227"/>
      <c r="QP29" s="227"/>
      <c r="QQ29" s="227"/>
      <c r="QR29" s="227"/>
      <c r="QS29" s="227"/>
      <c r="QT29" s="227"/>
      <c r="QU29" s="227"/>
      <c r="QV29" s="227"/>
      <c r="QW29" s="227"/>
      <c r="QX29" s="227"/>
      <c r="QY29" s="227"/>
      <c r="QZ29" s="227"/>
      <c r="RA29" s="227"/>
      <c r="RB29" s="227"/>
      <c r="RC29" s="227"/>
      <c r="RD29" s="227"/>
      <c r="RE29" s="227"/>
      <c r="RF29" s="227"/>
      <c r="RG29" s="227"/>
      <c r="RH29" s="227"/>
    </row>
    <row r="30" spans="1:476" ht="15.75" hidden="1" customHeight="1">
      <c r="A30" s="50"/>
      <c r="B30" s="50" t="s">
        <v>366</v>
      </c>
      <c r="C30" s="211"/>
      <c r="D30" s="82"/>
      <c r="E30" s="82">
        <f t="shared" si="130"/>
        <v>0</v>
      </c>
      <c r="F30" s="125"/>
      <c r="G30" s="50"/>
      <c r="H30" s="70">
        <f t="shared" si="131"/>
        <v>0</v>
      </c>
      <c r="I30" s="70">
        <f t="shared" si="132"/>
        <v>0</v>
      </c>
      <c r="J30" s="70">
        <f t="shared" si="133"/>
        <v>0</v>
      </c>
      <c r="K30" s="70">
        <f t="shared" si="134"/>
        <v>0</v>
      </c>
      <c r="L30" s="70">
        <f t="shared" si="135"/>
        <v>0</v>
      </c>
      <c r="M30" s="70">
        <f t="shared" si="136"/>
        <v>0</v>
      </c>
      <c r="N30" s="70">
        <f t="shared" si="137"/>
        <v>0</v>
      </c>
      <c r="O30" s="70">
        <f t="shared" si="138"/>
        <v>0</v>
      </c>
      <c r="P30" s="70">
        <f t="shared" si="139"/>
        <v>0</v>
      </c>
      <c r="Q30" s="70">
        <f t="shared" si="140"/>
        <v>0</v>
      </c>
      <c r="R30" s="70">
        <f t="shared" si="141"/>
        <v>0</v>
      </c>
      <c r="S30" s="70">
        <f t="shared" si="142"/>
        <v>0</v>
      </c>
      <c r="T30" s="70">
        <f t="shared" si="143"/>
        <v>0</v>
      </c>
      <c r="U30" s="70">
        <f t="shared" si="144"/>
        <v>0</v>
      </c>
      <c r="V30" s="70">
        <f t="shared" si="145"/>
        <v>0</v>
      </c>
      <c r="W30" s="70">
        <f t="shared" si="146"/>
        <v>0</v>
      </c>
      <c r="X30" s="70">
        <f t="shared" si="147"/>
        <v>0</v>
      </c>
      <c r="Y30" s="70">
        <f t="shared" si="148"/>
        <v>0</v>
      </c>
      <c r="Z30" s="70">
        <f t="shared" si="149"/>
        <v>0</v>
      </c>
      <c r="AA30" s="70">
        <f t="shared" si="150"/>
        <v>0</v>
      </c>
      <c r="AB30" s="70">
        <f t="shared" si="151"/>
        <v>0</v>
      </c>
      <c r="AC30" s="70">
        <f t="shared" si="152"/>
        <v>0</v>
      </c>
      <c r="AD30" s="70">
        <f t="shared" si="153"/>
        <v>0</v>
      </c>
      <c r="AE30" s="70">
        <f t="shared" si="154"/>
        <v>0</v>
      </c>
      <c r="AF30" s="70">
        <f t="shared" si="155"/>
        <v>0</v>
      </c>
      <c r="AG30" s="70">
        <f t="shared" si="156"/>
        <v>0</v>
      </c>
      <c r="AH30" s="70">
        <f t="shared" si="157"/>
        <v>0</v>
      </c>
      <c r="AI30" s="70">
        <f t="shared" si="158"/>
        <v>0</v>
      </c>
      <c r="AJ30" s="70">
        <f t="shared" si="159"/>
        <v>0</v>
      </c>
      <c r="AK30" s="70">
        <f t="shared" si="160"/>
        <v>0</v>
      </c>
      <c r="AL30" s="70">
        <f t="shared" si="161"/>
        <v>0</v>
      </c>
      <c r="AM30" s="70">
        <f t="shared" si="162"/>
        <v>0</v>
      </c>
      <c r="AN30" s="70">
        <f t="shared" si="163"/>
        <v>0</v>
      </c>
      <c r="AO30" s="70">
        <f t="shared" si="164"/>
        <v>0</v>
      </c>
      <c r="AP30" s="70">
        <f t="shared" si="165"/>
        <v>0</v>
      </c>
      <c r="AQ30" s="70">
        <f t="shared" si="166"/>
        <v>0</v>
      </c>
      <c r="AR30" s="124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227"/>
      <c r="CO30" s="227"/>
      <c r="CP30" s="227"/>
      <c r="CQ30" s="227"/>
      <c r="CR30" s="227"/>
      <c r="CS30" s="227"/>
      <c r="CT30" s="227"/>
      <c r="CU30" s="227"/>
      <c r="CV30" s="227"/>
      <c r="CW30" s="227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  <c r="EZ30" s="227"/>
      <c r="FA30" s="227"/>
      <c r="FB30" s="227"/>
      <c r="FC30" s="227"/>
      <c r="FD30" s="227"/>
      <c r="FE30" s="227"/>
      <c r="FF30" s="227"/>
      <c r="FG30" s="227"/>
      <c r="FH30" s="227"/>
      <c r="FI30" s="227"/>
      <c r="FJ30" s="227"/>
      <c r="FK30" s="227"/>
      <c r="FL30" s="227"/>
      <c r="FM30" s="227"/>
      <c r="FN30" s="227"/>
      <c r="FO30" s="227"/>
      <c r="FP30" s="227"/>
      <c r="FQ30" s="227"/>
      <c r="FR30" s="227"/>
      <c r="FS30" s="227"/>
      <c r="FT30" s="227"/>
      <c r="FU30" s="227"/>
      <c r="FV30" s="227"/>
      <c r="FW30" s="227"/>
      <c r="FX30" s="227"/>
      <c r="FY30" s="227"/>
      <c r="FZ30" s="227"/>
      <c r="GA30" s="227"/>
      <c r="GB30" s="227"/>
      <c r="GC30" s="227"/>
      <c r="GD30" s="227"/>
      <c r="GE30" s="227"/>
      <c r="GF30" s="227"/>
      <c r="GG30" s="227"/>
      <c r="GH30" s="227"/>
      <c r="GI30" s="227"/>
      <c r="GJ30" s="227"/>
      <c r="GK30" s="227"/>
      <c r="GL30" s="227"/>
      <c r="GM30" s="227"/>
      <c r="GN30" s="227"/>
      <c r="GO30" s="227"/>
      <c r="GP30" s="227"/>
      <c r="GQ30" s="227"/>
      <c r="GR30" s="227"/>
      <c r="GS30" s="227"/>
      <c r="GT30" s="227"/>
      <c r="GU30" s="227"/>
      <c r="GV30" s="227"/>
      <c r="GW30" s="227"/>
      <c r="GX30" s="227"/>
      <c r="GY30" s="227"/>
      <c r="GZ30" s="227"/>
      <c r="HA30" s="227"/>
      <c r="HB30" s="227"/>
      <c r="HC30" s="227"/>
      <c r="HD30" s="227"/>
      <c r="HE30" s="227"/>
      <c r="HF30" s="227"/>
      <c r="HG30" s="227"/>
      <c r="HH30" s="227"/>
      <c r="HI30" s="227"/>
      <c r="HJ30" s="227"/>
      <c r="HK30" s="227"/>
      <c r="HL30" s="227"/>
      <c r="HM30" s="227"/>
      <c r="HN30" s="227"/>
      <c r="HO30" s="227"/>
      <c r="HP30" s="227"/>
      <c r="HQ30" s="227"/>
      <c r="HR30" s="227"/>
      <c r="HS30" s="227"/>
      <c r="HT30" s="227"/>
      <c r="HU30" s="227"/>
      <c r="HV30" s="227"/>
      <c r="HW30" s="227"/>
      <c r="HX30" s="227"/>
      <c r="HY30" s="227"/>
      <c r="HZ30" s="227"/>
      <c r="IA30" s="227"/>
      <c r="IB30" s="227"/>
      <c r="IC30" s="227"/>
      <c r="ID30" s="227"/>
      <c r="IE30" s="227"/>
      <c r="IF30" s="227"/>
      <c r="IG30" s="227"/>
      <c r="IH30" s="227"/>
      <c r="II30" s="227"/>
      <c r="IJ30" s="227"/>
      <c r="IK30" s="227"/>
      <c r="IL30" s="227"/>
      <c r="IM30" s="227"/>
      <c r="IN30" s="227"/>
      <c r="IO30" s="227"/>
      <c r="IP30" s="227"/>
      <c r="IQ30" s="227"/>
      <c r="IR30" s="227"/>
      <c r="IS30" s="227"/>
      <c r="IT30" s="227"/>
      <c r="IU30" s="227"/>
      <c r="IV30" s="227"/>
      <c r="IW30" s="227"/>
      <c r="IX30" s="227"/>
      <c r="IY30" s="227"/>
      <c r="IZ30" s="227"/>
      <c r="JA30" s="227"/>
      <c r="JB30" s="227"/>
      <c r="JC30" s="227"/>
      <c r="JD30" s="227"/>
      <c r="JE30" s="227"/>
      <c r="JF30" s="227"/>
      <c r="JG30" s="227"/>
      <c r="JH30" s="227"/>
      <c r="JI30" s="227"/>
      <c r="JJ30" s="227"/>
      <c r="JK30" s="227"/>
      <c r="JL30" s="227"/>
      <c r="JM30" s="227"/>
      <c r="JN30" s="227"/>
      <c r="JO30" s="227"/>
      <c r="JP30" s="227"/>
      <c r="JQ30" s="227"/>
      <c r="JR30" s="227"/>
      <c r="JS30" s="227"/>
      <c r="JT30" s="227"/>
      <c r="JU30" s="227"/>
      <c r="JV30" s="227"/>
      <c r="JW30" s="227"/>
      <c r="JX30" s="227"/>
      <c r="JY30" s="227"/>
      <c r="JZ30" s="227"/>
      <c r="KA30" s="227"/>
      <c r="KB30" s="227"/>
      <c r="KC30" s="227"/>
      <c r="KD30" s="227"/>
      <c r="KE30" s="227"/>
      <c r="KF30" s="227"/>
      <c r="KG30" s="227"/>
      <c r="KH30" s="227"/>
      <c r="KI30" s="227"/>
      <c r="KJ30" s="227"/>
      <c r="KK30" s="227"/>
      <c r="KL30" s="227"/>
      <c r="KM30" s="227"/>
      <c r="KN30" s="227"/>
      <c r="KO30" s="227"/>
      <c r="KP30" s="227"/>
      <c r="KQ30" s="227"/>
      <c r="KR30" s="227"/>
      <c r="KS30" s="227"/>
      <c r="KT30" s="227"/>
      <c r="KU30" s="227"/>
      <c r="KV30" s="227"/>
      <c r="KW30" s="227"/>
      <c r="KX30" s="227"/>
      <c r="KY30" s="227"/>
      <c r="KZ30" s="227"/>
      <c r="LA30" s="227"/>
      <c r="LB30" s="227"/>
      <c r="LC30" s="227"/>
      <c r="LD30" s="227"/>
      <c r="LE30" s="227"/>
      <c r="LF30" s="227"/>
      <c r="LG30" s="227"/>
      <c r="LH30" s="227"/>
      <c r="LI30" s="227"/>
      <c r="LJ30" s="227"/>
      <c r="LK30" s="227"/>
      <c r="LL30" s="227"/>
      <c r="LM30" s="227"/>
      <c r="LN30" s="227"/>
      <c r="LO30" s="227"/>
      <c r="LP30" s="227"/>
      <c r="LQ30" s="227"/>
      <c r="LR30" s="227"/>
      <c r="LS30" s="227"/>
      <c r="LT30" s="227"/>
      <c r="LU30" s="227"/>
      <c r="LV30" s="227"/>
      <c r="LW30" s="227"/>
      <c r="LX30" s="227"/>
      <c r="LY30" s="227"/>
      <c r="LZ30" s="227"/>
      <c r="MA30" s="227"/>
      <c r="MB30" s="227"/>
      <c r="MC30" s="227"/>
      <c r="MD30" s="227"/>
      <c r="ME30" s="227"/>
      <c r="MF30" s="227"/>
      <c r="MG30" s="227"/>
      <c r="MH30" s="227"/>
      <c r="MI30" s="227"/>
      <c r="MJ30" s="227"/>
      <c r="MK30" s="227"/>
      <c r="ML30" s="227"/>
      <c r="MM30" s="227"/>
      <c r="MN30" s="227"/>
      <c r="MO30" s="227"/>
      <c r="MP30" s="227"/>
      <c r="MQ30" s="227"/>
      <c r="MR30" s="227"/>
      <c r="MS30" s="227"/>
      <c r="MT30" s="227"/>
      <c r="MU30" s="227"/>
      <c r="MV30" s="227"/>
      <c r="MW30" s="227"/>
      <c r="MX30" s="227"/>
      <c r="MY30" s="227"/>
      <c r="MZ30" s="227"/>
      <c r="NA30" s="227"/>
      <c r="NB30" s="227"/>
      <c r="NC30" s="227"/>
      <c r="ND30" s="227"/>
      <c r="NE30" s="227"/>
      <c r="NF30" s="227"/>
      <c r="NG30" s="227"/>
      <c r="NH30" s="227"/>
      <c r="NI30" s="227"/>
      <c r="NJ30" s="227"/>
      <c r="NK30" s="227"/>
      <c r="NL30" s="227"/>
      <c r="NM30" s="227"/>
      <c r="NN30" s="227"/>
      <c r="NO30" s="227"/>
      <c r="NP30" s="227"/>
      <c r="NQ30" s="227"/>
      <c r="NR30" s="227"/>
      <c r="NS30" s="227"/>
      <c r="NT30" s="227"/>
      <c r="NU30" s="227"/>
      <c r="NV30" s="227"/>
      <c r="NW30" s="227"/>
      <c r="NX30" s="227"/>
      <c r="NY30" s="227"/>
      <c r="NZ30" s="227"/>
      <c r="OA30" s="227"/>
      <c r="OB30" s="227"/>
      <c r="OC30" s="227"/>
      <c r="OD30" s="227"/>
      <c r="OE30" s="227"/>
      <c r="OF30" s="227"/>
      <c r="OG30" s="227"/>
      <c r="OH30" s="227"/>
      <c r="OI30" s="227"/>
      <c r="OJ30" s="227"/>
      <c r="OK30" s="227"/>
      <c r="OL30" s="227"/>
      <c r="OM30" s="227"/>
      <c r="ON30" s="227"/>
      <c r="OO30" s="227"/>
      <c r="OP30" s="227"/>
      <c r="OQ30" s="227"/>
      <c r="OR30" s="227"/>
      <c r="OS30" s="227"/>
      <c r="OT30" s="227"/>
      <c r="OU30" s="227"/>
      <c r="OV30" s="227"/>
      <c r="OW30" s="227"/>
      <c r="OX30" s="227"/>
      <c r="OY30" s="227"/>
      <c r="OZ30" s="227"/>
      <c r="PA30" s="227"/>
      <c r="PB30" s="227"/>
      <c r="PC30" s="227"/>
      <c r="PD30" s="227"/>
      <c r="PE30" s="227"/>
      <c r="PF30" s="227"/>
      <c r="PG30" s="227"/>
      <c r="PH30" s="227"/>
      <c r="PI30" s="227"/>
      <c r="PJ30" s="227"/>
      <c r="PK30" s="227"/>
      <c r="PL30" s="227"/>
      <c r="PM30" s="227"/>
      <c r="PN30" s="227"/>
      <c r="PO30" s="227"/>
      <c r="PP30" s="227"/>
      <c r="PQ30" s="227"/>
      <c r="PR30" s="227"/>
      <c r="PS30" s="227"/>
      <c r="PT30" s="227"/>
      <c r="PU30" s="227"/>
      <c r="PV30" s="227"/>
      <c r="PW30" s="227"/>
      <c r="PX30" s="227"/>
      <c r="PY30" s="227"/>
      <c r="PZ30" s="227"/>
      <c r="QA30" s="227"/>
      <c r="QB30" s="227"/>
      <c r="QC30" s="227"/>
      <c r="QD30" s="227"/>
      <c r="QE30" s="227"/>
      <c r="QF30" s="227"/>
      <c r="QG30" s="227"/>
      <c r="QH30" s="227"/>
      <c r="QI30" s="227"/>
      <c r="QJ30" s="227"/>
      <c r="QK30" s="227"/>
      <c r="QL30" s="227"/>
      <c r="QM30" s="227"/>
      <c r="QN30" s="227"/>
      <c r="QO30" s="227"/>
      <c r="QP30" s="227"/>
      <c r="QQ30" s="227"/>
      <c r="QR30" s="227"/>
      <c r="QS30" s="227"/>
      <c r="QT30" s="227"/>
      <c r="QU30" s="227"/>
      <c r="QV30" s="227"/>
      <c r="QW30" s="227"/>
      <c r="QX30" s="227"/>
      <c r="QY30" s="227"/>
      <c r="QZ30" s="227"/>
      <c r="RA30" s="227"/>
      <c r="RB30" s="227"/>
      <c r="RC30" s="227"/>
      <c r="RD30" s="227"/>
      <c r="RE30" s="227"/>
      <c r="RF30" s="227"/>
      <c r="RG30" s="227"/>
      <c r="RH30" s="227"/>
    </row>
    <row r="31" spans="1:476" ht="15.75" hidden="1" customHeight="1">
      <c r="A31" s="202"/>
      <c r="B31" s="50" t="s">
        <v>367</v>
      </c>
      <c r="C31" s="202"/>
      <c r="D31" s="202"/>
      <c r="E31" s="82">
        <f t="shared" si="130"/>
        <v>0</v>
      </c>
      <c r="F31" s="202"/>
      <c r="G31" s="202"/>
      <c r="H31" s="70">
        <f t="shared" si="131"/>
        <v>0</v>
      </c>
      <c r="I31" s="70">
        <f t="shared" si="132"/>
        <v>0</v>
      </c>
      <c r="J31" s="70">
        <f t="shared" si="133"/>
        <v>0</v>
      </c>
      <c r="K31" s="70">
        <f t="shared" si="134"/>
        <v>0</v>
      </c>
      <c r="L31" s="70">
        <f t="shared" si="135"/>
        <v>0</v>
      </c>
      <c r="M31" s="70">
        <f t="shared" si="136"/>
        <v>0</v>
      </c>
      <c r="N31" s="70">
        <f t="shared" si="137"/>
        <v>0</v>
      </c>
      <c r="O31" s="70">
        <f t="shared" si="138"/>
        <v>0</v>
      </c>
      <c r="P31" s="70">
        <f t="shared" si="139"/>
        <v>0</v>
      </c>
      <c r="Q31" s="70">
        <f t="shared" si="140"/>
        <v>0</v>
      </c>
      <c r="R31" s="70">
        <f t="shared" si="141"/>
        <v>0</v>
      </c>
      <c r="S31" s="70">
        <f t="shared" si="142"/>
        <v>0</v>
      </c>
      <c r="T31" s="70">
        <f t="shared" si="143"/>
        <v>0</v>
      </c>
      <c r="U31" s="70">
        <f t="shared" si="144"/>
        <v>0</v>
      </c>
      <c r="V31" s="70">
        <f t="shared" si="145"/>
        <v>0</v>
      </c>
      <c r="W31" s="70">
        <f t="shared" si="146"/>
        <v>0</v>
      </c>
      <c r="X31" s="70">
        <f t="shared" si="147"/>
        <v>0</v>
      </c>
      <c r="Y31" s="70">
        <f t="shared" si="148"/>
        <v>0</v>
      </c>
      <c r="Z31" s="70">
        <f t="shared" si="149"/>
        <v>0</v>
      </c>
      <c r="AA31" s="70">
        <f t="shared" si="150"/>
        <v>0</v>
      </c>
      <c r="AB31" s="70">
        <f t="shared" si="151"/>
        <v>0</v>
      </c>
      <c r="AC31" s="70">
        <f t="shared" si="152"/>
        <v>0</v>
      </c>
      <c r="AD31" s="70">
        <f t="shared" si="153"/>
        <v>0</v>
      </c>
      <c r="AE31" s="70">
        <f t="shared" si="154"/>
        <v>0</v>
      </c>
      <c r="AF31" s="70">
        <f t="shared" si="155"/>
        <v>0</v>
      </c>
      <c r="AG31" s="70">
        <f t="shared" si="156"/>
        <v>0</v>
      </c>
      <c r="AH31" s="70">
        <f t="shared" si="157"/>
        <v>0</v>
      </c>
      <c r="AI31" s="70">
        <f t="shared" si="158"/>
        <v>0</v>
      </c>
      <c r="AJ31" s="70">
        <f t="shared" si="159"/>
        <v>0</v>
      </c>
      <c r="AK31" s="70">
        <f t="shared" si="160"/>
        <v>0</v>
      </c>
      <c r="AL31" s="70">
        <f t="shared" si="161"/>
        <v>0</v>
      </c>
      <c r="AM31" s="70">
        <f t="shared" si="162"/>
        <v>0</v>
      </c>
      <c r="AN31" s="70">
        <f t="shared" si="163"/>
        <v>0</v>
      </c>
      <c r="AO31" s="70">
        <f t="shared" si="164"/>
        <v>0</v>
      </c>
      <c r="AP31" s="70">
        <f t="shared" si="165"/>
        <v>0</v>
      </c>
      <c r="AQ31" s="70">
        <f t="shared" si="166"/>
        <v>0</v>
      </c>
      <c r="AR31" s="202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227"/>
      <c r="FH31" s="227"/>
      <c r="FI31" s="227"/>
      <c r="FJ31" s="227"/>
      <c r="FK31" s="227"/>
      <c r="FL31" s="227"/>
      <c r="FM31" s="227"/>
      <c r="FN31" s="227"/>
      <c r="FO31" s="227"/>
      <c r="FP31" s="227"/>
      <c r="FQ31" s="227"/>
      <c r="FR31" s="227"/>
      <c r="FS31" s="227"/>
      <c r="FT31" s="227"/>
      <c r="FU31" s="227"/>
      <c r="FV31" s="227"/>
      <c r="FW31" s="227"/>
      <c r="FX31" s="227"/>
      <c r="FY31" s="227"/>
      <c r="FZ31" s="227"/>
      <c r="GA31" s="227"/>
      <c r="GB31" s="227"/>
      <c r="GC31" s="227"/>
      <c r="GD31" s="227"/>
      <c r="GE31" s="227"/>
      <c r="GF31" s="227"/>
      <c r="GG31" s="227"/>
      <c r="GH31" s="227"/>
      <c r="GI31" s="227"/>
      <c r="GJ31" s="227"/>
      <c r="GK31" s="227"/>
      <c r="GL31" s="227"/>
      <c r="GM31" s="227"/>
      <c r="GN31" s="227"/>
      <c r="GO31" s="227"/>
      <c r="GP31" s="227"/>
      <c r="GQ31" s="227"/>
      <c r="GR31" s="227"/>
      <c r="GS31" s="227"/>
      <c r="GT31" s="227"/>
      <c r="GU31" s="227"/>
      <c r="GV31" s="227"/>
      <c r="GW31" s="227"/>
      <c r="GX31" s="227"/>
      <c r="GY31" s="227"/>
      <c r="GZ31" s="227"/>
      <c r="HA31" s="227"/>
      <c r="HB31" s="227"/>
      <c r="HC31" s="227"/>
      <c r="HD31" s="227"/>
      <c r="HE31" s="227"/>
      <c r="HF31" s="227"/>
      <c r="HG31" s="227"/>
      <c r="HH31" s="227"/>
      <c r="HI31" s="227"/>
      <c r="HJ31" s="227"/>
      <c r="HK31" s="227"/>
      <c r="HL31" s="227"/>
      <c r="HM31" s="227"/>
      <c r="HN31" s="227"/>
      <c r="HO31" s="227"/>
      <c r="HP31" s="227"/>
      <c r="HQ31" s="227"/>
      <c r="HR31" s="227"/>
      <c r="HS31" s="227"/>
      <c r="HT31" s="227"/>
      <c r="HU31" s="227"/>
      <c r="HV31" s="227"/>
      <c r="HW31" s="227"/>
      <c r="HX31" s="227"/>
      <c r="HY31" s="227"/>
      <c r="HZ31" s="227"/>
      <c r="IA31" s="227"/>
      <c r="IB31" s="227"/>
      <c r="IC31" s="227"/>
      <c r="ID31" s="227"/>
      <c r="IE31" s="227"/>
      <c r="IF31" s="227"/>
      <c r="IG31" s="227"/>
      <c r="IH31" s="227"/>
      <c r="II31" s="227"/>
      <c r="IJ31" s="227"/>
      <c r="IK31" s="227"/>
      <c r="IL31" s="227"/>
      <c r="IM31" s="227"/>
      <c r="IN31" s="227"/>
      <c r="IO31" s="227"/>
      <c r="IP31" s="227"/>
      <c r="IQ31" s="227"/>
      <c r="IR31" s="227"/>
      <c r="IS31" s="227"/>
      <c r="IT31" s="227"/>
      <c r="IU31" s="227"/>
      <c r="IV31" s="227"/>
      <c r="IW31" s="227"/>
      <c r="IX31" s="227"/>
      <c r="IY31" s="227"/>
      <c r="IZ31" s="227"/>
      <c r="JA31" s="227"/>
      <c r="JB31" s="227"/>
      <c r="JC31" s="227"/>
      <c r="JD31" s="227"/>
      <c r="JE31" s="227"/>
      <c r="JF31" s="227"/>
      <c r="JG31" s="227"/>
      <c r="JH31" s="227"/>
      <c r="JI31" s="227"/>
      <c r="JJ31" s="227"/>
      <c r="JK31" s="227"/>
      <c r="JL31" s="227"/>
      <c r="JM31" s="227"/>
      <c r="JN31" s="227"/>
      <c r="JO31" s="227"/>
      <c r="JP31" s="227"/>
      <c r="JQ31" s="227"/>
      <c r="JR31" s="227"/>
      <c r="JS31" s="227"/>
      <c r="JT31" s="227"/>
      <c r="JU31" s="227"/>
      <c r="JV31" s="227"/>
      <c r="JW31" s="227"/>
      <c r="JX31" s="227"/>
      <c r="JY31" s="227"/>
      <c r="JZ31" s="227"/>
      <c r="KA31" s="227"/>
      <c r="KB31" s="227"/>
      <c r="KC31" s="227"/>
      <c r="KD31" s="227"/>
      <c r="KE31" s="227"/>
      <c r="KF31" s="227"/>
      <c r="KG31" s="227"/>
      <c r="KH31" s="227"/>
      <c r="KI31" s="227"/>
      <c r="KJ31" s="227"/>
      <c r="KK31" s="227"/>
      <c r="KL31" s="227"/>
      <c r="KM31" s="227"/>
      <c r="KN31" s="227"/>
      <c r="KO31" s="227"/>
      <c r="KP31" s="227"/>
      <c r="KQ31" s="227"/>
      <c r="KR31" s="227"/>
      <c r="KS31" s="227"/>
      <c r="KT31" s="227"/>
      <c r="KU31" s="227"/>
      <c r="KV31" s="227"/>
      <c r="KW31" s="227"/>
      <c r="KX31" s="227"/>
      <c r="KY31" s="227"/>
      <c r="KZ31" s="227"/>
      <c r="LA31" s="227"/>
      <c r="LB31" s="227"/>
      <c r="LC31" s="227"/>
      <c r="LD31" s="227"/>
      <c r="LE31" s="227"/>
      <c r="LF31" s="227"/>
      <c r="LG31" s="227"/>
      <c r="LH31" s="227"/>
      <c r="LI31" s="227"/>
      <c r="LJ31" s="227"/>
      <c r="LK31" s="227"/>
      <c r="LL31" s="227"/>
      <c r="LM31" s="227"/>
      <c r="LN31" s="227"/>
      <c r="LO31" s="227"/>
      <c r="LP31" s="227"/>
      <c r="LQ31" s="227"/>
      <c r="LR31" s="227"/>
      <c r="LS31" s="227"/>
      <c r="LT31" s="227"/>
      <c r="LU31" s="227"/>
      <c r="LV31" s="227"/>
      <c r="LW31" s="227"/>
      <c r="LX31" s="227"/>
      <c r="LY31" s="227"/>
      <c r="LZ31" s="227"/>
      <c r="MA31" s="227"/>
      <c r="MB31" s="227"/>
      <c r="MC31" s="227"/>
      <c r="MD31" s="227"/>
      <c r="ME31" s="227"/>
      <c r="MF31" s="227"/>
      <c r="MG31" s="227"/>
      <c r="MH31" s="227"/>
      <c r="MI31" s="227"/>
      <c r="MJ31" s="227"/>
      <c r="MK31" s="227"/>
      <c r="ML31" s="227"/>
      <c r="MM31" s="227"/>
      <c r="MN31" s="227"/>
      <c r="MO31" s="227"/>
      <c r="MP31" s="227"/>
      <c r="MQ31" s="227"/>
      <c r="MR31" s="227"/>
      <c r="MS31" s="227"/>
      <c r="MT31" s="227"/>
      <c r="MU31" s="227"/>
      <c r="MV31" s="227"/>
      <c r="MW31" s="227"/>
      <c r="MX31" s="227"/>
      <c r="MY31" s="227"/>
      <c r="MZ31" s="227"/>
      <c r="NA31" s="227"/>
      <c r="NB31" s="227"/>
      <c r="NC31" s="227"/>
      <c r="ND31" s="227"/>
      <c r="NE31" s="227"/>
      <c r="NF31" s="227"/>
      <c r="NG31" s="227"/>
      <c r="NH31" s="227"/>
      <c r="NI31" s="227"/>
      <c r="NJ31" s="227"/>
      <c r="NK31" s="227"/>
      <c r="NL31" s="227"/>
      <c r="NM31" s="227"/>
      <c r="NN31" s="227"/>
      <c r="NO31" s="227"/>
      <c r="NP31" s="227"/>
      <c r="NQ31" s="227"/>
      <c r="NR31" s="227"/>
      <c r="NS31" s="227"/>
      <c r="NT31" s="227"/>
      <c r="NU31" s="227"/>
      <c r="NV31" s="227"/>
      <c r="NW31" s="227"/>
      <c r="NX31" s="227"/>
      <c r="NY31" s="227"/>
      <c r="NZ31" s="227"/>
      <c r="OA31" s="227"/>
      <c r="OB31" s="227"/>
      <c r="OC31" s="227"/>
      <c r="OD31" s="227"/>
      <c r="OE31" s="227"/>
      <c r="OF31" s="227"/>
      <c r="OG31" s="227"/>
      <c r="OH31" s="227"/>
      <c r="OI31" s="227"/>
      <c r="OJ31" s="227"/>
      <c r="OK31" s="227"/>
      <c r="OL31" s="227"/>
      <c r="OM31" s="227"/>
      <c r="ON31" s="227"/>
      <c r="OO31" s="227"/>
      <c r="OP31" s="227"/>
      <c r="OQ31" s="227"/>
      <c r="OR31" s="227"/>
      <c r="OS31" s="227"/>
      <c r="OT31" s="227"/>
      <c r="OU31" s="227"/>
      <c r="OV31" s="227"/>
      <c r="OW31" s="227"/>
      <c r="OX31" s="227"/>
      <c r="OY31" s="227"/>
      <c r="OZ31" s="227"/>
      <c r="PA31" s="227"/>
      <c r="PB31" s="227"/>
      <c r="PC31" s="227"/>
      <c r="PD31" s="227"/>
      <c r="PE31" s="227"/>
      <c r="PF31" s="227"/>
      <c r="PG31" s="227"/>
      <c r="PH31" s="227"/>
      <c r="PI31" s="227"/>
      <c r="PJ31" s="227"/>
      <c r="PK31" s="227"/>
      <c r="PL31" s="227"/>
      <c r="PM31" s="227"/>
      <c r="PN31" s="227"/>
      <c r="PO31" s="227"/>
      <c r="PP31" s="227"/>
      <c r="PQ31" s="227"/>
      <c r="PR31" s="227"/>
      <c r="PS31" s="227"/>
      <c r="PT31" s="227"/>
      <c r="PU31" s="227"/>
      <c r="PV31" s="227"/>
      <c r="PW31" s="227"/>
      <c r="PX31" s="227"/>
      <c r="PY31" s="227"/>
      <c r="PZ31" s="227"/>
      <c r="QA31" s="227"/>
      <c r="QB31" s="227"/>
      <c r="QC31" s="227"/>
      <c r="QD31" s="227"/>
      <c r="QE31" s="227"/>
      <c r="QF31" s="227"/>
      <c r="QG31" s="227"/>
      <c r="QH31" s="227"/>
      <c r="QI31" s="227"/>
      <c r="QJ31" s="227"/>
      <c r="QK31" s="227"/>
      <c r="QL31" s="227"/>
      <c r="QM31" s="227"/>
      <c r="QN31" s="227"/>
      <c r="QO31" s="227"/>
      <c r="QP31" s="227"/>
      <c r="QQ31" s="227"/>
      <c r="QR31" s="227"/>
      <c r="QS31" s="227"/>
      <c r="QT31" s="227"/>
      <c r="QU31" s="227"/>
      <c r="QV31" s="227"/>
      <c r="QW31" s="227"/>
      <c r="QX31" s="227"/>
      <c r="QY31" s="227"/>
      <c r="QZ31" s="227"/>
      <c r="RA31" s="227"/>
      <c r="RB31" s="227"/>
      <c r="RC31" s="227"/>
      <c r="RD31" s="227"/>
      <c r="RE31" s="227"/>
      <c r="RF31" s="227"/>
      <c r="RG31" s="227"/>
      <c r="RH31" s="227"/>
    </row>
    <row r="32" spans="1:476" ht="15.75" hidden="1" customHeight="1">
      <c r="A32" s="202"/>
      <c r="B32" s="50" t="s">
        <v>368</v>
      </c>
      <c r="C32" s="202"/>
      <c r="D32" s="202"/>
      <c r="E32" s="82">
        <f t="shared" si="130"/>
        <v>0</v>
      </c>
      <c r="F32" s="202"/>
      <c r="G32" s="202"/>
      <c r="H32" s="70">
        <f t="shared" si="131"/>
        <v>0</v>
      </c>
      <c r="I32" s="70">
        <f t="shared" si="132"/>
        <v>0</v>
      </c>
      <c r="J32" s="70">
        <f t="shared" si="133"/>
        <v>0</v>
      </c>
      <c r="K32" s="70">
        <f t="shared" si="134"/>
        <v>0</v>
      </c>
      <c r="L32" s="70">
        <f t="shared" si="135"/>
        <v>0</v>
      </c>
      <c r="M32" s="70">
        <f t="shared" si="136"/>
        <v>0</v>
      </c>
      <c r="N32" s="70">
        <f t="shared" si="137"/>
        <v>0</v>
      </c>
      <c r="O32" s="70">
        <f t="shared" si="138"/>
        <v>0</v>
      </c>
      <c r="P32" s="70">
        <f t="shared" si="139"/>
        <v>0</v>
      </c>
      <c r="Q32" s="70">
        <f t="shared" si="140"/>
        <v>0</v>
      </c>
      <c r="R32" s="70">
        <f t="shared" si="141"/>
        <v>0</v>
      </c>
      <c r="S32" s="70">
        <f t="shared" si="142"/>
        <v>0</v>
      </c>
      <c r="T32" s="70">
        <f t="shared" si="143"/>
        <v>0</v>
      </c>
      <c r="U32" s="70">
        <f t="shared" si="144"/>
        <v>0</v>
      </c>
      <c r="V32" s="70">
        <f t="shared" si="145"/>
        <v>0</v>
      </c>
      <c r="W32" s="70">
        <f t="shared" si="146"/>
        <v>0</v>
      </c>
      <c r="X32" s="70">
        <f t="shared" si="147"/>
        <v>0</v>
      </c>
      <c r="Y32" s="70">
        <f t="shared" si="148"/>
        <v>0</v>
      </c>
      <c r="Z32" s="70">
        <f t="shared" si="149"/>
        <v>0</v>
      </c>
      <c r="AA32" s="70">
        <f t="shared" si="150"/>
        <v>0</v>
      </c>
      <c r="AB32" s="70">
        <f t="shared" si="151"/>
        <v>0</v>
      </c>
      <c r="AC32" s="70">
        <f t="shared" si="152"/>
        <v>0</v>
      </c>
      <c r="AD32" s="70">
        <f t="shared" si="153"/>
        <v>0</v>
      </c>
      <c r="AE32" s="70">
        <f t="shared" si="154"/>
        <v>0</v>
      </c>
      <c r="AF32" s="70">
        <f t="shared" si="155"/>
        <v>0</v>
      </c>
      <c r="AG32" s="70">
        <f t="shared" si="156"/>
        <v>0</v>
      </c>
      <c r="AH32" s="70">
        <f t="shared" si="157"/>
        <v>0</v>
      </c>
      <c r="AI32" s="70">
        <f t="shared" si="158"/>
        <v>0</v>
      </c>
      <c r="AJ32" s="70">
        <f t="shared" si="159"/>
        <v>0</v>
      </c>
      <c r="AK32" s="70">
        <f t="shared" si="160"/>
        <v>0</v>
      </c>
      <c r="AL32" s="70">
        <f t="shared" si="161"/>
        <v>0</v>
      </c>
      <c r="AM32" s="70">
        <f t="shared" si="162"/>
        <v>0</v>
      </c>
      <c r="AN32" s="70">
        <f t="shared" si="163"/>
        <v>0</v>
      </c>
      <c r="AO32" s="70">
        <f t="shared" si="164"/>
        <v>0</v>
      </c>
      <c r="AP32" s="70">
        <f t="shared" si="165"/>
        <v>0</v>
      </c>
      <c r="AQ32" s="70">
        <f t="shared" si="166"/>
        <v>0</v>
      </c>
      <c r="AR32" s="202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27"/>
      <c r="CO32" s="227"/>
      <c r="CP32" s="227"/>
      <c r="CQ32" s="227"/>
      <c r="CR32" s="227"/>
      <c r="CS32" s="227"/>
      <c r="CT32" s="227"/>
      <c r="CU32" s="227"/>
      <c r="CV32" s="227"/>
      <c r="CW32" s="227"/>
      <c r="CX32" s="227"/>
      <c r="CY32" s="227"/>
      <c r="CZ32" s="227"/>
      <c r="DA32" s="227"/>
      <c r="DB32" s="227"/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27"/>
      <c r="FC32" s="227"/>
      <c r="FD32" s="227"/>
      <c r="FE32" s="227"/>
      <c r="FF32" s="227"/>
      <c r="FG32" s="227"/>
      <c r="FH32" s="227"/>
      <c r="FI32" s="227"/>
      <c r="FJ32" s="227"/>
      <c r="FK32" s="227"/>
      <c r="FL32" s="227"/>
      <c r="FM32" s="227"/>
      <c r="FN32" s="227"/>
      <c r="FO32" s="227"/>
      <c r="FP32" s="227"/>
      <c r="FQ32" s="227"/>
      <c r="FR32" s="227"/>
      <c r="FS32" s="227"/>
      <c r="FT32" s="227"/>
      <c r="FU32" s="227"/>
      <c r="FV32" s="227"/>
      <c r="FW32" s="227"/>
      <c r="FX32" s="227"/>
      <c r="FY32" s="227"/>
      <c r="FZ32" s="227"/>
      <c r="GA32" s="227"/>
      <c r="GB32" s="227"/>
      <c r="GC32" s="227"/>
      <c r="GD32" s="227"/>
      <c r="GE32" s="227"/>
      <c r="GF32" s="227"/>
      <c r="GG32" s="227"/>
      <c r="GH32" s="227"/>
      <c r="GI32" s="227"/>
      <c r="GJ32" s="227"/>
      <c r="GK32" s="227"/>
      <c r="GL32" s="227"/>
      <c r="GM32" s="227"/>
      <c r="GN32" s="227"/>
      <c r="GO32" s="227"/>
      <c r="GP32" s="227"/>
      <c r="GQ32" s="227"/>
      <c r="GR32" s="227"/>
      <c r="GS32" s="227"/>
      <c r="GT32" s="227"/>
      <c r="GU32" s="227"/>
      <c r="GV32" s="227"/>
      <c r="GW32" s="227"/>
      <c r="GX32" s="227"/>
      <c r="GY32" s="227"/>
      <c r="GZ32" s="227"/>
      <c r="HA32" s="227"/>
      <c r="HB32" s="227"/>
      <c r="HC32" s="227"/>
      <c r="HD32" s="227"/>
      <c r="HE32" s="227"/>
      <c r="HF32" s="227"/>
      <c r="HG32" s="227"/>
      <c r="HH32" s="227"/>
      <c r="HI32" s="227"/>
      <c r="HJ32" s="227"/>
      <c r="HK32" s="227"/>
      <c r="HL32" s="227"/>
      <c r="HM32" s="227"/>
      <c r="HN32" s="227"/>
      <c r="HO32" s="227"/>
      <c r="HP32" s="227"/>
      <c r="HQ32" s="227"/>
      <c r="HR32" s="227"/>
      <c r="HS32" s="227"/>
      <c r="HT32" s="227"/>
      <c r="HU32" s="227"/>
      <c r="HV32" s="227"/>
      <c r="HW32" s="227"/>
      <c r="HX32" s="227"/>
      <c r="HY32" s="227"/>
      <c r="HZ32" s="227"/>
      <c r="IA32" s="227"/>
      <c r="IB32" s="227"/>
      <c r="IC32" s="227"/>
      <c r="ID32" s="227"/>
      <c r="IE32" s="227"/>
      <c r="IF32" s="227"/>
      <c r="IG32" s="227"/>
      <c r="IH32" s="227"/>
      <c r="II32" s="227"/>
      <c r="IJ32" s="227"/>
      <c r="IK32" s="227"/>
      <c r="IL32" s="227"/>
      <c r="IM32" s="227"/>
      <c r="IN32" s="227"/>
      <c r="IO32" s="227"/>
      <c r="IP32" s="227"/>
      <c r="IQ32" s="227"/>
      <c r="IR32" s="227"/>
      <c r="IS32" s="227"/>
      <c r="IT32" s="227"/>
      <c r="IU32" s="227"/>
      <c r="IV32" s="227"/>
      <c r="IW32" s="227"/>
      <c r="IX32" s="227"/>
      <c r="IY32" s="227"/>
      <c r="IZ32" s="227"/>
      <c r="JA32" s="227"/>
      <c r="JB32" s="227"/>
      <c r="JC32" s="227"/>
      <c r="JD32" s="227"/>
      <c r="JE32" s="227"/>
      <c r="JF32" s="227"/>
      <c r="JG32" s="227"/>
      <c r="JH32" s="227"/>
      <c r="JI32" s="227"/>
      <c r="JJ32" s="227"/>
      <c r="JK32" s="227"/>
      <c r="JL32" s="227"/>
      <c r="JM32" s="227"/>
      <c r="JN32" s="227"/>
      <c r="JO32" s="227"/>
      <c r="JP32" s="227"/>
      <c r="JQ32" s="227"/>
      <c r="JR32" s="227"/>
      <c r="JS32" s="227"/>
      <c r="JT32" s="227"/>
      <c r="JU32" s="227"/>
      <c r="JV32" s="227"/>
      <c r="JW32" s="227"/>
      <c r="JX32" s="227"/>
      <c r="JY32" s="227"/>
      <c r="JZ32" s="227"/>
      <c r="KA32" s="227"/>
      <c r="KB32" s="227"/>
      <c r="KC32" s="227"/>
      <c r="KD32" s="227"/>
      <c r="KE32" s="227"/>
      <c r="KF32" s="227"/>
      <c r="KG32" s="227"/>
      <c r="KH32" s="227"/>
      <c r="KI32" s="227"/>
      <c r="KJ32" s="227"/>
      <c r="KK32" s="227"/>
      <c r="KL32" s="227"/>
      <c r="KM32" s="227"/>
      <c r="KN32" s="227"/>
      <c r="KO32" s="227"/>
      <c r="KP32" s="227"/>
      <c r="KQ32" s="227"/>
      <c r="KR32" s="227"/>
      <c r="KS32" s="227"/>
      <c r="KT32" s="227"/>
      <c r="KU32" s="227"/>
      <c r="KV32" s="227"/>
      <c r="KW32" s="227"/>
      <c r="KX32" s="227"/>
      <c r="KY32" s="227"/>
      <c r="KZ32" s="227"/>
      <c r="LA32" s="227"/>
      <c r="LB32" s="227"/>
      <c r="LC32" s="227"/>
      <c r="LD32" s="227"/>
      <c r="LE32" s="227"/>
      <c r="LF32" s="227"/>
      <c r="LG32" s="227"/>
      <c r="LH32" s="227"/>
      <c r="LI32" s="227"/>
      <c r="LJ32" s="227"/>
      <c r="LK32" s="227"/>
      <c r="LL32" s="227"/>
      <c r="LM32" s="227"/>
      <c r="LN32" s="227"/>
      <c r="LO32" s="227"/>
      <c r="LP32" s="227"/>
      <c r="LQ32" s="227"/>
      <c r="LR32" s="227"/>
      <c r="LS32" s="227"/>
      <c r="LT32" s="227"/>
      <c r="LU32" s="227"/>
      <c r="LV32" s="227"/>
      <c r="LW32" s="227"/>
      <c r="LX32" s="227"/>
      <c r="LY32" s="227"/>
      <c r="LZ32" s="227"/>
      <c r="MA32" s="227"/>
      <c r="MB32" s="227"/>
      <c r="MC32" s="227"/>
      <c r="MD32" s="227"/>
      <c r="ME32" s="227"/>
      <c r="MF32" s="227"/>
      <c r="MG32" s="227"/>
      <c r="MH32" s="227"/>
      <c r="MI32" s="227"/>
      <c r="MJ32" s="227"/>
      <c r="MK32" s="227"/>
      <c r="ML32" s="227"/>
      <c r="MM32" s="227"/>
      <c r="MN32" s="227"/>
      <c r="MO32" s="227"/>
      <c r="MP32" s="227"/>
      <c r="MQ32" s="227"/>
      <c r="MR32" s="227"/>
      <c r="MS32" s="227"/>
      <c r="MT32" s="227"/>
      <c r="MU32" s="227"/>
      <c r="MV32" s="227"/>
      <c r="MW32" s="227"/>
      <c r="MX32" s="227"/>
      <c r="MY32" s="227"/>
      <c r="MZ32" s="227"/>
      <c r="NA32" s="227"/>
      <c r="NB32" s="227"/>
      <c r="NC32" s="227"/>
      <c r="ND32" s="227"/>
      <c r="NE32" s="227"/>
      <c r="NF32" s="227"/>
      <c r="NG32" s="227"/>
      <c r="NH32" s="227"/>
      <c r="NI32" s="227"/>
      <c r="NJ32" s="227"/>
      <c r="NK32" s="227"/>
      <c r="NL32" s="227"/>
      <c r="NM32" s="227"/>
      <c r="NN32" s="227"/>
      <c r="NO32" s="227"/>
      <c r="NP32" s="227"/>
      <c r="NQ32" s="227"/>
      <c r="NR32" s="227"/>
      <c r="NS32" s="227"/>
      <c r="NT32" s="227"/>
      <c r="NU32" s="227"/>
      <c r="NV32" s="227"/>
      <c r="NW32" s="227"/>
      <c r="NX32" s="227"/>
      <c r="NY32" s="227"/>
      <c r="NZ32" s="227"/>
      <c r="OA32" s="227"/>
      <c r="OB32" s="227"/>
      <c r="OC32" s="227"/>
      <c r="OD32" s="227"/>
      <c r="OE32" s="227"/>
      <c r="OF32" s="227"/>
      <c r="OG32" s="227"/>
      <c r="OH32" s="227"/>
      <c r="OI32" s="227"/>
      <c r="OJ32" s="227"/>
      <c r="OK32" s="227"/>
      <c r="OL32" s="227"/>
      <c r="OM32" s="227"/>
      <c r="ON32" s="227"/>
      <c r="OO32" s="227"/>
      <c r="OP32" s="227"/>
      <c r="OQ32" s="227"/>
      <c r="OR32" s="227"/>
      <c r="OS32" s="227"/>
      <c r="OT32" s="227"/>
      <c r="OU32" s="227"/>
      <c r="OV32" s="227"/>
      <c r="OW32" s="227"/>
      <c r="OX32" s="227"/>
      <c r="OY32" s="227"/>
      <c r="OZ32" s="227"/>
      <c r="PA32" s="227"/>
      <c r="PB32" s="227"/>
      <c r="PC32" s="227"/>
      <c r="PD32" s="227"/>
      <c r="PE32" s="227"/>
      <c r="PF32" s="227"/>
      <c r="PG32" s="227"/>
      <c r="PH32" s="227"/>
      <c r="PI32" s="227"/>
      <c r="PJ32" s="227"/>
      <c r="PK32" s="227"/>
      <c r="PL32" s="227"/>
      <c r="PM32" s="227"/>
      <c r="PN32" s="227"/>
      <c r="PO32" s="227"/>
      <c r="PP32" s="227"/>
      <c r="PQ32" s="227"/>
      <c r="PR32" s="227"/>
      <c r="PS32" s="227"/>
      <c r="PT32" s="227"/>
      <c r="PU32" s="227"/>
      <c r="PV32" s="227"/>
      <c r="PW32" s="227"/>
      <c r="PX32" s="227"/>
      <c r="PY32" s="227"/>
      <c r="PZ32" s="227"/>
      <c r="QA32" s="227"/>
      <c r="QB32" s="227"/>
      <c r="QC32" s="227"/>
      <c r="QD32" s="227"/>
      <c r="QE32" s="227"/>
      <c r="QF32" s="227"/>
      <c r="QG32" s="227"/>
      <c r="QH32" s="227"/>
      <c r="QI32" s="227"/>
      <c r="QJ32" s="227"/>
      <c r="QK32" s="227"/>
      <c r="QL32" s="227"/>
      <c r="QM32" s="227"/>
      <c r="QN32" s="227"/>
      <c r="QO32" s="227"/>
      <c r="QP32" s="227"/>
      <c r="QQ32" s="227"/>
      <c r="QR32" s="227"/>
      <c r="QS32" s="227"/>
      <c r="QT32" s="227"/>
      <c r="QU32" s="227"/>
      <c r="QV32" s="227"/>
      <c r="QW32" s="227"/>
      <c r="QX32" s="227"/>
      <c r="QY32" s="227"/>
      <c r="QZ32" s="227"/>
      <c r="RA32" s="227"/>
      <c r="RB32" s="227"/>
      <c r="RC32" s="227"/>
      <c r="RD32" s="227"/>
      <c r="RE32" s="227"/>
      <c r="RF32" s="227"/>
      <c r="RG32" s="227"/>
      <c r="RH32" s="227"/>
    </row>
    <row r="33" spans="1:476" ht="15.75" hidden="1" customHeight="1">
      <c r="A33" s="50"/>
      <c r="B33" s="50" t="s">
        <v>369</v>
      </c>
      <c r="C33" s="211"/>
      <c r="D33" s="386"/>
      <c r="E33" s="82">
        <f t="shared" si="130"/>
        <v>0</v>
      </c>
      <c r="F33" s="51"/>
      <c r="G33" s="51"/>
      <c r="H33" s="70">
        <f t="shared" si="131"/>
        <v>0</v>
      </c>
      <c r="I33" s="70">
        <f t="shared" si="132"/>
        <v>0</v>
      </c>
      <c r="J33" s="70">
        <f t="shared" si="133"/>
        <v>0</v>
      </c>
      <c r="K33" s="70">
        <f t="shared" si="134"/>
        <v>0</v>
      </c>
      <c r="L33" s="70">
        <f t="shared" si="135"/>
        <v>0</v>
      </c>
      <c r="M33" s="70">
        <f t="shared" si="136"/>
        <v>0</v>
      </c>
      <c r="N33" s="70">
        <f t="shared" si="137"/>
        <v>0</v>
      </c>
      <c r="O33" s="70">
        <f t="shared" si="138"/>
        <v>0</v>
      </c>
      <c r="P33" s="70">
        <f t="shared" si="139"/>
        <v>0</v>
      </c>
      <c r="Q33" s="70">
        <f t="shared" si="140"/>
        <v>0</v>
      </c>
      <c r="R33" s="70">
        <f t="shared" si="141"/>
        <v>0</v>
      </c>
      <c r="S33" s="70">
        <f t="shared" si="142"/>
        <v>0</v>
      </c>
      <c r="T33" s="70">
        <f t="shared" si="143"/>
        <v>0</v>
      </c>
      <c r="U33" s="70">
        <f t="shared" si="144"/>
        <v>0</v>
      </c>
      <c r="V33" s="70">
        <f t="shared" si="145"/>
        <v>0</v>
      </c>
      <c r="W33" s="70">
        <f t="shared" si="146"/>
        <v>0</v>
      </c>
      <c r="X33" s="70">
        <f t="shared" si="147"/>
        <v>0</v>
      </c>
      <c r="Y33" s="70">
        <f t="shared" si="148"/>
        <v>0</v>
      </c>
      <c r="Z33" s="70">
        <f t="shared" si="149"/>
        <v>0</v>
      </c>
      <c r="AA33" s="70">
        <f t="shared" si="150"/>
        <v>0</v>
      </c>
      <c r="AB33" s="70">
        <f t="shared" si="151"/>
        <v>0</v>
      </c>
      <c r="AC33" s="70">
        <f t="shared" si="152"/>
        <v>0</v>
      </c>
      <c r="AD33" s="70">
        <f t="shared" si="153"/>
        <v>0</v>
      </c>
      <c r="AE33" s="70">
        <f t="shared" si="154"/>
        <v>0</v>
      </c>
      <c r="AF33" s="70">
        <f t="shared" si="155"/>
        <v>0</v>
      </c>
      <c r="AG33" s="70">
        <f t="shared" si="156"/>
        <v>0</v>
      </c>
      <c r="AH33" s="70">
        <f t="shared" si="157"/>
        <v>0</v>
      </c>
      <c r="AI33" s="70">
        <f t="shared" si="158"/>
        <v>0</v>
      </c>
      <c r="AJ33" s="70">
        <f t="shared" si="159"/>
        <v>0</v>
      </c>
      <c r="AK33" s="70">
        <f t="shared" si="160"/>
        <v>0</v>
      </c>
      <c r="AL33" s="70">
        <f t="shared" si="161"/>
        <v>0</v>
      </c>
      <c r="AM33" s="70">
        <f t="shared" si="162"/>
        <v>0</v>
      </c>
      <c r="AN33" s="70">
        <f t="shared" si="163"/>
        <v>0</v>
      </c>
      <c r="AO33" s="70">
        <f t="shared" si="164"/>
        <v>0</v>
      </c>
      <c r="AP33" s="70">
        <f t="shared" si="165"/>
        <v>0</v>
      </c>
      <c r="AQ33" s="70">
        <f t="shared" si="166"/>
        <v>0</v>
      </c>
      <c r="AR33" s="70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227"/>
      <c r="CC33" s="227"/>
      <c r="CD33" s="227"/>
      <c r="CE33" s="227"/>
      <c r="CF33" s="227"/>
      <c r="CG33" s="227"/>
      <c r="CH33" s="227"/>
      <c r="CI33" s="227"/>
      <c r="CJ33" s="227"/>
      <c r="CK33" s="227"/>
      <c r="CL33" s="227"/>
      <c r="CM33" s="227"/>
      <c r="CN33" s="227"/>
      <c r="CO33" s="227"/>
      <c r="CP33" s="227"/>
      <c r="CQ33" s="227"/>
      <c r="CR33" s="227"/>
      <c r="CS33" s="227"/>
      <c r="CT33" s="227"/>
      <c r="CU33" s="227"/>
      <c r="CV33" s="227"/>
      <c r="CW33" s="227"/>
      <c r="CX33" s="227"/>
      <c r="CY33" s="227"/>
      <c r="CZ33" s="227"/>
      <c r="DA33" s="227"/>
      <c r="DB33" s="227"/>
      <c r="DC33" s="227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  <c r="EZ33" s="227"/>
      <c r="FA33" s="227"/>
      <c r="FB33" s="227"/>
      <c r="FC33" s="227"/>
      <c r="FD33" s="227"/>
      <c r="FE33" s="227"/>
      <c r="FF33" s="227"/>
      <c r="FG33" s="227"/>
      <c r="FH33" s="227"/>
      <c r="FI33" s="227"/>
      <c r="FJ33" s="227"/>
      <c r="FK33" s="227"/>
      <c r="FL33" s="227"/>
      <c r="FM33" s="227"/>
      <c r="FN33" s="227"/>
      <c r="FO33" s="227"/>
      <c r="FP33" s="227"/>
      <c r="FQ33" s="227"/>
      <c r="FR33" s="227"/>
      <c r="FS33" s="227"/>
      <c r="FT33" s="227"/>
      <c r="FU33" s="227"/>
      <c r="FV33" s="227"/>
      <c r="FW33" s="227"/>
      <c r="FX33" s="227"/>
      <c r="FY33" s="227"/>
      <c r="FZ33" s="227"/>
      <c r="GA33" s="227"/>
      <c r="GB33" s="227"/>
      <c r="GC33" s="227"/>
      <c r="GD33" s="227"/>
      <c r="GE33" s="227"/>
      <c r="GF33" s="227"/>
      <c r="GG33" s="227"/>
      <c r="GH33" s="227"/>
      <c r="GI33" s="227"/>
      <c r="GJ33" s="227"/>
      <c r="GK33" s="227"/>
      <c r="GL33" s="227"/>
      <c r="GM33" s="227"/>
      <c r="GN33" s="227"/>
      <c r="GO33" s="227"/>
      <c r="GP33" s="227"/>
      <c r="GQ33" s="227"/>
      <c r="GR33" s="227"/>
      <c r="GS33" s="227"/>
      <c r="GT33" s="227"/>
      <c r="GU33" s="227"/>
      <c r="GV33" s="227"/>
      <c r="GW33" s="227"/>
      <c r="GX33" s="227"/>
      <c r="GY33" s="227"/>
      <c r="GZ33" s="227"/>
      <c r="HA33" s="227"/>
      <c r="HB33" s="227"/>
      <c r="HC33" s="227"/>
      <c r="HD33" s="227"/>
      <c r="HE33" s="227"/>
      <c r="HF33" s="227"/>
      <c r="HG33" s="227"/>
      <c r="HH33" s="227"/>
      <c r="HI33" s="227"/>
      <c r="HJ33" s="227"/>
      <c r="HK33" s="227"/>
      <c r="HL33" s="227"/>
      <c r="HM33" s="227"/>
      <c r="HN33" s="227"/>
      <c r="HO33" s="227"/>
      <c r="HP33" s="227"/>
      <c r="HQ33" s="227"/>
      <c r="HR33" s="227"/>
      <c r="HS33" s="227"/>
      <c r="HT33" s="227"/>
      <c r="HU33" s="227"/>
      <c r="HV33" s="227"/>
      <c r="HW33" s="227"/>
      <c r="HX33" s="227"/>
      <c r="HY33" s="227"/>
      <c r="HZ33" s="227"/>
      <c r="IA33" s="227"/>
      <c r="IB33" s="227"/>
      <c r="IC33" s="227"/>
      <c r="ID33" s="227"/>
      <c r="IE33" s="227"/>
      <c r="IF33" s="227"/>
      <c r="IG33" s="227"/>
      <c r="IH33" s="227"/>
      <c r="II33" s="227"/>
      <c r="IJ33" s="227"/>
      <c r="IK33" s="227"/>
      <c r="IL33" s="227"/>
      <c r="IM33" s="227"/>
      <c r="IN33" s="227"/>
      <c r="IO33" s="227"/>
      <c r="IP33" s="227"/>
      <c r="IQ33" s="227"/>
      <c r="IR33" s="227"/>
      <c r="IS33" s="227"/>
      <c r="IT33" s="227"/>
      <c r="IU33" s="227"/>
      <c r="IV33" s="227"/>
      <c r="IW33" s="227"/>
      <c r="IX33" s="227"/>
      <c r="IY33" s="227"/>
      <c r="IZ33" s="227"/>
      <c r="JA33" s="227"/>
      <c r="JB33" s="227"/>
      <c r="JC33" s="227"/>
      <c r="JD33" s="227"/>
      <c r="JE33" s="227"/>
      <c r="JF33" s="227"/>
      <c r="JG33" s="227"/>
      <c r="JH33" s="227"/>
      <c r="JI33" s="227"/>
      <c r="JJ33" s="227"/>
      <c r="JK33" s="227"/>
      <c r="JL33" s="227"/>
      <c r="JM33" s="227"/>
      <c r="JN33" s="227"/>
      <c r="JO33" s="227"/>
      <c r="JP33" s="227"/>
      <c r="JQ33" s="227"/>
      <c r="JR33" s="227"/>
      <c r="JS33" s="227"/>
      <c r="JT33" s="227"/>
      <c r="JU33" s="227"/>
      <c r="JV33" s="227"/>
      <c r="JW33" s="227"/>
      <c r="JX33" s="227"/>
      <c r="JY33" s="227"/>
      <c r="JZ33" s="227"/>
      <c r="KA33" s="227"/>
      <c r="KB33" s="227"/>
      <c r="KC33" s="227"/>
      <c r="KD33" s="227"/>
      <c r="KE33" s="227"/>
      <c r="KF33" s="227"/>
      <c r="KG33" s="227"/>
      <c r="KH33" s="227"/>
      <c r="KI33" s="227"/>
      <c r="KJ33" s="227"/>
      <c r="KK33" s="227"/>
      <c r="KL33" s="227"/>
      <c r="KM33" s="227"/>
      <c r="KN33" s="227"/>
      <c r="KO33" s="227"/>
      <c r="KP33" s="227"/>
      <c r="KQ33" s="227"/>
      <c r="KR33" s="227"/>
      <c r="KS33" s="227"/>
      <c r="KT33" s="227"/>
      <c r="KU33" s="227"/>
      <c r="KV33" s="227"/>
      <c r="KW33" s="227"/>
      <c r="KX33" s="227"/>
      <c r="KY33" s="227"/>
      <c r="KZ33" s="227"/>
      <c r="LA33" s="227"/>
      <c r="LB33" s="227"/>
      <c r="LC33" s="227"/>
      <c r="LD33" s="227"/>
      <c r="LE33" s="227"/>
      <c r="LF33" s="227"/>
      <c r="LG33" s="227"/>
      <c r="LH33" s="227"/>
      <c r="LI33" s="227"/>
      <c r="LJ33" s="227"/>
      <c r="LK33" s="227"/>
      <c r="LL33" s="227"/>
      <c r="LM33" s="227"/>
      <c r="LN33" s="227"/>
      <c r="LO33" s="227"/>
      <c r="LP33" s="227"/>
      <c r="LQ33" s="227"/>
      <c r="LR33" s="227"/>
      <c r="LS33" s="227"/>
      <c r="LT33" s="227"/>
      <c r="LU33" s="227"/>
      <c r="LV33" s="227"/>
      <c r="LW33" s="227"/>
      <c r="LX33" s="227"/>
      <c r="LY33" s="227"/>
      <c r="LZ33" s="227"/>
      <c r="MA33" s="227"/>
      <c r="MB33" s="227"/>
      <c r="MC33" s="227"/>
      <c r="MD33" s="227"/>
      <c r="ME33" s="227"/>
      <c r="MF33" s="227"/>
      <c r="MG33" s="227"/>
      <c r="MH33" s="227"/>
      <c r="MI33" s="227"/>
      <c r="MJ33" s="227"/>
      <c r="MK33" s="227"/>
      <c r="ML33" s="227"/>
      <c r="MM33" s="227"/>
      <c r="MN33" s="227"/>
      <c r="MO33" s="227"/>
      <c r="MP33" s="227"/>
      <c r="MQ33" s="227"/>
      <c r="MR33" s="227"/>
      <c r="MS33" s="227"/>
      <c r="MT33" s="227"/>
      <c r="MU33" s="227"/>
      <c r="MV33" s="227"/>
      <c r="MW33" s="227"/>
      <c r="MX33" s="227"/>
      <c r="MY33" s="227"/>
      <c r="MZ33" s="227"/>
      <c r="NA33" s="227"/>
      <c r="NB33" s="227"/>
      <c r="NC33" s="227"/>
      <c r="ND33" s="227"/>
      <c r="NE33" s="227"/>
      <c r="NF33" s="227"/>
      <c r="NG33" s="227"/>
      <c r="NH33" s="227"/>
      <c r="NI33" s="227"/>
      <c r="NJ33" s="227"/>
      <c r="NK33" s="227"/>
      <c r="NL33" s="227"/>
      <c r="NM33" s="227"/>
      <c r="NN33" s="227"/>
      <c r="NO33" s="227"/>
      <c r="NP33" s="227"/>
      <c r="NQ33" s="227"/>
      <c r="NR33" s="227"/>
      <c r="NS33" s="227"/>
      <c r="NT33" s="227"/>
      <c r="NU33" s="227"/>
      <c r="NV33" s="227"/>
      <c r="NW33" s="227"/>
      <c r="NX33" s="227"/>
      <c r="NY33" s="227"/>
      <c r="NZ33" s="227"/>
      <c r="OA33" s="227"/>
      <c r="OB33" s="227"/>
      <c r="OC33" s="227"/>
      <c r="OD33" s="227"/>
      <c r="OE33" s="227"/>
      <c r="OF33" s="227"/>
      <c r="OG33" s="227"/>
      <c r="OH33" s="227"/>
      <c r="OI33" s="227"/>
      <c r="OJ33" s="227"/>
      <c r="OK33" s="227"/>
      <c r="OL33" s="227"/>
      <c r="OM33" s="227"/>
      <c r="ON33" s="227"/>
      <c r="OO33" s="227"/>
      <c r="OP33" s="227"/>
      <c r="OQ33" s="227"/>
      <c r="OR33" s="227"/>
      <c r="OS33" s="227"/>
      <c r="OT33" s="227"/>
      <c r="OU33" s="227"/>
      <c r="OV33" s="227"/>
      <c r="OW33" s="227"/>
      <c r="OX33" s="227"/>
      <c r="OY33" s="227"/>
      <c r="OZ33" s="227"/>
      <c r="PA33" s="227"/>
      <c r="PB33" s="227"/>
      <c r="PC33" s="227"/>
      <c r="PD33" s="227"/>
      <c r="PE33" s="227"/>
      <c r="PF33" s="227"/>
      <c r="PG33" s="227"/>
      <c r="PH33" s="227"/>
      <c r="PI33" s="227"/>
      <c r="PJ33" s="227"/>
      <c r="PK33" s="227"/>
      <c r="PL33" s="227"/>
      <c r="PM33" s="227"/>
      <c r="PN33" s="227"/>
      <c r="PO33" s="227"/>
      <c r="PP33" s="227"/>
      <c r="PQ33" s="227"/>
      <c r="PR33" s="227"/>
      <c r="PS33" s="227"/>
      <c r="PT33" s="227"/>
      <c r="PU33" s="227"/>
      <c r="PV33" s="227"/>
      <c r="PW33" s="227"/>
      <c r="PX33" s="227"/>
      <c r="PY33" s="227"/>
      <c r="PZ33" s="227"/>
      <c r="QA33" s="227"/>
      <c r="QB33" s="227"/>
      <c r="QC33" s="227"/>
      <c r="QD33" s="227"/>
      <c r="QE33" s="227"/>
      <c r="QF33" s="227"/>
      <c r="QG33" s="227"/>
      <c r="QH33" s="227"/>
      <c r="QI33" s="227"/>
      <c r="QJ33" s="227"/>
      <c r="QK33" s="227"/>
      <c r="QL33" s="227"/>
      <c r="QM33" s="227"/>
      <c r="QN33" s="227"/>
      <c r="QO33" s="227"/>
      <c r="QP33" s="227"/>
      <c r="QQ33" s="227"/>
      <c r="QR33" s="227"/>
      <c r="QS33" s="227"/>
      <c r="QT33" s="227"/>
      <c r="QU33" s="227"/>
      <c r="QV33" s="227"/>
      <c r="QW33" s="227"/>
      <c r="QX33" s="227"/>
      <c r="QY33" s="227"/>
      <c r="QZ33" s="227"/>
      <c r="RA33" s="227"/>
      <c r="RB33" s="227"/>
      <c r="RC33" s="227"/>
      <c r="RD33" s="227"/>
      <c r="RE33" s="227"/>
      <c r="RF33" s="227"/>
      <c r="RG33" s="227"/>
      <c r="RH33" s="227"/>
    </row>
    <row r="34" spans="1:476" ht="15.75" hidden="1" customHeight="1">
      <c r="A34" s="50"/>
      <c r="B34" s="50" t="s">
        <v>362</v>
      </c>
      <c r="C34" s="211"/>
      <c r="D34" s="386"/>
      <c r="E34" s="82">
        <f t="shared" si="130"/>
        <v>0</v>
      </c>
      <c r="F34" s="51"/>
      <c r="G34" s="51"/>
      <c r="H34" s="70">
        <f t="shared" si="131"/>
        <v>0</v>
      </c>
      <c r="I34" s="70">
        <f t="shared" si="132"/>
        <v>0</v>
      </c>
      <c r="J34" s="70">
        <f t="shared" si="133"/>
        <v>0</v>
      </c>
      <c r="K34" s="70">
        <f t="shared" si="134"/>
        <v>0</v>
      </c>
      <c r="L34" s="70">
        <f t="shared" si="135"/>
        <v>0</v>
      </c>
      <c r="M34" s="70">
        <f t="shared" si="136"/>
        <v>0</v>
      </c>
      <c r="N34" s="70">
        <f t="shared" si="137"/>
        <v>0</v>
      </c>
      <c r="O34" s="70">
        <f t="shared" si="138"/>
        <v>0</v>
      </c>
      <c r="P34" s="70">
        <f t="shared" si="139"/>
        <v>0</v>
      </c>
      <c r="Q34" s="70">
        <f t="shared" si="140"/>
        <v>0</v>
      </c>
      <c r="R34" s="70">
        <f t="shared" si="141"/>
        <v>0</v>
      </c>
      <c r="S34" s="70">
        <f t="shared" si="142"/>
        <v>0</v>
      </c>
      <c r="T34" s="70">
        <f t="shared" si="143"/>
        <v>0</v>
      </c>
      <c r="U34" s="70">
        <f t="shared" si="144"/>
        <v>0</v>
      </c>
      <c r="V34" s="70">
        <f t="shared" si="145"/>
        <v>0</v>
      </c>
      <c r="W34" s="70">
        <f t="shared" si="146"/>
        <v>0</v>
      </c>
      <c r="X34" s="70">
        <f t="shared" si="147"/>
        <v>0</v>
      </c>
      <c r="Y34" s="70">
        <f t="shared" si="148"/>
        <v>0</v>
      </c>
      <c r="Z34" s="70">
        <f t="shared" si="149"/>
        <v>0</v>
      </c>
      <c r="AA34" s="70">
        <f t="shared" si="150"/>
        <v>0</v>
      </c>
      <c r="AB34" s="70">
        <f t="shared" si="151"/>
        <v>0</v>
      </c>
      <c r="AC34" s="70">
        <f t="shared" si="152"/>
        <v>0</v>
      </c>
      <c r="AD34" s="70">
        <f t="shared" si="153"/>
        <v>0</v>
      </c>
      <c r="AE34" s="70">
        <f t="shared" si="154"/>
        <v>0</v>
      </c>
      <c r="AF34" s="70">
        <f t="shared" si="155"/>
        <v>0</v>
      </c>
      <c r="AG34" s="70">
        <f t="shared" si="156"/>
        <v>0</v>
      </c>
      <c r="AH34" s="70">
        <f t="shared" si="157"/>
        <v>0</v>
      </c>
      <c r="AI34" s="70">
        <f t="shared" si="158"/>
        <v>0</v>
      </c>
      <c r="AJ34" s="70">
        <f t="shared" si="159"/>
        <v>0</v>
      </c>
      <c r="AK34" s="70">
        <f t="shared" si="160"/>
        <v>0</v>
      </c>
      <c r="AL34" s="70">
        <f t="shared" si="161"/>
        <v>0</v>
      </c>
      <c r="AM34" s="70">
        <f t="shared" si="162"/>
        <v>0</v>
      </c>
      <c r="AN34" s="70">
        <f t="shared" si="163"/>
        <v>0</v>
      </c>
      <c r="AO34" s="70">
        <f t="shared" si="164"/>
        <v>0</v>
      </c>
      <c r="AP34" s="70">
        <f t="shared" si="165"/>
        <v>0</v>
      </c>
      <c r="AQ34" s="70">
        <f t="shared" si="166"/>
        <v>0</v>
      </c>
      <c r="AR34" s="70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27"/>
      <c r="FC34" s="227"/>
      <c r="FD34" s="227"/>
      <c r="FE34" s="227"/>
      <c r="FF34" s="227"/>
      <c r="FG34" s="227"/>
      <c r="FH34" s="227"/>
      <c r="FI34" s="227"/>
      <c r="FJ34" s="227"/>
      <c r="FK34" s="227"/>
      <c r="FL34" s="227"/>
      <c r="FM34" s="227"/>
      <c r="FN34" s="227"/>
      <c r="FO34" s="227"/>
      <c r="FP34" s="227"/>
      <c r="FQ34" s="227"/>
      <c r="FR34" s="227"/>
      <c r="FS34" s="227"/>
      <c r="FT34" s="227"/>
      <c r="FU34" s="227"/>
      <c r="FV34" s="227"/>
      <c r="FW34" s="227"/>
      <c r="FX34" s="227"/>
      <c r="FY34" s="227"/>
      <c r="FZ34" s="227"/>
      <c r="GA34" s="227"/>
      <c r="GB34" s="227"/>
      <c r="GC34" s="227"/>
      <c r="GD34" s="227"/>
      <c r="GE34" s="227"/>
      <c r="GF34" s="227"/>
      <c r="GG34" s="227"/>
      <c r="GH34" s="227"/>
      <c r="GI34" s="227"/>
      <c r="GJ34" s="227"/>
      <c r="GK34" s="227"/>
      <c r="GL34" s="227"/>
      <c r="GM34" s="227"/>
      <c r="GN34" s="227"/>
      <c r="GO34" s="227"/>
      <c r="GP34" s="227"/>
      <c r="GQ34" s="227"/>
      <c r="GR34" s="227"/>
      <c r="GS34" s="227"/>
      <c r="GT34" s="227"/>
      <c r="GU34" s="227"/>
      <c r="GV34" s="227"/>
      <c r="GW34" s="227"/>
      <c r="GX34" s="227"/>
      <c r="GY34" s="227"/>
      <c r="GZ34" s="227"/>
      <c r="HA34" s="227"/>
      <c r="HB34" s="227"/>
      <c r="HC34" s="227"/>
      <c r="HD34" s="227"/>
      <c r="HE34" s="227"/>
      <c r="HF34" s="227"/>
      <c r="HG34" s="227"/>
      <c r="HH34" s="227"/>
      <c r="HI34" s="227"/>
      <c r="HJ34" s="227"/>
      <c r="HK34" s="227"/>
      <c r="HL34" s="227"/>
      <c r="HM34" s="227"/>
      <c r="HN34" s="227"/>
      <c r="HO34" s="227"/>
      <c r="HP34" s="227"/>
      <c r="HQ34" s="227"/>
      <c r="HR34" s="227"/>
      <c r="HS34" s="227"/>
      <c r="HT34" s="227"/>
      <c r="HU34" s="227"/>
      <c r="HV34" s="227"/>
      <c r="HW34" s="227"/>
      <c r="HX34" s="227"/>
      <c r="HY34" s="227"/>
      <c r="HZ34" s="227"/>
      <c r="IA34" s="227"/>
      <c r="IB34" s="227"/>
      <c r="IC34" s="227"/>
      <c r="ID34" s="227"/>
      <c r="IE34" s="227"/>
      <c r="IF34" s="227"/>
      <c r="IG34" s="227"/>
      <c r="IH34" s="227"/>
      <c r="II34" s="227"/>
      <c r="IJ34" s="227"/>
      <c r="IK34" s="227"/>
      <c r="IL34" s="227"/>
      <c r="IM34" s="227"/>
      <c r="IN34" s="227"/>
      <c r="IO34" s="227"/>
      <c r="IP34" s="227"/>
      <c r="IQ34" s="227"/>
      <c r="IR34" s="227"/>
      <c r="IS34" s="227"/>
      <c r="IT34" s="227"/>
      <c r="IU34" s="227"/>
      <c r="IV34" s="227"/>
      <c r="IW34" s="227"/>
      <c r="IX34" s="227"/>
      <c r="IY34" s="227"/>
      <c r="IZ34" s="227"/>
      <c r="JA34" s="227"/>
      <c r="JB34" s="227"/>
      <c r="JC34" s="227"/>
      <c r="JD34" s="227"/>
      <c r="JE34" s="227"/>
      <c r="JF34" s="227"/>
      <c r="JG34" s="227"/>
      <c r="JH34" s="227"/>
      <c r="JI34" s="227"/>
      <c r="JJ34" s="227"/>
      <c r="JK34" s="227"/>
      <c r="JL34" s="227"/>
      <c r="JM34" s="227"/>
      <c r="JN34" s="227"/>
      <c r="JO34" s="227"/>
      <c r="JP34" s="227"/>
      <c r="JQ34" s="227"/>
      <c r="JR34" s="227"/>
      <c r="JS34" s="227"/>
      <c r="JT34" s="227"/>
      <c r="JU34" s="227"/>
      <c r="JV34" s="227"/>
      <c r="JW34" s="227"/>
      <c r="JX34" s="227"/>
      <c r="JY34" s="227"/>
      <c r="JZ34" s="227"/>
      <c r="KA34" s="227"/>
      <c r="KB34" s="227"/>
      <c r="KC34" s="227"/>
      <c r="KD34" s="227"/>
      <c r="KE34" s="227"/>
      <c r="KF34" s="227"/>
      <c r="KG34" s="227"/>
      <c r="KH34" s="227"/>
      <c r="KI34" s="227"/>
      <c r="KJ34" s="227"/>
      <c r="KK34" s="227"/>
      <c r="KL34" s="227"/>
      <c r="KM34" s="227"/>
      <c r="KN34" s="227"/>
      <c r="KO34" s="227"/>
      <c r="KP34" s="227"/>
      <c r="KQ34" s="227"/>
      <c r="KR34" s="227"/>
      <c r="KS34" s="227"/>
      <c r="KT34" s="227"/>
      <c r="KU34" s="227"/>
      <c r="KV34" s="227"/>
      <c r="KW34" s="227"/>
      <c r="KX34" s="227"/>
      <c r="KY34" s="227"/>
      <c r="KZ34" s="227"/>
      <c r="LA34" s="227"/>
      <c r="LB34" s="227"/>
      <c r="LC34" s="227"/>
      <c r="LD34" s="227"/>
      <c r="LE34" s="227"/>
      <c r="LF34" s="227"/>
      <c r="LG34" s="227"/>
      <c r="LH34" s="227"/>
      <c r="LI34" s="227"/>
      <c r="LJ34" s="227"/>
      <c r="LK34" s="227"/>
      <c r="LL34" s="227"/>
      <c r="LM34" s="227"/>
      <c r="LN34" s="227"/>
      <c r="LO34" s="227"/>
      <c r="LP34" s="227"/>
      <c r="LQ34" s="227"/>
      <c r="LR34" s="227"/>
      <c r="LS34" s="227"/>
      <c r="LT34" s="227"/>
      <c r="LU34" s="227"/>
      <c r="LV34" s="227"/>
      <c r="LW34" s="227"/>
      <c r="LX34" s="227"/>
      <c r="LY34" s="227"/>
      <c r="LZ34" s="227"/>
      <c r="MA34" s="227"/>
      <c r="MB34" s="227"/>
      <c r="MC34" s="227"/>
      <c r="MD34" s="227"/>
      <c r="ME34" s="227"/>
      <c r="MF34" s="227"/>
      <c r="MG34" s="227"/>
      <c r="MH34" s="227"/>
      <c r="MI34" s="227"/>
      <c r="MJ34" s="227"/>
      <c r="MK34" s="227"/>
      <c r="ML34" s="227"/>
      <c r="MM34" s="227"/>
      <c r="MN34" s="227"/>
      <c r="MO34" s="227"/>
      <c r="MP34" s="227"/>
      <c r="MQ34" s="227"/>
      <c r="MR34" s="227"/>
      <c r="MS34" s="227"/>
      <c r="MT34" s="227"/>
      <c r="MU34" s="227"/>
      <c r="MV34" s="227"/>
      <c r="MW34" s="227"/>
      <c r="MX34" s="227"/>
      <c r="MY34" s="227"/>
      <c r="MZ34" s="227"/>
      <c r="NA34" s="227"/>
      <c r="NB34" s="227"/>
      <c r="NC34" s="227"/>
      <c r="ND34" s="227"/>
      <c r="NE34" s="227"/>
      <c r="NF34" s="227"/>
      <c r="NG34" s="227"/>
      <c r="NH34" s="227"/>
      <c r="NI34" s="227"/>
      <c r="NJ34" s="227"/>
      <c r="NK34" s="227"/>
      <c r="NL34" s="227"/>
      <c r="NM34" s="227"/>
      <c r="NN34" s="227"/>
      <c r="NO34" s="227"/>
      <c r="NP34" s="227"/>
      <c r="NQ34" s="227"/>
      <c r="NR34" s="227"/>
      <c r="NS34" s="227"/>
      <c r="NT34" s="227"/>
      <c r="NU34" s="227"/>
      <c r="NV34" s="227"/>
      <c r="NW34" s="227"/>
      <c r="NX34" s="227"/>
      <c r="NY34" s="227"/>
      <c r="NZ34" s="227"/>
      <c r="OA34" s="227"/>
      <c r="OB34" s="227"/>
      <c r="OC34" s="227"/>
      <c r="OD34" s="227"/>
      <c r="OE34" s="227"/>
      <c r="OF34" s="227"/>
      <c r="OG34" s="227"/>
      <c r="OH34" s="227"/>
      <c r="OI34" s="227"/>
      <c r="OJ34" s="227"/>
      <c r="OK34" s="227"/>
      <c r="OL34" s="227"/>
      <c r="OM34" s="227"/>
      <c r="ON34" s="227"/>
      <c r="OO34" s="227"/>
      <c r="OP34" s="227"/>
      <c r="OQ34" s="227"/>
      <c r="OR34" s="227"/>
      <c r="OS34" s="227"/>
      <c r="OT34" s="227"/>
      <c r="OU34" s="227"/>
      <c r="OV34" s="227"/>
      <c r="OW34" s="227"/>
      <c r="OX34" s="227"/>
      <c r="OY34" s="227"/>
      <c r="OZ34" s="227"/>
      <c r="PA34" s="227"/>
      <c r="PB34" s="227"/>
      <c r="PC34" s="227"/>
      <c r="PD34" s="227"/>
      <c r="PE34" s="227"/>
      <c r="PF34" s="227"/>
      <c r="PG34" s="227"/>
      <c r="PH34" s="227"/>
      <c r="PI34" s="227"/>
      <c r="PJ34" s="227"/>
      <c r="PK34" s="227"/>
      <c r="PL34" s="227"/>
      <c r="PM34" s="227"/>
      <c r="PN34" s="227"/>
      <c r="PO34" s="227"/>
      <c r="PP34" s="227"/>
      <c r="PQ34" s="227"/>
      <c r="PR34" s="227"/>
      <c r="PS34" s="227"/>
      <c r="PT34" s="227"/>
      <c r="PU34" s="227"/>
      <c r="PV34" s="227"/>
      <c r="PW34" s="227"/>
      <c r="PX34" s="227"/>
      <c r="PY34" s="227"/>
      <c r="PZ34" s="227"/>
      <c r="QA34" s="227"/>
      <c r="QB34" s="227"/>
      <c r="QC34" s="227"/>
      <c r="QD34" s="227"/>
      <c r="QE34" s="227"/>
      <c r="QF34" s="227"/>
      <c r="QG34" s="227"/>
      <c r="QH34" s="227"/>
      <c r="QI34" s="227"/>
      <c r="QJ34" s="227"/>
      <c r="QK34" s="227"/>
      <c r="QL34" s="227"/>
      <c r="QM34" s="227"/>
      <c r="QN34" s="227"/>
      <c r="QO34" s="227"/>
      <c r="QP34" s="227"/>
      <c r="QQ34" s="227"/>
      <c r="QR34" s="227"/>
      <c r="QS34" s="227"/>
      <c r="QT34" s="227"/>
      <c r="QU34" s="227"/>
      <c r="QV34" s="227"/>
      <c r="QW34" s="227"/>
      <c r="QX34" s="227"/>
      <c r="QY34" s="227"/>
      <c r="QZ34" s="227"/>
      <c r="RA34" s="227"/>
      <c r="RB34" s="227"/>
      <c r="RC34" s="227"/>
      <c r="RD34" s="227"/>
      <c r="RE34" s="227"/>
      <c r="RF34" s="227"/>
      <c r="RG34" s="227"/>
      <c r="RH34" s="227"/>
    </row>
    <row r="35" spans="1:476" ht="15.75" customHeight="1">
      <c r="A35" s="202"/>
      <c r="B35" s="202"/>
      <c r="C35" s="202"/>
      <c r="D35" s="202"/>
      <c r="E35" s="394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</row>
    <row r="36" spans="1:476" ht="17.25" customHeight="1">
      <c r="A36" s="50"/>
      <c r="B36" s="231" t="s">
        <v>33</v>
      </c>
      <c r="C36" s="232"/>
      <c r="D36" s="233"/>
      <c r="E36" s="235">
        <f>SUM(H36:AR36)</f>
        <v>0</v>
      </c>
      <c r="F36" s="234"/>
      <c r="G36" s="234"/>
      <c r="H36" s="235">
        <f t="shared" ref="H36:AQ36" si="167">SUM(H29:H35)</f>
        <v>0</v>
      </c>
      <c r="I36" s="235">
        <f t="shared" si="167"/>
        <v>0</v>
      </c>
      <c r="J36" s="235">
        <f t="shared" si="167"/>
        <v>0</v>
      </c>
      <c r="K36" s="235">
        <f t="shared" si="167"/>
        <v>0</v>
      </c>
      <c r="L36" s="235">
        <f t="shared" si="167"/>
        <v>0</v>
      </c>
      <c r="M36" s="235">
        <f t="shared" si="167"/>
        <v>0</v>
      </c>
      <c r="N36" s="235">
        <f t="shared" si="167"/>
        <v>0</v>
      </c>
      <c r="O36" s="235">
        <f t="shared" si="167"/>
        <v>0</v>
      </c>
      <c r="P36" s="235">
        <f t="shared" si="167"/>
        <v>0</v>
      </c>
      <c r="Q36" s="235">
        <f t="shared" si="167"/>
        <v>0</v>
      </c>
      <c r="R36" s="235">
        <f t="shared" si="167"/>
        <v>0</v>
      </c>
      <c r="S36" s="235">
        <f t="shared" si="167"/>
        <v>0</v>
      </c>
      <c r="T36" s="235">
        <f t="shared" si="167"/>
        <v>0</v>
      </c>
      <c r="U36" s="235">
        <f t="shared" si="167"/>
        <v>0</v>
      </c>
      <c r="V36" s="235">
        <f t="shared" si="167"/>
        <v>0</v>
      </c>
      <c r="W36" s="235">
        <f t="shared" si="167"/>
        <v>0</v>
      </c>
      <c r="X36" s="235">
        <f t="shared" si="167"/>
        <v>0</v>
      </c>
      <c r="Y36" s="235">
        <f t="shared" si="167"/>
        <v>0</v>
      </c>
      <c r="Z36" s="235">
        <f t="shared" si="167"/>
        <v>0</v>
      </c>
      <c r="AA36" s="235">
        <f t="shared" si="167"/>
        <v>0</v>
      </c>
      <c r="AB36" s="235">
        <f t="shared" si="167"/>
        <v>0</v>
      </c>
      <c r="AC36" s="235">
        <f t="shared" si="167"/>
        <v>0</v>
      </c>
      <c r="AD36" s="235">
        <f t="shared" si="167"/>
        <v>0</v>
      </c>
      <c r="AE36" s="235">
        <f t="shared" si="167"/>
        <v>0</v>
      </c>
      <c r="AF36" s="235">
        <f t="shared" si="167"/>
        <v>0</v>
      </c>
      <c r="AG36" s="235">
        <f t="shared" si="167"/>
        <v>0</v>
      </c>
      <c r="AH36" s="235">
        <f t="shared" si="167"/>
        <v>0</v>
      </c>
      <c r="AI36" s="235">
        <f t="shared" si="167"/>
        <v>0</v>
      </c>
      <c r="AJ36" s="235">
        <f t="shared" si="167"/>
        <v>0</v>
      </c>
      <c r="AK36" s="235">
        <f t="shared" si="167"/>
        <v>0</v>
      </c>
      <c r="AL36" s="235">
        <f t="shared" si="167"/>
        <v>0</v>
      </c>
      <c r="AM36" s="235">
        <f t="shared" si="167"/>
        <v>0</v>
      </c>
      <c r="AN36" s="235">
        <f t="shared" si="167"/>
        <v>0</v>
      </c>
      <c r="AO36" s="235">
        <f t="shared" si="167"/>
        <v>0</v>
      </c>
      <c r="AP36" s="235">
        <f t="shared" si="167"/>
        <v>0</v>
      </c>
      <c r="AQ36" s="235">
        <f t="shared" si="167"/>
        <v>0</v>
      </c>
      <c r="AR36" s="82"/>
      <c r="AS36" s="235">
        <f t="shared" ref="AS36:DD36" si="168">SUM(AS29:AS35)</f>
        <v>0</v>
      </c>
      <c r="AT36" s="235">
        <f t="shared" si="168"/>
        <v>0</v>
      </c>
      <c r="AU36" s="235">
        <f t="shared" si="168"/>
        <v>0</v>
      </c>
      <c r="AV36" s="235">
        <f t="shared" si="168"/>
        <v>0</v>
      </c>
      <c r="AW36" s="235">
        <f t="shared" si="168"/>
        <v>0</v>
      </c>
      <c r="AX36" s="235">
        <f t="shared" si="168"/>
        <v>0</v>
      </c>
      <c r="AY36" s="235">
        <f t="shared" si="168"/>
        <v>0</v>
      </c>
      <c r="AZ36" s="235">
        <f t="shared" si="168"/>
        <v>0</v>
      </c>
      <c r="BA36" s="235">
        <f t="shared" si="168"/>
        <v>0</v>
      </c>
      <c r="BB36" s="235">
        <f t="shared" si="168"/>
        <v>0</v>
      </c>
      <c r="BC36" s="235">
        <f t="shared" si="168"/>
        <v>0</v>
      </c>
      <c r="BD36" s="235">
        <f t="shared" si="168"/>
        <v>0</v>
      </c>
      <c r="BE36" s="235">
        <f t="shared" si="168"/>
        <v>0</v>
      </c>
      <c r="BF36" s="235">
        <f t="shared" si="168"/>
        <v>0</v>
      </c>
      <c r="BG36" s="235">
        <f t="shared" si="168"/>
        <v>0</v>
      </c>
      <c r="BH36" s="235">
        <f t="shared" si="168"/>
        <v>0</v>
      </c>
      <c r="BI36" s="235">
        <f t="shared" si="168"/>
        <v>0</v>
      </c>
      <c r="BJ36" s="235">
        <f t="shared" si="168"/>
        <v>0</v>
      </c>
      <c r="BK36" s="235">
        <f t="shared" si="168"/>
        <v>0</v>
      </c>
      <c r="BL36" s="235">
        <f t="shared" si="168"/>
        <v>0</v>
      </c>
      <c r="BM36" s="235">
        <f t="shared" si="168"/>
        <v>0</v>
      </c>
      <c r="BN36" s="235">
        <f t="shared" si="168"/>
        <v>0</v>
      </c>
      <c r="BO36" s="235">
        <f t="shared" si="168"/>
        <v>0</v>
      </c>
      <c r="BP36" s="235">
        <f t="shared" si="168"/>
        <v>0</v>
      </c>
      <c r="BQ36" s="235">
        <f t="shared" si="168"/>
        <v>0</v>
      </c>
      <c r="BR36" s="235">
        <f t="shared" si="168"/>
        <v>0</v>
      </c>
      <c r="BS36" s="235">
        <f t="shared" si="168"/>
        <v>0</v>
      </c>
      <c r="BT36" s="235">
        <f t="shared" si="168"/>
        <v>0</v>
      </c>
      <c r="BU36" s="235">
        <f t="shared" si="168"/>
        <v>0</v>
      </c>
      <c r="BV36" s="235">
        <f t="shared" si="168"/>
        <v>0</v>
      </c>
      <c r="BW36" s="235">
        <f t="shared" si="168"/>
        <v>0</v>
      </c>
      <c r="BX36" s="235">
        <f t="shared" si="168"/>
        <v>0</v>
      </c>
      <c r="BY36" s="235">
        <f t="shared" si="168"/>
        <v>0</v>
      </c>
      <c r="BZ36" s="235">
        <f t="shared" si="168"/>
        <v>0</v>
      </c>
      <c r="CA36" s="235">
        <f t="shared" si="168"/>
        <v>0</v>
      </c>
      <c r="CB36" s="235">
        <f t="shared" si="168"/>
        <v>0</v>
      </c>
      <c r="CC36" s="235">
        <f t="shared" si="168"/>
        <v>0</v>
      </c>
      <c r="CD36" s="235">
        <f t="shared" si="168"/>
        <v>0</v>
      </c>
      <c r="CE36" s="235">
        <f t="shared" si="168"/>
        <v>0</v>
      </c>
      <c r="CF36" s="235">
        <f t="shared" si="168"/>
        <v>0</v>
      </c>
      <c r="CG36" s="235">
        <f t="shared" si="168"/>
        <v>0</v>
      </c>
      <c r="CH36" s="235">
        <f t="shared" si="168"/>
        <v>0</v>
      </c>
      <c r="CI36" s="235">
        <f t="shared" si="168"/>
        <v>0</v>
      </c>
      <c r="CJ36" s="235">
        <f t="shared" si="168"/>
        <v>0</v>
      </c>
      <c r="CK36" s="235">
        <f t="shared" si="168"/>
        <v>0</v>
      </c>
      <c r="CL36" s="235">
        <f t="shared" si="168"/>
        <v>0</v>
      </c>
      <c r="CM36" s="235">
        <f t="shared" si="168"/>
        <v>0</v>
      </c>
      <c r="CN36" s="235">
        <f t="shared" si="168"/>
        <v>0</v>
      </c>
      <c r="CO36" s="235">
        <f t="shared" si="168"/>
        <v>0</v>
      </c>
      <c r="CP36" s="235">
        <f t="shared" si="168"/>
        <v>0</v>
      </c>
      <c r="CQ36" s="235">
        <f t="shared" si="168"/>
        <v>0</v>
      </c>
      <c r="CR36" s="235">
        <f t="shared" si="168"/>
        <v>0</v>
      </c>
      <c r="CS36" s="235">
        <f t="shared" si="168"/>
        <v>0</v>
      </c>
      <c r="CT36" s="235">
        <f t="shared" si="168"/>
        <v>0</v>
      </c>
      <c r="CU36" s="235">
        <f t="shared" si="168"/>
        <v>0</v>
      </c>
      <c r="CV36" s="235">
        <f t="shared" si="168"/>
        <v>0</v>
      </c>
      <c r="CW36" s="235">
        <f t="shared" si="168"/>
        <v>0</v>
      </c>
      <c r="CX36" s="235">
        <f t="shared" si="168"/>
        <v>0</v>
      </c>
      <c r="CY36" s="235">
        <f t="shared" si="168"/>
        <v>0</v>
      </c>
      <c r="CZ36" s="235">
        <f t="shared" si="168"/>
        <v>0</v>
      </c>
      <c r="DA36" s="235">
        <f t="shared" si="168"/>
        <v>0</v>
      </c>
      <c r="DB36" s="235">
        <f t="shared" si="168"/>
        <v>0</v>
      </c>
      <c r="DC36" s="235">
        <f t="shared" si="168"/>
        <v>0</v>
      </c>
      <c r="DD36" s="235">
        <f t="shared" si="168"/>
        <v>0</v>
      </c>
      <c r="DE36" s="235">
        <f t="shared" ref="DE36:FP36" si="169">SUM(DE29:DE35)</f>
        <v>0</v>
      </c>
      <c r="DF36" s="235">
        <f t="shared" si="169"/>
        <v>0</v>
      </c>
      <c r="DG36" s="235">
        <f t="shared" si="169"/>
        <v>0</v>
      </c>
      <c r="DH36" s="235">
        <f t="shared" si="169"/>
        <v>0</v>
      </c>
      <c r="DI36" s="235">
        <f t="shared" si="169"/>
        <v>0</v>
      </c>
      <c r="DJ36" s="235">
        <f t="shared" si="169"/>
        <v>0</v>
      </c>
      <c r="DK36" s="235">
        <f t="shared" si="169"/>
        <v>0</v>
      </c>
      <c r="DL36" s="235">
        <f t="shared" si="169"/>
        <v>0</v>
      </c>
      <c r="DM36" s="235">
        <f t="shared" si="169"/>
        <v>0</v>
      </c>
      <c r="DN36" s="235">
        <f t="shared" si="169"/>
        <v>0</v>
      </c>
      <c r="DO36" s="235">
        <f t="shared" si="169"/>
        <v>0</v>
      </c>
      <c r="DP36" s="235">
        <f t="shared" si="169"/>
        <v>0</v>
      </c>
      <c r="DQ36" s="235">
        <f t="shared" si="169"/>
        <v>0</v>
      </c>
      <c r="DR36" s="235">
        <f t="shared" si="169"/>
        <v>0</v>
      </c>
      <c r="DS36" s="235">
        <f t="shared" si="169"/>
        <v>0</v>
      </c>
      <c r="DT36" s="235">
        <f t="shared" si="169"/>
        <v>0</v>
      </c>
      <c r="DU36" s="235">
        <f t="shared" si="169"/>
        <v>0</v>
      </c>
      <c r="DV36" s="235">
        <f t="shared" si="169"/>
        <v>0</v>
      </c>
      <c r="DW36" s="235">
        <f t="shared" si="169"/>
        <v>0</v>
      </c>
      <c r="DX36" s="235">
        <f t="shared" si="169"/>
        <v>0</v>
      </c>
      <c r="DY36" s="235">
        <f t="shared" si="169"/>
        <v>0</v>
      </c>
      <c r="DZ36" s="235">
        <f t="shared" si="169"/>
        <v>0</v>
      </c>
      <c r="EA36" s="235">
        <f t="shared" si="169"/>
        <v>0</v>
      </c>
      <c r="EB36" s="235">
        <f t="shared" si="169"/>
        <v>0</v>
      </c>
      <c r="EC36" s="235">
        <f t="shared" si="169"/>
        <v>0</v>
      </c>
      <c r="ED36" s="235">
        <f t="shared" si="169"/>
        <v>0</v>
      </c>
      <c r="EE36" s="235">
        <f t="shared" si="169"/>
        <v>0</v>
      </c>
      <c r="EF36" s="235">
        <f t="shared" si="169"/>
        <v>0</v>
      </c>
      <c r="EG36" s="235">
        <f t="shared" si="169"/>
        <v>0</v>
      </c>
      <c r="EH36" s="235">
        <f t="shared" si="169"/>
        <v>0</v>
      </c>
      <c r="EI36" s="235">
        <f t="shared" si="169"/>
        <v>0</v>
      </c>
      <c r="EJ36" s="235">
        <f t="shared" si="169"/>
        <v>0</v>
      </c>
      <c r="EK36" s="235">
        <f t="shared" si="169"/>
        <v>0</v>
      </c>
      <c r="EL36" s="235">
        <f t="shared" si="169"/>
        <v>0</v>
      </c>
      <c r="EM36" s="235">
        <f t="shared" si="169"/>
        <v>0</v>
      </c>
      <c r="EN36" s="235">
        <f t="shared" si="169"/>
        <v>0</v>
      </c>
      <c r="EO36" s="235">
        <f t="shared" si="169"/>
        <v>0</v>
      </c>
      <c r="EP36" s="235">
        <f t="shared" si="169"/>
        <v>0</v>
      </c>
      <c r="EQ36" s="235">
        <f t="shared" si="169"/>
        <v>0</v>
      </c>
      <c r="ER36" s="235">
        <f t="shared" si="169"/>
        <v>0</v>
      </c>
      <c r="ES36" s="235">
        <f t="shared" si="169"/>
        <v>0</v>
      </c>
      <c r="ET36" s="235">
        <f t="shared" si="169"/>
        <v>0</v>
      </c>
      <c r="EU36" s="235">
        <f t="shared" si="169"/>
        <v>0</v>
      </c>
      <c r="EV36" s="235">
        <f t="shared" si="169"/>
        <v>0</v>
      </c>
      <c r="EW36" s="235">
        <f t="shared" si="169"/>
        <v>0</v>
      </c>
      <c r="EX36" s="235">
        <f t="shared" si="169"/>
        <v>0</v>
      </c>
      <c r="EY36" s="235">
        <f t="shared" si="169"/>
        <v>0</v>
      </c>
      <c r="EZ36" s="235">
        <f t="shared" si="169"/>
        <v>0</v>
      </c>
      <c r="FA36" s="235">
        <f t="shared" si="169"/>
        <v>0</v>
      </c>
      <c r="FB36" s="235">
        <f t="shared" si="169"/>
        <v>0</v>
      </c>
      <c r="FC36" s="235">
        <f t="shared" si="169"/>
        <v>0</v>
      </c>
      <c r="FD36" s="235">
        <f t="shared" si="169"/>
        <v>0</v>
      </c>
      <c r="FE36" s="235">
        <f t="shared" si="169"/>
        <v>0</v>
      </c>
      <c r="FF36" s="235">
        <f t="shared" si="169"/>
        <v>0</v>
      </c>
      <c r="FG36" s="235">
        <f t="shared" si="169"/>
        <v>0</v>
      </c>
      <c r="FH36" s="235">
        <f t="shared" si="169"/>
        <v>0</v>
      </c>
      <c r="FI36" s="235">
        <f t="shared" si="169"/>
        <v>0</v>
      </c>
      <c r="FJ36" s="235">
        <f t="shared" si="169"/>
        <v>0</v>
      </c>
      <c r="FK36" s="235">
        <f t="shared" si="169"/>
        <v>0</v>
      </c>
      <c r="FL36" s="235">
        <f t="shared" si="169"/>
        <v>0</v>
      </c>
      <c r="FM36" s="235">
        <f t="shared" si="169"/>
        <v>0</v>
      </c>
      <c r="FN36" s="235">
        <f t="shared" si="169"/>
        <v>0</v>
      </c>
      <c r="FO36" s="235">
        <f t="shared" si="169"/>
        <v>0</v>
      </c>
      <c r="FP36" s="235">
        <f t="shared" si="169"/>
        <v>0</v>
      </c>
      <c r="FQ36" s="235">
        <f t="shared" ref="FQ36:IB36" si="170">SUM(FQ29:FQ35)</f>
        <v>0</v>
      </c>
      <c r="FR36" s="235">
        <f t="shared" si="170"/>
        <v>0</v>
      </c>
      <c r="FS36" s="235">
        <f t="shared" si="170"/>
        <v>0</v>
      </c>
      <c r="FT36" s="235">
        <f t="shared" si="170"/>
        <v>0</v>
      </c>
      <c r="FU36" s="235">
        <f t="shared" si="170"/>
        <v>0</v>
      </c>
      <c r="FV36" s="235">
        <f t="shared" si="170"/>
        <v>0</v>
      </c>
      <c r="FW36" s="235">
        <f t="shared" si="170"/>
        <v>0</v>
      </c>
      <c r="FX36" s="235">
        <f t="shared" si="170"/>
        <v>0</v>
      </c>
      <c r="FY36" s="235">
        <f t="shared" si="170"/>
        <v>0</v>
      </c>
      <c r="FZ36" s="235">
        <f t="shared" si="170"/>
        <v>0</v>
      </c>
      <c r="GA36" s="235">
        <f t="shared" si="170"/>
        <v>0</v>
      </c>
      <c r="GB36" s="235">
        <f t="shared" si="170"/>
        <v>0</v>
      </c>
      <c r="GC36" s="235">
        <f t="shared" si="170"/>
        <v>0</v>
      </c>
      <c r="GD36" s="235">
        <f t="shared" si="170"/>
        <v>0</v>
      </c>
      <c r="GE36" s="235">
        <f t="shared" si="170"/>
        <v>0</v>
      </c>
      <c r="GF36" s="235">
        <f t="shared" si="170"/>
        <v>0</v>
      </c>
      <c r="GG36" s="235">
        <f t="shared" si="170"/>
        <v>0</v>
      </c>
      <c r="GH36" s="235">
        <f t="shared" si="170"/>
        <v>0</v>
      </c>
      <c r="GI36" s="235">
        <f t="shared" si="170"/>
        <v>0</v>
      </c>
      <c r="GJ36" s="235">
        <f t="shared" si="170"/>
        <v>0</v>
      </c>
      <c r="GK36" s="235">
        <f t="shared" si="170"/>
        <v>0</v>
      </c>
      <c r="GL36" s="235">
        <f t="shared" si="170"/>
        <v>0</v>
      </c>
      <c r="GM36" s="235">
        <f t="shared" si="170"/>
        <v>0</v>
      </c>
      <c r="GN36" s="235">
        <f t="shared" si="170"/>
        <v>0</v>
      </c>
      <c r="GO36" s="235">
        <f t="shared" si="170"/>
        <v>0</v>
      </c>
      <c r="GP36" s="235">
        <f t="shared" si="170"/>
        <v>0</v>
      </c>
      <c r="GQ36" s="235">
        <f t="shared" si="170"/>
        <v>0</v>
      </c>
      <c r="GR36" s="235">
        <f t="shared" si="170"/>
        <v>0</v>
      </c>
      <c r="GS36" s="235">
        <f t="shared" si="170"/>
        <v>0</v>
      </c>
      <c r="GT36" s="235">
        <f t="shared" si="170"/>
        <v>0</v>
      </c>
      <c r="GU36" s="235">
        <f t="shared" si="170"/>
        <v>0</v>
      </c>
      <c r="GV36" s="235">
        <f t="shared" si="170"/>
        <v>0</v>
      </c>
      <c r="GW36" s="235">
        <f t="shared" si="170"/>
        <v>0</v>
      </c>
      <c r="GX36" s="235">
        <f t="shared" si="170"/>
        <v>0</v>
      </c>
      <c r="GY36" s="235">
        <f t="shared" si="170"/>
        <v>0</v>
      </c>
      <c r="GZ36" s="235">
        <f t="shared" si="170"/>
        <v>0</v>
      </c>
      <c r="HA36" s="235">
        <f t="shared" si="170"/>
        <v>0</v>
      </c>
      <c r="HB36" s="235">
        <f t="shared" si="170"/>
        <v>0</v>
      </c>
      <c r="HC36" s="235">
        <f t="shared" si="170"/>
        <v>0</v>
      </c>
      <c r="HD36" s="235">
        <f t="shared" si="170"/>
        <v>0</v>
      </c>
      <c r="HE36" s="235">
        <f t="shared" si="170"/>
        <v>0</v>
      </c>
      <c r="HF36" s="235">
        <f t="shared" si="170"/>
        <v>0</v>
      </c>
      <c r="HG36" s="235">
        <f t="shared" si="170"/>
        <v>0</v>
      </c>
      <c r="HH36" s="235">
        <f t="shared" si="170"/>
        <v>0</v>
      </c>
      <c r="HI36" s="235">
        <f t="shared" si="170"/>
        <v>0</v>
      </c>
      <c r="HJ36" s="235">
        <f t="shared" si="170"/>
        <v>0</v>
      </c>
      <c r="HK36" s="235">
        <f t="shared" si="170"/>
        <v>0</v>
      </c>
      <c r="HL36" s="235">
        <f t="shared" si="170"/>
        <v>0</v>
      </c>
      <c r="HM36" s="235">
        <f t="shared" si="170"/>
        <v>0</v>
      </c>
      <c r="HN36" s="235">
        <f t="shared" si="170"/>
        <v>0</v>
      </c>
      <c r="HO36" s="235">
        <f t="shared" si="170"/>
        <v>0</v>
      </c>
      <c r="HP36" s="235">
        <f t="shared" si="170"/>
        <v>0</v>
      </c>
      <c r="HQ36" s="235">
        <f t="shared" si="170"/>
        <v>0</v>
      </c>
      <c r="HR36" s="235">
        <f t="shared" si="170"/>
        <v>0</v>
      </c>
      <c r="HS36" s="235">
        <f t="shared" si="170"/>
        <v>0</v>
      </c>
      <c r="HT36" s="235">
        <f t="shared" si="170"/>
        <v>0</v>
      </c>
      <c r="HU36" s="235">
        <f t="shared" si="170"/>
        <v>0</v>
      </c>
      <c r="HV36" s="235">
        <f t="shared" si="170"/>
        <v>0</v>
      </c>
      <c r="HW36" s="235">
        <f t="shared" si="170"/>
        <v>0</v>
      </c>
      <c r="HX36" s="235">
        <f t="shared" si="170"/>
        <v>0</v>
      </c>
      <c r="HY36" s="235">
        <f t="shared" si="170"/>
        <v>0</v>
      </c>
      <c r="HZ36" s="235">
        <f t="shared" si="170"/>
        <v>0</v>
      </c>
      <c r="IA36" s="235">
        <f t="shared" si="170"/>
        <v>0</v>
      </c>
      <c r="IB36" s="235">
        <f t="shared" si="170"/>
        <v>0</v>
      </c>
      <c r="IC36" s="235">
        <f t="shared" ref="IC36:KN36" si="171">SUM(IC29:IC35)</f>
        <v>0</v>
      </c>
      <c r="ID36" s="235">
        <f t="shared" si="171"/>
        <v>0</v>
      </c>
      <c r="IE36" s="235">
        <f t="shared" si="171"/>
        <v>0</v>
      </c>
      <c r="IF36" s="235">
        <f t="shared" si="171"/>
        <v>0</v>
      </c>
      <c r="IG36" s="235">
        <f t="shared" si="171"/>
        <v>0</v>
      </c>
      <c r="IH36" s="235">
        <f t="shared" si="171"/>
        <v>0</v>
      </c>
      <c r="II36" s="235">
        <f t="shared" si="171"/>
        <v>0</v>
      </c>
      <c r="IJ36" s="235">
        <f t="shared" si="171"/>
        <v>0</v>
      </c>
      <c r="IK36" s="235">
        <f t="shared" si="171"/>
        <v>0</v>
      </c>
      <c r="IL36" s="235">
        <f t="shared" si="171"/>
        <v>0</v>
      </c>
      <c r="IM36" s="235">
        <f t="shared" si="171"/>
        <v>0</v>
      </c>
      <c r="IN36" s="235">
        <f t="shared" si="171"/>
        <v>0</v>
      </c>
      <c r="IO36" s="235">
        <f t="shared" si="171"/>
        <v>0</v>
      </c>
      <c r="IP36" s="235">
        <f t="shared" si="171"/>
        <v>0</v>
      </c>
      <c r="IQ36" s="235">
        <f t="shared" si="171"/>
        <v>0</v>
      </c>
      <c r="IR36" s="235">
        <f t="shared" si="171"/>
        <v>0</v>
      </c>
      <c r="IS36" s="235">
        <f t="shared" si="171"/>
        <v>0</v>
      </c>
      <c r="IT36" s="235">
        <f t="shared" si="171"/>
        <v>0</v>
      </c>
      <c r="IU36" s="235">
        <f t="shared" si="171"/>
        <v>0</v>
      </c>
      <c r="IV36" s="235">
        <f t="shared" si="171"/>
        <v>0</v>
      </c>
      <c r="IW36" s="235">
        <f t="shared" si="171"/>
        <v>0</v>
      </c>
      <c r="IX36" s="235">
        <f t="shared" si="171"/>
        <v>0</v>
      </c>
      <c r="IY36" s="235">
        <f t="shared" si="171"/>
        <v>0</v>
      </c>
      <c r="IZ36" s="235">
        <f t="shared" si="171"/>
        <v>0</v>
      </c>
      <c r="JA36" s="235">
        <f t="shared" si="171"/>
        <v>0</v>
      </c>
      <c r="JB36" s="235">
        <f t="shared" si="171"/>
        <v>0</v>
      </c>
      <c r="JC36" s="235">
        <f t="shared" si="171"/>
        <v>0</v>
      </c>
      <c r="JD36" s="235">
        <f t="shared" si="171"/>
        <v>0</v>
      </c>
      <c r="JE36" s="235">
        <f t="shared" si="171"/>
        <v>0</v>
      </c>
      <c r="JF36" s="235">
        <f t="shared" si="171"/>
        <v>0</v>
      </c>
      <c r="JG36" s="235">
        <f t="shared" si="171"/>
        <v>0</v>
      </c>
      <c r="JH36" s="235">
        <f t="shared" si="171"/>
        <v>0</v>
      </c>
      <c r="JI36" s="235">
        <f t="shared" si="171"/>
        <v>0</v>
      </c>
      <c r="JJ36" s="235">
        <f t="shared" si="171"/>
        <v>0</v>
      </c>
      <c r="JK36" s="235">
        <f t="shared" si="171"/>
        <v>0</v>
      </c>
      <c r="JL36" s="235">
        <f t="shared" si="171"/>
        <v>0</v>
      </c>
      <c r="JM36" s="235">
        <f t="shared" si="171"/>
        <v>0</v>
      </c>
      <c r="JN36" s="235">
        <f t="shared" si="171"/>
        <v>0</v>
      </c>
      <c r="JO36" s="235">
        <f t="shared" si="171"/>
        <v>0</v>
      </c>
      <c r="JP36" s="235">
        <f t="shared" si="171"/>
        <v>0</v>
      </c>
      <c r="JQ36" s="235">
        <f t="shared" si="171"/>
        <v>0</v>
      </c>
      <c r="JR36" s="235">
        <f t="shared" si="171"/>
        <v>0</v>
      </c>
      <c r="JS36" s="235">
        <f t="shared" si="171"/>
        <v>0</v>
      </c>
      <c r="JT36" s="235">
        <f t="shared" si="171"/>
        <v>0</v>
      </c>
      <c r="JU36" s="235">
        <f t="shared" si="171"/>
        <v>0</v>
      </c>
      <c r="JV36" s="235">
        <f t="shared" si="171"/>
        <v>0</v>
      </c>
      <c r="JW36" s="235">
        <f t="shared" si="171"/>
        <v>0</v>
      </c>
      <c r="JX36" s="235">
        <f t="shared" si="171"/>
        <v>0</v>
      </c>
      <c r="JY36" s="235">
        <f t="shared" si="171"/>
        <v>0</v>
      </c>
      <c r="JZ36" s="235">
        <f t="shared" si="171"/>
        <v>0</v>
      </c>
      <c r="KA36" s="235">
        <f t="shared" si="171"/>
        <v>0</v>
      </c>
      <c r="KB36" s="235">
        <f t="shared" si="171"/>
        <v>0</v>
      </c>
      <c r="KC36" s="235">
        <f t="shared" si="171"/>
        <v>0</v>
      </c>
      <c r="KD36" s="235">
        <f t="shared" si="171"/>
        <v>0</v>
      </c>
      <c r="KE36" s="235">
        <f t="shared" si="171"/>
        <v>0</v>
      </c>
      <c r="KF36" s="235">
        <f t="shared" si="171"/>
        <v>0</v>
      </c>
      <c r="KG36" s="235">
        <f t="shared" si="171"/>
        <v>0</v>
      </c>
      <c r="KH36" s="235">
        <f t="shared" si="171"/>
        <v>0</v>
      </c>
      <c r="KI36" s="235">
        <f t="shared" si="171"/>
        <v>0</v>
      </c>
      <c r="KJ36" s="235">
        <f t="shared" si="171"/>
        <v>0</v>
      </c>
      <c r="KK36" s="235">
        <f t="shared" si="171"/>
        <v>0</v>
      </c>
      <c r="KL36" s="235">
        <f t="shared" si="171"/>
        <v>0</v>
      </c>
      <c r="KM36" s="235">
        <f t="shared" si="171"/>
        <v>0</v>
      </c>
      <c r="KN36" s="235">
        <f t="shared" si="171"/>
        <v>0</v>
      </c>
      <c r="KO36" s="235">
        <f t="shared" ref="KO36:MZ36" si="172">SUM(KO29:KO35)</f>
        <v>0</v>
      </c>
      <c r="KP36" s="235">
        <f t="shared" si="172"/>
        <v>0</v>
      </c>
      <c r="KQ36" s="235">
        <f t="shared" si="172"/>
        <v>0</v>
      </c>
      <c r="KR36" s="235">
        <f t="shared" si="172"/>
        <v>0</v>
      </c>
      <c r="KS36" s="235">
        <f t="shared" si="172"/>
        <v>0</v>
      </c>
      <c r="KT36" s="235">
        <f t="shared" si="172"/>
        <v>0</v>
      </c>
      <c r="KU36" s="235">
        <f t="shared" si="172"/>
        <v>0</v>
      </c>
      <c r="KV36" s="235">
        <f t="shared" si="172"/>
        <v>0</v>
      </c>
      <c r="KW36" s="235">
        <f t="shared" si="172"/>
        <v>0</v>
      </c>
      <c r="KX36" s="235">
        <f t="shared" si="172"/>
        <v>0</v>
      </c>
      <c r="KY36" s="235">
        <f t="shared" si="172"/>
        <v>0</v>
      </c>
      <c r="KZ36" s="235">
        <f t="shared" si="172"/>
        <v>0</v>
      </c>
      <c r="LA36" s="235">
        <f t="shared" si="172"/>
        <v>0</v>
      </c>
      <c r="LB36" s="235">
        <f t="shared" si="172"/>
        <v>0</v>
      </c>
      <c r="LC36" s="235">
        <f t="shared" si="172"/>
        <v>0</v>
      </c>
      <c r="LD36" s="235">
        <f t="shared" si="172"/>
        <v>0</v>
      </c>
      <c r="LE36" s="235">
        <f t="shared" si="172"/>
        <v>0</v>
      </c>
      <c r="LF36" s="235">
        <f t="shared" si="172"/>
        <v>0</v>
      </c>
      <c r="LG36" s="235">
        <f t="shared" si="172"/>
        <v>0</v>
      </c>
      <c r="LH36" s="235">
        <f t="shared" si="172"/>
        <v>0</v>
      </c>
      <c r="LI36" s="235">
        <f t="shared" si="172"/>
        <v>0</v>
      </c>
      <c r="LJ36" s="235">
        <f t="shared" si="172"/>
        <v>0</v>
      </c>
      <c r="LK36" s="235">
        <f t="shared" si="172"/>
        <v>0</v>
      </c>
      <c r="LL36" s="235">
        <f t="shared" si="172"/>
        <v>0</v>
      </c>
      <c r="LM36" s="235">
        <f t="shared" si="172"/>
        <v>0</v>
      </c>
      <c r="LN36" s="235">
        <f t="shared" si="172"/>
        <v>0</v>
      </c>
      <c r="LO36" s="235">
        <f t="shared" si="172"/>
        <v>0</v>
      </c>
      <c r="LP36" s="235">
        <f t="shared" si="172"/>
        <v>0</v>
      </c>
      <c r="LQ36" s="235">
        <f t="shared" si="172"/>
        <v>0</v>
      </c>
      <c r="LR36" s="235">
        <f t="shared" si="172"/>
        <v>0</v>
      </c>
      <c r="LS36" s="235">
        <f t="shared" si="172"/>
        <v>0</v>
      </c>
      <c r="LT36" s="235">
        <f t="shared" si="172"/>
        <v>0</v>
      </c>
      <c r="LU36" s="235">
        <f t="shared" si="172"/>
        <v>0</v>
      </c>
      <c r="LV36" s="235">
        <f t="shared" si="172"/>
        <v>0</v>
      </c>
      <c r="LW36" s="235">
        <f t="shared" si="172"/>
        <v>0</v>
      </c>
      <c r="LX36" s="235">
        <f t="shared" si="172"/>
        <v>0</v>
      </c>
      <c r="LY36" s="235">
        <f t="shared" si="172"/>
        <v>0</v>
      </c>
      <c r="LZ36" s="235">
        <f t="shared" si="172"/>
        <v>0</v>
      </c>
      <c r="MA36" s="235">
        <f t="shared" si="172"/>
        <v>0</v>
      </c>
      <c r="MB36" s="235">
        <f t="shared" si="172"/>
        <v>0</v>
      </c>
      <c r="MC36" s="235">
        <f t="shared" si="172"/>
        <v>0</v>
      </c>
      <c r="MD36" s="235">
        <f t="shared" si="172"/>
        <v>0</v>
      </c>
      <c r="ME36" s="235">
        <f t="shared" si="172"/>
        <v>0</v>
      </c>
      <c r="MF36" s="235">
        <f t="shared" si="172"/>
        <v>0</v>
      </c>
      <c r="MG36" s="235">
        <f t="shared" si="172"/>
        <v>0</v>
      </c>
      <c r="MH36" s="235">
        <f t="shared" si="172"/>
        <v>0</v>
      </c>
      <c r="MI36" s="235">
        <f t="shared" si="172"/>
        <v>0</v>
      </c>
      <c r="MJ36" s="235">
        <f t="shared" si="172"/>
        <v>0</v>
      </c>
      <c r="MK36" s="235">
        <f t="shared" si="172"/>
        <v>0</v>
      </c>
      <c r="ML36" s="235">
        <f t="shared" si="172"/>
        <v>0</v>
      </c>
      <c r="MM36" s="235">
        <f t="shared" si="172"/>
        <v>0</v>
      </c>
      <c r="MN36" s="235">
        <f t="shared" si="172"/>
        <v>0</v>
      </c>
      <c r="MO36" s="235">
        <f t="shared" si="172"/>
        <v>0</v>
      </c>
      <c r="MP36" s="235">
        <f t="shared" si="172"/>
        <v>0</v>
      </c>
      <c r="MQ36" s="235">
        <f t="shared" si="172"/>
        <v>0</v>
      </c>
      <c r="MR36" s="235">
        <f t="shared" si="172"/>
        <v>0</v>
      </c>
      <c r="MS36" s="235">
        <f t="shared" si="172"/>
        <v>0</v>
      </c>
      <c r="MT36" s="235">
        <f t="shared" si="172"/>
        <v>0</v>
      </c>
      <c r="MU36" s="235">
        <f t="shared" si="172"/>
        <v>0</v>
      </c>
      <c r="MV36" s="235">
        <f t="shared" si="172"/>
        <v>0</v>
      </c>
      <c r="MW36" s="235">
        <f t="shared" si="172"/>
        <v>0</v>
      </c>
      <c r="MX36" s="235">
        <f t="shared" si="172"/>
        <v>0</v>
      </c>
      <c r="MY36" s="235">
        <f t="shared" si="172"/>
        <v>0</v>
      </c>
      <c r="MZ36" s="235">
        <f t="shared" si="172"/>
        <v>0</v>
      </c>
      <c r="NA36" s="235">
        <f t="shared" ref="NA36:PL36" si="173">SUM(NA29:NA35)</f>
        <v>0</v>
      </c>
      <c r="NB36" s="235">
        <f t="shared" si="173"/>
        <v>0</v>
      </c>
      <c r="NC36" s="235">
        <f t="shared" si="173"/>
        <v>0</v>
      </c>
      <c r="ND36" s="235">
        <f t="shared" si="173"/>
        <v>0</v>
      </c>
      <c r="NE36" s="235">
        <f t="shared" si="173"/>
        <v>0</v>
      </c>
      <c r="NF36" s="235">
        <f t="shared" si="173"/>
        <v>0</v>
      </c>
      <c r="NG36" s="235">
        <f t="shared" si="173"/>
        <v>0</v>
      </c>
      <c r="NH36" s="235">
        <f t="shared" si="173"/>
        <v>0</v>
      </c>
      <c r="NI36" s="235">
        <f t="shared" si="173"/>
        <v>0</v>
      </c>
      <c r="NJ36" s="235">
        <f t="shared" si="173"/>
        <v>0</v>
      </c>
      <c r="NK36" s="235">
        <f t="shared" si="173"/>
        <v>0</v>
      </c>
      <c r="NL36" s="235">
        <f t="shared" si="173"/>
        <v>0</v>
      </c>
      <c r="NM36" s="235">
        <f t="shared" si="173"/>
        <v>0</v>
      </c>
      <c r="NN36" s="235">
        <f t="shared" si="173"/>
        <v>0</v>
      </c>
      <c r="NO36" s="235">
        <f t="shared" si="173"/>
        <v>0</v>
      </c>
      <c r="NP36" s="235">
        <f t="shared" si="173"/>
        <v>0</v>
      </c>
      <c r="NQ36" s="235">
        <f t="shared" si="173"/>
        <v>0</v>
      </c>
      <c r="NR36" s="235">
        <f t="shared" si="173"/>
        <v>0</v>
      </c>
      <c r="NS36" s="235">
        <f t="shared" si="173"/>
        <v>0</v>
      </c>
      <c r="NT36" s="235">
        <f t="shared" si="173"/>
        <v>0</v>
      </c>
      <c r="NU36" s="235">
        <f t="shared" si="173"/>
        <v>0</v>
      </c>
      <c r="NV36" s="235">
        <f t="shared" si="173"/>
        <v>0</v>
      </c>
      <c r="NW36" s="235">
        <f t="shared" si="173"/>
        <v>0</v>
      </c>
      <c r="NX36" s="235">
        <f t="shared" si="173"/>
        <v>0</v>
      </c>
      <c r="NY36" s="235">
        <f t="shared" si="173"/>
        <v>0</v>
      </c>
      <c r="NZ36" s="235">
        <f t="shared" si="173"/>
        <v>0</v>
      </c>
      <c r="OA36" s="235">
        <f t="shared" si="173"/>
        <v>0</v>
      </c>
      <c r="OB36" s="235">
        <f t="shared" si="173"/>
        <v>0</v>
      </c>
      <c r="OC36" s="235">
        <f t="shared" si="173"/>
        <v>0</v>
      </c>
      <c r="OD36" s="235">
        <f t="shared" si="173"/>
        <v>0</v>
      </c>
      <c r="OE36" s="235">
        <f t="shared" si="173"/>
        <v>0</v>
      </c>
      <c r="OF36" s="235">
        <f t="shared" si="173"/>
        <v>0</v>
      </c>
      <c r="OG36" s="235">
        <f t="shared" si="173"/>
        <v>0</v>
      </c>
      <c r="OH36" s="235">
        <f t="shared" si="173"/>
        <v>0</v>
      </c>
      <c r="OI36" s="235">
        <f t="shared" si="173"/>
        <v>0</v>
      </c>
      <c r="OJ36" s="235">
        <f t="shared" si="173"/>
        <v>0</v>
      </c>
      <c r="OK36" s="235">
        <f t="shared" si="173"/>
        <v>0</v>
      </c>
      <c r="OL36" s="235">
        <f t="shared" si="173"/>
        <v>0</v>
      </c>
      <c r="OM36" s="235">
        <f t="shared" si="173"/>
        <v>0</v>
      </c>
      <c r="ON36" s="235">
        <f t="shared" si="173"/>
        <v>0</v>
      </c>
      <c r="OO36" s="235">
        <f t="shared" si="173"/>
        <v>0</v>
      </c>
      <c r="OP36" s="235">
        <f t="shared" si="173"/>
        <v>0</v>
      </c>
      <c r="OQ36" s="235">
        <f t="shared" si="173"/>
        <v>0</v>
      </c>
      <c r="OR36" s="235">
        <f t="shared" si="173"/>
        <v>0</v>
      </c>
      <c r="OS36" s="235">
        <f t="shared" si="173"/>
        <v>0</v>
      </c>
      <c r="OT36" s="235">
        <f t="shared" si="173"/>
        <v>0</v>
      </c>
      <c r="OU36" s="235">
        <f t="shared" si="173"/>
        <v>0</v>
      </c>
      <c r="OV36" s="235">
        <f t="shared" si="173"/>
        <v>0</v>
      </c>
      <c r="OW36" s="235">
        <f t="shared" si="173"/>
        <v>0</v>
      </c>
      <c r="OX36" s="235">
        <f t="shared" si="173"/>
        <v>0</v>
      </c>
      <c r="OY36" s="235">
        <f t="shared" si="173"/>
        <v>0</v>
      </c>
      <c r="OZ36" s="235">
        <f t="shared" si="173"/>
        <v>0</v>
      </c>
      <c r="PA36" s="235">
        <f t="shared" si="173"/>
        <v>0</v>
      </c>
      <c r="PB36" s="235">
        <f t="shared" si="173"/>
        <v>0</v>
      </c>
      <c r="PC36" s="235">
        <f t="shared" si="173"/>
        <v>0</v>
      </c>
      <c r="PD36" s="235">
        <f t="shared" si="173"/>
        <v>0</v>
      </c>
      <c r="PE36" s="235">
        <f t="shared" si="173"/>
        <v>0</v>
      </c>
      <c r="PF36" s="235">
        <f t="shared" si="173"/>
        <v>0</v>
      </c>
      <c r="PG36" s="235">
        <f t="shared" si="173"/>
        <v>0</v>
      </c>
      <c r="PH36" s="235">
        <f t="shared" si="173"/>
        <v>0</v>
      </c>
      <c r="PI36" s="235">
        <f t="shared" si="173"/>
        <v>0</v>
      </c>
      <c r="PJ36" s="235">
        <f t="shared" si="173"/>
        <v>0</v>
      </c>
      <c r="PK36" s="235">
        <f t="shared" si="173"/>
        <v>0</v>
      </c>
      <c r="PL36" s="235">
        <f t="shared" si="173"/>
        <v>0</v>
      </c>
      <c r="PM36" s="235">
        <f t="shared" ref="PM36:RX36" si="174">SUM(PM29:PM35)</f>
        <v>0</v>
      </c>
      <c r="PN36" s="235">
        <f t="shared" si="174"/>
        <v>0</v>
      </c>
      <c r="PO36" s="235">
        <f t="shared" si="174"/>
        <v>0</v>
      </c>
      <c r="PP36" s="235">
        <f t="shared" si="174"/>
        <v>0</v>
      </c>
      <c r="PQ36" s="235">
        <f t="shared" si="174"/>
        <v>0</v>
      </c>
      <c r="PR36" s="235">
        <f t="shared" si="174"/>
        <v>0</v>
      </c>
      <c r="PS36" s="235">
        <f t="shared" si="174"/>
        <v>0</v>
      </c>
      <c r="PT36" s="235">
        <f t="shared" si="174"/>
        <v>0</v>
      </c>
      <c r="PU36" s="235">
        <f t="shared" si="174"/>
        <v>0</v>
      </c>
      <c r="PV36" s="235">
        <f t="shared" si="174"/>
        <v>0</v>
      </c>
      <c r="PW36" s="235">
        <f t="shared" si="174"/>
        <v>0</v>
      </c>
      <c r="PX36" s="235">
        <f t="shared" si="174"/>
        <v>0</v>
      </c>
      <c r="PY36" s="235">
        <f t="shared" si="174"/>
        <v>0</v>
      </c>
      <c r="PZ36" s="235">
        <f t="shared" si="174"/>
        <v>0</v>
      </c>
      <c r="QA36" s="235">
        <f t="shared" si="174"/>
        <v>0</v>
      </c>
      <c r="QB36" s="235">
        <f t="shared" si="174"/>
        <v>0</v>
      </c>
      <c r="QC36" s="235">
        <f t="shared" si="174"/>
        <v>0</v>
      </c>
      <c r="QD36" s="235">
        <f t="shared" si="174"/>
        <v>0</v>
      </c>
      <c r="QE36" s="235">
        <f t="shared" si="174"/>
        <v>0</v>
      </c>
      <c r="QF36" s="235">
        <f t="shared" si="174"/>
        <v>0</v>
      </c>
      <c r="QG36" s="235">
        <f t="shared" si="174"/>
        <v>0</v>
      </c>
      <c r="QH36" s="235">
        <f t="shared" si="174"/>
        <v>0</v>
      </c>
      <c r="QI36" s="235">
        <f t="shared" si="174"/>
        <v>0</v>
      </c>
      <c r="QJ36" s="235">
        <f t="shared" si="174"/>
        <v>0</v>
      </c>
      <c r="QK36" s="235">
        <f t="shared" si="174"/>
        <v>0</v>
      </c>
      <c r="QL36" s="235">
        <f t="shared" si="174"/>
        <v>0</v>
      </c>
      <c r="QM36" s="235">
        <f t="shared" si="174"/>
        <v>0</v>
      </c>
      <c r="QN36" s="235">
        <f t="shared" si="174"/>
        <v>0</v>
      </c>
      <c r="QO36" s="235">
        <f t="shared" si="174"/>
        <v>0</v>
      </c>
      <c r="QP36" s="235">
        <f t="shared" si="174"/>
        <v>0</v>
      </c>
      <c r="QQ36" s="235">
        <f t="shared" si="174"/>
        <v>0</v>
      </c>
      <c r="QR36" s="235">
        <f t="shared" si="174"/>
        <v>0</v>
      </c>
      <c r="QS36" s="235">
        <f t="shared" si="174"/>
        <v>0</v>
      </c>
      <c r="QT36" s="235">
        <f t="shared" si="174"/>
        <v>0</v>
      </c>
      <c r="QU36" s="235">
        <f t="shared" si="174"/>
        <v>0</v>
      </c>
      <c r="QV36" s="235">
        <f t="shared" si="174"/>
        <v>0</v>
      </c>
      <c r="QW36" s="235">
        <f t="shared" si="174"/>
        <v>0</v>
      </c>
      <c r="QX36" s="235">
        <f t="shared" si="174"/>
        <v>0</v>
      </c>
      <c r="QY36" s="235">
        <f t="shared" si="174"/>
        <v>0</v>
      </c>
      <c r="QZ36" s="235">
        <f t="shared" si="174"/>
        <v>0</v>
      </c>
      <c r="RA36" s="235">
        <f t="shared" si="174"/>
        <v>0</v>
      </c>
      <c r="RB36" s="235">
        <f t="shared" si="174"/>
        <v>0</v>
      </c>
      <c r="RC36" s="235">
        <f t="shared" si="174"/>
        <v>0</v>
      </c>
      <c r="RD36" s="235">
        <f t="shared" si="174"/>
        <v>0</v>
      </c>
      <c r="RE36" s="235">
        <f t="shared" si="174"/>
        <v>0</v>
      </c>
      <c r="RF36" s="235">
        <f t="shared" si="174"/>
        <v>0</v>
      </c>
      <c r="RG36" s="235">
        <f t="shared" si="174"/>
        <v>0</v>
      </c>
      <c r="RH36" s="235">
        <f t="shared" si="174"/>
        <v>0</v>
      </c>
    </row>
    <row r="37" spans="1:476" ht="9.75" customHeight="1">
      <c r="A37" s="202"/>
      <c r="B37" s="202"/>
      <c r="C37" s="202"/>
      <c r="D37" s="202"/>
      <c r="E37" s="394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  <c r="IM37" s="202"/>
      <c r="IN37" s="202"/>
      <c r="IO37" s="202"/>
      <c r="IP37" s="202"/>
      <c r="IQ37" s="202"/>
      <c r="IR37" s="202"/>
      <c r="IS37" s="202"/>
      <c r="IT37" s="202"/>
      <c r="IU37" s="202"/>
      <c r="IV37" s="202"/>
      <c r="IW37" s="202"/>
      <c r="IX37" s="202"/>
      <c r="IY37" s="202"/>
      <c r="IZ37" s="202"/>
      <c r="JA37" s="202"/>
      <c r="JB37" s="202"/>
      <c r="JC37" s="202"/>
      <c r="JD37" s="202"/>
      <c r="JE37" s="202"/>
      <c r="JF37" s="202"/>
      <c r="JG37" s="202"/>
      <c r="JH37" s="202"/>
      <c r="JI37" s="202"/>
      <c r="JJ37" s="202"/>
      <c r="JK37" s="202"/>
      <c r="JL37" s="202"/>
      <c r="JM37" s="202"/>
      <c r="JN37" s="202"/>
      <c r="JO37" s="202"/>
      <c r="JP37" s="202"/>
      <c r="JQ37" s="202"/>
      <c r="JR37" s="202"/>
      <c r="JS37" s="202"/>
      <c r="JT37" s="202"/>
      <c r="JU37" s="202"/>
      <c r="JV37" s="202"/>
      <c r="JW37" s="202"/>
      <c r="JX37" s="202"/>
      <c r="JY37" s="202"/>
      <c r="JZ37" s="202"/>
      <c r="KA37" s="202"/>
      <c r="KB37" s="202"/>
      <c r="KC37" s="202"/>
      <c r="KD37" s="202"/>
      <c r="KE37" s="202"/>
      <c r="KF37" s="202"/>
      <c r="KG37" s="202"/>
      <c r="KH37" s="202"/>
      <c r="KI37" s="202"/>
      <c r="KJ37" s="202"/>
      <c r="KK37" s="202"/>
      <c r="KL37" s="202"/>
      <c r="KM37" s="202"/>
      <c r="KN37" s="202"/>
      <c r="KO37" s="202"/>
      <c r="KP37" s="202"/>
      <c r="KQ37" s="202"/>
      <c r="KR37" s="202"/>
      <c r="KS37" s="202"/>
      <c r="KT37" s="202"/>
      <c r="KU37" s="202"/>
      <c r="KV37" s="202"/>
      <c r="KW37" s="202"/>
      <c r="KX37" s="202"/>
      <c r="KY37" s="202"/>
      <c r="KZ37" s="202"/>
      <c r="LA37" s="202"/>
      <c r="LB37" s="202"/>
      <c r="LC37" s="202"/>
      <c r="LD37" s="202"/>
      <c r="LE37" s="202"/>
      <c r="LF37" s="202"/>
      <c r="LG37" s="202"/>
      <c r="LH37" s="202"/>
      <c r="LI37" s="202"/>
      <c r="LJ37" s="202"/>
      <c r="LK37" s="202"/>
      <c r="LL37" s="202"/>
      <c r="LM37" s="202"/>
      <c r="LN37" s="202"/>
      <c r="LO37" s="202"/>
      <c r="LP37" s="202"/>
      <c r="LQ37" s="202"/>
      <c r="LR37" s="202"/>
      <c r="LS37" s="202"/>
      <c r="LT37" s="202"/>
      <c r="LU37" s="202"/>
      <c r="LV37" s="202"/>
      <c r="LW37" s="202"/>
      <c r="LX37" s="202"/>
      <c r="LY37" s="202"/>
      <c r="LZ37" s="202"/>
      <c r="MA37" s="202"/>
      <c r="MB37" s="202"/>
      <c r="MC37" s="202"/>
      <c r="MD37" s="202"/>
      <c r="ME37" s="202"/>
      <c r="MF37" s="202"/>
      <c r="MG37" s="202"/>
      <c r="MH37" s="202"/>
      <c r="MI37" s="202"/>
      <c r="MJ37" s="202"/>
      <c r="MK37" s="202"/>
      <c r="ML37" s="202"/>
      <c r="MM37" s="202"/>
      <c r="MN37" s="202"/>
      <c r="MO37" s="202"/>
      <c r="MP37" s="202"/>
      <c r="MQ37" s="202"/>
      <c r="MR37" s="202"/>
      <c r="MS37" s="202"/>
      <c r="MT37" s="202"/>
      <c r="MU37" s="202"/>
      <c r="MV37" s="202"/>
      <c r="MW37" s="202"/>
      <c r="MX37" s="202"/>
      <c r="MY37" s="202"/>
      <c r="MZ37" s="202"/>
      <c r="NA37" s="202"/>
      <c r="NB37" s="202"/>
      <c r="NC37" s="202"/>
      <c r="ND37" s="202"/>
      <c r="NE37" s="202"/>
      <c r="NF37" s="202"/>
      <c r="NG37" s="202"/>
      <c r="NH37" s="202"/>
      <c r="NI37" s="202"/>
      <c r="NJ37" s="202"/>
      <c r="NK37" s="202"/>
      <c r="NL37" s="202"/>
      <c r="NM37" s="202"/>
      <c r="NN37" s="202"/>
      <c r="NO37" s="202"/>
      <c r="NP37" s="202"/>
      <c r="NQ37" s="202"/>
      <c r="NR37" s="202"/>
      <c r="NS37" s="202"/>
      <c r="NT37" s="202"/>
      <c r="NU37" s="202"/>
      <c r="NV37" s="202"/>
      <c r="NW37" s="202"/>
      <c r="NX37" s="202"/>
      <c r="NY37" s="202"/>
      <c r="NZ37" s="202"/>
      <c r="OA37" s="202"/>
      <c r="OB37" s="202"/>
      <c r="OC37" s="202"/>
      <c r="OD37" s="202"/>
      <c r="OE37" s="202"/>
      <c r="OF37" s="202"/>
      <c r="OG37" s="202"/>
      <c r="OH37" s="202"/>
      <c r="OI37" s="202"/>
      <c r="OJ37" s="202"/>
      <c r="OK37" s="202"/>
      <c r="OL37" s="202"/>
      <c r="OM37" s="202"/>
      <c r="ON37" s="202"/>
      <c r="OO37" s="202"/>
      <c r="OP37" s="202"/>
      <c r="OQ37" s="202"/>
      <c r="OR37" s="202"/>
      <c r="OS37" s="202"/>
      <c r="OT37" s="202"/>
      <c r="OU37" s="202"/>
      <c r="OV37" s="202"/>
      <c r="OW37" s="202"/>
      <c r="OX37" s="202"/>
      <c r="OY37" s="202"/>
      <c r="OZ37" s="202"/>
      <c r="PA37" s="202"/>
      <c r="PB37" s="202"/>
      <c r="PC37" s="202"/>
      <c r="PD37" s="202"/>
      <c r="PE37" s="202"/>
      <c r="PF37" s="202"/>
      <c r="PG37" s="202"/>
      <c r="PH37" s="202"/>
      <c r="PI37" s="202"/>
      <c r="PJ37" s="202"/>
      <c r="PK37" s="202"/>
      <c r="PL37" s="202"/>
      <c r="PM37" s="202"/>
      <c r="PN37" s="202"/>
      <c r="PO37" s="202"/>
      <c r="PP37" s="202"/>
      <c r="PQ37" s="202"/>
      <c r="PR37" s="202"/>
      <c r="PS37" s="202"/>
      <c r="PT37" s="202"/>
      <c r="PU37" s="202"/>
      <c r="PV37" s="202"/>
      <c r="PW37" s="202"/>
      <c r="PX37" s="202"/>
      <c r="PY37" s="202"/>
      <c r="PZ37" s="202"/>
      <c r="QA37" s="202"/>
      <c r="QB37" s="202"/>
      <c r="QC37" s="202"/>
      <c r="QD37" s="202"/>
      <c r="QE37" s="202"/>
      <c r="QF37" s="202"/>
      <c r="QG37" s="202"/>
      <c r="QH37" s="202"/>
      <c r="QI37" s="202"/>
      <c r="QJ37" s="202"/>
      <c r="QK37" s="202"/>
      <c r="QL37" s="202"/>
      <c r="QM37" s="202"/>
      <c r="QN37" s="202"/>
      <c r="QO37" s="202"/>
      <c r="QP37" s="202"/>
      <c r="QQ37" s="202"/>
      <c r="QR37" s="202"/>
      <c r="QS37" s="202"/>
      <c r="QT37" s="202"/>
      <c r="QU37" s="202"/>
      <c r="QV37" s="202"/>
      <c r="QW37" s="202"/>
      <c r="QX37" s="202"/>
      <c r="QY37" s="202"/>
      <c r="QZ37" s="202"/>
      <c r="RA37" s="202"/>
      <c r="RB37" s="202"/>
      <c r="RC37" s="202"/>
      <c r="RD37" s="202"/>
      <c r="RE37" s="202"/>
      <c r="RF37" s="202"/>
      <c r="RG37" s="202"/>
      <c r="RH37" s="202"/>
    </row>
    <row r="38" spans="1:476" ht="15.75" customHeight="1">
      <c r="A38" s="50"/>
      <c r="B38" s="205" t="s">
        <v>370</v>
      </c>
      <c r="C38" s="205"/>
      <c r="D38" s="205"/>
      <c r="E38" s="205"/>
      <c r="F38" s="206"/>
      <c r="G38" s="204"/>
      <c r="H38" s="315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8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7"/>
      <c r="FG38" s="207"/>
      <c r="FH38" s="207"/>
      <c r="FI38" s="207"/>
      <c r="FJ38" s="207"/>
      <c r="FK38" s="207"/>
      <c r="FL38" s="207"/>
      <c r="FM38" s="207"/>
      <c r="FN38" s="207"/>
      <c r="FO38" s="207"/>
      <c r="FP38" s="207"/>
      <c r="FQ38" s="207"/>
      <c r="FR38" s="207"/>
      <c r="FS38" s="207"/>
      <c r="FT38" s="207"/>
      <c r="FU38" s="207"/>
      <c r="FV38" s="207"/>
      <c r="FW38" s="207"/>
      <c r="FX38" s="207"/>
      <c r="FY38" s="207"/>
      <c r="FZ38" s="207"/>
      <c r="GA38" s="207"/>
      <c r="GB38" s="207"/>
      <c r="GC38" s="207"/>
      <c r="GD38" s="207"/>
      <c r="GE38" s="207"/>
      <c r="GF38" s="207"/>
      <c r="GG38" s="207"/>
      <c r="GH38" s="207"/>
      <c r="GI38" s="207"/>
      <c r="GJ38" s="207"/>
      <c r="GK38" s="207"/>
      <c r="GL38" s="207"/>
      <c r="GM38" s="207"/>
      <c r="GN38" s="207"/>
      <c r="GO38" s="207"/>
      <c r="GP38" s="207"/>
      <c r="GQ38" s="207"/>
      <c r="GR38" s="207"/>
      <c r="GS38" s="207"/>
      <c r="GT38" s="207"/>
      <c r="GU38" s="207"/>
      <c r="GV38" s="207"/>
      <c r="GW38" s="207"/>
      <c r="GX38" s="207"/>
      <c r="GY38" s="207"/>
      <c r="GZ38" s="207"/>
      <c r="HA38" s="207"/>
      <c r="HB38" s="207"/>
      <c r="HC38" s="207"/>
      <c r="HD38" s="207"/>
      <c r="HE38" s="207"/>
      <c r="HF38" s="207"/>
      <c r="HG38" s="207"/>
      <c r="HH38" s="207"/>
      <c r="HI38" s="207"/>
      <c r="HJ38" s="207"/>
      <c r="HK38" s="207"/>
      <c r="HL38" s="207"/>
      <c r="HM38" s="207"/>
      <c r="HN38" s="207"/>
      <c r="HO38" s="207"/>
      <c r="HP38" s="207"/>
      <c r="HQ38" s="207"/>
      <c r="HR38" s="207"/>
      <c r="HS38" s="207"/>
      <c r="HT38" s="207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07"/>
      <c r="IH38" s="207"/>
      <c r="II38" s="207"/>
      <c r="IJ38" s="207"/>
      <c r="IK38" s="207"/>
      <c r="IL38" s="207"/>
      <c r="IM38" s="207"/>
      <c r="IN38" s="207"/>
      <c r="IO38" s="207"/>
      <c r="IP38" s="207"/>
      <c r="IQ38" s="207"/>
      <c r="IR38" s="207"/>
      <c r="IS38" s="207"/>
      <c r="IT38" s="207"/>
      <c r="IU38" s="207"/>
      <c r="IV38" s="207"/>
      <c r="IW38" s="207"/>
      <c r="IX38" s="207"/>
      <c r="IY38" s="207"/>
      <c r="IZ38" s="207"/>
      <c r="JA38" s="207"/>
      <c r="JB38" s="207"/>
      <c r="JC38" s="207"/>
      <c r="JD38" s="207"/>
      <c r="JE38" s="207"/>
      <c r="JF38" s="207"/>
      <c r="JG38" s="207"/>
      <c r="JH38" s="207"/>
      <c r="JI38" s="207"/>
      <c r="JJ38" s="207"/>
      <c r="JK38" s="207"/>
      <c r="JL38" s="207"/>
      <c r="JM38" s="207"/>
      <c r="JN38" s="207"/>
      <c r="JO38" s="207"/>
      <c r="JP38" s="207"/>
      <c r="JQ38" s="207"/>
      <c r="JR38" s="207"/>
      <c r="JS38" s="207"/>
      <c r="JT38" s="207"/>
      <c r="JU38" s="207"/>
      <c r="JV38" s="207"/>
      <c r="JW38" s="207"/>
      <c r="JX38" s="207"/>
      <c r="JY38" s="207"/>
      <c r="JZ38" s="207"/>
      <c r="KA38" s="207"/>
      <c r="KB38" s="207"/>
      <c r="KC38" s="207"/>
      <c r="KD38" s="207"/>
      <c r="KE38" s="207"/>
      <c r="KF38" s="207"/>
      <c r="KG38" s="207"/>
      <c r="KH38" s="207"/>
      <c r="KI38" s="207"/>
      <c r="KJ38" s="207"/>
      <c r="KK38" s="207"/>
      <c r="KL38" s="207"/>
      <c r="KM38" s="207"/>
      <c r="KN38" s="207"/>
      <c r="KO38" s="207"/>
      <c r="KP38" s="207"/>
      <c r="KQ38" s="207"/>
      <c r="KR38" s="207"/>
      <c r="KS38" s="207"/>
      <c r="KT38" s="207"/>
      <c r="KU38" s="207"/>
      <c r="KV38" s="207"/>
      <c r="KW38" s="207"/>
      <c r="KX38" s="207"/>
      <c r="KY38" s="207"/>
      <c r="KZ38" s="207"/>
      <c r="LA38" s="207"/>
      <c r="LB38" s="207"/>
      <c r="LC38" s="207"/>
      <c r="LD38" s="207"/>
      <c r="LE38" s="207"/>
      <c r="LF38" s="207"/>
      <c r="LG38" s="207"/>
      <c r="LH38" s="207"/>
      <c r="LI38" s="207"/>
      <c r="LJ38" s="207"/>
      <c r="LK38" s="207"/>
      <c r="LL38" s="207"/>
      <c r="LM38" s="207"/>
      <c r="LN38" s="207"/>
      <c r="LO38" s="207"/>
      <c r="LP38" s="207"/>
      <c r="LQ38" s="207"/>
      <c r="LR38" s="207"/>
      <c r="LS38" s="207"/>
      <c r="LT38" s="207"/>
      <c r="LU38" s="207"/>
      <c r="LV38" s="207"/>
      <c r="LW38" s="207"/>
      <c r="LX38" s="207"/>
      <c r="LY38" s="207"/>
      <c r="LZ38" s="207"/>
      <c r="MA38" s="207"/>
      <c r="MB38" s="207"/>
      <c r="MC38" s="207"/>
      <c r="MD38" s="207"/>
      <c r="ME38" s="207"/>
      <c r="MF38" s="207"/>
      <c r="MG38" s="207"/>
      <c r="MH38" s="207"/>
      <c r="MI38" s="207"/>
      <c r="MJ38" s="207"/>
      <c r="MK38" s="207"/>
      <c r="ML38" s="207"/>
      <c r="MM38" s="207"/>
      <c r="MN38" s="207"/>
      <c r="MO38" s="207"/>
      <c r="MP38" s="207"/>
      <c r="MQ38" s="207"/>
      <c r="MR38" s="207"/>
      <c r="MS38" s="207"/>
      <c r="MT38" s="207"/>
      <c r="MU38" s="207"/>
      <c r="MV38" s="207"/>
      <c r="MW38" s="207"/>
      <c r="MX38" s="207"/>
      <c r="MY38" s="207"/>
      <c r="MZ38" s="207"/>
      <c r="NA38" s="207"/>
      <c r="NB38" s="207"/>
      <c r="NC38" s="207"/>
      <c r="ND38" s="207"/>
      <c r="NE38" s="207"/>
      <c r="NF38" s="207"/>
      <c r="NG38" s="207"/>
      <c r="NH38" s="207"/>
      <c r="NI38" s="207"/>
      <c r="NJ38" s="207"/>
      <c r="NK38" s="207"/>
      <c r="NL38" s="207"/>
      <c r="NM38" s="207"/>
      <c r="NN38" s="207"/>
      <c r="NO38" s="207"/>
      <c r="NP38" s="207"/>
      <c r="NQ38" s="207"/>
      <c r="NR38" s="207"/>
      <c r="NS38" s="207"/>
      <c r="NT38" s="207"/>
      <c r="NU38" s="207"/>
      <c r="NV38" s="207"/>
      <c r="NW38" s="207"/>
      <c r="NX38" s="207"/>
      <c r="NY38" s="207"/>
      <c r="NZ38" s="207"/>
      <c r="OA38" s="207"/>
      <c r="OB38" s="207"/>
      <c r="OC38" s="207"/>
      <c r="OD38" s="207"/>
      <c r="OE38" s="207"/>
      <c r="OF38" s="207"/>
      <c r="OG38" s="207"/>
      <c r="OH38" s="207"/>
      <c r="OI38" s="207"/>
      <c r="OJ38" s="207"/>
      <c r="OK38" s="207"/>
      <c r="OL38" s="207"/>
      <c r="OM38" s="207"/>
      <c r="ON38" s="207"/>
      <c r="OO38" s="207"/>
      <c r="OP38" s="207"/>
      <c r="OQ38" s="207"/>
      <c r="OR38" s="207"/>
      <c r="OS38" s="207"/>
      <c r="OT38" s="207"/>
      <c r="OU38" s="207"/>
      <c r="OV38" s="207"/>
      <c r="OW38" s="207"/>
      <c r="OX38" s="207"/>
      <c r="OY38" s="207"/>
      <c r="OZ38" s="207"/>
      <c r="PA38" s="207"/>
      <c r="PB38" s="207"/>
      <c r="PC38" s="207"/>
      <c r="PD38" s="207"/>
      <c r="PE38" s="207"/>
      <c r="PF38" s="207"/>
      <c r="PG38" s="207"/>
      <c r="PH38" s="207"/>
      <c r="PI38" s="207"/>
      <c r="PJ38" s="207"/>
      <c r="PK38" s="207"/>
      <c r="PL38" s="207"/>
      <c r="PM38" s="207"/>
      <c r="PN38" s="207"/>
      <c r="PO38" s="207"/>
      <c r="PP38" s="207"/>
      <c r="PQ38" s="207"/>
      <c r="PR38" s="207"/>
      <c r="PS38" s="207"/>
      <c r="PT38" s="207"/>
      <c r="PU38" s="207"/>
      <c r="PV38" s="207"/>
      <c r="PW38" s="207"/>
      <c r="PX38" s="207"/>
      <c r="PY38" s="207"/>
      <c r="PZ38" s="207"/>
      <c r="QA38" s="207"/>
      <c r="QB38" s="207"/>
      <c r="QC38" s="207"/>
      <c r="QD38" s="207"/>
      <c r="QE38" s="207"/>
      <c r="QF38" s="207"/>
      <c r="QG38" s="207"/>
      <c r="QH38" s="207"/>
      <c r="QI38" s="207"/>
      <c r="QJ38" s="207"/>
      <c r="QK38" s="207"/>
      <c r="QL38" s="207"/>
      <c r="QM38" s="207"/>
      <c r="QN38" s="207"/>
      <c r="QO38" s="207"/>
      <c r="QP38" s="207"/>
      <c r="QQ38" s="207"/>
      <c r="QR38" s="207"/>
      <c r="QS38" s="207"/>
      <c r="QT38" s="207"/>
      <c r="QU38" s="207"/>
      <c r="QV38" s="207"/>
      <c r="QW38" s="207"/>
      <c r="QX38" s="207"/>
      <c r="QY38" s="207"/>
      <c r="QZ38" s="207"/>
      <c r="RA38" s="207"/>
      <c r="RB38" s="207"/>
      <c r="RC38" s="207"/>
      <c r="RD38" s="207"/>
      <c r="RE38" s="207"/>
      <c r="RF38" s="207"/>
      <c r="RG38" s="207"/>
      <c r="RH38" s="207"/>
    </row>
    <row r="39" spans="1:476" ht="6" customHeight="1">
      <c r="A39" s="50"/>
      <c r="B39" s="210"/>
      <c r="C39" s="211"/>
      <c r="D39" s="211"/>
      <c r="E39" s="210"/>
      <c r="F39" s="212"/>
      <c r="G39" s="212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</row>
    <row r="40" spans="1:476" ht="15.75" customHeight="1">
      <c r="A40" s="50"/>
      <c r="B40" s="50" t="s">
        <v>371</v>
      </c>
      <c r="C40" s="211" t="s">
        <v>365</v>
      </c>
      <c r="D40" s="392"/>
      <c r="E40" s="82">
        <f t="shared" ref="E40:E45" si="175">SUM(H40:AR40)</f>
        <v>0</v>
      </c>
      <c r="F40" s="393"/>
      <c r="G40" s="50"/>
      <c r="H40" s="70">
        <f t="shared" ref="H40:H45" si="176">SUM(AS40:BD40)</f>
        <v>0</v>
      </c>
      <c r="I40" s="70">
        <f t="shared" ref="I40:I45" si="177">SUM(BE40:BP40)</f>
        <v>0</v>
      </c>
      <c r="J40" s="70">
        <f t="shared" ref="J40:J45" si="178">SUM(BQ40:CB40)</f>
        <v>0</v>
      </c>
      <c r="K40" s="70">
        <f t="shared" ref="K40:K45" si="179">SUM(CC40:CN40)</f>
        <v>0</v>
      </c>
      <c r="L40" s="70">
        <f t="shared" ref="L40:L45" si="180">SUM(CO40:CZ40)</f>
        <v>0</v>
      </c>
      <c r="M40" s="70">
        <f t="shared" ref="M40:M45" si="181">SUM(DA40:DL40)</f>
        <v>0</v>
      </c>
      <c r="N40" s="70">
        <f t="shared" ref="N40:N45" si="182">SUM(DM40:DX40)</f>
        <v>0</v>
      </c>
      <c r="O40" s="70">
        <f t="shared" ref="O40:O45" si="183">SUM(DY40:EJ40)</f>
        <v>0</v>
      </c>
      <c r="P40" s="70">
        <f t="shared" ref="P40:P45" si="184">SUM(EK40:EV40)</f>
        <v>0</v>
      </c>
      <c r="Q40" s="70">
        <f t="shared" ref="Q40:Q45" si="185">SUM(EW40:FH40)</f>
        <v>0</v>
      </c>
      <c r="R40" s="70">
        <f t="shared" ref="R40:R45" si="186">SUM(FI40:FT40)</f>
        <v>0</v>
      </c>
      <c r="S40" s="70">
        <f t="shared" ref="S40:S45" si="187">SUM(FU40:GF40)</f>
        <v>0</v>
      </c>
      <c r="T40" s="70">
        <f t="shared" ref="T40:T45" si="188">SUM(GG40:GR40)</f>
        <v>0</v>
      </c>
      <c r="U40" s="70">
        <f t="shared" ref="U40:U45" si="189">SUM(GS40:HD40)</f>
        <v>0</v>
      </c>
      <c r="V40" s="70">
        <f t="shared" ref="V40:V45" si="190">SUM(HE40:HP40)</f>
        <v>0</v>
      </c>
      <c r="W40" s="70">
        <f t="shared" ref="W40:W45" si="191">SUM(HQ40:IB40)</f>
        <v>0</v>
      </c>
      <c r="X40" s="70">
        <f t="shared" ref="X40:X45" si="192">SUM(IC40:IN40)</f>
        <v>0</v>
      </c>
      <c r="Y40" s="70">
        <f t="shared" ref="Y40:Y45" si="193">SUM(IO40:IZ40)</f>
        <v>0</v>
      </c>
      <c r="Z40" s="70">
        <f t="shared" ref="Z40:Z45" si="194">SUM(JA40:JL40)</f>
        <v>0</v>
      </c>
      <c r="AA40" s="70">
        <f t="shared" ref="AA40:AA45" si="195">SUM(JM40:JX40)</f>
        <v>0</v>
      </c>
      <c r="AB40" s="70">
        <f t="shared" ref="AB40:AB45" si="196">SUM(JY40:KJ40)</f>
        <v>0</v>
      </c>
      <c r="AC40" s="70">
        <f t="shared" ref="AC40:AC45" si="197">SUM(KK40:KV40)</f>
        <v>0</v>
      </c>
      <c r="AD40" s="70">
        <f t="shared" ref="AD40:AD45" si="198">SUM(KW40:LH40)</f>
        <v>0</v>
      </c>
      <c r="AE40" s="70">
        <f t="shared" ref="AE40:AE45" si="199">SUM(LI40:LT40)</f>
        <v>0</v>
      </c>
      <c r="AF40" s="70">
        <f t="shared" ref="AF40:AF45" si="200">SUM(LU40:MF40)</f>
        <v>0</v>
      </c>
      <c r="AG40" s="70">
        <f t="shared" ref="AG40:AG45" si="201">SUM(MG40:MR40)</f>
        <v>0</v>
      </c>
      <c r="AH40" s="70">
        <f t="shared" ref="AH40:AH45" si="202">SUM(MS40:ND40)</f>
        <v>0</v>
      </c>
      <c r="AI40" s="70">
        <f t="shared" ref="AI40:AI45" si="203">SUM(NE40:NP40)</f>
        <v>0</v>
      </c>
      <c r="AJ40" s="70">
        <f t="shared" ref="AJ40:AJ45" si="204">SUM(NQ40:OB40)</f>
        <v>0</v>
      </c>
      <c r="AK40" s="70">
        <f t="shared" ref="AK40:AK45" si="205">SUM(OC40:ON40)</f>
        <v>0</v>
      </c>
      <c r="AL40" s="70">
        <f t="shared" ref="AL40:AL45" si="206">SUM(OO40:OZ40)</f>
        <v>0</v>
      </c>
      <c r="AM40" s="70">
        <f t="shared" ref="AM40:AM45" si="207">SUM(PA40:PL40)</f>
        <v>0</v>
      </c>
      <c r="AN40" s="70">
        <f t="shared" ref="AN40:AN45" si="208">SUM(PM40:PX40)</f>
        <v>0</v>
      </c>
      <c r="AO40" s="70">
        <f t="shared" ref="AO40:AO45" si="209">SUM(PY40:QJ40)</f>
        <v>0</v>
      </c>
      <c r="AP40" s="70">
        <f t="shared" ref="AP40:AP45" si="210">SUM(QK40:QV40)</f>
        <v>0</v>
      </c>
      <c r="AQ40" s="70">
        <f t="shared" ref="AQ40:AQ45" si="211">SUM(QW40:RH40)</f>
        <v>0</v>
      </c>
      <c r="AR40" s="124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27"/>
      <c r="CZ40" s="227"/>
      <c r="DA40" s="227"/>
      <c r="DB40" s="227"/>
      <c r="DC40" s="227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  <c r="EZ40" s="227"/>
      <c r="FA40" s="227"/>
      <c r="FB40" s="227"/>
      <c r="FC40" s="227"/>
      <c r="FD40" s="227"/>
      <c r="FE40" s="227"/>
      <c r="FF40" s="227"/>
      <c r="FG40" s="227"/>
      <c r="FH40" s="227"/>
      <c r="FI40" s="227"/>
      <c r="FJ40" s="227"/>
      <c r="FK40" s="227"/>
      <c r="FL40" s="227"/>
      <c r="FM40" s="227"/>
      <c r="FN40" s="227"/>
      <c r="FO40" s="227"/>
      <c r="FP40" s="227"/>
      <c r="FQ40" s="227"/>
      <c r="FR40" s="227"/>
      <c r="FS40" s="227"/>
      <c r="FT40" s="227"/>
      <c r="FU40" s="227"/>
      <c r="FV40" s="227"/>
      <c r="FW40" s="227"/>
      <c r="FX40" s="227"/>
      <c r="FY40" s="227"/>
      <c r="FZ40" s="227"/>
      <c r="GA40" s="227"/>
      <c r="GB40" s="227"/>
      <c r="GC40" s="227"/>
      <c r="GD40" s="227"/>
      <c r="GE40" s="227"/>
      <c r="GF40" s="227"/>
      <c r="GG40" s="227"/>
      <c r="GH40" s="227"/>
      <c r="GI40" s="227"/>
      <c r="GJ40" s="227"/>
      <c r="GK40" s="227"/>
      <c r="GL40" s="227"/>
      <c r="GM40" s="227"/>
      <c r="GN40" s="227"/>
      <c r="GO40" s="227"/>
      <c r="GP40" s="227"/>
      <c r="GQ40" s="227"/>
      <c r="GR40" s="227"/>
      <c r="GS40" s="227"/>
      <c r="GT40" s="227"/>
      <c r="GU40" s="227"/>
      <c r="GV40" s="227"/>
      <c r="GW40" s="227"/>
      <c r="GX40" s="227"/>
      <c r="GY40" s="227"/>
      <c r="GZ40" s="227"/>
      <c r="HA40" s="227"/>
      <c r="HB40" s="227"/>
      <c r="HC40" s="227"/>
      <c r="HD40" s="227"/>
      <c r="HE40" s="227"/>
      <c r="HF40" s="227"/>
      <c r="HG40" s="227"/>
      <c r="HH40" s="227"/>
      <c r="HI40" s="227"/>
      <c r="HJ40" s="227"/>
      <c r="HK40" s="227"/>
      <c r="HL40" s="227"/>
      <c r="HM40" s="227"/>
      <c r="HN40" s="227"/>
      <c r="HO40" s="227"/>
      <c r="HP40" s="227"/>
      <c r="HQ40" s="227"/>
      <c r="HR40" s="227"/>
      <c r="HS40" s="227"/>
      <c r="HT40" s="227"/>
      <c r="HU40" s="227"/>
      <c r="HV40" s="227"/>
      <c r="HW40" s="227"/>
      <c r="HX40" s="227"/>
      <c r="HY40" s="227"/>
      <c r="HZ40" s="227"/>
      <c r="IA40" s="227"/>
      <c r="IB40" s="227"/>
      <c r="IC40" s="227"/>
      <c r="ID40" s="227"/>
      <c r="IE40" s="227"/>
      <c r="IF40" s="227"/>
      <c r="IG40" s="227"/>
      <c r="IH40" s="227"/>
      <c r="II40" s="227"/>
      <c r="IJ40" s="227"/>
      <c r="IK40" s="227"/>
      <c r="IL40" s="227"/>
      <c r="IM40" s="227"/>
      <c r="IN40" s="227"/>
      <c r="IO40" s="227"/>
      <c r="IP40" s="227"/>
      <c r="IQ40" s="227"/>
      <c r="IR40" s="227"/>
      <c r="IS40" s="227"/>
      <c r="IT40" s="227"/>
      <c r="IU40" s="227"/>
      <c r="IV40" s="227"/>
      <c r="IW40" s="227"/>
      <c r="IX40" s="227"/>
      <c r="IY40" s="227"/>
      <c r="IZ40" s="227"/>
      <c r="JA40" s="227"/>
      <c r="JB40" s="227"/>
      <c r="JC40" s="227"/>
      <c r="JD40" s="227"/>
      <c r="JE40" s="227"/>
      <c r="JF40" s="227"/>
      <c r="JG40" s="227"/>
      <c r="JH40" s="227"/>
      <c r="JI40" s="227"/>
      <c r="JJ40" s="227"/>
      <c r="JK40" s="227"/>
      <c r="JL40" s="227"/>
      <c r="JM40" s="227"/>
      <c r="JN40" s="227"/>
      <c r="JO40" s="227"/>
      <c r="JP40" s="227"/>
      <c r="JQ40" s="227"/>
      <c r="JR40" s="227"/>
      <c r="JS40" s="227"/>
      <c r="JT40" s="227"/>
      <c r="JU40" s="227"/>
      <c r="JV40" s="227"/>
      <c r="JW40" s="227"/>
      <c r="JX40" s="227"/>
      <c r="JY40" s="227"/>
      <c r="JZ40" s="227"/>
      <c r="KA40" s="227"/>
      <c r="KB40" s="227"/>
      <c r="KC40" s="227"/>
      <c r="KD40" s="227"/>
      <c r="KE40" s="227"/>
      <c r="KF40" s="227"/>
      <c r="KG40" s="227"/>
      <c r="KH40" s="227"/>
      <c r="KI40" s="227"/>
      <c r="KJ40" s="227"/>
      <c r="KK40" s="227"/>
      <c r="KL40" s="227"/>
      <c r="KM40" s="227"/>
      <c r="KN40" s="227"/>
      <c r="KO40" s="227"/>
      <c r="KP40" s="227"/>
      <c r="KQ40" s="227"/>
      <c r="KR40" s="227"/>
      <c r="KS40" s="227"/>
      <c r="KT40" s="227"/>
      <c r="KU40" s="227"/>
      <c r="KV40" s="227"/>
      <c r="KW40" s="227"/>
      <c r="KX40" s="227"/>
      <c r="KY40" s="227"/>
      <c r="KZ40" s="227"/>
      <c r="LA40" s="227"/>
      <c r="LB40" s="227"/>
      <c r="LC40" s="227"/>
      <c r="LD40" s="227"/>
      <c r="LE40" s="227"/>
      <c r="LF40" s="227"/>
      <c r="LG40" s="227"/>
      <c r="LH40" s="227"/>
      <c r="LI40" s="227"/>
      <c r="LJ40" s="227"/>
      <c r="LK40" s="227"/>
      <c r="LL40" s="227"/>
      <c r="LM40" s="227"/>
      <c r="LN40" s="227"/>
      <c r="LO40" s="227"/>
      <c r="LP40" s="227"/>
      <c r="LQ40" s="227"/>
      <c r="LR40" s="227"/>
      <c r="LS40" s="227"/>
      <c r="LT40" s="227"/>
      <c r="LU40" s="227"/>
      <c r="LV40" s="227"/>
      <c r="LW40" s="227"/>
      <c r="LX40" s="227"/>
      <c r="LY40" s="227"/>
      <c r="LZ40" s="227"/>
      <c r="MA40" s="227"/>
      <c r="MB40" s="227"/>
      <c r="MC40" s="227"/>
      <c r="MD40" s="227"/>
      <c r="ME40" s="227"/>
      <c r="MF40" s="227"/>
      <c r="MG40" s="227"/>
      <c r="MH40" s="227"/>
      <c r="MI40" s="227"/>
      <c r="MJ40" s="227"/>
      <c r="MK40" s="227"/>
      <c r="ML40" s="227"/>
      <c r="MM40" s="227"/>
      <c r="MN40" s="227"/>
      <c r="MO40" s="227"/>
      <c r="MP40" s="227"/>
      <c r="MQ40" s="227"/>
      <c r="MR40" s="227"/>
      <c r="MS40" s="227"/>
      <c r="MT40" s="227"/>
      <c r="MU40" s="227"/>
      <c r="MV40" s="227"/>
      <c r="MW40" s="227"/>
      <c r="MX40" s="227"/>
      <c r="MY40" s="227"/>
      <c r="MZ40" s="227"/>
      <c r="NA40" s="227"/>
      <c r="NB40" s="227"/>
      <c r="NC40" s="227"/>
      <c r="ND40" s="227"/>
      <c r="NE40" s="227"/>
      <c r="NF40" s="227"/>
      <c r="NG40" s="227"/>
      <c r="NH40" s="227"/>
      <c r="NI40" s="227"/>
      <c r="NJ40" s="227"/>
      <c r="NK40" s="227"/>
      <c r="NL40" s="227"/>
      <c r="NM40" s="227"/>
      <c r="NN40" s="227"/>
      <c r="NO40" s="227"/>
      <c r="NP40" s="227"/>
      <c r="NQ40" s="227"/>
      <c r="NR40" s="227"/>
      <c r="NS40" s="227"/>
      <c r="NT40" s="227"/>
      <c r="NU40" s="227"/>
      <c r="NV40" s="227"/>
      <c r="NW40" s="227"/>
      <c r="NX40" s="227"/>
      <c r="NY40" s="227"/>
      <c r="NZ40" s="227"/>
      <c r="OA40" s="227"/>
      <c r="OB40" s="227"/>
      <c r="OC40" s="227"/>
      <c r="OD40" s="227"/>
      <c r="OE40" s="227"/>
      <c r="OF40" s="227"/>
      <c r="OG40" s="227"/>
      <c r="OH40" s="227"/>
      <c r="OI40" s="227"/>
      <c r="OJ40" s="227"/>
      <c r="OK40" s="227"/>
      <c r="OL40" s="227"/>
      <c r="OM40" s="227"/>
      <c r="ON40" s="227"/>
      <c r="OO40" s="227"/>
      <c r="OP40" s="227"/>
      <c r="OQ40" s="227"/>
      <c r="OR40" s="227"/>
      <c r="OS40" s="227"/>
      <c r="OT40" s="227"/>
      <c r="OU40" s="227"/>
      <c r="OV40" s="227"/>
      <c r="OW40" s="227"/>
      <c r="OX40" s="227"/>
      <c r="OY40" s="227"/>
      <c r="OZ40" s="227"/>
      <c r="PA40" s="227"/>
      <c r="PB40" s="227"/>
      <c r="PC40" s="227"/>
      <c r="PD40" s="227"/>
      <c r="PE40" s="227"/>
      <c r="PF40" s="227"/>
      <c r="PG40" s="227"/>
      <c r="PH40" s="227"/>
      <c r="PI40" s="227"/>
      <c r="PJ40" s="227"/>
      <c r="PK40" s="227"/>
      <c r="PL40" s="227"/>
      <c r="PM40" s="227"/>
      <c r="PN40" s="227"/>
      <c r="PO40" s="227"/>
      <c r="PP40" s="227"/>
      <c r="PQ40" s="227"/>
      <c r="PR40" s="227"/>
      <c r="PS40" s="227"/>
      <c r="PT40" s="227"/>
      <c r="PU40" s="227"/>
      <c r="PV40" s="227"/>
      <c r="PW40" s="227"/>
      <c r="PX40" s="227"/>
      <c r="PY40" s="227"/>
      <c r="PZ40" s="227"/>
      <c r="QA40" s="227"/>
      <c r="QB40" s="227"/>
      <c r="QC40" s="227"/>
      <c r="QD40" s="227"/>
      <c r="QE40" s="227"/>
      <c r="QF40" s="227"/>
      <c r="QG40" s="227"/>
      <c r="QH40" s="227"/>
      <c r="QI40" s="227"/>
      <c r="QJ40" s="227"/>
      <c r="QK40" s="227"/>
      <c r="QL40" s="227"/>
      <c r="QM40" s="227"/>
      <c r="QN40" s="227"/>
      <c r="QO40" s="227"/>
      <c r="QP40" s="227"/>
      <c r="QQ40" s="227"/>
      <c r="QR40" s="227"/>
      <c r="QS40" s="227"/>
      <c r="QT40" s="227"/>
      <c r="QU40" s="227"/>
      <c r="QV40" s="227"/>
      <c r="QW40" s="227"/>
      <c r="QX40" s="227"/>
      <c r="QY40" s="227"/>
      <c r="QZ40" s="227"/>
      <c r="RA40" s="227"/>
      <c r="RB40" s="227"/>
      <c r="RC40" s="227"/>
      <c r="RD40" s="227"/>
      <c r="RE40" s="227"/>
      <c r="RF40" s="227"/>
      <c r="RG40" s="227"/>
      <c r="RH40" s="227"/>
    </row>
    <row r="41" spans="1:476" ht="15.75" customHeight="1">
      <c r="A41" s="50"/>
      <c r="B41" s="50" t="s">
        <v>372</v>
      </c>
      <c r="C41" s="211"/>
      <c r="D41" s="82"/>
      <c r="E41" s="82">
        <f t="shared" si="175"/>
        <v>0</v>
      </c>
      <c r="F41" s="125"/>
      <c r="G41" s="50"/>
      <c r="H41" s="70">
        <f t="shared" si="176"/>
        <v>0</v>
      </c>
      <c r="I41" s="70">
        <f t="shared" si="177"/>
        <v>0</v>
      </c>
      <c r="J41" s="70">
        <f t="shared" si="178"/>
        <v>0</v>
      </c>
      <c r="K41" s="70">
        <f t="shared" si="179"/>
        <v>0</v>
      </c>
      <c r="L41" s="70">
        <f t="shared" si="180"/>
        <v>0</v>
      </c>
      <c r="M41" s="70">
        <f t="shared" si="181"/>
        <v>0</v>
      </c>
      <c r="N41" s="70">
        <f t="shared" si="182"/>
        <v>0</v>
      </c>
      <c r="O41" s="70">
        <f t="shared" si="183"/>
        <v>0</v>
      </c>
      <c r="P41" s="70">
        <f t="shared" si="184"/>
        <v>0</v>
      </c>
      <c r="Q41" s="70">
        <f t="shared" si="185"/>
        <v>0</v>
      </c>
      <c r="R41" s="70">
        <f t="shared" si="186"/>
        <v>0</v>
      </c>
      <c r="S41" s="70">
        <f t="shared" si="187"/>
        <v>0</v>
      </c>
      <c r="T41" s="70">
        <f t="shared" si="188"/>
        <v>0</v>
      </c>
      <c r="U41" s="70">
        <f t="shared" si="189"/>
        <v>0</v>
      </c>
      <c r="V41" s="70">
        <f t="shared" si="190"/>
        <v>0</v>
      </c>
      <c r="W41" s="70">
        <f t="shared" si="191"/>
        <v>0</v>
      </c>
      <c r="X41" s="70">
        <f t="shared" si="192"/>
        <v>0</v>
      </c>
      <c r="Y41" s="70">
        <f t="shared" si="193"/>
        <v>0</v>
      </c>
      <c r="Z41" s="70">
        <f t="shared" si="194"/>
        <v>0</v>
      </c>
      <c r="AA41" s="70">
        <f t="shared" si="195"/>
        <v>0</v>
      </c>
      <c r="AB41" s="70">
        <f t="shared" si="196"/>
        <v>0</v>
      </c>
      <c r="AC41" s="70">
        <f t="shared" si="197"/>
        <v>0</v>
      </c>
      <c r="AD41" s="70">
        <f t="shared" si="198"/>
        <v>0</v>
      </c>
      <c r="AE41" s="70">
        <f t="shared" si="199"/>
        <v>0</v>
      </c>
      <c r="AF41" s="70">
        <f t="shared" si="200"/>
        <v>0</v>
      </c>
      <c r="AG41" s="70">
        <f t="shared" si="201"/>
        <v>0</v>
      </c>
      <c r="AH41" s="70">
        <f t="shared" si="202"/>
        <v>0</v>
      </c>
      <c r="AI41" s="70">
        <f t="shared" si="203"/>
        <v>0</v>
      </c>
      <c r="AJ41" s="70">
        <f t="shared" si="204"/>
        <v>0</v>
      </c>
      <c r="AK41" s="70">
        <f t="shared" si="205"/>
        <v>0</v>
      </c>
      <c r="AL41" s="70">
        <f t="shared" si="206"/>
        <v>0</v>
      </c>
      <c r="AM41" s="70">
        <f t="shared" si="207"/>
        <v>0</v>
      </c>
      <c r="AN41" s="70">
        <f t="shared" si="208"/>
        <v>0</v>
      </c>
      <c r="AO41" s="70">
        <f t="shared" si="209"/>
        <v>0</v>
      </c>
      <c r="AP41" s="70">
        <f t="shared" si="210"/>
        <v>0</v>
      </c>
      <c r="AQ41" s="70">
        <f t="shared" si="211"/>
        <v>0</v>
      </c>
      <c r="AR41" s="124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  <c r="CO41" s="227"/>
      <c r="CP41" s="227"/>
      <c r="CQ41" s="227"/>
      <c r="CR41" s="227"/>
      <c r="CS41" s="227"/>
      <c r="CT41" s="227"/>
      <c r="CU41" s="227"/>
      <c r="CV41" s="227"/>
      <c r="CW41" s="227"/>
      <c r="CX41" s="227"/>
      <c r="CY41" s="227"/>
      <c r="CZ41" s="227"/>
      <c r="DA41" s="227"/>
      <c r="DB41" s="227"/>
      <c r="DC41" s="227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7"/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7"/>
      <c r="FH41" s="227"/>
      <c r="FI41" s="227"/>
      <c r="FJ41" s="227"/>
      <c r="FK41" s="227"/>
      <c r="FL41" s="227"/>
      <c r="FM41" s="227"/>
      <c r="FN41" s="227"/>
      <c r="FO41" s="227"/>
      <c r="FP41" s="227"/>
      <c r="FQ41" s="227"/>
      <c r="FR41" s="227"/>
      <c r="FS41" s="227"/>
      <c r="FT41" s="227"/>
      <c r="FU41" s="227"/>
      <c r="FV41" s="227"/>
      <c r="FW41" s="227"/>
      <c r="FX41" s="227"/>
      <c r="FY41" s="227"/>
      <c r="FZ41" s="227"/>
      <c r="GA41" s="227"/>
      <c r="GB41" s="227"/>
      <c r="GC41" s="227"/>
      <c r="GD41" s="227"/>
      <c r="GE41" s="227"/>
      <c r="GF41" s="227"/>
      <c r="GG41" s="227"/>
      <c r="GH41" s="227"/>
      <c r="GI41" s="227"/>
      <c r="GJ41" s="227"/>
      <c r="GK41" s="227"/>
      <c r="GL41" s="227"/>
      <c r="GM41" s="227"/>
      <c r="GN41" s="227"/>
      <c r="GO41" s="227"/>
      <c r="GP41" s="227"/>
      <c r="GQ41" s="227"/>
      <c r="GR41" s="227"/>
      <c r="GS41" s="227"/>
      <c r="GT41" s="227"/>
      <c r="GU41" s="227"/>
      <c r="GV41" s="227"/>
      <c r="GW41" s="227"/>
      <c r="GX41" s="227"/>
      <c r="GY41" s="227"/>
      <c r="GZ41" s="227"/>
      <c r="HA41" s="227"/>
      <c r="HB41" s="227"/>
      <c r="HC41" s="227"/>
      <c r="HD41" s="227"/>
      <c r="HE41" s="227"/>
      <c r="HF41" s="227"/>
      <c r="HG41" s="227"/>
      <c r="HH41" s="227"/>
      <c r="HI41" s="227"/>
      <c r="HJ41" s="227"/>
      <c r="HK41" s="227"/>
      <c r="HL41" s="227"/>
      <c r="HM41" s="227"/>
      <c r="HN41" s="227"/>
      <c r="HO41" s="227"/>
      <c r="HP41" s="227"/>
      <c r="HQ41" s="227"/>
      <c r="HR41" s="227"/>
      <c r="HS41" s="227"/>
      <c r="HT41" s="227"/>
      <c r="HU41" s="227"/>
      <c r="HV41" s="227"/>
      <c r="HW41" s="227"/>
      <c r="HX41" s="227"/>
      <c r="HY41" s="227"/>
      <c r="HZ41" s="227"/>
      <c r="IA41" s="227"/>
      <c r="IB41" s="227"/>
      <c r="IC41" s="227"/>
      <c r="ID41" s="227"/>
      <c r="IE41" s="227"/>
      <c r="IF41" s="227"/>
      <c r="IG41" s="227"/>
      <c r="IH41" s="227"/>
      <c r="II41" s="227"/>
      <c r="IJ41" s="227"/>
      <c r="IK41" s="227"/>
      <c r="IL41" s="227"/>
      <c r="IM41" s="227"/>
      <c r="IN41" s="227"/>
      <c r="IO41" s="227"/>
      <c r="IP41" s="227"/>
      <c r="IQ41" s="227"/>
      <c r="IR41" s="227"/>
      <c r="IS41" s="227"/>
      <c r="IT41" s="227"/>
      <c r="IU41" s="227"/>
      <c r="IV41" s="227"/>
      <c r="IW41" s="227"/>
      <c r="IX41" s="227"/>
      <c r="IY41" s="227"/>
      <c r="IZ41" s="227"/>
      <c r="JA41" s="227"/>
      <c r="JB41" s="227"/>
      <c r="JC41" s="227"/>
      <c r="JD41" s="227"/>
      <c r="JE41" s="227"/>
      <c r="JF41" s="227"/>
      <c r="JG41" s="227"/>
      <c r="JH41" s="227"/>
      <c r="JI41" s="227"/>
      <c r="JJ41" s="227"/>
      <c r="JK41" s="227"/>
      <c r="JL41" s="227"/>
      <c r="JM41" s="227"/>
      <c r="JN41" s="227"/>
      <c r="JO41" s="227"/>
      <c r="JP41" s="227"/>
      <c r="JQ41" s="227"/>
      <c r="JR41" s="227"/>
      <c r="JS41" s="227"/>
      <c r="JT41" s="227"/>
      <c r="JU41" s="227"/>
      <c r="JV41" s="227"/>
      <c r="JW41" s="227"/>
      <c r="JX41" s="227"/>
      <c r="JY41" s="227"/>
      <c r="JZ41" s="227"/>
      <c r="KA41" s="227"/>
      <c r="KB41" s="227"/>
      <c r="KC41" s="227"/>
      <c r="KD41" s="227"/>
      <c r="KE41" s="227"/>
      <c r="KF41" s="227"/>
      <c r="KG41" s="227"/>
      <c r="KH41" s="227"/>
      <c r="KI41" s="227"/>
      <c r="KJ41" s="227"/>
      <c r="KK41" s="227"/>
      <c r="KL41" s="227"/>
      <c r="KM41" s="227"/>
      <c r="KN41" s="227"/>
      <c r="KO41" s="227"/>
      <c r="KP41" s="227"/>
      <c r="KQ41" s="227"/>
      <c r="KR41" s="227"/>
      <c r="KS41" s="227"/>
      <c r="KT41" s="227"/>
      <c r="KU41" s="227"/>
      <c r="KV41" s="227"/>
      <c r="KW41" s="227"/>
      <c r="KX41" s="227"/>
      <c r="KY41" s="227"/>
      <c r="KZ41" s="227"/>
      <c r="LA41" s="227"/>
      <c r="LB41" s="227"/>
      <c r="LC41" s="227"/>
      <c r="LD41" s="227"/>
      <c r="LE41" s="227"/>
      <c r="LF41" s="227"/>
      <c r="LG41" s="227"/>
      <c r="LH41" s="227"/>
      <c r="LI41" s="227"/>
      <c r="LJ41" s="227"/>
      <c r="LK41" s="227"/>
      <c r="LL41" s="227"/>
      <c r="LM41" s="227"/>
      <c r="LN41" s="227"/>
      <c r="LO41" s="227"/>
      <c r="LP41" s="227"/>
      <c r="LQ41" s="227"/>
      <c r="LR41" s="227"/>
      <c r="LS41" s="227"/>
      <c r="LT41" s="227"/>
      <c r="LU41" s="227"/>
      <c r="LV41" s="227"/>
      <c r="LW41" s="227"/>
      <c r="LX41" s="227"/>
      <c r="LY41" s="227"/>
      <c r="LZ41" s="227"/>
      <c r="MA41" s="227"/>
      <c r="MB41" s="227"/>
      <c r="MC41" s="227"/>
      <c r="MD41" s="227"/>
      <c r="ME41" s="227"/>
      <c r="MF41" s="227"/>
      <c r="MG41" s="227"/>
      <c r="MH41" s="227"/>
      <c r="MI41" s="227"/>
      <c r="MJ41" s="227"/>
      <c r="MK41" s="227"/>
      <c r="ML41" s="227"/>
      <c r="MM41" s="227"/>
      <c r="MN41" s="227"/>
      <c r="MO41" s="227"/>
      <c r="MP41" s="227"/>
      <c r="MQ41" s="227"/>
      <c r="MR41" s="227"/>
      <c r="MS41" s="227"/>
      <c r="MT41" s="227"/>
      <c r="MU41" s="227"/>
      <c r="MV41" s="227"/>
      <c r="MW41" s="227"/>
      <c r="MX41" s="227"/>
      <c r="MY41" s="227"/>
      <c r="MZ41" s="227"/>
      <c r="NA41" s="227"/>
      <c r="NB41" s="227"/>
      <c r="NC41" s="227"/>
      <c r="ND41" s="227"/>
      <c r="NE41" s="227"/>
      <c r="NF41" s="227"/>
      <c r="NG41" s="227"/>
      <c r="NH41" s="227"/>
      <c r="NI41" s="227"/>
      <c r="NJ41" s="227"/>
      <c r="NK41" s="227"/>
      <c r="NL41" s="227"/>
      <c r="NM41" s="227"/>
      <c r="NN41" s="227"/>
      <c r="NO41" s="227"/>
      <c r="NP41" s="227"/>
      <c r="NQ41" s="227"/>
      <c r="NR41" s="227"/>
      <c r="NS41" s="227"/>
      <c r="NT41" s="227"/>
      <c r="NU41" s="227"/>
      <c r="NV41" s="227"/>
      <c r="NW41" s="227"/>
      <c r="NX41" s="227"/>
      <c r="NY41" s="227"/>
      <c r="NZ41" s="227"/>
      <c r="OA41" s="227"/>
      <c r="OB41" s="227"/>
      <c r="OC41" s="227"/>
      <c r="OD41" s="227"/>
      <c r="OE41" s="227"/>
      <c r="OF41" s="227"/>
      <c r="OG41" s="227"/>
      <c r="OH41" s="227"/>
      <c r="OI41" s="227"/>
      <c r="OJ41" s="227"/>
      <c r="OK41" s="227"/>
      <c r="OL41" s="227"/>
      <c r="OM41" s="227"/>
      <c r="ON41" s="227"/>
      <c r="OO41" s="227"/>
      <c r="OP41" s="227"/>
      <c r="OQ41" s="227"/>
      <c r="OR41" s="227"/>
      <c r="OS41" s="227"/>
      <c r="OT41" s="227"/>
      <c r="OU41" s="227"/>
      <c r="OV41" s="227"/>
      <c r="OW41" s="227"/>
      <c r="OX41" s="227"/>
      <c r="OY41" s="227"/>
      <c r="OZ41" s="227"/>
      <c r="PA41" s="227"/>
      <c r="PB41" s="227"/>
      <c r="PC41" s="227"/>
      <c r="PD41" s="227"/>
      <c r="PE41" s="227"/>
      <c r="PF41" s="227"/>
      <c r="PG41" s="227"/>
      <c r="PH41" s="227"/>
      <c r="PI41" s="227"/>
      <c r="PJ41" s="227"/>
      <c r="PK41" s="227"/>
      <c r="PL41" s="227"/>
      <c r="PM41" s="227"/>
      <c r="PN41" s="227"/>
      <c r="PO41" s="227"/>
      <c r="PP41" s="227"/>
      <c r="PQ41" s="227"/>
      <c r="PR41" s="227"/>
      <c r="PS41" s="227"/>
      <c r="PT41" s="227"/>
      <c r="PU41" s="227"/>
      <c r="PV41" s="227"/>
      <c r="PW41" s="227"/>
      <c r="PX41" s="227"/>
      <c r="PY41" s="227"/>
      <c r="PZ41" s="227"/>
      <c r="QA41" s="227"/>
      <c r="QB41" s="227"/>
      <c r="QC41" s="227"/>
      <c r="QD41" s="227"/>
      <c r="QE41" s="227"/>
      <c r="QF41" s="227"/>
      <c r="QG41" s="227"/>
      <c r="QH41" s="227"/>
      <c r="QI41" s="227"/>
      <c r="QJ41" s="227"/>
      <c r="QK41" s="227"/>
      <c r="QL41" s="227"/>
      <c r="QM41" s="227"/>
      <c r="QN41" s="227"/>
      <c r="QO41" s="227"/>
      <c r="QP41" s="227"/>
      <c r="QQ41" s="227"/>
      <c r="QR41" s="227"/>
      <c r="QS41" s="227"/>
      <c r="QT41" s="227"/>
      <c r="QU41" s="227"/>
      <c r="QV41" s="227"/>
      <c r="QW41" s="227"/>
      <c r="QX41" s="227"/>
      <c r="QY41" s="227"/>
      <c r="QZ41" s="227"/>
      <c r="RA41" s="227"/>
      <c r="RB41" s="227"/>
      <c r="RC41" s="227"/>
      <c r="RD41" s="227"/>
      <c r="RE41" s="227"/>
      <c r="RF41" s="227"/>
      <c r="RG41" s="227"/>
      <c r="RH41" s="227"/>
    </row>
    <row r="42" spans="1:476" ht="15.75" hidden="1" customHeight="1">
      <c r="A42" s="202"/>
      <c r="B42" s="50" t="s">
        <v>367</v>
      </c>
      <c r="C42" s="202"/>
      <c r="D42" s="202"/>
      <c r="E42" s="82">
        <f t="shared" si="175"/>
        <v>0</v>
      </c>
      <c r="F42" s="202"/>
      <c r="G42" s="202"/>
      <c r="H42" s="70">
        <f t="shared" si="176"/>
        <v>0</v>
      </c>
      <c r="I42" s="70">
        <f t="shared" si="177"/>
        <v>0</v>
      </c>
      <c r="J42" s="70">
        <f t="shared" si="178"/>
        <v>0</v>
      </c>
      <c r="K42" s="70">
        <f t="shared" si="179"/>
        <v>0</v>
      </c>
      <c r="L42" s="70">
        <f t="shared" si="180"/>
        <v>0</v>
      </c>
      <c r="M42" s="70">
        <f t="shared" si="181"/>
        <v>0</v>
      </c>
      <c r="N42" s="70">
        <f t="shared" si="182"/>
        <v>0</v>
      </c>
      <c r="O42" s="70">
        <f t="shared" si="183"/>
        <v>0</v>
      </c>
      <c r="P42" s="70">
        <f t="shared" si="184"/>
        <v>0</v>
      </c>
      <c r="Q42" s="70">
        <f t="shared" si="185"/>
        <v>0</v>
      </c>
      <c r="R42" s="70">
        <f t="shared" si="186"/>
        <v>0</v>
      </c>
      <c r="S42" s="70">
        <f t="shared" si="187"/>
        <v>0</v>
      </c>
      <c r="T42" s="70">
        <f t="shared" si="188"/>
        <v>0</v>
      </c>
      <c r="U42" s="70">
        <f t="shared" si="189"/>
        <v>0</v>
      </c>
      <c r="V42" s="70">
        <f t="shared" si="190"/>
        <v>0</v>
      </c>
      <c r="W42" s="70">
        <f t="shared" si="191"/>
        <v>0</v>
      </c>
      <c r="X42" s="70">
        <f t="shared" si="192"/>
        <v>0</v>
      </c>
      <c r="Y42" s="70">
        <f t="shared" si="193"/>
        <v>0</v>
      </c>
      <c r="Z42" s="70">
        <f t="shared" si="194"/>
        <v>0</v>
      </c>
      <c r="AA42" s="70">
        <f t="shared" si="195"/>
        <v>0</v>
      </c>
      <c r="AB42" s="70">
        <f t="shared" si="196"/>
        <v>0</v>
      </c>
      <c r="AC42" s="70">
        <f t="shared" si="197"/>
        <v>0</v>
      </c>
      <c r="AD42" s="70">
        <f t="shared" si="198"/>
        <v>0</v>
      </c>
      <c r="AE42" s="70">
        <f t="shared" si="199"/>
        <v>0</v>
      </c>
      <c r="AF42" s="70">
        <f t="shared" si="200"/>
        <v>0</v>
      </c>
      <c r="AG42" s="70">
        <f t="shared" si="201"/>
        <v>0</v>
      </c>
      <c r="AH42" s="70">
        <f t="shared" si="202"/>
        <v>0</v>
      </c>
      <c r="AI42" s="70">
        <f t="shared" si="203"/>
        <v>0</v>
      </c>
      <c r="AJ42" s="70">
        <f t="shared" si="204"/>
        <v>0</v>
      </c>
      <c r="AK42" s="70">
        <f t="shared" si="205"/>
        <v>0</v>
      </c>
      <c r="AL42" s="70">
        <f t="shared" si="206"/>
        <v>0</v>
      </c>
      <c r="AM42" s="70">
        <f t="shared" si="207"/>
        <v>0</v>
      </c>
      <c r="AN42" s="70">
        <f t="shared" si="208"/>
        <v>0</v>
      </c>
      <c r="AO42" s="70">
        <f t="shared" si="209"/>
        <v>0</v>
      </c>
      <c r="AP42" s="70">
        <f t="shared" si="210"/>
        <v>0</v>
      </c>
      <c r="AQ42" s="70">
        <f t="shared" si="211"/>
        <v>0</v>
      </c>
      <c r="AR42" s="202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CV42" s="227"/>
      <c r="CW42" s="227"/>
      <c r="CX42" s="227"/>
      <c r="CY42" s="227"/>
      <c r="CZ42" s="227"/>
      <c r="DA42" s="227"/>
      <c r="DB42" s="227"/>
      <c r="DC42" s="227"/>
      <c r="DD42" s="227"/>
      <c r="DE42" s="227"/>
      <c r="DF42" s="227"/>
      <c r="DG42" s="227"/>
      <c r="DH42" s="227"/>
      <c r="DI42" s="227"/>
      <c r="DJ42" s="227"/>
      <c r="DK42" s="227"/>
      <c r="DL42" s="227"/>
      <c r="DM42" s="227"/>
      <c r="DN42" s="227"/>
      <c r="DO42" s="227"/>
      <c r="DP42" s="227"/>
      <c r="DQ42" s="227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  <c r="EZ42" s="227"/>
      <c r="FA42" s="227"/>
      <c r="FB42" s="227"/>
      <c r="FC42" s="227"/>
      <c r="FD42" s="227"/>
      <c r="FE42" s="227"/>
      <c r="FF42" s="227"/>
      <c r="FG42" s="227"/>
      <c r="FH42" s="227"/>
      <c r="FI42" s="227"/>
      <c r="FJ42" s="227"/>
      <c r="FK42" s="227"/>
      <c r="FL42" s="227"/>
      <c r="FM42" s="227"/>
      <c r="FN42" s="227"/>
      <c r="FO42" s="227"/>
      <c r="FP42" s="227"/>
      <c r="FQ42" s="227"/>
      <c r="FR42" s="227"/>
      <c r="FS42" s="227"/>
      <c r="FT42" s="227"/>
      <c r="FU42" s="227"/>
      <c r="FV42" s="227"/>
      <c r="FW42" s="227"/>
      <c r="FX42" s="227"/>
      <c r="FY42" s="227"/>
      <c r="FZ42" s="227"/>
      <c r="GA42" s="227"/>
      <c r="GB42" s="227"/>
      <c r="GC42" s="227"/>
      <c r="GD42" s="227"/>
      <c r="GE42" s="227"/>
      <c r="GF42" s="227"/>
      <c r="GG42" s="227"/>
      <c r="GH42" s="227"/>
      <c r="GI42" s="227"/>
      <c r="GJ42" s="227"/>
      <c r="GK42" s="227"/>
      <c r="GL42" s="227"/>
      <c r="GM42" s="227"/>
      <c r="GN42" s="227"/>
      <c r="GO42" s="227"/>
      <c r="GP42" s="227"/>
      <c r="GQ42" s="227"/>
      <c r="GR42" s="227"/>
      <c r="GS42" s="227"/>
      <c r="GT42" s="227"/>
      <c r="GU42" s="227"/>
      <c r="GV42" s="227"/>
      <c r="GW42" s="227"/>
      <c r="GX42" s="227"/>
      <c r="GY42" s="227"/>
      <c r="GZ42" s="227"/>
      <c r="HA42" s="227"/>
      <c r="HB42" s="227"/>
      <c r="HC42" s="227"/>
      <c r="HD42" s="227"/>
      <c r="HE42" s="227"/>
      <c r="HF42" s="227"/>
      <c r="HG42" s="227"/>
      <c r="HH42" s="227"/>
      <c r="HI42" s="227"/>
      <c r="HJ42" s="227"/>
      <c r="HK42" s="227"/>
      <c r="HL42" s="227"/>
      <c r="HM42" s="227"/>
      <c r="HN42" s="227"/>
      <c r="HO42" s="227"/>
      <c r="HP42" s="227"/>
      <c r="HQ42" s="227"/>
      <c r="HR42" s="227"/>
      <c r="HS42" s="227"/>
      <c r="HT42" s="227"/>
      <c r="HU42" s="227"/>
      <c r="HV42" s="227"/>
      <c r="HW42" s="227"/>
      <c r="HX42" s="227"/>
      <c r="HY42" s="227"/>
      <c r="HZ42" s="227"/>
      <c r="IA42" s="227"/>
      <c r="IB42" s="227"/>
      <c r="IC42" s="227"/>
      <c r="ID42" s="227"/>
      <c r="IE42" s="227"/>
      <c r="IF42" s="227"/>
      <c r="IG42" s="227"/>
      <c r="IH42" s="227"/>
      <c r="II42" s="227"/>
      <c r="IJ42" s="227"/>
      <c r="IK42" s="227"/>
      <c r="IL42" s="227"/>
      <c r="IM42" s="227"/>
      <c r="IN42" s="227"/>
      <c r="IO42" s="227"/>
      <c r="IP42" s="227"/>
      <c r="IQ42" s="227"/>
      <c r="IR42" s="227"/>
      <c r="IS42" s="227"/>
      <c r="IT42" s="227"/>
      <c r="IU42" s="227"/>
      <c r="IV42" s="227"/>
      <c r="IW42" s="227"/>
      <c r="IX42" s="227"/>
      <c r="IY42" s="227"/>
      <c r="IZ42" s="227"/>
      <c r="JA42" s="227"/>
      <c r="JB42" s="227"/>
      <c r="JC42" s="227"/>
      <c r="JD42" s="227"/>
      <c r="JE42" s="227"/>
      <c r="JF42" s="227"/>
      <c r="JG42" s="227"/>
      <c r="JH42" s="227"/>
      <c r="JI42" s="227"/>
      <c r="JJ42" s="227"/>
      <c r="JK42" s="227"/>
      <c r="JL42" s="227"/>
      <c r="JM42" s="227"/>
      <c r="JN42" s="227"/>
      <c r="JO42" s="227"/>
      <c r="JP42" s="227"/>
      <c r="JQ42" s="227"/>
      <c r="JR42" s="227"/>
      <c r="JS42" s="227"/>
      <c r="JT42" s="227"/>
      <c r="JU42" s="227"/>
      <c r="JV42" s="227"/>
      <c r="JW42" s="227"/>
      <c r="JX42" s="227"/>
      <c r="JY42" s="227"/>
      <c r="JZ42" s="227"/>
      <c r="KA42" s="227"/>
      <c r="KB42" s="227"/>
      <c r="KC42" s="227"/>
      <c r="KD42" s="227"/>
      <c r="KE42" s="227"/>
      <c r="KF42" s="227"/>
      <c r="KG42" s="227"/>
      <c r="KH42" s="227"/>
      <c r="KI42" s="227"/>
      <c r="KJ42" s="227"/>
      <c r="KK42" s="227"/>
      <c r="KL42" s="227"/>
      <c r="KM42" s="227"/>
      <c r="KN42" s="227"/>
      <c r="KO42" s="227"/>
      <c r="KP42" s="227"/>
      <c r="KQ42" s="227"/>
      <c r="KR42" s="227"/>
      <c r="KS42" s="227"/>
      <c r="KT42" s="227"/>
      <c r="KU42" s="227"/>
      <c r="KV42" s="227"/>
      <c r="KW42" s="227"/>
      <c r="KX42" s="227"/>
      <c r="KY42" s="227"/>
      <c r="KZ42" s="227"/>
      <c r="LA42" s="227"/>
      <c r="LB42" s="227"/>
      <c r="LC42" s="227"/>
      <c r="LD42" s="227"/>
      <c r="LE42" s="227"/>
      <c r="LF42" s="227"/>
      <c r="LG42" s="227"/>
      <c r="LH42" s="227"/>
      <c r="LI42" s="227"/>
      <c r="LJ42" s="227"/>
      <c r="LK42" s="227"/>
      <c r="LL42" s="227"/>
      <c r="LM42" s="227"/>
      <c r="LN42" s="227"/>
      <c r="LO42" s="227"/>
      <c r="LP42" s="227"/>
      <c r="LQ42" s="227"/>
      <c r="LR42" s="227"/>
      <c r="LS42" s="227"/>
      <c r="LT42" s="227"/>
      <c r="LU42" s="227"/>
      <c r="LV42" s="227"/>
      <c r="LW42" s="227"/>
      <c r="LX42" s="227"/>
      <c r="LY42" s="227"/>
      <c r="LZ42" s="227"/>
      <c r="MA42" s="227"/>
      <c r="MB42" s="227"/>
      <c r="MC42" s="227"/>
      <c r="MD42" s="227"/>
      <c r="ME42" s="227"/>
      <c r="MF42" s="227"/>
      <c r="MG42" s="227"/>
      <c r="MH42" s="227"/>
      <c r="MI42" s="227"/>
      <c r="MJ42" s="227"/>
      <c r="MK42" s="227"/>
      <c r="ML42" s="227"/>
      <c r="MM42" s="227"/>
      <c r="MN42" s="227"/>
      <c r="MO42" s="227"/>
      <c r="MP42" s="227"/>
      <c r="MQ42" s="227"/>
      <c r="MR42" s="227"/>
      <c r="MS42" s="227"/>
      <c r="MT42" s="227"/>
      <c r="MU42" s="227"/>
      <c r="MV42" s="227"/>
      <c r="MW42" s="227"/>
      <c r="MX42" s="227"/>
      <c r="MY42" s="227"/>
      <c r="MZ42" s="227"/>
      <c r="NA42" s="227"/>
      <c r="NB42" s="227"/>
      <c r="NC42" s="227"/>
      <c r="ND42" s="227"/>
      <c r="NE42" s="227"/>
      <c r="NF42" s="227"/>
      <c r="NG42" s="227"/>
      <c r="NH42" s="227"/>
      <c r="NI42" s="227"/>
      <c r="NJ42" s="227"/>
      <c r="NK42" s="227"/>
      <c r="NL42" s="227"/>
      <c r="NM42" s="227"/>
      <c r="NN42" s="227"/>
      <c r="NO42" s="227"/>
      <c r="NP42" s="227"/>
      <c r="NQ42" s="227"/>
      <c r="NR42" s="227"/>
      <c r="NS42" s="227"/>
      <c r="NT42" s="227"/>
      <c r="NU42" s="227"/>
      <c r="NV42" s="227"/>
      <c r="NW42" s="227"/>
      <c r="NX42" s="227"/>
      <c r="NY42" s="227"/>
      <c r="NZ42" s="227"/>
      <c r="OA42" s="227"/>
      <c r="OB42" s="227"/>
      <c r="OC42" s="227"/>
      <c r="OD42" s="227"/>
      <c r="OE42" s="227"/>
      <c r="OF42" s="227"/>
      <c r="OG42" s="227"/>
      <c r="OH42" s="227"/>
      <c r="OI42" s="227"/>
      <c r="OJ42" s="227"/>
      <c r="OK42" s="227"/>
      <c r="OL42" s="227"/>
      <c r="OM42" s="227"/>
      <c r="ON42" s="227"/>
      <c r="OO42" s="227"/>
      <c r="OP42" s="227"/>
      <c r="OQ42" s="227"/>
      <c r="OR42" s="227"/>
      <c r="OS42" s="227"/>
      <c r="OT42" s="227"/>
      <c r="OU42" s="227"/>
      <c r="OV42" s="227"/>
      <c r="OW42" s="227"/>
      <c r="OX42" s="227"/>
      <c r="OY42" s="227"/>
      <c r="OZ42" s="227"/>
      <c r="PA42" s="227"/>
      <c r="PB42" s="227"/>
      <c r="PC42" s="227"/>
      <c r="PD42" s="227"/>
      <c r="PE42" s="227"/>
      <c r="PF42" s="227"/>
      <c r="PG42" s="227"/>
      <c r="PH42" s="227"/>
      <c r="PI42" s="227"/>
      <c r="PJ42" s="227"/>
      <c r="PK42" s="227"/>
      <c r="PL42" s="227"/>
      <c r="PM42" s="227"/>
      <c r="PN42" s="227"/>
      <c r="PO42" s="227"/>
      <c r="PP42" s="227"/>
      <c r="PQ42" s="227"/>
      <c r="PR42" s="227"/>
      <c r="PS42" s="227"/>
      <c r="PT42" s="227"/>
      <c r="PU42" s="227"/>
      <c r="PV42" s="227"/>
      <c r="PW42" s="227"/>
      <c r="PX42" s="227"/>
      <c r="PY42" s="227"/>
      <c r="PZ42" s="227"/>
      <c r="QA42" s="227"/>
      <c r="QB42" s="227"/>
      <c r="QC42" s="227"/>
      <c r="QD42" s="227"/>
      <c r="QE42" s="227"/>
      <c r="QF42" s="227"/>
      <c r="QG42" s="227"/>
      <c r="QH42" s="227"/>
      <c r="QI42" s="227"/>
      <c r="QJ42" s="227"/>
      <c r="QK42" s="227"/>
      <c r="QL42" s="227"/>
      <c r="QM42" s="227"/>
      <c r="QN42" s="227"/>
      <c r="QO42" s="227"/>
      <c r="QP42" s="227"/>
      <c r="QQ42" s="227"/>
      <c r="QR42" s="227"/>
      <c r="QS42" s="227"/>
      <c r="QT42" s="227"/>
      <c r="QU42" s="227"/>
      <c r="QV42" s="227"/>
      <c r="QW42" s="227"/>
      <c r="QX42" s="227"/>
      <c r="QY42" s="227"/>
      <c r="QZ42" s="227"/>
      <c r="RA42" s="227"/>
      <c r="RB42" s="227"/>
      <c r="RC42" s="227"/>
      <c r="RD42" s="227"/>
      <c r="RE42" s="227"/>
      <c r="RF42" s="227"/>
      <c r="RG42" s="227"/>
      <c r="RH42" s="227"/>
    </row>
    <row r="43" spans="1:476" ht="15.75" hidden="1" customHeight="1">
      <c r="A43" s="202"/>
      <c r="B43" s="50" t="s">
        <v>368</v>
      </c>
      <c r="C43" s="202"/>
      <c r="D43" s="202"/>
      <c r="E43" s="82">
        <f t="shared" si="175"/>
        <v>0</v>
      </c>
      <c r="F43" s="202"/>
      <c r="G43" s="202"/>
      <c r="H43" s="70">
        <f t="shared" si="176"/>
        <v>0</v>
      </c>
      <c r="I43" s="70">
        <f t="shared" si="177"/>
        <v>0</v>
      </c>
      <c r="J43" s="70">
        <f t="shared" si="178"/>
        <v>0</v>
      </c>
      <c r="K43" s="70">
        <f t="shared" si="179"/>
        <v>0</v>
      </c>
      <c r="L43" s="70">
        <f t="shared" si="180"/>
        <v>0</v>
      </c>
      <c r="M43" s="70">
        <f t="shared" si="181"/>
        <v>0</v>
      </c>
      <c r="N43" s="70">
        <f t="shared" si="182"/>
        <v>0</v>
      </c>
      <c r="O43" s="70">
        <f t="shared" si="183"/>
        <v>0</v>
      </c>
      <c r="P43" s="70">
        <f t="shared" si="184"/>
        <v>0</v>
      </c>
      <c r="Q43" s="70">
        <f t="shared" si="185"/>
        <v>0</v>
      </c>
      <c r="R43" s="70">
        <f t="shared" si="186"/>
        <v>0</v>
      </c>
      <c r="S43" s="70">
        <f t="shared" si="187"/>
        <v>0</v>
      </c>
      <c r="T43" s="70">
        <f t="shared" si="188"/>
        <v>0</v>
      </c>
      <c r="U43" s="70">
        <f t="shared" si="189"/>
        <v>0</v>
      </c>
      <c r="V43" s="70">
        <f t="shared" si="190"/>
        <v>0</v>
      </c>
      <c r="W43" s="70">
        <f t="shared" si="191"/>
        <v>0</v>
      </c>
      <c r="X43" s="70">
        <f t="shared" si="192"/>
        <v>0</v>
      </c>
      <c r="Y43" s="70">
        <f t="shared" si="193"/>
        <v>0</v>
      </c>
      <c r="Z43" s="70">
        <f t="shared" si="194"/>
        <v>0</v>
      </c>
      <c r="AA43" s="70">
        <f t="shared" si="195"/>
        <v>0</v>
      </c>
      <c r="AB43" s="70">
        <f t="shared" si="196"/>
        <v>0</v>
      </c>
      <c r="AC43" s="70">
        <f t="shared" si="197"/>
        <v>0</v>
      </c>
      <c r="AD43" s="70">
        <f t="shared" si="198"/>
        <v>0</v>
      </c>
      <c r="AE43" s="70">
        <f t="shared" si="199"/>
        <v>0</v>
      </c>
      <c r="AF43" s="70">
        <f t="shared" si="200"/>
        <v>0</v>
      </c>
      <c r="AG43" s="70">
        <f t="shared" si="201"/>
        <v>0</v>
      </c>
      <c r="AH43" s="70">
        <f t="shared" si="202"/>
        <v>0</v>
      </c>
      <c r="AI43" s="70">
        <f t="shared" si="203"/>
        <v>0</v>
      </c>
      <c r="AJ43" s="70">
        <f t="shared" si="204"/>
        <v>0</v>
      </c>
      <c r="AK43" s="70">
        <f t="shared" si="205"/>
        <v>0</v>
      </c>
      <c r="AL43" s="70">
        <f t="shared" si="206"/>
        <v>0</v>
      </c>
      <c r="AM43" s="70">
        <f t="shared" si="207"/>
        <v>0</v>
      </c>
      <c r="AN43" s="70">
        <f t="shared" si="208"/>
        <v>0</v>
      </c>
      <c r="AO43" s="70">
        <f t="shared" si="209"/>
        <v>0</v>
      </c>
      <c r="AP43" s="70">
        <f t="shared" si="210"/>
        <v>0</v>
      </c>
      <c r="AQ43" s="70">
        <f t="shared" si="211"/>
        <v>0</v>
      </c>
      <c r="AR43" s="202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227"/>
      <c r="CP43" s="227"/>
      <c r="CQ43" s="227"/>
      <c r="CR43" s="227"/>
      <c r="CS43" s="227"/>
      <c r="CT43" s="227"/>
      <c r="CU43" s="227"/>
      <c r="CV43" s="227"/>
      <c r="CW43" s="227"/>
      <c r="CX43" s="227"/>
      <c r="CY43" s="227"/>
      <c r="CZ43" s="227"/>
      <c r="DA43" s="227"/>
      <c r="DB43" s="227"/>
      <c r="DC43" s="227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  <c r="EZ43" s="227"/>
      <c r="FA43" s="227"/>
      <c r="FB43" s="227"/>
      <c r="FC43" s="227"/>
      <c r="FD43" s="227"/>
      <c r="FE43" s="227"/>
      <c r="FF43" s="227"/>
      <c r="FG43" s="227"/>
      <c r="FH43" s="227"/>
      <c r="FI43" s="227"/>
      <c r="FJ43" s="227"/>
      <c r="FK43" s="227"/>
      <c r="FL43" s="227"/>
      <c r="FM43" s="227"/>
      <c r="FN43" s="227"/>
      <c r="FO43" s="227"/>
      <c r="FP43" s="227"/>
      <c r="FQ43" s="227"/>
      <c r="FR43" s="227"/>
      <c r="FS43" s="227"/>
      <c r="FT43" s="227"/>
      <c r="FU43" s="227"/>
      <c r="FV43" s="227"/>
      <c r="FW43" s="227"/>
      <c r="FX43" s="227"/>
      <c r="FY43" s="227"/>
      <c r="FZ43" s="227"/>
      <c r="GA43" s="227"/>
      <c r="GB43" s="227"/>
      <c r="GC43" s="227"/>
      <c r="GD43" s="227"/>
      <c r="GE43" s="227"/>
      <c r="GF43" s="227"/>
      <c r="GG43" s="227"/>
      <c r="GH43" s="227"/>
      <c r="GI43" s="227"/>
      <c r="GJ43" s="227"/>
      <c r="GK43" s="227"/>
      <c r="GL43" s="227"/>
      <c r="GM43" s="227"/>
      <c r="GN43" s="227"/>
      <c r="GO43" s="227"/>
      <c r="GP43" s="227"/>
      <c r="GQ43" s="227"/>
      <c r="GR43" s="227"/>
      <c r="GS43" s="227"/>
      <c r="GT43" s="227"/>
      <c r="GU43" s="227"/>
      <c r="GV43" s="227"/>
      <c r="GW43" s="227"/>
      <c r="GX43" s="227"/>
      <c r="GY43" s="227"/>
      <c r="GZ43" s="227"/>
      <c r="HA43" s="227"/>
      <c r="HB43" s="227"/>
      <c r="HC43" s="227"/>
      <c r="HD43" s="227"/>
      <c r="HE43" s="227"/>
      <c r="HF43" s="227"/>
      <c r="HG43" s="227"/>
      <c r="HH43" s="227"/>
      <c r="HI43" s="227"/>
      <c r="HJ43" s="227"/>
      <c r="HK43" s="227"/>
      <c r="HL43" s="227"/>
      <c r="HM43" s="227"/>
      <c r="HN43" s="227"/>
      <c r="HO43" s="227"/>
      <c r="HP43" s="227"/>
      <c r="HQ43" s="227"/>
      <c r="HR43" s="227"/>
      <c r="HS43" s="227"/>
      <c r="HT43" s="227"/>
      <c r="HU43" s="227"/>
      <c r="HV43" s="227"/>
      <c r="HW43" s="227"/>
      <c r="HX43" s="227"/>
      <c r="HY43" s="227"/>
      <c r="HZ43" s="227"/>
      <c r="IA43" s="227"/>
      <c r="IB43" s="227"/>
      <c r="IC43" s="227"/>
      <c r="ID43" s="227"/>
      <c r="IE43" s="227"/>
      <c r="IF43" s="227"/>
      <c r="IG43" s="227"/>
      <c r="IH43" s="227"/>
      <c r="II43" s="227"/>
      <c r="IJ43" s="227"/>
      <c r="IK43" s="227"/>
      <c r="IL43" s="227"/>
      <c r="IM43" s="227"/>
      <c r="IN43" s="227"/>
      <c r="IO43" s="227"/>
      <c r="IP43" s="227"/>
      <c r="IQ43" s="227"/>
      <c r="IR43" s="227"/>
      <c r="IS43" s="227"/>
      <c r="IT43" s="227"/>
      <c r="IU43" s="227"/>
      <c r="IV43" s="227"/>
      <c r="IW43" s="227"/>
      <c r="IX43" s="227"/>
      <c r="IY43" s="227"/>
      <c r="IZ43" s="227"/>
      <c r="JA43" s="227"/>
      <c r="JB43" s="227"/>
      <c r="JC43" s="227"/>
      <c r="JD43" s="227"/>
      <c r="JE43" s="227"/>
      <c r="JF43" s="227"/>
      <c r="JG43" s="227"/>
      <c r="JH43" s="227"/>
      <c r="JI43" s="227"/>
      <c r="JJ43" s="227"/>
      <c r="JK43" s="227"/>
      <c r="JL43" s="227"/>
      <c r="JM43" s="227"/>
      <c r="JN43" s="227"/>
      <c r="JO43" s="227"/>
      <c r="JP43" s="227"/>
      <c r="JQ43" s="227"/>
      <c r="JR43" s="227"/>
      <c r="JS43" s="227"/>
      <c r="JT43" s="227"/>
      <c r="JU43" s="227"/>
      <c r="JV43" s="227"/>
      <c r="JW43" s="227"/>
      <c r="JX43" s="227"/>
      <c r="JY43" s="227"/>
      <c r="JZ43" s="227"/>
      <c r="KA43" s="227"/>
      <c r="KB43" s="227"/>
      <c r="KC43" s="227"/>
      <c r="KD43" s="227"/>
      <c r="KE43" s="227"/>
      <c r="KF43" s="227"/>
      <c r="KG43" s="227"/>
      <c r="KH43" s="227"/>
      <c r="KI43" s="227"/>
      <c r="KJ43" s="227"/>
      <c r="KK43" s="227"/>
      <c r="KL43" s="227"/>
      <c r="KM43" s="227"/>
      <c r="KN43" s="227"/>
      <c r="KO43" s="227"/>
      <c r="KP43" s="227"/>
      <c r="KQ43" s="227"/>
      <c r="KR43" s="227"/>
      <c r="KS43" s="227"/>
      <c r="KT43" s="227"/>
      <c r="KU43" s="227"/>
      <c r="KV43" s="227"/>
      <c r="KW43" s="227"/>
      <c r="KX43" s="227"/>
      <c r="KY43" s="227"/>
      <c r="KZ43" s="227"/>
      <c r="LA43" s="227"/>
      <c r="LB43" s="227"/>
      <c r="LC43" s="227"/>
      <c r="LD43" s="227"/>
      <c r="LE43" s="227"/>
      <c r="LF43" s="227"/>
      <c r="LG43" s="227"/>
      <c r="LH43" s="227"/>
      <c r="LI43" s="227"/>
      <c r="LJ43" s="227"/>
      <c r="LK43" s="227"/>
      <c r="LL43" s="227"/>
      <c r="LM43" s="227"/>
      <c r="LN43" s="227"/>
      <c r="LO43" s="227"/>
      <c r="LP43" s="227"/>
      <c r="LQ43" s="227"/>
      <c r="LR43" s="227"/>
      <c r="LS43" s="227"/>
      <c r="LT43" s="227"/>
      <c r="LU43" s="227"/>
      <c r="LV43" s="227"/>
      <c r="LW43" s="227"/>
      <c r="LX43" s="227"/>
      <c r="LY43" s="227"/>
      <c r="LZ43" s="227"/>
      <c r="MA43" s="227"/>
      <c r="MB43" s="227"/>
      <c r="MC43" s="227"/>
      <c r="MD43" s="227"/>
      <c r="ME43" s="227"/>
      <c r="MF43" s="227"/>
      <c r="MG43" s="227"/>
      <c r="MH43" s="227"/>
      <c r="MI43" s="227"/>
      <c r="MJ43" s="227"/>
      <c r="MK43" s="227"/>
      <c r="ML43" s="227"/>
      <c r="MM43" s="227"/>
      <c r="MN43" s="227"/>
      <c r="MO43" s="227"/>
      <c r="MP43" s="227"/>
      <c r="MQ43" s="227"/>
      <c r="MR43" s="227"/>
      <c r="MS43" s="227"/>
      <c r="MT43" s="227"/>
      <c r="MU43" s="227"/>
      <c r="MV43" s="227"/>
      <c r="MW43" s="227"/>
      <c r="MX43" s="227"/>
      <c r="MY43" s="227"/>
      <c r="MZ43" s="227"/>
      <c r="NA43" s="227"/>
      <c r="NB43" s="227"/>
      <c r="NC43" s="227"/>
      <c r="ND43" s="227"/>
      <c r="NE43" s="227"/>
      <c r="NF43" s="227"/>
      <c r="NG43" s="227"/>
      <c r="NH43" s="227"/>
      <c r="NI43" s="227"/>
      <c r="NJ43" s="227"/>
      <c r="NK43" s="227"/>
      <c r="NL43" s="227"/>
      <c r="NM43" s="227"/>
      <c r="NN43" s="227"/>
      <c r="NO43" s="227"/>
      <c r="NP43" s="227"/>
      <c r="NQ43" s="227"/>
      <c r="NR43" s="227"/>
      <c r="NS43" s="227"/>
      <c r="NT43" s="227"/>
      <c r="NU43" s="227"/>
      <c r="NV43" s="227"/>
      <c r="NW43" s="227"/>
      <c r="NX43" s="227"/>
      <c r="NY43" s="227"/>
      <c r="NZ43" s="227"/>
      <c r="OA43" s="227"/>
      <c r="OB43" s="227"/>
      <c r="OC43" s="227"/>
      <c r="OD43" s="227"/>
      <c r="OE43" s="227"/>
      <c r="OF43" s="227"/>
      <c r="OG43" s="227"/>
      <c r="OH43" s="227"/>
      <c r="OI43" s="227"/>
      <c r="OJ43" s="227"/>
      <c r="OK43" s="227"/>
      <c r="OL43" s="227"/>
      <c r="OM43" s="227"/>
      <c r="ON43" s="227"/>
      <c r="OO43" s="227"/>
      <c r="OP43" s="227"/>
      <c r="OQ43" s="227"/>
      <c r="OR43" s="227"/>
      <c r="OS43" s="227"/>
      <c r="OT43" s="227"/>
      <c r="OU43" s="227"/>
      <c r="OV43" s="227"/>
      <c r="OW43" s="227"/>
      <c r="OX43" s="227"/>
      <c r="OY43" s="227"/>
      <c r="OZ43" s="227"/>
      <c r="PA43" s="227"/>
      <c r="PB43" s="227"/>
      <c r="PC43" s="227"/>
      <c r="PD43" s="227"/>
      <c r="PE43" s="227"/>
      <c r="PF43" s="227"/>
      <c r="PG43" s="227"/>
      <c r="PH43" s="227"/>
      <c r="PI43" s="227"/>
      <c r="PJ43" s="227"/>
      <c r="PK43" s="227"/>
      <c r="PL43" s="227"/>
      <c r="PM43" s="227"/>
      <c r="PN43" s="227"/>
      <c r="PO43" s="227"/>
      <c r="PP43" s="227"/>
      <c r="PQ43" s="227"/>
      <c r="PR43" s="227"/>
      <c r="PS43" s="227"/>
      <c r="PT43" s="227"/>
      <c r="PU43" s="227"/>
      <c r="PV43" s="227"/>
      <c r="PW43" s="227"/>
      <c r="PX43" s="227"/>
      <c r="PY43" s="227"/>
      <c r="PZ43" s="227"/>
      <c r="QA43" s="227"/>
      <c r="QB43" s="227"/>
      <c r="QC43" s="227"/>
      <c r="QD43" s="227"/>
      <c r="QE43" s="227"/>
      <c r="QF43" s="227"/>
      <c r="QG43" s="227"/>
      <c r="QH43" s="227"/>
      <c r="QI43" s="227"/>
      <c r="QJ43" s="227"/>
      <c r="QK43" s="227"/>
      <c r="QL43" s="227"/>
      <c r="QM43" s="227"/>
      <c r="QN43" s="227"/>
      <c r="QO43" s="227"/>
      <c r="QP43" s="227"/>
      <c r="QQ43" s="227"/>
      <c r="QR43" s="227"/>
      <c r="QS43" s="227"/>
      <c r="QT43" s="227"/>
      <c r="QU43" s="227"/>
      <c r="QV43" s="227"/>
      <c r="QW43" s="227"/>
      <c r="QX43" s="227"/>
      <c r="QY43" s="227"/>
      <c r="QZ43" s="227"/>
      <c r="RA43" s="227"/>
      <c r="RB43" s="227"/>
      <c r="RC43" s="227"/>
      <c r="RD43" s="227"/>
      <c r="RE43" s="227"/>
      <c r="RF43" s="227"/>
      <c r="RG43" s="227"/>
      <c r="RH43" s="227"/>
    </row>
    <row r="44" spans="1:476" ht="15.75" hidden="1" customHeight="1">
      <c r="A44" s="50"/>
      <c r="B44" s="50" t="s">
        <v>369</v>
      </c>
      <c r="C44" s="211"/>
      <c r="D44" s="386"/>
      <c r="E44" s="82">
        <f t="shared" si="175"/>
        <v>0</v>
      </c>
      <c r="F44" s="51"/>
      <c r="G44" s="51"/>
      <c r="H44" s="70">
        <f t="shared" si="176"/>
        <v>0</v>
      </c>
      <c r="I44" s="70">
        <f t="shared" si="177"/>
        <v>0</v>
      </c>
      <c r="J44" s="70">
        <f t="shared" si="178"/>
        <v>0</v>
      </c>
      <c r="K44" s="70">
        <f t="shared" si="179"/>
        <v>0</v>
      </c>
      <c r="L44" s="70">
        <f t="shared" si="180"/>
        <v>0</v>
      </c>
      <c r="M44" s="70">
        <f t="shared" si="181"/>
        <v>0</v>
      </c>
      <c r="N44" s="70">
        <f t="shared" si="182"/>
        <v>0</v>
      </c>
      <c r="O44" s="70">
        <f t="shared" si="183"/>
        <v>0</v>
      </c>
      <c r="P44" s="70">
        <f t="shared" si="184"/>
        <v>0</v>
      </c>
      <c r="Q44" s="70">
        <f t="shared" si="185"/>
        <v>0</v>
      </c>
      <c r="R44" s="70">
        <f t="shared" si="186"/>
        <v>0</v>
      </c>
      <c r="S44" s="70">
        <f t="shared" si="187"/>
        <v>0</v>
      </c>
      <c r="T44" s="70">
        <f t="shared" si="188"/>
        <v>0</v>
      </c>
      <c r="U44" s="70">
        <f t="shared" si="189"/>
        <v>0</v>
      </c>
      <c r="V44" s="70">
        <f t="shared" si="190"/>
        <v>0</v>
      </c>
      <c r="W44" s="70">
        <f t="shared" si="191"/>
        <v>0</v>
      </c>
      <c r="X44" s="70">
        <f t="shared" si="192"/>
        <v>0</v>
      </c>
      <c r="Y44" s="70">
        <f t="shared" si="193"/>
        <v>0</v>
      </c>
      <c r="Z44" s="70">
        <f t="shared" si="194"/>
        <v>0</v>
      </c>
      <c r="AA44" s="70">
        <f t="shared" si="195"/>
        <v>0</v>
      </c>
      <c r="AB44" s="70">
        <f t="shared" si="196"/>
        <v>0</v>
      </c>
      <c r="AC44" s="70">
        <f t="shared" si="197"/>
        <v>0</v>
      </c>
      <c r="AD44" s="70">
        <f t="shared" si="198"/>
        <v>0</v>
      </c>
      <c r="AE44" s="70">
        <f t="shared" si="199"/>
        <v>0</v>
      </c>
      <c r="AF44" s="70">
        <f t="shared" si="200"/>
        <v>0</v>
      </c>
      <c r="AG44" s="70">
        <f t="shared" si="201"/>
        <v>0</v>
      </c>
      <c r="AH44" s="70">
        <f t="shared" si="202"/>
        <v>0</v>
      </c>
      <c r="AI44" s="70">
        <f t="shared" si="203"/>
        <v>0</v>
      </c>
      <c r="AJ44" s="70">
        <f t="shared" si="204"/>
        <v>0</v>
      </c>
      <c r="AK44" s="70">
        <f t="shared" si="205"/>
        <v>0</v>
      </c>
      <c r="AL44" s="70">
        <f t="shared" si="206"/>
        <v>0</v>
      </c>
      <c r="AM44" s="70">
        <f t="shared" si="207"/>
        <v>0</v>
      </c>
      <c r="AN44" s="70">
        <f t="shared" si="208"/>
        <v>0</v>
      </c>
      <c r="AO44" s="70">
        <f t="shared" si="209"/>
        <v>0</v>
      </c>
      <c r="AP44" s="70">
        <f t="shared" si="210"/>
        <v>0</v>
      </c>
      <c r="AQ44" s="70">
        <f t="shared" si="211"/>
        <v>0</v>
      </c>
      <c r="AR44" s="70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227"/>
      <c r="CP44" s="227"/>
      <c r="CQ44" s="227"/>
      <c r="CR44" s="227"/>
      <c r="CS44" s="227"/>
      <c r="CT44" s="227"/>
      <c r="CU44" s="227"/>
      <c r="CV44" s="227"/>
      <c r="CW44" s="227"/>
      <c r="CX44" s="227"/>
      <c r="CY44" s="227"/>
      <c r="CZ44" s="227"/>
      <c r="DA44" s="227"/>
      <c r="DB44" s="227"/>
      <c r="DC44" s="227"/>
      <c r="DD44" s="227"/>
      <c r="DE44" s="227"/>
      <c r="DF44" s="227"/>
      <c r="DG44" s="227"/>
      <c r="DH44" s="227"/>
      <c r="DI44" s="227"/>
      <c r="DJ44" s="227"/>
      <c r="DK44" s="227"/>
      <c r="DL44" s="227"/>
      <c r="DM44" s="227"/>
      <c r="DN44" s="227"/>
      <c r="DO44" s="227"/>
      <c r="DP44" s="227"/>
      <c r="DQ44" s="227"/>
      <c r="DR44" s="227"/>
      <c r="DS44" s="227"/>
      <c r="DT44" s="227"/>
      <c r="DU44" s="227"/>
      <c r="DV44" s="227"/>
      <c r="DW44" s="227"/>
      <c r="DX44" s="227"/>
      <c r="DY44" s="227"/>
      <c r="DZ44" s="227"/>
      <c r="EA44" s="227"/>
      <c r="EB44" s="227"/>
      <c r="EC44" s="227"/>
      <c r="ED44" s="227"/>
      <c r="EE44" s="227"/>
      <c r="EF44" s="227"/>
      <c r="EG44" s="227"/>
      <c r="EH44" s="227"/>
      <c r="EI44" s="227"/>
      <c r="EJ44" s="227"/>
      <c r="EK44" s="227"/>
      <c r="EL44" s="227"/>
      <c r="EM44" s="227"/>
      <c r="EN44" s="227"/>
      <c r="EO44" s="227"/>
      <c r="EP44" s="227"/>
      <c r="EQ44" s="227"/>
      <c r="ER44" s="227"/>
      <c r="ES44" s="227"/>
      <c r="ET44" s="227"/>
      <c r="EU44" s="227"/>
      <c r="EV44" s="227"/>
      <c r="EW44" s="227"/>
      <c r="EX44" s="227"/>
      <c r="EY44" s="227"/>
      <c r="EZ44" s="227"/>
      <c r="FA44" s="227"/>
      <c r="FB44" s="227"/>
      <c r="FC44" s="227"/>
      <c r="FD44" s="227"/>
      <c r="FE44" s="227"/>
      <c r="FF44" s="227"/>
      <c r="FG44" s="227"/>
      <c r="FH44" s="227"/>
      <c r="FI44" s="227"/>
      <c r="FJ44" s="227"/>
      <c r="FK44" s="227"/>
      <c r="FL44" s="227"/>
      <c r="FM44" s="227"/>
      <c r="FN44" s="227"/>
      <c r="FO44" s="227"/>
      <c r="FP44" s="227"/>
      <c r="FQ44" s="227"/>
      <c r="FR44" s="227"/>
      <c r="FS44" s="227"/>
      <c r="FT44" s="227"/>
      <c r="FU44" s="227"/>
      <c r="FV44" s="227"/>
      <c r="FW44" s="227"/>
      <c r="FX44" s="227"/>
      <c r="FY44" s="227"/>
      <c r="FZ44" s="227"/>
      <c r="GA44" s="227"/>
      <c r="GB44" s="227"/>
      <c r="GC44" s="227"/>
      <c r="GD44" s="227"/>
      <c r="GE44" s="227"/>
      <c r="GF44" s="227"/>
      <c r="GG44" s="227"/>
      <c r="GH44" s="227"/>
      <c r="GI44" s="227"/>
      <c r="GJ44" s="227"/>
      <c r="GK44" s="227"/>
      <c r="GL44" s="227"/>
      <c r="GM44" s="227"/>
      <c r="GN44" s="227"/>
      <c r="GO44" s="227"/>
      <c r="GP44" s="227"/>
      <c r="GQ44" s="227"/>
      <c r="GR44" s="227"/>
      <c r="GS44" s="227"/>
      <c r="GT44" s="227"/>
      <c r="GU44" s="227"/>
      <c r="GV44" s="227"/>
      <c r="GW44" s="227"/>
      <c r="GX44" s="227"/>
      <c r="GY44" s="227"/>
      <c r="GZ44" s="227"/>
      <c r="HA44" s="227"/>
      <c r="HB44" s="227"/>
      <c r="HC44" s="227"/>
      <c r="HD44" s="227"/>
      <c r="HE44" s="227"/>
      <c r="HF44" s="227"/>
      <c r="HG44" s="227"/>
      <c r="HH44" s="227"/>
      <c r="HI44" s="227"/>
      <c r="HJ44" s="227"/>
      <c r="HK44" s="227"/>
      <c r="HL44" s="227"/>
      <c r="HM44" s="227"/>
      <c r="HN44" s="227"/>
      <c r="HO44" s="227"/>
      <c r="HP44" s="227"/>
      <c r="HQ44" s="227"/>
      <c r="HR44" s="227"/>
      <c r="HS44" s="227"/>
      <c r="HT44" s="227"/>
      <c r="HU44" s="227"/>
      <c r="HV44" s="227"/>
      <c r="HW44" s="227"/>
      <c r="HX44" s="227"/>
      <c r="HY44" s="227"/>
      <c r="HZ44" s="227"/>
      <c r="IA44" s="227"/>
      <c r="IB44" s="227"/>
      <c r="IC44" s="227"/>
      <c r="ID44" s="227"/>
      <c r="IE44" s="227"/>
      <c r="IF44" s="227"/>
      <c r="IG44" s="227"/>
      <c r="IH44" s="227"/>
      <c r="II44" s="227"/>
      <c r="IJ44" s="227"/>
      <c r="IK44" s="227"/>
      <c r="IL44" s="227"/>
      <c r="IM44" s="227"/>
      <c r="IN44" s="227"/>
      <c r="IO44" s="227"/>
      <c r="IP44" s="227"/>
      <c r="IQ44" s="227"/>
      <c r="IR44" s="227"/>
      <c r="IS44" s="227"/>
      <c r="IT44" s="227"/>
      <c r="IU44" s="227"/>
      <c r="IV44" s="227"/>
      <c r="IW44" s="227"/>
      <c r="IX44" s="227"/>
      <c r="IY44" s="227"/>
      <c r="IZ44" s="227"/>
      <c r="JA44" s="227"/>
      <c r="JB44" s="227"/>
      <c r="JC44" s="227"/>
      <c r="JD44" s="227"/>
      <c r="JE44" s="227"/>
      <c r="JF44" s="227"/>
      <c r="JG44" s="227"/>
      <c r="JH44" s="227"/>
      <c r="JI44" s="227"/>
      <c r="JJ44" s="227"/>
      <c r="JK44" s="227"/>
      <c r="JL44" s="227"/>
      <c r="JM44" s="227"/>
      <c r="JN44" s="227"/>
      <c r="JO44" s="227"/>
      <c r="JP44" s="227"/>
      <c r="JQ44" s="227"/>
      <c r="JR44" s="227"/>
      <c r="JS44" s="227"/>
      <c r="JT44" s="227"/>
      <c r="JU44" s="227"/>
      <c r="JV44" s="227"/>
      <c r="JW44" s="227"/>
      <c r="JX44" s="227"/>
      <c r="JY44" s="227"/>
      <c r="JZ44" s="227"/>
      <c r="KA44" s="227"/>
      <c r="KB44" s="227"/>
      <c r="KC44" s="227"/>
      <c r="KD44" s="227"/>
      <c r="KE44" s="227"/>
      <c r="KF44" s="227"/>
      <c r="KG44" s="227"/>
      <c r="KH44" s="227"/>
      <c r="KI44" s="227"/>
      <c r="KJ44" s="227"/>
      <c r="KK44" s="227"/>
      <c r="KL44" s="227"/>
      <c r="KM44" s="227"/>
      <c r="KN44" s="227"/>
      <c r="KO44" s="227"/>
      <c r="KP44" s="227"/>
      <c r="KQ44" s="227"/>
      <c r="KR44" s="227"/>
      <c r="KS44" s="227"/>
      <c r="KT44" s="227"/>
      <c r="KU44" s="227"/>
      <c r="KV44" s="227"/>
      <c r="KW44" s="227"/>
      <c r="KX44" s="227"/>
      <c r="KY44" s="227"/>
      <c r="KZ44" s="227"/>
      <c r="LA44" s="227"/>
      <c r="LB44" s="227"/>
      <c r="LC44" s="227"/>
      <c r="LD44" s="227"/>
      <c r="LE44" s="227"/>
      <c r="LF44" s="227"/>
      <c r="LG44" s="227"/>
      <c r="LH44" s="227"/>
      <c r="LI44" s="227"/>
      <c r="LJ44" s="227"/>
      <c r="LK44" s="227"/>
      <c r="LL44" s="227"/>
      <c r="LM44" s="227"/>
      <c r="LN44" s="227"/>
      <c r="LO44" s="227"/>
      <c r="LP44" s="227"/>
      <c r="LQ44" s="227"/>
      <c r="LR44" s="227"/>
      <c r="LS44" s="227"/>
      <c r="LT44" s="227"/>
      <c r="LU44" s="227"/>
      <c r="LV44" s="227"/>
      <c r="LW44" s="227"/>
      <c r="LX44" s="227"/>
      <c r="LY44" s="227"/>
      <c r="LZ44" s="227"/>
      <c r="MA44" s="227"/>
      <c r="MB44" s="227"/>
      <c r="MC44" s="227"/>
      <c r="MD44" s="227"/>
      <c r="ME44" s="227"/>
      <c r="MF44" s="227"/>
      <c r="MG44" s="227"/>
      <c r="MH44" s="227"/>
      <c r="MI44" s="227"/>
      <c r="MJ44" s="227"/>
      <c r="MK44" s="227"/>
      <c r="ML44" s="227"/>
      <c r="MM44" s="227"/>
      <c r="MN44" s="227"/>
      <c r="MO44" s="227"/>
      <c r="MP44" s="227"/>
      <c r="MQ44" s="227"/>
      <c r="MR44" s="227"/>
      <c r="MS44" s="227"/>
      <c r="MT44" s="227"/>
      <c r="MU44" s="227"/>
      <c r="MV44" s="227"/>
      <c r="MW44" s="227"/>
      <c r="MX44" s="227"/>
      <c r="MY44" s="227"/>
      <c r="MZ44" s="227"/>
      <c r="NA44" s="227"/>
      <c r="NB44" s="227"/>
      <c r="NC44" s="227"/>
      <c r="ND44" s="227"/>
      <c r="NE44" s="227"/>
      <c r="NF44" s="227"/>
      <c r="NG44" s="227"/>
      <c r="NH44" s="227"/>
      <c r="NI44" s="227"/>
      <c r="NJ44" s="227"/>
      <c r="NK44" s="227"/>
      <c r="NL44" s="227"/>
      <c r="NM44" s="227"/>
      <c r="NN44" s="227"/>
      <c r="NO44" s="227"/>
      <c r="NP44" s="227"/>
      <c r="NQ44" s="227"/>
      <c r="NR44" s="227"/>
      <c r="NS44" s="227"/>
      <c r="NT44" s="227"/>
      <c r="NU44" s="227"/>
      <c r="NV44" s="227"/>
      <c r="NW44" s="227"/>
      <c r="NX44" s="227"/>
      <c r="NY44" s="227"/>
      <c r="NZ44" s="227"/>
      <c r="OA44" s="227"/>
      <c r="OB44" s="227"/>
      <c r="OC44" s="227"/>
      <c r="OD44" s="227"/>
      <c r="OE44" s="227"/>
      <c r="OF44" s="227"/>
      <c r="OG44" s="227"/>
      <c r="OH44" s="227"/>
      <c r="OI44" s="227"/>
      <c r="OJ44" s="227"/>
      <c r="OK44" s="227"/>
      <c r="OL44" s="227"/>
      <c r="OM44" s="227"/>
      <c r="ON44" s="227"/>
      <c r="OO44" s="227"/>
      <c r="OP44" s="227"/>
      <c r="OQ44" s="227"/>
      <c r="OR44" s="227"/>
      <c r="OS44" s="227"/>
      <c r="OT44" s="227"/>
      <c r="OU44" s="227"/>
      <c r="OV44" s="227"/>
      <c r="OW44" s="227"/>
      <c r="OX44" s="227"/>
      <c r="OY44" s="227"/>
      <c r="OZ44" s="227"/>
      <c r="PA44" s="227"/>
      <c r="PB44" s="227"/>
      <c r="PC44" s="227"/>
      <c r="PD44" s="227"/>
      <c r="PE44" s="227"/>
      <c r="PF44" s="227"/>
      <c r="PG44" s="227"/>
      <c r="PH44" s="227"/>
      <c r="PI44" s="227"/>
      <c r="PJ44" s="227"/>
      <c r="PK44" s="227"/>
      <c r="PL44" s="227"/>
      <c r="PM44" s="227"/>
      <c r="PN44" s="227"/>
      <c r="PO44" s="227"/>
      <c r="PP44" s="227"/>
      <c r="PQ44" s="227"/>
      <c r="PR44" s="227"/>
      <c r="PS44" s="227"/>
      <c r="PT44" s="227"/>
      <c r="PU44" s="227"/>
      <c r="PV44" s="227"/>
      <c r="PW44" s="227"/>
      <c r="PX44" s="227"/>
      <c r="PY44" s="227"/>
      <c r="PZ44" s="227"/>
      <c r="QA44" s="227"/>
      <c r="QB44" s="227"/>
      <c r="QC44" s="227"/>
      <c r="QD44" s="227"/>
      <c r="QE44" s="227"/>
      <c r="QF44" s="227"/>
      <c r="QG44" s="227"/>
      <c r="QH44" s="227"/>
      <c r="QI44" s="227"/>
      <c r="QJ44" s="227"/>
      <c r="QK44" s="227"/>
      <c r="QL44" s="227"/>
      <c r="QM44" s="227"/>
      <c r="QN44" s="227"/>
      <c r="QO44" s="227"/>
      <c r="QP44" s="227"/>
      <c r="QQ44" s="227"/>
      <c r="QR44" s="227"/>
      <c r="QS44" s="227"/>
      <c r="QT44" s="227"/>
      <c r="QU44" s="227"/>
      <c r="QV44" s="227"/>
      <c r="QW44" s="227"/>
      <c r="QX44" s="227"/>
      <c r="QY44" s="227"/>
      <c r="QZ44" s="227"/>
      <c r="RA44" s="227"/>
      <c r="RB44" s="227"/>
      <c r="RC44" s="227"/>
      <c r="RD44" s="227"/>
      <c r="RE44" s="227"/>
      <c r="RF44" s="227"/>
      <c r="RG44" s="227"/>
      <c r="RH44" s="227"/>
    </row>
    <row r="45" spans="1:476" ht="15.75" hidden="1" customHeight="1">
      <c r="A45" s="50"/>
      <c r="B45" s="50" t="s">
        <v>362</v>
      </c>
      <c r="C45" s="211"/>
      <c r="D45" s="386"/>
      <c r="E45" s="82">
        <f t="shared" si="175"/>
        <v>0</v>
      </c>
      <c r="F45" s="51"/>
      <c r="G45" s="51"/>
      <c r="H45" s="70">
        <f t="shared" si="176"/>
        <v>0</v>
      </c>
      <c r="I45" s="70">
        <f t="shared" si="177"/>
        <v>0</v>
      </c>
      <c r="J45" s="70">
        <f t="shared" si="178"/>
        <v>0</v>
      </c>
      <c r="K45" s="70">
        <f t="shared" si="179"/>
        <v>0</v>
      </c>
      <c r="L45" s="70">
        <f t="shared" si="180"/>
        <v>0</v>
      </c>
      <c r="M45" s="70">
        <f t="shared" si="181"/>
        <v>0</v>
      </c>
      <c r="N45" s="70">
        <f t="shared" si="182"/>
        <v>0</v>
      </c>
      <c r="O45" s="70">
        <f t="shared" si="183"/>
        <v>0</v>
      </c>
      <c r="P45" s="70">
        <f t="shared" si="184"/>
        <v>0</v>
      </c>
      <c r="Q45" s="70">
        <f t="shared" si="185"/>
        <v>0</v>
      </c>
      <c r="R45" s="70">
        <f t="shared" si="186"/>
        <v>0</v>
      </c>
      <c r="S45" s="70">
        <f t="shared" si="187"/>
        <v>0</v>
      </c>
      <c r="T45" s="70">
        <f t="shared" si="188"/>
        <v>0</v>
      </c>
      <c r="U45" s="70">
        <f t="shared" si="189"/>
        <v>0</v>
      </c>
      <c r="V45" s="70">
        <f t="shared" si="190"/>
        <v>0</v>
      </c>
      <c r="W45" s="70">
        <f t="shared" si="191"/>
        <v>0</v>
      </c>
      <c r="X45" s="70">
        <f t="shared" si="192"/>
        <v>0</v>
      </c>
      <c r="Y45" s="70">
        <f t="shared" si="193"/>
        <v>0</v>
      </c>
      <c r="Z45" s="70">
        <f t="shared" si="194"/>
        <v>0</v>
      </c>
      <c r="AA45" s="70">
        <f t="shared" si="195"/>
        <v>0</v>
      </c>
      <c r="AB45" s="70">
        <f t="shared" si="196"/>
        <v>0</v>
      </c>
      <c r="AC45" s="70">
        <f t="shared" si="197"/>
        <v>0</v>
      </c>
      <c r="AD45" s="70">
        <f t="shared" si="198"/>
        <v>0</v>
      </c>
      <c r="AE45" s="70">
        <f t="shared" si="199"/>
        <v>0</v>
      </c>
      <c r="AF45" s="70">
        <f t="shared" si="200"/>
        <v>0</v>
      </c>
      <c r="AG45" s="70">
        <f t="shared" si="201"/>
        <v>0</v>
      </c>
      <c r="AH45" s="70">
        <f t="shared" si="202"/>
        <v>0</v>
      </c>
      <c r="AI45" s="70">
        <f t="shared" si="203"/>
        <v>0</v>
      </c>
      <c r="AJ45" s="70">
        <f t="shared" si="204"/>
        <v>0</v>
      </c>
      <c r="AK45" s="70">
        <f t="shared" si="205"/>
        <v>0</v>
      </c>
      <c r="AL45" s="70">
        <f t="shared" si="206"/>
        <v>0</v>
      </c>
      <c r="AM45" s="70">
        <f t="shared" si="207"/>
        <v>0</v>
      </c>
      <c r="AN45" s="70">
        <f t="shared" si="208"/>
        <v>0</v>
      </c>
      <c r="AO45" s="70">
        <f t="shared" si="209"/>
        <v>0</v>
      </c>
      <c r="AP45" s="70">
        <f t="shared" si="210"/>
        <v>0</v>
      </c>
      <c r="AQ45" s="70">
        <f t="shared" si="211"/>
        <v>0</v>
      </c>
      <c r="AR45" s="70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  <c r="EZ45" s="227"/>
      <c r="FA45" s="227"/>
      <c r="FB45" s="227"/>
      <c r="FC45" s="227"/>
      <c r="FD45" s="227"/>
      <c r="FE45" s="227"/>
      <c r="FF45" s="227"/>
      <c r="FG45" s="227"/>
      <c r="FH45" s="227"/>
      <c r="FI45" s="227"/>
      <c r="FJ45" s="227"/>
      <c r="FK45" s="227"/>
      <c r="FL45" s="227"/>
      <c r="FM45" s="227"/>
      <c r="FN45" s="227"/>
      <c r="FO45" s="227"/>
      <c r="FP45" s="227"/>
      <c r="FQ45" s="227"/>
      <c r="FR45" s="227"/>
      <c r="FS45" s="227"/>
      <c r="FT45" s="227"/>
      <c r="FU45" s="227"/>
      <c r="FV45" s="227"/>
      <c r="FW45" s="227"/>
      <c r="FX45" s="227"/>
      <c r="FY45" s="227"/>
      <c r="FZ45" s="227"/>
      <c r="GA45" s="227"/>
      <c r="GB45" s="227"/>
      <c r="GC45" s="227"/>
      <c r="GD45" s="227"/>
      <c r="GE45" s="227"/>
      <c r="GF45" s="227"/>
      <c r="GG45" s="227"/>
      <c r="GH45" s="227"/>
      <c r="GI45" s="227"/>
      <c r="GJ45" s="227"/>
      <c r="GK45" s="227"/>
      <c r="GL45" s="227"/>
      <c r="GM45" s="227"/>
      <c r="GN45" s="227"/>
      <c r="GO45" s="227"/>
      <c r="GP45" s="227"/>
      <c r="GQ45" s="227"/>
      <c r="GR45" s="227"/>
      <c r="GS45" s="227"/>
      <c r="GT45" s="227"/>
      <c r="GU45" s="227"/>
      <c r="GV45" s="227"/>
      <c r="GW45" s="227"/>
      <c r="GX45" s="227"/>
      <c r="GY45" s="227"/>
      <c r="GZ45" s="227"/>
      <c r="HA45" s="227"/>
      <c r="HB45" s="227"/>
      <c r="HC45" s="227"/>
      <c r="HD45" s="227"/>
      <c r="HE45" s="227"/>
      <c r="HF45" s="227"/>
      <c r="HG45" s="227"/>
      <c r="HH45" s="227"/>
      <c r="HI45" s="227"/>
      <c r="HJ45" s="227"/>
      <c r="HK45" s="227"/>
      <c r="HL45" s="227"/>
      <c r="HM45" s="227"/>
      <c r="HN45" s="227"/>
      <c r="HO45" s="227"/>
      <c r="HP45" s="227"/>
      <c r="HQ45" s="227"/>
      <c r="HR45" s="227"/>
      <c r="HS45" s="227"/>
      <c r="HT45" s="227"/>
      <c r="HU45" s="227"/>
      <c r="HV45" s="227"/>
      <c r="HW45" s="227"/>
      <c r="HX45" s="227"/>
      <c r="HY45" s="227"/>
      <c r="HZ45" s="227"/>
      <c r="IA45" s="227"/>
      <c r="IB45" s="227"/>
      <c r="IC45" s="227"/>
      <c r="ID45" s="227"/>
      <c r="IE45" s="227"/>
      <c r="IF45" s="227"/>
      <c r="IG45" s="227"/>
      <c r="IH45" s="227"/>
      <c r="II45" s="227"/>
      <c r="IJ45" s="227"/>
      <c r="IK45" s="227"/>
      <c r="IL45" s="227"/>
      <c r="IM45" s="227"/>
      <c r="IN45" s="227"/>
      <c r="IO45" s="227"/>
      <c r="IP45" s="227"/>
      <c r="IQ45" s="227"/>
      <c r="IR45" s="227"/>
      <c r="IS45" s="227"/>
      <c r="IT45" s="227"/>
      <c r="IU45" s="227"/>
      <c r="IV45" s="227"/>
      <c r="IW45" s="227"/>
      <c r="IX45" s="227"/>
      <c r="IY45" s="227"/>
      <c r="IZ45" s="227"/>
      <c r="JA45" s="227"/>
      <c r="JB45" s="227"/>
      <c r="JC45" s="227"/>
      <c r="JD45" s="227"/>
      <c r="JE45" s="227"/>
      <c r="JF45" s="227"/>
      <c r="JG45" s="227"/>
      <c r="JH45" s="227"/>
      <c r="JI45" s="227"/>
      <c r="JJ45" s="227"/>
      <c r="JK45" s="227"/>
      <c r="JL45" s="227"/>
      <c r="JM45" s="227"/>
      <c r="JN45" s="227"/>
      <c r="JO45" s="227"/>
      <c r="JP45" s="227"/>
      <c r="JQ45" s="227"/>
      <c r="JR45" s="227"/>
      <c r="JS45" s="227"/>
      <c r="JT45" s="227"/>
      <c r="JU45" s="227"/>
      <c r="JV45" s="227"/>
      <c r="JW45" s="227"/>
      <c r="JX45" s="227"/>
      <c r="JY45" s="227"/>
      <c r="JZ45" s="227"/>
      <c r="KA45" s="227"/>
      <c r="KB45" s="227"/>
      <c r="KC45" s="227"/>
      <c r="KD45" s="227"/>
      <c r="KE45" s="227"/>
      <c r="KF45" s="227"/>
      <c r="KG45" s="227"/>
      <c r="KH45" s="227"/>
      <c r="KI45" s="227"/>
      <c r="KJ45" s="227"/>
      <c r="KK45" s="227"/>
      <c r="KL45" s="227"/>
      <c r="KM45" s="227"/>
      <c r="KN45" s="227"/>
      <c r="KO45" s="227"/>
      <c r="KP45" s="227"/>
      <c r="KQ45" s="227"/>
      <c r="KR45" s="227"/>
      <c r="KS45" s="227"/>
      <c r="KT45" s="227"/>
      <c r="KU45" s="227"/>
      <c r="KV45" s="227"/>
      <c r="KW45" s="227"/>
      <c r="KX45" s="227"/>
      <c r="KY45" s="227"/>
      <c r="KZ45" s="227"/>
      <c r="LA45" s="227"/>
      <c r="LB45" s="227"/>
      <c r="LC45" s="227"/>
      <c r="LD45" s="227"/>
      <c r="LE45" s="227"/>
      <c r="LF45" s="227"/>
      <c r="LG45" s="227"/>
      <c r="LH45" s="227"/>
      <c r="LI45" s="227"/>
      <c r="LJ45" s="227"/>
      <c r="LK45" s="227"/>
      <c r="LL45" s="227"/>
      <c r="LM45" s="227"/>
      <c r="LN45" s="227"/>
      <c r="LO45" s="227"/>
      <c r="LP45" s="227"/>
      <c r="LQ45" s="227"/>
      <c r="LR45" s="227"/>
      <c r="LS45" s="227"/>
      <c r="LT45" s="227"/>
      <c r="LU45" s="227"/>
      <c r="LV45" s="227"/>
      <c r="LW45" s="227"/>
      <c r="LX45" s="227"/>
      <c r="LY45" s="227"/>
      <c r="LZ45" s="227"/>
      <c r="MA45" s="227"/>
      <c r="MB45" s="227"/>
      <c r="MC45" s="227"/>
      <c r="MD45" s="227"/>
      <c r="ME45" s="227"/>
      <c r="MF45" s="227"/>
      <c r="MG45" s="227"/>
      <c r="MH45" s="227"/>
      <c r="MI45" s="227"/>
      <c r="MJ45" s="227"/>
      <c r="MK45" s="227"/>
      <c r="ML45" s="227"/>
      <c r="MM45" s="227"/>
      <c r="MN45" s="227"/>
      <c r="MO45" s="227"/>
      <c r="MP45" s="227"/>
      <c r="MQ45" s="227"/>
      <c r="MR45" s="227"/>
      <c r="MS45" s="227"/>
      <c r="MT45" s="227"/>
      <c r="MU45" s="227"/>
      <c r="MV45" s="227"/>
      <c r="MW45" s="227"/>
      <c r="MX45" s="227"/>
      <c r="MY45" s="227"/>
      <c r="MZ45" s="227"/>
      <c r="NA45" s="227"/>
      <c r="NB45" s="227"/>
      <c r="NC45" s="227"/>
      <c r="ND45" s="227"/>
      <c r="NE45" s="227"/>
      <c r="NF45" s="227"/>
      <c r="NG45" s="227"/>
      <c r="NH45" s="227"/>
      <c r="NI45" s="227"/>
      <c r="NJ45" s="227"/>
      <c r="NK45" s="227"/>
      <c r="NL45" s="227"/>
      <c r="NM45" s="227"/>
      <c r="NN45" s="227"/>
      <c r="NO45" s="227"/>
      <c r="NP45" s="227"/>
      <c r="NQ45" s="227"/>
      <c r="NR45" s="227"/>
      <c r="NS45" s="227"/>
      <c r="NT45" s="227"/>
      <c r="NU45" s="227"/>
      <c r="NV45" s="227"/>
      <c r="NW45" s="227"/>
      <c r="NX45" s="227"/>
      <c r="NY45" s="227"/>
      <c r="NZ45" s="227"/>
      <c r="OA45" s="227"/>
      <c r="OB45" s="227"/>
      <c r="OC45" s="227"/>
      <c r="OD45" s="227"/>
      <c r="OE45" s="227"/>
      <c r="OF45" s="227"/>
      <c r="OG45" s="227"/>
      <c r="OH45" s="227"/>
      <c r="OI45" s="227"/>
      <c r="OJ45" s="227"/>
      <c r="OK45" s="227"/>
      <c r="OL45" s="227"/>
      <c r="OM45" s="227"/>
      <c r="ON45" s="227"/>
      <c r="OO45" s="227"/>
      <c r="OP45" s="227"/>
      <c r="OQ45" s="227"/>
      <c r="OR45" s="227"/>
      <c r="OS45" s="227"/>
      <c r="OT45" s="227"/>
      <c r="OU45" s="227"/>
      <c r="OV45" s="227"/>
      <c r="OW45" s="227"/>
      <c r="OX45" s="227"/>
      <c r="OY45" s="227"/>
      <c r="OZ45" s="227"/>
      <c r="PA45" s="227"/>
      <c r="PB45" s="227"/>
      <c r="PC45" s="227"/>
      <c r="PD45" s="227"/>
      <c r="PE45" s="227"/>
      <c r="PF45" s="227"/>
      <c r="PG45" s="227"/>
      <c r="PH45" s="227"/>
      <c r="PI45" s="227"/>
      <c r="PJ45" s="227"/>
      <c r="PK45" s="227"/>
      <c r="PL45" s="227"/>
      <c r="PM45" s="227"/>
      <c r="PN45" s="227"/>
      <c r="PO45" s="227"/>
      <c r="PP45" s="227"/>
      <c r="PQ45" s="227"/>
      <c r="PR45" s="227"/>
      <c r="PS45" s="227"/>
      <c r="PT45" s="227"/>
      <c r="PU45" s="227"/>
      <c r="PV45" s="227"/>
      <c r="PW45" s="227"/>
      <c r="PX45" s="227"/>
      <c r="PY45" s="227"/>
      <c r="PZ45" s="227"/>
      <c r="QA45" s="227"/>
      <c r="QB45" s="227"/>
      <c r="QC45" s="227"/>
      <c r="QD45" s="227"/>
      <c r="QE45" s="227"/>
      <c r="QF45" s="227"/>
      <c r="QG45" s="227"/>
      <c r="QH45" s="227"/>
      <c r="QI45" s="227"/>
      <c r="QJ45" s="227"/>
      <c r="QK45" s="227"/>
      <c r="QL45" s="227"/>
      <c r="QM45" s="227"/>
      <c r="QN45" s="227"/>
      <c r="QO45" s="227"/>
      <c r="QP45" s="227"/>
      <c r="QQ45" s="227"/>
      <c r="QR45" s="227"/>
      <c r="QS45" s="227"/>
      <c r="QT45" s="227"/>
      <c r="QU45" s="227"/>
      <c r="QV45" s="227"/>
      <c r="QW45" s="227"/>
      <c r="QX45" s="227"/>
      <c r="QY45" s="227"/>
      <c r="QZ45" s="227"/>
      <c r="RA45" s="227"/>
      <c r="RB45" s="227"/>
      <c r="RC45" s="227"/>
      <c r="RD45" s="227"/>
      <c r="RE45" s="227"/>
      <c r="RF45" s="227"/>
      <c r="RG45" s="227"/>
      <c r="RH45" s="227"/>
    </row>
    <row r="46" spans="1:476" ht="15.75" customHeight="1">
      <c r="A46" s="202"/>
      <c r="B46" s="202"/>
      <c r="C46" s="202"/>
      <c r="D46" s="202"/>
      <c r="E46" s="394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  <c r="NX46" s="50"/>
      <c r="NY46" s="50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50"/>
      <c r="OK46" s="50"/>
      <c r="OL46" s="50"/>
      <c r="OM46" s="50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50"/>
      <c r="OY46" s="50"/>
      <c r="OZ46" s="50"/>
      <c r="PA46" s="50"/>
      <c r="PB46" s="50"/>
      <c r="PC46" s="50"/>
      <c r="PD46" s="50"/>
      <c r="PE46" s="50"/>
      <c r="PF46" s="50"/>
      <c r="PG46" s="50"/>
      <c r="PH46" s="50"/>
      <c r="PI46" s="50"/>
      <c r="PJ46" s="50"/>
      <c r="PK46" s="50"/>
      <c r="PL46" s="50"/>
      <c r="PM46" s="50"/>
      <c r="PN46" s="50"/>
      <c r="PO46" s="50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50"/>
      <c r="QA46" s="50"/>
      <c r="QB46" s="50"/>
      <c r="QC46" s="50"/>
      <c r="QD46" s="50"/>
      <c r="QE46" s="50"/>
      <c r="QF46" s="50"/>
      <c r="QG46" s="50"/>
      <c r="QH46" s="50"/>
      <c r="QI46" s="50"/>
      <c r="QJ46" s="50"/>
      <c r="QK46" s="50"/>
      <c r="QL46" s="50"/>
      <c r="QM46" s="50"/>
      <c r="QN46" s="50"/>
      <c r="QO46" s="50"/>
      <c r="QP46" s="50"/>
      <c r="QQ46" s="50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50"/>
      <c r="RC46" s="50"/>
      <c r="RD46" s="50"/>
      <c r="RE46" s="50"/>
      <c r="RF46" s="50"/>
      <c r="RG46" s="50"/>
      <c r="RH46" s="50"/>
    </row>
    <row r="47" spans="1:476" ht="17.25" customHeight="1">
      <c r="A47" s="50"/>
      <c r="B47" s="231" t="s">
        <v>33</v>
      </c>
      <c r="C47" s="232"/>
      <c r="D47" s="233"/>
      <c r="E47" s="235">
        <f>SUM(H47:AR47)</f>
        <v>0</v>
      </c>
      <c r="F47" s="234"/>
      <c r="G47" s="234"/>
      <c r="H47" s="235">
        <f t="shared" ref="H47:AQ47" si="212">SUM(H40:H46)</f>
        <v>0</v>
      </c>
      <c r="I47" s="235">
        <f t="shared" si="212"/>
        <v>0</v>
      </c>
      <c r="J47" s="235">
        <f t="shared" si="212"/>
        <v>0</v>
      </c>
      <c r="K47" s="235">
        <f t="shared" si="212"/>
        <v>0</v>
      </c>
      <c r="L47" s="235">
        <f t="shared" si="212"/>
        <v>0</v>
      </c>
      <c r="M47" s="235">
        <f t="shared" si="212"/>
        <v>0</v>
      </c>
      <c r="N47" s="235">
        <f t="shared" si="212"/>
        <v>0</v>
      </c>
      <c r="O47" s="235">
        <f t="shared" si="212"/>
        <v>0</v>
      </c>
      <c r="P47" s="235">
        <f t="shared" si="212"/>
        <v>0</v>
      </c>
      <c r="Q47" s="235">
        <f t="shared" si="212"/>
        <v>0</v>
      </c>
      <c r="R47" s="235">
        <f t="shared" si="212"/>
        <v>0</v>
      </c>
      <c r="S47" s="235">
        <f t="shared" si="212"/>
        <v>0</v>
      </c>
      <c r="T47" s="235">
        <f t="shared" si="212"/>
        <v>0</v>
      </c>
      <c r="U47" s="235">
        <f t="shared" si="212"/>
        <v>0</v>
      </c>
      <c r="V47" s="235">
        <f t="shared" si="212"/>
        <v>0</v>
      </c>
      <c r="W47" s="235">
        <f t="shared" si="212"/>
        <v>0</v>
      </c>
      <c r="X47" s="235">
        <f t="shared" si="212"/>
        <v>0</v>
      </c>
      <c r="Y47" s="235">
        <f t="shared" si="212"/>
        <v>0</v>
      </c>
      <c r="Z47" s="235">
        <f t="shared" si="212"/>
        <v>0</v>
      </c>
      <c r="AA47" s="235">
        <f t="shared" si="212"/>
        <v>0</v>
      </c>
      <c r="AB47" s="235">
        <f t="shared" si="212"/>
        <v>0</v>
      </c>
      <c r="AC47" s="235">
        <f t="shared" si="212"/>
        <v>0</v>
      </c>
      <c r="AD47" s="235">
        <f t="shared" si="212"/>
        <v>0</v>
      </c>
      <c r="AE47" s="235">
        <f t="shared" si="212"/>
        <v>0</v>
      </c>
      <c r="AF47" s="235">
        <f t="shared" si="212"/>
        <v>0</v>
      </c>
      <c r="AG47" s="235">
        <f t="shared" si="212"/>
        <v>0</v>
      </c>
      <c r="AH47" s="235">
        <f t="shared" si="212"/>
        <v>0</v>
      </c>
      <c r="AI47" s="235">
        <f t="shared" si="212"/>
        <v>0</v>
      </c>
      <c r="AJ47" s="235">
        <f t="shared" si="212"/>
        <v>0</v>
      </c>
      <c r="AK47" s="235">
        <f t="shared" si="212"/>
        <v>0</v>
      </c>
      <c r="AL47" s="235">
        <f t="shared" si="212"/>
        <v>0</v>
      </c>
      <c r="AM47" s="235">
        <f t="shared" si="212"/>
        <v>0</v>
      </c>
      <c r="AN47" s="235">
        <f t="shared" si="212"/>
        <v>0</v>
      </c>
      <c r="AO47" s="235">
        <f t="shared" si="212"/>
        <v>0</v>
      </c>
      <c r="AP47" s="235">
        <f t="shared" si="212"/>
        <v>0</v>
      </c>
      <c r="AQ47" s="235">
        <f t="shared" si="212"/>
        <v>0</v>
      </c>
      <c r="AR47" s="82"/>
      <c r="AS47" s="235">
        <f t="shared" ref="AS47:DD47" si="213">SUM(AS40:AS46)</f>
        <v>0</v>
      </c>
      <c r="AT47" s="235">
        <f t="shared" si="213"/>
        <v>0</v>
      </c>
      <c r="AU47" s="235">
        <f t="shared" si="213"/>
        <v>0</v>
      </c>
      <c r="AV47" s="235">
        <f t="shared" si="213"/>
        <v>0</v>
      </c>
      <c r="AW47" s="235">
        <f t="shared" si="213"/>
        <v>0</v>
      </c>
      <c r="AX47" s="235">
        <f t="shared" si="213"/>
        <v>0</v>
      </c>
      <c r="AY47" s="235">
        <f t="shared" si="213"/>
        <v>0</v>
      </c>
      <c r="AZ47" s="235">
        <f t="shared" si="213"/>
        <v>0</v>
      </c>
      <c r="BA47" s="235">
        <f t="shared" si="213"/>
        <v>0</v>
      </c>
      <c r="BB47" s="235">
        <f t="shared" si="213"/>
        <v>0</v>
      </c>
      <c r="BC47" s="235">
        <f t="shared" si="213"/>
        <v>0</v>
      </c>
      <c r="BD47" s="235">
        <f t="shared" si="213"/>
        <v>0</v>
      </c>
      <c r="BE47" s="235">
        <f t="shared" si="213"/>
        <v>0</v>
      </c>
      <c r="BF47" s="235">
        <f t="shared" si="213"/>
        <v>0</v>
      </c>
      <c r="BG47" s="235">
        <f t="shared" si="213"/>
        <v>0</v>
      </c>
      <c r="BH47" s="235">
        <f t="shared" si="213"/>
        <v>0</v>
      </c>
      <c r="BI47" s="235">
        <f t="shared" si="213"/>
        <v>0</v>
      </c>
      <c r="BJ47" s="235">
        <f t="shared" si="213"/>
        <v>0</v>
      </c>
      <c r="BK47" s="235">
        <f t="shared" si="213"/>
        <v>0</v>
      </c>
      <c r="BL47" s="235">
        <f t="shared" si="213"/>
        <v>0</v>
      </c>
      <c r="BM47" s="235">
        <f t="shared" si="213"/>
        <v>0</v>
      </c>
      <c r="BN47" s="235">
        <f t="shared" si="213"/>
        <v>0</v>
      </c>
      <c r="BO47" s="235">
        <f t="shared" si="213"/>
        <v>0</v>
      </c>
      <c r="BP47" s="235">
        <f t="shared" si="213"/>
        <v>0</v>
      </c>
      <c r="BQ47" s="235">
        <f t="shared" si="213"/>
        <v>0</v>
      </c>
      <c r="BR47" s="235">
        <f t="shared" si="213"/>
        <v>0</v>
      </c>
      <c r="BS47" s="235">
        <f t="shared" si="213"/>
        <v>0</v>
      </c>
      <c r="BT47" s="235">
        <f t="shared" si="213"/>
        <v>0</v>
      </c>
      <c r="BU47" s="235">
        <f t="shared" si="213"/>
        <v>0</v>
      </c>
      <c r="BV47" s="235">
        <f t="shared" si="213"/>
        <v>0</v>
      </c>
      <c r="BW47" s="235">
        <f t="shared" si="213"/>
        <v>0</v>
      </c>
      <c r="BX47" s="235">
        <f t="shared" si="213"/>
        <v>0</v>
      </c>
      <c r="BY47" s="235">
        <f t="shared" si="213"/>
        <v>0</v>
      </c>
      <c r="BZ47" s="235">
        <f t="shared" si="213"/>
        <v>0</v>
      </c>
      <c r="CA47" s="235">
        <f t="shared" si="213"/>
        <v>0</v>
      </c>
      <c r="CB47" s="235">
        <f t="shared" si="213"/>
        <v>0</v>
      </c>
      <c r="CC47" s="235">
        <f t="shared" si="213"/>
        <v>0</v>
      </c>
      <c r="CD47" s="235">
        <f t="shared" si="213"/>
        <v>0</v>
      </c>
      <c r="CE47" s="235">
        <f t="shared" si="213"/>
        <v>0</v>
      </c>
      <c r="CF47" s="235">
        <f t="shared" si="213"/>
        <v>0</v>
      </c>
      <c r="CG47" s="235">
        <f t="shared" si="213"/>
        <v>0</v>
      </c>
      <c r="CH47" s="235">
        <f t="shared" si="213"/>
        <v>0</v>
      </c>
      <c r="CI47" s="235">
        <f t="shared" si="213"/>
        <v>0</v>
      </c>
      <c r="CJ47" s="235">
        <f t="shared" si="213"/>
        <v>0</v>
      </c>
      <c r="CK47" s="235">
        <f t="shared" si="213"/>
        <v>0</v>
      </c>
      <c r="CL47" s="235">
        <f t="shared" si="213"/>
        <v>0</v>
      </c>
      <c r="CM47" s="235">
        <f t="shared" si="213"/>
        <v>0</v>
      </c>
      <c r="CN47" s="235">
        <f t="shared" si="213"/>
        <v>0</v>
      </c>
      <c r="CO47" s="235">
        <f t="shared" si="213"/>
        <v>0</v>
      </c>
      <c r="CP47" s="235">
        <f t="shared" si="213"/>
        <v>0</v>
      </c>
      <c r="CQ47" s="235">
        <f t="shared" si="213"/>
        <v>0</v>
      </c>
      <c r="CR47" s="235">
        <f t="shared" si="213"/>
        <v>0</v>
      </c>
      <c r="CS47" s="235">
        <f t="shared" si="213"/>
        <v>0</v>
      </c>
      <c r="CT47" s="235">
        <f t="shared" si="213"/>
        <v>0</v>
      </c>
      <c r="CU47" s="235">
        <f t="shared" si="213"/>
        <v>0</v>
      </c>
      <c r="CV47" s="235">
        <f t="shared" si="213"/>
        <v>0</v>
      </c>
      <c r="CW47" s="235">
        <f t="shared" si="213"/>
        <v>0</v>
      </c>
      <c r="CX47" s="235">
        <f t="shared" si="213"/>
        <v>0</v>
      </c>
      <c r="CY47" s="235">
        <f t="shared" si="213"/>
        <v>0</v>
      </c>
      <c r="CZ47" s="235">
        <f t="shared" si="213"/>
        <v>0</v>
      </c>
      <c r="DA47" s="235">
        <f t="shared" si="213"/>
        <v>0</v>
      </c>
      <c r="DB47" s="235">
        <f t="shared" si="213"/>
        <v>0</v>
      </c>
      <c r="DC47" s="235">
        <f t="shared" si="213"/>
        <v>0</v>
      </c>
      <c r="DD47" s="235">
        <f t="shared" si="213"/>
        <v>0</v>
      </c>
      <c r="DE47" s="235">
        <f t="shared" ref="DE47:FP47" si="214">SUM(DE40:DE46)</f>
        <v>0</v>
      </c>
      <c r="DF47" s="235">
        <f t="shared" si="214"/>
        <v>0</v>
      </c>
      <c r="DG47" s="235">
        <f t="shared" si="214"/>
        <v>0</v>
      </c>
      <c r="DH47" s="235">
        <f t="shared" si="214"/>
        <v>0</v>
      </c>
      <c r="DI47" s="235">
        <f t="shared" si="214"/>
        <v>0</v>
      </c>
      <c r="DJ47" s="235">
        <f t="shared" si="214"/>
        <v>0</v>
      </c>
      <c r="DK47" s="235">
        <f t="shared" si="214"/>
        <v>0</v>
      </c>
      <c r="DL47" s="235">
        <f t="shared" si="214"/>
        <v>0</v>
      </c>
      <c r="DM47" s="235">
        <f t="shared" si="214"/>
        <v>0</v>
      </c>
      <c r="DN47" s="235">
        <f t="shared" si="214"/>
        <v>0</v>
      </c>
      <c r="DO47" s="235">
        <f t="shared" si="214"/>
        <v>0</v>
      </c>
      <c r="DP47" s="235">
        <f t="shared" si="214"/>
        <v>0</v>
      </c>
      <c r="DQ47" s="235">
        <f t="shared" si="214"/>
        <v>0</v>
      </c>
      <c r="DR47" s="235">
        <f t="shared" si="214"/>
        <v>0</v>
      </c>
      <c r="DS47" s="235">
        <f t="shared" si="214"/>
        <v>0</v>
      </c>
      <c r="DT47" s="235">
        <f t="shared" si="214"/>
        <v>0</v>
      </c>
      <c r="DU47" s="235">
        <f t="shared" si="214"/>
        <v>0</v>
      </c>
      <c r="DV47" s="235">
        <f t="shared" si="214"/>
        <v>0</v>
      </c>
      <c r="DW47" s="235">
        <f t="shared" si="214"/>
        <v>0</v>
      </c>
      <c r="DX47" s="235">
        <f t="shared" si="214"/>
        <v>0</v>
      </c>
      <c r="DY47" s="235">
        <f t="shared" si="214"/>
        <v>0</v>
      </c>
      <c r="DZ47" s="235">
        <f t="shared" si="214"/>
        <v>0</v>
      </c>
      <c r="EA47" s="235">
        <f t="shared" si="214"/>
        <v>0</v>
      </c>
      <c r="EB47" s="235">
        <f t="shared" si="214"/>
        <v>0</v>
      </c>
      <c r="EC47" s="235">
        <f t="shared" si="214"/>
        <v>0</v>
      </c>
      <c r="ED47" s="235">
        <f t="shared" si="214"/>
        <v>0</v>
      </c>
      <c r="EE47" s="235">
        <f t="shared" si="214"/>
        <v>0</v>
      </c>
      <c r="EF47" s="235">
        <f t="shared" si="214"/>
        <v>0</v>
      </c>
      <c r="EG47" s="235">
        <f t="shared" si="214"/>
        <v>0</v>
      </c>
      <c r="EH47" s="235">
        <f t="shared" si="214"/>
        <v>0</v>
      </c>
      <c r="EI47" s="235">
        <f t="shared" si="214"/>
        <v>0</v>
      </c>
      <c r="EJ47" s="235">
        <f t="shared" si="214"/>
        <v>0</v>
      </c>
      <c r="EK47" s="235">
        <f t="shared" si="214"/>
        <v>0</v>
      </c>
      <c r="EL47" s="235">
        <f t="shared" si="214"/>
        <v>0</v>
      </c>
      <c r="EM47" s="235">
        <f t="shared" si="214"/>
        <v>0</v>
      </c>
      <c r="EN47" s="235">
        <f t="shared" si="214"/>
        <v>0</v>
      </c>
      <c r="EO47" s="235">
        <f t="shared" si="214"/>
        <v>0</v>
      </c>
      <c r="EP47" s="235">
        <f t="shared" si="214"/>
        <v>0</v>
      </c>
      <c r="EQ47" s="235">
        <f t="shared" si="214"/>
        <v>0</v>
      </c>
      <c r="ER47" s="235">
        <f t="shared" si="214"/>
        <v>0</v>
      </c>
      <c r="ES47" s="235">
        <f t="shared" si="214"/>
        <v>0</v>
      </c>
      <c r="ET47" s="235">
        <f t="shared" si="214"/>
        <v>0</v>
      </c>
      <c r="EU47" s="235">
        <f t="shared" si="214"/>
        <v>0</v>
      </c>
      <c r="EV47" s="235">
        <f t="shared" si="214"/>
        <v>0</v>
      </c>
      <c r="EW47" s="235">
        <f t="shared" si="214"/>
        <v>0</v>
      </c>
      <c r="EX47" s="235">
        <f t="shared" si="214"/>
        <v>0</v>
      </c>
      <c r="EY47" s="235">
        <f t="shared" si="214"/>
        <v>0</v>
      </c>
      <c r="EZ47" s="235">
        <f t="shared" si="214"/>
        <v>0</v>
      </c>
      <c r="FA47" s="235">
        <f t="shared" si="214"/>
        <v>0</v>
      </c>
      <c r="FB47" s="235">
        <f t="shared" si="214"/>
        <v>0</v>
      </c>
      <c r="FC47" s="235">
        <f t="shared" si="214"/>
        <v>0</v>
      </c>
      <c r="FD47" s="235">
        <f t="shared" si="214"/>
        <v>0</v>
      </c>
      <c r="FE47" s="235">
        <f t="shared" si="214"/>
        <v>0</v>
      </c>
      <c r="FF47" s="235">
        <f t="shared" si="214"/>
        <v>0</v>
      </c>
      <c r="FG47" s="235">
        <f t="shared" si="214"/>
        <v>0</v>
      </c>
      <c r="FH47" s="235">
        <f t="shared" si="214"/>
        <v>0</v>
      </c>
      <c r="FI47" s="235">
        <f t="shared" si="214"/>
        <v>0</v>
      </c>
      <c r="FJ47" s="235">
        <f t="shared" si="214"/>
        <v>0</v>
      </c>
      <c r="FK47" s="235">
        <f t="shared" si="214"/>
        <v>0</v>
      </c>
      <c r="FL47" s="235">
        <f t="shared" si="214"/>
        <v>0</v>
      </c>
      <c r="FM47" s="235">
        <f t="shared" si="214"/>
        <v>0</v>
      </c>
      <c r="FN47" s="235">
        <f t="shared" si="214"/>
        <v>0</v>
      </c>
      <c r="FO47" s="235">
        <f t="shared" si="214"/>
        <v>0</v>
      </c>
      <c r="FP47" s="235">
        <f t="shared" si="214"/>
        <v>0</v>
      </c>
      <c r="FQ47" s="235">
        <f t="shared" ref="FQ47:IB47" si="215">SUM(FQ40:FQ46)</f>
        <v>0</v>
      </c>
      <c r="FR47" s="235">
        <f t="shared" si="215"/>
        <v>0</v>
      </c>
      <c r="FS47" s="235">
        <f t="shared" si="215"/>
        <v>0</v>
      </c>
      <c r="FT47" s="235">
        <f t="shared" si="215"/>
        <v>0</v>
      </c>
      <c r="FU47" s="235">
        <f t="shared" si="215"/>
        <v>0</v>
      </c>
      <c r="FV47" s="235">
        <f t="shared" si="215"/>
        <v>0</v>
      </c>
      <c r="FW47" s="235">
        <f t="shared" si="215"/>
        <v>0</v>
      </c>
      <c r="FX47" s="235">
        <f t="shared" si="215"/>
        <v>0</v>
      </c>
      <c r="FY47" s="235">
        <f t="shared" si="215"/>
        <v>0</v>
      </c>
      <c r="FZ47" s="235">
        <f t="shared" si="215"/>
        <v>0</v>
      </c>
      <c r="GA47" s="235">
        <f t="shared" si="215"/>
        <v>0</v>
      </c>
      <c r="GB47" s="235">
        <f t="shared" si="215"/>
        <v>0</v>
      </c>
      <c r="GC47" s="235">
        <f t="shared" si="215"/>
        <v>0</v>
      </c>
      <c r="GD47" s="235">
        <f t="shared" si="215"/>
        <v>0</v>
      </c>
      <c r="GE47" s="235">
        <f t="shared" si="215"/>
        <v>0</v>
      </c>
      <c r="GF47" s="235">
        <f t="shared" si="215"/>
        <v>0</v>
      </c>
      <c r="GG47" s="235">
        <f t="shared" si="215"/>
        <v>0</v>
      </c>
      <c r="GH47" s="235">
        <f t="shared" si="215"/>
        <v>0</v>
      </c>
      <c r="GI47" s="235">
        <f t="shared" si="215"/>
        <v>0</v>
      </c>
      <c r="GJ47" s="235">
        <f t="shared" si="215"/>
        <v>0</v>
      </c>
      <c r="GK47" s="235">
        <f t="shared" si="215"/>
        <v>0</v>
      </c>
      <c r="GL47" s="235">
        <f t="shared" si="215"/>
        <v>0</v>
      </c>
      <c r="GM47" s="235">
        <f t="shared" si="215"/>
        <v>0</v>
      </c>
      <c r="GN47" s="235">
        <f t="shared" si="215"/>
        <v>0</v>
      </c>
      <c r="GO47" s="235">
        <f t="shared" si="215"/>
        <v>0</v>
      </c>
      <c r="GP47" s="235">
        <f t="shared" si="215"/>
        <v>0</v>
      </c>
      <c r="GQ47" s="235">
        <f t="shared" si="215"/>
        <v>0</v>
      </c>
      <c r="GR47" s="235">
        <f t="shared" si="215"/>
        <v>0</v>
      </c>
      <c r="GS47" s="235">
        <f t="shared" si="215"/>
        <v>0</v>
      </c>
      <c r="GT47" s="235">
        <f t="shared" si="215"/>
        <v>0</v>
      </c>
      <c r="GU47" s="235">
        <f t="shared" si="215"/>
        <v>0</v>
      </c>
      <c r="GV47" s="235">
        <f t="shared" si="215"/>
        <v>0</v>
      </c>
      <c r="GW47" s="235">
        <f t="shared" si="215"/>
        <v>0</v>
      </c>
      <c r="GX47" s="235">
        <f t="shared" si="215"/>
        <v>0</v>
      </c>
      <c r="GY47" s="235">
        <f t="shared" si="215"/>
        <v>0</v>
      </c>
      <c r="GZ47" s="235">
        <f t="shared" si="215"/>
        <v>0</v>
      </c>
      <c r="HA47" s="235">
        <f t="shared" si="215"/>
        <v>0</v>
      </c>
      <c r="HB47" s="235">
        <f t="shared" si="215"/>
        <v>0</v>
      </c>
      <c r="HC47" s="235">
        <f t="shared" si="215"/>
        <v>0</v>
      </c>
      <c r="HD47" s="235">
        <f t="shared" si="215"/>
        <v>0</v>
      </c>
      <c r="HE47" s="235">
        <f t="shared" si="215"/>
        <v>0</v>
      </c>
      <c r="HF47" s="235">
        <f t="shared" si="215"/>
        <v>0</v>
      </c>
      <c r="HG47" s="235">
        <f t="shared" si="215"/>
        <v>0</v>
      </c>
      <c r="HH47" s="235">
        <f t="shared" si="215"/>
        <v>0</v>
      </c>
      <c r="HI47" s="235">
        <f t="shared" si="215"/>
        <v>0</v>
      </c>
      <c r="HJ47" s="235">
        <f t="shared" si="215"/>
        <v>0</v>
      </c>
      <c r="HK47" s="235">
        <f t="shared" si="215"/>
        <v>0</v>
      </c>
      <c r="HL47" s="235">
        <f t="shared" si="215"/>
        <v>0</v>
      </c>
      <c r="HM47" s="235">
        <f t="shared" si="215"/>
        <v>0</v>
      </c>
      <c r="HN47" s="235">
        <f t="shared" si="215"/>
        <v>0</v>
      </c>
      <c r="HO47" s="235">
        <f t="shared" si="215"/>
        <v>0</v>
      </c>
      <c r="HP47" s="235">
        <f t="shared" si="215"/>
        <v>0</v>
      </c>
      <c r="HQ47" s="235">
        <f t="shared" si="215"/>
        <v>0</v>
      </c>
      <c r="HR47" s="235">
        <f t="shared" si="215"/>
        <v>0</v>
      </c>
      <c r="HS47" s="235">
        <f t="shared" si="215"/>
        <v>0</v>
      </c>
      <c r="HT47" s="235">
        <f t="shared" si="215"/>
        <v>0</v>
      </c>
      <c r="HU47" s="235">
        <f t="shared" si="215"/>
        <v>0</v>
      </c>
      <c r="HV47" s="235">
        <f t="shared" si="215"/>
        <v>0</v>
      </c>
      <c r="HW47" s="235">
        <f t="shared" si="215"/>
        <v>0</v>
      </c>
      <c r="HX47" s="235">
        <f t="shared" si="215"/>
        <v>0</v>
      </c>
      <c r="HY47" s="235">
        <f t="shared" si="215"/>
        <v>0</v>
      </c>
      <c r="HZ47" s="235">
        <f t="shared" si="215"/>
        <v>0</v>
      </c>
      <c r="IA47" s="235">
        <f t="shared" si="215"/>
        <v>0</v>
      </c>
      <c r="IB47" s="235">
        <f t="shared" si="215"/>
        <v>0</v>
      </c>
      <c r="IC47" s="235">
        <f t="shared" ref="IC47:KN47" si="216">SUM(IC40:IC46)</f>
        <v>0</v>
      </c>
      <c r="ID47" s="235">
        <f t="shared" si="216"/>
        <v>0</v>
      </c>
      <c r="IE47" s="235">
        <f t="shared" si="216"/>
        <v>0</v>
      </c>
      <c r="IF47" s="235">
        <f t="shared" si="216"/>
        <v>0</v>
      </c>
      <c r="IG47" s="235">
        <f t="shared" si="216"/>
        <v>0</v>
      </c>
      <c r="IH47" s="235">
        <f t="shared" si="216"/>
        <v>0</v>
      </c>
      <c r="II47" s="235">
        <f t="shared" si="216"/>
        <v>0</v>
      </c>
      <c r="IJ47" s="235">
        <f t="shared" si="216"/>
        <v>0</v>
      </c>
      <c r="IK47" s="235">
        <f t="shared" si="216"/>
        <v>0</v>
      </c>
      <c r="IL47" s="235">
        <f t="shared" si="216"/>
        <v>0</v>
      </c>
      <c r="IM47" s="235">
        <f t="shared" si="216"/>
        <v>0</v>
      </c>
      <c r="IN47" s="235">
        <f t="shared" si="216"/>
        <v>0</v>
      </c>
      <c r="IO47" s="235">
        <f t="shared" si="216"/>
        <v>0</v>
      </c>
      <c r="IP47" s="235">
        <f t="shared" si="216"/>
        <v>0</v>
      </c>
      <c r="IQ47" s="235">
        <f t="shared" si="216"/>
        <v>0</v>
      </c>
      <c r="IR47" s="235">
        <f t="shared" si="216"/>
        <v>0</v>
      </c>
      <c r="IS47" s="235">
        <f t="shared" si="216"/>
        <v>0</v>
      </c>
      <c r="IT47" s="235">
        <f t="shared" si="216"/>
        <v>0</v>
      </c>
      <c r="IU47" s="235">
        <f t="shared" si="216"/>
        <v>0</v>
      </c>
      <c r="IV47" s="235">
        <f t="shared" si="216"/>
        <v>0</v>
      </c>
      <c r="IW47" s="235">
        <f t="shared" si="216"/>
        <v>0</v>
      </c>
      <c r="IX47" s="235">
        <f t="shared" si="216"/>
        <v>0</v>
      </c>
      <c r="IY47" s="235">
        <f t="shared" si="216"/>
        <v>0</v>
      </c>
      <c r="IZ47" s="235">
        <f t="shared" si="216"/>
        <v>0</v>
      </c>
      <c r="JA47" s="235">
        <f t="shared" si="216"/>
        <v>0</v>
      </c>
      <c r="JB47" s="235">
        <f t="shared" si="216"/>
        <v>0</v>
      </c>
      <c r="JC47" s="235">
        <f t="shared" si="216"/>
        <v>0</v>
      </c>
      <c r="JD47" s="235">
        <f t="shared" si="216"/>
        <v>0</v>
      </c>
      <c r="JE47" s="235">
        <f t="shared" si="216"/>
        <v>0</v>
      </c>
      <c r="JF47" s="235">
        <f t="shared" si="216"/>
        <v>0</v>
      </c>
      <c r="JG47" s="235">
        <f t="shared" si="216"/>
        <v>0</v>
      </c>
      <c r="JH47" s="235">
        <f t="shared" si="216"/>
        <v>0</v>
      </c>
      <c r="JI47" s="235">
        <f t="shared" si="216"/>
        <v>0</v>
      </c>
      <c r="JJ47" s="235">
        <f t="shared" si="216"/>
        <v>0</v>
      </c>
      <c r="JK47" s="235">
        <f t="shared" si="216"/>
        <v>0</v>
      </c>
      <c r="JL47" s="235">
        <f t="shared" si="216"/>
        <v>0</v>
      </c>
      <c r="JM47" s="235">
        <f t="shared" si="216"/>
        <v>0</v>
      </c>
      <c r="JN47" s="235">
        <f t="shared" si="216"/>
        <v>0</v>
      </c>
      <c r="JO47" s="235">
        <f t="shared" si="216"/>
        <v>0</v>
      </c>
      <c r="JP47" s="235">
        <f t="shared" si="216"/>
        <v>0</v>
      </c>
      <c r="JQ47" s="235">
        <f t="shared" si="216"/>
        <v>0</v>
      </c>
      <c r="JR47" s="235">
        <f t="shared" si="216"/>
        <v>0</v>
      </c>
      <c r="JS47" s="235">
        <f t="shared" si="216"/>
        <v>0</v>
      </c>
      <c r="JT47" s="235">
        <f t="shared" si="216"/>
        <v>0</v>
      </c>
      <c r="JU47" s="235">
        <f t="shared" si="216"/>
        <v>0</v>
      </c>
      <c r="JV47" s="235">
        <f t="shared" si="216"/>
        <v>0</v>
      </c>
      <c r="JW47" s="235">
        <f t="shared" si="216"/>
        <v>0</v>
      </c>
      <c r="JX47" s="235">
        <f t="shared" si="216"/>
        <v>0</v>
      </c>
      <c r="JY47" s="235">
        <f t="shared" si="216"/>
        <v>0</v>
      </c>
      <c r="JZ47" s="235">
        <f t="shared" si="216"/>
        <v>0</v>
      </c>
      <c r="KA47" s="235">
        <f t="shared" si="216"/>
        <v>0</v>
      </c>
      <c r="KB47" s="235">
        <f t="shared" si="216"/>
        <v>0</v>
      </c>
      <c r="KC47" s="235">
        <f t="shared" si="216"/>
        <v>0</v>
      </c>
      <c r="KD47" s="235">
        <f t="shared" si="216"/>
        <v>0</v>
      </c>
      <c r="KE47" s="235">
        <f t="shared" si="216"/>
        <v>0</v>
      </c>
      <c r="KF47" s="235">
        <f t="shared" si="216"/>
        <v>0</v>
      </c>
      <c r="KG47" s="235">
        <f t="shared" si="216"/>
        <v>0</v>
      </c>
      <c r="KH47" s="235">
        <f t="shared" si="216"/>
        <v>0</v>
      </c>
      <c r="KI47" s="235">
        <f t="shared" si="216"/>
        <v>0</v>
      </c>
      <c r="KJ47" s="235">
        <f t="shared" si="216"/>
        <v>0</v>
      </c>
      <c r="KK47" s="235">
        <f t="shared" si="216"/>
        <v>0</v>
      </c>
      <c r="KL47" s="235">
        <f t="shared" si="216"/>
        <v>0</v>
      </c>
      <c r="KM47" s="235">
        <f t="shared" si="216"/>
        <v>0</v>
      </c>
      <c r="KN47" s="235">
        <f t="shared" si="216"/>
        <v>0</v>
      </c>
      <c r="KO47" s="235">
        <f t="shared" ref="KO47:MZ47" si="217">SUM(KO40:KO46)</f>
        <v>0</v>
      </c>
      <c r="KP47" s="235">
        <f t="shared" si="217"/>
        <v>0</v>
      </c>
      <c r="KQ47" s="235">
        <f t="shared" si="217"/>
        <v>0</v>
      </c>
      <c r="KR47" s="235">
        <f t="shared" si="217"/>
        <v>0</v>
      </c>
      <c r="KS47" s="235">
        <f t="shared" si="217"/>
        <v>0</v>
      </c>
      <c r="KT47" s="235">
        <f t="shared" si="217"/>
        <v>0</v>
      </c>
      <c r="KU47" s="235">
        <f t="shared" si="217"/>
        <v>0</v>
      </c>
      <c r="KV47" s="235">
        <f t="shared" si="217"/>
        <v>0</v>
      </c>
      <c r="KW47" s="235">
        <f t="shared" si="217"/>
        <v>0</v>
      </c>
      <c r="KX47" s="235">
        <f t="shared" si="217"/>
        <v>0</v>
      </c>
      <c r="KY47" s="235">
        <f t="shared" si="217"/>
        <v>0</v>
      </c>
      <c r="KZ47" s="235">
        <f t="shared" si="217"/>
        <v>0</v>
      </c>
      <c r="LA47" s="235">
        <f t="shared" si="217"/>
        <v>0</v>
      </c>
      <c r="LB47" s="235">
        <f t="shared" si="217"/>
        <v>0</v>
      </c>
      <c r="LC47" s="235">
        <f t="shared" si="217"/>
        <v>0</v>
      </c>
      <c r="LD47" s="235">
        <f t="shared" si="217"/>
        <v>0</v>
      </c>
      <c r="LE47" s="235">
        <f t="shared" si="217"/>
        <v>0</v>
      </c>
      <c r="LF47" s="235">
        <f t="shared" si="217"/>
        <v>0</v>
      </c>
      <c r="LG47" s="235">
        <f t="shared" si="217"/>
        <v>0</v>
      </c>
      <c r="LH47" s="235">
        <f t="shared" si="217"/>
        <v>0</v>
      </c>
      <c r="LI47" s="235">
        <f t="shared" si="217"/>
        <v>0</v>
      </c>
      <c r="LJ47" s="235">
        <f t="shared" si="217"/>
        <v>0</v>
      </c>
      <c r="LK47" s="235">
        <f t="shared" si="217"/>
        <v>0</v>
      </c>
      <c r="LL47" s="235">
        <f t="shared" si="217"/>
        <v>0</v>
      </c>
      <c r="LM47" s="235">
        <f t="shared" si="217"/>
        <v>0</v>
      </c>
      <c r="LN47" s="235">
        <f t="shared" si="217"/>
        <v>0</v>
      </c>
      <c r="LO47" s="235">
        <f t="shared" si="217"/>
        <v>0</v>
      </c>
      <c r="LP47" s="235">
        <f t="shared" si="217"/>
        <v>0</v>
      </c>
      <c r="LQ47" s="235">
        <f t="shared" si="217"/>
        <v>0</v>
      </c>
      <c r="LR47" s="235">
        <f t="shared" si="217"/>
        <v>0</v>
      </c>
      <c r="LS47" s="235">
        <f t="shared" si="217"/>
        <v>0</v>
      </c>
      <c r="LT47" s="235">
        <f t="shared" si="217"/>
        <v>0</v>
      </c>
      <c r="LU47" s="235">
        <f t="shared" si="217"/>
        <v>0</v>
      </c>
      <c r="LV47" s="235">
        <f t="shared" si="217"/>
        <v>0</v>
      </c>
      <c r="LW47" s="235">
        <f t="shared" si="217"/>
        <v>0</v>
      </c>
      <c r="LX47" s="235">
        <f t="shared" si="217"/>
        <v>0</v>
      </c>
      <c r="LY47" s="235">
        <f t="shared" si="217"/>
        <v>0</v>
      </c>
      <c r="LZ47" s="235">
        <f t="shared" si="217"/>
        <v>0</v>
      </c>
      <c r="MA47" s="235">
        <f t="shared" si="217"/>
        <v>0</v>
      </c>
      <c r="MB47" s="235">
        <f t="shared" si="217"/>
        <v>0</v>
      </c>
      <c r="MC47" s="235">
        <f t="shared" si="217"/>
        <v>0</v>
      </c>
      <c r="MD47" s="235">
        <f t="shared" si="217"/>
        <v>0</v>
      </c>
      <c r="ME47" s="235">
        <f t="shared" si="217"/>
        <v>0</v>
      </c>
      <c r="MF47" s="235">
        <f t="shared" si="217"/>
        <v>0</v>
      </c>
      <c r="MG47" s="235">
        <f t="shared" si="217"/>
        <v>0</v>
      </c>
      <c r="MH47" s="235">
        <f t="shared" si="217"/>
        <v>0</v>
      </c>
      <c r="MI47" s="235">
        <f t="shared" si="217"/>
        <v>0</v>
      </c>
      <c r="MJ47" s="235">
        <f t="shared" si="217"/>
        <v>0</v>
      </c>
      <c r="MK47" s="235">
        <f t="shared" si="217"/>
        <v>0</v>
      </c>
      <c r="ML47" s="235">
        <f t="shared" si="217"/>
        <v>0</v>
      </c>
      <c r="MM47" s="235">
        <f t="shared" si="217"/>
        <v>0</v>
      </c>
      <c r="MN47" s="235">
        <f t="shared" si="217"/>
        <v>0</v>
      </c>
      <c r="MO47" s="235">
        <f t="shared" si="217"/>
        <v>0</v>
      </c>
      <c r="MP47" s="235">
        <f t="shared" si="217"/>
        <v>0</v>
      </c>
      <c r="MQ47" s="235">
        <f t="shared" si="217"/>
        <v>0</v>
      </c>
      <c r="MR47" s="235">
        <f t="shared" si="217"/>
        <v>0</v>
      </c>
      <c r="MS47" s="235">
        <f t="shared" si="217"/>
        <v>0</v>
      </c>
      <c r="MT47" s="235">
        <f t="shared" si="217"/>
        <v>0</v>
      </c>
      <c r="MU47" s="235">
        <f t="shared" si="217"/>
        <v>0</v>
      </c>
      <c r="MV47" s="235">
        <f t="shared" si="217"/>
        <v>0</v>
      </c>
      <c r="MW47" s="235">
        <f t="shared" si="217"/>
        <v>0</v>
      </c>
      <c r="MX47" s="235">
        <f t="shared" si="217"/>
        <v>0</v>
      </c>
      <c r="MY47" s="235">
        <f t="shared" si="217"/>
        <v>0</v>
      </c>
      <c r="MZ47" s="235">
        <f t="shared" si="217"/>
        <v>0</v>
      </c>
      <c r="NA47" s="235">
        <f t="shared" ref="NA47:PL47" si="218">SUM(NA40:NA46)</f>
        <v>0</v>
      </c>
      <c r="NB47" s="235">
        <f t="shared" si="218"/>
        <v>0</v>
      </c>
      <c r="NC47" s="235">
        <f t="shared" si="218"/>
        <v>0</v>
      </c>
      <c r="ND47" s="235">
        <f t="shared" si="218"/>
        <v>0</v>
      </c>
      <c r="NE47" s="235">
        <f t="shared" si="218"/>
        <v>0</v>
      </c>
      <c r="NF47" s="235">
        <f t="shared" si="218"/>
        <v>0</v>
      </c>
      <c r="NG47" s="235">
        <f t="shared" si="218"/>
        <v>0</v>
      </c>
      <c r="NH47" s="235">
        <f t="shared" si="218"/>
        <v>0</v>
      </c>
      <c r="NI47" s="235">
        <f t="shared" si="218"/>
        <v>0</v>
      </c>
      <c r="NJ47" s="235">
        <f t="shared" si="218"/>
        <v>0</v>
      </c>
      <c r="NK47" s="235">
        <f t="shared" si="218"/>
        <v>0</v>
      </c>
      <c r="NL47" s="235">
        <f t="shared" si="218"/>
        <v>0</v>
      </c>
      <c r="NM47" s="235">
        <f t="shared" si="218"/>
        <v>0</v>
      </c>
      <c r="NN47" s="235">
        <f t="shared" si="218"/>
        <v>0</v>
      </c>
      <c r="NO47" s="235">
        <f t="shared" si="218"/>
        <v>0</v>
      </c>
      <c r="NP47" s="235">
        <f t="shared" si="218"/>
        <v>0</v>
      </c>
      <c r="NQ47" s="235">
        <f t="shared" si="218"/>
        <v>0</v>
      </c>
      <c r="NR47" s="235">
        <f t="shared" si="218"/>
        <v>0</v>
      </c>
      <c r="NS47" s="235">
        <f t="shared" si="218"/>
        <v>0</v>
      </c>
      <c r="NT47" s="235">
        <f t="shared" si="218"/>
        <v>0</v>
      </c>
      <c r="NU47" s="235">
        <f t="shared" si="218"/>
        <v>0</v>
      </c>
      <c r="NV47" s="235">
        <f t="shared" si="218"/>
        <v>0</v>
      </c>
      <c r="NW47" s="235">
        <f t="shared" si="218"/>
        <v>0</v>
      </c>
      <c r="NX47" s="235">
        <f t="shared" si="218"/>
        <v>0</v>
      </c>
      <c r="NY47" s="235">
        <f t="shared" si="218"/>
        <v>0</v>
      </c>
      <c r="NZ47" s="235">
        <f t="shared" si="218"/>
        <v>0</v>
      </c>
      <c r="OA47" s="235">
        <f t="shared" si="218"/>
        <v>0</v>
      </c>
      <c r="OB47" s="235">
        <f t="shared" si="218"/>
        <v>0</v>
      </c>
      <c r="OC47" s="235">
        <f t="shared" si="218"/>
        <v>0</v>
      </c>
      <c r="OD47" s="235">
        <f t="shared" si="218"/>
        <v>0</v>
      </c>
      <c r="OE47" s="235">
        <f t="shared" si="218"/>
        <v>0</v>
      </c>
      <c r="OF47" s="235">
        <f t="shared" si="218"/>
        <v>0</v>
      </c>
      <c r="OG47" s="235">
        <f t="shared" si="218"/>
        <v>0</v>
      </c>
      <c r="OH47" s="235">
        <f t="shared" si="218"/>
        <v>0</v>
      </c>
      <c r="OI47" s="235">
        <f t="shared" si="218"/>
        <v>0</v>
      </c>
      <c r="OJ47" s="235">
        <f t="shared" si="218"/>
        <v>0</v>
      </c>
      <c r="OK47" s="235">
        <f t="shared" si="218"/>
        <v>0</v>
      </c>
      <c r="OL47" s="235">
        <f t="shared" si="218"/>
        <v>0</v>
      </c>
      <c r="OM47" s="235">
        <f t="shared" si="218"/>
        <v>0</v>
      </c>
      <c r="ON47" s="235">
        <f t="shared" si="218"/>
        <v>0</v>
      </c>
      <c r="OO47" s="235">
        <f t="shared" si="218"/>
        <v>0</v>
      </c>
      <c r="OP47" s="235">
        <f t="shared" si="218"/>
        <v>0</v>
      </c>
      <c r="OQ47" s="235">
        <f t="shared" si="218"/>
        <v>0</v>
      </c>
      <c r="OR47" s="235">
        <f t="shared" si="218"/>
        <v>0</v>
      </c>
      <c r="OS47" s="235">
        <f t="shared" si="218"/>
        <v>0</v>
      </c>
      <c r="OT47" s="235">
        <f t="shared" si="218"/>
        <v>0</v>
      </c>
      <c r="OU47" s="235">
        <f t="shared" si="218"/>
        <v>0</v>
      </c>
      <c r="OV47" s="235">
        <f t="shared" si="218"/>
        <v>0</v>
      </c>
      <c r="OW47" s="235">
        <f t="shared" si="218"/>
        <v>0</v>
      </c>
      <c r="OX47" s="235">
        <f t="shared" si="218"/>
        <v>0</v>
      </c>
      <c r="OY47" s="235">
        <f t="shared" si="218"/>
        <v>0</v>
      </c>
      <c r="OZ47" s="235">
        <f t="shared" si="218"/>
        <v>0</v>
      </c>
      <c r="PA47" s="235">
        <f t="shared" si="218"/>
        <v>0</v>
      </c>
      <c r="PB47" s="235">
        <f t="shared" si="218"/>
        <v>0</v>
      </c>
      <c r="PC47" s="235">
        <f t="shared" si="218"/>
        <v>0</v>
      </c>
      <c r="PD47" s="235">
        <f t="shared" si="218"/>
        <v>0</v>
      </c>
      <c r="PE47" s="235">
        <f t="shared" si="218"/>
        <v>0</v>
      </c>
      <c r="PF47" s="235">
        <f t="shared" si="218"/>
        <v>0</v>
      </c>
      <c r="PG47" s="235">
        <f t="shared" si="218"/>
        <v>0</v>
      </c>
      <c r="PH47" s="235">
        <f t="shared" si="218"/>
        <v>0</v>
      </c>
      <c r="PI47" s="235">
        <f t="shared" si="218"/>
        <v>0</v>
      </c>
      <c r="PJ47" s="235">
        <f t="shared" si="218"/>
        <v>0</v>
      </c>
      <c r="PK47" s="235">
        <f t="shared" si="218"/>
        <v>0</v>
      </c>
      <c r="PL47" s="235">
        <f t="shared" si="218"/>
        <v>0</v>
      </c>
      <c r="PM47" s="235">
        <f t="shared" ref="PM47:RX47" si="219">SUM(PM40:PM46)</f>
        <v>0</v>
      </c>
      <c r="PN47" s="235">
        <f t="shared" si="219"/>
        <v>0</v>
      </c>
      <c r="PO47" s="235">
        <f t="shared" si="219"/>
        <v>0</v>
      </c>
      <c r="PP47" s="235">
        <f t="shared" si="219"/>
        <v>0</v>
      </c>
      <c r="PQ47" s="235">
        <f t="shared" si="219"/>
        <v>0</v>
      </c>
      <c r="PR47" s="235">
        <f t="shared" si="219"/>
        <v>0</v>
      </c>
      <c r="PS47" s="235">
        <f t="shared" si="219"/>
        <v>0</v>
      </c>
      <c r="PT47" s="235">
        <f t="shared" si="219"/>
        <v>0</v>
      </c>
      <c r="PU47" s="235">
        <f t="shared" si="219"/>
        <v>0</v>
      </c>
      <c r="PV47" s="235">
        <f t="shared" si="219"/>
        <v>0</v>
      </c>
      <c r="PW47" s="235">
        <f t="shared" si="219"/>
        <v>0</v>
      </c>
      <c r="PX47" s="235">
        <f t="shared" si="219"/>
        <v>0</v>
      </c>
      <c r="PY47" s="235">
        <f t="shared" si="219"/>
        <v>0</v>
      </c>
      <c r="PZ47" s="235">
        <f t="shared" si="219"/>
        <v>0</v>
      </c>
      <c r="QA47" s="235">
        <f t="shared" si="219"/>
        <v>0</v>
      </c>
      <c r="QB47" s="235">
        <f t="shared" si="219"/>
        <v>0</v>
      </c>
      <c r="QC47" s="235">
        <f t="shared" si="219"/>
        <v>0</v>
      </c>
      <c r="QD47" s="235">
        <f t="shared" si="219"/>
        <v>0</v>
      </c>
      <c r="QE47" s="235">
        <f t="shared" si="219"/>
        <v>0</v>
      </c>
      <c r="QF47" s="235">
        <f t="shared" si="219"/>
        <v>0</v>
      </c>
      <c r="QG47" s="235">
        <f t="shared" si="219"/>
        <v>0</v>
      </c>
      <c r="QH47" s="235">
        <f t="shared" si="219"/>
        <v>0</v>
      </c>
      <c r="QI47" s="235">
        <f t="shared" si="219"/>
        <v>0</v>
      </c>
      <c r="QJ47" s="235">
        <f t="shared" si="219"/>
        <v>0</v>
      </c>
      <c r="QK47" s="235">
        <f t="shared" si="219"/>
        <v>0</v>
      </c>
      <c r="QL47" s="235">
        <f t="shared" si="219"/>
        <v>0</v>
      </c>
      <c r="QM47" s="235">
        <f t="shared" si="219"/>
        <v>0</v>
      </c>
      <c r="QN47" s="235">
        <f t="shared" si="219"/>
        <v>0</v>
      </c>
      <c r="QO47" s="235">
        <f t="shared" si="219"/>
        <v>0</v>
      </c>
      <c r="QP47" s="235">
        <f t="shared" si="219"/>
        <v>0</v>
      </c>
      <c r="QQ47" s="235">
        <f t="shared" si="219"/>
        <v>0</v>
      </c>
      <c r="QR47" s="235">
        <f t="shared" si="219"/>
        <v>0</v>
      </c>
      <c r="QS47" s="235">
        <f t="shared" si="219"/>
        <v>0</v>
      </c>
      <c r="QT47" s="235">
        <f t="shared" si="219"/>
        <v>0</v>
      </c>
      <c r="QU47" s="235">
        <f t="shared" si="219"/>
        <v>0</v>
      </c>
      <c r="QV47" s="235">
        <f t="shared" si="219"/>
        <v>0</v>
      </c>
      <c r="QW47" s="235">
        <f t="shared" si="219"/>
        <v>0</v>
      </c>
      <c r="QX47" s="235">
        <f t="shared" si="219"/>
        <v>0</v>
      </c>
      <c r="QY47" s="235">
        <f t="shared" si="219"/>
        <v>0</v>
      </c>
      <c r="QZ47" s="235">
        <f t="shared" si="219"/>
        <v>0</v>
      </c>
      <c r="RA47" s="235">
        <f t="shared" si="219"/>
        <v>0</v>
      </c>
      <c r="RB47" s="235">
        <f t="shared" si="219"/>
        <v>0</v>
      </c>
      <c r="RC47" s="235">
        <f t="shared" si="219"/>
        <v>0</v>
      </c>
      <c r="RD47" s="235">
        <f t="shared" si="219"/>
        <v>0</v>
      </c>
      <c r="RE47" s="235">
        <f t="shared" si="219"/>
        <v>0</v>
      </c>
      <c r="RF47" s="235">
        <f t="shared" si="219"/>
        <v>0</v>
      </c>
      <c r="RG47" s="235">
        <f t="shared" si="219"/>
        <v>0</v>
      </c>
      <c r="RH47" s="235">
        <f t="shared" si="219"/>
        <v>0</v>
      </c>
    </row>
    <row r="48" spans="1:476" ht="9.75" customHeight="1">
      <c r="A48" s="202"/>
      <c r="B48" s="202"/>
      <c r="C48" s="202"/>
      <c r="D48" s="202"/>
      <c r="E48" s="394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  <c r="FM48" s="202"/>
      <c r="FN48" s="202"/>
      <c r="FO48" s="202"/>
      <c r="FP48" s="202"/>
      <c r="FQ48" s="202"/>
      <c r="FR48" s="202"/>
      <c r="FS48" s="202"/>
      <c r="FT48" s="202"/>
      <c r="FU48" s="202"/>
      <c r="FV48" s="202"/>
      <c r="FW48" s="202"/>
      <c r="FX48" s="202"/>
      <c r="FY48" s="202"/>
      <c r="FZ48" s="202"/>
      <c r="GA48" s="202"/>
      <c r="GB48" s="202"/>
      <c r="GC48" s="202"/>
      <c r="GD48" s="202"/>
      <c r="GE48" s="202"/>
      <c r="GF48" s="202"/>
      <c r="GG48" s="202"/>
      <c r="GH48" s="202"/>
      <c r="GI48" s="202"/>
      <c r="GJ48" s="202"/>
      <c r="GK48" s="202"/>
      <c r="GL48" s="202"/>
      <c r="GM48" s="202"/>
      <c r="GN48" s="202"/>
      <c r="GO48" s="202"/>
      <c r="GP48" s="202"/>
      <c r="GQ48" s="202"/>
      <c r="GR48" s="202"/>
      <c r="GS48" s="202"/>
      <c r="GT48" s="202"/>
      <c r="GU48" s="202"/>
      <c r="GV48" s="202"/>
      <c r="GW48" s="202"/>
      <c r="GX48" s="202"/>
      <c r="GY48" s="202"/>
      <c r="GZ48" s="202"/>
      <c r="HA48" s="202"/>
      <c r="HB48" s="202"/>
      <c r="HC48" s="202"/>
      <c r="HD48" s="202"/>
      <c r="HE48" s="202"/>
      <c r="HF48" s="202"/>
      <c r="HG48" s="202"/>
      <c r="HH48" s="202"/>
      <c r="HI48" s="202"/>
      <c r="HJ48" s="202"/>
      <c r="HK48" s="202"/>
      <c r="HL48" s="202"/>
      <c r="HM48" s="202"/>
      <c r="HN48" s="202"/>
      <c r="HO48" s="202"/>
      <c r="HP48" s="202"/>
      <c r="HQ48" s="202"/>
      <c r="HR48" s="202"/>
      <c r="HS48" s="202"/>
      <c r="HT48" s="202"/>
      <c r="HU48" s="202"/>
      <c r="HV48" s="202"/>
      <c r="HW48" s="202"/>
      <c r="HX48" s="202"/>
      <c r="HY48" s="202"/>
      <c r="HZ48" s="202"/>
      <c r="IA48" s="202"/>
      <c r="IB48" s="202"/>
      <c r="IC48" s="202"/>
      <c r="ID48" s="202"/>
      <c r="IE48" s="202"/>
      <c r="IF48" s="202"/>
      <c r="IG48" s="202"/>
      <c r="IH48" s="202"/>
      <c r="II48" s="202"/>
      <c r="IJ48" s="202"/>
      <c r="IK48" s="202"/>
      <c r="IL48" s="202"/>
      <c r="IM48" s="202"/>
      <c r="IN48" s="202"/>
      <c r="IO48" s="202"/>
      <c r="IP48" s="202"/>
      <c r="IQ48" s="202"/>
      <c r="IR48" s="202"/>
      <c r="IS48" s="202"/>
      <c r="IT48" s="202"/>
      <c r="IU48" s="202"/>
      <c r="IV48" s="202"/>
      <c r="IW48" s="202"/>
      <c r="IX48" s="202"/>
      <c r="IY48" s="202"/>
      <c r="IZ48" s="202"/>
      <c r="JA48" s="202"/>
      <c r="JB48" s="202"/>
      <c r="JC48" s="202"/>
      <c r="JD48" s="202"/>
      <c r="JE48" s="202"/>
      <c r="JF48" s="202"/>
      <c r="JG48" s="202"/>
      <c r="JH48" s="202"/>
      <c r="JI48" s="202"/>
      <c r="JJ48" s="202"/>
      <c r="JK48" s="202"/>
      <c r="JL48" s="202"/>
      <c r="JM48" s="202"/>
      <c r="JN48" s="202"/>
      <c r="JO48" s="202"/>
      <c r="JP48" s="202"/>
      <c r="JQ48" s="202"/>
      <c r="JR48" s="202"/>
      <c r="JS48" s="202"/>
      <c r="JT48" s="202"/>
      <c r="JU48" s="202"/>
      <c r="JV48" s="202"/>
      <c r="JW48" s="202"/>
      <c r="JX48" s="202"/>
      <c r="JY48" s="202"/>
      <c r="JZ48" s="202"/>
      <c r="KA48" s="202"/>
      <c r="KB48" s="202"/>
      <c r="KC48" s="202"/>
      <c r="KD48" s="202"/>
      <c r="KE48" s="202"/>
      <c r="KF48" s="202"/>
      <c r="KG48" s="202"/>
      <c r="KH48" s="202"/>
      <c r="KI48" s="202"/>
      <c r="KJ48" s="202"/>
      <c r="KK48" s="202"/>
      <c r="KL48" s="202"/>
      <c r="KM48" s="202"/>
      <c r="KN48" s="202"/>
      <c r="KO48" s="202"/>
      <c r="KP48" s="202"/>
      <c r="KQ48" s="202"/>
      <c r="KR48" s="202"/>
      <c r="KS48" s="202"/>
      <c r="KT48" s="202"/>
      <c r="KU48" s="202"/>
      <c r="KV48" s="202"/>
      <c r="KW48" s="202"/>
      <c r="KX48" s="202"/>
      <c r="KY48" s="202"/>
      <c r="KZ48" s="202"/>
      <c r="LA48" s="202"/>
      <c r="LB48" s="202"/>
      <c r="LC48" s="202"/>
      <c r="LD48" s="202"/>
      <c r="LE48" s="202"/>
      <c r="LF48" s="202"/>
      <c r="LG48" s="202"/>
      <c r="LH48" s="202"/>
      <c r="LI48" s="202"/>
      <c r="LJ48" s="202"/>
      <c r="LK48" s="202"/>
      <c r="LL48" s="202"/>
      <c r="LM48" s="202"/>
      <c r="LN48" s="202"/>
      <c r="LO48" s="202"/>
      <c r="LP48" s="202"/>
      <c r="LQ48" s="202"/>
      <c r="LR48" s="202"/>
      <c r="LS48" s="202"/>
      <c r="LT48" s="202"/>
      <c r="LU48" s="202"/>
      <c r="LV48" s="202"/>
      <c r="LW48" s="202"/>
      <c r="LX48" s="202"/>
      <c r="LY48" s="202"/>
      <c r="LZ48" s="202"/>
      <c r="MA48" s="202"/>
      <c r="MB48" s="202"/>
      <c r="MC48" s="202"/>
      <c r="MD48" s="202"/>
      <c r="ME48" s="202"/>
      <c r="MF48" s="202"/>
      <c r="MG48" s="202"/>
      <c r="MH48" s="202"/>
      <c r="MI48" s="202"/>
      <c r="MJ48" s="202"/>
      <c r="MK48" s="202"/>
      <c r="ML48" s="202"/>
      <c r="MM48" s="202"/>
      <c r="MN48" s="202"/>
      <c r="MO48" s="202"/>
      <c r="MP48" s="202"/>
      <c r="MQ48" s="202"/>
      <c r="MR48" s="202"/>
      <c r="MS48" s="202"/>
      <c r="MT48" s="202"/>
      <c r="MU48" s="202"/>
      <c r="MV48" s="202"/>
      <c r="MW48" s="202"/>
      <c r="MX48" s="202"/>
      <c r="MY48" s="202"/>
      <c r="MZ48" s="202"/>
      <c r="NA48" s="202"/>
      <c r="NB48" s="202"/>
      <c r="NC48" s="202"/>
      <c r="ND48" s="202"/>
      <c r="NE48" s="202"/>
      <c r="NF48" s="202"/>
      <c r="NG48" s="202"/>
      <c r="NH48" s="202"/>
      <c r="NI48" s="202"/>
      <c r="NJ48" s="202"/>
      <c r="NK48" s="202"/>
      <c r="NL48" s="202"/>
      <c r="NM48" s="202"/>
      <c r="NN48" s="202"/>
      <c r="NO48" s="202"/>
      <c r="NP48" s="202"/>
      <c r="NQ48" s="202"/>
      <c r="NR48" s="202"/>
      <c r="NS48" s="202"/>
      <c r="NT48" s="202"/>
      <c r="NU48" s="202"/>
      <c r="NV48" s="202"/>
      <c r="NW48" s="202"/>
      <c r="NX48" s="202"/>
      <c r="NY48" s="202"/>
      <c r="NZ48" s="202"/>
      <c r="OA48" s="202"/>
      <c r="OB48" s="202"/>
      <c r="OC48" s="202"/>
      <c r="OD48" s="202"/>
      <c r="OE48" s="202"/>
      <c r="OF48" s="202"/>
      <c r="OG48" s="202"/>
      <c r="OH48" s="202"/>
      <c r="OI48" s="202"/>
      <c r="OJ48" s="202"/>
      <c r="OK48" s="202"/>
      <c r="OL48" s="202"/>
      <c r="OM48" s="202"/>
      <c r="ON48" s="202"/>
      <c r="OO48" s="202"/>
      <c r="OP48" s="202"/>
      <c r="OQ48" s="202"/>
      <c r="OR48" s="202"/>
      <c r="OS48" s="202"/>
      <c r="OT48" s="202"/>
      <c r="OU48" s="202"/>
      <c r="OV48" s="202"/>
      <c r="OW48" s="202"/>
      <c r="OX48" s="202"/>
      <c r="OY48" s="202"/>
      <c r="OZ48" s="202"/>
      <c r="PA48" s="202"/>
      <c r="PB48" s="202"/>
      <c r="PC48" s="202"/>
      <c r="PD48" s="202"/>
      <c r="PE48" s="202"/>
      <c r="PF48" s="202"/>
      <c r="PG48" s="202"/>
      <c r="PH48" s="202"/>
      <c r="PI48" s="202"/>
      <c r="PJ48" s="202"/>
      <c r="PK48" s="202"/>
      <c r="PL48" s="202"/>
      <c r="PM48" s="202"/>
      <c r="PN48" s="202"/>
      <c r="PO48" s="202"/>
      <c r="PP48" s="202"/>
      <c r="PQ48" s="202"/>
      <c r="PR48" s="202"/>
      <c r="PS48" s="202"/>
      <c r="PT48" s="202"/>
      <c r="PU48" s="202"/>
      <c r="PV48" s="202"/>
      <c r="PW48" s="202"/>
      <c r="PX48" s="202"/>
      <c r="PY48" s="202"/>
      <c r="PZ48" s="202"/>
      <c r="QA48" s="202"/>
      <c r="QB48" s="202"/>
      <c r="QC48" s="202"/>
      <c r="QD48" s="202"/>
      <c r="QE48" s="202"/>
      <c r="QF48" s="202"/>
      <c r="QG48" s="202"/>
      <c r="QH48" s="202"/>
      <c r="QI48" s="202"/>
      <c r="QJ48" s="202"/>
      <c r="QK48" s="202"/>
      <c r="QL48" s="202"/>
      <c r="QM48" s="202"/>
      <c r="QN48" s="202"/>
      <c r="QO48" s="202"/>
      <c r="QP48" s="202"/>
      <c r="QQ48" s="202"/>
      <c r="QR48" s="202"/>
      <c r="QS48" s="202"/>
      <c r="QT48" s="202"/>
      <c r="QU48" s="202"/>
      <c r="QV48" s="202"/>
      <c r="QW48" s="202"/>
      <c r="QX48" s="202"/>
      <c r="QY48" s="202"/>
      <c r="QZ48" s="202"/>
      <c r="RA48" s="202"/>
      <c r="RB48" s="202"/>
      <c r="RC48" s="202"/>
      <c r="RD48" s="202"/>
      <c r="RE48" s="202"/>
      <c r="RF48" s="202"/>
      <c r="RG48" s="202"/>
      <c r="RH48" s="202"/>
    </row>
    <row r="49" spans="1:476" ht="15.75" customHeight="1">
      <c r="A49" s="50"/>
      <c r="B49" s="205" t="s">
        <v>373</v>
      </c>
      <c r="C49" s="205"/>
      <c r="D49" s="205"/>
      <c r="E49" s="205"/>
      <c r="F49" s="206"/>
      <c r="G49" s="204"/>
      <c r="H49" s="315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8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07"/>
      <c r="FC49" s="207"/>
      <c r="FD49" s="207"/>
      <c r="FE49" s="207"/>
      <c r="FF49" s="207"/>
      <c r="FG49" s="207"/>
      <c r="FH49" s="207"/>
      <c r="FI49" s="207"/>
      <c r="FJ49" s="207"/>
      <c r="FK49" s="207"/>
      <c r="FL49" s="207"/>
      <c r="FM49" s="207"/>
      <c r="FN49" s="207"/>
      <c r="FO49" s="207"/>
      <c r="FP49" s="207"/>
      <c r="FQ49" s="207"/>
      <c r="FR49" s="207"/>
      <c r="FS49" s="207"/>
      <c r="FT49" s="207"/>
      <c r="FU49" s="207"/>
      <c r="FV49" s="207"/>
      <c r="FW49" s="207"/>
      <c r="FX49" s="207"/>
      <c r="FY49" s="207"/>
      <c r="FZ49" s="207"/>
      <c r="GA49" s="207"/>
      <c r="GB49" s="207"/>
      <c r="GC49" s="207"/>
      <c r="GD49" s="207"/>
      <c r="GE49" s="207"/>
      <c r="GF49" s="207"/>
      <c r="GG49" s="207"/>
      <c r="GH49" s="207"/>
      <c r="GI49" s="207"/>
      <c r="GJ49" s="207"/>
      <c r="GK49" s="207"/>
      <c r="GL49" s="207"/>
      <c r="GM49" s="207"/>
      <c r="GN49" s="207"/>
      <c r="GO49" s="207"/>
      <c r="GP49" s="207"/>
      <c r="GQ49" s="207"/>
      <c r="GR49" s="207"/>
      <c r="GS49" s="207"/>
      <c r="GT49" s="207"/>
      <c r="GU49" s="207"/>
      <c r="GV49" s="207"/>
      <c r="GW49" s="207"/>
      <c r="GX49" s="207"/>
      <c r="GY49" s="207"/>
      <c r="GZ49" s="207"/>
      <c r="HA49" s="207"/>
      <c r="HB49" s="207"/>
      <c r="HC49" s="207"/>
      <c r="HD49" s="207"/>
      <c r="HE49" s="207"/>
      <c r="HF49" s="207"/>
      <c r="HG49" s="207"/>
      <c r="HH49" s="207"/>
      <c r="HI49" s="207"/>
      <c r="HJ49" s="207"/>
      <c r="HK49" s="207"/>
      <c r="HL49" s="207"/>
      <c r="HM49" s="207"/>
      <c r="HN49" s="207"/>
      <c r="HO49" s="207"/>
      <c r="HP49" s="207"/>
      <c r="HQ49" s="207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  <c r="IJ49" s="207"/>
      <c r="IK49" s="207"/>
      <c r="IL49" s="207"/>
      <c r="IM49" s="207"/>
      <c r="IN49" s="207"/>
      <c r="IO49" s="207"/>
      <c r="IP49" s="207"/>
      <c r="IQ49" s="207"/>
      <c r="IR49" s="207"/>
      <c r="IS49" s="207"/>
      <c r="IT49" s="207"/>
      <c r="IU49" s="207"/>
      <c r="IV49" s="207"/>
      <c r="IW49" s="207"/>
      <c r="IX49" s="207"/>
      <c r="IY49" s="207"/>
      <c r="IZ49" s="207"/>
      <c r="JA49" s="207"/>
      <c r="JB49" s="207"/>
      <c r="JC49" s="207"/>
      <c r="JD49" s="207"/>
      <c r="JE49" s="207"/>
      <c r="JF49" s="207"/>
      <c r="JG49" s="207"/>
      <c r="JH49" s="207"/>
      <c r="JI49" s="207"/>
      <c r="JJ49" s="207"/>
      <c r="JK49" s="207"/>
      <c r="JL49" s="207"/>
      <c r="JM49" s="207"/>
      <c r="JN49" s="207"/>
      <c r="JO49" s="207"/>
      <c r="JP49" s="207"/>
      <c r="JQ49" s="207"/>
      <c r="JR49" s="207"/>
      <c r="JS49" s="207"/>
      <c r="JT49" s="207"/>
      <c r="JU49" s="207"/>
      <c r="JV49" s="207"/>
      <c r="JW49" s="207"/>
      <c r="JX49" s="207"/>
      <c r="JY49" s="207"/>
      <c r="JZ49" s="207"/>
      <c r="KA49" s="207"/>
      <c r="KB49" s="207"/>
      <c r="KC49" s="207"/>
      <c r="KD49" s="207"/>
      <c r="KE49" s="207"/>
      <c r="KF49" s="207"/>
      <c r="KG49" s="207"/>
      <c r="KH49" s="207"/>
      <c r="KI49" s="207"/>
      <c r="KJ49" s="207"/>
      <c r="KK49" s="207"/>
      <c r="KL49" s="207"/>
      <c r="KM49" s="207"/>
      <c r="KN49" s="207"/>
      <c r="KO49" s="207"/>
      <c r="KP49" s="207"/>
      <c r="KQ49" s="207"/>
      <c r="KR49" s="207"/>
      <c r="KS49" s="207"/>
      <c r="KT49" s="207"/>
      <c r="KU49" s="207"/>
      <c r="KV49" s="207"/>
      <c r="KW49" s="207"/>
      <c r="KX49" s="207"/>
      <c r="KY49" s="207"/>
      <c r="KZ49" s="207"/>
      <c r="LA49" s="207"/>
      <c r="LB49" s="207"/>
      <c r="LC49" s="207"/>
      <c r="LD49" s="207"/>
      <c r="LE49" s="207"/>
      <c r="LF49" s="207"/>
      <c r="LG49" s="207"/>
      <c r="LH49" s="207"/>
      <c r="LI49" s="207"/>
      <c r="LJ49" s="207"/>
      <c r="LK49" s="207"/>
      <c r="LL49" s="207"/>
      <c r="LM49" s="207"/>
      <c r="LN49" s="207"/>
      <c r="LO49" s="207"/>
      <c r="LP49" s="207"/>
      <c r="LQ49" s="207"/>
      <c r="LR49" s="207"/>
      <c r="LS49" s="207"/>
      <c r="LT49" s="207"/>
      <c r="LU49" s="207"/>
      <c r="LV49" s="207"/>
      <c r="LW49" s="207"/>
      <c r="LX49" s="207"/>
      <c r="LY49" s="207"/>
      <c r="LZ49" s="207"/>
      <c r="MA49" s="207"/>
      <c r="MB49" s="207"/>
      <c r="MC49" s="207"/>
      <c r="MD49" s="207"/>
      <c r="ME49" s="207"/>
      <c r="MF49" s="207"/>
      <c r="MG49" s="207"/>
      <c r="MH49" s="207"/>
      <c r="MI49" s="207"/>
      <c r="MJ49" s="207"/>
      <c r="MK49" s="207"/>
      <c r="ML49" s="207"/>
      <c r="MM49" s="207"/>
      <c r="MN49" s="207"/>
      <c r="MO49" s="207"/>
      <c r="MP49" s="207"/>
      <c r="MQ49" s="207"/>
      <c r="MR49" s="207"/>
      <c r="MS49" s="207"/>
      <c r="MT49" s="207"/>
      <c r="MU49" s="207"/>
      <c r="MV49" s="207"/>
      <c r="MW49" s="207"/>
      <c r="MX49" s="207"/>
      <c r="MY49" s="207"/>
      <c r="MZ49" s="207"/>
      <c r="NA49" s="207"/>
      <c r="NB49" s="207"/>
      <c r="NC49" s="207"/>
      <c r="ND49" s="207"/>
      <c r="NE49" s="207"/>
      <c r="NF49" s="207"/>
      <c r="NG49" s="207"/>
      <c r="NH49" s="207"/>
      <c r="NI49" s="207"/>
      <c r="NJ49" s="207"/>
      <c r="NK49" s="207"/>
      <c r="NL49" s="207"/>
      <c r="NM49" s="207"/>
      <c r="NN49" s="207"/>
      <c r="NO49" s="207"/>
      <c r="NP49" s="207"/>
      <c r="NQ49" s="207"/>
      <c r="NR49" s="207"/>
      <c r="NS49" s="207"/>
      <c r="NT49" s="207"/>
      <c r="NU49" s="207"/>
      <c r="NV49" s="207"/>
      <c r="NW49" s="207"/>
      <c r="NX49" s="207"/>
      <c r="NY49" s="207"/>
      <c r="NZ49" s="207"/>
      <c r="OA49" s="207"/>
      <c r="OB49" s="207"/>
      <c r="OC49" s="207"/>
      <c r="OD49" s="207"/>
      <c r="OE49" s="207"/>
      <c r="OF49" s="207"/>
      <c r="OG49" s="207"/>
      <c r="OH49" s="207"/>
      <c r="OI49" s="207"/>
      <c r="OJ49" s="207"/>
      <c r="OK49" s="207"/>
      <c r="OL49" s="207"/>
      <c r="OM49" s="207"/>
      <c r="ON49" s="207"/>
      <c r="OO49" s="207"/>
      <c r="OP49" s="207"/>
      <c r="OQ49" s="207"/>
      <c r="OR49" s="207"/>
      <c r="OS49" s="207"/>
      <c r="OT49" s="207"/>
      <c r="OU49" s="207"/>
      <c r="OV49" s="207"/>
      <c r="OW49" s="207"/>
      <c r="OX49" s="207"/>
      <c r="OY49" s="207"/>
      <c r="OZ49" s="207"/>
      <c r="PA49" s="207"/>
      <c r="PB49" s="207"/>
      <c r="PC49" s="207"/>
      <c r="PD49" s="207"/>
      <c r="PE49" s="207"/>
      <c r="PF49" s="207"/>
      <c r="PG49" s="207"/>
      <c r="PH49" s="207"/>
      <c r="PI49" s="207"/>
      <c r="PJ49" s="207"/>
      <c r="PK49" s="207"/>
      <c r="PL49" s="207"/>
      <c r="PM49" s="207"/>
      <c r="PN49" s="207"/>
      <c r="PO49" s="207"/>
      <c r="PP49" s="207"/>
      <c r="PQ49" s="207"/>
      <c r="PR49" s="207"/>
      <c r="PS49" s="207"/>
      <c r="PT49" s="207"/>
      <c r="PU49" s="207"/>
      <c r="PV49" s="207"/>
      <c r="PW49" s="207"/>
      <c r="PX49" s="207"/>
      <c r="PY49" s="207"/>
      <c r="PZ49" s="207"/>
      <c r="QA49" s="207"/>
      <c r="QB49" s="207"/>
      <c r="QC49" s="207"/>
      <c r="QD49" s="207"/>
      <c r="QE49" s="207"/>
      <c r="QF49" s="207"/>
      <c r="QG49" s="207"/>
      <c r="QH49" s="207"/>
      <c r="QI49" s="207"/>
      <c r="QJ49" s="207"/>
      <c r="QK49" s="207"/>
      <c r="QL49" s="207"/>
      <c r="QM49" s="207"/>
      <c r="QN49" s="207"/>
      <c r="QO49" s="207"/>
      <c r="QP49" s="207"/>
      <c r="QQ49" s="207"/>
      <c r="QR49" s="207"/>
      <c r="QS49" s="207"/>
      <c r="QT49" s="207"/>
      <c r="QU49" s="207"/>
      <c r="QV49" s="207"/>
      <c r="QW49" s="207"/>
      <c r="QX49" s="207"/>
      <c r="QY49" s="207"/>
      <c r="QZ49" s="207"/>
      <c r="RA49" s="207"/>
      <c r="RB49" s="207"/>
      <c r="RC49" s="207"/>
      <c r="RD49" s="207"/>
      <c r="RE49" s="207"/>
      <c r="RF49" s="207"/>
      <c r="RG49" s="207"/>
      <c r="RH49" s="207"/>
    </row>
    <row r="50" spans="1:476" ht="6" customHeight="1">
      <c r="A50" s="50"/>
      <c r="B50" s="210"/>
      <c r="C50" s="211"/>
      <c r="D50" s="211"/>
      <c r="E50" s="210"/>
      <c r="F50" s="212"/>
      <c r="G50" s="212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</row>
    <row r="51" spans="1:476" ht="15.75" customHeight="1">
      <c r="A51" s="50"/>
      <c r="B51" s="50" t="s">
        <v>374</v>
      </c>
      <c r="C51" s="211" t="s">
        <v>365</v>
      </c>
      <c r="D51" s="392"/>
      <c r="E51" s="82">
        <f t="shared" ref="E51:E56" si="220">SUM(H51:AR51)</f>
        <v>10000000</v>
      </c>
      <c r="F51" s="393"/>
      <c r="G51" s="50"/>
      <c r="H51" s="70">
        <f t="shared" ref="H51:H56" si="221">SUM(AS51:BD51)</f>
        <v>10000000</v>
      </c>
      <c r="I51" s="70">
        <f t="shared" ref="I51:I56" si="222">SUM(BE51:BP51)</f>
        <v>0</v>
      </c>
      <c r="J51" s="70">
        <f t="shared" ref="J51:J56" si="223">SUM(BQ51:CB51)</f>
        <v>0</v>
      </c>
      <c r="K51" s="70">
        <f t="shared" ref="K51:K56" si="224">SUM(CC51:CN51)</f>
        <v>0</v>
      </c>
      <c r="L51" s="70">
        <f t="shared" ref="L51:L56" si="225">SUM(CO51:CZ51)</f>
        <v>0</v>
      </c>
      <c r="M51" s="70">
        <f t="shared" ref="M51:M56" si="226">SUM(DA51:DL51)</f>
        <v>0</v>
      </c>
      <c r="N51" s="70">
        <f t="shared" ref="N51:N56" si="227">SUM(DM51:DX51)</f>
        <v>0</v>
      </c>
      <c r="O51" s="70">
        <f t="shared" ref="O51:O56" si="228">SUM(DY51:EJ51)</f>
        <v>0</v>
      </c>
      <c r="P51" s="70">
        <f t="shared" ref="P51:P56" si="229">SUM(EK51:EV51)</f>
        <v>0</v>
      </c>
      <c r="Q51" s="70">
        <f t="shared" ref="Q51:Q56" si="230">SUM(EW51:FH51)</f>
        <v>0</v>
      </c>
      <c r="R51" s="70">
        <f t="shared" ref="R51:R56" si="231">SUM(FI51:FT51)</f>
        <v>0</v>
      </c>
      <c r="S51" s="70">
        <f t="shared" ref="S51:S56" si="232">SUM(FU51:GF51)</f>
        <v>0</v>
      </c>
      <c r="T51" s="70">
        <f t="shared" ref="T51:T56" si="233">SUM(GG51:GR51)</f>
        <v>0</v>
      </c>
      <c r="U51" s="70">
        <f t="shared" ref="U51:U56" si="234">SUM(GS51:HD51)</f>
        <v>0</v>
      </c>
      <c r="V51" s="70">
        <f t="shared" ref="V51:V56" si="235">SUM(HE51:HP51)</f>
        <v>0</v>
      </c>
      <c r="W51" s="70">
        <f t="shared" ref="W51:W56" si="236">SUM(HQ51:IB51)</f>
        <v>0</v>
      </c>
      <c r="X51" s="70">
        <f t="shared" ref="X51:X56" si="237">SUM(IC51:IN51)</f>
        <v>0</v>
      </c>
      <c r="Y51" s="70">
        <f t="shared" ref="Y51:Y56" si="238">SUM(IO51:IZ51)</f>
        <v>0</v>
      </c>
      <c r="Z51" s="70">
        <f t="shared" ref="Z51:Z56" si="239">SUM(JA51:JL51)</f>
        <v>0</v>
      </c>
      <c r="AA51" s="70">
        <f t="shared" ref="AA51:AA56" si="240">SUM(JM51:JX51)</f>
        <v>0</v>
      </c>
      <c r="AB51" s="70">
        <f t="shared" ref="AB51:AB56" si="241">SUM(JY51:KJ51)</f>
        <v>0</v>
      </c>
      <c r="AC51" s="70">
        <f t="shared" ref="AC51:AC56" si="242">SUM(KK51:KV51)</f>
        <v>0</v>
      </c>
      <c r="AD51" s="70">
        <f t="shared" ref="AD51:AD56" si="243">SUM(KW51:LH51)</f>
        <v>0</v>
      </c>
      <c r="AE51" s="70">
        <f t="shared" ref="AE51:AE56" si="244">SUM(LI51:LT51)</f>
        <v>0</v>
      </c>
      <c r="AF51" s="70">
        <f t="shared" ref="AF51:AF56" si="245">SUM(LU51:MF51)</f>
        <v>0</v>
      </c>
      <c r="AG51" s="70">
        <f t="shared" ref="AG51:AG56" si="246">SUM(MG51:MR51)</f>
        <v>0</v>
      </c>
      <c r="AH51" s="70">
        <f t="shared" ref="AH51:AH56" si="247">SUM(MS51:ND51)</f>
        <v>0</v>
      </c>
      <c r="AI51" s="70">
        <f t="shared" ref="AI51:AI56" si="248">SUM(NE51:NP51)</f>
        <v>0</v>
      </c>
      <c r="AJ51" s="70">
        <f t="shared" ref="AJ51:AJ56" si="249">SUM(NQ51:OB51)</f>
        <v>0</v>
      </c>
      <c r="AK51" s="70">
        <f t="shared" ref="AK51:AK56" si="250">SUM(OC51:ON51)</f>
        <v>0</v>
      </c>
      <c r="AL51" s="70">
        <f t="shared" ref="AL51:AL56" si="251">SUM(OO51:OZ51)</f>
        <v>0</v>
      </c>
      <c r="AM51" s="70">
        <f t="shared" ref="AM51:AM56" si="252">SUM(PA51:PL51)</f>
        <v>0</v>
      </c>
      <c r="AN51" s="70">
        <f t="shared" ref="AN51:AN56" si="253">SUM(PM51:PX51)</f>
        <v>0</v>
      </c>
      <c r="AO51" s="70">
        <f t="shared" ref="AO51:AO56" si="254">SUM(PY51:QJ51)</f>
        <v>0</v>
      </c>
      <c r="AP51" s="70">
        <f t="shared" ref="AP51:AP56" si="255">SUM(QK51:QV51)</f>
        <v>0</v>
      </c>
      <c r="AQ51" s="70">
        <f t="shared" ref="AQ51:AQ56" si="256">SUM(QW51:RH51)</f>
        <v>0</v>
      </c>
      <c r="AR51" s="124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>
        <f>'Painel  de Controle'!E47</f>
        <v>10000000</v>
      </c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  <c r="CL51" s="227"/>
      <c r="CM51" s="227"/>
      <c r="CN51" s="227"/>
      <c r="CO51" s="227"/>
      <c r="CP51" s="227"/>
      <c r="CQ51" s="227"/>
      <c r="CR51" s="227"/>
      <c r="CS51" s="227"/>
      <c r="CT51" s="227"/>
      <c r="CU51" s="227"/>
      <c r="CV51" s="227"/>
      <c r="CW51" s="227"/>
      <c r="CX51" s="227"/>
      <c r="CY51" s="227"/>
      <c r="CZ51" s="227"/>
      <c r="DA51" s="227"/>
      <c r="DB51" s="227"/>
      <c r="DC51" s="227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  <c r="EZ51" s="227"/>
      <c r="FA51" s="227"/>
      <c r="FB51" s="227"/>
      <c r="FC51" s="227"/>
      <c r="FD51" s="227"/>
      <c r="FE51" s="227"/>
      <c r="FF51" s="227"/>
      <c r="FG51" s="227"/>
      <c r="FH51" s="227"/>
      <c r="FI51" s="227"/>
      <c r="FJ51" s="227"/>
      <c r="FK51" s="227"/>
      <c r="FL51" s="227"/>
      <c r="FM51" s="227"/>
      <c r="FN51" s="227"/>
      <c r="FO51" s="227"/>
      <c r="FP51" s="227"/>
      <c r="FQ51" s="227"/>
      <c r="FR51" s="227"/>
      <c r="FS51" s="227"/>
      <c r="FT51" s="227"/>
      <c r="FU51" s="227"/>
      <c r="FV51" s="227"/>
      <c r="FW51" s="227"/>
      <c r="FX51" s="227"/>
      <c r="FY51" s="227"/>
      <c r="FZ51" s="227"/>
      <c r="GA51" s="227"/>
      <c r="GB51" s="227"/>
      <c r="GC51" s="227"/>
      <c r="GD51" s="227"/>
      <c r="GE51" s="227"/>
      <c r="GF51" s="227"/>
      <c r="GG51" s="227"/>
      <c r="GH51" s="227"/>
      <c r="GI51" s="227"/>
      <c r="GJ51" s="227"/>
      <c r="GK51" s="227"/>
      <c r="GL51" s="227"/>
      <c r="GM51" s="227"/>
      <c r="GN51" s="227"/>
      <c r="GO51" s="227"/>
      <c r="GP51" s="227"/>
      <c r="GQ51" s="227"/>
      <c r="GR51" s="227"/>
      <c r="GS51" s="227"/>
      <c r="GT51" s="227"/>
      <c r="GU51" s="227"/>
      <c r="GV51" s="227"/>
      <c r="GW51" s="227"/>
      <c r="GX51" s="227"/>
      <c r="GY51" s="227"/>
      <c r="GZ51" s="227"/>
      <c r="HA51" s="227"/>
      <c r="HB51" s="227"/>
      <c r="HC51" s="227"/>
      <c r="HD51" s="227"/>
      <c r="HE51" s="227"/>
      <c r="HF51" s="227"/>
      <c r="HG51" s="227"/>
      <c r="HH51" s="227"/>
      <c r="HI51" s="227"/>
      <c r="HJ51" s="227"/>
      <c r="HK51" s="227"/>
      <c r="HL51" s="227"/>
      <c r="HM51" s="227"/>
      <c r="HN51" s="227"/>
      <c r="HO51" s="227"/>
      <c r="HP51" s="227"/>
      <c r="HQ51" s="227"/>
      <c r="HR51" s="227"/>
      <c r="HS51" s="227"/>
      <c r="HT51" s="227"/>
      <c r="HU51" s="227"/>
      <c r="HV51" s="227"/>
      <c r="HW51" s="227"/>
      <c r="HX51" s="227"/>
      <c r="HY51" s="227"/>
      <c r="HZ51" s="227"/>
      <c r="IA51" s="227"/>
      <c r="IB51" s="227"/>
      <c r="IC51" s="227"/>
      <c r="ID51" s="227"/>
      <c r="IE51" s="227"/>
      <c r="IF51" s="227"/>
      <c r="IG51" s="227"/>
      <c r="IH51" s="227"/>
      <c r="II51" s="227"/>
      <c r="IJ51" s="227"/>
      <c r="IK51" s="227"/>
      <c r="IL51" s="227"/>
      <c r="IM51" s="227"/>
      <c r="IN51" s="227"/>
      <c r="IO51" s="227"/>
      <c r="IP51" s="227"/>
      <c r="IQ51" s="227"/>
      <c r="IR51" s="227"/>
      <c r="IS51" s="227"/>
      <c r="IT51" s="227"/>
      <c r="IU51" s="227"/>
      <c r="IV51" s="227"/>
      <c r="IW51" s="227"/>
      <c r="IX51" s="227"/>
      <c r="IY51" s="227"/>
      <c r="IZ51" s="227"/>
      <c r="JA51" s="227"/>
      <c r="JB51" s="227"/>
      <c r="JC51" s="227"/>
      <c r="JD51" s="227"/>
      <c r="JE51" s="227"/>
      <c r="JF51" s="227"/>
      <c r="JG51" s="227"/>
      <c r="JH51" s="227"/>
      <c r="JI51" s="227"/>
      <c r="JJ51" s="227"/>
      <c r="JK51" s="227"/>
      <c r="JL51" s="227"/>
      <c r="JM51" s="227"/>
      <c r="JN51" s="227"/>
      <c r="JO51" s="227"/>
      <c r="JP51" s="227"/>
      <c r="JQ51" s="227"/>
      <c r="JR51" s="227"/>
      <c r="JS51" s="227"/>
      <c r="JT51" s="227"/>
      <c r="JU51" s="227"/>
      <c r="JV51" s="227"/>
      <c r="JW51" s="227"/>
      <c r="JX51" s="227"/>
      <c r="JY51" s="227"/>
      <c r="JZ51" s="227"/>
      <c r="KA51" s="227"/>
      <c r="KB51" s="227"/>
      <c r="KC51" s="227"/>
      <c r="KD51" s="227"/>
      <c r="KE51" s="227"/>
      <c r="KF51" s="227"/>
      <c r="KG51" s="227"/>
      <c r="KH51" s="227"/>
      <c r="KI51" s="227"/>
      <c r="KJ51" s="227"/>
      <c r="KK51" s="227"/>
      <c r="KL51" s="227"/>
      <c r="KM51" s="227"/>
      <c r="KN51" s="227"/>
      <c r="KO51" s="227"/>
      <c r="KP51" s="227"/>
      <c r="KQ51" s="227"/>
      <c r="KR51" s="227"/>
      <c r="KS51" s="227"/>
      <c r="KT51" s="227"/>
      <c r="KU51" s="227"/>
      <c r="KV51" s="227"/>
      <c r="KW51" s="227"/>
      <c r="KX51" s="227"/>
      <c r="KY51" s="227"/>
      <c r="KZ51" s="227"/>
      <c r="LA51" s="227"/>
      <c r="LB51" s="227"/>
      <c r="LC51" s="227"/>
      <c r="LD51" s="227"/>
      <c r="LE51" s="227"/>
      <c r="LF51" s="227"/>
      <c r="LG51" s="227"/>
      <c r="LH51" s="227"/>
      <c r="LI51" s="227"/>
      <c r="LJ51" s="227"/>
      <c r="LK51" s="227"/>
      <c r="LL51" s="227"/>
      <c r="LM51" s="227"/>
      <c r="LN51" s="227"/>
      <c r="LO51" s="227"/>
      <c r="LP51" s="227"/>
      <c r="LQ51" s="227"/>
      <c r="LR51" s="227"/>
      <c r="LS51" s="227"/>
      <c r="LT51" s="227"/>
      <c r="LU51" s="227"/>
      <c r="LV51" s="227"/>
      <c r="LW51" s="227"/>
      <c r="LX51" s="227"/>
      <c r="LY51" s="227"/>
      <c r="LZ51" s="227"/>
      <c r="MA51" s="227"/>
      <c r="MB51" s="227"/>
      <c r="MC51" s="227"/>
      <c r="MD51" s="227"/>
      <c r="ME51" s="227"/>
      <c r="MF51" s="227"/>
      <c r="MG51" s="227"/>
      <c r="MH51" s="227"/>
      <c r="MI51" s="227"/>
      <c r="MJ51" s="227"/>
      <c r="MK51" s="227"/>
      <c r="ML51" s="227"/>
      <c r="MM51" s="227"/>
      <c r="MN51" s="227"/>
      <c r="MO51" s="227"/>
      <c r="MP51" s="227"/>
      <c r="MQ51" s="227"/>
      <c r="MR51" s="227"/>
      <c r="MS51" s="227"/>
      <c r="MT51" s="227"/>
      <c r="MU51" s="227"/>
      <c r="MV51" s="227"/>
      <c r="MW51" s="227"/>
      <c r="MX51" s="227"/>
      <c r="MY51" s="227"/>
      <c r="MZ51" s="227"/>
      <c r="NA51" s="227"/>
      <c r="NB51" s="227"/>
      <c r="NC51" s="227"/>
      <c r="ND51" s="227"/>
      <c r="NE51" s="227"/>
      <c r="NF51" s="227"/>
      <c r="NG51" s="227"/>
      <c r="NH51" s="227"/>
      <c r="NI51" s="227"/>
      <c r="NJ51" s="227"/>
      <c r="NK51" s="227"/>
      <c r="NL51" s="227"/>
      <c r="NM51" s="227"/>
      <c r="NN51" s="227"/>
      <c r="NO51" s="227"/>
      <c r="NP51" s="227"/>
      <c r="NQ51" s="227"/>
      <c r="NR51" s="227"/>
      <c r="NS51" s="227"/>
      <c r="NT51" s="227"/>
      <c r="NU51" s="227"/>
      <c r="NV51" s="227"/>
      <c r="NW51" s="227"/>
      <c r="NX51" s="227"/>
      <c r="NY51" s="227"/>
      <c r="NZ51" s="227"/>
      <c r="OA51" s="227"/>
      <c r="OB51" s="227"/>
      <c r="OC51" s="227"/>
      <c r="OD51" s="227"/>
      <c r="OE51" s="227"/>
      <c r="OF51" s="227"/>
      <c r="OG51" s="227"/>
      <c r="OH51" s="227"/>
      <c r="OI51" s="227"/>
      <c r="OJ51" s="227"/>
      <c r="OK51" s="227"/>
      <c r="OL51" s="227"/>
      <c r="OM51" s="227"/>
      <c r="ON51" s="227"/>
      <c r="OO51" s="227"/>
      <c r="OP51" s="227"/>
      <c r="OQ51" s="227"/>
      <c r="OR51" s="227"/>
      <c r="OS51" s="227"/>
      <c r="OT51" s="227"/>
      <c r="OU51" s="227"/>
      <c r="OV51" s="227"/>
      <c r="OW51" s="227"/>
      <c r="OX51" s="227"/>
      <c r="OY51" s="227"/>
      <c r="OZ51" s="227"/>
      <c r="PA51" s="227"/>
      <c r="PB51" s="227"/>
      <c r="PC51" s="227"/>
      <c r="PD51" s="227"/>
      <c r="PE51" s="227"/>
      <c r="PF51" s="227"/>
      <c r="PG51" s="227"/>
      <c r="PH51" s="227"/>
      <c r="PI51" s="227"/>
      <c r="PJ51" s="227"/>
      <c r="PK51" s="227"/>
      <c r="PL51" s="227"/>
      <c r="PM51" s="227"/>
      <c r="PN51" s="227"/>
      <c r="PO51" s="227"/>
      <c r="PP51" s="227"/>
      <c r="PQ51" s="227"/>
      <c r="PR51" s="227"/>
      <c r="PS51" s="227"/>
      <c r="PT51" s="227"/>
      <c r="PU51" s="227"/>
      <c r="PV51" s="227"/>
      <c r="PW51" s="227"/>
      <c r="PX51" s="227"/>
      <c r="PY51" s="227"/>
      <c r="PZ51" s="227"/>
      <c r="QA51" s="227"/>
      <c r="QB51" s="227"/>
      <c r="QC51" s="227"/>
      <c r="QD51" s="227"/>
      <c r="QE51" s="227"/>
      <c r="QF51" s="227"/>
      <c r="QG51" s="227"/>
      <c r="QH51" s="227"/>
      <c r="QI51" s="227"/>
      <c r="QJ51" s="227"/>
      <c r="QK51" s="227"/>
      <c r="QL51" s="227"/>
      <c r="QM51" s="227"/>
      <c r="QN51" s="227"/>
      <c r="QO51" s="227"/>
      <c r="QP51" s="227"/>
      <c r="QQ51" s="227"/>
      <c r="QR51" s="227"/>
      <c r="QS51" s="227"/>
      <c r="QT51" s="227"/>
      <c r="QU51" s="227"/>
      <c r="QV51" s="227"/>
      <c r="QW51" s="227"/>
      <c r="QX51" s="227"/>
      <c r="QY51" s="227"/>
      <c r="QZ51" s="227"/>
      <c r="RA51" s="227"/>
      <c r="RB51" s="227"/>
      <c r="RC51" s="227"/>
      <c r="RD51" s="227"/>
      <c r="RE51" s="227"/>
      <c r="RF51" s="227"/>
      <c r="RG51" s="227"/>
      <c r="RH51" s="227"/>
    </row>
    <row r="52" spans="1:476" ht="15.75" hidden="1" customHeight="1">
      <c r="A52" s="50"/>
      <c r="B52" s="50" t="s">
        <v>366</v>
      </c>
      <c r="C52" s="211"/>
      <c r="D52" s="82"/>
      <c r="E52" s="82">
        <f t="shared" si="220"/>
        <v>0</v>
      </c>
      <c r="F52" s="125"/>
      <c r="G52" s="50"/>
      <c r="H52" s="70">
        <f t="shared" si="221"/>
        <v>0</v>
      </c>
      <c r="I52" s="70">
        <f t="shared" si="222"/>
        <v>0</v>
      </c>
      <c r="J52" s="70">
        <f t="shared" si="223"/>
        <v>0</v>
      </c>
      <c r="K52" s="70">
        <f t="shared" si="224"/>
        <v>0</v>
      </c>
      <c r="L52" s="70">
        <f t="shared" si="225"/>
        <v>0</v>
      </c>
      <c r="M52" s="70">
        <f t="shared" si="226"/>
        <v>0</v>
      </c>
      <c r="N52" s="70">
        <f t="shared" si="227"/>
        <v>0</v>
      </c>
      <c r="O52" s="70">
        <f t="shared" si="228"/>
        <v>0</v>
      </c>
      <c r="P52" s="70">
        <f t="shared" si="229"/>
        <v>0</v>
      </c>
      <c r="Q52" s="70">
        <f t="shared" si="230"/>
        <v>0</v>
      </c>
      <c r="R52" s="70">
        <f t="shared" si="231"/>
        <v>0</v>
      </c>
      <c r="S52" s="70">
        <f t="shared" si="232"/>
        <v>0</v>
      </c>
      <c r="T52" s="70">
        <f t="shared" si="233"/>
        <v>0</v>
      </c>
      <c r="U52" s="70">
        <f t="shared" si="234"/>
        <v>0</v>
      </c>
      <c r="V52" s="70">
        <f t="shared" si="235"/>
        <v>0</v>
      </c>
      <c r="W52" s="70">
        <f t="shared" si="236"/>
        <v>0</v>
      </c>
      <c r="X52" s="70">
        <f t="shared" si="237"/>
        <v>0</v>
      </c>
      <c r="Y52" s="70">
        <f t="shared" si="238"/>
        <v>0</v>
      </c>
      <c r="Z52" s="70">
        <f t="shared" si="239"/>
        <v>0</v>
      </c>
      <c r="AA52" s="70">
        <f t="shared" si="240"/>
        <v>0</v>
      </c>
      <c r="AB52" s="70">
        <f t="shared" si="241"/>
        <v>0</v>
      </c>
      <c r="AC52" s="70">
        <f t="shared" si="242"/>
        <v>0</v>
      </c>
      <c r="AD52" s="70">
        <f t="shared" si="243"/>
        <v>0</v>
      </c>
      <c r="AE52" s="70">
        <f t="shared" si="244"/>
        <v>0</v>
      </c>
      <c r="AF52" s="70">
        <f t="shared" si="245"/>
        <v>0</v>
      </c>
      <c r="AG52" s="70">
        <f t="shared" si="246"/>
        <v>0</v>
      </c>
      <c r="AH52" s="70">
        <f t="shared" si="247"/>
        <v>0</v>
      </c>
      <c r="AI52" s="70">
        <f t="shared" si="248"/>
        <v>0</v>
      </c>
      <c r="AJ52" s="70">
        <f t="shared" si="249"/>
        <v>0</v>
      </c>
      <c r="AK52" s="70">
        <f t="shared" si="250"/>
        <v>0</v>
      </c>
      <c r="AL52" s="70">
        <f t="shared" si="251"/>
        <v>0</v>
      </c>
      <c r="AM52" s="70">
        <f t="shared" si="252"/>
        <v>0</v>
      </c>
      <c r="AN52" s="70">
        <f t="shared" si="253"/>
        <v>0</v>
      </c>
      <c r="AO52" s="70">
        <f t="shared" si="254"/>
        <v>0</v>
      </c>
      <c r="AP52" s="70">
        <f t="shared" si="255"/>
        <v>0</v>
      </c>
      <c r="AQ52" s="70">
        <f t="shared" si="256"/>
        <v>0</v>
      </c>
      <c r="AR52" s="124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  <c r="CL52" s="227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27"/>
      <c r="FC52" s="227"/>
      <c r="FD52" s="227"/>
      <c r="FE52" s="227"/>
      <c r="FF52" s="227"/>
      <c r="FG52" s="227"/>
      <c r="FH52" s="227"/>
      <c r="FI52" s="227"/>
      <c r="FJ52" s="227"/>
      <c r="FK52" s="227"/>
      <c r="FL52" s="227"/>
      <c r="FM52" s="227"/>
      <c r="FN52" s="227"/>
      <c r="FO52" s="227"/>
      <c r="FP52" s="227"/>
      <c r="FQ52" s="227"/>
      <c r="FR52" s="227"/>
      <c r="FS52" s="227"/>
      <c r="FT52" s="227"/>
      <c r="FU52" s="227"/>
      <c r="FV52" s="227"/>
      <c r="FW52" s="227"/>
      <c r="FX52" s="227"/>
      <c r="FY52" s="227"/>
      <c r="FZ52" s="227"/>
      <c r="GA52" s="227"/>
      <c r="GB52" s="227"/>
      <c r="GC52" s="227"/>
      <c r="GD52" s="227"/>
      <c r="GE52" s="227"/>
      <c r="GF52" s="227"/>
      <c r="GG52" s="227"/>
      <c r="GH52" s="227"/>
      <c r="GI52" s="227"/>
      <c r="GJ52" s="227"/>
      <c r="GK52" s="227"/>
      <c r="GL52" s="227"/>
      <c r="GM52" s="227"/>
      <c r="GN52" s="227"/>
      <c r="GO52" s="227"/>
      <c r="GP52" s="227"/>
      <c r="GQ52" s="227"/>
      <c r="GR52" s="227"/>
      <c r="GS52" s="227"/>
      <c r="GT52" s="227"/>
      <c r="GU52" s="227"/>
      <c r="GV52" s="227"/>
      <c r="GW52" s="227"/>
      <c r="GX52" s="227"/>
      <c r="GY52" s="227"/>
      <c r="GZ52" s="227"/>
      <c r="HA52" s="227"/>
      <c r="HB52" s="227"/>
      <c r="HC52" s="227"/>
      <c r="HD52" s="227"/>
      <c r="HE52" s="227"/>
      <c r="HF52" s="227"/>
      <c r="HG52" s="227"/>
      <c r="HH52" s="227"/>
      <c r="HI52" s="227"/>
      <c r="HJ52" s="227"/>
      <c r="HK52" s="227"/>
      <c r="HL52" s="227"/>
      <c r="HM52" s="227"/>
      <c r="HN52" s="227"/>
      <c r="HO52" s="227"/>
      <c r="HP52" s="227"/>
      <c r="HQ52" s="227"/>
      <c r="HR52" s="227"/>
      <c r="HS52" s="227"/>
      <c r="HT52" s="227"/>
      <c r="HU52" s="227"/>
      <c r="HV52" s="227"/>
      <c r="HW52" s="227"/>
      <c r="HX52" s="227"/>
      <c r="HY52" s="227"/>
      <c r="HZ52" s="227"/>
      <c r="IA52" s="227"/>
      <c r="IB52" s="227"/>
      <c r="IC52" s="227"/>
      <c r="ID52" s="227"/>
      <c r="IE52" s="227"/>
      <c r="IF52" s="227"/>
      <c r="IG52" s="227"/>
      <c r="IH52" s="227"/>
      <c r="II52" s="227"/>
      <c r="IJ52" s="227"/>
      <c r="IK52" s="227"/>
      <c r="IL52" s="227"/>
      <c r="IM52" s="227"/>
      <c r="IN52" s="227"/>
      <c r="IO52" s="227"/>
      <c r="IP52" s="227"/>
      <c r="IQ52" s="227"/>
      <c r="IR52" s="227"/>
      <c r="IS52" s="227"/>
      <c r="IT52" s="227"/>
      <c r="IU52" s="227"/>
      <c r="IV52" s="227"/>
      <c r="IW52" s="227"/>
      <c r="IX52" s="227"/>
      <c r="IY52" s="227"/>
      <c r="IZ52" s="227"/>
      <c r="JA52" s="227"/>
      <c r="JB52" s="227"/>
      <c r="JC52" s="227"/>
      <c r="JD52" s="227"/>
      <c r="JE52" s="227"/>
      <c r="JF52" s="227"/>
      <c r="JG52" s="227"/>
      <c r="JH52" s="227"/>
      <c r="JI52" s="227"/>
      <c r="JJ52" s="227"/>
      <c r="JK52" s="227"/>
      <c r="JL52" s="227"/>
      <c r="JM52" s="227"/>
      <c r="JN52" s="227"/>
      <c r="JO52" s="227"/>
      <c r="JP52" s="227"/>
      <c r="JQ52" s="227"/>
      <c r="JR52" s="227"/>
      <c r="JS52" s="227"/>
      <c r="JT52" s="227"/>
      <c r="JU52" s="227"/>
      <c r="JV52" s="227"/>
      <c r="JW52" s="227"/>
      <c r="JX52" s="227"/>
      <c r="JY52" s="227"/>
      <c r="JZ52" s="227"/>
      <c r="KA52" s="227"/>
      <c r="KB52" s="227"/>
      <c r="KC52" s="227"/>
      <c r="KD52" s="227"/>
      <c r="KE52" s="227"/>
      <c r="KF52" s="227"/>
      <c r="KG52" s="227"/>
      <c r="KH52" s="227"/>
      <c r="KI52" s="227"/>
      <c r="KJ52" s="227"/>
      <c r="KK52" s="227"/>
      <c r="KL52" s="227"/>
      <c r="KM52" s="227"/>
      <c r="KN52" s="227"/>
      <c r="KO52" s="227"/>
      <c r="KP52" s="227"/>
      <c r="KQ52" s="227"/>
      <c r="KR52" s="227"/>
      <c r="KS52" s="227"/>
      <c r="KT52" s="227"/>
      <c r="KU52" s="227"/>
      <c r="KV52" s="227"/>
      <c r="KW52" s="227"/>
      <c r="KX52" s="227"/>
      <c r="KY52" s="227"/>
      <c r="KZ52" s="227"/>
      <c r="LA52" s="227"/>
      <c r="LB52" s="227"/>
      <c r="LC52" s="227"/>
      <c r="LD52" s="227"/>
      <c r="LE52" s="227"/>
      <c r="LF52" s="227"/>
      <c r="LG52" s="227"/>
      <c r="LH52" s="227"/>
      <c r="LI52" s="227"/>
      <c r="LJ52" s="227"/>
      <c r="LK52" s="227"/>
      <c r="LL52" s="227"/>
      <c r="LM52" s="227"/>
      <c r="LN52" s="227"/>
      <c r="LO52" s="227"/>
      <c r="LP52" s="227"/>
      <c r="LQ52" s="227"/>
      <c r="LR52" s="227"/>
      <c r="LS52" s="227"/>
      <c r="LT52" s="227"/>
      <c r="LU52" s="227"/>
      <c r="LV52" s="227"/>
      <c r="LW52" s="227"/>
      <c r="LX52" s="227"/>
      <c r="LY52" s="227"/>
      <c r="LZ52" s="227"/>
      <c r="MA52" s="227"/>
      <c r="MB52" s="227"/>
      <c r="MC52" s="227"/>
      <c r="MD52" s="227"/>
      <c r="ME52" s="227"/>
      <c r="MF52" s="227"/>
      <c r="MG52" s="227"/>
      <c r="MH52" s="227"/>
      <c r="MI52" s="227"/>
      <c r="MJ52" s="227"/>
      <c r="MK52" s="227"/>
      <c r="ML52" s="227"/>
      <c r="MM52" s="227"/>
      <c r="MN52" s="227"/>
      <c r="MO52" s="227"/>
      <c r="MP52" s="227"/>
      <c r="MQ52" s="227"/>
      <c r="MR52" s="227"/>
      <c r="MS52" s="227"/>
      <c r="MT52" s="227"/>
      <c r="MU52" s="227"/>
      <c r="MV52" s="227"/>
      <c r="MW52" s="227"/>
      <c r="MX52" s="227"/>
      <c r="MY52" s="227"/>
      <c r="MZ52" s="227"/>
      <c r="NA52" s="227"/>
      <c r="NB52" s="227"/>
      <c r="NC52" s="227"/>
      <c r="ND52" s="227"/>
      <c r="NE52" s="227"/>
      <c r="NF52" s="227"/>
      <c r="NG52" s="227"/>
      <c r="NH52" s="227"/>
      <c r="NI52" s="227"/>
      <c r="NJ52" s="227"/>
      <c r="NK52" s="227"/>
      <c r="NL52" s="227"/>
      <c r="NM52" s="227"/>
      <c r="NN52" s="227"/>
      <c r="NO52" s="227"/>
      <c r="NP52" s="227"/>
      <c r="NQ52" s="227"/>
      <c r="NR52" s="227"/>
      <c r="NS52" s="227"/>
      <c r="NT52" s="227"/>
      <c r="NU52" s="227"/>
      <c r="NV52" s="227"/>
      <c r="NW52" s="227"/>
      <c r="NX52" s="227"/>
      <c r="NY52" s="227"/>
      <c r="NZ52" s="227"/>
      <c r="OA52" s="227"/>
      <c r="OB52" s="227"/>
      <c r="OC52" s="227"/>
      <c r="OD52" s="227"/>
      <c r="OE52" s="227"/>
      <c r="OF52" s="227"/>
      <c r="OG52" s="227"/>
      <c r="OH52" s="227"/>
      <c r="OI52" s="227"/>
      <c r="OJ52" s="227"/>
      <c r="OK52" s="227"/>
      <c r="OL52" s="227"/>
      <c r="OM52" s="227"/>
      <c r="ON52" s="227"/>
      <c r="OO52" s="227"/>
      <c r="OP52" s="227"/>
      <c r="OQ52" s="227"/>
      <c r="OR52" s="227"/>
      <c r="OS52" s="227"/>
      <c r="OT52" s="227"/>
      <c r="OU52" s="227"/>
      <c r="OV52" s="227"/>
      <c r="OW52" s="227"/>
      <c r="OX52" s="227"/>
      <c r="OY52" s="227"/>
      <c r="OZ52" s="227"/>
      <c r="PA52" s="227"/>
      <c r="PB52" s="227"/>
      <c r="PC52" s="227"/>
      <c r="PD52" s="227"/>
      <c r="PE52" s="227"/>
      <c r="PF52" s="227"/>
      <c r="PG52" s="227"/>
      <c r="PH52" s="227"/>
      <c r="PI52" s="227"/>
      <c r="PJ52" s="227"/>
      <c r="PK52" s="227"/>
      <c r="PL52" s="227"/>
      <c r="PM52" s="227"/>
      <c r="PN52" s="227"/>
      <c r="PO52" s="227"/>
      <c r="PP52" s="227"/>
      <c r="PQ52" s="227"/>
      <c r="PR52" s="227"/>
      <c r="PS52" s="227"/>
      <c r="PT52" s="227"/>
      <c r="PU52" s="227"/>
      <c r="PV52" s="227"/>
      <c r="PW52" s="227"/>
      <c r="PX52" s="227"/>
      <c r="PY52" s="227"/>
      <c r="PZ52" s="227"/>
      <c r="QA52" s="227"/>
      <c r="QB52" s="227"/>
      <c r="QC52" s="227"/>
      <c r="QD52" s="227"/>
      <c r="QE52" s="227"/>
      <c r="QF52" s="227"/>
      <c r="QG52" s="227"/>
      <c r="QH52" s="227"/>
      <c r="QI52" s="227"/>
      <c r="QJ52" s="227"/>
      <c r="QK52" s="227"/>
      <c r="QL52" s="227"/>
      <c r="QM52" s="227"/>
      <c r="QN52" s="227"/>
      <c r="QO52" s="227"/>
      <c r="QP52" s="227"/>
      <c r="QQ52" s="227"/>
      <c r="QR52" s="227"/>
      <c r="QS52" s="227"/>
      <c r="QT52" s="227"/>
      <c r="QU52" s="227"/>
      <c r="QV52" s="227"/>
      <c r="QW52" s="227"/>
      <c r="QX52" s="227"/>
      <c r="QY52" s="227"/>
      <c r="QZ52" s="227"/>
      <c r="RA52" s="227"/>
      <c r="RB52" s="227"/>
      <c r="RC52" s="227"/>
      <c r="RD52" s="227"/>
      <c r="RE52" s="227"/>
      <c r="RF52" s="227"/>
      <c r="RG52" s="227"/>
      <c r="RH52" s="227"/>
    </row>
    <row r="53" spans="1:476" ht="15.75" hidden="1" customHeight="1">
      <c r="A53" s="202"/>
      <c r="B53" s="50" t="s">
        <v>367</v>
      </c>
      <c r="C53" s="202"/>
      <c r="D53" s="202"/>
      <c r="E53" s="82">
        <f t="shared" si="220"/>
        <v>0</v>
      </c>
      <c r="F53" s="202"/>
      <c r="G53" s="202"/>
      <c r="H53" s="70">
        <f t="shared" si="221"/>
        <v>0</v>
      </c>
      <c r="I53" s="70">
        <f t="shared" si="222"/>
        <v>0</v>
      </c>
      <c r="J53" s="70">
        <f t="shared" si="223"/>
        <v>0</v>
      </c>
      <c r="K53" s="70">
        <f t="shared" si="224"/>
        <v>0</v>
      </c>
      <c r="L53" s="70">
        <f t="shared" si="225"/>
        <v>0</v>
      </c>
      <c r="M53" s="70">
        <f t="shared" si="226"/>
        <v>0</v>
      </c>
      <c r="N53" s="70">
        <f t="shared" si="227"/>
        <v>0</v>
      </c>
      <c r="O53" s="70">
        <f t="shared" si="228"/>
        <v>0</v>
      </c>
      <c r="P53" s="70">
        <f t="shared" si="229"/>
        <v>0</v>
      </c>
      <c r="Q53" s="70">
        <f t="shared" si="230"/>
        <v>0</v>
      </c>
      <c r="R53" s="70">
        <f t="shared" si="231"/>
        <v>0</v>
      </c>
      <c r="S53" s="70">
        <f t="shared" si="232"/>
        <v>0</v>
      </c>
      <c r="T53" s="70">
        <f t="shared" si="233"/>
        <v>0</v>
      </c>
      <c r="U53" s="70">
        <f t="shared" si="234"/>
        <v>0</v>
      </c>
      <c r="V53" s="70">
        <f t="shared" si="235"/>
        <v>0</v>
      </c>
      <c r="W53" s="70">
        <f t="shared" si="236"/>
        <v>0</v>
      </c>
      <c r="X53" s="70">
        <f t="shared" si="237"/>
        <v>0</v>
      </c>
      <c r="Y53" s="70">
        <f t="shared" si="238"/>
        <v>0</v>
      </c>
      <c r="Z53" s="70">
        <f t="shared" si="239"/>
        <v>0</v>
      </c>
      <c r="AA53" s="70">
        <f t="shared" si="240"/>
        <v>0</v>
      </c>
      <c r="AB53" s="70">
        <f t="shared" si="241"/>
        <v>0</v>
      </c>
      <c r="AC53" s="70">
        <f t="shared" si="242"/>
        <v>0</v>
      </c>
      <c r="AD53" s="70">
        <f t="shared" si="243"/>
        <v>0</v>
      </c>
      <c r="AE53" s="70">
        <f t="shared" si="244"/>
        <v>0</v>
      </c>
      <c r="AF53" s="70">
        <f t="shared" si="245"/>
        <v>0</v>
      </c>
      <c r="AG53" s="70">
        <f t="shared" si="246"/>
        <v>0</v>
      </c>
      <c r="AH53" s="70">
        <f t="shared" si="247"/>
        <v>0</v>
      </c>
      <c r="AI53" s="70">
        <f t="shared" si="248"/>
        <v>0</v>
      </c>
      <c r="AJ53" s="70">
        <f t="shared" si="249"/>
        <v>0</v>
      </c>
      <c r="AK53" s="70">
        <f t="shared" si="250"/>
        <v>0</v>
      </c>
      <c r="AL53" s="70">
        <f t="shared" si="251"/>
        <v>0</v>
      </c>
      <c r="AM53" s="70">
        <f t="shared" si="252"/>
        <v>0</v>
      </c>
      <c r="AN53" s="70">
        <f t="shared" si="253"/>
        <v>0</v>
      </c>
      <c r="AO53" s="70">
        <f t="shared" si="254"/>
        <v>0</v>
      </c>
      <c r="AP53" s="70">
        <f t="shared" si="255"/>
        <v>0</v>
      </c>
      <c r="AQ53" s="70">
        <f t="shared" si="256"/>
        <v>0</v>
      </c>
      <c r="AR53" s="202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7"/>
      <c r="FS53" s="227"/>
      <c r="FT53" s="227"/>
      <c r="FU53" s="227"/>
      <c r="FV53" s="227"/>
      <c r="FW53" s="227"/>
      <c r="FX53" s="227"/>
      <c r="FY53" s="227"/>
      <c r="FZ53" s="227"/>
      <c r="GA53" s="227"/>
      <c r="GB53" s="227"/>
      <c r="GC53" s="227"/>
      <c r="GD53" s="227"/>
      <c r="GE53" s="227"/>
      <c r="GF53" s="227"/>
      <c r="GG53" s="227"/>
      <c r="GH53" s="227"/>
      <c r="GI53" s="227"/>
      <c r="GJ53" s="227"/>
      <c r="GK53" s="227"/>
      <c r="GL53" s="227"/>
      <c r="GM53" s="227"/>
      <c r="GN53" s="227"/>
      <c r="GO53" s="227"/>
      <c r="GP53" s="227"/>
      <c r="GQ53" s="227"/>
      <c r="GR53" s="227"/>
      <c r="GS53" s="227"/>
      <c r="GT53" s="227"/>
      <c r="GU53" s="227"/>
      <c r="GV53" s="227"/>
      <c r="GW53" s="227"/>
      <c r="GX53" s="227"/>
      <c r="GY53" s="227"/>
      <c r="GZ53" s="227"/>
      <c r="HA53" s="227"/>
      <c r="HB53" s="227"/>
      <c r="HC53" s="227"/>
      <c r="HD53" s="227"/>
      <c r="HE53" s="227"/>
      <c r="HF53" s="227"/>
      <c r="HG53" s="227"/>
      <c r="HH53" s="227"/>
      <c r="HI53" s="227"/>
      <c r="HJ53" s="227"/>
      <c r="HK53" s="227"/>
      <c r="HL53" s="227"/>
      <c r="HM53" s="227"/>
      <c r="HN53" s="227"/>
      <c r="HO53" s="227"/>
      <c r="HP53" s="227"/>
      <c r="HQ53" s="227"/>
      <c r="HR53" s="227"/>
      <c r="HS53" s="227"/>
      <c r="HT53" s="227"/>
      <c r="HU53" s="227"/>
      <c r="HV53" s="227"/>
      <c r="HW53" s="227"/>
      <c r="HX53" s="227"/>
      <c r="HY53" s="227"/>
      <c r="HZ53" s="227"/>
      <c r="IA53" s="227"/>
      <c r="IB53" s="227"/>
      <c r="IC53" s="227"/>
      <c r="ID53" s="227"/>
      <c r="IE53" s="227"/>
      <c r="IF53" s="227"/>
      <c r="IG53" s="227"/>
      <c r="IH53" s="227"/>
      <c r="II53" s="227"/>
      <c r="IJ53" s="227"/>
      <c r="IK53" s="227"/>
      <c r="IL53" s="227"/>
      <c r="IM53" s="227"/>
      <c r="IN53" s="227"/>
      <c r="IO53" s="227"/>
      <c r="IP53" s="227"/>
      <c r="IQ53" s="227"/>
      <c r="IR53" s="227"/>
      <c r="IS53" s="227"/>
      <c r="IT53" s="227"/>
      <c r="IU53" s="227"/>
      <c r="IV53" s="227"/>
      <c r="IW53" s="227"/>
      <c r="IX53" s="227"/>
      <c r="IY53" s="227"/>
      <c r="IZ53" s="227"/>
      <c r="JA53" s="227"/>
      <c r="JB53" s="227"/>
      <c r="JC53" s="227"/>
      <c r="JD53" s="227"/>
      <c r="JE53" s="227"/>
      <c r="JF53" s="227"/>
      <c r="JG53" s="227"/>
      <c r="JH53" s="227"/>
      <c r="JI53" s="227"/>
      <c r="JJ53" s="227"/>
      <c r="JK53" s="227"/>
      <c r="JL53" s="227"/>
      <c r="JM53" s="227"/>
      <c r="JN53" s="227"/>
      <c r="JO53" s="227"/>
      <c r="JP53" s="227"/>
      <c r="JQ53" s="227"/>
      <c r="JR53" s="227"/>
      <c r="JS53" s="227"/>
      <c r="JT53" s="227"/>
      <c r="JU53" s="227"/>
      <c r="JV53" s="227"/>
      <c r="JW53" s="227"/>
      <c r="JX53" s="227"/>
      <c r="JY53" s="227"/>
      <c r="JZ53" s="227"/>
      <c r="KA53" s="227"/>
      <c r="KB53" s="227"/>
      <c r="KC53" s="227"/>
      <c r="KD53" s="227"/>
      <c r="KE53" s="227"/>
      <c r="KF53" s="227"/>
      <c r="KG53" s="227"/>
      <c r="KH53" s="227"/>
      <c r="KI53" s="227"/>
      <c r="KJ53" s="227"/>
      <c r="KK53" s="227"/>
      <c r="KL53" s="227"/>
      <c r="KM53" s="227"/>
      <c r="KN53" s="227"/>
      <c r="KO53" s="227"/>
      <c r="KP53" s="227"/>
      <c r="KQ53" s="227"/>
      <c r="KR53" s="227"/>
      <c r="KS53" s="227"/>
      <c r="KT53" s="227"/>
      <c r="KU53" s="227"/>
      <c r="KV53" s="227"/>
      <c r="KW53" s="227"/>
      <c r="KX53" s="227"/>
      <c r="KY53" s="227"/>
      <c r="KZ53" s="227"/>
      <c r="LA53" s="227"/>
      <c r="LB53" s="227"/>
      <c r="LC53" s="227"/>
      <c r="LD53" s="227"/>
      <c r="LE53" s="227"/>
      <c r="LF53" s="227"/>
      <c r="LG53" s="227"/>
      <c r="LH53" s="227"/>
      <c r="LI53" s="227"/>
      <c r="LJ53" s="227"/>
      <c r="LK53" s="227"/>
      <c r="LL53" s="227"/>
      <c r="LM53" s="227"/>
      <c r="LN53" s="227"/>
      <c r="LO53" s="227"/>
      <c r="LP53" s="227"/>
      <c r="LQ53" s="227"/>
      <c r="LR53" s="227"/>
      <c r="LS53" s="227"/>
      <c r="LT53" s="227"/>
      <c r="LU53" s="227"/>
      <c r="LV53" s="227"/>
      <c r="LW53" s="227"/>
      <c r="LX53" s="227"/>
      <c r="LY53" s="227"/>
      <c r="LZ53" s="227"/>
      <c r="MA53" s="227"/>
      <c r="MB53" s="227"/>
      <c r="MC53" s="227"/>
      <c r="MD53" s="227"/>
      <c r="ME53" s="227"/>
      <c r="MF53" s="227"/>
      <c r="MG53" s="227"/>
      <c r="MH53" s="227"/>
      <c r="MI53" s="227"/>
      <c r="MJ53" s="227"/>
      <c r="MK53" s="227"/>
      <c r="ML53" s="227"/>
      <c r="MM53" s="227"/>
      <c r="MN53" s="227"/>
      <c r="MO53" s="227"/>
      <c r="MP53" s="227"/>
      <c r="MQ53" s="227"/>
      <c r="MR53" s="227"/>
      <c r="MS53" s="227"/>
      <c r="MT53" s="227"/>
      <c r="MU53" s="227"/>
      <c r="MV53" s="227"/>
      <c r="MW53" s="227"/>
      <c r="MX53" s="227"/>
      <c r="MY53" s="227"/>
      <c r="MZ53" s="227"/>
      <c r="NA53" s="227"/>
      <c r="NB53" s="227"/>
      <c r="NC53" s="227"/>
      <c r="ND53" s="227"/>
      <c r="NE53" s="227"/>
      <c r="NF53" s="227"/>
      <c r="NG53" s="227"/>
      <c r="NH53" s="227"/>
      <c r="NI53" s="227"/>
      <c r="NJ53" s="227"/>
      <c r="NK53" s="227"/>
      <c r="NL53" s="227"/>
      <c r="NM53" s="227"/>
      <c r="NN53" s="227"/>
      <c r="NO53" s="227"/>
      <c r="NP53" s="227"/>
      <c r="NQ53" s="227"/>
      <c r="NR53" s="227"/>
      <c r="NS53" s="227"/>
      <c r="NT53" s="227"/>
      <c r="NU53" s="227"/>
      <c r="NV53" s="227"/>
      <c r="NW53" s="227"/>
      <c r="NX53" s="227"/>
      <c r="NY53" s="227"/>
      <c r="NZ53" s="227"/>
      <c r="OA53" s="227"/>
      <c r="OB53" s="227"/>
      <c r="OC53" s="227"/>
      <c r="OD53" s="227"/>
      <c r="OE53" s="227"/>
      <c r="OF53" s="227"/>
      <c r="OG53" s="227"/>
      <c r="OH53" s="227"/>
      <c r="OI53" s="227"/>
      <c r="OJ53" s="227"/>
      <c r="OK53" s="227"/>
      <c r="OL53" s="227"/>
      <c r="OM53" s="227"/>
      <c r="ON53" s="227"/>
      <c r="OO53" s="227"/>
      <c r="OP53" s="227"/>
      <c r="OQ53" s="227"/>
      <c r="OR53" s="227"/>
      <c r="OS53" s="227"/>
      <c r="OT53" s="227"/>
      <c r="OU53" s="227"/>
      <c r="OV53" s="227"/>
      <c r="OW53" s="227"/>
      <c r="OX53" s="227"/>
      <c r="OY53" s="227"/>
      <c r="OZ53" s="227"/>
      <c r="PA53" s="227"/>
      <c r="PB53" s="227"/>
      <c r="PC53" s="227"/>
      <c r="PD53" s="227"/>
      <c r="PE53" s="227"/>
      <c r="PF53" s="227"/>
      <c r="PG53" s="227"/>
      <c r="PH53" s="227"/>
      <c r="PI53" s="227"/>
      <c r="PJ53" s="227"/>
      <c r="PK53" s="227"/>
      <c r="PL53" s="227"/>
      <c r="PM53" s="227"/>
      <c r="PN53" s="227"/>
      <c r="PO53" s="227"/>
      <c r="PP53" s="227"/>
      <c r="PQ53" s="227"/>
      <c r="PR53" s="227"/>
      <c r="PS53" s="227"/>
      <c r="PT53" s="227"/>
      <c r="PU53" s="227"/>
      <c r="PV53" s="227"/>
      <c r="PW53" s="227"/>
      <c r="PX53" s="227"/>
      <c r="PY53" s="227"/>
      <c r="PZ53" s="227"/>
      <c r="QA53" s="227"/>
      <c r="QB53" s="227"/>
      <c r="QC53" s="227"/>
      <c r="QD53" s="227"/>
      <c r="QE53" s="227"/>
      <c r="QF53" s="227"/>
      <c r="QG53" s="227"/>
      <c r="QH53" s="227"/>
      <c r="QI53" s="227"/>
      <c r="QJ53" s="227"/>
      <c r="QK53" s="227"/>
      <c r="QL53" s="227"/>
      <c r="QM53" s="227"/>
      <c r="QN53" s="227"/>
      <c r="QO53" s="227"/>
      <c r="QP53" s="227"/>
      <c r="QQ53" s="227"/>
      <c r="QR53" s="227"/>
      <c r="QS53" s="227"/>
      <c r="QT53" s="227"/>
      <c r="QU53" s="227"/>
      <c r="QV53" s="227"/>
      <c r="QW53" s="227"/>
      <c r="QX53" s="227"/>
      <c r="QY53" s="227"/>
      <c r="QZ53" s="227"/>
      <c r="RA53" s="227"/>
      <c r="RB53" s="227"/>
      <c r="RC53" s="227"/>
      <c r="RD53" s="227"/>
      <c r="RE53" s="227"/>
      <c r="RF53" s="227"/>
      <c r="RG53" s="227"/>
      <c r="RH53" s="227"/>
    </row>
    <row r="54" spans="1:476" ht="15.75" hidden="1" customHeight="1">
      <c r="A54" s="202"/>
      <c r="B54" s="50" t="s">
        <v>368</v>
      </c>
      <c r="C54" s="202"/>
      <c r="D54" s="202"/>
      <c r="E54" s="82">
        <f t="shared" si="220"/>
        <v>0</v>
      </c>
      <c r="F54" s="202"/>
      <c r="G54" s="202"/>
      <c r="H54" s="70">
        <f t="shared" si="221"/>
        <v>0</v>
      </c>
      <c r="I54" s="70">
        <f t="shared" si="222"/>
        <v>0</v>
      </c>
      <c r="J54" s="70">
        <f t="shared" si="223"/>
        <v>0</v>
      </c>
      <c r="K54" s="70">
        <f t="shared" si="224"/>
        <v>0</v>
      </c>
      <c r="L54" s="70">
        <f t="shared" si="225"/>
        <v>0</v>
      </c>
      <c r="M54" s="70">
        <f t="shared" si="226"/>
        <v>0</v>
      </c>
      <c r="N54" s="70">
        <f t="shared" si="227"/>
        <v>0</v>
      </c>
      <c r="O54" s="70">
        <f t="shared" si="228"/>
        <v>0</v>
      </c>
      <c r="P54" s="70">
        <f t="shared" si="229"/>
        <v>0</v>
      </c>
      <c r="Q54" s="70">
        <f t="shared" si="230"/>
        <v>0</v>
      </c>
      <c r="R54" s="70">
        <f t="shared" si="231"/>
        <v>0</v>
      </c>
      <c r="S54" s="70">
        <f t="shared" si="232"/>
        <v>0</v>
      </c>
      <c r="T54" s="70">
        <f t="shared" si="233"/>
        <v>0</v>
      </c>
      <c r="U54" s="70">
        <f t="shared" si="234"/>
        <v>0</v>
      </c>
      <c r="V54" s="70">
        <f t="shared" si="235"/>
        <v>0</v>
      </c>
      <c r="W54" s="70">
        <f t="shared" si="236"/>
        <v>0</v>
      </c>
      <c r="X54" s="70">
        <f t="shared" si="237"/>
        <v>0</v>
      </c>
      <c r="Y54" s="70">
        <f t="shared" si="238"/>
        <v>0</v>
      </c>
      <c r="Z54" s="70">
        <f t="shared" si="239"/>
        <v>0</v>
      </c>
      <c r="AA54" s="70">
        <f t="shared" si="240"/>
        <v>0</v>
      </c>
      <c r="AB54" s="70">
        <f t="shared" si="241"/>
        <v>0</v>
      </c>
      <c r="AC54" s="70">
        <f t="shared" si="242"/>
        <v>0</v>
      </c>
      <c r="AD54" s="70">
        <f t="shared" si="243"/>
        <v>0</v>
      </c>
      <c r="AE54" s="70">
        <f t="shared" si="244"/>
        <v>0</v>
      </c>
      <c r="AF54" s="70">
        <f t="shared" si="245"/>
        <v>0</v>
      </c>
      <c r="AG54" s="70">
        <f t="shared" si="246"/>
        <v>0</v>
      </c>
      <c r="AH54" s="70">
        <f t="shared" si="247"/>
        <v>0</v>
      </c>
      <c r="AI54" s="70">
        <f t="shared" si="248"/>
        <v>0</v>
      </c>
      <c r="AJ54" s="70">
        <f t="shared" si="249"/>
        <v>0</v>
      </c>
      <c r="AK54" s="70">
        <f t="shared" si="250"/>
        <v>0</v>
      </c>
      <c r="AL54" s="70">
        <f t="shared" si="251"/>
        <v>0</v>
      </c>
      <c r="AM54" s="70">
        <f t="shared" si="252"/>
        <v>0</v>
      </c>
      <c r="AN54" s="70">
        <f t="shared" si="253"/>
        <v>0</v>
      </c>
      <c r="AO54" s="70">
        <f t="shared" si="254"/>
        <v>0</v>
      </c>
      <c r="AP54" s="70">
        <f t="shared" si="255"/>
        <v>0</v>
      </c>
      <c r="AQ54" s="70">
        <f t="shared" si="256"/>
        <v>0</v>
      </c>
      <c r="AR54" s="202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  <c r="DI54" s="227"/>
      <c r="DJ54" s="227"/>
      <c r="DK54" s="227"/>
      <c r="DL54" s="227"/>
      <c r="DM54" s="227"/>
      <c r="DN54" s="227"/>
      <c r="DO54" s="227"/>
      <c r="DP54" s="227"/>
      <c r="DQ54" s="227"/>
      <c r="DR54" s="227"/>
      <c r="DS54" s="227"/>
      <c r="DT54" s="227"/>
      <c r="DU54" s="227"/>
      <c r="DV54" s="227"/>
      <c r="DW54" s="227"/>
      <c r="DX54" s="227"/>
      <c r="DY54" s="227"/>
      <c r="DZ54" s="227"/>
      <c r="EA54" s="227"/>
      <c r="EB54" s="227"/>
      <c r="EC54" s="227"/>
      <c r="ED54" s="227"/>
      <c r="EE54" s="227"/>
      <c r="EF54" s="227"/>
      <c r="EG54" s="227"/>
      <c r="EH54" s="227"/>
      <c r="EI54" s="227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27"/>
      <c r="FC54" s="227"/>
      <c r="FD54" s="227"/>
      <c r="FE54" s="227"/>
      <c r="FF54" s="227"/>
      <c r="FG54" s="227"/>
      <c r="FH54" s="227"/>
      <c r="FI54" s="227"/>
      <c r="FJ54" s="227"/>
      <c r="FK54" s="227"/>
      <c r="FL54" s="227"/>
      <c r="FM54" s="227"/>
      <c r="FN54" s="227"/>
      <c r="FO54" s="227"/>
      <c r="FP54" s="227"/>
      <c r="FQ54" s="227"/>
      <c r="FR54" s="227"/>
      <c r="FS54" s="227"/>
      <c r="FT54" s="227"/>
      <c r="FU54" s="227"/>
      <c r="FV54" s="227"/>
      <c r="FW54" s="227"/>
      <c r="FX54" s="227"/>
      <c r="FY54" s="227"/>
      <c r="FZ54" s="227"/>
      <c r="GA54" s="227"/>
      <c r="GB54" s="227"/>
      <c r="GC54" s="227"/>
      <c r="GD54" s="227"/>
      <c r="GE54" s="227"/>
      <c r="GF54" s="227"/>
      <c r="GG54" s="227"/>
      <c r="GH54" s="227"/>
      <c r="GI54" s="227"/>
      <c r="GJ54" s="227"/>
      <c r="GK54" s="227"/>
      <c r="GL54" s="227"/>
      <c r="GM54" s="227"/>
      <c r="GN54" s="227"/>
      <c r="GO54" s="227"/>
      <c r="GP54" s="227"/>
      <c r="GQ54" s="227"/>
      <c r="GR54" s="227"/>
      <c r="GS54" s="227"/>
      <c r="GT54" s="227"/>
      <c r="GU54" s="227"/>
      <c r="GV54" s="227"/>
      <c r="GW54" s="227"/>
      <c r="GX54" s="227"/>
      <c r="GY54" s="227"/>
      <c r="GZ54" s="227"/>
      <c r="HA54" s="227"/>
      <c r="HB54" s="227"/>
      <c r="HC54" s="227"/>
      <c r="HD54" s="227"/>
      <c r="HE54" s="227"/>
      <c r="HF54" s="227"/>
      <c r="HG54" s="227"/>
      <c r="HH54" s="227"/>
      <c r="HI54" s="227"/>
      <c r="HJ54" s="227"/>
      <c r="HK54" s="227"/>
      <c r="HL54" s="227"/>
      <c r="HM54" s="227"/>
      <c r="HN54" s="227"/>
      <c r="HO54" s="227"/>
      <c r="HP54" s="227"/>
      <c r="HQ54" s="227"/>
      <c r="HR54" s="227"/>
      <c r="HS54" s="227"/>
      <c r="HT54" s="227"/>
      <c r="HU54" s="227"/>
      <c r="HV54" s="227"/>
      <c r="HW54" s="227"/>
      <c r="HX54" s="227"/>
      <c r="HY54" s="227"/>
      <c r="HZ54" s="227"/>
      <c r="IA54" s="227"/>
      <c r="IB54" s="227"/>
      <c r="IC54" s="227"/>
      <c r="ID54" s="227"/>
      <c r="IE54" s="227"/>
      <c r="IF54" s="227"/>
      <c r="IG54" s="227"/>
      <c r="IH54" s="227"/>
      <c r="II54" s="227"/>
      <c r="IJ54" s="227"/>
      <c r="IK54" s="227"/>
      <c r="IL54" s="227"/>
      <c r="IM54" s="227"/>
      <c r="IN54" s="227"/>
      <c r="IO54" s="227"/>
      <c r="IP54" s="227"/>
      <c r="IQ54" s="227"/>
      <c r="IR54" s="227"/>
      <c r="IS54" s="227"/>
      <c r="IT54" s="227"/>
      <c r="IU54" s="227"/>
      <c r="IV54" s="227"/>
      <c r="IW54" s="227"/>
      <c r="IX54" s="227"/>
      <c r="IY54" s="227"/>
      <c r="IZ54" s="227"/>
      <c r="JA54" s="227"/>
      <c r="JB54" s="227"/>
      <c r="JC54" s="227"/>
      <c r="JD54" s="227"/>
      <c r="JE54" s="227"/>
      <c r="JF54" s="227"/>
      <c r="JG54" s="227"/>
      <c r="JH54" s="227"/>
      <c r="JI54" s="227"/>
      <c r="JJ54" s="227"/>
      <c r="JK54" s="227"/>
      <c r="JL54" s="227"/>
      <c r="JM54" s="227"/>
      <c r="JN54" s="227"/>
      <c r="JO54" s="227"/>
      <c r="JP54" s="227"/>
      <c r="JQ54" s="227"/>
      <c r="JR54" s="227"/>
      <c r="JS54" s="227"/>
      <c r="JT54" s="227"/>
      <c r="JU54" s="227"/>
      <c r="JV54" s="227"/>
      <c r="JW54" s="227"/>
      <c r="JX54" s="227"/>
      <c r="JY54" s="227"/>
      <c r="JZ54" s="227"/>
      <c r="KA54" s="227"/>
      <c r="KB54" s="227"/>
      <c r="KC54" s="227"/>
      <c r="KD54" s="227"/>
      <c r="KE54" s="227"/>
      <c r="KF54" s="227"/>
      <c r="KG54" s="227"/>
      <c r="KH54" s="227"/>
      <c r="KI54" s="227"/>
      <c r="KJ54" s="227"/>
      <c r="KK54" s="227"/>
      <c r="KL54" s="227"/>
      <c r="KM54" s="227"/>
      <c r="KN54" s="227"/>
      <c r="KO54" s="227"/>
      <c r="KP54" s="227"/>
      <c r="KQ54" s="227"/>
      <c r="KR54" s="227"/>
      <c r="KS54" s="227"/>
      <c r="KT54" s="227"/>
      <c r="KU54" s="227"/>
      <c r="KV54" s="227"/>
      <c r="KW54" s="227"/>
      <c r="KX54" s="227"/>
      <c r="KY54" s="227"/>
      <c r="KZ54" s="227"/>
      <c r="LA54" s="227"/>
      <c r="LB54" s="227"/>
      <c r="LC54" s="227"/>
      <c r="LD54" s="227"/>
      <c r="LE54" s="227"/>
      <c r="LF54" s="227"/>
      <c r="LG54" s="227"/>
      <c r="LH54" s="227"/>
      <c r="LI54" s="227"/>
      <c r="LJ54" s="227"/>
      <c r="LK54" s="227"/>
      <c r="LL54" s="227"/>
      <c r="LM54" s="227"/>
      <c r="LN54" s="227"/>
      <c r="LO54" s="227"/>
      <c r="LP54" s="227"/>
      <c r="LQ54" s="227"/>
      <c r="LR54" s="227"/>
      <c r="LS54" s="227"/>
      <c r="LT54" s="227"/>
      <c r="LU54" s="227"/>
      <c r="LV54" s="227"/>
      <c r="LW54" s="227"/>
      <c r="LX54" s="227"/>
      <c r="LY54" s="227"/>
      <c r="LZ54" s="227"/>
      <c r="MA54" s="227"/>
      <c r="MB54" s="227"/>
      <c r="MC54" s="227"/>
      <c r="MD54" s="227"/>
      <c r="ME54" s="227"/>
      <c r="MF54" s="227"/>
      <c r="MG54" s="227"/>
      <c r="MH54" s="227"/>
      <c r="MI54" s="227"/>
      <c r="MJ54" s="227"/>
      <c r="MK54" s="227"/>
      <c r="ML54" s="227"/>
      <c r="MM54" s="227"/>
      <c r="MN54" s="227"/>
      <c r="MO54" s="227"/>
      <c r="MP54" s="227"/>
      <c r="MQ54" s="227"/>
      <c r="MR54" s="227"/>
      <c r="MS54" s="227"/>
      <c r="MT54" s="227"/>
      <c r="MU54" s="227"/>
      <c r="MV54" s="227"/>
      <c r="MW54" s="227"/>
      <c r="MX54" s="227"/>
      <c r="MY54" s="227"/>
      <c r="MZ54" s="227"/>
      <c r="NA54" s="227"/>
      <c r="NB54" s="227"/>
      <c r="NC54" s="227"/>
      <c r="ND54" s="227"/>
      <c r="NE54" s="227"/>
      <c r="NF54" s="227"/>
      <c r="NG54" s="227"/>
      <c r="NH54" s="227"/>
      <c r="NI54" s="227"/>
      <c r="NJ54" s="227"/>
      <c r="NK54" s="227"/>
      <c r="NL54" s="227"/>
      <c r="NM54" s="227"/>
      <c r="NN54" s="227"/>
      <c r="NO54" s="227"/>
      <c r="NP54" s="227"/>
      <c r="NQ54" s="227"/>
      <c r="NR54" s="227"/>
      <c r="NS54" s="227"/>
      <c r="NT54" s="227"/>
      <c r="NU54" s="227"/>
      <c r="NV54" s="227"/>
      <c r="NW54" s="227"/>
      <c r="NX54" s="227"/>
      <c r="NY54" s="227"/>
      <c r="NZ54" s="227"/>
      <c r="OA54" s="227"/>
      <c r="OB54" s="227"/>
      <c r="OC54" s="227"/>
      <c r="OD54" s="227"/>
      <c r="OE54" s="227"/>
      <c r="OF54" s="227"/>
      <c r="OG54" s="227"/>
      <c r="OH54" s="227"/>
      <c r="OI54" s="227"/>
      <c r="OJ54" s="227"/>
      <c r="OK54" s="227"/>
      <c r="OL54" s="227"/>
      <c r="OM54" s="227"/>
      <c r="ON54" s="227"/>
      <c r="OO54" s="227"/>
      <c r="OP54" s="227"/>
      <c r="OQ54" s="227"/>
      <c r="OR54" s="227"/>
      <c r="OS54" s="227"/>
      <c r="OT54" s="227"/>
      <c r="OU54" s="227"/>
      <c r="OV54" s="227"/>
      <c r="OW54" s="227"/>
      <c r="OX54" s="227"/>
      <c r="OY54" s="227"/>
      <c r="OZ54" s="227"/>
      <c r="PA54" s="227"/>
      <c r="PB54" s="227"/>
      <c r="PC54" s="227"/>
      <c r="PD54" s="227"/>
      <c r="PE54" s="227"/>
      <c r="PF54" s="227"/>
      <c r="PG54" s="227"/>
      <c r="PH54" s="227"/>
      <c r="PI54" s="227"/>
      <c r="PJ54" s="227"/>
      <c r="PK54" s="227"/>
      <c r="PL54" s="227"/>
      <c r="PM54" s="227"/>
      <c r="PN54" s="227"/>
      <c r="PO54" s="227"/>
      <c r="PP54" s="227"/>
      <c r="PQ54" s="227"/>
      <c r="PR54" s="227"/>
      <c r="PS54" s="227"/>
      <c r="PT54" s="227"/>
      <c r="PU54" s="227"/>
      <c r="PV54" s="227"/>
      <c r="PW54" s="227"/>
      <c r="PX54" s="227"/>
      <c r="PY54" s="227"/>
      <c r="PZ54" s="227"/>
      <c r="QA54" s="227"/>
      <c r="QB54" s="227"/>
      <c r="QC54" s="227"/>
      <c r="QD54" s="227"/>
      <c r="QE54" s="227"/>
      <c r="QF54" s="227"/>
      <c r="QG54" s="227"/>
      <c r="QH54" s="227"/>
      <c r="QI54" s="227"/>
      <c r="QJ54" s="227"/>
      <c r="QK54" s="227"/>
      <c r="QL54" s="227"/>
      <c r="QM54" s="227"/>
      <c r="QN54" s="227"/>
      <c r="QO54" s="227"/>
      <c r="QP54" s="227"/>
      <c r="QQ54" s="227"/>
      <c r="QR54" s="227"/>
      <c r="QS54" s="227"/>
      <c r="QT54" s="227"/>
      <c r="QU54" s="227"/>
      <c r="QV54" s="227"/>
      <c r="QW54" s="227"/>
      <c r="QX54" s="227"/>
      <c r="QY54" s="227"/>
      <c r="QZ54" s="227"/>
      <c r="RA54" s="227"/>
      <c r="RB54" s="227"/>
      <c r="RC54" s="227"/>
      <c r="RD54" s="227"/>
      <c r="RE54" s="227"/>
      <c r="RF54" s="227"/>
      <c r="RG54" s="227"/>
      <c r="RH54" s="227"/>
    </row>
    <row r="55" spans="1:476" ht="15.75" hidden="1" customHeight="1">
      <c r="A55" s="50"/>
      <c r="B55" s="50" t="s">
        <v>369</v>
      </c>
      <c r="C55" s="211"/>
      <c r="D55" s="386"/>
      <c r="E55" s="82">
        <f t="shared" si="220"/>
        <v>0</v>
      </c>
      <c r="F55" s="51"/>
      <c r="G55" s="51"/>
      <c r="H55" s="70">
        <f t="shared" si="221"/>
        <v>0</v>
      </c>
      <c r="I55" s="70">
        <f t="shared" si="222"/>
        <v>0</v>
      </c>
      <c r="J55" s="70">
        <f t="shared" si="223"/>
        <v>0</v>
      </c>
      <c r="K55" s="70">
        <f t="shared" si="224"/>
        <v>0</v>
      </c>
      <c r="L55" s="70">
        <f t="shared" si="225"/>
        <v>0</v>
      </c>
      <c r="M55" s="70">
        <f t="shared" si="226"/>
        <v>0</v>
      </c>
      <c r="N55" s="70">
        <f t="shared" si="227"/>
        <v>0</v>
      </c>
      <c r="O55" s="70">
        <f t="shared" si="228"/>
        <v>0</v>
      </c>
      <c r="P55" s="70">
        <f t="shared" si="229"/>
        <v>0</v>
      </c>
      <c r="Q55" s="70">
        <f t="shared" si="230"/>
        <v>0</v>
      </c>
      <c r="R55" s="70">
        <f t="shared" si="231"/>
        <v>0</v>
      </c>
      <c r="S55" s="70">
        <f t="shared" si="232"/>
        <v>0</v>
      </c>
      <c r="T55" s="70">
        <f t="shared" si="233"/>
        <v>0</v>
      </c>
      <c r="U55" s="70">
        <f t="shared" si="234"/>
        <v>0</v>
      </c>
      <c r="V55" s="70">
        <f t="shared" si="235"/>
        <v>0</v>
      </c>
      <c r="W55" s="70">
        <f t="shared" si="236"/>
        <v>0</v>
      </c>
      <c r="X55" s="70">
        <f t="shared" si="237"/>
        <v>0</v>
      </c>
      <c r="Y55" s="70">
        <f t="shared" si="238"/>
        <v>0</v>
      </c>
      <c r="Z55" s="70">
        <f t="shared" si="239"/>
        <v>0</v>
      </c>
      <c r="AA55" s="70">
        <f t="shared" si="240"/>
        <v>0</v>
      </c>
      <c r="AB55" s="70">
        <f t="shared" si="241"/>
        <v>0</v>
      </c>
      <c r="AC55" s="70">
        <f t="shared" si="242"/>
        <v>0</v>
      </c>
      <c r="AD55" s="70">
        <f t="shared" si="243"/>
        <v>0</v>
      </c>
      <c r="AE55" s="70">
        <f t="shared" si="244"/>
        <v>0</v>
      </c>
      <c r="AF55" s="70">
        <f t="shared" si="245"/>
        <v>0</v>
      </c>
      <c r="AG55" s="70">
        <f t="shared" si="246"/>
        <v>0</v>
      </c>
      <c r="AH55" s="70">
        <f t="shared" si="247"/>
        <v>0</v>
      </c>
      <c r="AI55" s="70">
        <f t="shared" si="248"/>
        <v>0</v>
      </c>
      <c r="AJ55" s="70">
        <f t="shared" si="249"/>
        <v>0</v>
      </c>
      <c r="AK55" s="70">
        <f t="shared" si="250"/>
        <v>0</v>
      </c>
      <c r="AL55" s="70">
        <f t="shared" si="251"/>
        <v>0</v>
      </c>
      <c r="AM55" s="70">
        <f t="shared" si="252"/>
        <v>0</v>
      </c>
      <c r="AN55" s="70">
        <f t="shared" si="253"/>
        <v>0</v>
      </c>
      <c r="AO55" s="70">
        <f t="shared" si="254"/>
        <v>0</v>
      </c>
      <c r="AP55" s="70">
        <f t="shared" si="255"/>
        <v>0</v>
      </c>
      <c r="AQ55" s="70">
        <f t="shared" si="256"/>
        <v>0</v>
      </c>
      <c r="AR55" s="70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  <c r="CO55" s="227"/>
      <c r="CP55" s="227"/>
      <c r="CQ55" s="227"/>
      <c r="CR55" s="227"/>
      <c r="CS55" s="227"/>
      <c r="CT55" s="227"/>
      <c r="CU55" s="227"/>
      <c r="CV55" s="227"/>
      <c r="CW55" s="227"/>
      <c r="CX55" s="227"/>
      <c r="CY55" s="227"/>
      <c r="CZ55" s="227"/>
      <c r="DA55" s="227"/>
      <c r="DB55" s="227"/>
      <c r="DC55" s="227"/>
      <c r="DD55" s="227"/>
      <c r="DE55" s="227"/>
      <c r="DF55" s="227"/>
      <c r="DG55" s="227"/>
      <c r="DH55" s="227"/>
      <c r="DI55" s="227"/>
      <c r="DJ55" s="227"/>
      <c r="DK55" s="227"/>
      <c r="DL55" s="227"/>
      <c r="DM55" s="227"/>
      <c r="DN55" s="227"/>
      <c r="DO55" s="227"/>
      <c r="DP55" s="227"/>
      <c r="DQ55" s="227"/>
      <c r="DR55" s="227"/>
      <c r="DS55" s="227"/>
      <c r="DT55" s="227"/>
      <c r="DU55" s="227"/>
      <c r="DV55" s="227"/>
      <c r="DW55" s="227"/>
      <c r="DX55" s="227"/>
      <c r="DY55" s="227"/>
      <c r="DZ55" s="227"/>
      <c r="EA55" s="227"/>
      <c r="EB55" s="227"/>
      <c r="EC55" s="227"/>
      <c r="ED55" s="227"/>
      <c r="EE55" s="227"/>
      <c r="EF55" s="227"/>
      <c r="EG55" s="227"/>
      <c r="EH55" s="227"/>
      <c r="EI55" s="227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27"/>
      <c r="FC55" s="227"/>
      <c r="FD55" s="227"/>
      <c r="FE55" s="227"/>
      <c r="FF55" s="227"/>
      <c r="FG55" s="227"/>
      <c r="FH55" s="227"/>
      <c r="FI55" s="227"/>
      <c r="FJ55" s="227"/>
      <c r="FK55" s="227"/>
      <c r="FL55" s="227"/>
      <c r="FM55" s="227"/>
      <c r="FN55" s="227"/>
      <c r="FO55" s="227"/>
      <c r="FP55" s="227"/>
      <c r="FQ55" s="227"/>
      <c r="FR55" s="227"/>
      <c r="FS55" s="227"/>
      <c r="FT55" s="227"/>
      <c r="FU55" s="227"/>
      <c r="FV55" s="227"/>
      <c r="FW55" s="227"/>
      <c r="FX55" s="227"/>
      <c r="FY55" s="227"/>
      <c r="FZ55" s="227"/>
      <c r="GA55" s="227"/>
      <c r="GB55" s="227"/>
      <c r="GC55" s="227"/>
      <c r="GD55" s="227"/>
      <c r="GE55" s="227"/>
      <c r="GF55" s="227"/>
      <c r="GG55" s="227"/>
      <c r="GH55" s="227"/>
      <c r="GI55" s="227"/>
      <c r="GJ55" s="227"/>
      <c r="GK55" s="227"/>
      <c r="GL55" s="227"/>
      <c r="GM55" s="227"/>
      <c r="GN55" s="227"/>
      <c r="GO55" s="227"/>
      <c r="GP55" s="227"/>
      <c r="GQ55" s="227"/>
      <c r="GR55" s="227"/>
      <c r="GS55" s="227"/>
      <c r="GT55" s="227"/>
      <c r="GU55" s="227"/>
      <c r="GV55" s="227"/>
      <c r="GW55" s="227"/>
      <c r="GX55" s="227"/>
      <c r="GY55" s="227"/>
      <c r="GZ55" s="227"/>
      <c r="HA55" s="227"/>
      <c r="HB55" s="227"/>
      <c r="HC55" s="227"/>
      <c r="HD55" s="227"/>
      <c r="HE55" s="227"/>
      <c r="HF55" s="227"/>
      <c r="HG55" s="227"/>
      <c r="HH55" s="227"/>
      <c r="HI55" s="227"/>
      <c r="HJ55" s="227"/>
      <c r="HK55" s="227"/>
      <c r="HL55" s="227"/>
      <c r="HM55" s="227"/>
      <c r="HN55" s="227"/>
      <c r="HO55" s="227"/>
      <c r="HP55" s="227"/>
      <c r="HQ55" s="227"/>
      <c r="HR55" s="227"/>
      <c r="HS55" s="227"/>
      <c r="HT55" s="227"/>
      <c r="HU55" s="227"/>
      <c r="HV55" s="227"/>
      <c r="HW55" s="227"/>
      <c r="HX55" s="227"/>
      <c r="HY55" s="227"/>
      <c r="HZ55" s="227"/>
      <c r="IA55" s="227"/>
      <c r="IB55" s="227"/>
      <c r="IC55" s="227"/>
      <c r="ID55" s="227"/>
      <c r="IE55" s="227"/>
      <c r="IF55" s="227"/>
      <c r="IG55" s="227"/>
      <c r="IH55" s="227"/>
      <c r="II55" s="227"/>
      <c r="IJ55" s="227"/>
      <c r="IK55" s="227"/>
      <c r="IL55" s="227"/>
      <c r="IM55" s="227"/>
      <c r="IN55" s="227"/>
      <c r="IO55" s="227"/>
      <c r="IP55" s="227"/>
      <c r="IQ55" s="227"/>
      <c r="IR55" s="227"/>
      <c r="IS55" s="227"/>
      <c r="IT55" s="227"/>
      <c r="IU55" s="227"/>
      <c r="IV55" s="227"/>
      <c r="IW55" s="227"/>
      <c r="IX55" s="227"/>
      <c r="IY55" s="227"/>
      <c r="IZ55" s="227"/>
      <c r="JA55" s="227"/>
      <c r="JB55" s="227"/>
      <c r="JC55" s="227"/>
      <c r="JD55" s="227"/>
      <c r="JE55" s="227"/>
      <c r="JF55" s="227"/>
      <c r="JG55" s="227"/>
      <c r="JH55" s="227"/>
      <c r="JI55" s="227"/>
      <c r="JJ55" s="227"/>
      <c r="JK55" s="227"/>
      <c r="JL55" s="227"/>
      <c r="JM55" s="227"/>
      <c r="JN55" s="227"/>
      <c r="JO55" s="227"/>
      <c r="JP55" s="227"/>
      <c r="JQ55" s="227"/>
      <c r="JR55" s="227"/>
      <c r="JS55" s="227"/>
      <c r="JT55" s="227"/>
      <c r="JU55" s="227"/>
      <c r="JV55" s="227"/>
      <c r="JW55" s="227"/>
      <c r="JX55" s="227"/>
      <c r="JY55" s="227"/>
      <c r="JZ55" s="227"/>
      <c r="KA55" s="227"/>
      <c r="KB55" s="227"/>
      <c r="KC55" s="227"/>
      <c r="KD55" s="227"/>
      <c r="KE55" s="227"/>
      <c r="KF55" s="227"/>
      <c r="KG55" s="227"/>
      <c r="KH55" s="227"/>
      <c r="KI55" s="227"/>
      <c r="KJ55" s="227"/>
      <c r="KK55" s="227"/>
      <c r="KL55" s="227"/>
      <c r="KM55" s="227"/>
      <c r="KN55" s="227"/>
      <c r="KO55" s="227"/>
      <c r="KP55" s="227"/>
      <c r="KQ55" s="227"/>
      <c r="KR55" s="227"/>
      <c r="KS55" s="227"/>
      <c r="KT55" s="227"/>
      <c r="KU55" s="227"/>
      <c r="KV55" s="227"/>
      <c r="KW55" s="227"/>
      <c r="KX55" s="227"/>
      <c r="KY55" s="227"/>
      <c r="KZ55" s="227"/>
      <c r="LA55" s="227"/>
      <c r="LB55" s="227"/>
      <c r="LC55" s="227"/>
      <c r="LD55" s="227"/>
      <c r="LE55" s="227"/>
      <c r="LF55" s="227"/>
      <c r="LG55" s="227"/>
      <c r="LH55" s="227"/>
      <c r="LI55" s="227"/>
      <c r="LJ55" s="227"/>
      <c r="LK55" s="227"/>
      <c r="LL55" s="227"/>
      <c r="LM55" s="227"/>
      <c r="LN55" s="227"/>
      <c r="LO55" s="227"/>
      <c r="LP55" s="227"/>
      <c r="LQ55" s="227"/>
      <c r="LR55" s="227"/>
      <c r="LS55" s="227"/>
      <c r="LT55" s="227"/>
      <c r="LU55" s="227"/>
      <c r="LV55" s="227"/>
      <c r="LW55" s="227"/>
      <c r="LX55" s="227"/>
      <c r="LY55" s="227"/>
      <c r="LZ55" s="227"/>
      <c r="MA55" s="227"/>
      <c r="MB55" s="227"/>
      <c r="MC55" s="227"/>
      <c r="MD55" s="227"/>
      <c r="ME55" s="227"/>
      <c r="MF55" s="227"/>
      <c r="MG55" s="227"/>
      <c r="MH55" s="227"/>
      <c r="MI55" s="227"/>
      <c r="MJ55" s="227"/>
      <c r="MK55" s="227"/>
      <c r="ML55" s="227"/>
      <c r="MM55" s="227"/>
      <c r="MN55" s="227"/>
      <c r="MO55" s="227"/>
      <c r="MP55" s="227"/>
      <c r="MQ55" s="227"/>
      <c r="MR55" s="227"/>
      <c r="MS55" s="227"/>
      <c r="MT55" s="227"/>
      <c r="MU55" s="227"/>
      <c r="MV55" s="227"/>
      <c r="MW55" s="227"/>
      <c r="MX55" s="227"/>
      <c r="MY55" s="227"/>
      <c r="MZ55" s="227"/>
      <c r="NA55" s="227"/>
      <c r="NB55" s="227"/>
      <c r="NC55" s="227"/>
      <c r="ND55" s="227"/>
      <c r="NE55" s="227"/>
      <c r="NF55" s="227"/>
      <c r="NG55" s="227"/>
      <c r="NH55" s="227"/>
      <c r="NI55" s="227"/>
      <c r="NJ55" s="227"/>
      <c r="NK55" s="227"/>
      <c r="NL55" s="227"/>
      <c r="NM55" s="227"/>
      <c r="NN55" s="227"/>
      <c r="NO55" s="227"/>
      <c r="NP55" s="227"/>
      <c r="NQ55" s="227"/>
      <c r="NR55" s="227"/>
      <c r="NS55" s="227"/>
      <c r="NT55" s="227"/>
      <c r="NU55" s="227"/>
      <c r="NV55" s="227"/>
      <c r="NW55" s="227"/>
      <c r="NX55" s="227"/>
      <c r="NY55" s="227"/>
      <c r="NZ55" s="227"/>
      <c r="OA55" s="227"/>
      <c r="OB55" s="227"/>
      <c r="OC55" s="227"/>
      <c r="OD55" s="227"/>
      <c r="OE55" s="227"/>
      <c r="OF55" s="227"/>
      <c r="OG55" s="227"/>
      <c r="OH55" s="227"/>
      <c r="OI55" s="227"/>
      <c r="OJ55" s="227"/>
      <c r="OK55" s="227"/>
      <c r="OL55" s="227"/>
      <c r="OM55" s="227"/>
      <c r="ON55" s="227"/>
      <c r="OO55" s="227"/>
      <c r="OP55" s="227"/>
      <c r="OQ55" s="227"/>
      <c r="OR55" s="227"/>
      <c r="OS55" s="227"/>
      <c r="OT55" s="227"/>
      <c r="OU55" s="227"/>
      <c r="OV55" s="227"/>
      <c r="OW55" s="227"/>
      <c r="OX55" s="227"/>
      <c r="OY55" s="227"/>
      <c r="OZ55" s="227"/>
      <c r="PA55" s="227"/>
      <c r="PB55" s="227"/>
      <c r="PC55" s="227"/>
      <c r="PD55" s="227"/>
      <c r="PE55" s="227"/>
      <c r="PF55" s="227"/>
      <c r="PG55" s="227"/>
      <c r="PH55" s="227"/>
      <c r="PI55" s="227"/>
      <c r="PJ55" s="227"/>
      <c r="PK55" s="227"/>
      <c r="PL55" s="227"/>
      <c r="PM55" s="227"/>
      <c r="PN55" s="227"/>
      <c r="PO55" s="227"/>
      <c r="PP55" s="227"/>
      <c r="PQ55" s="227"/>
      <c r="PR55" s="227"/>
      <c r="PS55" s="227"/>
      <c r="PT55" s="227"/>
      <c r="PU55" s="227"/>
      <c r="PV55" s="227"/>
      <c r="PW55" s="227"/>
      <c r="PX55" s="227"/>
      <c r="PY55" s="227"/>
      <c r="PZ55" s="227"/>
      <c r="QA55" s="227"/>
      <c r="QB55" s="227"/>
      <c r="QC55" s="227"/>
      <c r="QD55" s="227"/>
      <c r="QE55" s="227"/>
      <c r="QF55" s="227"/>
      <c r="QG55" s="227"/>
      <c r="QH55" s="227"/>
      <c r="QI55" s="227"/>
      <c r="QJ55" s="227"/>
      <c r="QK55" s="227"/>
      <c r="QL55" s="227"/>
      <c r="QM55" s="227"/>
      <c r="QN55" s="227"/>
      <c r="QO55" s="227"/>
      <c r="QP55" s="227"/>
      <c r="QQ55" s="227"/>
      <c r="QR55" s="227"/>
      <c r="QS55" s="227"/>
      <c r="QT55" s="227"/>
      <c r="QU55" s="227"/>
      <c r="QV55" s="227"/>
      <c r="QW55" s="227"/>
      <c r="QX55" s="227"/>
      <c r="QY55" s="227"/>
      <c r="QZ55" s="227"/>
      <c r="RA55" s="227"/>
      <c r="RB55" s="227"/>
      <c r="RC55" s="227"/>
      <c r="RD55" s="227"/>
      <c r="RE55" s="227"/>
      <c r="RF55" s="227"/>
      <c r="RG55" s="227"/>
      <c r="RH55" s="227"/>
    </row>
    <row r="56" spans="1:476" ht="15.75" hidden="1" customHeight="1">
      <c r="A56" s="50"/>
      <c r="B56" s="50" t="s">
        <v>362</v>
      </c>
      <c r="C56" s="211"/>
      <c r="D56" s="386"/>
      <c r="E56" s="82">
        <f t="shared" si="220"/>
        <v>0</v>
      </c>
      <c r="F56" s="51"/>
      <c r="G56" s="51"/>
      <c r="H56" s="70">
        <f t="shared" si="221"/>
        <v>0</v>
      </c>
      <c r="I56" s="70">
        <f t="shared" si="222"/>
        <v>0</v>
      </c>
      <c r="J56" s="70">
        <f t="shared" si="223"/>
        <v>0</v>
      </c>
      <c r="K56" s="70">
        <f t="shared" si="224"/>
        <v>0</v>
      </c>
      <c r="L56" s="70">
        <f t="shared" si="225"/>
        <v>0</v>
      </c>
      <c r="M56" s="70">
        <f t="shared" si="226"/>
        <v>0</v>
      </c>
      <c r="N56" s="70">
        <f t="shared" si="227"/>
        <v>0</v>
      </c>
      <c r="O56" s="70">
        <f t="shared" si="228"/>
        <v>0</v>
      </c>
      <c r="P56" s="70">
        <f t="shared" si="229"/>
        <v>0</v>
      </c>
      <c r="Q56" s="70">
        <f t="shared" si="230"/>
        <v>0</v>
      </c>
      <c r="R56" s="70">
        <f t="shared" si="231"/>
        <v>0</v>
      </c>
      <c r="S56" s="70">
        <f t="shared" si="232"/>
        <v>0</v>
      </c>
      <c r="T56" s="70">
        <f t="shared" si="233"/>
        <v>0</v>
      </c>
      <c r="U56" s="70">
        <f t="shared" si="234"/>
        <v>0</v>
      </c>
      <c r="V56" s="70">
        <f t="shared" si="235"/>
        <v>0</v>
      </c>
      <c r="W56" s="70">
        <f t="shared" si="236"/>
        <v>0</v>
      </c>
      <c r="X56" s="70">
        <f t="shared" si="237"/>
        <v>0</v>
      </c>
      <c r="Y56" s="70">
        <f t="shared" si="238"/>
        <v>0</v>
      </c>
      <c r="Z56" s="70">
        <f t="shared" si="239"/>
        <v>0</v>
      </c>
      <c r="AA56" s="70">
        <f t="shared" si="240"/>
        <v>0</v>
      </c>
      <c r="AB56" s="70">
        <f t="shared" si="241"/>
        <v>0</v>
      </c>
      <c r="AC56" s="70">
        <f t="shared" si="242"/>
        <v>0</v>
      </c>
      <c r="AD56" s="70">
        <f t="shared" si="243"/>
        <v>0</v>
      </c>
      <c r="AE56" s="70">
        <f t="shared" si="244"/>
        <v>0</v>
      </c>
      <c r="AF56" s="70">
        <f t="shared" si="245"/>
        <v>0</v>
      </c>
      <c r="AG56" s="70">
        <f t="shared" si="246"/>
        <v>0</v>
      </c>
      <c r="AH56" s="70">
        <f t="shared" si="247"/>
        <v>0</v>
      </c>
      <c r="AI56" s="70">
        <f t="shared" si="248"/>
        <v>0</v>
      </c>
      <c r="AJ56" s="70">
        <f t="shared" si="249"/>
        <v>0</v>
      </c>
      <c r="AK56" s="70">
        <f t="shared" si="250"/>
        <v>0</v>
      </c>
      <c r="AL56" s="70">
        <f t="shared" si="251"/>
        <v>0</v>
      </c>
      <c r="AM56" s="70">
        <f t="shared" si="252"/>
        <v>0</v>
      </c>
      <c r="AN56" s="70">
        <f t="shared" si="253"/>
        <v>0</v>
      </c>
      <c r="AO56" s="70">
        <f t="shared" si="254"/>
        <v>0</v>
      </c>
      <c r="AP56" s="70">
        <f t="shared" si="255"/>
        <v>0</v>
      </c>
      <c r="AQ56" s="70">
        <f t="shared" si="256"/>
        <v>0</v>
      </c>
      <c r="AR56" s="70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7"/>
      <c r="CM56" s="227"/>
      <c r="CN56" s="227"/>
      <c r="CO56" s="227"/>
      <c r="CP56" s="227"/>
      <c r="CQ56" s="227"/>
      <c r="CR56" s="227"/>
      <c r="CS56" s="227"/>
      <c r="CT56" s="227"/>
      <c r="CU56" s="227"/>
      <c r="CV56" s="227"/>
      <c r="CW56" s="227"/>
      <c r="CX56" s="227"/>
      <c r="CY56" s="227"/>
      <c r="CZ56" s="227"/>
      <c r="DA56" s="227"/>
      <c r="DB56" s="227"/>
      <c r="DC56" s="227"/>
      <c r="DD56" s="227"/>
      <c r="DE56" s="227"/>
      <c r="DF56" s="227"/>
      <c r="DG56" s="227"/>
      <c r="DH56" s="227"/>
      <c r="DI56" s="227"/>
      <c r="DJ56" s="227"/>
      <c r="DK56" s="227"/>
      <c r="DL56" s="227"/>
      <c r="DM56" s="227"/>
      <c r="DN56" s="227"/>
      <c r="DO56" s="227"/>
      <c r="DP56" s="227"/>
      <c r="DQ56" s="227"/>
      <c r="DR56" s="227"/>
      <c r="DS56" s="227"/>
      <c r="DT56" s="227"/>
      <c r="DU56" s="227"/>
      <c r="DV56" s="227"/>
      <c r="DW56" s="227"/>
      <c r="DX56" s="227"/>
      <c r="DY56" s="227"/>
      <c r="DZ56" s="227"/>
      <c r="EA56" s="227"/>
      <c r="EB56" s="227"/>
      <c r="EC56" s="227"/>
      <c r="ED56" s="227"/>
      <c r="EE56" s="227"/>
      <c r="EF56" s="227"/>
      <c r="EG56" s="227"/>
      <c r="EH56" s="227"/>
      <c r="EI56" s="227"/>
      <c r="EJ56" s="227"/>
      <c r="EK56" s="227"/>
      <c r="EL56" s="227"/>
      <c r="EM56" s="227"/>
      <c r="EN56" s="227"/>
      <c r="EO56" s="227"/>
      <c r="EP56" s="227"/>
      <c r="EQ56" s="227"/>
      <c r="ER56" s="227"/>
      <c r="ES56" s="227"/>
      <c r="ET56" s="227"/>
      <c r="EU56" s="227"/>
      <c r="EV56" s="227"/>
      <c r="EW56" s="227"/>
      <c r="EX56" s="227"/>
      <c r="EY56" s="227"/>
      <c r="EZ56" s="227"/>
      <c r="FA56" s="227"/>
      <c r="FB56" s="227"/>
      <c r="FC56" s="227"/>
      <c r="FD56" s="227"/>
      <c r="FE56" s="227"/>
      <c r="FF56" s="227"/>
      <c r="FG56" s="227"/>
      <c r="FH56" s="227"/>
      <c r="FI56" s="227"/>
      <c r="FJ56" s="227"/>
      <c r="FK56" s="227"/>
      <c r="FL56" s="227"/>
      <c r="FM56" s="227"/>
      <c r="FN56" s="227"/>
      <c r="FO56" s="227"/>
      <c r="FP56" s="227"/>
      <c r="FQ56" s="227"/>
      <c r="FR56" s="227"/>
      <c r="FS56" s="227"/>
      <c r="FT56" s="227"/>
      <c r="FU56" s="227"/>
      <c r="FV56" s="227"/>
      <c r="FW56" s="227"/>
      <c r="FX56" s="227"/>
      <c r="FY56" s="227"/>
      <c r="FZ56" s="227"/>
      <c r="GA56" s="227"/>
      <c r="GB56" s="227"/>
      <c r="GC56" s="227"/>
      <c r="GD56" s="227"/>
      <c r="GE56" s="227"/>
      <c r="GF56" s="227"/>
      <c r="GG56" s="227"/>
      <c r="GH56" s="227"/>
      <c r="GI56" s="227"/>
      <c r="GJ56" s="227"/>
      <c r="GK56" s="227"/>
      <c r="GL56" s="227"/>
      <c r="GM56" s="227"/>
      <c r="GN56" s="227"/>
      <c r="GO56" s="227"/>
      <c r="GP56" s="227"/>
      <c r="GQ56" s="227"/>
      <c r="GR56" s="227"/>
      <c r="GS56" s="227"/>
      <c r="GT56" s="227"/>
      <c r="GU56" s="227"/>
      <c r="GV56" s="227"/>
      <c r="GW56" s="227"/>
      <c r="GX56" s="227"/>
      <c r="GY56" s="227"/>
      <c r="GZ56" s="227"/>
      <c r="HA56" s="227"/>
      <c r="HB56" s="227"/>
      <c r="HC56" s="227"/>
      <c r="HD56" s="227"/>
      <c r="HE56" s="227"/>
      <c r="HF56" s="227"/>
      <c r="HG56" s="227"/>
      <c r="HH56" s="227"/>
      <c r="HI56" s="227"/>
      <c r="HJ56" s="227"/>
      <c r="HK56" s="227"/>
      <c r="HL56" s="227"/>
      <c r="HM56" s="227"/>
      <c r="HN56" s="227"/>
      <c r="HO56" s="227"/>
      <c r="HP56" s="227"/>
      <c r="HQ56" s="227"/>
      <c r="HR56" s="227"/>
      <c r="HS56" s="227"/>
      <c r="HT56" s="227"/>
      <c r="HU56" s="227"/>
      <c r="HV56" s="227"/>
      <c r="HW56" s="227"/>
      <c r="HX56" s="227"/>
      <c r="HY56" s="227"/>
      <c r="HZ56" s="227"/>
      <c r="IA56" s="227"/>
      <c r="IB56" s="227"/>
      <c r="IC56" s="227"/>
      <c r="ID56" s="227"/>
      <c r="IE56" s="227"/>
      <c r="IF56" s="227"/>
      <c r="IG56" s="227"/>
      <c r="IH56" s="227"/>
      <c r="II56" s="227"/>
      <c r="IJ56" s="227"/>
      <c r="IK56" s="227"/>
      <c r="IL56" s="227"/>
      <c r="IM56" s="227"/>
      <c r="IN56" s="227"/>
      <c r="IO56" s="227"/>
      <c r="IP56" s="227"/>
      <c r="IQ56" s="227"/>
      <c r="IR56" s="227"/>
      <c r="IS56" s="227"/>
      <c r="IT56" s="227"/>
      <c r="IU56" s="227"/>
      <c r="IV56" s="227"/>
      <c r="IW56" s="227"/>
      <c r="IX56" s="227"/>
      <c r="IY56" s="227"/>
      <c r="IZ56" s="227"/>
      <c r="JA56" s="227"/>
      <c r="JB56" s="227"/>
      <c r="JC56" s="227"/>
      <c r="JD56" s="227"/>
      <c r="JE56" s="227"/>
      <c r="JF56" s="227"/>
      <c r="JG56" s="227"/>
      <c r="JH56" s="227"/>
      <c r="JI56" s="227"/>
      <c r="JJ56" s="227"/>
      <c r="JK56" s="227"/>
      <c r="JL56" s="227"/>
      <c r="JM56" s="227"/>
      <c r="JN56" s="227"/>
      <c r="JO56" s="227"/>
      <c r="JP56" s="227"/>
      <c r="JQ56" s="227"/>
      <c r="JR56" s="227"/>
      <c r="JS56" s="227"/>
      <c r="JT56" s="227"/>
      <c r="JU56" s="227"/>
      <c r="JV56" s="227"/>
      <c r="JW56" s="227"/>
      <c r="JX56" s="227"/>
      <c r="JY56" s="227"/>
      <c r="JZ56" s="227"/>
      <c r="KA56" s="227"/>
      <c r="KB56" s="227"/>
      <c r="KC56" s="227"/>
      <c r="KD56" s="227"/>
      <c r="KE56" s="227"/>
      <c r="KF56" s="227"/>
      <c r="KG56" s="227"/>
      <c r="KH56" s="227"/>
      <c r="KI56" s="227"/>
      <c r="KJ56" s="227"/>
      <c r="KK56" s="227"/>
      <c r="KL56" s="227"/>
      <c r="KM56" s="227"/>
      <c r="KN56" s="227"/>
      <c r="KO56" s="227"/>
      <c r="KP56" s="227"/>
      <c r="KQ56" s="227"/>
      <c r="KR56" s="227"/>
      <c r="KS56" s="227"/>
      <c r="KT56" s="227"/>
      <c r="KU56" s="227"/>
      <c r="KV56" s="227"/>
      <c r="KW56" s="227"/>
      <c r="KX56" s="227"/>
      <c r="KY56" s="227"/>
      <c r="KZ56" s="227"/>
      <c r="LA56" s="227"/>
      <c r="LB56" s="227"/>
      <c r="LC56" s="227"/>
      <c r="LD56" s="227"/>
      <c r="LE56" s="227"/>
      <c r="LF56" s="227"/>
      <c r="LG56" s="227"/>
      <c r="LH56" s="227"/>
      <c r="LI56" s="227"/>
      <c r="LJ56" s="227"/>
      <c r="LK56" s="227"/>
      <c r="LL56" s="227"/>
      <c r="LM56" s="227"/>
      <c r="LN56" s="227"/>
      <c r="LO56" s="227"/>
      <c r="LP56" s="227"/>
      <c r="LQ56" s="227"/>
      <c r="LR56" s="227"/>
      <c r="LS56" s="227"/>
      <c r="LT56" s="227"/>
      <c r="LU56" s="227"/>
      <c r="LV56" s="227"/>
      <c r="LW56" s="227"/>
      <c r="LX56" s="227"/>
      <c r="LY56" s="227"/>
      <c r="LZ56" s="227"/>
      <c r="MA56" s="227"/>
      <c r="MB56" s="227"/>
      <c r="MC56" s="227"/>
      <c r="MD56" s="227"/>
      <c r="ME56" s="227"/>
      <c r="MF56" s="227"/>
      <c r="MG56" s="227"/>
      <c r="MH56" s="227"/>
      <c r="MI56" s="227"/>
      <c r="MJ56" s="227"/>
      <c r="MK56" s="227"/>
      <c r="ML56" s="227"/>
      <c r="MM56" s="227"/>
      <c r="MN56" s="227"/>
      <c r="MO56" s="227"/>
      <c r="MP56" s="227"/>
      <c r="MQ56" s="227"/>
      <c r="MR56" s="227"/>
      <c r="MS56" s="227"/>
      <c r="MT56" s="227"/>
      <c r="MU56" s="227"/>
      <c r="MV56" s="227"/>
      <c r="MW56" s="227"/>
      <c r="MX56" s="227"/>
      <c r="MY56" s="227"/>
      <c r="MZ56" s="227"/>
      <c r="NA56" s="227"/>
      <c r="NB56" s="227"/>
      <c r="NC56" s="227"/>
      <c r="ND56" s="227"/>
      <c r="NE56" s="227"/>
      <c r="NF56" s="227"/>
      <c r="NG56" s="227"/>
      <c r="NH56" s="227"/>
      <c r="NI56" s="227"/>
      <c r="NJ56" s="227"/>
      <c r="NK56" s="227"/>
      <c r="NL56" s="227"/>
      <c r="NM56" s="227"/>
      <c r="NN56" s="227"/>
      <c r="NO56" s="227"/>
      <c r="NP56" s="227"/>
      <c r="NQ56" s="227"/>
      <c r="NR56" s="227"/>
      <c r="NS56" s="227"/>
      <c r="NT56" s="227"/>
      <c r="NU56" s="227"/>
      <c r="NV56" s="227"/>
      <c r="NW56" s="227"/>
      <c r="NX56" s="227"/>
      <c r="NY56" s="227"/>
      <c r="NZ56" s="227"/>
      <c r="OA56" s="227"/>
      <c r="OB56" s="227"/>
      <c r="OC56" s="227"/>
      <c r="OD56" s="227"/>
      <c r="OE56" s="227"/>
      <c r="OF56" s="227"/>
      <c r="OG56" s="227"/>
      <c r="OH56" s="227"/>
      <c r="OI56" s="227"/>
      <c r="OJ56" s="227"/>
      <c r="OK56" s="227"/>
      <c r="OL56" s="227"/>
      <c r="OM56" s="227"/>
      <c r="ON56" s="227"/>
      <c r="OO56" s="227"/>
      <c r="OP56" s="227"/>
      <c r="OQ56" s="227"/>
      <c r="OR56" s="227"/>
      <c r="OS56" s="227"/>
      <c r="OT56" s="227"/>
      <c r="OU56" s="227"/>
      <c r="OV56" s="227"/>
      <c r="OW56" s="227"/>
      <c r="OX56" s="227"/>
      <c r="OY56" s="227"/>
      <c r="OZ56" s="227"/>
      <c r="PA56" s="227"/>
      <c r="PB56" s="227"/>
      <c r="PC56" s="227"/>
      <c r="PD56" s="227"/>
      <c r="PE56" s="227"/>
      <c r="PF56" s="227"/>
      <c r="PG56" s="227"/>
      <c r="PH56" s="227"/>
      <c r="PI56" s="227"/>
      <c r="PJ56" s="227"/>
      <c r="PK56" s="227"/>
      <c r="PL56" s="227"/>
      <c r="PM56" s="227"/>
      <c r="PN56" s="227"/>
      <c r="PO56" s="227"/>
      <c r="PP56" s="227"/>
      <c r="PQ56" s="227"/>
      <c r="PR56" s="227"/>
      <c r="PS56" s="227"/>
      <c r="PT56" s="227"/>
      <c r="PU56" s="227"/>
      <c r="PV56" s="227"/>
      <c r="PW56" s="227"/>
      <c r="PX56" s="227"/>
      <c r="PY56" s="227"/>
      <c r="PZ56" s="227"/>
      <c r="QA56" s="227"/>
      <c r="QB56" s="227"/>
      <c r="QC56" s="227"/>
      <c r="QD56" s="227"/>
      <c r="QE56" s="227"/>
      <c r="QF56" s="227"/>
      <c r="QG56" s="227"/>
      <c r="QH56" s="227"/>
      <c r="QI56" s="227"/>
      <c r="QJ56" s="227"/>
      <c r="QK56" s="227"/>
      <c r="QL56" s="227"/>
      <c r="QM56" s="227"/>
      <c r="QN56" s="227"/>
      <c r="QO56" s="227"/>
      <c r="QP56" s="227"/>
      <c r="QQ56" s="227"/>
      <c r="QR56" s="227"/>
      <c r="QS56" s="227"/>
      <c r="QT56" s="227"/>
      <c r="QU56" s="227"/>
      <c r="QV56" s="227"/>
      <c r="QW56" s="227"/>
      <c r="QX56" s="227"/>
      <c r="QY56" s="227"/>
      <c r="QZ56" s="227"/>
      <c r="RA56" s="227"/>
      <c r="RB56" s="227"/>
      <c r="RC56" s="227"/>
      <c r="RD56" s="227"/>
      <c r="RE56" s="227"/>
      <c r="RF56" s="227"/>
      <c r="RG56" s="227"/>
      <c r="RH56" s="227"/>
    </row>
    <row r="57" spans="1:476" ht="15.75" customHeight="1">
      <c r="A57" s="202"/>
      <c r="B57" s="202"/>
      <c r="C57" s="202"/>
      <c r="D57" s="202"/>
      <c r="E57" s="394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</row>
    <row r="58" spans="1:476" ht="17.25" customHeight="1">
      <c r="A58" s="50"/>
      <c r="B58" s="231" t="s">
        <v>33</v>
      </c>
      <c r="C58" s="232"/>
      <c r="D58" s="233"/>
      <c r="E58" s="235">
        <f>SUM(H58:AR58)</f>
        <v>10000000</v>
      </c>
      <c r="F58" s="234"/>
      <c r="G58" s="234"/>
      <c r="H58" s="235">
        <f t="shared" ref="H58:AQ58" si="257">SUM(H51:H57)</f>
        <v>10000000</v>
      </c>
      <c r="I58" s="235">
        <f t="shared" si="257"/>
        <v>0</v>
      </c>
      <c r="J58" s="235">
        <f t="shared" si="257"/>
        <v>0</v>
      </c>
      <c r="K58" s="235">
        <f t="shared" si="257"/>
        <v>0</v>
      </c>
      <c r="L58" s="235">
        <f t="shared" si="257"/>
        <v>0</v>
      </c>
      <c r="M58" s="235">
        <f t="shared" si="257"/>
        <v>0</v>
      </c>
      <c r="N58" s="235">
        <f t="shared" si="257"/>
        <v>0</v>
      </c>
      <c r="O58" s="235">
        <f t="shared" si="257"/>
        <v>0</v>
      </c>
      <c r="P58" s="235">
        <f t="shared" si="257"/>
        <v>0</v>
      </c>
      <c r="Q58" s="235">
        <f t="shared" si="257"/>
        <v>0</v>
      </c>
      <c r="R58" s="235">
        <f t="shared" si="257"/>
        <v>0</v>
      </c>
      <c r="S58" s="235">
        <f t="shared" si="257"/>
        <v>0</v>
      </c>
      <c r="T58" s="235">
        <f t="shared" si="257"/>
        <v>0</v>
      </c>
      <c r="U58" s="235">
        <f t="shared" si="257"/>
        <v>0</v>
      </c>
      <c r="V58" s="235">
        <f t="shared" si="257"/>
        <v>0</v>
      </c>
      <c r="W58" s="235">
        <f t="shared" si="257"/>
        <v>0</v>
      </c>
      <c r="X58" s="235">
        <f t="shared" si="257"/>
        <v>0</v>
      </c>
      <c r="Y58" s="235">
        <f t="shared" si="257"/>
        <v>0</v>
      </c>
      <c r="Z58" s="235">
        <f t="shared" si="257"/>
        <v>0</v>
      </c>
      <c r="AA58" s="235">
        <f t="shared" si="257"/>
        <v>0</v>
      </c>
      <c r="AB58" s="235">
        <f t="shared" si="257"/>
        <v>0</v>
      </c>
      <c r="AC58" s="235">
        <f t="shared" si="257"/>
        <v>0</v>
      </c>
      <c r="AD58" s="235">
        <f t="shared" si="257"/>
        <v>0</v>
      </c>
      <c r="AE58" s="235">
        <f t="shared" si="257"/>
        <v>0</v>
      </c>
      <c r="AF58" s="235">
        <f t="shared" si="257"/>
        <v>0</v>
      </c>
      <c r="AG58" s="235">
        <f t="shared" si="257"/>
        <v>0</v>
      </c>
      <c r="AH58" s="235">
        <f t="shared" si="257"/>
        <v>0</v>
      </c>
      <c r="AI58" s="235">
        <f t="shared" si="257"/>
        <v>0</v>
      </c>
      <c r="AJ58" s="235">
        <f t="shared" si="257"/>
        <v>0</v>
      </c>
      <c r="AK58" s="235">
        <f t="shared" si="257"/>
        <v>0</v>
      </c>
      <c r="AL58" s="235">
        <f t="shared" si="257"/>
        <v>0</v>
      </c>
      <c r="AM58" s="235">
        <f t="shared" si="257"/>
        <v>0</v>
      </c>
      <c r="AN58" s="235">
        <f t="shared" si="257"/>
        <v>0</v>
      </c>
      <c r="AO58" s="235">
        <f t="shared" si="257"/>
        <v>0</v>
      </c>
      <c r="AP58" s="235">
        <f t="shared" si="257"/>
        <v>0</v>
      </c>
      <c r="AQ58" s="235">
        <f t="shared" si="257"/>
        <v>0</v>
      </c>
      <c r="AR58" s="82"/>
      <c r="AS58" s="235">
        <f t="shared" ref="AS58:DD58" si="258">SUM(AS51:AS57)</f>
        <v>0</v>
      </c>
      <c r="AT58" s="235">
        <f t="shared" si="258"/>
        <v>0</v>
      </c>
      <c r="AU58" s="235">
        <f t="shared" si="258"/>
        <v>0</v>
      </c>
      <c r="AV58" s="235">
        <f t="shared" si="258"/>
        <v>0</v>
      </c>
      <c r="AW58" s="235">
        <f t="shared" si="258"/>
        <v>0</v>
      </c>
      <c r="AX58" s="235">
        <f t="shared" si="258"/>
        <v>0</v>
      </c>
      <c r="AY58" s="235">
        <f t="shared" si="258"/>
        <v>0</v>
      </c>
      <c r="AZ58" s="235">
        <f t="shared" si="258"/>
        <v>0</v>
      </c>
      <c r="BA58" s="235">
        <f t="shared" si="258"/>
        <v>0</v>
      </c>
      <c r="BB58" s="235">
        <f t="shared" si="258"/>
        <v>0</v>
      </c>
      <c r="BC58" s="235">
        <f t="shared" si="258"/>
        <v>0</v>
      </c>
      <c r="BD58" s="235">
        <f t="shared" si="258"/>
        <v>10000000</v>
      </c>
      <c r="BE58" s="235">
        <f t="shared" si="258"/>
        <v>0</v>
      </c>
      <c r="BF58" s="235">
        <f t="shared" si="258"/>
        <v>0</v>
      </c>
      <c r="BG58" s="235">
        <f t="shared" si="258"/>
        <v>0</v>
      </c>
      <c r="BH58" s="235">
        <f t="shared" si="258"/>
        <v>0</v>
      </c>
      <c r="BI58" s="235">
        <f t="shared" si="258"/>
        <v>0</v>
      </c>
      <c r="BJ58" s="235">
        <f t="shared" si="258"/>
        <v>0</v>
      </c>
      <c r="BK58" s="235">
        <f t="shared" si="258"/>
        <v>0</v>
      </c>
      <c r="BL58" s="235">
        <f t="shared" si="258"/>
        <v>0</v>
      </c>
      <c r="BM58" s="235">
        <f t="shared" si="258"/>
        <v>0</v>
      </c>
      <c r="BN58" s="235">
        <f t="shared" si="258"/>
        <v>0</v>
      </c>
      <c r="BO58" s="235">
        <f t="shared" si="258"/>
        <v>0</v>
      </c>
      <c r="BP58" s="235">
        <f t="shared" si="258"/>
        <v>0</v>
      </c>
      <c r="BQ58" s="235">
        <f t="shared" si="258"/>
        <v>0</v>
      </c>
      <c r="BR58" s="235">
        <f t="shared" si="258"/>
        <v>0</v>
      </c>
      <c r="BS58" s="235">
        <f t="shared" si="258"/>
        <v>0</v>
      </c>
      <c r="BT58" s="235">
        <f t="shared" si="258"/>
        <v>0</v>
      </c>
      <c r="BU58" s="235">
        <f t="shared" si="258"/>
        <v>0</v>
      </c>
      <c r="BV58" s="235">
        <f t="shared" si="258"/>
        <v>0</v>
      </c>
      <c r="BW58" s="235">
        <f t="shared" si="258"/>
        <v>0</v>
      </c>
      <c r="BX58" s="235">
        <f t="shared" si="258"/>
        <v>0</v>
      </c>
      <c r="BY58" s="235">
        <f t="shared" si="258"/>
        <v>0</v>
      </c>
      <c r="BZ58" s="235">
        <f t="shared" si="258"/>
        <v>0</v>
      </c>
      <c r="CA58" s="235">
        <f t="shared" si="258"/>
        <v>0</v>
      </c>
      <c r="CB58" s="235">
        <f t="shared" si="258"/>
        <v>0</v>
      </c>
      <c r="CC58" s="235">
        <f t="shared" si="258"/>
        <v>0</v>
      </c>
      <c r="CD58" s="235">
        <f t="shared" si="258"/>
        <v>0</v>
      </c>
      <c r="CE58" s="235">
        <f t="shared" si="258"/>
        <v>0</v>
      </c>
      <c r="CF58" s="235">
        <f t="shared" si="258"/>
        <v>0</v>
      </c>
      <c r="CG58" s="235">
        <f t="shared" si="258"/>
        <v>0</v>
      </c>
      <c r="CH58" s="235">
        <f t="shared" si="258"/>
        <v>0</v>
      </c>
      <c r="CI58" s="235">
        <f t="shared" si="258"/>
        <v>0</v>
      </c>
      <c r="CJ58" s="235">
        <f t="shared" si="258"/>
        <v>0</v>
      </c>
      <c r="CK58" s="235">
        <f t="shared" si="258"/>
        <v>0</v>
      </c>
      <c r="CL58" s="235">
        <f t="shared" si="258"/>
        <v>0</v>
      </c>
      <c r="CM58" s="235">
        <f t="shared" si="258"/>
        <v>0</v>
      </c>
      <c r="CN58" s="235">
        <f t="shared" si="258"/>
        <v>0</v>
      </c>
      <c r="CO58" s="235">
        <f t="shared" si="258"/>
        <v>0</v>
      </c>
      <c r="CP58" s="235">
        <f t="shared" si="258"/>
        <v>0</v>
      </c>
      <c r="CQ58" s="235">
        <f t="shared" si="258"/>
        <v>0</v>
      </c>
      <c r="CR58" s="235">
        <f t="shared" si="258"/>
        <v>0</v>
      </c>
      <c r="CS58" s="235">
        <f t="shared" si="258"/>
        <v>0</v>
      </c>
      <c r="CT58" s="235">
        <f t="shared" si="258"/>
        <v>0</v>
      </c>
      <c r="CU58" s="235">
        <f t="shared" si="258"/>
        <v>0</v>
      </c>
      <c r="CV58" s="235">
        <f t="shared" si="258"/>
        <v>0</v>
      </c>
      <c r="CW58" s="235">
        <f t="shared" si="258"/>
        <v>0</v>
      </c>
      <c r="CX58" s="235">
        <f t="shared" si="258"/>
        <v>0</v>
      </c>
      <c r="CY58" s="235">
        <f t="shared" si="258"/>
        <v>0</v>
      </c>
      <c r="CZ58" s="235">
        <f t="shared" si="258"/>
        <v>0</v>
      </c>
      <c r="DA58" s="235">
        <f t="shared" si="258"/>
        <v>0</v>
      </c>
      <c r="DB58" s="235">
        <f t="shared" si="258"/>
        <v>0</v>
      </c>
      <c r="DC58" s="235">
        <f t="shared" si="258"/>
        <v>0</v>
      </c>
      <c r="DD58" s="235">
        <f t="shared" si="258"/>
        <v>0</v>
      </c>
      <c r="DE58" s="235">
        <f t="shared" ref="DE58:FP58" si="259">SUM(DE51:DE57)</f>
        <v>0</v>
      </c>
      <c r="DF58" s="235">
        <f t="shared" si="259"/>
        <v>0</v>
      </c>
      <c r="DG58" s="235">
        <f t="shared" si="259"/>
        <v>0</v>
      </c>
      <c r="DH58" s="235">
        <f t="shared" si="259"/>
        <v>0</v>
      </c>
      <c r="DI58" s="235">
        <f t="shared" si="259"/>
        <v>0</v>
      </c>
      <c r="DJ58" s="235">
        <f t="shared" si="259"/>
        <v>0</v>
      </c>
      <c r="DK58" s="235">
        <f t="shared" si="259"/>
        <v>0</v>
      </c>
      <c r="DL58" s="235">
        <f t="shared" si="259"/>
        <v>0</v>
      </c>
      <c r="DM58" s="235">
        <f t="shared" si="259"/>
        <v>0</v>
      </c>
      <c r="DN58" s="235">
        <f t="shared" si="259"/>
        <v>0</v>
      </c>
      <c r="DO58" s="235">
        <f t="shared" si="259"/>
        <v>0</v>
      </c>
      <c r="DP58" s="235">
        <f t="shared" si="259"/>
        <v>0</v>
      </c>
      <c r="DQ58" s="235">
        <f t="shared" si="259"/>
        <v>0</v>
      </c>
      <c r="DR58" s="235">
        <f t="shared" si="259"/>
        <v>0</v>
      </c>
      <c r="DS58" s="235">
        <f t="shared" si="259"/>
        <v>0</v>
      </c>
      <c r="DT58" s="235">
        <f t="shared" si="259"/>
        <v>0</v>
      </c>
      <c r="DU58" s="235">
        <f t="shared" si="259"/>
        <v>0</v>
      </c>
      <c r="DV58" s="235">
        <f t="shared" si="259"/>
        <v>0</v>
      </c>
      <c r="DW58" s="235">
        <f t="shared" si="259"/>
        <v>0</v>
      </c>
      <c r="DX58" s="235">
        <f t="shared" si="259"/>
        <v>0</v>
      </c>
      <c r="DY58" s="235">
        <f t="shared" si="259"/>
        <v>0</v>
      </c>
      <c r="DZ58" s="235">
        <f t="shared" si="259"/>
        <v>0</v>
      </c>
      <c r="EA58" s="235">
        <f t="shared" si="259"/>
        <v>0</v>
      </c>
      <c r="EB58" s="235">
        <f t="shared" si="259"/>
        <v>0</v>
      </c>
      <c r="EC58" s="235">
        <f t="shared" si="259"/>
        <v>0</v>
      </c>
      <c r="ED58" s="235">
        <f t="shared" si="259"/>
        <v>0</v>
      </c>
      <c r="EE58" s="235">
        <f t="shared" si="259"/>
        <v>0</v>
      </c>
      <c r="EF58" s="235">
        <f t="shared" si="259"/>
        <v>0</v>
      </c>
      <c r="EG58" s="235">
        <f t="shared" si="259"/>
        <v>0</v>
      </c>
      <c r="EH58" s="235">
        <f t="shared" si="259"/>
        <v>0</v>
      </c>
      <c r="EI58" s="235">
        <f t="shared" si="259"/>
        <v>0</v>
      </c>
      <c r="EJ58" s="235">
        <f t="shared" si="259"/>
        <v>0</v>
      </c>
      <c r="EK58" s="235">
        <f t="shared" si="259"/>
        <v>0</v>
      </c>
      <c r="EL58" s="235">
        <f t="shared" si="259"/>
        <v>0</v>
      </c>
      <c r="EM58" s="235">
        <f t="shared" si="259"/>
        <v>0</v>
      </c>
      <c r="EN58" s="235">
        <f t="shared" si="259"/>
        <v>0</v>
      </c>
      <c r="EO58" s="235">
        <f t="shared" si="259"/>
        <v>0</v>
      </c>
      <c r="EP58" s="235">
        <f t="shared" si="259"/>
        <v>0</v>
      </c>
      <c r="EQ58" s="235">
        <f t="shared" si="259"/>
        <v>0</v>
      </c>
      <c r="ER58" s="235">
        <f t="shared" si="259"/>
        <v>0</v>
      </c>
      <c r="ES58" s="235">
        <f t="shared" si="259"/>
        <v>0</v>
      </c>
      <c r="ET58" s="235">
        <f t="shared" si="259"/>
        <v>0</v>
      </c>
      <c r="EU58" s="235">
        <f t="shared" si="259"/>
        <v>0</v>
      </c>
      <c r="EV58" s="235">
        <f t="shared" si="259"/>
        <v>0</v>
      </c>
      <c r="EW58" s="235">
        <f t="shared" si="259"/>
        <v>0</v>
      </c>
      <c r="EX58" s="235">
        <f t="shared" si="259"/>
        <v>0</v>
      </c>
      <c r="EY58" s="235">
        <f t="shared" si="259"/>
        <v>0</v>
      </c>
      <c r="EZ58" s="235">
        <f t="shared" si="259"/>
        <v>0</v>
      </c>
      <c r="FA58" s="235">
        <f t="shared" si="259"/>
        <v>0</v>
      </c>
      <c r="FB58" s="235">
        <f t="shared" si="259"/>
        <v>0</v>
      </c>
      <c r="FC58" s="235">
        <f t="shared" si="259"/>
        <v>0</v>
      </c>
      <c r="FD58" s="235">
        <f t="shared" si="259"/>
        <v>0</v>
      </c>
      <c r="FE58" s="235">
        <f t="shared" si="259"/>
        <v>0</v>
      </c>
      <c r="FF58" s="235">
        <f t="shared" si="259"/>
        <v>0</v>
      </c>
      <c r="FG58" s="235">
        <f t="shared" si="259"/>
        <v>0</v>
      </c>
      <c r="FH58" s="235">
        <f t="shared" si="259"/>
        <v>0</v>
      </c>
      <c r="FI58" s="235">
        <f t="shared" si="259"/>
        <v>0</v>
      </c>
      <c r="FJ58" s="235">
        <f t="shared" si="259"/>
        <v>0</v>
      </c>
      <c r="FK58" s="235">
        <f t="shared" si="259"/>
        <v>0</v>
      </c>
      <c r="FL58" s="235">
        <f t="shared" si="259"/>
        <v>0</v>
      </c>
      <c r="FM58" s="235">
        <f t="shared" si="259"/>
        <v>0</v>
      </c>
      <c r="FN58" s="235">
        <f t="shared" si="259"/>
        <v>0</v>
      </c>
      <c r="FO58" s="235">
        <f t="shared" si="259"/>
        <v>0</v>
      </c>
      <c r="FP58" s="235">
        <f t="shared" si="259"/>
        <v>0</v>
      </c>
      <c r="FQ58" s="235">
        <f t="shared" ref="FQ58:IB58" si="260">SUM(FQ51:FQ57)</f>
        <v>0</v>
      </c>
      <c r="FR58" s="235">
        <f t="shared" si="260"/>
        <v>0</v>
      </c>
      <c r="FS58" s="235">
        <f t="shared" si="260"/>
        <v>0</v>
      </c>
      <c r="FT58" s="235">
        <f t="shared" si="260"/>
        <v>0</v>
      </c>
      <c r="FU58" s="235">
        <f t="shared" si="260"/>
        <v>0</v>
      </c>
      <c r="FV58" s="235">
        <f t="shared" si="260"/>
        <v>0</v>
      </c>
      <c r="FW58" s="235">
        <f t="shared" si="260"/>
        <v>0</v>
      </c>
      <c r="FX58" s="235">
        <f t="shared" si="260"/>
        <v>0</v>
      </c>
      <c r="FY58" s="235">
        <f t="shared" si="260"/>
        <v>0</v>
      </c>
      <c r="FZ58" s="235">
        <f t="shared" si="260"/>
        <v>0</v>
      </c>
      <c r="GA58" s="235">
        <f t="shared" si="260"/>
        <v>0</v>
      </c>
      <c r="GB58" s="235">
        <f t="shared" si="260"/>
        <v>0</v>
      </c>
      <c r="GC58" s="235">
        <f t="shared" si="260"/>
        <v>0</v>
      </c>
      <c r="GD58" s="235">
        <f t="shared" si="260"/>
        <v>0</v>
      </c>
      <c r="GE58" s="235">
        <f t="shared" si="260"/>
        <v>0</v>
      </c>
      <c r="GF58" s="235">
        <f t="shared" si="260"/>
        <v>0</v>
      </c>
      <c r="GG58" s="235">
        <f t="shared" si="260"/>
        <v>0</v>
      </c>
      <c r="GH58" s="235">
        <f t="shared" si="260"/>
        <v>0</v>
      </c>
      <c r="GI58" s="235">
        <f t="shared" si="260"/>
        <v>0</v>
      </c>
      <c r="GJ58" s="235">
        <f t="shared" si="260"/>
        <v>0</v>
      </c>
      <c r="GK58" s="235">
        <f t="shared" si="260"/>
        <v>0</v>
      </c>
      <c r="GL58" s="235">
        <f t="shared" si="260"/>
        <v>0</v>
      </c>
      <c r="GM58" s="235">
        <f t="shared" si="260"/>
        <v>0</v>
      </c>
      <c r="GN58" s="235">
        <f t="shared" si="260"/>
        <v>0</v>
      </c>
      <c r="GO58" s="235">
        <f t="shared" si="260"/>
        <v>0</v>
      </c>
      <c r="GP58" s="235">
        <f t="shared" si="260"/>
        <v>0</v>
      </c>
      <c r="GQ58" s="235">
        <f t="shared" si="260"/>
        <v>0</v>
      </c>
      <c r="GR58" s="235">
        <f t="shared" si="260"/>
        <v>0</v>
      </c>
      <c r="GS58" s="235">
        <f t="shared" si="260"/>
        <v>0</v>
      </c>
      <c r="GT58" s="235">
        <f t="shared" si="260"/>
        <v>0</v>
      </c>
      <c r="GU58" s="235">
        <f t="shared" si="260"/>
        <v>0</v>
      </c>
      <c r="GV58" s="235">
        <f t="shared" si="260"/>
        <v>0</v>
      </c>
      <c r="GW58" s="235">
        <f t="shared" si="260"/>
        <v>0</v>
      </c>
      <c r="GX58" s="235">
        <f t="shared" si="260"/>
        <v>0</v>
      </c>
      <c r="GY58" s="235">
        <f t="shared" si="260"/>
        <v>0</v>
      </c>
      <c r="GZ58" s="235">
        <f t="shared" si="260"/>
        <v>0</v>
      </c>
      <c r="HA58" s="235">
        <f t="shared" si="260"/>
        <v>0</v>
      </c>
      <c r="HB58" s="235">
        <f t="shared" si="260"/>
        <v>0</v>
      </c>
      <c r="HC58" s="235">
        <f t="shared" si="260"/>
        <v>0</v>
      </c>
      <c r="HD58" s="235">
        <f t="shared" si="260"/>
        <v>0</v>
      </c>
      <c r="HE58" s="235">
        <f t="shared" si="260"/>
        <v>0</v>
      </c>
      <c r="HF58" s="235">
        <f t="shared" si="260"/>
        <v>0</v>
      </c>
      <c r="HG58" s="235">
        <f t="shared" si="260"/>
        <v>0</v>
      </c>
      <c r="HH58" s="235">
        <f t="shared" si="260"/>
        <v>0</v>
      </c>
      <c r="HI58" s="235">
        <f t="shared" si="260"/>
        <v>0</v>
      </c>
      <c r="HJ58" s="235">
        <f t="shared" si="260"/>
        <v>0</v>
      </c>
      <c r="HK58" s="235">
        <f t="shared" si="260"/>
        <v>0</v>
      </c>
      <c r="HL58" s="235">
        <f t="shared" si="260"/>
        <v>0</v>
      </c>
      <c r="HM58" s="235">
        <f t="shared" si="260"/>
        <v>0</v>
      </c>
      <c r="HN58" s="235">
        <f t="shared" si="260"/>
        <v>0</v>
      </c>
      <c r="HO58" s="235">
        <f t="shared" si="260"/>
        <v>0</v>
      </c>
      <c r="HP58" s="235">
        <f t="shared" si="260"/>
        <v>0</v>
      </c>
      <c r="HQ58" s="235">
        <f t="shared" si="260"/>
        <v>0</v>
      </c>
      <c r="HR58" s="235">
        <f t="shared" si="260"/>
        <v>0</v>
      </c>
      <c r="HS58" s="235">
        <f t="shared" si="260"/>
        <v>0</v>
      </c>
      <c r="HT58" s="235">
        <f t="shared" si="260"/>
        <v>0</v>
      </c>
      <c r="HU58" s="235">
        <f t="shared" si="260"/>
        <v>0</v>
      </c>
      <c r="HV58" s="235">
        <f t="shared" si="260"/>
        <v>0</v>
      </c>
      <c r="HW58" s="235">
        <f t="shared" si="260"/>
        <v>0</v>
      </c>
      <c r="HX58" s="235">
        <f t="shared" si="260"/>
        <v>0</v>
      </c>
      <c r="HY58" s="235">
        <f t="shared" si="260"/>
        <v>0</v>
      </c>
      <c r="HZ58" s="235">
        <f t="shared" si="260"/>
        <v>0</v>
      </c>
      <c r="IA58" s="235">
        <f t="shared" si="260"/>
        <v>0</v>
      </c>
      <c r="IB58" s="235">
        <f t="shared" si="260"/>
        <v>0</v>
      </c>
      <c r="IC58" s="235">
        <f t="shared" ref="IC58:KN58" si="261">SUM(IC51:IC57)</f>
        <v>0</v>
      </c>
      <c r="ID58" s="235">
        <f t="shared" si="261"/>
        <v>0</v>
      </c>
      <c r="IE58" s="235">
        <f t="shared" si="261"/>
        <v>0</v>
      </c>
      <c r="IF58" s="235">
        <f t="shared" si="261"/>
        <v>0</v>
      </c>
      <c r="IG58" s="235">
        <f t="shared" si="261"/>
        <v>0</v>
      </c>
      <c r="IH58" s="235">
        <f t="shared" si="261"/>
        <v>0</v>
      </c>
      <c r="II58" s="235">
        <f t="shared" si="261"/>
        <v>0</v>
      </c>
      <c r="IJ58" s="235">
        <f t="shared" si="261"/>
        <v>0</v>
      </c>
      <c r="IK58" s="235">
        <f t="shared" si="261"/>
        <v>0</v>
      </c>
      <c r="IL58" s="235">
        <f t="shared" si="261"/>
        <v>0</v>
      </c>
      <c r="IM58" s="235">
        <f t="shared" si="261"/>
        <v>0</v>
      </c>
      <c r="IN58" s="235">
        <f t="shared" si="261"/>
        <v>0</v>
      </c>
      <c r="IO58" s="235">
        <f t="shared" si="261"/>
        <v>0</v>
      </c>
      <c r="IP58" s="235">
        <f t="shared" si="261"/>
        <v>0</v>
      </c>
      <c r="IQ58" s="235">
        <f t="shared" si="261"/>
        <v>0</v>
      </c>
      <c r="IR58" s="235">
        <f t="shared" si="261"/>
        <v>0</v>
      </c>
      <c r="IS58" s="235">
        <f t="shared" si="261"/>
        <v>0</v>
      </c>
      <c r="IT58" s="235">
        <f t="shared" si="261"/>
        <v>0</v>
      </c>
      <c r="IU58" s="235">
        <f t="shared" si="261"/>
        <v>0</v>
      </c>
      <c r="IV58" s="235">
        <f t="shared" si="261"/>
        <v>0</v>
      </c>
      <c r="IW58" s="235">
        <f t="shared" si="261"/>
        <v>0</v>
      </c>
      <c r="IX58" s="235">
        <f t="shared" si="261"/>
        <v>0</v>
      </c>
      <c r="IY58" s="235">
        <f t="shared" si="261"/>
        <v>0</v>
      </c>
      <c r="IZ58" s="235">
        <f t="shared" si="261"/>
        <v>0</v>
      </c>
      <c r="JA58" s="235">
        <f t="shared" si="261"/>
        <v>0</v>
      </c>
      <c r="JB58" s="235">
        <f t="shared" si="261"/>
        <v>0</v>
      </c>
      <c r="JC58" s="235">
        <f t="shared" si="261"/>
        <v>0</v>
      </c>
      <c r="JD58" s="235">
        <f t="shared" si="261"/>
        <v>0</v>
      </c>
      <c r="JE58" s="235">
        <f t="shared" si="261"/>
        <v>0</v>
      </c>
      <c r="JF58" s="235">
        <f t="shared" si="261"/>
        <v>0</v>
      </c>
      <c r="JG58" s="235">
        <f t="shared" si="261"/>
        <v>0</v>
      </c>
      <c r="JH58" s="235">
        <f t="shared" si="261"/>
        <v>0</v>
      </c>
      <c r="JI58" s="235">
        <f t="shared" si="261"/>
        <v>0</v>
      </c>
      <c r="JJ58" s="235">
        <f t="shared" si="261"/>
        <v>0</v>
      </c>
      <c r="JK58" s="235">
        <f t="shared" si="261"/>
        <v>0</v>
      </c>
      <c r="JL58" s="235">
        <f t="shared" si="261"/>
        <v>0</v>
      </c>
      <c r="JM58" s="235">
        <f t="shared" si="261"/>
        <v>0</v>
      </c>
      <c r="JN58" s="235">
        <f t="shared" si="261"/>
        <v>0</v>
      </c>
      <c r="JO58" s="235">
        <f t="shared" si="261"/>
        <v>0</v>
      </c>
      <c r="JP58" s="235">
        <f t="shared" si="261"/>
        <v>0</v>
      </c>
      <c r="JQ58" s="235">
        <f t="shared" si="261"/>
        <v>0</v>
      </c>
      <c r="JR58" s="235">
        <f t="shared" si="261"/>
        <v>0</v>
      </c>
      <c r="JS58" s="235">
        <f t="shared" si="261"/>
        <v>0</v>
      </c>
      <c r="JT58" s="235">
        <f t="shared" si="261"/>
        <v>0</v>
      </c>
      <c r="JU58" s="235">
        <f t="shared" si="261"/>
        <v>0</v>
      </c>
      <c r="JV58" s="235">
        <f t="shared" si="261"/>
        <v>0</v>
      </c>
      <c r="JW58" s="235">
        <f t="shared" si="261"/>
        <v>0</v>
      </c>
      <c r="JX58" s="235">
        <f t="shared" si="261"/>
        <v>0</v>
      </c>
      <c r="JY58" s="235">
        <f t="shared" si="261"/>
        <v>0</v>
      </c>
      <c r="JZ58" s="235">
        <f t="shared" si="261"/>
        <v>0</v>
      </c>
      <c r="KA58" s="235">
        <f t="shared" si="261"/>
        <v>0</v>
      </c>
      <c r="KB58" s="235">
        <f t="shared" si="261"/>
        <v>0</v>
      </c>
      <c r="KC58" s="235">
        <f t="shared" si="261"/>
        <v>0</v>
      </c>
      <c r="KD58" s="235">
        <f t="shared" si="261"/>
        <v>0</v>
      </c>
      <c r="KE58" s="235">
        <f t="shared" si="261"/>
        <v>0</v>
      </c>
      <c r="KF58" s="235">
        <f t="shared" si="261"/>
        <v>0</v>
      </c>
      <c r="KG58" s="235">
        <f t="shared" si="261"/>
        <v>0</v>
      </c>
      <c r="KH58" s="235">
        <f t="shared" si="261"/>
        <v>0</v>
      </c>
      <c r="KI58" s="235">
        <f t="shared" si="261"/>
        <v>0</v>
      </c>
      <c r="KJ58" s="235">
        <f t="shared" si="261"/>
        <v>0</v>
      </c>
      <c r="KK58" s="235">
        <f t="shared" si="261"/>
        <v>0</v>
      </c>
      <c r="KL58" s="235">
        <f t="shared" si="261"/>
        <v>0</v>
      </c>
      <c r="KM58" s="235">
        <f t="shared" si="261"/>
        <v>0</v>
      </c>
      <c r="KN58" s="235">
        <f t="shared" si="261"/>
        <v>0</v>
      </c>
      <c r="KO58" s="235">
        <f t="shared" ref="KO58:MZ58" si="262">SUM(KO51:KO57)</f>
        <v>0</v>
      </c>
      <c r="KP58" s="235">
        <f t="shared" si="262"/>
        <v>0</v>
      </c>
      <c r="KQ58" s="235">
        <f t="shared" si="262"/>
        <v>0</v>
      </c>
      <c r="KR58" s="235">
        <f t="shared" si="262"/>
        <v>0</v>
      </c>
      <c r="KS58" s="235">
        <f t="shared" si="262"/>
        <v>0</v>
      </c>
      <c r="KT58" s="235">
        <f t="shared" si="262"/>
        <v>0</v>
      </c>
      <c r="KU58" s="235">
        <f t="shared" si="262"/>
        <v>0</v>
      </c>
      <c r="KV58" s="235">
        <f t="shared" si="262"/>
        <v>0</v>
      </c>
      <c r="KW58" s="235">
        <f t="shared" si="262"/>
        <v>0</v>
      </c>
      <c r="KX58" s="235">
        <f t="shared" si="262"/>
        <v>0</v>
      </c>
      <c r="KY58" s="235">
        <f t="shared" si="262"/>
        <v>0</v>
      </c>
      <c r="KZ58" s="235">
        <f t="shared" si="262"/>
        <v>0</v>
      </c>
      <c r="LA58" s="235">
        <f t="shared" si="262"/>
        <v>0</v>
      </c>
      <c r="LB58" s="235">
        <f t="shared" si="262"/>
        <v>0</v>
      </c>
      <c r="LC58" s="235">
        <f t="shared" si="262"/>
        <v>0</v>
      </c>
      <c r="LD58" s="235">
        <f t="shared" si="262"/>
        <v>0</v>
      </c>
      <c r="LE58" s="235">
        <f t="shared" si="262"/>
        <v>0</v>
      </c>
      <c r="LF58" s="235">
        <f t="shared" si="262"/>
        <v>0</v>
      </c>
      <c r="LG58" s="235">
        <f t="shared" si="262"/>
        <v>0</v>
      </c>
      <c r="LH58" s="235">
        <f t="shared" si="262"/>
        <v>0</v>
      </c>
      <c r="LI58" s="235">
        <f t="shared" si="262"/>
        <v>0</v>
      </c>
      <c r="LJ58" s="235">
        <f t="shared" si="262"/>
        <v>0</v>
      </c>
      <c r="LK58" s="235">
        <f t="shared" si="262"/>
        <v>0</v>
      </c>
      <c r="LL58" s="235">
        <f t="shared" si="262"/>
        <v>0</v>
      </c>
      <c r="LM58" s="235">
        <f t="shared" si="262"/>
        <v>0</v>
      </c>
      <c r="LN58" s="235">
        <f t="shared" si="262"/>
        <v>0</v>
      </c>
      <c r="LO58" s="235">
        <f t="shared" si="262"/>
        <v>0</v>
      </c>
      <c r="LP58" s="235">
        <f t="shared" si="262"/>
        <v>0</v>
      </c>
      <c r="LQ58" s="235">
        <f t="shared" si="262"/>
        <v>0</v>
      </c>
      <c r="LR58" s="235">
        <f t="shared" si="262"/>
        <v>0</v>
      </c>
      <c r="LS58" s="235">
        <f t="shared" si="262"/>
        <v>0</v>
      </c>
      <c r="LT58" s="235">
        <f t="shared" si="262"/>
        <v>0</v>
      </c>
      <c r="LU58" s="235">
        <f t="shared" si="262"/>
        <v>0</v>
      </c>
      <c r="LV58" s="235">
        <f t="shared" si="262"/>
        <v>0</v>
      </c>
      <c r="LW58" s="235">
        <f t="shared" si="262"/>
        <v>0</v>
      </c>
      <c r="LX58" s="235">
        <f t="shared" si="262"/>
        <v>0</v>
      </c>
      <c r="LY58" s="235">
        <f t="shared" si="262"/>
        <v>0</v>
      </c>
      <c r="LZ58" s="235">
        <f t="shared" si="262"/>
        <v>0</v>
      </c>
      <c r="MA58" s="235">
        <f t="shared" si="262"/>
        <v>0</v>
      </c>
      <c r="MB58" s="235">
        <f t="shared" si="262"/>
        <v>0</v>
      </c>
      <c r="MC58" s="235">
        <f t="shared" si="262"/>
        <v>0</v>
      </c>
      <c r="MD58" s="235">
        <f t="shared" si="262"/>
        <v>0</v>
      </c>
      <c r="ME58" s="235">
        <f t="shared" si="262"/>
        <v>0</v>
      </c>
      <c r="MF58" s="235">
        <f t="shared" si="262"/>
        <v>0</v>
      </c>
      <c r="MG58" s="235">
        <f t="shared" si="262"/>
        <v>0</v>
      </c>
      <c r="MH58" s="235">
        <f t="shared" si="262"/>
        <v>0</v>
      </c>
      <c r="MI58" s="235">
        <f t="shared" si="262"/>
        <v>0</v>
      </c>
      <c r="MJ58" s="235">
        <f t="shared" si="262"/>
        <v>0</v>
      </c>
      <c r="MK58" s="235">
        <f t="shared" si="262"/>
        <v>0</v>
      </c>
      <c r="ML58" s="235">
        <f t="shared" si="262"/>
        <v>0</v>
      </c>
      <c r="MM58" s="235">
        <f t="shared" si="262"/>
        <v>0</v>
      </c>
      <c r="MN58" s="235">
        <f t="shared" si="262"/>
        <v>0</v>
      </c>
      <c r="MO58" s="235">
        <f t="shared" si="262"/>
        <v>0</v>
      </c>
      <c r="MP58" s="235">
        <f t="shared" si="262"/>
        <v>0</v>
      </c>
      <c r="MQ58" s="235">
        <f t="shared" si="262"/>
        <v>0</v>
      </c>
      <c r="MR58" s="235">
        <f t="shared" si="262"/>
        <v>0</v>
      </c>
      <c r="MS58" s="235">
        <f t="shared" si="262"/>
        <v>0</v>
      </c>
      <c r="MT58" s="235">
        <f t="shared" si="262"/>
        <v>0</v>
      </c>
      <c r="MU58" s="235">
        <f t="shared" si="262"/>
        <v>0</v>
      </c>
      <c r="MV58" s="235">
        <f t="shared" si="262"/>
        <v>0</v>
      </c>
      <c r="MW58" s="235">
        <f t="shared" si="262"/>
        <v>0</v>
      </c>
      <c r="MX58" s="235">
        <f t="shared" si="262"/>
        <v>0</v>
      </c>
      <c r="MY58" s="235">
        <f t="shared" si="262"/>
        <v>0</v>
      </c>
      <c r="MZ58" s="235">
        <f t="shared" si="262"/>
        <v>0</v>
      </c>
      <c r="NA58" s="235">
        <f t="shared" ref="NA58:PL58" si="263">SUM(NA51:NA57)</f>
        <v>0</v>
      </c>
      <c r="NB58" s="235">
        <f t="shared" si="263"/>
        <v>0</v>
      </c>
      <c r="NC58" s="235">
        <f t="shared" si="263"/>
        <v>0</v>
      </c>
      <c r="ND58" s="235">
        <f t="shared" si="263"/>
        <v>0</v>
      </c>
      <c r="NE58" s="235">
        <f t="shared" si="263"/>
        <v>0</v>
      </c>
      <c r="NF58" s="235">
        <f t="shared" si="263"/>
        <v>0</v>
      </c>
      <c r="NG58" s="235">
        <f t="shared" si="263"/>
        <v>0</v>
      </c>
      <c r="NH58" s="235">
        <f t="shared" si="263"/>
        <v>0</v>
      </c>
      <c r="NI58" s="235">
        <f t="shared" si="263"/>
        <v>0</v>
      </c>
      <c r="NJ58" s="235">
        <f t="shared" si="263"/>
        <v>0</v>
      </c>
      <c r="NK58" s="235">
        <f t="shared" si="263"/>
        <v>0</v>
      </c>
      <c r="NL58" s="235">
        <f t="shared" si="263"/>
        <v>0</v>
      </c>
      <c r="NM58" s="235">
        <f t="shared" si="263"/>
        <v>0</v>
      </c>
      <c r="NN58" s="235">
        <f t="shared" si="263"/>
        <v>0</v>
      </c>
      <c r="NO58" s="235">
        <f t="shared" si="263"/>
        <v>0</v>
      </c>
      <c r="NP58" s="235">
        <f t="shared" si="263"/>
        <v>0</v>
      </c>
      <c r="NQ58" s="235">
        <f t="shared" si="263"/>
        <v>0</v>
      </c>
      <c r="NR58" s="235">
        <f t="shared" si="263"/>
        <v>0</v>
      </c>
      <c r="NS58" s="235">
        <f t="shared" si="263"/>
        <v>0</v>
      </c>
      <c r="NT58" s="235">
        <f t="shared" si="263"/>
        <v>0</v>
      </c>
      <c r="NU58" s="235">
        <f t="shared" si="263"/>
        <v>0</v>
      </c>
      <c r="NV58" s="235">
        <f t="shared" si="263"/>
        <v>0</v>
      </c>
      <c r="NW58" s="235">
        <f t="shared" si="263"/>
        <v>0</v>
      </c>
      <c r="NX58" s="235">
        <f t="shared" si="263"/>
        <v>0</v>
      </c>
      <c r="NY58" s="235">
        <f t="shared" si="263"/>
        <v>0</v>
      </c>
      <c r="NZ58" s="235">
        <f t="shared" si="263"/>
        <v>0</v>
      </c>
      <c r="OA58" s="235">
        <f t="shared" si="263"/>
        <v>0</v>
      </c>
      <c r="OB58" s="235">
        <f t="shared" si="263"/>
        <v>0</v>
      </c>
      <c r="OC58" s="235">
        <f t="shared" si="263"/>
        <v>0</v>
      </c>
      <c r="OD58" s="235">
        <f t="shared" si="263"/>
        <v>0</v>
      </c>
      <c r="OE58" s="235">
        <f t="shared" si="263"/>
        <v>0</v>
      </c>
      <c r="OF58" s="235">
        <f t="shared" si="263"/>
        <v>0</v>
      </c>
      <c r="OG58" s="235">
        <f t="shared" si="263"/>
        <v>0</v>
      </c>
      <c r="OH58" s="235">
        <f t="shared" si="263"/>
        <v>0</v>
      </c>
      <c r="OI58" s="235">
        <f t="shared" si="263"/>
        <v>0</v>
      </c>
      <c r="OJ58" s="235">
        <f t="shared" si="263"/>
        <v>0</v>
      </c>
      <c r="OK58" s="235">
        <f t="shared" si="263"/>
        <v>0</v>
      </c>
      <c r="OL58" s="235">
        <f t="shared" si="263"/>
        <v>0</v>
      </c>
      <c r="OM58" s="235">
        <f t="shared" si="263"/>
        <v>0</v>
      </c>
      <c r="ON58" s="235">
        <f t="shared" si="263"/>
        <v>0</v>
      </c>
      <c r="OO58" s="235">
        <f t="shared" si="263"/>
        <v>0</v>
      </c>
      <c r="OP58" s="235">
        <f t="shared" si="263"/>
        <v>0</v>
      </c>
      <c r="OQ58" s="235">
        <f t="shared" si="263"/>
        <v>0</v>
      </c>
      <c r="OR58" s="235">
        <f t="shared" si="263"/>
        <v>0</v>
      </c>
      <c r="OS58" s="235">
        <f t="shared" si="263"/>
        <v>0</v>
      </c>
      <c r="OT58" s="235">
        <f t="shared" si="263"/>
        <v>0</v>
      </c>
      <c r="OU58" s="235">
        <f t="shared" si="263"/>
        <v>0</v>
      </c>
      <c r="OV58" s="235">
        <f t="shared" si="263"/>
        <v>0</v>
      </c>
      <c r="OW58" s="235">
        <f t="shared" si="263"/>
        <v>0</v>
      </c>
      <c r="OX58" s="235">
        <f t="shared" si="263"/>
        <v>0</v>
      </c>
      <c r="OY58" s="235">
        <f t="shared" si="263"/>
        <v>0</v>
      </c>
      <c r="OZ58" s="235">
        <f t="shared" si="263"/>
        <v>0</v>
      </c>
      <c r="PA58" s="235">
        <f t="shared" si="263"/>
        <v>0</v>
      </c>
      <c r="PB58" s="235">
        <f t="shared" si="263"/>
        <v>0</v>
      </c>
      <c r="PC58" s="235">
        <f t="shared" si="263"/>
        <v>0</v>
      </c>
      <c r="PD58" s="235">
        <f t="shared" si="263"/>
        <v>0</v>
      </c>
      <c r="PE58" s="235">
        <f t="shared" si="263"/>
        <v>0</v>
      </c>
      <c r="PF58" s="235">
        <f t="shared" si="263"/>
        <v>0</v>
      </c>
      <c r="PG58" s="235">
        <f t="shared" si="263"/>
        <v>0</v>
      </c>
      <c r="PH58" s="235">
        <f t="shared" si="263"/>
        <v>0</v>
      </c>
      <c r="PI58" s="235">
        <f t="shared" si="263"/>
        <v>0</v>
      </c>
      <c r="PJ58" s="235">
        <f t="shared" si="263"/>
        <v>0</v>
      </c>
      <c r="PK58" s="235">
        <f t="shared" si="263"/>
        <v>0</v>
      </c>
      <c r="PL58" s="235">
        <f t="shared" si="263"/>
        <v>0</v>
      </c>
      <c r="PM58" s="235">
        <f t="shared" ref="PM58:RX58" si="264">SUM(PM51:PM57)</f>
        <v>0</v>
      </c>
      <c r="PN58" s="235">
        <f t="shared" si="264"/>
        <v>0</v>
      </c>
      <c r="PO58" s="235">
        <f t="shared" si="264"/>
        <v>0</v>
      </c>
      <c r="PP58" s="235">
        <f t="shared" si="264"/>
        <v>0</v>
      </c>
      <c r="PQ58" s="235">
        <f t="shared" si="264"/>
        <v>0</v>
      </c>
      <c r="PR58" s="235">
        <f t="shared" si="264"/>
        <v>0</v>
      </c>
      <c r="PS58" s="235">
        <f t="shared" si="264"/>
        <v>0</v>
      </c>
      <c r="PT58" s="235">
        <f t="shared" si="264"/>
        <v>0</v>
      </c>
      <c r="PU58" s="235">
        <f t="shared" si="264"/>
        <v>0</v>
      </c>
      <c r="PV58" s="235">
        <f t="shared" si="264"/>
        <v>0</v>
      </c>
      <c r="PW58" s="235">
        <f t="shared" si="264"/>
        <v>0</v>
      </c>
      <c r="PX58" s="235">
        <f t="shared" si="264"/>
        <v>0</v>
      </c>
      <c r="PY58" s="235">
        <f t="shared" si="264"/>
        <v>0</v>
      </c>
      <c r="PZ58" s="235">
        <f t="shared" si="264"/>
        <v>0</v>
      </c>
      <c r="QA58" s="235">
        <f t="shared" si="264"/>
        <v>0</v>
      </c>
      <c r="QB58" s="235">
        <f t="shared" si="264"/>
        <v>0</v>
      </c>
      <c r="QC58" s="235">
        <f t="shared" si="264"/>
        <v>0</v>
      </c>
      <c r="QD58" s="235">
        <f t="shared" si="264"/>
        <v>0</v>
      </c>
      <c r="QE58" s="235">
        <f t="shared" si="264"/>
        <v>0</v>
      </c>
      <c r="QF58" s="235">
        <f t="shared" si="264"/>
        <v>0</v>
      </c>
      <c r="QG58" s="235">
        <f t="shared" si="264"/>
        <v>0</v>
      </c>
      <c r="QH58" s="235">
        <f t="shared" si="264"/>
        <v>0</v>
      </c>
      <c r="QI58" s="235">
        <f t="shared" si="264"/>
        <v>0</v>
      </c>
      <c r="QJ58" s="235">
        <f t="shared" si="264"/>
        <v>0</v>
      </c>
      <c r="QK58" s="235">
        <f t="shared" si="264"/>
        <v>0</v>
      </c>
      <c r="QL58" s="235">
        <f t="shared" si="264"/>
        <v>0</v>
      </c>
      <c r="QM58" s="235">
        <f t="shared" si="264"/>
        <v>0</v>
      </c>
      <c r="QN58" s="235">
        <f t="shared" si="264"/>
        <v>0</v>
      </c>
      <c r="QO58" s="235">
        <f t="shared" si="264"/>
        <v>0</v>
      </c>
      <c r="QP58" s="235">
        <f t="shared" si="264"/>
        <v>0</v>
      </c>
      <c r="QQ58" s="235">
        <f t="shared" si="264"/>
        <v>0</v>
      </c>
      <c r="QR58" s="235">
        <f t="shared" si="264"/>
        <v>0</v>
      </c>
      <c r="QS58" s="235">
        <f t="shared" si="264"/>
        <v>0</v>
      </c>
      <c r="QT58" s="235">
        <f t="shared" si="264"/>
        <v>0</v>
      </c>
      <c r="QU58" s="235">
        <f t="shared" si="264"/>
        <v>0</v>
      </c>
      <c r="QV58" s="235">
        <f t="shared" si="264"/>
        <v>0</v>
      </c>
      <c r="QW58" s="235">
        <f t="shared" si="264"/>
        <v>0</v>
      </c>
      <c r="QX58" s="235">
        <f t="shared" si="264"/>
        <v>0</v>
      </c>
      <c r="QY58" s="235">
        <f t="shared" si="264"/>
        <v>0</v>
      </c>
      <c r="QZ58" s="235">
        <f t="shared" si="264"/>
        <v>0</v>
      </c>
      <c r="RA58" s="235">
        <f t="shared" si="264"/>
        <v>0</v>
      </c>
      <c r="RB58" s="235">
        <f t="shared" si="264"/>
        <v>0</v>
      </c>
      <c r="RC58" s="235">
        <f t="shared" si="264"/>
        <v>0</v>
      </c>
      <c r="RD58" s="235">
        <f t="shared" si="264"/>
        <v>0</v>
      </c>
      <c r="RE58" s="235">
        <f t="shared" si="264"/>
        <v>0</v>
      </c>
      <c r="RF58" s="235">
        <f t="shared" si="264"/>
        <v>0</v>
      </c>
      <c r="RG58" s="235">
        <f t="shared" si="264"/>
        <v>0</v>
      </c>
      <c r="RH58" s="235">
        <f t="shared" si="264"/>
        <v>0</v>
      </c>
    </row>
    <row r="59" spans="1:476" ht="9.75" customHeight="1">
      <c r="A59" s="202"/>
      <c r="B59" s="202"/>
      <c r="C59" s="202"/>
      <c r="D59" s="202"/>
      <c r="E59" s="394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  <c r="DV59" s="202"/>
      <c r="DW59" s="202"/>
      <c r="DX59" s="202"/>
      <c r="DY59" s="202"/>
      <c r="DZ59" s="202"/>
      <c r="EA59" s="202"/>
      <c r="EB59" s="202"/>
      <c r="EC59" s="202"/>
      <c r="ED59" s="202"/>
      <c r="EE59" s="202"/>
      <c r="EF59" s="202"/>
      <c r="EG59" s="202"/>
      <c r="EH59" s="202"/>
      <c r="EI59" s="202"/>
      <c r="EJ59" s="202"/>
      <c r="EK59" s="202"/>
      <c r="EL59" s="202"/>
      <c r="EM59" s="202"/>
      <c r="EN59" s="202"/>
      <c r="EO59" s="202"/>
      <c r="EP59" s="202"/>
      <c r="EQ59" s="202"/>
      <c r="ER59" s="202"/>
      <c r="ES59" s="202"/>
      <c r="ET59" s="202"/>
      <c r="EU59" s="202"/>
      <c r="EV59" s="202"/>
      <c r="EW59" s="202"/>
      <c r="EX59" s="202"/>
      <c r="EY59" s="202"/>
      <c r="EZ59" s="202"/>
      <c r="FA59" s="202"/>
      <c r="FB59" s="202"/>
      <c r="FC59" s="202"/>
      <c r="FD59" s="202"/>
      <c r="FE59" s="202"/>
      <c r="FF59" s="202"/>
      <c r="FG59" s="202"/>
      <c r="FH59" s="202"/>
      <c r="FI59" s="202"/>
      <c r="FJ59" s="202"/>
      <c r="FK59" s="202"/>
      <c r="FL59" s="202"/>
      <c r="FM59" s="202"/>
      <c r="FN59" s="202"/>
      <c r="FO59" s="202"/>
      <c r="FP59" s="202"/>
      <c r="FQ59" s="202"/>
      <c r="FR59" s="202"/>
      <c r="FS59" s="202"/>
      <c r="FT59" s="202"/>
      <c r="FU59" s="202"/>
      <c r="FV59" s="202"/>
      <c r="FW59" s="202"/>
      <c r="FX59" s="202"/>
      <c r="FY59" s="202"/>
      <c r="FZ59" s="202"/>
      <c r="GA59" s="202"/>
      <c r="GB59" s="202"/>
      <c r="GC59" s="202"/>
      <c r="GD59" s="202"/>
      <c r="GE59" s="202"/>
      <c r="GF59" s="202"/>
      <c r="GG59" s="202"/>
      <c r="GH59" s="202"/>
      <c r="GI59" s="202"/>
      <c r="GJ59" s="202"/>
      <c r="GK59" s="202"/>
      <c r="GL59" s="202"/>
      <c r="GM59" s="202"/>
      <c r="GN59" s="202"/>
      <c r="GO59" s="202"/>
      <c r="GP59" s="202"/>
      <c r="GQ59" s="202"/>
      <c r="GR59" s="202"/>
      <c r="GS59" s="202"/>
      <c r="GT59" s="202"/>
      <c r="GU59" s="202"/>
      <c r="GV59" s="202"/>
      <c r="GW59" s="202"/>
      <c r="GX59" s="202"/>
      <c r="GY59" s="202"/>
      <c r="GZ59" s="202"/>
      <c r="HA59" s="202"/>
      <c r="HB59" s="202"/>
      <c r="HC59" s="202"/>
      <c r="HD59" s="202"/>
      <c r="HE59" s="202"/>
      <c r="HF59" s="202"/>
      <c r="HG59" s="202"/>
      <c r="HH59" s="202"/>
      <c r="HI59" s="202"/>
      <c r="HJ59" s="202"/>
      <c r="HK59" s="202"/>
      <c r="HL59" s="202"/>
      <c r="HM59" s="202"/>
      <c r="HN59" s="202"/>
      <c r="HO59" s="202"/>
      <c r="HP59" s="202"/>
      <c r="HQ59" s="202"/>
      <c r="HR59" s="202"/>
      <c r="HS59" s="202"/>
      <c r="HT59" s="202"/>
      <c r="HU59" s="202"/>
      <c r="HV59" s="202"/>
      <c r="HW59" s="202"/>
      <c r="HX59" s="202"/>
      <c r="HY59" s="202"/>
      <c r="HZ59" s="202"/>
      <c r="IA59" s="202"/>
      <c r="IB59" s="202"/>
      <c r="IC59" s="202"/>
      <c r="ID59" s="202"/>
      <c r="IE59" s="202"/>
      <c r="IF59" s="202"/>
      <c r="IG59" s="202"/>
      <c r="IH59" s="202"/>
      <c r="II59" s="202"/>
      <c r="IJ59" s="202"/>
      <c r="IK59" s="202"/>
      <c r="IL59" s="202"/>
      <c r="IM59" s="202"/>
      <c r="IN59" s="202"/>
      <c r="IO59" s="202"/>
      <c r="IP59" s="202"/>
      <c r="IQ59" s="202"/>
      <c r="IR59" s="202"/>
      <c r="IS59" s="202"/>
      <c r="IT59" s="202"/>
      <c r="IU59" s="202"/>
      <c r="IV59" s="202"/>
      <c r="IW59" s="202"/>
      <c r="IX59" s="202"/>
      <c r="IY59" s="202"/>
      <c r="IZ59" s="202"/>
      <c r="JA59" s="202"/>
      <c r="JB59" s="202"/>
      <c r="JC59" s="202"/>
      <c r="JD59" s="202"/>
      <c r="JE59" s="202"/>
      <c r="JF59" s="202"/>
      <c r="JG59" s="202"/>
      <c r="JH59" s="202"/>
      <c r="JI59" s="202"/>
      <c r="JJ59" s="202"/>
      <c r="JK59" s="202"/>
      <c r="JL59" s="202"/>
      <c r="JM59" s="202"/>
      <c r="JN59" s="202"/>
      <c r="JO59" s="202"/>
      <c r="JP59" s="202"/>
      <c r="JQ59" s="202"/>
      <c r="JR59" s="202"/>
      <c r="JS59" s="202"/>
      <c r="JT59" s="202"/>
      <c r="JU59" s="202"/>
      <c r="JV59" s="202"/>
      <c r="JW59" s="202"/>
      <c r="JX59" s="202"/>
      <c r="JY59" s="202"/>
      <c r="JZ59" s="202"/>
      <c r="KA59" s="202"/>
      <c r="KB59" s="202"/>
      <c r="KC59" s="202"/>
      <c r="KD59" s="202"/>
      <c r="KE59" s="202"/>
      <c r="KF59" s="202"/>
      <c r="KG59" s="202"/>
      <c r="KH59" s="202"/>
      <c r="KI59" s="202"/>
      <c r="KJ59" s="202"/>
      <c r="KK59" s="202"/>
      <c r="KL59" s="202"/>
      <c r="KM59" s="202"/>
      <c r="KN59" s="202"/>
      <c r="KO59" s="202"/>
      <c r="KP59" s="202"/>
      <c r="KQ59" s="202"/>
      <c r="KR59" s="202"/>
      <c r="KS59" s="202"/>
      <c r="KT59" s="202"/>
      <c r="KU59" s="202"/>
      <c r="KV59" s="202"/>
      <c r="KW59" s="202"/>
      <c r="KX59" s="202"/>
      <c r="KY59" s="202"/>
      <c r="KZ59" s="202"/>
      <c r="LA59" s="202"/>
      <c r="LB59" s="202"/>
      <c r="LC59" s="202"/>
      <c r="LD59" s="202"/>
      <c r="LE59" s="202"/>
      <c r="LF59" s="202"/>
      <c r="LG59" s="202"/>
      <c r="LH59" s="202"/>
      <c r="LI59" s="202"/>
      <c r="LJ59" s="202"/>
      <c r="LK59" s="202"/>
      <c r="LL59" s="202"/>
      <c r="LM59" s="202"/>
      <c r="LN59" s="202"/>
      <c r="LO59" s="202"/>
      <c r="LP59" s="202"/>
      <c r="LQ59" s="202"/>
      <c r="LR59" s="202"/>
      <c r="LS59" s="202"/>
      <c r="LT59" s="202"/>
      <c r="LU59" s="202"/>
      <c r="LV59" s="202"/>
      <c r="LW59" s="202"/>
      <c r="LX59" s="202"/>
      <c r="LY59" s="202"/>
      <c r="LZ59" s="202"/>
      <c r="MA59" s="202"/>
      <c r="MB59" s="202"/>
      <c r="MC59" s="202"/>
      <c r="MD59" s="202"/>
      <c r="ME59" s="202"/>
      <c r="MF59" s="202"/>
      <c r="MG59" s="202"/>
      <c r="MH59" s="202"/>
      <c r="MI59" s="202"/>
      <c r="MJ59" s="202"/>
      <c r="MK59" s="202"/>
      <c r="ML59" s="202"/>
      <c r="MM59" s="202"/>
      <c r="MN59" s="202"/>
      <c r="MO59" s="202"/>
      <c r="MP59" s="202"/>
      <c r="MQ59" s="202"/>
      <c r="MR59" s="202"/>
      <c r="MS59" s="202"/>
      <c r="MT59" s="202"/>
      <c r="MU59" s="202"/>
      <c r="MV59" s="202"/>
      <c r="MW59" s="202"/>
      <c r="MX59" s="202"/>
      <c r="MY59" s="202"/>
      <c r="MZ59" s="202"/>
      <c r="NA59" s="202"/>
      <c r="NB59" s="202"/>
      <c r="NC59" s="202"/>
      <c r="ND59" s="202"/>
      <c r="NE59" s="202"/>
      <c r="NF59" s="202"/>
      <c r="NG59" s="202"/>
      <c r="NH59" s="202"/>
      <c r="NI59" s="202"/>
      <c r="NJ59" s="202"/>
      <c r="NK59" s="202"/>
      <c r="NL59" s="202"/>
      <c r="NM59" s="202"/>
      <c r="NN59" s="202"/>
      <c r="NO59" s="202"/>
      <c r="NP59" s="202"/>
      <c r="NQ59" s="202"/>
      <c r="NR59" s="202"/>
      <c r="NS59" s="202"/>
      <c r="NT59" s="202"/>
      <c r="NU59" s="202"/>
      <c r="NV59" s="202"/>
      <c r="NW59" s="202"/>
      <c r="NX59" s="202"/>
      <c r="NY59" s="202"/>
      <c r="NZ59" s="202"/>
      <c r="OA59" s="202"/>
      <c r="OB59" s="202"/>
      <c r="OC59" s="202"/>
      <c r="OD59" s="202"/>
      <c r="OE59" s="202"/>
      <c r="OF59" s="202"/>
      <c r="OG59" s="202"/>
      <c r="OH59" s="202"/>
      <c r="OI59" s="202"/>
      <c r="OJ59" s="202"/>
      <c r="OK59" s="202"/>
      <c r="OL59" s="202"/>
      <c r="OM59" s="202"/>
      <c r="ON59" s="202"/>
      <c r="OO59" s="202"/>
      <c r="OP59" s="202"/>
      <c r="OQ59" s="202"/>
      <c r="OR59" s="202"/>
      <c r="OS59" s="202"/>
      <c r="OT59" s="202"/>
      <c r="OU59" s="202"/>
      <c r="OV59" s="202"/>
      <c r="OW59" s="202"/>
      <c r="OX59" s="202"/>
      <c r="OY59" s="202"/>
      <c r="OZ59" s="202"/>
      <c r="PA59" s="202"/>
      <c r="PB59" s="202"/>
      <c r="PC59" s="202"/>
      <c r="PD59" s="202"/>
      <c r="PE59" s="202"/>
      <c r="PF59" s="202"/>
      <c r="PG59" s="202"/>
      <c r="PH59" s="202"/>
      <c r="PI59" s="202"/>
      <c r="PJ59" s="202"/>
      <c r="PK59" s="202"/>
      <c r="PL59" s="202"/>
      <c r="PM59" s="202"/>
      <c r="PN59" s="202"/>
      <c r="PO59" s="202"/>
      <c r="PP59" s="202"/>
      <c r="PQ59" s="202"/>
      <c r="PR59" s="202"/>
      <c r="PS59" s="202"/>
      <c r="PT59" s="202"/>
      <c r="PU59" s="202"/>
      <c r="PV59" s="202"/>
      <c r="PW59" s="202"/>
      <c r="PX59" s="202"/>
      <c r="PY59" s="202"/>
      <c r="PZ59" s="202"/>
      <c r="QA59" s="202"/>
      <c r="QB59" s="202"/>
      <c r="QC59" s="202"/>
      <c r="QD59" s="202"/>
      <c r="QE59" s="202"/>
      <c r="QF59" s="202"/>
      <c r="QG59" s="202"/>
      <c r="QH59" s="202"/>
      <c r="QI59" s="202"/>
      <c r="QJ59" s="202"/>
      <c r="QK59" s="202"/>
      <c r="QL59" s="202"/>
      <c r="QM59" s="202"/>
      <c r="QN59" s="202"/>
      <c r="QO59" s="202"/>
      <c r="QP59" s="202"/>
      <c r="QQ59" s="202"/>
      <c r="QR59" s="202"/>
      <c r="QS59" s="202"/>
      <c r="QT59" s="202"/>
      <c r="QU59" s="202"/>
      <c r="QV59" s="202"/>
      <c r="QW59" s="202"/>
      <c r="QX59" s="202"/>
      <c r="QY59" s="202"/>
      <c r="QZ59" s="202"/>
      <c r="RA59" s="202"/>
      <c r="RB59" s="202"/>
      <c r="RC59" s="202"/>
      <c r="RD59" s="202"/>
      <c r="RE59" s="202"/>
      <c r="RF59" s="202"/>
      <c r="RG59" s="202"/>
      <c r="RH59" s="202"/>
    </row>
    <row r="60" spans="1:476" ht="9.75" customHeight="1">
      <c r="A60" s="202"/>
      <c r="B60" s="202"/>
      <c r="C60" s="202"/>
      <c r="D60" s="202"/>
      <c r="E60" s="394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202"/>
      <c r="DZ60" s="202"/>
      <c r="EA60" s="202"/>
      <c r="EB60" s="202"/>
      <c r="EC60" s="202"/>
      <c r="ED60" s="202"/>
      <c r="EE60" s="202"/>
      <c r="EF60" s="202"/>
      <c r="EG60" s="202"/>
      <c r="EH60" s="202"/>
      <c r="EI60" s="202"/>
      <c r="EJ60" s="202"/>
      <c r="EK60" s="202"/>
      <c r="EL60" s="202"/>
      <c r="EM60" s="202"/>
      <c r="EN60" s="202"/>
      <c r="EO60" s="202"/>
      <c r="EP60" s="202"/>
      <c r="EQ60" s="202"/>
      <c r="ER60" s="202"/>
      <c r="ES60" s="202"/>
      <c r="ET60" s="202"/>
      <c r="EU60" s="202"/>
      <c r="EV60" s="202"/>
      <c r="EW60" s="202"/>
      <c r="EX60" s="202"/>
      <c r="EY60" s="202"/>
      <c r="EZ60" s="202"/>
      <c r="FA60" s="202"/>
      <c r="FB60" s="202"/>
      <c r="FC60" s="202"/>
      <c r="FD60" s="202"/>
      <c r="FE60" s="202"/>
      <c r="FF60" s="202"/>
      <c r="FG60" s="202"/>
      <c r="FH60" s="202"/>
      <c r="FI60" s="202"/>
      <c r="FJ60" s="202"/>
      <c r="FK60" s="202"/>
      <c r="FL60" s="202"/>
      <c r="FM60" s="202"/>
      <c r="FN60" s="202"/>
      <c r="FO60" s="202"/>
      <c r="FP60" s="202"/>
      <c r="FQ60" s="202"/>
      <c r="FR60" s="202"/>
      <c r="FS60" s="202"/>
      <c r="FT60" s="202"/>
      <c r="FU60" s="202"/>
      <c r="FV60" s="202"/>
      <c r="FW60" s="202"/>
      <c r="FX60" s="202"/>
      <c r="FY60" s="202"/>
      <c r="FZ60" s="202"/>
      <c r="GA60" s="202"/>
      <c r="GB60" s="202"/>
      <c r="GC60" s="202"/>
      <c r="GD60" s="202"/>
      <c r="GE60" s="202"/>
      <c r="GF60" s="202"/>
      <c r="GG60" s="202"/>
      <c r="GH60" s="202"/>
      <c r="GI60" s="202"/>
      <c r="GJ60" s="202"/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  <c r="PV60" s="202"/>
      <c r="PW60" s="202"/>
      <c r="PX60" s="202"/>
      <c r="PY60" s="202"/>
      <c r="PZ60" s="202"/>
      <c r="QA60" s="202"/>
      <c r="QB60" s="202"/>
      <c r="QC60" s="202"/>
      <c r="QD60" s="202"/>
      <c r="QE60" s="202"/>
      <c r="QF60" s="202"/>
      <c r="QG60" s="202"/>
      <c r="QH60" s="202"/>
      <c r="QI60" s="202"/>
      <c r="QJ60" s="202"/>
      <c r="QK60" s="202"/>
      <c r="QL60" s="202"/>
      <c r="QM60" s="202"/>
      <c r="QN60" s="202"/>
      <c r="QO60" s="202"/>
      <c r="QP60" s="202"/>
      <c r="QQ60" s="202"/>
      <c r="QR60" s="202"/>
      <c r="QS60" s="202"/>
      <c r="QT60" s="202"/>
      <c r="QU60" s="202"/>
      <c r="QV60" s="202"/>
      <c r="QW60" s="202"/>
      <c r="QX60" s="202"/>
      <c r="QY60" s="202"/>
      <c r="QZ60" s="202"/>
      <c r="RA60" s="202"/>
      <c r="RB60" s="202"/>
      <c r="RC60" s="202"/>
      <c r="RD60" s="202"/>
      <c r="RE60" s="202"/>
      <c r="RF60" s="202"/>
      <c r="RG60" s="202"/>
      <c r="RH60" s="202"/>
    </row>
    <row r="61" spans="1:476" ht="9.75" customHeight="1">
      <c r="A61" s="202"/>
      <c r="B61" s="202"/>
      <c r="C61" s="202"/>
      <c r="D61" s="202"/>
      <c r="E61" s="394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  <c r="FM61" s="202"/>
      <c r="FN61" s="202"/>
      <c r="FO61" s="202"/>
      <c r="FP61" s="202"/>
      <c r="FQ61" s="202"/>
      <c r="FR61" s="202"/>
      <c r="FS61" s="202"/>
      <c r="FT61" s="202"/>
      <c r="FU61" s="202"/>
      <c r="FV61" s="202"/>
      <c r="FW61" s="202"/>
      <c r="FX61" s="202"/>
      <c r="FY61" s="202"/>
      <c r="FZ61" s="202"/>
      <c r="GA61" s="202"/>
      <c r="GB61" s="202"/>
      <c r="GC61" s="202"/>
      <c r="GD61" s="202"/>
      <c r="GE61" s="202"/>
      <c r="GF61" s="202"/>
      <c r="GG61" s="202"/>
      <c r="GH61" s="202"/>
      <c r="GI61" s="202"/>
      <c r="GJ61" s="202"/>
      <c r="GK61" s="202"/>
      <c r="GL61" s="202"/>
      <c r="GM61" s="202"/>
      <c r="GN61" s="202"/>
      <c r="GO61" s="202"/>
      <c r="GP61" s="202"/>
      <c r="GQ61" s="202"/>
      <c r="GR61" s="202"/>
      <c r="GS61" s="202"/>
      <c r="GT61" s="202"/>
      <c r="GU61" s="202"/>
      <c r="GV61" s="202"/>
      <c r="GW61" s="202"/>
      <c r="GX61" s="202"/>
      <c r="GY61" s="202"/>
      <c r="GZ61" s="202"/>
      <c r="HA61" s="202"/>
      <c r="HB61" s="202"/>
      <c r="HC61" s="202"/>
      <c r="HD61" s="202"/>
      <c r="HE61" s="202"/>
      <c r="HF61" s="202"/>
      <c r="HG61" s="202"/>
      <c r="HH61" s="202"/>
      <c r="HI61" s="202"/>
      <c r="HJ61" s="202"/>
      <c r="HK61" s="202"/>
      <c r="HL61" s="202"/>
      <c r="HM61" s="202"/>
      <c r="HN61" s="202"/>
      <c r="HO61" s="202"/>
      <c r="HP61" s="202"/>
      <c r="HQ61" s="202"/>
      <c r="HR61" s="202"/>
      <c r="HS61" s="202"/>
      <c r="HT61" s="202"/>
      <c r="HU61" s="202"/>
      <c r="HV61" s="202"/>
      <c r="HW61" s="202"/>
      <c r="HX61" s="202"/>
      <c r="HY61" s="202"/>
      <c r="HZ61" s="202"/>
      <c r="IA61" s="202"/>
      <c r="IB61" s="202"/>
      <c r="IC61" s="202"/>
      <c r="ID61" s="202"/>
      <c r="IE61" s="202"/>
      <c r="IF61" s="202"/>
      <c r="IG61" s="202"/>
      <c r="IH61" s="202"/>
      <c r="II61" s="202"/>
      <c r="IJ61" s="202"/>
      <c r="IK61" s="202"/>
      <c r="IL61" s="202"/>
      <c r="IM61" s="202"/>
      <c r="IN61" s="202"/>
      <c r="IO61" s="202"/>
      <c r="IP61" s="202"/>
      <c r="IQ61" s="202"/>
      <c r="IR61" s="202"/>
      <c r="IS61" s="202"/>
      <c r="IT61" s="202"/>
      <c r="IU61" s="202"/>
      <c r="IV61" s="202"/>
      <c r="IW61" s="202"/>
      <c r="IX61" s="202"/>
      <c r="IY61" s="202"/>
      <c r="IZ61" s="202"/>
      <c r="JA61" s="202"/>
      <c r="JB61" s="202"/>
      <c r="JC61" s="202"/>
      <c r="JD61" s="202"/>
      <c r="JE61" s="202"/>
      <c r="JF61" s="202"/>
      <c r="JG61" s="202"/>
      <c r="JH61" s="202"/>
      <c r="JI61" s="202"/>
      <c r="JJ61" s="202"/>
      <c r="JK61" s="202"/>
      <c r="JL61" s="202"/>
      <c r="JM61" s="202"/>
      <c r="JN61" s="202"/>
      <c r="JO61" s="202"/>
      <c r="JP61" s="202"/>
      <c r="JQ61" s="202"/>
      <c r="JR61" s="202"/>
      <c r="JS61" s="202"/>
      <c r="JT61" s="202"/>
      <c r="JU61" s="202"/>
      <c r="JV61" s="202"/>
      <c r="JW61" s="202"/>
      <c r="JX61" s="202"/>
      <c r="JY61" s="202"/>
      <c r="JZ61" s="202"/>
      <c r="KA61" s="202"/>
      <c r="KB61" s="202"/>
      <c r="KC61" s="202"/>
      <c r="KD61" s="202"/>
      <c r="KE61" s="202"/>
      <c r="KF61" s="202"/>
      <c r="KG61" s="202"/>
      <c r="KH61" s="202"/>
      <c r="KI61" s="202"/>
      <c r="KJ61" s="202"/>
      <c r="KK61" s="202"/>
      <c r="KL61" s="202"/>
      <c r="KM61" s="202"/>
      <c r="KN61" s="202"/>
      <c r="KO61" s="202"/>
      <c r="KP61" s="202"/>
      <c r="KQ61" s="202"/>
      <c r="KR61" s="202"/>
      <c r="KS61" s="202"/>
      <c r="KT61" s="202"/>
      <c r="KU61" s="202"/>
      <c r="KV61" s="202"/>
      <c r="KW61" s="202"/>
      <c r="KX61" s="202"/>
      <c r="KY61" s="202"/>
      <c r="KZ61" s="202"/>
      <c r="LA61" s="202"/>
      <c r="LB61" s="202"/>
      <c r="LC61" s="202"/>
      <c r="LD61" s="202"/>
      <c r="LE61" s="202"/>
      <c r="LF61" s="202"/>
      <c r="LG61" s="202"/>
      <c r="LH61" s="202"/>
      <c r="LI61" s="202"/>
      <c r="LJ61" s="202"/>
      <c r="LK61" s="202"/>
      <c r="LL61" s="202"/>
      <c r="LM61" s="202"/>
      <c r="LN61" s="202"/>
      <c r="LO61" s="202"/>
      <c r="LP61" s="202"/>
      <c r="LQ61" s="202"/>
      <c r="LR61" s="202"/>
      <c r="LS61" s="202"/>
      <c r="LT61" s="202"/>
      <c r="LU61" s="202"/>
      <c r="LV61" s="202"/>
      <c r="LW61" s="202"/>
      <c r="LX61" s="202"/>
      <c r="LY61" s="202"/>
      <c r="LZ61" s="202"/>
      <c r="MA61" s="202"/>
      <c r="MB61" s="202"/>
      <c r="MC61" s="202"/>
      <c r="MD61" s="202"/>
      <c r="ME61" s="202"/>
      <c r="MF61" s="202"/>
      <c r="MG61" s="202"/>
      <c r="MH61" s="202"/>
      <c r="MI61" s="202"/>
      <c r="MJ61" s="202"/>
      <c r="MK61" s="202"/>
      <c r="ML61" s="202"/>
      <c r="MM61" s="202"/>
      <c r="MN61" s="202"/>
      <c r="MO61" s="202"/>
      <c r="MP61" s="202"/>
      <c r="MQ61" s="202"/>
      <c r="MR61" s="202"/>
      <c r="MS61" s="202"/>
      <c r="MT61" s="202"/>
      <c r="MU61" s="202"/>
      <c r="MV61" s="202"/>
      <c r="MW61" s="202"/>
      <c r="MX61" s="202"/>
      <c r="MY61" s="202"/>
      <c r="MZ61" s="202"/>
      <c r="NA61" s="202"/>
      <c r="NB61" s="202"/>
      <c r="NC61" s="202"/>
      <c r="ND61" s="202"/>
      <c r="NE61" s="202"/>
      <c r="NF61" s="202"/>
      <c r="NG61" s="202"/>
      <c r="NH61" s="202"/>
      <c r="NI61" s="202"/>
      <c r="NJ61" s="202"/>
      <c r="NK61" s="202"/>
      <c r="NL61" s="202"/>
      <c r="NM61" s="202"/>
      <c r="NN61" s="202"/>
      <c r="NO61" s="202"/>
      <c r="NP61" s="202"/>
      <c r="NQ61" s="202"/>
      <c r="NR61" s="202"/>
      <c r="NS61" s="202"/>
      <c r="NT61" s="202"/>
      <c r="NU61" s="202"/>
      <c r="NV61" s="202"/>
      <c r="NW61" s="202"/>
      <c r="NX61" s="202"/>
      <c r="NY61" s="202"/>
      <c r="NZ61" s="202"/>
      <c r="OA61" s="202"/>
      <c r="OB61" s="202"/>
      <c r="OC61" s="202"/>
      <c r="OD61" s="202"/>
      <c r="OE61" s="202"/>
      <c r="OF61" s="202"/>
      <c r="OG61" s="202"/>
      <c r="OH61" s="202"/>
      <c r="OI61" s="202"/>
      <c r="OJ61" s="202"/>
      <c r="OK61" s="202"/>
      <c r="OL61" s="202"/>
      <c r="OM61" s="202"/>
      <c r="ON61" s="202"/>
      <c r="OO61" s="202"/>
      <c r="OP61" s="202"/>
      <c r="OQ61" s="202"/>
      <c r="OR61" s="202"/>
      <c r="OS61" s="202"/>
      <c r="OT61" s="202"/>
      <c r="OU61" s="202"/>
      <c r="OV61" s="202"/>
      <c r="OW61" s="202"/>
      <c r="OX61" s="202"/>
      <c r="OY61" s="202"/>
      <c r="OZ61" s="202"/>
      <c r="PA61" s="202"/>
      <c r="PB61" s="202"/>
      <c r="PC61" s="202"/>
      <c r="PD61" s="202"/>
      <c r="PE61" s="202"/>
      <c r="PF61" s="202"/>
      <c r="PG61" s="202"/>
      <c r="PH61" s="202"/>
      <c r="PI61" s="202"/>
      <c r="PJ61" s="202"/>
      <c r="PK61" s="202"/>
      <c r="PL61" s="202"/>
      <c r="PM61" s="202"/>
      <c r="PN61" s="202"/>
      <c r="PO61" s="202"/>
      <c r="PP61" s="202"/>
      <c r="PQ61" s="202"/>
      <c r="PR61" s="202"/>
      <c r="PS61" s="202"/>
      <c r="PT61" s="202"/>
      <c r="PU61" s="202"/>
      <c r="PV61" s="202"/>
      <c r="PW61" s="202"/>
      <c r="PX61" s="202"/>
      <c r="PY61" s="202"/>
      <c r="PZ61" s="202"/>
      <c r="QA61" s="202"/>
      <c r="QB61" s="202"/>
      <c r="QC61" s="202"/>
      <c r="QD61" s="202"/>
      <c r="QE61" s="202"/>
      <c r="QF61" s="202"/>
      <c r="QG61" s="202"/>
      <c r="QH61" s="202"/>
      <c r="QI61" s="202"/>
      <c r="QJ61" s="202"/>
      <c r="QK61" s="202"/>
      <c r="QL61" s="202"/>
      <c r="QM61" s="202"/>
      <c r="QN61" s="202"/>
      <c r="QO61" s="202"/>
      <c r="QP61" s="202"/>
      <c r="QQ61" s="202"/>
      <c r="QR61" s="202"/>
      <c r="QS61" s="202"/>
      <c r="QT61" s="202"/>
      <c r="QU61" s="202"/>
      <c r="QV61" s="202"/>
      <c r="QW61" s="202"/>
      <c r="QX61" s="202"/>
      <c r="QY61" s="202"/>
      <c r="QZ61" s="202"/>
      <c r="RA61" s="202"/>
      <c r="RB61" s="202"/>
      <c r="RC61" s="202"/>
      <c r="RD61" s="202"/>
      <c r="RE61" s="202"/>
      <c r="RF61" s="202"/>
      <c r="RG61" s="202"/>
      <c r="RH61" s="202"/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BK999"/>
  <sheetViews>
    <sheetView zoomScaleNormal="100" zoomScalePageLayoutView="60" workbookViewId="0"/>
  </sheetViews>
  <sheetFormatPr defaultColWidth="12.5703125" defaultRowHeight="12.75"/>
  <cols>
    <col min="1" max="1" width="1.42578125" customWidth="1"/>
    <col min="2" max="3" width="9.140625" customWidth="1"/>
    <col min="4" max="6" width="5.85546875" customWidth="1"/>
    <col min="7" max="7" width="14" customWidth="1"/>
    <col min="8" max="8" width="7.5703125" customWidth="1"/>
    <col min="9" max="9" width="8" customWidth="1"/>
    <col min="10" max="22" width="8.28515625" customWidth="1"/>
    <col min="23" max="38" width="8.7109375" customWidth="1"/>
    <col min="39" max="44" width="13.42578125" customWidth="1"/>
    <col min="45" max="63" width="9.140625" customWidth="1"/>
  </cols>
  <sheetData>
    <row r="1" spans="1:63" ht="6" customHeight="1">
      <c r="A1" s="50"/>
      <c r="B1" s="395"/>
      <c r="C1" s="50"/>
      <c r="D1" s="50"/>
      <c r="E1" s="50"/>
      <c r="F1" s="50"/>
      <c r="G1" s="50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 ht="15.75" customHeight="1">
      <c r="A2" s="50"/>
      <c r="B2" s="52" t="s">
        <v>375</v>
      </c>
      <c r="C2" s="53"/>
      <c r="D2" s="53"/>
      <c r="E2" s="54"/>
      <c r="F2" s="54"/>
      <c r="G2" s="54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</row>
    <row r="3" spans="1:63" ht="11.25" customHeight="1">
      <c r="A3" s="50"/>
      <c r="B3" s="50"/>
      <c r="C3" s="50"/>
      <c r="D3" s="50"/>
      <c r="E3" s="50"/>
      <c r="F3" s="396"/>
      <c r="G3" s="396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</row>
    <row r="4" spans="1:63" ht="15.75" customHeight="1">
      <c r="A4" s="50"/>
      <c r="B4" s="205" t="s">
        <v>376</v>
      </c>
      <c r="C4" s="205"/>
      <c r="D4" s="206"/>
      <c r="E4" s="204"/>
      <c r="F4" s="204"/>
      <c r="G4" s="204"/>
      <c r="H4" s="204">
        <f>'Premissas Financeiras'!H12</f>
        <v>2024</v>
      </c>
      <c r="I4" s="204">
        <f>'Premissas Financeiras'!I12</f>
        <v>2025</v>
      </c>
      <c r="J4" s="204">
        <f>'Premissas Financeiras'!J12</f>
        <v>2026</v>
      </c>
      <c r="K4" s="204">
        <f>'Premissas Financeiras'!K12</f>
        <v>2027</v>
      </c>
      <c r="L4" s="204">
        <f>'Premissas Financeiras'!L12</f>
        <v>2028</v>
      </c>
      <c r="M4" s="204">
        <f>'Premissas Financeiras'!M12</f>
        <v>2029</v>
      </c>
      <c r="N4" s="204">
        <f>'Premissas Financeiras'!N12</f>
        <v>2030</v>
      </c>
      <c r="O4" s="204">
        <f>'Premissas Financeiras'!O12</f>
        <v>2031</v>
      </c>
      <c r="P4" s="204">
        <f>'Premissas Financeiras'!P12</f>
        <v>2032</v>
      </c>
      <c r="Q4" s="204">
        <f>'Premissas Financeiras'!Q12</f>
        <v>2033</v>
      </c>
      <c r="R4" s="204">
        <f>'Premissas Financeiras'!R12</f>
        <v>2034</v>
      </c>
      <c r="S4" s="204">
        <f>'Premissas Financeiras'!S12</f>
        <v>2035</v>
      </c>
      <c r="T4" s="204">
        <f>'Premissas Financeiras'!T12</f>
        <v>2036</v>
      </c>
      <c r="U4" s="204">
        <f>'Premissas Financeiras'!U12</f>
        <v>2037</v>
      </c>
      <c r="V4" s="204">
        <f>'Premissas Financeiras'!V12</f>
        <v>2038</v>
      </c>
      <c r="W4" s="204">
        <f>'Premissas Financeiras'!W12</f>
        <v>2039</v>
      </c>
      <c r="X4" s="204">
        <f>'Premissas Financeiras'!X12</f>
        <v>2040</v>
      </c>
      <c r="Y4" s="204">
        <f>'Premissas Financeiras'!Y12</f>
        <v>2041</v>
      </c>
      <c r="Z4" s="204">
        <f>'Premissas Financeiras'!Z12</f>
        <v>2042</v>
      </c>
      <c r="AA4" s="204">
        <f>'Premissas Financeiras'!AA12</f>
        <v>2043</v>
      </c>
      <c r="AB4" s="204">
        <f>'Premissas Financeiras'!AB12</f>
        <v>2044</v>
      </c>
      <c r="AC4" s="204">
        <f>'Premissas Financeiras'!AC12</f>
        <v>2045</v>
      </c>
      <c r="AD4" s="204">
        <f>'Premissas Financeiras'!AD12</f>
        <v>2046</v>
      </c>
      <c r="AE4" s="204">
        <f>'Premissas Financeiras'!AE12</f>
        <v>2047</v>
      </c>
      <c r="AF4" s="204">
        <f>'Premissas Financeiras'!AF12</f>
        <v>2048</v>
      </c>
      <c r="AG4" s="204">
        <f>'Premissas Financeiras'!AG12</f>
        <v>2049</v>
      </c>
      <c r="AH4" s="204">
        <f>'Premissas Financeiras'!AH12</f>
        <v>2050</v>
      </c>
      <c r="AI4" s="204">
        <f>'Premissas Financeiras'!AI12</f>
        <v>2051</v>
      </c>
      <c r="AJ4" s="204">
        <f>'Premissas Financeiras'!AJ12</f>
        <v>2052</v>
      </c>
      <c r="AK4" s="204">
        <f>'Premissas Financeiras'!AK12</f>
        <v>2053</v>
      </c>
      <c r="AL4" s="204">
        <f>'Premissas Financeiras'!AL12</f>
        <v>2054</v>
      </c>
      <c r="AM4" s="204">
        <f>'Premissas Financeiras'!AM12</f>
        <v>2055</v>
      </c>
      <c r="AN4" s="204">
        <f>'Premissas Financeiras'!AN12</f>
        <v>2056</v>
      </c>
      <c r="AO4" s="204">
        <f>'Premissas Financeiras'!AO12</f>
        <v>2057</v>
      </c>
      <c r="AP4" s="204">
        <f>'Premissas Financeiras'!AP12</f>
        <v>2058</v>
      </c>
      <c r="AQ4" s="204">
        <f>'Premissas Financeiras'!AQ12</f>
        <v>2059</v>
      </c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50"/>
      <c r="BG4" s="50"/>
      <c r="BH4" s="50"/>
      <c r="BI4" s="50"/>
      <c r="BJ4" s="50"/>
      <c r="BK4" s="50"/>
    </row>
    <row r="5" spans="1:63" ht="15.75" customHeight="1">
      <c r="A5" s="50"/>
      <c r="B5" s="205" t="s">
        <v>208</v>
      </c>
      <c r="C5" s="205"/>
      <c r="D5" s="206"/>
      <c r="E5" s="204"/>
      <c r="F5" s="204"/>
      <c r="G5" s="204" t="s">
        <v>377</v>
      </c>
      <c r="H5" s="207">
        <f>'Premissas Financeiras'!H3</f>
        <v>0</v>
      </c>
      <c r="I5" s="207">
        <f>'Premissas Financeiras'!I3</f>
        <v>1</v>
      </c>
      <c r="J5" s="207">
        <f>'Premissas Financeiras'!J3</f>
        <v>2</v>
      </c>
      <c r="K5" s="207">
        <f>'Premissas Financeiras'!K3</f>
        <v>3</v>
      </c>
      <c r="L5" s="207">
        <f>'Premissas Financeiras'!L3</f>
        <v>4</v>
      </c>
      <c r="M5" s="207">
        <f>'Premissas Financeiras'!M3</f>
        <v>5</v>
      </c>
      <c r="N5" s="207">
        <f>'Premissas Financeiras'!N3</f>
        <v>6</v>
      </c>
      <c r="O5" s="207">
        <f>'Premissas Financeiras'!O3</f>
        <v>7</v>
      </c>
      <c r="P5" s="207">
        <f>'Premissas Financeiras'!P3</f>
        <v>8</v>
      </c>
      <c r="Q5" s="207">
        <f>'Premissas Financeiras'!Q3</f>
        <v>9</v>
      </c>
      <c r="R5" s="207">
        <f>'Premissas Financeiras'!R3</f>
        <v>10</v>
      </c>
      <c r="S5" s="207">
        <f>'Premissas Financeiras'!S3</f>
        <v>11</v>
      </c>
      <c r="T5" s="207">
        <f>'Premissas Financeiras'!T3</f>
        <v>12</v>
      </c>
      <c r="U5" s="207">
        <f>'Premissas Financeiras'!U3</f>
        <v>13</v>
      </c>
      <c r="V5" s="207">
        <f>'Premissas Financeiras'!V3</f>
        <v>14</v>
      </c>
      <c r="W5" s="207">
        <f>'Premissas Financeiras'!W3</f>
        <v>15</v>
      </c>
      <c r="X5" s="207">
        <f>'Premissas Financeiras'!X3</f>
        <v>16</v>
      </c>
      <c r="Y5" s="207">
        <f>'Premissas Financeiras'!Y3</f>
        <v>17</v>
      </c>
      <c r="Z5" s="207">
        <f>'Premissas Financeiras'!Z3</f>
        <v>18</v>
      </c>
      <c r="AA5" s="207">
        <f>'Premissas Financeiras'!AA3</f>
        <v>19</v>
      </c>
      <c r="AB5" s="207">
        <f>'Premissas Financeiras'!AB3</f>
        <v>20</v>
      </c>
      <c r="AC5" s="207">
        <f>'Premissas Financeiras'!AC3</f>
        <v>21</v>
      </c>
      <c r="AD5" s="207">
        <f>'Premissas Financeiras'!AD3</f>
        <v>22</v>
      </c>
      <c r="AE5" s="207">
        <f>'Premissas Financeiras'!AE3</f>
        <v>23</v>
      </c>
      <c r="AF5" s="207">
        <f>'Premissas Financeiras'!AF3</f>
        <v>24</v>
      </c>
      <c r="AG5" s="207">
        <f>'Premissas Financeiras'!AG3</f>
        <v>25</v>
      </c>
      <c r="AH5" s="207">
        <f>'Premissas Financeiras'!AH3</f>
        <v>26</v>
      </c>
      <c r="AI5" s="207">
        <f>'Premissas Financeiras'!AI3</f>
        <v>27</v>
      </c>
      <c r="AJ5" s="207">
        <f>'Premissas Financeiras'!AJ3</f>
        <v>28</v>
      </c>
      <c r="AK5" s="207">
        <f>'Premissas Financeiras'!AK3</f>
        <v>29</v>
      </c>
      <c r="AL5" s="207">
        <f>'Premissas Financeiras'!AL3</f>
        <v>30</v>
      </c>
      <c r="AM5" s="207">
        <f>'Premissas Financeiras'!AM3</f>
        <v>31</v>
      </c>
      <c r="AN5" s="207">
        <f>'Premissas Financeiras'!AN3</f>
        <v>32</v>
      </c>
      <c r="AO5" s="207">
        <f>'Premissas Financeiras'!AO3</f>
        <v>33</v>
      </c>
      <c r="AP5" s="207">
        <f>'Premissas Financeiras'!AP3</f>
        <v>34</v>
      </c>
      <c r="AQ5" s="207">
        <f>'Premissas Financeiras'!AQ3</f>
        <v>35</v>
      </c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50"/>
      <c r="BG5" s="50"/>
      <c r="BH5" s="50"/>
      <c r="BI5" s="50"/>
      <c r="BJ5" s="50"/>
      <c r="BK5" s="50"/>
    </row>
    <row r="6" spans="1:63" ht="9.75" customHeight="1">
      <c r="A6" s="50"/>
      <c r="B6" s="210"/>
      <c r="C6" s="210"/>
      <c r="D6" s="211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50"/>
      <c r="BG6" s="50"/>
      <c r="BH6" s="50"/>
      <c r="BI6" s="50"/>
      <c r="BJ6" s="50"/>
      <c r="BK6" s="50"/>
    </row>
    <row r="7" spans="1:63" ht="15.75" customHeight="1">
      <c r="A7" s="121"/>
      <c r="B7" s="62" t="s">
        <v>279</v>
      </c>
      <c r="C7" s="121"/>
      <c r="D7" s="121"/>
      <c r="E7" s="398"/>
      <c r="F7" s="398"/>
      <c r="G7" s="398">
        <f>SUM(H7:AQ7)</f>
        <v>2547506619.8800015</v>
      </c>
      <c r="H7" s="398">
        <f t="shared" ref="H7:AQ7" si="0">SUM(H8)</f>
        <v>0</v>
      </c>
      <c r="I7" s="82">
        <f t="shared" si="0"/>
        <v>17229071.080000002</v>
      </c>
      <c r="J7" s="82">
        <f t="shared" si="0"/>
        <v>0</v>
      </c>
      <c r="K7" s="82">
        <f t="shared" si="0"/>
        <v>0</v>
      </c>
      <c r="L7" s="82">
        <f t="shared" si="0"/>
        <v>79071173.400000006</v>
      </c>
      <c r="M7" s="82">
        <f t="shared" si="0"/>
        <v>79071173.400000006</v>
      </c>
      <c r="N7" s="82">
        <f t="shared" si="0"/>
        <v>79071173.400000006</v>
      </c>
      <c r="O7" s="398">
        <f t="shared" si="0"/>
        <v>79071173.400000006</v>
      </c>
      <c r="P7" s="398">
        <f t="shared" si="0"/>
        <v>79071173.400000006</v>
      </c>
      <c r="Q7" s="398">
        <f t="shared" si="0"/>
        <v>79071173.400000006</v>
      </c>
      <c r="R7" s="398">
        <f t="shared" si="0"/>
        <v>79071173.400000006</v>
      </c>
      <c r="S7" s="398">
        <f t="shared" si="0"/>
        <v>79071173.400000006</v>
      </c>
      <c r="T7" s="398">
        <f t="shared" si="0"/>
        <v>79071173.400000006</v>
      </c>
      <c r="U7" s="398">
        <f t="shared" si="0"/>
        <v>79071173.400000006</v>
      </c>
      <c r="V7" s="398">
        <f t="shared" si="0"/>
        <v>79071173.400000006</v>
      </c>
      <c r="W7" s="398">
        <f t="shared" si="0"/>
        <v>79071173.400000006</v>
      </c>
      <c r="X7" s="398">
        <f t="shared" si="0"/>
        <v>79071173.400000006</v>
      </c>
      <c r="Y7" s="398">
        <f t="shared" si="0"/>
        <v>79071173.400000006</v>
      </c>
      <c r="Z7" s="398">
        <f t="shared" si="0"/>
        <v>79071173.400000006</v>
      </c>
      <c r="AA7" s="398">
        <f t="shared" si="0"/>
        <v>79071173.400000006</v>
      </c>
      <c r="AB7" s="398">
        <f t="shared" si="0"/>
        <v>79071173.400000006</v>
      </c>
      <c r="AC7" s="398">
        <f t="shared" si="0"/>
        <v>79071173.400000006</v>
      </c>
      <c r="AD7" s="398">
        <f t="shared" si="0"/>
        <v>79071173.400000006</v>
      </c>
      <c r="AE7" s="398">
        <f t="shared" si="0"/>
        <v>79071173.400000006</v>
      </c>
      <c r="AF7" s="398">
        <f t="shared" si="0"/>
        <v>79071173.400000006</v>
      </c>
      <c r="AG7" s="398">
        <f t="shared" si="0"/>
        <v>79071173.400000006</v>
      </c>
      <c r="AH7" s="398">
        <f t="shared" si="0"/>
        <v>79071173.400000006</v>
      </c>
      <c r="AI7" s="398">
        <f t="shared" si="0"/>
        <v>79071173.400000006</v>
      </c>
      <c r="AJ7" s="398">
        <f t="shared" si="0"/>
        <v>79071173.400000006</v>
      </c>
      <c r="AK7" s="398">
        <f t="shared" si="0"/>
        <v>79071173.400000006</v>
      </c>
      <c r="AL7" s="398">
        <f t="shared" si="0"/>
        <v>79071173.400000006</v>
      </c>
      <c r="AM7" s="398">
        <f t="shared" si="0"/>
        <v>79071173.400000006</v>
      </c>
      <c r="AN7" s="398">
        <f t="shared" si="0"/>
        <v>79071173.400000006</v>
      </c>
      <c r="AO7" s="398">
        <f t="shared" si="0"/>
        <v>79071173.400000006</v>
      </c>
      <c r="AP7" s="398">
        <f t="shared" si="0"/>
        <v>79071173.400000006</v>
      </c>
      <c r="AQ7" s="398">
        <f t="shared" si="0"/>
        <v>79071173.400000006</v>
      </c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121"/>
      <c r="BG7" s="121"/>
      <c r="BH7" s="121"/>
      <c r="BI7" s="121"/>
      <c r="BJ7" s="121"/>
      <c r="BK7" s="121"/>
    </row>
    <row r="8" spans="1:63" ht="15.75" customHeight="1">
      <c r="A8" s="50"/>
      <c r="B8" s="95" t="s">
        <v>268</v>
      </c>
      <c r="C8" s="50"/>
      <c r="D8" s="50"/>
      <c r="E8" s="399"/>
      <c r="F8" s="399"/>
      <c r="G8" s="399">
        <f>SUM(H8:AQ8)</f>
        <v>2547506619.8800015</v>
      </c>
      <c r="H8" s="399">
        <f>'Premissas Receita'!H13</f>
        <v>0</v>
      </c>
      <c r="I8" s="399">
        <f>'Premissas Receita'!I13</f>
        <v>17229071.080000002</v>
      </c>
      <c r="J8" s="399">
        <f>'Premissas Receita'!J13</f>
        <v>0</v>
      </c>
      <c r="K8" s="399">
        <f>'Premissas Receita'!K13</f>
        <v>0</v>
      </c>
      <c r="L8" s="399">
        <f>'Premissas Receita'!L13</f>
        <v>79071173.400000006</v>
      </c>
      <c r="M8" s="399">
        <f>'Premissas Receita'!M13</f>
        <v>79071173.400000006</v>
      </c>
      <c r="N8" s="399">
        <f>'Premissas Receita'!N13</f>
        <v>79071173.400000006</v>
      </c>
      <c r="O8" s="399">
        <f>'Premissas Receita'!O13</f>
        <v>79071173.400000006</v>
      </c>
      <c r="P8" s="399">
        <f>'Premissas Receita'!P13</f>
        <v>79071173.400000006</v>
      </c>
      <c r="Q8" s="399">
        <f>'Premissas Receita'!Q13</f>
        <v>79071173.400000006</v>
      </c>
      <c r="R8" s="399">
        <f>'Premissas Receita'!R13</f>
        <v>79071173.400000006</v>
      </c>
      <c r="S8" s="399">
        <f>'Premissas Receita'!S13</f>
        <v>79071173.400000006</v>
      </c>
      <c r="T8" s="399">
        <f>'Premissas Receita'!T13</f>
        <v>79071173.400000006</v>
      </c>
      <c r="U8" s="399">
        <f>'Premissas Receita'!U13</f>
        <v>79071173.400000006</v>
      </c>
      <c r="V8" s="399">
        <f>'Premissas Receita'!V13</f>
        <v>79071173.400000006</v>
      </c>
      <c r="W8" s="399">
        <f>'Premissas Receita'!W13</f>
        <v>79071173.400000006</v>
      </c>
      <c r="X8" s="399">
        <f>'Premissas Receita'!X13</f>
        <v>79071173.400000006</v>
      </c>
      <c r="Y8" s="399">
        <f>'Premissas Receita'!Y13</f>
        <v>79071173.400000006</v>
      </c>
      <c r="Z8" s="399">
        <f>'Premissas Receita'!Z13</f>
        <v>79071173.400000006</v>
      </c>
      <c r="AA8" s="399">
        <f>'Premissas Receita'!AA13</f>
        <v>79071173.400000006</v>
      </c>
      <c r="AB8" s="399">
        <f>'Premissas Receita'!AB13</f>
        <v>79071173.400000006</v>
      </c>
      <c r="AC8" s="399">
        <f>'Premissas Receita'!AC13</f>
        <v>79071173.400000006</v>
      </c>
      <c r="AD8" s="399">
        <f>'Premissas Receita'!AD13</f>
        <v>79071173.400000006</v>
      </c>
      <c r="AE8" s="399">
        <f>'Premissas Receita'!AE13</f>
        <v>79071173.400000006</v>
      </c>
      <c r="AF8" s="399">
        <f>'Premissas Receita'!AF13</f>
        <v>79071173.400000006</v>
      </c>
      <c r="AG8" s="399">
        <f>'Premissas Receita'!AG13</f>
        <v>79071173.400000006</v>
      </c>
      <c r="AH8" s="399">
        <f>'Premissas Receita'!AH13</f>
        <v>79071173.400000006</v>
      </c>
      <c r="AI8" s="399">
        <f>'Premissas Receita'!AI13</f>
        <v>79071173.400000006</v>
      </c>
      <c r="AJ8" s="399">
        <f>'Premissas Receita'!AJ13</f>
        <v>79071173.400000006</v>
      </c>
      <c r="AK8" s="399">
        <f>'Premissas Receita'!AK13</f>
        <v>79071173.400000006</v>
      </c>
      <c r="AL8" s="399">
        <f>'Premissas Receita'!AL13</f>
        <v>79071173.400000006</v>
      </c>
      <c r="AM8" s="399">
        <f>'Premissas Receita'!AM13</f>
        <v>79071173.400000006</v>
      </c>
      <c r="AN8" s="399">
        <f>'Premissas Receita'!AN13</f>
        <v>79071173.400000006</v>
      </c>
      <c r="AO8" s="399">
        <f>'Premissas Receita'!AO13</f>
        <v>79071173.400000006</v>
      </c>
      <c r="AP8" s="399">
        <f>'Premissas Receita'!AP13</f>
        <v>79071173.400000006</v>
      </c>
      <c r="AQ8" s="399">
        <f>'Premissas Receita'!AQ13</f>
        <v>79071173.400000006</v>
      </c>
      <c r="AR8" s="399"/>
      <c r="AS8" s="399"/>
      <c r="AT8" s="399"/>
      <c r="AU8" s="399"/>
      <c r="AV8" s="399"/>
      <c r="AW8" s="399"/>
      <c r="AX8" s="399"/>
      <c r="AY8" s="399"/>
      <c r="AZ8" s="399"/>
      <c r="BA8" s="399"/>
      <c r="BB8" s="399"/>
      <c r="BC8" s="399"/>
      <c r="BD8" s="399"/>
      <c r="BE8" s="399"/>
      <c r="BF8" s="50"/>
      <c r="BG8" s="50"/>
      <c r="BH8" s="50"/>
      <c r="BI8" s="50"/>
      <c r="BJ8" s="50"/>
      <c r="BK8" s="50"/>
    </row>
    <row r="9" spans="1:63" ht="10.5" customHeight="1">
      <c r="A9" s="50"/>
      <c r="B9" s="50"/>
      <c r="C9" s="50"/>
      <c r="D9" s="50"/>
      <c r="E9" s="399"/>
      <c r="F9" s="398"/>
      <c r="G9" s="398"/>
      <c r="H9" s="400"/>
      <c r="I9" s="400"/>
      <c r="J9" s="399"/>
      <c r="K9" s="399"/>
      <c r="L9" s="74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399"/>
      <c r="BA9" s="399"/>
      <c r="BB9" s="399"/>
      <c r="BC9" s="399"/>
      <c r="BD9" s="399"/>
      <c r="BE9" s="399"/>
      <c r="BF9" s="50"/>
      <c r="BG9" s="50"/>
      <c r="BH9" s="50"/>
      <c r="BI9" s="50"/>
      <c r="BJ9" s="50"/>
      <c r="BK9" s="50"/>
    </row>
    <row r="10" spans="1:63" ht="15.75" customHeight="1">
      <c r="A10" s="50"/>
      <c r="B10" s="121" t="s">
        <v>378</v>
      </c>
      <c r="C10" s="50"/>
      <c r="D10" s="50"/>
      <c r="E10" s="399"/>
      <c r="F10" s="399"/>
      <c r="G10" s="398">
        <f>SUM(H10:AQ10)</f>
        <v>-277312707.34890014</v>
      </c>
      <c r="H10" s="398">
        <f t="shared" ref="H10:AQ10" si="1">SUM(H11:H12)</f>
        <v>0</v>
      </c>
      <c r="I10" s="398">
        <f t="shared" si="1"/>
        <v>-2172142.6289000004</v>
      </c>
      <c r="J10" s="398">
        <f t="shared" si="1"/>
        <v>0</v>
      </c>
      <c r="K10" s="398">
        <f t="shared" si="1"/>
        <v>0</v>
      </c>
      <c r="L10" s="398">
        <f t="shared" si="1"/>
        <v>-8598142.6475000009</v>
      </c>
      <c r="M10" s="398">
        <f t="shared" si="1"/>
        <v>-8598142.6475000009</v>
      </c>
      <c r="N10" s="398">
        <f t="shared" si="1"/>
        <v>-8598142.6475000009</v>
      </c>
      <c r="O10" s="398">
        <f t="shared" si="1"/>
        <v>-8598142.6475000009</v>
      </c>
      <c r="P10" s="398">
        <f t="shared" si="1"/>
        <v>-8598142.6475000009</v>
      </c>
      <c r="Q10" s="398">
        <f t="shared" si="1"/>
        <v>-8598142.6475000009</v>
      </c>
      <c r="R10" s="398">
        <f t="shared" si="1"/>
        <v>-8598142.6475000009</v>
      </c>
      <c r="S10" s="398">
        <f t="shared" si="1"/>
        <v>-8598142.6475000009</v>
      </c>
      <c r="T10" s="398">
        <f t="shared" si="1"/>
        <v>-8598142.6475000009</v>
      </c>
      <c r="U10" s="398">
        <f t="shared" si="1"/>
        <v>-8598142.6475000009</v>
      </c>
      <c r="V10" s="398">
        <f t="shared" si="1"/>
        <v>-8598142.6475000009</v>
      </c>
      <c r="W10" s="398">
        <f t="shared" si="1"/>
        <v>-8598142.6475000009</v>
      </c>
      <c r="X10" s="398">
        <f t="shared" si="1"/>
        <v>-8598142.6475000009</v>
      </c>
      <c r="Y10" s="398">
        <f t="shared" si="1"/>
        <v>-8598142.6475000009</v>
      </c>
      <c r="Z10" s="398">
        <f t="shared" si="1"/>
        <v>-8598142.6475000009</v>
      </c>
      <c r="AA10" s="398">
        <f t="shared" si="1"/>
        <v>-8598142.6475000009</v>
      </c>
      <c r="AB10" s="398">
        <f t="shared" si="1"/>
        <v>-8598142.6475000009</v>
      </c>
      <c r="AC10" s="398">
        <f t="shared" si="1"/>
        <v>-8598142.6475000009</v>
      </c>
      <c r="AD10" s="398">
        <f t="shared" si="1"/>
        <v>-8598142.6475000009</v>
      </c>
      <c r="AE10" s="398">
        <f t="shared" si="1"/>
        <v>-8598142.6475000009</v>
      </c>
      <c r="AF10" s="398">
        <f t="shared" si="1"/>
        <v>-8598142.6475000009</v>
      </c>
      <c r="AG10" s="398">
        <f t="shared" si="1"/>
        <v>-8598142.6475000009</v>
      </c>
      <c r="AH10" s="398">
        <f t="shared" si="1"/>
        <v>-8598142.6475000009</v>
      </c>
      <c r="AI10" s="398">
        <f t="shared" si="1"/>
        <v>-8598142.6475000009</v>
      </c>
      <c r="AJ10" s="398">
        <f t="shared" si="1"/>
        <v>-8598142.6475000009</v>
      </c>
      <c r="AK10" s="398">
        <f t="shared" si="1"/>
        <v>-8598142.6475000009</v>
      </c>
      <c r="AL10" s="398">
        <f t="shared" si="1"/>
        <v>-8598142.6475000009</v>
      </c>
      <c r="AM10" s="398">
        <f t="shared" si="1"/>
        <v>-8598142.6475000009</v>
      </c>
      <c r="AN10" s="398">
        <f t="shared" si="1"/>
        <v>-8598142.6475000009</v>
      </c>
      <c r="AO10" s="398">
        <f t="shared" si="1"/>
        <v>-8598142.6475000009</v>
      </c>
      <c r="AP10" s="398">
        <f t="shared" si="1"/>
        <v>-8598142.6475000009</v>
      </c>
      <c r="AQ10" s="398">
        <f t="shared" si="1"/>
        <v>-8598142.6475000009</v>
      </c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C10" s="398"/>
      <c r="BD10" s="398"/>
      <c r="BE10" s="398"/>
      <c r="BF10" s="50"/>
      <c r="BG10" s="50"/>
      <c r="BH10" s="50"/>
      <c r="BI10" s="50"/>
      <c r="BJ10" s="50"/>
      <c r="BK10" s="50"/>
    </row>
    <row r="11" spans="1:63" ht="15.75" customHeight="1">
      <c r="A11" s="50"/>
      <c r="B11" s="95" t="s">
        <v>379</v>
      </c>
      <c r="C11" s="50"/>
      <c r="D11" s="50"/>
      <c r="E11" s="399"/>
      <c r="F11" s="399"/>
      <c r="G11" s="399">
        <f>SUM(H11:AQ11)</f>
        <v>-235644362.33889997</v>
      </c>
      <c r="H11" s="399">
        <f>-Impostos!H14</f>
        <v>0</v>
      </c>
      <c r="I11" s="399">
        <f>-Impostos!I14</f>
        <v>-1593689.0749000001</v>
      </c>
      <c r="J11" s="399">
        <f>-Impostos!J14</f>
        <v>0</v>
      </c>
      <c r="K11" s="399">
        <f>-Impostos!K14</f>
        <v>0</v>
      </c>
      <c r="L11" s="399">
        <f>-Impostos!L14</f>
        <v>-7314083.5395000009</v>
      </c>
      <c r="M11" s="399">
        <f>-Impostos!M14</f>
        <v>-7314083.5395000009</v>
      </c>
      <c r="N11" s="399">
        <f>-Impostos!N14</f>
        <v>-7314083.5395000009</v>
      </c>
      <c r="O11" s="399">
        <f>-Impostos!O14</f>
        <v>-7314083.5395000009</v>
      </c>
      <c r="P11" s="399">
        <f>-Impostos!P14</f>
        <v>-7314083.5395000009</v>
      </c>
      <c r="Q11" s="399">
        <f>-Impostos!Q14</f>
        <v>-7314083.5395000009</v>
      </c>
      <c r="R11" s="399">
        <f>-Impostos!R14</f>
        <v>-7314083.5395000009</v>
      </c>
      <c r="S11" s="399">
        <f>-Impostos!S14</f>
        <v>-7314083.5395000009</v>
      </c>
      <c r="T11" s="399">
        <f>-Impostos!T14</f>
        <v>-7314083.5395000009</v>
      </c>
      <c r="U11" s="399">
        <f>-Impostos!U14</f>
        <v>-7314083.5395000009</v>
      </c>
      <c r="V11" s="399">
        <f>-Impostos!V14</f>
        <v>-7314083.5395000009</v>
      </c>
      <c r="W11" s="399">
        <f>-Impostos!W14</f>
        <v>-7314083.5395000009</v>
      </c>
      <c r="X11" s="399">
        <f>-Impostos!X14</f>
        <v>-7314083.5395000009</v>
      </c>
      <c r="Y11" s="399">
        <f>-Impostos!Y14</f>
        <v>-7314083.5395000009</v>
      </c>
      <c r="Z11" s="399">
        <f>-Impostos!Z14</f>
        <v>-7314083.5395000009</v>
      </c>
      <c r="AA11" s="399">
        <f>-Impostos!AA14</f>
        <v>-7314083.5395000009</v>
      </c>
      <c r="AB11" s="399">
        <f>-Impostos!AB14</f>
        <v>-7314083.5395000009</v>
      </c>
      <c r="AC11" s="399">
        <f>-Impostos!AC14</f>
        <v>-7314083.5395000009</v>
      </c>
      <c r="AD11" s="399">
        <f>-Impostos!AD14</f>
        <v>-7314083.5395000009</v>
      </c>
      <c r="AE11" s="399">
        <f>-Impostos!AE14</f>
        <v>-7314083.5395000009</v>
      </c>
      <c r="AF11" s="399">
        <f>-Impostos!AF14</f>
        <v>-7314083.5395000009</v>
      </c>
      <c r="AG11" s="399">
        <f>-Impostos!AG14</f>
        <v>-7314083.5395000009</v>
      </c>
      <c r="AH11" s="399">
        <f>-Impostos!AH14</f>
        <v>-7314083.5395000009</v>
      </c>
      <c r="AI11" s="399">
        <f>-Impostos!AI14</f>
        <v>-7314083.5395000009</v>
      </c>
      <c r="AJ11" s="399">
        <f>-Impostos!AJ14</f>
        <v>-7314083.5395000009</v>
      </c>
      <c r="AK11" s="399">
        <f>-Impostos!AK14</f>
        <v>-7314083.5395000009</v>
      </c>
      <c r="AL11" s="399">
        <f>-Impostos!AL14</f>
        <v>-7314083.5395000009</v>
      </c>
      <c r="AM11" s="399">
        <f>-Impostos!AM14</f>
        <v>-7314083.5395000009</v>
      </c>
      <c r="AN11" s="399">
        <f>-Impostos!AN14</f>
        <v>-7314083.5395000009</v>
      </c>
      <c r="AO11" s="399">
        <f>-Impostos!AO14</f>
        <v>-7314083.5395000009</v>
      </c>
      <c r="AP11" s="399">
        <f>-Impostos!AP14</f>
        <v>-7314083.5395000009</v>
      </c>
      <c r="AQ11" s="399">
        <f>-Impostos!AQ14</f>
        <v>-7314083.5395000009</v>
      </c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50"/>
      <c r="BG11" s="50"/>
      <c r="BH11" s="50"/>
      <c r="BI11" s="50"/>
      <c r="BJ11" s="50"/>
      <c r="BK11" s="50"/>
    </row>
    <row r="12" spans="1:63" ht="15.75" customHeight="1">
      <c r="A12" s="50"/>
      <c r="B12" s="95" t="s">
        <v>380</v>
      </c>
      <c r="C12" s="50"/>
      <c r="D12" s="50"/>
      <c r="E12" s="399"/>
      <c r="F12" s="399"/>
      <c r="G12" s="399">
        <f>SUM(H12:AQ12)</f>
        <v>-41668345.010000013</v>
      </c>
      <c r="H12" s="399">
        <f>-Impostos!H16 + Impostos!H18</f>
        <v>0</v>
      </c>
      <c r="I12" s="399">
        <f>-Impostos!I16 + Impostos!I18</f>
        <v>-578453.55400000012</v>
      </c>
      <c r="J12" s="399">
        <f>-Impostos!J16 + Impostos!J18</f>
        <v>0</v>
      </c>
      <c r="K12" s="399">
        <f>-Impostos!K16 - Impostos!K18</f>
        <v>0</v>
      </c>
      <c r="L12" s="399">
        <f>-Impostos!L16 - Impostos!L18</f>
        <v>-1284059.1080000002</v>
      </c>
      <c r="M12" s="399">
        <f>-Impostos!M16 - Impostos!M18</f>
        <v>-1284059.1080000002</v>
      </c>
      <c r="N12" s="399">
        <f>-Impostos!N16 - Impostos!N18</f>
        <v>-1284059.1080000002</v>
      </c>
      <c r="O12" s="399">
        <f>-Impostos!O16 - Impostos!O18</f>
        <v>-1284059.1080000002</v>
      </c>
      <c r="P12" s="399">
        <f>-Impostos!P16 - Impostos!P18</f>
        <v>-1284059.1080000002</v>
      </c>
      <c r="Q12" s="399">
        <f>-Impostos!Q16 - Impostos!Q18</f>
        <v>-1284059.1080000002</v>
      </c>
      <c r="R12" s="399">
        <f>-Impostos!R16 - Impostos!R18</f>
        <v>-1284059.1080000002</v>
      </c>
      <c r="S12" s="399">
        <f>-Impostos!S16 - Impostos!S18</f>
        <v>-1284059.1080000002</v>
      </c>
      <c r="T12" s="399">
        <f>-Impostos!T16</f>
        <v>-1284059.1080000002</v>
      </c>
      <c r="U12" s="399">
        <f>-Impostos!U16</f>
        <v>-1284059.1080000002</v>
      </c>
      <c r="V12" s="399">
        <f>-Impostos!V16</f>
        <v>-1284059.1080000002</v>
      </c>
      <c r="W12" s="399">
        <f>-Impostos!W16</f>
        <v>-1284059.1080000002</v>
      </c>
      <c r="X12" s="399">
        <f>-Impostos!X16</f>
        <v>-1284059.1080000002</v>
      </c>
      <c r="Y12" s="399">
        <f>-Impostos!Y16</f>
        <v>-1284059.1080000002</v>
      </c>
      <c r="Z12" s="399">
        <f>-Impostos!Z16</f>
        <v>-1284059.1080000002</v>
      </c>
      <c r="AA12" s="399">
        <f>-Impostos!AA16</f>
        <v>-1284059.1080000002</v>
      </c>
      <c r="AB12" s="399">
        <f>-Impostos!AB16</f>
        <v>-1284059.1080000002</v>
      </c>
      <c r="AC12" s="399">
        <f>-Impostos!AC16</f>
        <v>-1284059.1080000002</v>
      </c>
      <c r="AD12" s="399">
        <f>-Impostos!AD16</f>
        <v>-1284059.1080000002</v>
      </c>
      <c r="AE12" s="399">
        <f>-Impostos!AE16</f>
        <v>-1284059.1080000002</v>
      </c>
      <c r="AF12" s="399">
        <f>-Impostos!AF16</f>
        <v>-1284059.1080000002</v>
      </c>
      <c r="AG12" s="399">
        <f>-Impostos!AG16</f>
        <v>-1284059.1080000002</v>
      </c>
      <c r="AH12" s="399">
        <f>-Impostos!AH16</f>
        <v>-1284059.1080000002</v>
      </c>
      <c r="AI12" s="399">
        <f>-Impostos!AI16</f>
        <v>-1284059.1080000002</v>
      </c>
      <c r="AJ12" s="399">
        <f>-Impostos!AJ16</f>
        <v>-1284059.1080000002</v>
      </c>
      <c r="AK12" s="399">
        <f>-Impostos!AK16</f>
        <v>-1284059.1080000002</v>
      </c>
      <c r="AL12" s="399">
        <f>-Impostos!AL16</f>
        <v>-1284059.1080000002</v>
      </c>
      <c r="AM12" s="399">
        <f>-Impostos!AM16</f>
        <v>-1284059.1080000002</v>
      </c>
      <c r="AN12" s="399">
        <f>-Impostos!AN16</f>
        <v>-1284059.1080000002</v>
      </c>
      <c r="AO12" s="399">
        <f>-Impostos!AO16</f>
        <v>-1284059.1080000002</v>
      </c>
      <c r="AP12" s="399">
        <f>-Impostos!AP16</f>
        <v>-1284059.1080000002</v>
      </c>
      <c r="AQ12" s="399">
        <f>-Impostos!AQ16</f>
        <v>-1284059.1080000002</v>
      </c>
      <c r="AR12" s="399"/>
      <c r="AS12" s="399"/>
      <c r="AT12" s="399"/>
      <c r="AU12" s="399"/>
      <c r="AV12" s="399"/>
      <c r="AW12" s="399"/>
      <c r="AX12" s="399"/>
      <c r="AY12" s="399"/>
      <c r="AZ12" s="399"/>
      <c r="BA12" s="399"/>
      <c r="BB12" s="399"/>
      <c r="BC12" s="399"/>
      <c r="BD12" s="399"/>
      <c r="BE12" s="399"/>
      <c r="BF12" s="50"/>
      <c r="BG12" s="50"/>
      <c r="BH12" s="50"/>
      <c r="BI12" s="50"/>
      <c r="BJ12" s="50"/>
      <c r="BK12" s="50"/>
    </row>
    <row r="13" spans="1:63" ht="8.25" customHeight="1">
      <c r="A13" s="50"/>
      <c r="B13" s="50"/>
      <c r="C13" s="50"/>
      <c r="D13" s="50"/>
      <c r="E13" s="50"/>
      <c r="F13" s="50"/>
      <c r="G13" s="50"/>
      <c r="H13" s="50"/>
      <c r="I13" s="50"/>
      <c r="J13" s="401"/>
      <c r="K13" s="40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</row>
    <row r="14" spans="1:63" ht="15.75" customHeight="1">
      <c r="A14" s="50"/>
      <c r="B14" s="310" t="s">
        <v>381</v>
      </c>
      <c r="C14" s="310"/>
      <c r="D14" s="310"/>
      <c r="E14" s="402"/>
      <c r="F14" s="402"/>
      <c r="G14" s="402">
        <f>SUM(H14:AQ14)</f>
        <v>2270193912.5311012</v>
      </c>
      <c r="H14" s="402">
        <f t="shared" ref="H14:AQ14" si="2">H7+H10</f>
        <v>0</v>
      </c>
      <c r="I14" s="402">
        <f t="shared" si="2"/>
        <v>15056928.451100001</v>
      </c>
      <c r="J14" s="402">
        <f t="shared" si="2"/>
        <v>0</v>
      </c>
      <c r="K14" s="402">
        <f t="shared" si="2"/>
        <v>0</v>
      </c>
      <c r="L14" s="402">
        <f t="shared" si="2"/>
        <v>70473030.752499998</v>
      </c>
      <c r="M14" s="402">
        <f t="shared" si="2"/>
        <v>70473030.752499998</v>
      </c>
      <c r="N14" s="402">
        <f t="shared" si="2"/>
        <v>70473030.752499998</v>
      </c>
      <c r="O14" s="402">
        <f t="shared" si="2"/>
        <v>70473030.752499998</v>
      </c>
      <c r="P14" s="402">
        <f t="shared" si="2"/>
        <v>70473030.752499998</v>
      </c>
      <c r="Q14" s="402">
        <f t="shared" si="2"/>
        <v>70473030.752499998</v>
      </c>
      <c r="R14" s="402">
        <f t="shared" si="2"/>
        <v>70473030.752499998</v>
      </c>
      <c r="S14" s="402">
        <f t="shared" si="2"/>
        <v>70473030.752499998</v>
      </c>
      <c r="T14" s="402">
        <f t="shared" si="2"/>
        <v>70473030.752499998</v>
      </c>
      <c r="U14" s="402">
        <f t="shared" si="2"/>
        <v>70473030.752499998</v>
      </c>
      <c r="V14" s="402">
        <f t="shared" si="2"/>
        <v>70473030.752499998</v>
      </c>
      <c r="W14" s="402">
        <f t="shared" si="2"/>
        <v>70473030.752499998</v>
      </c>
      <c r="X14" s="402">
        <f t="shared" si="2"/>
        <v>70473030.752499998</v>
      </c>
      <c r="Y14" s="402">
        <f t="shared" si="2"/>
        <v>70473030.752499998</v>
      </c>
      <c r="Z14" s="402">
        <f t="shared" si="2"/>
        <v>70473030.752499998</v>
      </c>
      <c r="AA14" s="402">
        <f t="shared" si="2"/>
        <v>70473030.752499998</v>
      </c>
      <c r="AB14" s="402">
        <f t="shared" si="2"/>
        <v>70473030.752499998</v>
      </c>
      <c r="AC14" s="402">
        <f t="shared" si="2"/>
        <v>70473030.752499998</v>
      </c>
      <c r="AD14" s="402">
        <f t="shared" si="2"/>
        <v>70473030.752499998</v>
      </c>
      <c r="AE14" s="402">
        <f t="shared" si="2"/>
        <v>70473030.752499998</v>
      </c>
      <c r="AF14" s="402">
        <f t="shared" si="2"/>
        <v>70473030.752499998</v>
      </c>
      <c r="AG14" s="402">
        <f t="shared" si="2"/>
        <v>70473030.752499998</v>
      </c>
      <c r="AH14" s="402">
        <f t="shared" si="2"/>
        <v>70473030.752499998</v>
      </c>
      <c r="AI14" s="402">
        <f t="shared" si="2"/>
        <v>70473030.752499998</v>
      </c>
      <c r="AJ14" s="402">
        <f t="shared" si="2"/>
        <v>70473030.752499998</v>
      </c>
      <c r="AK14" s="402">
        <f t="shared" si="2"/>
        <v>70473030.752499998</v>
      </c>
      <c r="AL14" s="402">
        <f t="shared" si="2"/>
        <v>70473030.752499998</v>
      </c>
      <c r="AM14" s="402">
        <f t="shared" si="2"/>
        <v>70473030.752499998</v>
      </c>
      <c r="AN14" s="402">
        <f t="shared" si="2"/>
        <v>70473030.752499998</v>
      </c>
      <c r="AO14" s="402">
        <f t="shared" si="2"/>
        <v>70473030.752499998</v>
      </c>
      <c r="AP14" s="402">
        <f t="shared" si="2"/>
        <v>70473030.752499998</v>
      </c>
      <c r="AQ14" s="402">
        <f t="shared" si="2"/>
        <v>70473030.752499998</v>
      </c>
      <c r="AR14" s="398"/>
      <c r="AS14" s="398"/>
      <c r="AT14" s="398"/>
      <c r="AU14" s="398"/>
      <c r="AV14" s="398"/>
      <c r="AW14" s="398"/>
      <c r="AX14" s="398"/>
      <c r="AY14" s="398"/>
      <c r="AZ14" s="398"/>
      <c r="BA14" s="398"/>
      <c r="BB14" s="398"/>
      <c r="BC14" s="398"/>
      <c r="BD14" s="398"/>
      <c r="BE14" s="398"/>
      <c r="BF14" s="50"/>
      <c r="BG14" s="50"/>
      <c r="BH14" s="50"/>
      <c r="BI14" s="50"/>
      <c r="BJ14" s="50"/>
      <c r="BK14" s="50"/>
    </row>
    <row r="15" spans="1:63" ht="6.75" customHeight="1">
      <c r="A15" s="50"/>
      <c r="B15" s="121"/>
      <c r="C15" s="121"/>
      <c r="D15" s="121"/>
      <c r="E15" s="398"/>
      <c r="F15" s="398"/>
      <c r="G15" s="398"/>
      <c r="H15" s="386"/>
      <c r="I15" s="386"/>
      <c r="J15" s="403"/>
      <c r="K15" s="403"/>
      <c r="L15" s="403"/>
      <c r="M15" s="403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98"/>
      <c r="AT15" s="398"/>
      <c r="AU15" s="398"/>
      <c r="AV15" s="398"/>
      <c r="AW15" s="398"/>
      <c r="AX15" s="398"/>
      <c r="AY15" s="398"/>
      <c r="AZ15" s="398"/>
      <c r="BA15" s="398"/>
      <c r="BB15" s="398"/>
      <c r="BC15" s="398"/>
      <c r="BD15" s="398"/>
      <c r="BE15" s="398"/>
      <c r="BF15" s="50"/>
      <c r="BG15" s="50"/>
      <c r="BH15" s="50"/>
      <c r="BI15" s="50"/>
      <c r="BJ15" s="50"/>
      <c r="BK15" s="50"/>
    </row>
    <row r="16" spans="1:63" ht="15.75" customHeight="1">
      <c r="A16" s="121"/>
      <c r="B16" s="215" t="s">
        <v>382</v>
      </c>
      <c r="C16" s="121"/>
      <c r="D16" s="121"/>
      <c r="E16" s="398"/>
      <c r="F16" s="398"/>
      <c r="G16" s="398">
        <f>SUM(H16:AQ16)</f>
        <v>-450463178.71804845</v>
      </c>
      <c r="H16" s="398">
        <f t="shared" ref="H16:AQ16" si="3">SUM(H17)</f>
        <v>0</v>
      </c>
      <c r="I16" s="398">
        <f t="shared" si="3"/>
        <v>-2180388.9146428569</v>
      </c>
      <c r="J16" s="398">
        <f t="shared" si="3"/>
        <v>-4343625.9839824867</v>
      </c>
      <c r="K16" s="398">
        <f t="shared" si="3"/>
        <v>-3775448.8149886248</v>
      </c>
      <c r="L16" s="398">
        <f t="shared" si="3"/>
        <v>-13755116.093888571</v>
      </c>
      <c r="M16" s="398">
        <f t="shared" si="3"/>
        <v>-13755116.093888571</v>
      </c>
      <c r="N16" s="398">
        <f t="shared" si="3"/>
        <v>-13755116.093888571</v>
      </c>
      <c r="O16" s="398">
        <f t="shared" si="3"/>
        <v>-13755116.093888571</v>
      </c>
      <c r="P16" s="398">
        <f t="shared" si="3"/>
        <v>-13755116.093888571</v>
      </c>
      <c r="Q16" s="398">
        <f t="shared" si="3"/>
        <v>-13755116.093888571</v>
      </c>
      <c r="R16" s="398">
        <f t="shared" si="3"/>
        <v>-13755116.093888571</v>
      </c>
      <c r="S16" s="398">
        <f t="shared" si="3"/>
        <v>-13755116.093888571</v>
      </c>
      <c r="T16" s="398">
        <f t="shared" si="3"/>
        <v>-13755116.093888571</v>
      </c>
      <c r="U16" s="398">
        <f t="shared" si="3"/>
        <v>-13755116.093888571</v>
      </c>
      <c r="V16" s="398">
        <f t="shared" si="3"/>
        <v>-13755116.093888571</v>
      </c>
      <c r="W16" s="398">
        <f t="shared" si="3"/>
        <v>-13755116.093888571</v>
      </c>
      <c r="X16" s="398">
        <f t="shared" si="3"/>
        <v>-13755116.093888571</v>
      </c>
      <c r="Y16" s="398">
        <f t="shared" si="3"/>
        <v>-13755116.093888571</v>
      </c>
      <c r="Z16" s="398">
        <f t="shared" si="3"/>
        <v>-13755116.093888571</v>
      </c>
      <c r="AA16" s="398">
        <f t="shared" si="3"/>
        <v>-13755116.093888571</v>
      </c>
      <c r="AB16" s="398">
        <f t="shared" si="3"/>
        <v>-13755116.093888571</v>
      </c>
      <c r="AC16" s="398">
        <f t="shared" si="3"/>
        <v>-13755116.093888571</v>
      </c>
      <c r="AD16" s="398">
        <f t="shared" si="3"/>
        <v>-13755116.093888571</v>
      </c>
      <c r="AE16" s="398">
        <f t="shared" si="3"/>
        <v>-13755116.093888571</v>
      </c>
      <c r="AF16" s="398">
        <f t="shared" si="3"/>
        <v>-13755116.093888571</v>
      </c>
      <c r="AG16" s="398">
        <f t="shared" si="3"/>
        <v>-13755116.093888571</v>
      </c>
      <c r="AH16" s="398">
        <f t="shared" si="3"/>
        <v>-13755116.093888571</v>
      </c>
      <c r="AI16" s="398">
        <f t="shared" si="3"/>
        <v>-13755116.093888571</v>
      </c>
      <c r="AJ16" s="398">
        <f t="shared" si="3"/>
        <v>-13755116.093888571</v>
      </c>
      <c r="AK16" s="398">
        <f t="shared" si="3"/>
        <v>-13755116.093888571</v>
      </c>
      <c r="AL16" s="398">
        <f t="shared" si="3"/>
        <v>-13755116.093888571</v>
      </c>
      <c r="AM16" s="398">
        <f t="shared" si="3"/>
        <v>-13755116.093888571</v>
      </c>
      <c r="AN16" s="398">
        <f t="shared" si="3"/>
        <v>-13755116.093888571</v>
      </c>
      <c r="AO16" s="398">
        <f t="shared" si="3"/>
        <v>-13755116.093888571</v>
      </c>
      <c r="AP16" s="398">
        <f t="shared" si="3"/>
        <v>-13755116.093888571</v>
      </c>
      <c r="AQ16" s="398">
        <f t="shared" si="3"/>
        <v>-13755116.093888571</v>
      </c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121"/>
      <c r="BG16" s="121"/>
      <c r="BH16" s="121"/>
      <c r="BI16" s="121"/>
      <c r="BJ16" s="121"/>
      <c r="BK16" s="121"/>
    </row>
    <row r="17" spans="1:63" ht="15.75" customHeight="1">
      <c r="A17" s="121"/>
      <c r="B17" s="404" t="s">
        <v>383</v>
      </c>
      <c r="C17" s="121"/>
      <c r="D17" s="121"/>
      <c r="E17" s="398"/>
      <c r="F17" s="398"/>
      <c r="G17" s="399">
        <f>SUM(H17:AQ17)</f>
        <v>-450463178.71804845</v>
      </c>
      <c r="H17" s="399">
        <f>-'Premissas Custos'!H7</f>
        <v>0</v>
      </c>
      <c r="I17" s="399">
        <f>-'Premissas Custos'!I7</f>
        <v>-2180388.9146428569</v>
      </c>
      <c r="J17" s="399">
        <f>-'Premissas Custos'!J7</f>
        <v>-4343625.9839824867</v>
      </c>
      <c r="K17" s="399">
        <f>-'Premissas Custos'!K7</f>
        <v>-3775448.8149886248</v>
      </c>
      <c r="L17" s="399">
        <f>-'Premissas Custos'!L7</f>
        <v>-13755116.093888571</v>
      </c>
      <c r="M17" s="399">
        <f>-'Premissas Custos'!M7</f>
        <v>-13755116.093888571</v>
      </c>
      <c r="N17" s="399">
        <f>-'Premissas Custos'!N7</f>
        <v>-13755116.093888571</v>
      </c>
      <c r="O17" s="399">
        <f>-'Premissas Custos'!O7</f>
        <v>-13755116.093888571</v>
      </c>
      <c r="P17" s="399">
        <f>-'Premissas Custos'!P7</f>
        <v>-13755116.093888571</v>
      </c>
      <c r="Q17" s="399">
        <f>-'Premissas Custos'!Q7</f>
        <v>-13755116.093888571</v>
      </c>
      <c r="R17" s="399">
        <f>-'Premissas Custos'!R7</f>
        <v>-13755116.093888571</v>
      </c>
      <c r="S17" s="399">
        <f>-'Premissas Custos'!S7</f>
        <v>-13755116.093888571</v>
      </c>
      <c r="T17" s="399">
        <f>-'Premissas Custos'!T7</f>
        <v>-13755116.093888571</v>
      </c>
      <c r="U17" s="399">
        <f>-'Premissas Custos'!U7</f>
        <v>-13755116.093888571</v>
      </c>
      <c r="V17" s="399">
        <f>-'Premissas Custos'!V7</f>
        <v>-13755116.093888571</v>
      </c>
      <c r="W17" s="399">
        <f>-'Premissas Custos'!W7</f>
        <v>-13755116.093888571</v>
      </c>
      <c r="X17" s="399">
        <f>-'Premissas Custos'!X7</f>
        <v>-13755116.093888571</v>
      </c>
      <c r="Y17" s="399">
        <f>-'Premissas Custos'!Y7</f>
        <v>-13755116.093888571</v>
      </c>
      <c r="Z17" s="399">
        <f>-'Premissas Custos'!Z7</f>
        <v>-13755116.093888571</v>
      </c>
      <c r="AA17" s="399">
        <f>-'Premissas Custos'!AA7</f>
        <v>-13755116.093888571</v>
      </c>
      <c r="AB17" s="399">
        <f>-'Premissas Custos'!AB7</f>
        <v>-13755116.093888571</v>
      </c>
      <c r="AC17" s="399">
        <f>-'Premissas Custos'!AC7</f>
        <v>-13755116.093888571</v>
      </c>
      <c r="AD17" s="399">
        <f>-'Premissas Custos'!AD7</f>
        <v>-13755116.093888571</v>
      </c>
      <c r="AE17" s="399">
        <f>-'Premissas Custos'!AE7</f>
        <v>-13755116.093888571</v>
      </c>
      <c r="AF17" s="399">
        <f>-'Premissas Custos'!AF7</f>
        <v>-13755116.093888571</v>
      </c>
      <c r="AG17" s="399">
        <f>-'Premissas Custos'!AG7</f>
        <v>-13755116.093888571</v>
      </c>
      <c r="AH17" s="399">
        <f>-'Premissas Custos'!AH7</f>
        <v>-13755116.093888571</v>
      </c>
      <c r="AI17" s="399">
        <f>-'Premissas Custos'!AI7</f>
        <v>-13755116.093888571</v>
      </c>
      <c r="AJ17" s="399">
        <f>-'Premissas Custos'!AJ7</f>
        <v>-13755116.093888571</v>
      </c>
      <c r="AK17" s="399">
        <f>-'Premissas Custos'!AK7</f>
        <v>-13755116.093888571</v>
      </c>
      <c r="AL17" s="399">
        <f>-'Premissas Custos'!AL7</f>
        <v>-13755116.093888571</v>
      </c>
      <c r="AM17" s="399">
        <f>-'Premissas Custos'!AM7</f>
        <v>-13755116.093888571</v>
      </c>
      <c r="AN17" s="399">
        <f>-'Premissas Custos'!AN7</f>
        <v>-13755116.093888571</v>
      </c>
      <c r="AO17" s="399">
        <f>-'Premissas Custos'!AO7</f>
        <v>-13755116.093888571</v>
      </c>
      <c r="AP17" s="399">
        <f>-'Premissas Custos'!AP7</f>
        <v>-13755116.093888571</v>
      </c>
      <c r="AQ17" s="399">
        <f>-'Premissas Custos'!AQ7</f>
        <v>-13755116.093888571</v>
      </c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121"/>
      <c r="BG17" s="121"/>
      <c r="BH17" s="121"/>
      <c r="BI17" s="121"/>
      <c r="BJ17" s="121"/>
      <c r="BK17" s="121"/>
    </row>
    <row r="18" spans="1:63" ht="11.25" customHeight="1">
      <c r="A18" s="50"/>
      <c r="B18" s="405"/>
      <c r="C18" s="50"/>
      <c r="D18" s="50"/>
      <c r="E18" s="399"/>
      <c r="F18" s="399"/>
      <c r="G18" s="399"/>
      <c r="H18" s="399"/>
      <c r="I18" s="399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50"/>
      <c r="BG18" s="50"/>
      <c r="BH18" s="50"/>
      <c r="BI18" s="50"/>
      <c r="BJ18" s="50"/>
      <c r="BK18" s="50"/>
    </row>
    <row r="19" spans="1:63" ht="15.75" customHeight="1">
      <c r="A19" s="50"/>
      <c r="B19" s="310" t="s">
        <v>384</v>
      </c>
      <c r="C19" s="310"/>
      <c r="D19" s="310"/>
      <c r="E19" s="406"/>
      <c r="F19" s="402"/>
      <c r="G19" s="402">
        <f>SUM(H19:AQ19)</f>
        <v>1819730733.8130531</v>
      </c>
      <c r="H19" s="402">
        <f t="shared" ref="H19:AQ19" si="4">H14+H16</f>
        <v>0</v>
      </c>
      <c r="I19" s="402">
        <f t="shared" si="4"/>
        <v>12876539.536457144</v>
      </c>
      <c r="J19" s="402">
        <f t="shared" si="4"/>
        <v>-4343625.9839824867</v>
      </c>
      <c r="K19" s="402">
        <f t="shared" si="4"/>
        <v>-3775448.8149886248</v>
      </c>
      <c r="L19" s="402">
        <f t="shared" si="4"/>
        <v>56717914.658611424</v>
      </c>
      <c r="M19" s="402">
        <f t="shared" si="4"/>
        <v>56717914.658611424</v>
      </c>
      <c r="N19" s="402">
        <f t="shared" si="4"/>
        <v>56717914.658611424</v>
      </c>
      <c r="O19" s="402">
        <f t="shared" si="4"/>
        <v>56717914.658611424</v>
      </c>
      <c r="P19" s="402">
        <f t="shared" si="4"/>
        <v>56717914.658611424</v>
      </c>
      <c r="Q19" s="402">
        <f t="shared" si="4"/>
        <v>56717914.658611424</v>
      </c>
      <c r="R19" s="402">
        <f t="shared" si="4"/>
        <v>56717914.658611424</v>
      </c>
      <c r="S19" s="402">
        <f t="shared" si="4"/>
        <v>56717914.658611424</v>
      </c>
      <c r="T19" s="402">
        <f t="shared" si="4"/>
        <v>56717914.658611424</v>
      </c>
      <c r="U19" s="402">
        <f t="shared" si="4"/>
        <v>56717914.658611424</v>
      </c>
      <c r="V19" s="402">
        <f t="shared" si="4"/>
        <v>56717914.658611424</v>
      </c>
      <c r="W19" s="402">
        <f t="shared" si="4"/>
        <v>56717914.658611424</v>
      </c>
      <c r="X19" s="402">
        <f t="shared" si="4"/>
        <v>56717914.658611424</v>
      </c>
      <c r="Y19" s="402">
        <f t="shared" si="4"/>
        <v>56717914.658611424</v>
      </c>
      <c r="Z19" s="402">
        <f t="shared" si="4"/>
        <v>56717914.658611424</v>
      </c>
      <c r="AA19" s="402">
        <f t="shared" si="4"/>
        <v>56717914.658611424</v>
      </c>
      <c r="AB19" s="402">
        <f t="shared" si="4"/>
        <v>56717914.658611424</v>
      </c>
      <c r="AC19" s="402">
        <f t="shared" si="4"/>
        <v>56717914.658611424</v>
      </c>
      <c r="AD19" s="402">
        <f t="shared" si="4"/>
        <v>56717914.658611424</v>
      </c>
      <c r="AE19" s="402">
        <f t="shared" si="4"/>
        <v>56717914.658611424</v>
      </c>
      <c r="AF19" s="402">
        <f t="shared" si="4"/>
        <v>56717914.658611424</v>
      </c>
      <c r="AG19" s="402">
        <f t="shared" si="4"/>
        <v>56717914.658611424</v>
      </c>
      <c r="AH19" s="402">
        <f t="shared" si="4"/>
        <v>56717914.658611424</v>
      </c>
      <c r="AI19" s="402">
        <f t="shared" si="4"/>
        <v>56717914.658611424</v>
      </c>
      <c r="AJ19" s="402">
        <f t="shared" si="4"/>
        <v>56717914.658611424</v>
      </c>
      <c r="AK19" s="402">
        <f t="shared" si="4"/>
        <v>56717914.658611424</v>
      </c>
      <c r="AL19" s="402">
        <f t="shared" si="4"/>
        <v>56717914.658611424</v>
      </c>
      <c r="AM19" s="402">
        <f t="shared" si="4"/>
        <v>56717914.658611424</v>
      </c>
      <c r="AN19" s="402">
        <f t="shared" si="4"/>
        <v>56717914.658611424</v>
      </c>
      <c r="AO19" s="402">
        <f t="shared" si="4"/>
        <v>56717914.658611424</v>
      </c>
      <c r="AP19" s="402">
        <f t="shared" si="4"/>
        <v>56717914.658611424</v>
      </c>
      <c r="AQ19" s="402">
        <f t="shared" si="4"/>
        <v>56717914.658611424</v>
      </c>
      <c r="AR19" s="398"/>
      <c r="AS19" s="398"/>
      <c r="AT19" s="398"/>
      <c r="AU19" s="398"/>
      <c r="AV19" s="398"/>
      <c r="AW19" s="398"/>
      <c r="AX19" s="398"/>
      <c r="AY19" s="398"/>
      <c r="AZ19" s="398"/>
      <c r="BA19" s="398"/>
      <c r="BB19" s="398"/>
      <c r="BC19" s="398"/>
      <c r="BD19" s="398"/>
      <c r="BE19" s="398"/>
      <c r="BF19" s="50"/>
      <c r="BG19" s="50"/>
      <c r="BH19" s="50"/>
      <c r="BI19" s="50"/>
      <c r="BJ19" s="50"/>
      <c r="BK19" s="50"/>
    </row>
    <row r="20" spans="1:63" ht="12.75" customHeight="1">
      <c r="A20" s="50"/>
      <c r="B20" s="396"/>
      <c r="C20" s="50"/>
      <c r="D20" s="50"/>
      <c r="E20" s="399"/>
      <c r="F20" s="399"/>
      <c r="G20" s="399"/>
      <c r="H20" s="74"/>
      <c r="I20" s="74"/>
      <c r="J20" s="396"/>
      <c r="K20" s="396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</row>
    <row r="21" spans="1:63" ht="15.75" customHeight="1">
      <c r="A21" s="121"/>
      <c r="B21" s="121" t="s">
        <v>385</v>
      </c>
      <c r="C21" s="121"/>
      <c r="D21" s="121"/>
      <c r="E21" s="398"/>
      <c r="F21" s="398"/>
      <c r="G21" s="398">
        <f>SUM(H21:AQ21)</f>
        <v>-236614711.35240018</v>
      </c>
      <c r="H21" s="398">
        <f t="shared" ref="H21:AQ21" si="5">SUM(H22)</f>
        <v>-3367234.1199999996</v>
      </c>
      <c r="I21" s="398">
        <f t="shared" si="5"/>
        <v>-1011780</v>
      </c>
      <c r="J21" s="398">
        <f t="shared" si="5"/>
        <v>-2109705.3553999998</v>
      </c>
      <c r="K21" s="398">
        <f t="shared" si="5"/>
        <v>-2023560</v>
      </c>
      <c r="L21" s="398">
        <f t="shared" si="5"/>
        <v>-6745200</v>
      </c>
      <c r="M21" s="398">
        <f t="shared" si="5"/>
        <v>-7140555.8670000006</v>
      </c>
      <c r="N21" s="398">
        <f t="shared" si="5"/>
        <v>-7140555.8670000006</v>
      </c>
      <c r="O21" s="398">
        <f t="shared" si="5"/>
        <v>-7140555.8670000006</v>
      </c>
      <c r="P21" s="398">
        <f t="shared" si="5"/>
        <v>-7140555.8670000006</v>
      </c>
      <c r="Q21" s="398">
        <f t="shared" si="5"/>
        <v>-7140555.8670000006</v>
      </c>
      <c r="R21" s="398">
        <f t="shared" si="5"/>
        <v>-7140555.8670000006</v>
      </c>
      <c r="S21" s="398">
        <f t="shared" si="5"/>
        <v>-7140555.8670000006</v>
      </c>
      <c r="T21" s="398">
        <f t="shared" si="5"/>
        <v>-7140555.8670000006</v>
      </c>
      <c r="U21" s="398">
        <f t="shared" si="5"/>
        <v>-7140555.8670000006</v>
      </c>
      <c r="V21" s="398">
        <f t="shared" si="5"/>
        <v>-7140555.8670000006</v>
      </c>
      <c r="W21" s="398">
        <f t="shared" si="5"/>
        <v>-7140555.8670000006</v>
      </c>
      <c r="X21" s="398">
        <f t="shared" si="5"/>
        <v>-7140555.8670000006</v>
      </c>
      <c r="Y21" s="398">
        <f t="shared" si="5"/>
        <v>-7140555.8670000006</v>
      </c>
      <c r="Z21" s="398">
        <f t="shared" si="5"/>
        <v>-7140555.8670000006</v>
      </c>
      <c r="AA21" s="398">
        <f t="shared" si="5"/>
        <v>-7140555.8670000006</v>
      </c>
      <c r="AB21" s="398">
        <f t="shared" si="5"/>
        <v>-7140555.8670000006</v>
      </c>
      <c r="AC21" s="398">
        <f t="shared" si="5"/>
        <v>-7140555.8670000006</v>
      </c>
      <c r="AD21" s="398">
        <f t="shared" si="5"/>
        <v>-7140555.8670000006</v>
      </c>
      <c r="AE21" s="398">
        <f t="shared" si="5"/>
        <v>-7140555.8670000006</v>
      </c>
      <c r="AF21" s="398">
        <f t="shared" si="5"/>
        <v>-7140555.8670000006</v>
      </c>
      <c r="AG21" s="398">
        <f t="shared" si="5"/>
        <v>-7140555.8670000006</v>
      </c>
      <c r="AH21" s="398">
        <f t="shared" si="5"/>
        <v>-7140555.8670000006</v>
      </c>
      <c r="AI21" s="398">
        <f t="shared" si="5"/>
        <v>-7140555.8670000006</v>
      </c>
      <c r="AJ21" s="398">
        <f t="shared" si="5"/>
        <v>-7140555.8670000006</v>
      </c>
      <c r="AK21" s="398">
        <f t="shared" si="5"/>
        <v>-7140555.8670000006</v>
      </c>
      <c r="AL21" s="398">
        <f t="shared" si="5"/>
        <v>-7140555.8670000006</v>
      </c>
      <c r="AM21" s="398">
        <f t="shared" si="5"/>
        <v>-7140555.8670000006</v>
      </c>
      <c r="AN21" s="398">
        <f t="shared" si="5"/>
        <v>-7140555.8670000006</v>
      </c>
      <c r="AO21" s="398">
        <f t="shared" si="5"/>
        <v>-7140555.8670000006</v>
      </c>
      <c r="AP21" s="398">
        <f t="shared" si="5"/>
        <v>-7140555.8670000006</v>
      </c>
      <c r="AQ21" s="398">
        <f t="shared" si="5"/>
        <v>-7140555.8670000006</v>
      </c>
      <c r="AR21" s="398"/>
      <c r="AS21" s="407"/>
      <c r="AT21" s="407"/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121"/>
      <c r="BG21" s="121"/>
      <c r="BH21" s="121"/>
      <c r="BI21" s="121"/>
      <c r="BJ21" s="121"/>
      <c r="BK21" s="121"/>
    </row>
    <row r="22" spans="1:63" ht="15.75" customHeight="1">
      <c r="A22" s="121"/>
      <c r="B22" s="408" t="s">
        <v>386</v>
      </c>
      <c r="C22" s="121"/>
      <c r="D22" s="121"/>
      <c r="E22" s="398"/>
      <c r="F22" s="398"/>
      <c r="G22" s="399">
        <f>SUM(H22:AQ22)</f>
        <v>-236614711.35240018</v>
      </c>
      <c r="H22" s="399">
        <f>-'Premissas Custos'!H8</f>
        <v>-3367234.1199999996</v>
      </c>
      <c r="I22" s="399">
        <f>-'Premissas Custos'!I8</f>
        <v>-1011780</v>
      </c>
      <c r="J22" s="399">
        <f>-'Premissas Custos'!J8</f>
        <v>-2109705.3553999998</v>
      </c>
      <c r="K22" s="399">
        <f>-'Premissas Custos'!K8</f>
        <v>-2023560</v>
      </c>
      <c r="L22" s="399">
        <f>-'Premissas Custos'!L8</f>
        <v>-6745200</v>
      </c>
      <c r="M22" s="399">
        <f>-'Premissas Custos'!M8</f>
        <v>-7140555.8670000006</v>
      </c>
      <c r="N22" s="399">
        <f>-'Premissas Custos'!N8</f>
        <v>-7140555.8670000006</v>
      </c>
      <c r="O22" s="399">
        <f>-'Premissas Custos'!O8</f>
        <v>-7140555.8670000006</v>
      </c>
      <c r="P22" s="399">
        <f>-'Premissas Custos'!P8</f>
        <v>-7140555.8670000006</v>
      </c>
      <c r="Q22" s="399">
        <f>-'Premissas Custos'!Q8</f>
        <v>-7140555.8670000006</v>
      </c>
      <c r="R22" s="399">
        <f>-'Premissas Custos'!R8</f>
        <v>-7140555.8670000006</v>
      </c>
      <c r="S22" s="399">
        <f>-'Premissas Custos'!S8</f>
        <v>-7140555.8670000006</v>
      </c>
      <c r="T22" s="399">
        <f>-'Premissas Custos'!T8</f>
        <v>-7140555.8670000006</v>
      </c>
      <c r="U22" s="399">
        <f>-'Premissas Custos'!U8</f>
        <v>-7140555.8670000006</v>
      </c>
      <c r="V22" s="399">
        <f>-'Premissas Custos'!V8</f>
        <v>-7140555.8670000006</v>
      </c>
      <c r="W22" s="399">
        <f>-'Premissas Custos'!W8</f>
        <v>-7140555.8670000006</v>
      </c>
      <c r="X22" s="399">
        <f>-'Premissas Custos'!X8</f>
        <v>-7140555.8670000006</v>
      </c>
      <c r="Y22" s="399">
        <f>-'Premissas Custos'!Y8</f>
        <v>-7140555.8670000006</v>
      </c>
      <c r="Z22" s="399">
        <f>-'Premissas Custos'!Z8</f>
        <v>-7140555.8670000006</v>
      </c>
      <c r="AA22" s="399">
        <f>-'Premissas Custos'!AA8</f>
        <v>-7140555.8670000006</v>
      </c>
      <c r="AB22" s="399">
        <f>-'Premissas Custos'!AB8</f>
        <v>-7140555.8670000006</v>
      </c>
      <c r="AC22" s="399">
        <f>-'Premissas Custos'!AC8</f>
        <v>-7140555.8670000006</v>
      </c>
      <c r="AD22" s="399">
        <f>-'Premissas Custos'!AD8</f>
        <v>-7140555.8670000006</v>
      </c>
      <c r="AE22" s="399">
        <f>-'Premissas Custos'!AE8</f>
        <v>-7140555.8670000006</v>
      </c>
      <c r="AF22" s="399">
        <f>-'Premissas Custos'!AF8</f>
        <v>-7140555.8670000006</v>
      </c>
      <c r="AG22" s="399">
        <f>-'Premissas Custos'!AG8</f>
        <v>-7140555.8670000006</v>
      </c>
      <c r="AH22" s="399">
        <f>-'Premissas Custos'!AH8</f>
        <v>-7140555.8670000006</v>
      </c>
      <c r="AI22" s="399">
        <f>-'Premissas Custos'!AI8</f>
        <v>-7140555.8670000006</v>
      </c>
      <c r="AJ22" s="399">
        <f>-'Premissas Custos'!AJ8</f>
        <v>-7140555.8670000006</v>
      </c>
      <c r="AK22" s="399">
        <f>-'Premissas Custos'!AK8</f>
        <v>-7140555.8670000006</v>
      </c>
      <c r="AL22" s="399">
        <f>-'Premissas Custos'!AL8</f>
        <v>-7140555.8670000006</v>
      </c>
      <c r="AM22" s="399">
        <f>-'Premissas Custos'!AM8</f>
        <v>-7140555.8670000006</v>
      </c>
      <c r="AN22" s="399">
        <f>-'Premissas Custos'!AN8</f>
        <v>-7140555.8670000006</v>
      </c>
      <c r="AO22" s="399">
        <f>-'Premissas Custos'!AO8</f>
        <v>-7140555.8670000006</v>
      </c>
      <c r="AP22" s="399">
        <f>-'Premissas Custos'!AP8</f>
        <v>-7140555.8670000006</v>
      </c>
      <c r="AQ22" s="399">
        <f>-'Premissas Custos'!AQ8</f>
        <v>-7140555.8670000006</v>
      </c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121"/>
      <c r="BG22" s="121"/>
      <c r="BH22" s="121"/>
      <c r="BI22" s="121"/>
      <c r="BJ22" s="121"/>
      <c r="BK22" s="121"/>
    </row>
    <row r="23" spans="1:63" ht="11.25" customHeight="1">
      <c r="A23" s="50"/>
      <c r="B23" s="405"/>
      <c r="C23" s="50"/>
      <c r="D23" s="50"/>
      <c r="E23" s="51"/>
      <c r="F23" s="51"/>
      <c r="G23" s="51"/>
      <c r="H23" s="51"/>
      <c r="I23" s="51"/>
      <c r="J23" s="387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50"/>
      <c r="BG23" s="50"/>
      <c r="BH23" s="50"/>
      <c r="BI23" s="50"/>
      <c r="BJ23" s="50"/>
      <c r="BK23" s="50"/>
    </row>
    <row r="24" spans="1:63" ht="15.75" customHeight="1">
      <c r="A24" s="50"/>
      <c r="B24" s="310" t="s">
        <v>387</v>
      </c>
      <c r="C24" s="310"/>
      <c r="D24" s="310"/>
      <c r="E24" s="406"/>
      <c r="F24" s="402"/>
      <c r="G24" s="402">
        <f>SUM(H24:AQ24)</f>
        <v>1583116022.4606519</v>
      </c>
      <c r="H24" s="402">
        <f t="shared" ref="H24:AQ24" si="6">H19+H21</f>
        <v>-3367234.1199999996</v>
      </c>
      <c r="I24" s="402">
        <f t="shared" si="6"/>
        <v>11864759.536457144</v>
      </c>
      <c r="J24" s="402">
        <f t="shared" si="6"/>
        <v>-6453331.3393824864</v>
      </c>
      <c r="K24" s="402">
        <f t="shared" si="6"/>
        <v>-5799008.8149886243</v>
      </c>
      <c r="L24" s="402">
        <f t="shared" si="6"/>
        <v>49972714.658611424</v>
      </c>
      <c r="M24" s="402">
        <f t="shared" si="6"/>
        <v>49577358.791611426</v>
      </c>
      <c r="N24" s="402">
        <f t="shared" si="6"/>
        <v>49577358.791611426</v>
      </c>
      <c r="O24" s="402">
        <f t="shared" si="6"/>
        <v>49577358.791611426</v>
      </c>
      <c r="P24" s="402">
        <f t="shared" si="6"/>
        <v>49577358.791611426</v>
      </c>
      <c r="Q24" s="402">
        <f t="shared" si="6"/>
        <v>49577358.791611426</v>
      </c>
      <c r="R24" s="402">
        <f t="shared" si="6"/>
        <v>49577358.791611426</v>
      </c>
      <c r="S24" s="402">
        <f t="shared" si="6"/>
        <v>49577358.791611426</v>
      </c>
      <c r="T24" s="402">
        <f t="shared" si="6"/>
        <v>49577358.791611426</v>
      </c>
      <c r="U24" s="402">
        <f t="shared" si="6"/>
        <v>49577358.791611426</v>
      </c>
      <c r="V24" s="402">
        <f t="shared" si="6"/>
        <v>49577358.791611426</v>
      </c>
      <c r="W24" s="402">
        <f t="shared" si="6"/>
        <v>49577358.791611426</v>
      </c>
      <c r="X24" s="402">
        <f t="shared" si="6"/>
        <v>49577358.791611426</v>
      </c>
      <c r="Y24" s="402">
        <f t="shared" si="6"/>
        <v>49577358.791611426</v>
      </c>
      <c r="Z24" s="402">
        <f t="shared" si="6"/>
        <v>49577358.791611426</v>
      </c>
      <c r="AA24" s="402">
        <f t="shared" si="6"/>
        <v>49577358.791611426</v>
      </c>
      <c r="AB24" s="402">
        <f t="shared" si="6"/>
        <v>49577358.791611426</v>
      </c>
      <c r="AC24" s="402">
        <f t="shared" si="6"/>
        <v>49577358.791611426</v>
      </c>
      <c r="AD24" s="402">
        <f t="shared" si="6"/>
        <v>49577358.791611426</v>
      </c>
      <c r="AE24" s="402">
        <f t="shared" si="6"/>
        <v>49577358.791611426</v>
      </c>
      <c r="AF24" s="402">
        <f t="shared" si="6"/>
        <v>49577358.791611426</v>
      </c>
      <c r="AG24" s="402">
        <f t="shared" si="6"/>
        <v>49577358.791611426</v>
      </c>
      <c r="AH24" s="402">
        <f t="shared" si="6"/>
        <v>49577358.791611426</v>
      </c>
      <c r="AI24" s="402">
        <f t="shared" si="6"/>
        <v>49577358.791611426</v>
      </c>
      <c r="AJ24" s="402">
        <f t="shared" si="6"/>
        <v>49577358.791611426</v>
      </c>
      <c r="AK24" s="402">
        <f t="shared" si="6"/>
        <v>49577358.791611426</v>
      </c>
      <c r="AL24" s="402">
        <f t="shared" si="6"/>
        <v>49577358.791611426</v>
      </c>
      <c r="AM24" s="402">
        <f t="shared" si="6"/>
        <v>49577358.791611426</v>
      </c>
      <c r="AN24" s="402">
        <f t="shared" si="6"/>
        <v>49577358.791611426</v>
      </c>
      <c r="AO24" s="402">
        <f t="shared" si="6"/>
        <v>49577358.791611426</v>
      </c>
      <c r="AP24" s="402">
        <f t="shared" si="6"/>
        <v>49577358.791611426</v>
      </c>
      <c r="AQ24" s="402">
        <f t="shared" si="6"/>
        <v>49577358.791611426</v>
      </c>
      <c r="AR24" s="398"/>
      <c r="AS24" s="398"/>
      <c r="AT24" s="398"/>
      <c r="AU24" s="398"/>
      <c r="AV24" s="398"/>
      <c r="AW24" s="398"/>
      <c r="AX24" s="398"/>
      <c r="AY24" s="398"/>
      <c r="AZ24" s="398"/>
      <c r="BA24" s="398"/>
      <c r="BB24" s="398"/>
      <c r="BC24" s="398"/>
      <c r="BD24" s="398"/>
      <c r="BE24" s="398"/>
      <c r="BF24" s="50"/>
      <c r="BG24" s="50"/>
      <c r="BH24" s="50"/>
      <c r="BI24" s="50"/>
      <c r="BJ24" s="50"/>
      <c r="BK24" s="50"/>
    </row>
    <row r="25" spans="1:63" ht="15.75" customHeight="1">
      <c r="A25" s="409"/>
      <c r="B25" s="410" t="s">
        <v>388</v>
      </c>
      <c r="C25" s="409"/>
      <c r="D25" s="409"/>
      <c r="E25" s="411"/>
      <c r="F25" s="412"/>
      <c r="G25" s="413">
        <f t="shared" ref="G25:AQ25" si="7">IFERROR(G24/G$14,0)</f>
        <v>0.69734836910719777</v>
      </c>
      <c r="H25" s="413">
        <f t="shared" si="7"/>
        <v>0</v>
      </c>
      <c r="I25" s="413">
        <f t="shared" si="7"/>
        <v>0.78799335302615126</v>
      </c>
      <c r="J25" s="413">
        <f t="shared" si="7"/>
        <v>0</v>
      </c>
      <c r="K25" s="413">
        <f t="shared" si="7"/>
        <v>0</v>
      </c>
      <c r="L25" s="413">
        <f t="shared" si="7"/>
        <v>0.70910409450268552</v>
      </c>
      <c r="M25" s="413">
        <f t="shared" si="7"/>
        <v>0.70349406378911394</v>
      </c>
      <c r="N25" s="413">
        <f t="shared" si="7"/>
        <v>0.70349406378911394</v>
      </c>
      <c r="O25" s="413">
        <f t="shared" si="7"/>
        <v>0.70349406378911394</v>
      </c>
      <c r="P25" s="413">
        <f t="shared" si="7"/>
        <v>0.70349406378911394</v>
      </c>
      <c r="Q25" s="413">
        <f t="shared" si="7"/>
        <v>0.70349406378911394</v>
      </c>
      <c r="R25" s="413">
        <f t="shared" si="7"/>
        <v>0.70349406378911394</v>
      </c>
      <c r="S25" s="413">
        <f t="shared" si="7"/>
        <v>0.70349406378911394</v>
      </c>
      <c r="T25" s="413">
        <f t="shared" si="7"/>
        <v>0.70349406378911394</v>
      </c>
      <c r="U25" s="413">
        <f t="shared" si="7"/>
        <v>0.70349406378911394</v>
      </c>
      <c r="V25" s="413">
        <f t="shared" si="7"/>
        <v>0.70349406378911394</v>
      </c>
      <c r="W25" s="413">
        <f t="shared" si="7"/>
        <v>0.70349406378911394</v>
      </c>
      <c r="X25" s="413">
        <f t="shared" si="7"/>
        <v>0.70349406378911394</v>
      </c>
      <c r="Y25" s="413">
        <f t="shared" si="7"/>
        <v>0.70349406378911394</v>
      </c>
      <c r="Z25" s="413">
        <f t="shared" si="7"/>
        <v>0.70349406378911394</v>
      </c>
      <c r="AA25" s="413">
        <f t="shared" si="7"/>
        <v>0.70349406378911394</v>
      </c>
      <c r="AB25" s="413">
        <f t="shared" si="7"/>
        <v>0.70349406378911394</v>
      </c>
      <c r="AC25" s="413">
        <f t="shared" si="7"/>
        <v>0.70349406378911394</v>
      </c>
      <c r="AD25" s="413">
        <f t="shared" si="7"/>
        <v>0.70349406378911394</v>
      </c>
      <c r="AE25" s="413">
        <f t="shared" si="7"/>
        <v>0.70349406378911394</v>
      </c>
      <c r="AF25" s="413">
        <f t="shared" si="7"/>
        <v>0.70349406378911394</v>
      </c>
      <c r="AG25" s="413">
        <f t="shared" si="7"/>
        <v>0.70349406378911394</v>
      </c>
      <c r="AH25" s="413">
        <f t="shared" si="7"/>
        <v>0.70349406378911394</v>
      </c>
      <c r="AI25" s="413">
        <f t="shared" si="7"/>
        <v>0.70349406378911394</v>
      </c>
      <c r="AJ25" s="413">
        <f t="shared" si="7"/>
        <v>0.70349406378911394</v>
      </c>
      <c r="AK25" s="413">
        <f t="shared" si="7"/>
        <v>0.70349406378911394</v>
      </c>
      <c r="AL25" s="413">
        <f t="shared" si="7"/>
        <v>0.70349406378911394</v>
      </c>
      <c r="AM25" s="413">
        <f t="shared" si="7"/>
        <v>0.70349406378911394</v>
      </c>
      <c r="AN25" s="413">
        <f t="shared" si="7"/>
        <v>0.70349406378911394</v>
      </c>
      <c r="AO25" s="413">
        <f t="shared" si="7"/>
        <v>0.70349406378911394</v>
      </c>
      <c r="AP25" s="413">
        <f t="shared" si="7"/>
        <v>0.70349406378911394</v>
      </c>
      <c r="AQ25" s="413">
        <f t="shared" si="7"/>
        <v>0.70349406378911394</v>
      </c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09"/>
      <c r="BG25" s="409"/>
      <c r="BH25" s="409"/>
      <c r="BI25" s="409"/>
      <c r="BJ25" s="409"/>
      <c r="BK25" s="409"/>
    </row>
    <row r="26" spans="1:63" ht="13.5" customHeight="1">
      <c r="A26" s="121"/>
      <c r="B26" s="414" t="s">
        <v>389</v>
      </c>
      <c r="C26" s="121"/>
      <c r="D26" s="121"/>
      <c r="E26" s="226"/>
      <c r="F26" s="398"/>
      <c r="G26" s="399">
        <f>SUM(H26:AQ26)</f>
        <v>-272612749.1477344</v>
      </c>
      <c r="H26" s="399">
        <f>Depreciação!H14</f>
        <v>-142857.14285714284</v>
      </c>
      <c r="I26" s="399">
        <f>Depreciação!I14</f>
        <v>-285714.28571428568</v>
      </c>
      <c r="J26" s="399">
        <f>Depreciação!J14</f>
        <v>-766613.15524908807</v>
      </c>
      <c r="K26" s="399">
        <f>Depreciação!K14</f>
        <v>-7232356.1878961688</v>
      </c>
      <c r="L26" s="399">
        <f>Depreciação!L14</f>
        <v>-10790224.251623666</v>
      </c>
      <c r="M26" s="399">
        <f>Depreciação!M14</f>
        <v>-10790224.251623666</v>
      </c>
      <c r="N26" s="399">
        <f>Depreciação!N14</f>
        <v>-10790224.251623666</v>
      </c>
      <c r="O26" s="399">
        <f>Depreciação!O14</f>
        <v>-10790224.251623666</v>
      </c>
      <c r="P26" s="399">
        <f>Depreciação!P14</f>
        <v>-10790224.251623666</v>
      </c>
      <c r="Q26" s="399">
        <f>Depreciação!Q14</f>
        <v>-10790224.251623666</v>
      </c>
      <c r="R26" s="399">
        <f>Depreciação!R14</f>
        <v>-10790224.251623666</v>
      </c>
      <c r="S26" s="399">
        <f>Depreciação!S14</f>
        <v>-10790224.251623666</v>
      </c>
      <c r="T26" s="399">
        <f>Depreciação!T14</f>
        <v>-10790224.251623666</v>
      </c>
      <c r="U26" s="399">
        <f>Depreciação!U14</f>
        <v>-10790224.251623666</v>
      </c>
      <c r="V26" s="399">
        <f>Depreciação!V14</f>
        <v>-10790224.251623666</v>
      </c>
      <c r="W26" s="399">
        <f>Depreciação!W14</f>
        <v>-10790224.251623666</v>
      </c>
      <c r="X26" s="399">
        <f>Depreciação!X14</f>
        <v>-10790224.251623666</v>
      </c>
      <c r="Y26" s="399">
        <f>Depreciação!Y14</f>
        <v>-10790224.251623666</v>
      </c>
      <c r="Z26" s="399">
        <f>Depreciação!Z14</f>
        <v>-10790224.251623666</v>
      </c>
      <c r="AA26" s="399">
        <f>Depreciação!AA14</f>
        <v>-10790224.251623666</v>
      </c>
      <c r="AB26" s="399">
        <f>Depreciação!AB14</f>
        <v>-10790224.251623666</v>
      </c>
      <c r="AC26" s="399">
        <f>Depreciação!AC14</f>
        <v>-10790224.251623666</v>
      </c>
      <c r="AD26" s="399">
        <f>Depreciação!AD14</f>
        <v>-10790224.251623666</v>
      </c>
      <c r="AE26" s="399">
        <f>Depreciação!AE14</f>
        <v>-10790224.251623666</v>
      </c>
      <c r="AF26" s="399">
        <f>Depreciação!AF14</f>
        <v>-10790224.251623666</v>
      </c>
      <c r="AG26" s="399">
        <f>Depreciação!AG14</f>
        <v>-10790224.251623666</v>
      </c>
      <c r="AH26" s="399">
        <f>Depreciação!AH14</f>
        <v>-10790224.251623666</v>
      </c>
      <c r="AI26" s="399">
        <f>Depreciação!AI14</f>
        <v>-10309325.382088866</v>
      </c>
      <c r="AJ26" s="399">
        <f>Depreciação!AJ14</f>
        <v>-3843582.3494418729</v>
      </c>
      <c r="AK26" s="399">
        <f>Depreciação!AK14</f>
        <v>-285714.28571428568</v>
      </c>
      <c r="AL26" s="399">
        <f>Depreciação!AL14</f>
        <v>-285714.28571428568</v>
      </c>
      <c r="AM26" s="399">
        <f>Depreciação!AM14</f>
        <v>-285714.28571428568</v>
      </c>
      <c r="AN26" s="399">
        <f>Depreciação!AN14</f>
        <v>-285714.28571428568</v>
      </c>
      <c r="AO26" s="399">
        <f>Depreciação!AO14</f>
        <v>-285714.28571428568</v>
      </c>
      <c r="AP26" s="399">
        <f>Depreciação!AP14</f>
        <v>-285714.28571428568</v>
      </c>
      <c r="AQ26" s="399">
        <f>Depreciação!AQ14</f>
        <v>-142857.14285714924</v>
      </c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121"/>
      <c r="BG26" s="121"/>
      <c r="BH26" s="121"/>
      <c r="BI26" s="121"/>
      <c r="BJ26" s="121"/>
      <c r="BK26" s="121"/>
    </row>
    <row r="27" spans="1:63" ht="15.75" customHeight="1">
      <c r="A27" s="121"/>
      <c r="B27" s="414" t="s">
        <v>390</v>
      </c>
      <c r="C27" s="121"/>
      <c r="D27" s="121"/>
      <c r="E27" s="226"/>
      <c r="F27" s="398"/>
      <c r="G27" s="399">
        <f>SUM(H27:AQ27)</f>
        <v>0</v>
      </c>
      <c r="H27" s="399">
        <v>0</v>
      </c>
      <c r="I27" s="399">
        <v>0</v>
      </c>
      <c r="J27" s="399">
        <v>0</v>
      </c>
      <c r="K27" s="399">
        <v>0</v>
      </c>
      <c r="L27" s="399">
        <v>0</v>
      </c>
      <c r="M27" s="399">
        <v>0</v>
      </c>
      <c r="N27" s="399">
        <v>0</v>
      </c>
      <c r="O27" s="399">
        <v>0</v>
      </c>
      <c r="P27" s="399">
        <v>0</v>
      </c>
      <c r="Q27" s="399">
        <v>0</v>
      </c>
      <c r="R27" s="399">
        <v>0</v>
      </c>
      <c r="S27" s="399">
        <v>0</v>
      </c>
      <c r="T27" s="399">
        <v>0</v>
      </c>
      <c r="U27" s="399">
        <v>0</v>
      </c>
      <c r="V27" s="399">
        <v>0</v>
      </c>
      <c r="W27" s="399">
        <v>0</v>
      </c>
      <c r="X27" s="399">
        <v>0</v>
      </c>
      <c r="Y27" s="399">
        <v>0</v>
      </c>
      <c r="Z27" s="399">
        <v>0</v>
      </c>
      <c r="AA27" s="399">
        <v>0</v>
      </c>
      <c r="AB27" s="399">
        <v>0</v>
      </c>
      <c r="AC27" s="399">
        <v>0</v>
      </c>
      <c r="AD27" s="399">
        <v>0</v>
      </c>
      <c r="AE27" s="399">
        <v>0</v>
      </c>
      <c r="AF27" s="399">
        <v>0</v>
      </c>
      <c r="AG27" s="399">
        <v>0</v>
      </c>
      <c r="AH27" s="399">
        <v>0</v>
      </c>
      <c r="AI27" s="399">
        <v>0</v>
      </c>
      <c r="AJ27" s="399">
        <v>0</v>
      </c>
      <c r="AK27" s="399">
        <v>0</v>
      </c>
      <c r="AL27" s="399">
        <v>0</v>
      </c>
      <c r="AM27" s="399">
        <v>0</v>
      </c>
      <c r="AN27" s="399">
        <v>0</v>
      </c>
      <c r="AO27" s="399">
        <v>0</v>
      </c>
      <c r="AP27" s="399">
        <v>0</v>
      </c>
      <c r="AQ27" s="399">
        <v>0</v>
      </c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121"/>
      <c r="BG27" s="121"/>
      <c r="BH27" s="121"/>
      <c r="BI27" s="121"/>
      <c r="BJ27" s="121"/>
      <c r="BK27" s="121"/>
    </row>
    <row r="28" spans="1:63" ht="12" customHeight="1">
      <c r="A28" s="50"/>
      <c r="B28" s="50"/>
      <c r="C28" s="50"/>
      <c r="D28" s="50"/>
      <c r="E28" s="415"/>
      <c r="F28" s="51"/>
      <c r="G28" s="51"/>
      <c r="H28" s="51"/>
      <c r="I28" s="51"/>
      <c r="J28" s="387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0"/>
      <c r="BG28" s="50"/>
      <c r="BH28" s="50"/>
      <c r="BI28" s="50"/>
      <c r="BJ28" s="50"/>
      <c r="BK28" s="50"/>
    </row>
    <row r="29" spans="1:63" ht="15.75" customHeight="1">
      <c r="A29" s="50"/>
      <c r="B29" s="310" t="s">
        <v>391</v>
      </c>
      <c r="C29" s="310"/>
      <c r="D29" s="310"/>
      <c r="E29" s="406"/>
      <c r="F29" s="402"/>
      <c r="G29" s="402">
        <f>SUM(H29:AQ29)</f>
        <v>1310503273.312917</v>
      </c>
      <c r="H29" s="312">
        <f t="shared" ref="H29:AQ29" si="8">H24+H26+H27</f>
        <v>-3510091.2628571424</v>
      </c>
      <c r="I29" s="312">
        <f t="shared" si="8"/>
        <v>11579045.250742858</v>
      </c>
      <c r="J29" s="312">
        <f t="shared" si="8"/>
        <v>-7219944.4946315745</v>
      </c>
      <c r="K29" s="312">
        <f t="shared" si="8"/>
        <v>-13031365.002884794</v>
      </c>
      <c r="L29" s="312">
        <f t="shared" si="8"/>
        <v>39182490.406987756</v>
      </c>
      <c r="M29" s="312">
        <f t="shared" si="8"/>
        <v>38787134.539987758</v>
      </c>
      <c r="N29" s="312">
        <f t="shared" si="8"/>
        <v>38787134.539987758</v>
      </c>
      <c r="O29" s="312">
        <f t="shared" si="8"/>
        <v>38787134.539987758</v>
      </c>
      <c r="P29" s="312">
        <f t="shared" si="8"/>
        <v>38787134.539987758</v>
      </c>
      <c r="Q29" s="312">
        <f t="shared" si="8"/>
        <v>38787134.539987758</v>
      </c>
      <c r="R29" s="312">
        <f t="shared" si="8"/>
        <v>38787134.539987758</v>
      </c>
      <c r="S29" s="312">
        <f t="shared" si="8"/>
        <v>38787134.539987758</v>
      </c>
      <c r="T29" s="312">
        <f t="shared" si="8"/>
        <v>38787134.539987758</v>
      </c>
      <c r="U29" s="312">
        <f t="shared" si="8"/>
        <v>38787134.539987758</v>
      </c>
      <c r="V29" s="312">
        <f t="shared" si="8"/>
        <v>38787134.539987758</v>
      </c>
      <c r="W29" s="312">
        <f t="shared" si="8"/>
        <v>38787134.539987758</v>
      </c>
      <c r="X29" s="312">
        <f t="shared" si="8"/>
        <v>38787134.539987758</v>
      </c>
      <c r="Y29" s="312">
        <f t="shared" si="8"/>
        <v>38787134.539987758</v>
      </c>
      <c r="Z29" s="312">
        <f t="shared" si="8"/>
        <v>38787134.539987758</v>
      </c>
      <c r="AA29" s="312">
        <f t="shared" si="8"/>
        <v>38787134.539987758</v>
      </c>
      <c r="AB29" s="312">
        <f t="shared" si="8"/>
        <v>38787134.539987758</v>
      </c>
      <c r="AC29" s="312">
        <f t="shared" si="8"/>
        <v>38787134.539987758</v>
      </c>
      <c r="AD29" s="312">
        <f t="shared" si="8"/>
        <v>38787134.539987758</v>
      </c>
      <c r="AE29" s="312">
        <f t="shared" si="8"/>
        <v>38787134.539987758</v>
      </c>
      <c r="AF29" s="312">
        <f t="shared" si="8"/>
        <v>38787134.539987758</v>
      </c>
      <c r="AG29" s="312">
        <f t="shared" si="8"/>
        <v>38787134.539987758</v>
      </c>
      <c r="AH29" s="312">
        <f t="shared" si="8"/>
        <v>38787134.539987758</v>
      </c>
      <c r="AI29" s="312">
        <f t="shared" si="8"/>
        <v>39268033.409522563</v>
      </c>
      <c r="AJ29" s="312">
        <f t="shared" si="8"/>
        <v>45733776.442169555</v>
      </c>
      <c r="AK29" s="312">
        <f t="shared" si="8"/>
        <v>49291644.505897142</v>
      </c>
      <c r="AL29" s="312">
        <f t="shared" si="8"/>
        <v>49291644.505897142</v>
      </c>
      <c r="AM29" s="312">
        <f t="shared" si="8"/>
        <v>49291644.505897142</v>
      </c>
      <c r="AN29" s="312">
        <f t="shared" si="8"/>
        <v>49291644.505897142</v>
      </c>
      <c r="AO29" s="312">
        <f t="shared" si="8"/>
        <v>49291644.505897142</v>
      </c>
      <c r="AP29" s="312">
        <f t="shared" si="8"/>
        <v>49291644.505897142</v>
      </c>
      <c r="AQ29" s="312">
        <f t="shared" si="8"/>
        <v>49434501.648754276</v>
      </c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50"/>
      <c r="BG29" s="50"/>
      <c r="BH29" s="50"/>
      <c r="BI29" s="50"/>
      <c r="BJ29" s="50"/>
      <c r="BK29" s="50"/>
    </row>
    <row r="30" spans="1:63" ht="11.25" customHeight="1">
      <c r="A30" s="409"/>
      <c r="B30" s="416"/>
      <c r="C30" s="416"/>
      <c r="D30" s="416"/>
      <c r="E30" s="417"/>
      <c r="F30" s="412"/>
      <c r="G30" s="413">
        <f t="shared" ref="G30:AQ30" si="9">IFERROR(G29/G$14,0)</f>
        <v>0.57726490502822336</v>
      </c>
      <c r="H30" s="413">
        <f t="shared" si="9"/>
        <v>0</v>
      </c>
      <c r="I30" s="413">
        <f t="shared" si="9"/>
        <v>0.76901775075493151</v>
      </c>
      <c r="J30" s="413">
        <f t="shared" si="9"/>
        <v>0</v>
      </c>
      <c r="K30" s="413">
        <f t="shared" si="9"/>
        <v>0</v>
      </c>
      <c r="L30" s="413">
        <f t="shared" si="9"/>
        <v>0.5559926966188804</v>
      </c>
      <c r="M30" s="413">
        <f t="shared" si="9"/>
        <v>0.55038266590530882</v>
      </c>
      <c r="N30" s="413">
        <f t="shared" si="9"/>
        <v>0.55038266590530882</v>
      </c>
      <c r="O30" s="413">
        <f t="shared" si="9"/>
        <v>0.55038266590530882</v>
      </c>
      <c r="P30" s="413">
        <f t="shared" si="9"/>
        <v>0.55038266590530882</v>
      </c>
      <c r="Q30" s="413">
        <f t="shared" si="9"/>
        <v>0.55038266590530882</v>
      </c>
      <c r="R30" s="413">
        <f t="shared" si="9"/>
        <v>0.55038266590530882</v>
      </c>
      <c r="S30" s="413">
        <f t="shared" si="9"/>
        <v>0.55038266590530882</v>
      </c>
      <c r="T30" s="413">
        <f t="shared" si="9"/>
        <v>0.55038266590530882</v>
      </c>
      <c r="U30" s="413">
        <f t="shared" si="9"/>
        <v>0.55038266590530882</v>
      </c>
      <c r="V30" s="413">
        <f t="shared" si="9"/>
        <v>0.55038266590530882</v>
      </c>
      <c r="W30" s="413">
        <f t="shared" si="9"/>
        <v>0.55038266590530882</v>
      </c>
      <c r="X30" s="413">
        <f t="shared" si="9"/>
        <v>0.55038266590530882</v>
      </c>
      <c r="Y30" s="413">
        <f t="shared" si="9"/>
        <v>0.55038266590530882</v>
      </c>
      <c r="Z30" s="413">
        <f t="shared" si="9"/>
        <v>0.55038266590530882</v>
      </c>
      <c r="AA30" s="413">
        <f t="shared" si="9"/>
        <v>0.55038266590530882</v>
      </c>
      <c r="AB30" s="413">
        <f t="shared" si="9"/>
        <v>0.55038266590530882</v>
      </c>
      <c r="AC30" s="413">
        <f t="shared" si="9"/>
        <v>0.55038266590530882</v>
      </c>
      <c r="AD30" s="413">
        <f t="shared" si="9"/>
        <v>0.55038266590530882</v>
      </c>
      <c r="AE30" s="413">
        <f t="shared" si="9"/>
        <v>0.55038266590530882</v>
      </c>
      <c r="AF30" s="413">
        <f t="shared" si="9"/>
        <v>0.55038266590530882</v>
      </c>
      <c r="AG30" s="413">
        <f t="shared" si="9"/>
        <v>0.55038266590530882</v>
      </c>
      <c r="AH30" s="413">
        <f t="shared" si="9"/>
        <v>0.55038266590530882</v>
      </c>
      <c r="AI30" s="413">
        <f t="shared" si="9"/>
        <v>0.55720653688687216</v>
      </c>
      <c r="AJ30" s="413">
        <f t="shared" si="9"/>
        <v>0.64895430143746402</v>
      </c>
      <c r="AK30" s="413">
        <f t="shared" si="9"/>
        <v>0.6994398279677867</v>
      </c>
      <c r="AL30" s="413">
        <f t="shared" si="9"/>
        <v>0.6994398279677867</v>
      </c>
      <c r="AM30" s="413">
        <f t="shared" si="9"/>
        <v>0.6994398279677867</v>
      </c>
      <c r="AN30" s="413">
        <f t="shared" si="9"/>
        <v>0.6994398279677867</v>
      </c>
      <c r="AO30" s="413">
        <f t="shared" si="9"/>
        <v>0.6994398279677867</v>
      </c>
      <c r="AP30" s="413">
        <f t="shared" si="9"/>
        <v>0.6994398279677867</v>
      </c>
      <c r="AQ30" s="413">
        <f t="shared" si="9"/>
        <v>0.70146694587845027</v>
      </c>
      <c r="AR30" s="413"/>
      <c r="AS30" s="412"/>
      <c r="AT30" s="412"/>
      <c r="AU30" s="412"/>
      <c r="AV30" s="412"/>
      <c r="AW30" s="412"/>
      <c r="AX30" s="412"/>
      <c r="AY30" s="412"/>
      <c r="AZ30" s="412"/>
      <c r="BA30" s="412"/>
      <c r="BB30" s="412"/>
      <c r="BC30" s="412"/>
      <c r="BD30" s="412"/>
      <c r="BE30" s="412"/>
      <c r="BF30" s="409"/>
      <c r="BG30" s="409"/>
      <c r="BH30" s="409"/>
      <c r="BI30" s="409"/>
      <c r="BJ30" s="409"/>
      <c r="BK30" s="409"/>
    </row>
    <row r="31" spans="1:63" ht="15.75" customHeight="1">
      <c r="A31" s="121"/>
      <c r="B31" s="404" t="s">
        <v>392</v>
      </c>
      <c r="C31" s="121"/>
      <c r="D31" s="121"/>
      <c r="E31" s="226"/>
      <c r="F31" s="398"/>
      <c r="G31" s="398">
        <f>SUM(H31:AQ31)</f>
        <v>-454357.7298777923</v>
      </c>
      <c r="H31" s="399">
        <f t="shared" ref="H31:AQ31" si="10">SUM(H32:H34)</f>
        <v>0</v>
      </c>
      <c r="I31" s="399">
        <f t="shared" si="10"/>
        <v>-198375.09416697535</v>
      </c>
      <c r="J31" s="399">
        <f t="shared" si="10"/>
        <v>-4177772.7971592136</v>
      </c>
      <c r="K31" s="399">
        <f t="shared" si="10"/>
        <v>-12840638.888682175</v>
      </c>
      <c r="L31" s="399">
        <f t="shared" si="10"/>
        <v>-15733307.330931762</v>
      </c>
      <c r="M31" s="399">
        <f t="shared" si="10"/>
        <v>-14537564.566862792</v>
      </c>
      <c r="N31" s="399">
        <f t="shared" si="10"/>
        <v>-11746915.208300879</v>
      </c>
      <c r="O31" s="399">
        <f t="shared" si="10"/>
        <v>-10422634.417631509</v>
      </c>
      <c r="P31" s="399">
        <f t="shared" si="10"/>
        <v>-9155321.6356899794</v>
      </c>
      <c r="Q31" s="399">
        <f t="shared" si="10"/>
        <v>-7871995.1484888215</v>
      </c>
      <c r="R31" s="399">
        <f t="shared" si="10"/>
        <v>-6615702.6608547103</v>
      </c>
      <c r="S31" s="399">
        <f t="shared" si="10"/>
        <v>-5182959.8732445519</v>
      </c>
      <c r="T31" s="399">
        <f t="shared" si="10"/>
        <v>-3851107.2729565334</v>
      </c>
      <c r="U31" s="399">
        <f t="shared" si="10"/>
        <v>-2102653.8407065659</v>
      </c>
      <c r="V31" s="399">
        <f t="shared" si="10"/>
        <v>-3508.9549541748129</v>
      </c>
      <c r="W31" s="399">
        <f t="shared" si="10"/>
        <v>1405302.7893679352</v>
      </c>
      <c r="X31" s="399">
        <f t="shared" si="10"/>
        <v>1933817.3783119509</v>
      </c>
      <c r="Y31" s="399">
        <f t="shared" si="10"/>
        <v>545743.64682780067</v>
      </c>
      <c r="Z31" s="399">
        <f t="shared" si="10"/>
        <v>771249.54795296805</v>
      </c>
      <c r="AA31" s="399">
        <f t="shared" si="10"/>
        <v>1468111.1518856809</v>
      </c>
      <c r="AB31" s="399">
        <f t="shared" si="10"/>
        <v>2128837.1798282596</v>
      </c>
      <c r="AC31" s="399">
        <f t="shared" si="10"/>
        <v>2773759.189515851</v>
      </c>
      <c r="AD31" s="399">
        <f t="shared" si="10"/>
        <v>3420466.1041855807</v>
      </c>
      <c r="AE31" s="399">
        <f t="shared" si="10"/>
        <v>4068895.7922296738</v>
      </c>
      <c r="AF31" s="399">
        <f t="shared" si="10"/>
        <v>4718463.0697949091</v>
      </c>
      <c r="AG31" s="399">
        <f t="shared" si="10"/>
        <v>5369151.6352858599</v>
      </c>
      <c r="AH31" s="399">
        <f t="shared" si="10"/>
        <v>5868397.408184072</v>
      </c>
      <c r="AI31" s="399">
        <f t="shared" si="10"/>
        <v>6437220.8810170665</v>
      </c>
      <c r="AJ31" s="399">
        <f t="shared" si="10"/>
        <v>7005924.8465698147</v>
      </c>
      <c r="AK31" s="399">
        <f t="shared" si="10"/>
        <v>7430518.4532364337</v>
      </c>
      <c r="AL31" s="399">
        <f t="shared" si="10"/>
        <v>7344574.6922200788</v>
      </c>
      <c r="AM31" s="399">
        <f t="shared" si="10"/>
        <v>7216940.9474574802</v>
      </c>
      <c r="AN31" s="399">
        <f t="shared" si="10"/>
        <v>7230472.1242565131</v>
      </c>
      <c r="AO31" s="399">
        <f t="shared" si="10"/>
        <v>7250626.1045467164</v>
      </c>
      <c r="AP31" s="399">
        <f t="shared" si="10"/>
        <v>7266071.1962111033</v>
      </c>
      <c r="AQ31" s="399">
        <f t="shared" si="10"/>
        <v>12331555.821867172</v>
      </c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121"/>
      <c r="BG31" s="121"/>
      <c r="BH31" s="121"/>
      <c r="BI31" s="121"/>
      <c r="BJ31" s="121"/>
      <c r="BK31" s="121"/>
    </row>
    <row r="32" spans="1:63" ht="15.75" customHeight="1">
      <c r="A32" s="121"/>
      <c r="B32" s="404" t="s">
        <v>393</v>
      </c>
      <c r="C32" s="121"/>
      <c r="D32" s="121"/>
      <c r="E32" s="226"/>
      <c r="F32" s="398"/>
      <c r="G32" s="399">
        <f>SUM(H32:AQ32)</f>
        <v>117885105.32350163</v>
      </c>
      <c r="H32" s="399">
        <f>'Premissas Receita'!H19</f>
        <v>0</v>
      </c>
      <c r="I32" s="399">
        <f>'Premissas Receita'!I19</f>
        <v>-198375.09416697535</v>
      </c>
      <c r="J32" s="399">
        <f>'Premissas Receita'!J19</f>
        <v>0</v>
      </c>
      <c r="K32" s="399">
        <f>'Premissas Receita'!K19</f>
        <v>0</v>
      </c>
      <c r="L32" s="399">
        <f>'Premissas Receita'!L19</f>
        <v>0</v>
      </c>
      <c r="M32" s="399">
        <f>'Premissas Receita'!M19</f>
        <v>2139768.8043788522</v>
      </c>
      <c r="N32" s="399">
        <f>'Premissas Receita'!N19</f>
        <v>3444071.951511072</v>
      </c>
      <c r="O32" s="399">
        <f>'Premissas Receita'!O19</f>
        <v>2879318.0694577112</v>
      </c>
      <c r="P32" s="399">
        <f>'Premissas Receita'!P19</f>
        <v>2257596.1786765098</v>
      </c>
      <c r="Q32" s="399">
        <f>'Premissas Receita'!Q19</f>
        <v>1651887.9931549411</v>
      </c>
      <c r="R32" s="399">
        <f>'Premissas Receita'!R19</f>
        <v>1019145.8080663227</v>
      </c>
      <c r="S32" s="399">
        <f>'Premissas Receita'!S19</f>
        <v>562853.92295375024</v>
      </c>
      <c r="T32" s="399">
        <f>'Premissas Receita'!T19</f>
        <v>5671.8505190399592</v>
      </c>
      <c r="U32" s="399">
        <f>'Premissas Receita'!U19</f>
        <v>-134909.38995372289</v>
      </c>
      <c r="V32" s="399">
        <f>'Premissas Receita'!V19</f>
        <v>271975.26815122302</v>
      </c>
      <c r="W32" s="399">
        <f>'Premissas Receita'!W19</f>
        <v>1405302.7893679352</v>
      </c>
      <c r="X32" s="399">
        <f>'Premissas Receita'!X19</f>
        <v>1933817.3783119509</v>
      </c>
      <c r="Y32" s="399">
        <f>'Premissas Receita'!Y19</f>
        <v>545743.64682780067</v>
      </c>
      <c r="Z32" s="399">
        <f>'Premissas Receita'!Z19</f>
        <v>771249.54795296805</v>
      </c>
      <c r="AA32" s="399">
        <f>'Premissas Receita'!AA19</f>
        <v>1468111.1518856809</v>
      </c>
      <c r="AB32" s="399">
        <f>'Premissas Receita'!AB19</f>
        <v>2128837.1798282596</v>
      </c>
      <c r="AC32" s="399">
        <f>'Premissas Receita'!AC19</f>
        <v>2773759.189515851</v>
      </c>
      <c r="AD32" s="399">
        <f>'Premissas Receita'!AD19</f>
        <v>3420466.1041855807</v>
      </c>
      <c r="AE32" s="399">
        <f>'Premissas Receita'!AE19</f>
        <v>4068895.7922296738</v>
      </c>
      <c r="AF32" s="399">
        <f>'Premissas Receita'!AF19</f>
        <v>4718463.0697949091</v>
      </c>
      <c r="AG32" s="399">
        <f>'Premissas Receita'!AG19</f>
        <v>5369151.6352858599</v>
      </c>
      <c r="AH32" s="399">
        <f>'Premissas Receita'!AH19</f>
        <v>5868397.408184072</v>
      </c>
      <c r="AI32" s="399">
        <f>'Premissas Receita'!AI19</f>
        <v>6437220.8810170665</v>
      </c>
      <c r="AJ32" s="399">
        <f>'Premissas Receita'!AJ19</f>
        <v>7005924.8465698147</v>
      </c>
      <c r="AK32" s="399">
        <f>'Premissas Receita'!AK19</f>
        <v>7430518.4532364337</v>
      </c>
      <c r="AL32" s="399">
        <f>'Premissas Receita'!AL19</f>
        <v>7344574.6922200788</v>
      </c>
      <c r="AM32" s="399">
        <f>'Premissas Receita'!AM19</f>
        <v>7216940.9474574802</v>
      </c>
      <c r="AN32" s="399">
        <f>'Premissas Receita'!AN19</f>
        <v>7230472.1242565131</v>
      </c>
      <c r="AO32" s="399">
        <f>'Premissas Receita'!AO19</f>
        <v>7250626.1045467164</v>
      </c>
      <c r="AP32" s="399">
        <f>'Premissas Receita'!AP19</f>
        <v>7266071.1962111033</v>
      </c>
      <c r="AQ32" s="399">
        <f>'Premissas Receita'!AQ19</f>
        <v>12331555.821867172</v>
      </c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121"/>
      <c r="BG32" s="121"/>
      <c r="BH32" s="121"/>
      <c r="BI32" s="121"/>
      <c r="BJ32" s="121"/>
      <c r="BK32" s="121"/>
    </row>
    <row r="33" spans="1:63" ht="15.75" customHeight="1">
      <c r="A33" s="121"/>
      <c r="B33" s="404" t="s">
        <v>394</v>
      </c>
      <c r="C33" s="121"/>
      <c r="D33" s="121"/>
      <c r="E33" s="226"/>
      <c r="F33" s="398"/>
      <c r="G33" s="399">
        <f>SUM(H33:AQ33)</f>
        <v>-118339463.05337937</v>
      </c>
      <c r="H33" s="399">
        <f>-Financiamento!H8</f>
        <v>0</v>
      </c>
      <c r="I33" s="399">
        <f>-Financiamento!I8</f>
        <v>0</v>
      </c>
      <c r="J33" s="399">
        <f>-Financiamento!J8</f>
        <v>-4177772.7971592136</v>
      </c>
      <c r="K33" s="399">
        <f>-Financiamento!K8</f>
        <v>-12840638.888682175</v>
      </c>
      <c r="L33" s="399">
        <f>-Financiamento!L8</f>
        <v>-15733307.330931762</v>
      </c>
      <c r="M33" s="399">
        <f>-Financiamento!M8</f>
        <v>-16677333.371241644</v>
      </c>
      <c r="N33" s="399">
        <f>-Financiamento!N8</f>
        <v>-15190987.159811951</v>
      </c>
      <c r="O33" s="399">
        <f>-Financiamento!O8</f>
        <v>-13301952.48708922</v>
      </c>
      <c r="P33" s="399">
        <f>-Financiamento!P8</f>
        <v>-11412917.81436649</v>
      </c>
      <c r="Q33" s="399">
        <f>-Financiamento!Q8</f>
        <v>-9523883.1416437626</v>
      </c>
      <c r="R33" s="399">
        <f>-Financiamento!R8</f>
        <v>-7634848.4689210327</v>
      </c>
      <c r="S33" s="399">
        <f>-Financiamento!S8</f>
        <v>-5745813.7961983019</v>
      </c>
      <c r="T33" s="399">
        <f>-Financiamento!T8</f>
        <v>-3856779.1234755735</v>
      </c>
      <c r="U33" s="399">
        <f>-Financiamento!U8</f>
        <v>-1967744.4507528429</v>
      </c>
      <c r="V33" s="399">
        <f>-Financiamento!V8</f>
        <v>-275484.22310539783</v>
      </c>
      <c r="W33" s="399">
        <f>-Financiamento!W8</f>
        <v>0</v>
      </c>
      <c r="X33" s="399">
        <f>-Financiamento!X8</f>
        <v>0</v>
      </c>
      <c r="Y33" s="399">
        <f>-Financiamento!Y8</f>
        <v>0</v>
      </c>
      <c r="Z33" s="399">
        <f>-Financiamento!Z8</f>
        <v>0</v>
      </c>
      <c r="AA33" s="399">
        <f>-Financiamento!AA8</f>
        <v>0</v>
      </c>
      <c r="AB33" s="399">
        <f>-Financiamento!AB8</f>
        <v>0</v>
      </c>
      <c r="AC33" s="399">
        <f>-Financiamento!AC8</f>
        <v>0</v>
      </c>
      <c r="AD33" s="399">
        <f>-Financiamento!AD8</f>
        <v>0</v>
      </c>
      <c r="AE33" s="399">
        <f>-Financiamento!AE8</f>
        <v>0</v>
      </c>
      <c r="AF33" s="399">
        <f>-Financiamento!AF8</f>
        <v>0</v>
      </c>
      <c r="AG33" s="399">
        <f>-Financiamento!AG8</f>
        <v>0</v>
      </c>
      <c r="AH33" s="399">
        <f>-Financiamento!AH8</f>
        <v>0</v>
      </c>
      <c r="AI33" s="399">
        <f>-Financiamento!AI8</f>
        <v>0</v>
      </c>
      <c r="AJ33" s="399">
        <f>-Financiamento!AJ8</f>
        <v>0</v>
      </c>
      <c r="AK33" s="399">
        <f>-Financiamento!AK8</f>
        <v>0</v>
      </c>
      <c r="AL33" s="399">
        <f>-Financiamento!AL8</f>
        <v>0</v>
      </c>
      <c r="AM33" s="399">
        <f>-Financiamento!AM8</f>
        <v>0</v>
      </c>
      <c r="AN33" s="399">
        <f>-Financiamento!AN8</f>
        <v>0</v>
      </c>
      <c r="AO33" s="399">
        <f>-Financiamento!AO8</f>
        <v>0</v>
      </c>
      <c r="AP33" s="399">
        <f>-Financiamento!AP8</f>
        <v>0</v>
      </c>
      <c r="AQ33" s="399">
        <f>-Financiamento!AQ8</f>
        <v>0</v>
      </c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121"/>
      <c r="BG33" s="121"/>
      <c r="BH33" s="121"/>
      <c r="BI33" s="121"/>
      <c r="BJ33" s="121"/>
      <c r="BK33" s="121"/>
    </row>
    <row r="34" spans="1:63" ht="15.75" customHeight="1">
      <c r="A34" s="121"/>
      <c r="B34" s="404" t="s">
        <v>395</v>
      </c>
      <c r="C34" s="121"/>
      <c r="D34" s="121"/>
      <c r="E34" s="226"/>
      <c r="F34" s="398"/>
      <c r="G34" s="399">
        <f>SUM(H34:AQ34)</f>
        <v>0</v>
      </c>
      <c r="H34" s="399">
        <f>-Financiamento!H15</f>
        <v>0</v>
      </c>
      <c r="I34" s="399">
        <f>-Financiamento!I15</f>
        <v>0</v>
      </c>
      <c r="J34" s="399">
        <f>-Financiamento!J15</f>
        <v>0</v>
      </c>
      <c r="K34" s="399">
        <f>-Financiamento!K15</f>
        <v>0</v>
      </c>
      <c r="L34" s="399">
        <f>-Financiamento!L15</f>
        <v>0</v>
      </c>
      <c r="M34" s="399">
        <f>-Financiamento!M15</f>
        <v>0</v>
      </c>
      <c r="N34" s="399">
        <f>-Financiamento!N15</f>
        <v>0</v>
      </c>
      <c r="O34" s="399">
        <f>-Financiamento!O15</f>
        <v>0</v>
      </c>
      <c r="P34" s="399">
        <f>-Financiamento!P15</f>
        <v>0</v>
      </c>
      <c r="Q34" s="399">
        <f>-Financiamento!Q15</f>
        <v>0</v>
      </c>
      <c r="R34" s="399">
        <f>-Financiamento!R15</f>
        <v>0</v>
      </c>
      <c r="S34" s="399">
        <f>-Financiamento!S15</f>
        <v>0</v>
      </c>
      <c r="T34" s="399">
        <f>-Financiamento!T15</f>
        <v>0</v>
      </c>
      <c r="U34" s="399">
        <f>-Financiamento!U15</f>
        <v>0</v>
      </c>
      <c r="V34" s="399">
        <f>-Financiamento!V15</f>
        <v>0</v>
      </c>
      <c r="W34" s="399">
        <f>-Financiamento!W15</f>
        <v>0</v>
      </c>
      <c r="X34" s="399">
        <f>-Financiamento!X15</f>
        <v>0</v>
      </c>
      <c r="Y34" s="399">
        <f>-Financiamento!Y15</f>
        <v>0</v>
      </c>
      <c r="Z34" s="399">
        <f>-Financiamento!Z15</f>
        <v>0</v>
      </c>
      <c r="AA34" s="399">
        <f>-Financiamento!AA15</f>
        <v>0</v>
      </c>
      <c r="AB34" s="399">
        <f>-Financiamento!AB15</f>
        <v>0</v>
      </c>
      <c r="AC34" s="399">
        <f>-Financiamento!AC15</f>
        <v>0</v>
      </c>
      <c r="AD34" s="399">
        <f>-Financiamento!AD15</f>
        <v>0</v>
      </c>
      <c r="AE34" s="399">
        <f>-Financiamento!AE15</f>
        <v>0</v>
      </c>
      <c r="AF34" s="399">
        <f>-Financiamento!AF15</f>
        <v>0</v>
      </c>
      <c r="AG34" s="399">
        <f>-Financiamento!AG15</f>
        <v>0</v>
      </c>
      <c r="AH34" s="399">
        <f>-Financiamento!AH15</f>
        <v>0</v>
      </c>
      <c r="AI34" s="399">
        <f>-Financiamento!AI15</f>
        <v>0</v>
      </c>
      <c r="AJ34" s="399">
        <f>-Financiamento!AJ15</f>
        <v>0</v>
      </c>
      <c r="AK34" s="399">
        <f>-Financiamento!AK15</f>
        <v>0</v>
      </c>
      <c r="AL34" s="399">
        <f>-Financiamento!AL15</f>
        <v>0</v>
      </c>
      <c r="AM34" s="399">
        <f>-Financiamento!AM15</f>
        <v>0</v>
      </c>
      <c r="AN34" s="399">
        <f>-Financiamento!AN15</f>
        <v>0</v>
      </c>
      <c r="AO34" s="399">
        <f>-Financiamento!AO15</f>
        <v>0</v>
      </c>
      <c r="AP34" s="399">
        <f>-Financiamento!AP15</f>
        <v>0</v>
      </c>
      <c r="AQ34" s="399">
        <f>-Financiamento!AQ15</f>
        <v>0</v>
      </c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121"/>
      <c r="BG34" s="121"/>
      <c r="BH34" s="121"/>
      <c r="BI34" s="121"/>
      <c r="BJ34" s="121"/>
      <c r="BK34" s="121"/>
    </row>
    <row r="35" spans="1:63" ht="10.5" customHeight="1">
      <c r="A35" s="121"/>
      <c r="B35" s="225"/>
      <c r="C35" s="121"/>
      <c r="D35" s="121"/>
      <c r="E35" s="226"/>
      <c r="F35" s="398"/>
      <c r="G35" s="398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121"/>
      <c r="BG35" s="121"/>
      <c r="BH35" s="121"/>
      <c r="BI35" s="121"/>
      <c r="BJ35" s="121"/>
      <c r="BK35" s="121"/>
    </row>
    <row r="36" spans="1:63" ht="15.75" customHeight="1">
      <c r="A36" s="50"/>
      <c r="B36" s="310" t="s">
        <v>396</v>
      </c>
      <c r="C36" s="310"/>
      <c r="D36" s="310"/>
      <c r="E36" s="406"/>
      <c r="F36" s="402"/>
      <c r="G36" s="402">
        <f>SUM(H36:AQ36)</f>
        <v>1310048915.5830393</v>
      </c>
      <c r="H36" s="312">
        <f t="shared" ref="H36:AQ36" si="11">H29+H31</f>
        <v>-3510091.2628571424</v>
      </c>
      <c r="I36" s="312">
        <f t="shared" si="11"/>
        <v>11380670.156575883</v>
      </c>
      <c r="J36" s="312">
        <f t="shared" si="11"/>
        <v>-11397717.291790787</v>
      </c>
      <c r="K36" s="312">
        <f t="shared" si="11"/>
        <v>-25872003.891566969</v>
      </c>
      <c r="L36" s="312">
        <f t="shared" si="11"/>
        <v>23449183.076055996</v>
      </c>
      <c r="M36" s="312">
        <f t="shared" si="11"/>
        <v>24249569.973124966</v>
      </c>
      <c r="N36" s="312">
        <f t="shared" si="11"/>
        <v>27040219.331686877</v>
      </c>
      <c r="O36" s="312">
        <f t="shared" si="11"/>
        <v>28364500.122356251</v>
      </c>
      <c r="P36" s="312">
        <f t="shared" si="11"/>
        <v>29631812.904297777</v>
      </c>
      <c r="Q36" s="312">
        <f t="shared" si="11"/>
        <v>30915139.391498938</v>
      </c>
      <c r="R36" s="312">
        <f t="shared" si="11"/>
        <v>32171431.879133046</v>
      </c>
      <c r="S36" s="312">
        <f t="shared" si="11"/>
        <v>33604174.666743204</v>
      </c>
      <c r="T36" s="312">
        <f t="shared" si="11"/>
        <v>34936027.267031223</v>
      </c>
      <c r="U36" s="312">
        <f t="shared" si="11"/>
        <v>36684480.699281193</v>
      </c>
      <c r="V36" s="312">
        <f t="shared" si="11"/>
        <v>38783625.585033581</v>
      </c>
      <c r="W36" s="312">
        <f t="shared" si="11"/>
        <v>40192437.329355694</v>
      </c>
      <c r="X36" s="312">
        <f t="shared" si="11"/>
        <v>40720951.918299712</v>
      </c>
      <c r="Y36" s="312">
        <f t="shared" si="11"/>
        <v>39332878.18681556</v>
      </c>
      <c r="Z36" s="312">
        <f t="shared" si="11"/>
        <v>39558384.087940723</v>
      </c>
      <c r="AA36" s="312">
        <f t="shared" si="11"/>
        <v>40255245.691873439</v>
      </c>
      <c r="AB36" s="312">
        <f t="shared" si="11"/>
        <v>40915971.719816014</v>
      </c>
      <c r="AC36" s="312">
        <f t="shared" si="11"/>
        <v>41560893.729503609</v>
      </c>
      <c r="AD36" s="312">
        <f t="shared" si="11"/>
        <v>42207600.644173339</v>
      </c>
      <c r="AE36" s="312">
        <f t="shared" si="11"/>
        <v>42856030.332217433</v>
      </c>
      <c r="AF36" s="312">
        <f t="shared" si="11"/>
        <v>43505597.609782666</v>
      </c>
      <c r="AG36" s="312">
        <f t="shared" si="11"/>
        <v>44156286.17527362</v>
      </c>
      <c r="AH36" s="312">
        <f t="shared" si="11"/>
        <v>44655531.948171832</v>
      </c>
      <c r="AI36" s="312">
        <f t="shared" si="11"/>
        <v>45705254.29053963</v>
      </c>
      <c r="AJ36" s="312">
        <f t="shared" si="11"/>
        <v>52739701.288739368</v>
      </c>
      <c r="AK36" s="312">
        <f t="shared" si="11"/>
        <v>56722162.959133573</v>
      </c>
      <c r="AL36" s="312">
        <f t="shared" si="11"/>
        <v>56636219.198117219</v>
      </c>
      <c r="AM36" s="312">
        <f t="shared" si="11"/>
        <v>56508585.453354619</v>
      </c>
      <c r="AN36" s="312">
        <f t="shared" si="11"/>
        <v>56522116.630153656</v>
      </c>
      <c r="AO36" s="312">
        <f t="shared" si="11"/>
        <v>56542270.61044386</v>
      </c>
      <c r="AP36" s="312">
        <f t="shared" si="11"/>
        <v>56557715.702108249</v>
      </c>
      <c r="AQ36" s="312">
        <f t="shared" si="11"/>
        <v>61766057.470621452</v>
      </c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50"/>
      <c r="BG36" s="50"/>
      <c r="BH36" s="50"/>
      <c r="BI36" s="50"/>
      <c r="BJ36" s="50"/>
      <c r="BK36" s="50"/>
    </row>
    <row r="37" spans="1:63" ht="9" customHeight="1">
      <c r="A37" s="50"/>
      <c r="B37" s="121"/>
      <c r="C37" s="121"/>
      <c r="D37" s="121"/>
      <c r="E37" s="226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50"/>
      <c r="BG37" s="50"/>
      <c r="BH37" s="50"/>
      <c r="BI37" s="50"/>
      <c r="BJ37" s="50"/>
      <c r="BK37" s="50"/>
    </row>
    <row r="38" spans="1:63" ht="15.75" customHeight="1">
      <c r="A38" s="121"/>
      <c r="B38" s="404" t="s">
        <v>397</v>
      </c>
      <c r="C38" s="121"/>
      <c r="D38" s="121"/>
      <c r="E38" s="226"/>
      <c r="F38" s="398"/>
      <c r="G38" s="399">
        <f>SUM(H38:AQ38)</f>
        <v>-327511436.89575982</v>
      </c>
      <c r="H38" s="399">
        <f>IF(H5&gt;'Painel  de Controle'!$E$26,0,Impostos!H57)</f>
        <v>0</v>
      </c>
      <c r="I38" s="399">
        <f>IF(I5&gt;'Painel  de Controle'!$E$26,0,Impostos!I57)</f>
        <v>-1991593.2774007795</v>
      </c>
      <c r="J38" s="399">
        <f>IF(J5&gt;'Painel  de Controle'!$E$26,0,Impostos!J57)</f>
        <v>0</v>
      </c>
      <c r="K38" s="399">
        <f>IF(K5&gt;'Painel  de Controle'!$E$26,0,Impostos!K57)</f>
        <v>0</v>
      </c>
      <c r="L38" s="399">
        <f>IF(L5&gt;'Painel  de Controle'!$E$26,0,Impostos!L57)</f>
        <v>-4103583.0383097995</v>
      </c>
      <c r="M38" s="399">
        <f>IF(M5&gt;'Painel  de Controle'!$E$26,0,Impostos!M57)</f>
        <v>-4243650.7452968694</v>
      </c>
      <c r="N38" s="399">
        <f>IF(N5&gt;'Painel  de Controle'!$E$26,0,Impostos!N57)</f>
        <v>-4732014.383045204</v>
      </c>
      <c r="O38" s="399">
        <f>IF(O5&gt;'Painel  de Controle'!$E$26,0,Impostos!O57)</f>
        <v>-4963763.5214123446</v>
      </c>
      <c r="P38" s="399">
        <f>IF(P5&gt;'Painel  de Controle'!$E$26,0,Impostos!P57)</f>
        <v>-5799286.8140057167</v>
      </c>
      <c r="Q38" s="399">
        <f>IF(Q5&gt;'Painel  de Controle'!$E$26,0,Impostos!Q57)</f>
        <v>-7728760.8478747346</v>
      </c>
      <c r="R38" s="399">
        <f>IF(R5&gt;'Painel  de Controle'!$E$26,0,Impostos!R57)</f>
        <v>-8042833.9697832614</v>
      </c>
      <c r="S38" s="399">
        <f>IF(S5&gt;'Painel  de Controle'!$E$26,0,Impostos!S57)</f>
        <v>-8401019.666685801</v>
      </c>
      <c r="T38" s="399">
        <f>IF(T5&gt;'Painel  de Controle'!$E$26,0,Impostos!T57)</f>
        <v>-8733982.8167578056</v>
      </c>
      <c r="U38" s="399">
        <f>IF(U5&gt;'Painel  de Controle'!$E$26,0,Impostos!U57)</f>
        <v>-9171096.1748202983</v>
      </c>
      <c r="V38" s="399">
        <f>IF(V5&gt;'Painel  de Controle'!$E$26,0,Impostos!V57)</f>
        <v>-9695882.3962583952</v>
      </c>
      <c r="W38" s="399">
        <f>IF(W5&gt;'Painel  de Controle'!$E$26,0,Impostos!W57)</f>
        <v>-10048085.332338924</v>
      </c>
      <c r="X38" s="399">
        <f>IF(X5&gt;'Painel  de Controle'!$E$26,0,Impostos!X57)</f>
        <v>-10180213.979574928</v>
      </c>
      <c r="Y38" s="399">
        <f>IF(Y5&gt;'Painel  de Controle'!$E$26,0,Impostos!Y57)</f>
        <v>-9833195.54670389</v>
      </c>
      <c r="Z38" s="399">
        <f>IF(Z5&gt;'Painel  de Controle'!$E$26,0,Impostos!Z57)</f>
        <v>-9889572.0219851807</v>
      </c>
      <c r="AA38" s="399">
        <f>IF(AA5&gt;'Painel  de Controle'!$E$26,0,Impostos!AA57)</f>
        <v>-10063787.42296836</v>
      </c>
      <c r="AB38" s="399">
        <f>IF(AB5&gt;'Painel  de Controle'!$E$26,0,Impostos!AB57)</f>
        <v>-10228968.929954004</v>
      </c>
      <c r="AC38" s="399">
        <f>IF(AC5&gt;'Painel  de Controle'!$E$26,0,Impostos!AC57)</f>
        <v>-10390199.432375902</v>
      </c>
      <c r="AD38" s="399">
        <f>IF(AD5&gt;'Painel  de Controle'!$E$26,0,Impostos!AD57)</f>
        <v>-10551876.161043335</v>
      </c>
      <c r="AE38" s="399">
        <f>IF(AE5&gt;'Painel  de Controle'!$E$26,0,Impostos!AE57)</f>
        <v>-10713983.583054358</v>
      </c>
      <c r="AF38" s="399">
        <f>IF(AF5&gt;'Painel  de Controle'!$E$26,0,Impostos!AF57)</f>
        <v>-10876375.402445666</v>
      </c>
      <c r="AG38" s="399">
        <f>IF(AG5&gt;'Painel  de Controle'!$E$26,0,Impostos!AG57)</f>
        <v>-11039047.543818405</v>
      </c>
      <c r="AH38" s="399">
        <f>IF(AH5&gt;'Painel  de Controle'!$E$26,0,Impostos!AH57)</f>
        <v>-11163858.987042958</v>
      </c>
      <c r="AI38" s="399">
        <f>IF(AI5&gt;'Painel  de Controle'!$E$26,0,Impostos!AI57)</f>
        <v>-11426289.572634907</v>
      </c>
      <c r="AJ38" s="399">
        <f>IF(AJ5&gt;'Painel  de Controle'!$E$26,0,Impostos!AJ57)</f>
        <v>-13184901.322184842</v>
      </c>
      <c r="AK38" s="399">
        <f>IF(AK5&gt;'Painel  de Controle'!$E$26,0,Impostos!AK57)</f>
        <v>-14180516.739783393</v>
      </c>
      <c r="AL38" s="399">
        <f>IF(AL5&gt;'Painel  de Controle'!$E$26,0,Impostos!AL57)</f>
        <v>-14159030.799529305</v>
      </c>
      <c r="AM38" s="399">
        <f>IF(AM5&gt;'Painel  de Controle'!$E$26,0,Impostos!AM57)</f>
        <v>-14127122.363338655</v>
      </c>
      <c r="AN38" s="399">
        <f>IF(AN5&gt;'Painel  de Controle'!$E$26,0,Impostos!AN57)</f>
        <v>-14130505.157538414</v>
      </c>
      <c r="AO38" s="399">
        <f>IF(AO5&gt;'Painel  de Controle'!$E$26,0,Impostos!AO57)</f>
        <v>-14135543.652610965</v>
      </c>
      <c r="AP38" s="399">
        <f>IF(AP5&gt;'Painel  de Controle'!$E$26,0,Impostos!AP57)</f>
        <v>-14139404.925527062</v>
      </c>
      <c r="AQ38" s="399">
        <f>IF(AQ5&gt;'Painel  de Controle'!$E$26,0,Impostos!AQ57)</f>
        <v>-15441490.367655363</v>
      </c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121"/>
      <c r="BG38" s="121"/>
      <c r="BH38" s="121"/>
      <c r="BI38" s="121"/>
      <c r="BJ38" s="121"/>
      <c r="BK38" s="121"/>
    </row>
    <row r="39" spans="1:63" ht="15.75" customHeight="1">
      <c r="A39" s="121"/>
      <c r="B39" s="414" t="s">
        <v>398</v>
      </c>
      <c r="C39" s="121"/>
      <c r="D39" s="121"/>
      <c r="E39" s="226"/>
      <c r="F39" s="398"/>
      <c r="G39" s="399">
        <f>SUM(H39:AQ39)</f>
        <v>-117904402.40247355</v>
      </c>
      <c r="H39" s="399">
        <f>IF(H5&gt;'Painel  de Controle'!$E$26,0,Impostos!H58)</f>
        <v>0</v>
      </c>
      <c r="I39" s="399">
        <f>IF(I5&gt;'Painel  de Controle'!$E$26,0,Impostos!I58)</f>
        <v>-716982.21986428066</v>
      </c>
      <c r="J39" s="399">
        <f>IF(J5&gt;'Painel  de Controle'!$E$26,0,Impostos!J58)</f>
        <v>0</v>
      </c>
      <c r="K39" s="399">
        <f>IF(K5&gt;'Painel  de Controle'!$E$26,0,Impostos!K58)</f>
        <v>0</v>
      </c>
      <c r="L39" s="399">
        <f>IF(L5&gt;'Painel  de Controle'!$E$26,0,Impostos!L58)</f>
        <v>-1477298.5337915279</v>
      </c>
      <c r="M39" s="399">
        <f>IF(M5&gt;'Painel  de Controle'!$E$26,0,Impostos!M58)</f>
        <v>-1527722.9083068729</v>
      </c>
      <c r="N39" s="399">
        <f>IF(N5&gt;'Painel  de Controle'!$E$26,0,Impostos!N58)</f>
        <v>-1703533.8178962735</v>
      </c>
      <c r="O39" s="399">
        <f>IF(O5&gt;'Painel  de Controle'!$E$26,0,Impostos!O58)</f>
        <v>-1786963.507708444</v>
      </c>
      <c r="P39" s="399">
        <f>IF(P5&gt;'Painel  de Controle'!$E$26,0,Impostos!P58)</f>
        <v>-2087751.893042058</v>
      </c>
      <c r="Q39" s="399">
        <f>IF(Q5&gt;'Painel  de Controle'!$E$26,0,Impostos!Q58)</f>
        <v>-2782362.5452349042</v>
      </c>
      <c r="R39" s="399">
        <f>IF(R5&gt;'Painel  de Controle'!$E$26,0,Impostos!R58)</f>
        <v>-2895428.8691219739</v>
      </c>
      <c r="S39" s="399">
        <f>IF(S5&gt;'Painel  de Controle'!$E$26,0,Impostos!S58)</f>
        <v>-3024375.7200068883</v>
      </c>
      <c r="T39" s="399">
        <f>IF(T5&gt;'Painel  de Controle'!$E$26,0,Impostos!T58)</f>
        <v>-3144242.4540328099</v>
      </c>
      <c r="U39" s="399">
        <f>IF(U5&gt;'Painel  de Controle'!$E$26,0,Impostos!U58)</f>
        <v>-3301603.2629353073</v>
      </c>
      <c r="V39" s="399">
        <f>IF(V5&gt;'Painel  de Controle'!$E$26,0,Impostos!V58)</f>
        <v>-3490526.3026530221</v>
      </c>
      <c r="W39" s="399">
        <f>IF(W5&gt;'Painel  de Controle'!$E$26,0,Impostos!W58)</f>
        <v>-3617319.3596420125</v>
      </c>
      <c r="X39" s="399">
        <f>IF(X5&gt;'Painel  de Controle'!$E$26,0,Impostos!X58)</f>
        <v>-3664885.6726469737</v>
      </c>
      <c r="Y39" s="399">
        <f>IF(Y5&gt;'Painel  de Controle'!$E$26,0,Impostos!Y58)</f>
        <v>-3539959.0368134002</v>
      </c>
      <c r="Z39" s="399">
        <f>IF(Z5&gt;'Painel  de Controle'!$E$26,0,Impostos!Z58)</f>
        <v>-3560254.5679146647</v>
      </c>
      <c r="AA39" s="399">
        <f>IF(AA5&gt;'Painel  de Controle'!$E$26,0,Impostos!AA58)</f>
        <v>-3622972.1122686095</v>
      </c>
      <c r="AB39" s="399">
        <f>IF(AB5&gt;'Painel  de Controle'!$E$26,0,Impostos!AB58)</f>
        <v>-3682437.454783441</v>
      </c>
      <c r="AC39" s="399">
        <f>IF(AC5&gt;'Painel  de Controle'!$E$26,0,Impostos!AC58)</f>
        <v>-3740480.4356553247</v>
      </c>
      <c r="AD39" s="399">
        <f>IF(AD5&gt;'Painel  de Controle'!$E$26,0,Impostos!AD58)</f>
        <v>-3798684.0579756005</v>
      </c>
      <c r="AE39" s="399">
        <f>IF(AE5&gt;'Painel  de Controle'!$E$26,0,Impostos!AE58)</f>
        <v>-3857042.7298995689</v>
      </c>
      <c r="AF39" s="399">
        <f>IF(AF5&gt;'Painel  de Controle'!$E$26,0,Impostos!AF58)</f>
        <v>-3915503.7848804398</v>
      </c>
      <c r="AG39" s="399">
        <f>IF(AG5&gt;'Painel  de Controle'!$E$26,0,Impostos!AG58)</f>
        <v>-3974065.7557746256</v>
      </c>
      <c r="AH39" s="399">
        <f>IF(AH5&gt;'Painel  de Controle'!$E$26,0,Impostos!AH58)</f>
        <v>-4018997.8753354647</v>
      </c>
      <c r="AI39" s="399">
        <f>IF(AI5&gt;'Painel  de Controle'!$E$26,0,Impostos!AI58)</f>
        <v>-4113472.8861485664</v>
      </c>
      <c r="AJ39" s="399">
        <f>IF(AJ5&gt;'Painel  de Controle'!$E$26,0,Impostos!AJ58)</f>
        <v>-4746573.1159865428</v>
      </c>
      <c r="AK39" s="399">
        <f>IF(AK5&gt;'Painel  de Controle'!$E$26,0,Impostos!AK58)</f>
        <v>-5104994.6663220217</v>
      </c>
      <c r="AL39" s="399">
        <f>IF(AL5&gt;'Painel  de Controle'!$E$26,0,Impostos!AL58)</f>
        <v>-5097259.7278305497</v>
      </c>
      <c r="AM39" s="399">
        <f>IF(AM5&gt;'Painel  de Controle'!$E$26,0,Impostos!AM58)</f>
        <v>-5085772.6908019157</v>
      </c>
      <c r="AN39" s="399">
        <f>IF(AN5&gt;'Painel  de Controle'!$E$26,0,Impostos!AN58)</f>
        <v>-5086990.4967138292</v>
      </c>
      <c r="AO39" s="399">
        <f>IF(AO5&gt;'Painel  de Controle'!$E$26,0,Impostos!AO58)</f>
        <v>-5088804.3549399469</v>
      </c>
      <c r="AP39" s="399">
        <f>IF(AP5&gt;'Painel  de Controle'!$E$26,0,Impostos!AP58)</f>
        <v>-5090194.4131897418</v>
      </c>
      <c r="AQ39" s="399">
        <f>IF(AQ5&gt;'Painel  de Controle'!$E$26,0,Impostos!AQ58)</f>
        <v>-5558945.1723559303</v>
      </c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121"/>
      <c r="BG39" s="121"/>
      <c r="BH39" s="121"/>
      <c r="BI39" s="121"/>
      <c r="BJ39" s="121"/>
      <c r="BK39" s="121"/>
    </row>
    <row r="40" spans="1:63" ht="15" customHeight="1">
      <c r="A40" s="50"/>
      <c r="B40" s="50"/>
      <c r="C40" s="50"/>
      <c r="D40" s="50"/>
      <c r="E40" s="415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0"/>
      <c r="BG40" s="50"/>
      <c r="BH40" s="50"/>
      <c r="BI40" s="50"/>
      <c r="BJ40" s="50"/>
      <c r="BK40" s="50"/>
    </row>
    <row r="41" spans="1:63" ht="15.75" customHeight="1">
      <c r="A41" s="50"/>
      <c r="B41" s="52" t="s">
        <v>399</v>
      </c>
      <c r="C41" s="52"/>
      <c r="D41" s="52"/>
      <c r="E41" s="418"/>
      <c r="F41" s="419"/>
      <c r="G41" s="419">
        <f>SUM(H41:AQ41)</f>
        <v>864633076.28480589</v>
      </c>
      <c r="H41" s="419">
        <f t="shared" ref="H41:AQ41" si="12">H36+H38+H39</f>
        <v>-3510091.2628571424</v>
      </c>
      <c r="I41" s="419">
        <f t="shared" si="12"/>
        <v>8672094.6593108233</v>
      </c>
      <c r="J41" s="419">
        <f t="shared" si="12"/>
        <v>-11397717.291790787</v>
      </c>
      <c r="K41" s="419">
        <f t="shared" si="12"/>
        <v>-25872003.891566969</v>
      </c>
      <c r="L41" s="419">
        <f t="shared" si="12"/>
        <v>17868301.503954671</v>
      </c>
      <c r="M41" s="419">
        <f t="shared" si="12"/>
        <v>18478196.319521222</v>
      </c>
      <c r="N41" s="419">
        <f t="shared" si="12"/>
        <v>20604671.1307454</v>
      </c>
      <c r="O41" s="419">
        <f t="shared" si="12"/>
        <v>21613773.093235463</v>
      </c>
      <c r="P41" s="419">
        <f t="shared" si="12"/>
        <v>21744774.197250001</v>
      </c>
      <c r="Q41" s="419">
        <f t="shared" si="12"/>
        <v>20404015.9983893</v>
      </c>
      <c r="R41" s="419">
        <f t="shared" si="12"/>
        <v>21233169.040227812</v>
      </c>
      <c r="S41" s="419">
        <f t="shared" si="12"/>
        <v>22178779.280050516</v>
      </c>
      <c r="T41" s="419">
        <f t="shared" si="12"/>
        <v>23057801.996240608</v>
      </c>
      <c r="U41" s="419">
        <f t="shared" si="12"/>
        <v>24211781.26152559</v>
      </c>
      <c r="V41" s="419">
        <f t="shared" si="12"/>
        <v>25597216.886122163</v>
      </c>
      <c r="W41" s="419">
        <f t="shared" si="12"/>
        <v>26527032.637374759</v>
      </c>
      <c r="X41" s="419">
        <f t="shared" si="12"/>
        <v>26875852.266077813</v>
      </c>
      <c r="Y41" s="419">
        <f t="shared" si="12"/>
        <v>25959723.603298269</v>
      </c>
      <c r="Z41" s="419">
        <f t="shared" si="12"/>
        <v>26108557.498040877</v>
      </c>
      <c r="AA41" s="419">
        <f t="shared" si="12"/>
        <v>26568486.156636473</v>
      </c>
      <c r="AB41" s="419">
        <f t="shared" si="12"/>
        <v>27004565.335078571</v>
      </c>
      <c r="AC41" s="419">
        <f t="shared" si="12"/>
        <v>27430213.861472383</v>
      </c>
      <c r="AD41" s="419">
        <f t="shared" si="12"/>
        <v>27857040.425154403</v>
      </c>
      <c r="AE41" s="419">
        <f t="shared" si="12"/>
        <v>28285004.019263506</v>
      </c>
      <c r="AF41" s="419">
        <f t="shared" si="12"/>
        <v>28713718.422456559</v>
      </c>
      <c r="AG41" s="419">
        <f t="shared" si="12"/>
        <v>29143172.875680588</v>
      </c>
      <c r="AH41" s="419">
        <f t="shared" si="12"/>
        <v>29472675.085793409</v>
      </c>
      <c r="AI41" s="419">
        <f t="shared" si="12"/>
        <v>30165491.83175616</v>
      </c>
      <c r="AJ41" s="419">
        <f t="shared" si="12"/>
        <v>34808226.850567982</v>
      </c>
      <c r="AK41" s="419">
        <f t="shared" si="12"/>
        <v>37436651.553028159</v>
      </c>
      <c r="AL41" s="419">
        <f t="shared" si="12"/>
        <v>37379928.670757361</v>
      </c>
      <c r="AM41" s="419">
        <f t="shared" si="12"/>
        <v>37295690.399214044</v>
      </c>
      <c r="AN41" s="419">
        <f t="shared" si="12"/>
        <v>37304620.97590141</v>
      </c>
      <c r="AO41" s="419">
        <f t="shared" si="12"/>
        <v>37317922.60289295</v>
      </c>
      <c r="AP41" s="419">
        <f t="shared" si="12"/>
        <v>37328116.363391444</v>
      </c>
      <c r="AQ41" s="419">
        <f t="shared" si="12"/>
        <v>40765621.930610158</v>
      </c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50"/>
      <c r="BG41" s="50"/>
      <c r="BH41" s="50"/>
      <c r="BI41" s="50"/>
      <c r="BJ41" s="50"/>
      <c r="BK41" s="50"/>
    </row>
    <row r="42" spans="1:63" ht="15.75" customHeight="1">
      <c r="A42" s="409"/>
      <c r="B42" s="420" t="s">
        <v>400</v>
      </c>
      <c r="C42" s="409"/>
      <c r="D42" s="409"/>
      <c r="E42" s="421"/>
      <c r="F42" s="421"/>
      <c r="G42" s="421"/>
      <c r="H42" s="413">
        <f t="shared" ref="H42:AQ42" si="13">IFERROR(H41/H$14,0)</f>
        <v>0</v>
      </c>
      <c r="I42" s="413">
        <f t="shared" si="13"/>
        <v>0.57595376689707745</v>
      </c>
      <c r="J42" s="413">
        <f t="shared" si="13"/>
        <v>0</v>
      </c>
      <c r="K42" s="413">
        <f t="shared" si="13"/>
        <v>0</v>
      </c>
      <c r="L42" s="413">
        <f t="shared" si="13"/>
        <v>0.25354807808263308</v>
      </c>
      <c r="M42" s="413">
        <f t="shared" si="13"/>
        <v>0.2622023790124241</v>
      </c>
      <c r="N42" s="413">
        <f t="shared" si="13"/>
        <v>0.2923766852472775</v>
      </c>
      <c r="O42" s="413">
        <f t="shared" si="13"/>
        <v>0.30669566588022362</v>
      </c>
      <c r="P42" s="413">
        <f t="shared" si="13"/>
        <v>0.3085545486700757</v>
      </c>
      <c r="Q42" s="413">
        <f t="shared" si="13"/>
        <v>0.28952942395861808</v>
      </c>
      <c r="R42" s="413">
        <f t="shared" si="13"/>
        <v>0.30129496083116269</v>
      </c>
      <c r="S42" s="413">
        <f t="shared" si="13"/>
        <v>0.31471300500672356</v>
      </c>
      <c r="T42" s="413">
        <f t="shared" si="13"/>
        <v>0.32718618384980758</v>
      </c>
      <c r="U42" s="413">
        <f t="shared" si="13"/>
        <v>0.34356094811016324</v>
      </c>
      <c r="V42" s="413">
        <f t="shared" si="13"/>
        <v>0.36322003769100158</v>
      </c>
      <c r="W42" s="413">
        <f t="shared" si="13"/>
        <v>0.37641396083187079</v>
      </c>
      <c r="X42" s="413">
        <f t="shared" si="13"/>
        <v>0.38136365045041581</v>
      </c>
      <c r="Y42" s="413">
        <f t="shared" si="13"/>
        <v>0.36836394470486655</v>
      </c>
      <c r="Z42" s="413">
        <f t="shared" si="13"/>
        <v>0.37047587168109253</v>
      </c>
      <c r="AA42" s="413">
        <f t="shared" si="13"/>
        <v>0.37700217903135902</v>
      </c>
      <c r="AB42" s="413">
        <f t="shared" si="13"/>
        <v>0.38319006642297126</v>
      </c>
      <c r="AC42" s="413">
        <f t="shared" si="13"/>
        <v>0.38922994468347466</v>
      </c>
      <c r="AD42" s="413">
        <f t="shared" si="13"/>
        <v>0.39528653908738254</v>
      </c>
      <c r="AE42" s="413">
        <f t="shared" si="13"/>
        <v>0.40135926775449643</v>
      </c>
      <c r="AF42" s="413">
        <f t="shared" si="13"/>
        <v>0.4074426502714012</v>
      </c>
      <c r="AG42" s="413">
        <f t="shared" si="13"/>
        <v>0.41353653396901408</v>
      </c>
      <c r="AH42" s="413">
        <f t="shared" si="13"/>
        <v>0.41821211279107479</v>
      </c>
      <c r="AI42" s="413">
        <f t="shared" si="13"/>
        <v>0.42804306143291637</v>
      </c>
      <c r="AJ42" s="413">
        <f t="shared" si="13"/>
        <v>0.4939226606106078</v>
      </c>
      <c r="AK42" s="413">
        <f t="shared" si="13"/>
        <v>0.53121954814892236</v>
      </c>
      <c r="AL42" s="413">
        <f t="shared" si="13"/>
        <v>0.53041466035475315</v>
      </c>
      <c r="AM42" s="413">
        <f t="shared" si="13"/>
        <v>0.52921933399169152</v>
      </c>
      <c r="AN42" s="413">
        <f t="shared" si="13"/>
        <v>0.52934605731538009</v>
      </c>
      <c r="AO42" s="413">
        <f t="shared" si="13"/>
        <v>0.52953480507958872</v>
      </c>
      <c r="AP42" s="413">
        <f t="shared" si="13"/>
        <v>0.52967945276097339</v>
      </c>
      <c r="AQ42" s="413">
        <f t="shared" si="13"/>
        <v>0.57845705648417878</v>
      </c>
      <c r="AR42" s="413"/>
      <c r="AS42" s="413"/>
      <c r="AT42" s="413"/>
      <c r="AU42" s="413"/>
      <c r="AV42" s="413"/>
      <c r="AW42" s="413"/>
      <c r="AX42" s="413"/>
      <c r="AY42" s="413"/>
      <c r="AZ42" s="413"/>
      <c r="BA42" s="413"/>
      <c r="BB42" s="413"/>
      <c r="BC42" s="413"/>
      <c r="BD42" s="413"/>
      <c r="BE42" s="413"/>
      <c r="BF42" s="409"/>
      <c r="BG42" s="409"/>
      <c r="BH42" s="409"/>
      <c r="BI42" s="409"/>
      <c r="BJ42" s="409"/>
      <c r="BK42" s="409"/>
    </row>
    <row r="43" spans="1:63" ht="15.75" customHeight="1">
      <c r="A43" s="50"/>
      <c r="B43" s="405"/>
      <c r="C43" s="50"/>
      <c r="D43" s="50"/>
      <c r="E43" s="51"/>
      <c r="F43" s="51"/>
      <c r="G43" s="422"/>
      <c r="H43" s="51"/>
      <c r="I43" s="51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50"/>
      <c r="BG43" s="50"/>
      <c r="BH43" s="50"/>
      <c r="BI43" s="50"/>
      <c r="BJ43" s="50"/>
      <c r="BK43" s="50"/>
    </row>
    <row r="44" spans="1:63" ht="15.75" customHeight="1">
      <c r="A44" s="50"/>
      <c r="B44" s="52" t="s">
        <v>401</v>
      </c>
      <c r="C44" s="52"/>
      <c r="D44" s="52"/>
      <c r="E44" s="418"/>
      <c r="F44" s="419"/>
      <c r="G44" s="419"/>
      <c r="H44" s="419">
        <f>H41</f>
        <v>-3510091.2628571424</v>
      </c>
      <c r="I44" s="419">
        <f t="shared" ref="I44:AQ44" si="14">H44 + I41</f>
        <v>5162003.3964536805</v>
      </c>
      <c r="J44" s="419">
        <f t="shared" si="14"/>
        <v>-6235713.8953371067</v>
      </c>
      <c r="K44" s="419">
        <f t="shared" si="14"/>
        <v>-32107717.786904074</v>
      </c>
      <c r="L44" s="419">
        <f t="shared" si="14"/>
        <v>-14239416.282949403</v>
      </c>
      <c r="M44" s="419">
        <f t="shared" si="14"/>
        <v>4238780.0365718193</v>
      </c>
      <c r="N44" s="419">
        <f t="shared" si="14"/>
        <v>24843451.167317219</v>
      </c>
      <c r="O44" s="419">
        <f t="shared" si="14"/>
        <v>46457224.260552682</v>
      </c>
      <c r="P44" s="419">
        <f t="shared" si="14"/>
        <v>68201998.457802683</v>
      </c>
      <c r="Q44" s="419">
        <f t="shared" si="14"/>
        <v>88606014.456191987</v>
      </c>
      <c r="R44" s="419">
        <f t="shared" si="14"/>
        <v>109839183.4964198</v>
      </c>
      <c r="S44" s="419">
        <f t="shared" si="14"/>
        <v>132017962.77647032</v>
      </c>
      <c r="T44" s="419">
        <f t="shared" si="14"/>
        <v>155075764.77271092</v>
      </c>
      <c r="U44" s="419">
        <f t="shared" si="14"/>
        <v>179287546.03423652</v>
      </c>
      <c r="V44" s="419">
        <f t="shared" si="14"/>
        <v>204884762.92035869</v>
      </c>
      <c r="W44" s="419">
        <f t="shared" si="14"/>
        <v>231411795.55773345</v>
      </c>
      <c r="X44" s="419">
        <f t="shared" si="14"/>
        <v>258287647.82381126</v>
      </c>
      <c r="Y44" s="419">
        <f t="shared" si="14"/>
        <v>284247371.42710954</v>
      </c>
      <c r="Z44" s="419">
        <f t="shared" si="14"/>
        <v>310355928.92515039</v>
      </c>
      <c r="AA44" s="419">
        <f t="shared" si="14"/>
        <v>336924415.08178687</v>
      </c>
      <c r="AB44" s="419">
        <f t="shared" si="14"/>
        <v>363928980.41686547</v>
      </c>
      <c r="AC44" s="419">
        <f t="shared" si="14"/>
        <v>391359194.27833784</v>
      </c>
      <c r="AD44" s="419">
        <f t="shared" si="14"/>
        <v>419216234.70349222</v>
      </c>
      <c r="AE44" s="419">
        <f t="shared" si="14"/>
        <v>447501238.72275573</v>
      </c>
      <c r="AF44" s="419">
        <f t="shared" si="14"/>
        <v>476214957.14521229</v>
      </c>
      <c r="AG44" s="419">
        <f t="shared" si="14"/>
        <v>505358130.02089286</v>
      </c>
      <c r="AH44" s="419">
        <f t="shared" si="14"/>
        <v>534830805.10668629</v>
      </c>
      <c r="AI44" s="419">
        <f t="shared" si="14"/>
        <v>564996296.93844247</v>
      </c>
      <c r="AJ44" s="419">
        <f t="shared" si="14"/>
        <v>599804523.78901041</v>
      </c>
      <c r="AK44" s="419">
        <f t="shared" si="14"/>
        <v>637241175.34203851</v>
      </c>
      <c r="AL44" s="419">
        <f t="shared" si="14"/>
        <v>674621104.01279593</v>
      </c>
      <c r="AM44" s="419">
        <f t="shared" si="14"/>
        <v>711916794.41200995</v>
      </c>
      <c r="AN44" s="419">
        <f t="shared" si="14"/>
        <v>749221415.38791132</v>
      </c>
      <c r="AO44" s="419">
        <f t="shared" si="14"/>
        <v>786539337.99080431</v>
      </c>
      <c r="AP44" s="419">
        <f t="shared" si="14"/>
        <v>823867454.35419571</v>
      </c>
      <c r="AQ44" s="419">
        <f t="shared" si="14"/>
        <v>864633076.28480589</v>
      </c>
      <c r="AR44" s="398"/>
      <c r="AS44" s="398"/>
      <c r="AT44" s="398"/>
      <c r="AU44" s="398"/>
      <c r="AV44" s="398"/>
      <c r="AW44" s="398"/>
      <c r="AX44" s="398"/>
      <c r="AY44" s="398"/>
      <c r="AZ44" s="398"/>
      <c r="BA44" s="398"/>
      <c r="BB44" s="398"/>
      <c r="BC44" s="398"/>
      <c r="BD44" s="398"/>
      <c r="BE44" s="398"/>
      <c r="BF44" s="50"/>
      <c r="BG44" s="50"/>
      <c r="BH44" s="50"/>
      <c r="BI44" s="50"/>
      <c r="BJ44" s="50"/>
      <c r="BK44" s="50"/>
    </row>
    <row r="45" spans="1:63" ht="15.75" customHeight="1">
      <c r="A45" s="50"/>
      <c r="B45" s="405"/>
      <c r="C45" s="50"/>
      <c r="D45" s="50"/>
      <c r="E45" s="51"/>
      <c r="F45" s="51"/>
      <c r="G45" s="51"/>
      <c r="H45" s="51"/>
      <c r="I45" s="51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50"/>
      <c r="BG45" s="50"/>
      <c r="BH45" s="50"/>
      <c r="BI45" s="50"/>
      <c r="BJ45" s="50"/>
      <c r="BK45" s="50"/>
    </row>
    <row r="46" spans="1:63" ht="15.75" customHeight="1">
      <c r="A46" s="50"/>
      <c r="B46" s="405"/>
      <c r="C46" s="50"/>
      <c r="D46" s="50"/>
      <c r="E46" s="51"/>
      <c r="F46" s="224" t="s">
        <v>402</v>
      </c>
      <c r="G46" s="224"/>
      <c r="H46" s="415">
        <f>-IFERROR((H38+H39)/Impostos!H55,0)</f>
        <v>0</v>
      </c>
      <c r="I46" s="415">
        <f>-IFERROR((I38+I39)/Impostos!I55,0)</f>
        <v>0.33999698737299178</v>
      </c>
      <c r="J46" s="415">
        <f>-IFERROR((J38+J39)/Impostos!J55,0)</f>
        <v>0</v>
      </c>
      <c r="K46" s="415">
        <f>-IFERROR((K38+K39)/Impostos!K55,0)</f>
        <v>0</v>
      </c>
      <c r="L46" s="415">
        <f>-IFERROR((L38+L39)/Impostos!L55,0)</f>
        <v>0.33999853787169582</v>
      </c>
      <c r="M46" s="415">
        <f>-IFERROR((M38+M39)/Impostos!M55,0)</f>
        <v>0.33999858613103967</v>
      </c>
      <c r="N46" s="415">
        <f>-IFERROR((N38+N39)/Impostos!N55,0)</f>
        <v>0.33999873204747838</v>
      </c>
      <c r="O46" s="415">
        <f>-IFERROR((O38+O39)/Impostos!O55,0)</f>
        <v>0.33999879124560145</v>
      </c>
      <c r="P46" s="415">
        <f>-IFERROR((P38+P39)/Impostos!P55,0)</f>
        <v>0.33999896539430419</v>
      </c>
      <c r="Q46" s="415">
        <f>-IFERROR((Q38+Q39)/Impostos!Q55,0)</f>
        <v>0.33999922368132657</v>
      </c>
      <c r="R46" s="415">
        <f>-IFERROR((R38+R39)/Impostos!R55,0)</f>
        <v>0.33999925399652431</v>
      </c>
      <c r="S46" s="415">
        <f>-IFERROR((S38+S39)/Impostos!S55,0)</f>
        <v>0.33999928580302186</v>
      </c>
      <c r="T46" s="415">
        <f>-IFERROR((T38+T39)/Impostos!T55,0)</f>
        <v>0.33999931303007591</v>
      </c>
      <c r="U46" s="415">
        <f>-IFERROR((U38+U39)/Impostos!U55,0)</f>
        <v>0.3399993457723936</v>
      </c>
      <c r="V46" s="415">
        <f>-IFERROR((V38+V39)/Impostos!V55,0)</f>
        <v>0.33999938118214484</v>
      </c>
      <c r="W46" s="415">
        <f>-IFERROR((W38+W39)/Impostos!W55,0)</f>
        <v>0.33999940287273939</v>
      </c>
      <c r="X46" s="415">
        <f>-IFERROR((X38+X39)/Impostos!X55,0)</f>
        <v>0.3399994106228153</v>
      </c>
      <c r="Y46" s="415">
        <f>-IFERROR((Y38+Y39)/Impostos!Y55,0)</f>
        <v>0.3399993898234478</v>
      </c>
      <c r="Z46" s="415">
        <f>-IFERROR((Z38+Z39)/Impostos!Z55,0)</f>
        <v>0.33999939330181062</v>
      </c>
      <c r="AA46" s="415">
        <f>-IFERROR((AA38+AA39)/Impostos!AA55,0)</f>
        <v>0.33999940380440891</v>
      </c>
      <c r="AB46" s="415">
        <f>-IFERROR((AB38+AB39)/Impostos!AB55,0)</f>
        <v>0.33999941343199269</v>
      </c>
      <c r="AC46" s="415">
        <f>-IFERROR((AC38+AC39)/Impostos!AC55,0)</f>
        <v>0.33999942253407356</v>
      </c>
      <c r="AD46" s="415">
        <f>-IFERROR((AD38+AD39)/Impostos!AD55,0)</f>
        <v>0.3399994313820347</v>
      </c>
      <c r="AE46" s="415">
        <f>-IFERROR((AE38+AE39)/Impostos!AE55,0)</f>
        <v>0.33999943998546261</v>
      </c>
      <c r="AF46" s="415">
        <f>-IFERROR((AF38+AF39)/Impostos!AF55,0)</f>
        <v>0.3399994483468492</v>
      </c>
      <c r="AG46" s="415">
        <f>-IFERROR((AG38+AG39)/Impostos!AG55,0)</f>
        <v>0.33999945647602919</v>
      </c>
      <c r="AH46" s="415">
        <f>-IFERROR((AH38+AH39)/Impostos!AH55,0)</f>
        <v>0.33999946255258973</v>
      </c>
      <c r="AI46" s="415">
        <f>-IFERROR((AI38+AI39)/Impostos!AI55,0)</f>
        <v>0.33999947489625926</v>
      </c>
      <c r="AJ46" s="415">
        <f>-IFERROR((AJ38+AJ39)/Impostos!AJ55,0)</f>
        <v>0.33999954493485152</v>
      </c>
      <c r="AK46" s="415">
        <f>-IFERROR((AK38+AK39)/Impostos!AK55,0)</f>
        <v>0.33999957688496441</v>
      </c>
      <c r="AL46" s="415">
        <f>-IFERROR((AL38+AL39)/Impostos!AL55,0)</f>
        <v>0.33999957624290006</v>
      </c>
      <c r="AM46" s="415">
        <f>-IFERROR((AM38+AM39)/Impostos!AM55,0)</f>
        <v>0.33999957528577635</v>
      </c>
      <c r="AN46" s="415">
        <f>-IFERROR((AN38+AN39)/Impostos!AN55,0)</f>
        <v>0.33999957538745129</v>
      </c>
      <c r="AO46" s="415">
        <f>-IFERROR((AO38+AO39)/Impostos!AO55,0)</f>
        <v>0.33999957553880056</v>
      </c>
      <c r="AP46" s="415">
        <f>-IFERROR((AP38+AP39)/Impostos!AP55,0)</f>
        <v>0.33999957565471478</v>
      </c>
      <c r="AQ46" s="415">
        <f>-IFERROR((AQ38+AQ39)/Impostos!AQ55,0)</f>
        <v>0.3399996114370743</v>
      </c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50"/>
      <c r="BG46" s="50"/>
      <c r="BH46" s="50"/>
      <c r="BI46" s="50"/>
      <c r="BJ46" s="50"/>
      <c r="BK46" s="50"/>
    </row>
    <row r="47" spans="1:63" ht="15.75" customHeight="1">
      <c r="A47" s="50"/>
      <c r="B47" s="50"/>
      <c r="C47" s="50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0"/>
      <c r="BG47" s="50"/>
      <c r="BH47" s="50"/>
      <c r="BI47" s="50"/>
      <c r="BJ47" s="50"/>
      <c r="BK47" s="50"/>
    </row>
    <row r="48" spans="1:63" ht="15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396"/>
      <c r="BI48" s="396"/>
      <c r="BJ48" s="396"/>
      <c r="BK48" s="396"/>
    </row>
    <row r="49" spans="1:63" ht="15.75" hidden="1" customHeight="1">
      <c r="A49" s="50"/>
      <c r="B49" s="210"/>
      <c r="C49" s="210"/>
      <c r="D49" s="211"/>
      <c r="E49" s="212"/>
      <c r="F49" s="212"/>
      <c r="G49" s="212"/>
      <c r="H49" s="212"/>
      <c r="I49" s="212"/>
      <c r="J49" s="212"/>
      <c r="K49" s="212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133"/>
      <c r="AM49" s="133"/>
      <c r="AN49" s="133"/>
      <c r="AO49" s="133"/>
      <c r="AP49" s="133"/>
      <c r="AQ49" s="133"/>
      <c r="AR49" s="297"/>
      <c r="AS49" s="297"/>
      <c r="AT49" s="297"/>
      <c r="AU49" s="297"/>
      <c r="AV49" s="396"/>
      <c r="AW49" s="396"/>
      <c r="AX49" s="396"/>
      <c r="AY49" s="396"/>
      <c r="AZ49" s="396"/>
      <c r="BA49" s="396"/>
      <c r="BB49" s="396"/>
      <c r="BC49" s="396"/>
      <c r="BD49" s="396"/>
      <c r="BE49" s="396"/>
      <c r="BF49" s="396"/>
      <c r="BG49" s="396"/>
      <c r="BH49" s="396"/>
      <c r="BI49" s="396"/>
      <c r="BJ49" s="396"/>
      <c r="BK49" s="396"/>
    </row>
    <row r="50" spans="1:63" ht="15.75" hidden="1" customHeight="1">
      <c r="A50" s="50"/>
      <c r="B50" s="50"/>
      <c r="C50" s="50"/>
      <c r="D50" s="50"/>
      <c r="E50" s="50"/>
      <c r="F50" s="50"/>
      <c r="G50" s="50"/>
      <c r="H50" s="399"/>
      <c r="I50" s="399"/>
      <c r="J50" s="399"/>
      <c r="K50" s="399"/>
      <c r="L50" s="399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423"/>
      <c r="AM50" s="423"/>
      <c r="AN50" s="423"/>
      <c r="AO50" s="423"/>
      <c r="AP50" s="423"/>
      <c r="AQ50" s="423"/>
      <c r="AR50" s="396"/>
      <c r="AS50" s="396"/>
      <c r="AT50" s="396"/>
      <c r="AU50" s="396"/>
      <c r="AV50" s="396"/>
      <c r="AW50" s="396"/>
      <c r="AX50" s="396"/>
      <c r="AY50" s="396"/>
      <c r="AZ50" s="396"/>
      <c r="BA50" s="396"/>
      <c r="BB50" s="396"/>
      <c r="BC50" s="396"/>
      <c r="BD50" s="396"/>
      <c r="BE50" s="396"/>
      <c r="BF50" s="396"/>
      <c r="BG50" s="396"/>
      <c r="BH50" s="396"/>
      <c r="BI50" s="396"/>
      <c r="BJ50" s="396"/>
      <c r="BK50" s="396"/>
    </row>
    <row r="51" spans="1:63" ht="15.75" hidden="1" customHeight="1">
      <c r="A51" s="50"/>
      <c r="B51" s="50"/>
      <c r="C51" s="50"/>
      <c r="D51" s="50"/>
      <c r="E51" s="50"/>
      <c r="F51" s="50"/>
      <c r="G51" s="50"/>
      <c r="H51" s="399"/>
      <c r="I51" s="399"/>
      <c r="J51" s="399"/>
      <c r="K51" s="399"/>
      <c r="L51" s="399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6"/>
      <c r="BB51" s="396"/>
      <c r="BC51" s="396"/>
      <c r="BD51" s="396"/>
      <c r="BE51" s="396"/>
      <c r="BF51" s="396"/>
      <c r="BG51" s="396"/>
      <c r="BH51" s="396"/>
      <c r="BI51" s="396"/>
      <c r="BJ51" s="396"/>
      <c r="BK51" s="396"/>
    </row>
    <row r="52" spans="1:63" ht="15.75" hidden="1" customHeight="1">
      <c r="A52" s="50"/>
      <c r="B52" s="50"/>
      <c r="C52" s="50"/>
      <c r="D52" s="50"/>
      <c r="E52" s="50"/>
      <c r="F52" s="50"/>
      <c r="G52" s="50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50"/>
      <c r="BG52" s="50"/>
      <c r="BH52" s="50"/>
      <c r="BI52" s="50"/>
      <c r="BJ52" s="50"/>
      <c r="BK52" s="50"/>
    </row>
    <row r="53" spans="1:63" ht="15.75" hidden="1" customHeight="1">
      <c r="A53" s="50"/>
      <c r="B53" s="50"/>
      <c r="C53" s="50"/>
      <c r="D53" s="50"/>
      <c r="E53" s="50"/>
      <c r="F53" s="50"/>
      <c r="G53" s="50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50"/>
      <c r="BG53" s="50"/>
      <c r="BH53" s="50"/>
      <c r="BI53" s="50"/>
      <c r="BJ53" s="50"/>
      <c r="BK53" s="50"/>
    </row>
    <row r="54" spans="1:63" ht="15.75" hidden="1" customHeight="1">
      <c r="A54" s="50"/>
      <c r="B54" s="50"/>
      <c r="C54" s="50"/>
      <c r="D54" s="50"/>
      <c r="E54" s="50"/>
      <c r="F54" s="50"/>
      <c r="G54" s="50"/>
      <c r="H54" s="50"/>
      <c r="I54" s="133"/>
      <c r="J54" s="133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</row>
    <row r="55" spans="1:63" ht="15.75" hidden="1" customHeight="1">
      <c r="A55" s="50"/>
      <c r="B55" s="50"/>
      <c r="C55" s="50"/>
      <c r="D55" s="50"/>
      <c r="E55" s="50"/>
      <c r="F55" s="50"/>
      <c r="G55" s="50"/>
      <c r="H55" s="50"/>
      <c r="I55" s="133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</row>
    <row r="56" spans="1:63" ht="15.75" hidden="1" customHeight="1">
      <c r="A56" s="50"/>
      <c r="B56" s="50"/>
      <c r="C56" s="50"/>
      <c r="D56" s="50"/>
      <c r="E56" s="50"/>
      <c r="F56" s="50"/>
      <c r="G56" s="50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50"/>
      <c r="BG56" s="50"/>
      <c r="BH56" s="50"/>
      <c r="BI56" s="50"/>
      <c r="BJ56" s="50"/>
      <c r="BK56" s="50"/>
    </row>
    <row r="57" spans="1:63" ht="15.75" hidden="1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</row>
    <row r="58" spans="1:63" ht="15.75" hidden="1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</row>
    <row r="59" spans="1:63" ht="15.75" hidden="1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</row>
    <row r="60" spans="1:63" ht="15.75" hidden="1" customHeight="1">
      <c r="A60" s="50"/>
      <c r="B60" s="210"/>
      <c r="C60" s="210"/>
      <c r="D60" s="211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50"/>
      <c r="BG60" s="50"/>
      <c r="BH60" s="50"/>
      <c r="BI60" s="50"/>
      <c r="BJ60" s="50"/>
      <c r="BK60" s="50"/>
    </row>
    <row r="61" spans="1:63" ht="15.75" hidden="1" customHeight="1">
      <c r="A61" s="50"/>
      <c r="B61" s="50"/>
      <c r="C61" s="50"/>
      <c r="D61" s="50"/>
      <c r="E61" s="50"/>
      <c r="F61" s="50"/>
      <c r="G61" s="50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50"/>
      <c r="BG61" s="50"/>
      <c r="BH61" s="50"/>
      <c r="BI61" s="50"/>
      <c r="BJ61" s="50"/>
      <c r="BK61" s="50"/>
    </row>
    <row r="62" spans="1:63" ht="15.75" hidden="1" customHeight="1">
      <c r="A62" s="50"/>
      <c r="B62" s="50"/>
      <c r="C62" s="50"/>
      <c r="D62" s="50"/>
      <c r="E62" s="50"/>
      <c r="F62" s="50"/>
      <c r="G62" s="50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50"/>
      <c r="BG62" s="50"/>
      <c r="BH62" s="50"/>
      <c r="BI62" s="50"/>
      <c r="BJ62" s="50"/>
      <c r="BK62" s="50"/>
    </row>
    <row r="63" spans="1:63" ht="15.75" hidden="1" customHeight="1">
      <c r="A63" s="50"/>
      <c r="B63" s="50"/>
      <c r="C63" s="50"/>
      <c r="D63" s="50"/>
      <c r="E63" s="50"/>
      <c r="F63" s="50"/>
      <c r="G63" s="50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50"/>
      <c r="BG63" s="50"/>
      <c r="BH63" s="50"/>
      <c r="BI63" s="50"/>
      <c r="BJ63" s="50"/>
      <c r="BK63" s="50"/>
    </row>
    <row r="64" spans="1:63" ht="15.75" hidden="1" customHeight="1">
      <c r="A64" s="50"/>
      <c r="B64" s="50"/>
      <c r="C64" s="50"/>
      <c r="D64" s="50"/>
      <c r="E64" s="50"/>
      <c r="F64" s="50"/>
      <c r="G64" s="50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50"/>
      <c r="BG64" s="50"/>
      <c r="BH64" s="50"/>
      <c r="BI64" s="50"/>
      <c r="BJ64" s="50"/>
      <c r="BK64" s="50"/>
    </row>
    <row r="65" spans="1:63" ht="15.75" hidden="1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</row>
    <row r="66" spans="1:63" ht="15.75" hidden="1" customHeight="1">
      <c r="A66" s="50"/>
      <c r="B66" s="50"/>
      <c r="C66" s="50"/>
      <c r="D66" s="50"/>
      <c r="E66" s="50"/>
      <c r="F66" s="50"/>
      <c r="G66" s="50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50"/>
      <c r="BG66" s="50"/>
      <c r="BH66" s="50"/>
      <c r="BI66" s="50"/>
      <c r="BJ66" s="50"/>
      <c r="BK66" s="50"/>
    </row>
    <row r="67" spans="1:63" ht="15.75" hidden="1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</row>
    <row r="68" spans="1:63" ht="15.75" hidden="1" customHeight="1">
      <c r="A68" s="121"/>
      <c r="B68" s="394"/>
      <c r="C68" s="121"/>
      <c r="D68" s="121"/>
      <c r="E68" s="398"/>
      <c r="F68" s="398"/>
      <c r="G68" s="398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121"/>
      <c r="BG68" s="121"/>
      <c r="BH68" s="121"/>
      <c r="BI68" s="121"/>
      <c r="BJ68" s="121"/>
      <c r="BK68" s="121"/>
    </row>
    <row r="69" spans="1:63" ht="15.75" hidden="1" customHeight="1">
      <c r="A69" s="50"/>
      <c r="B69" s="121"/>
      <c r="C69" s="50"/>
      <c r="D69" s="50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50"/>
      <c r="BG69" s="50"/>
      <c r="BH69" s="50"/>
      <c r="BI69" s="50"/>
      <c r="BJ69" s="50"/>
      <c r="BK69" s="50"/>
    </row>
    <row r="70" spans="1:63" ht="15.75" hidden="1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</row>
    <row r="71" spans="1:63" ht="15.75" hidden="1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</row>
    <row r="72" spans="1:63" ht="15.75" hidden="1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</row>
    <row r="73" spans="1:63" ht="15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</row>
    <row r="74" spans="1:63" ht="15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</row>
    <row r="75" spans="1:63" ht="15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</row>
    <row r="76" spans="1:63" ht="15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</row>
    <row r="77" spans="1:63" ht="15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</row>
    <row r="78" spans="1:63" ht="15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</row>
    <row r="79" spans="1:63" ht="15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</row>
    <row r="80" spans="1:63" ht="15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</row>
    <row r="81" spans="1:63" ht="15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</row>
    <row r="82" spans="1:63" ht="15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</row>
    <row r="83" spans="1:63" ht="15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</row>
    <row r="84" spans="1:63" ht="15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</row>
    <row r="85" spans="1:63" ht="15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</row>
    <row r="86" spans="1:63" ht="15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</row>
    <row r="87" spans="1:63" ht="15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</row>
    <row r="88" spans="1:63" ht="15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</row>
    <row r="89" spans="1:63" ht="15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</row>
    <row r="90" spans="1:63" ht="15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</row>
    <row r="91" spans="1:63" ht="15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</row>
    <row r="92" spans="1:63" ht="15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</row>
    <row r="93" spans="1:63" ht="15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</row>
    <row r="94" spans="1:63" ht="15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</row>
    <row r="95" spans="1:63" ht="15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</row>
    <row r="96" spans="1:63" ht="15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</row>
    <row r="97" spans="1:63" ht="15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</row>
    <row r="98" spans="1:63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</row>
    <row r="99" spans="1:63" ht="15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</row>
    <row r="100" spans="1:63" ht="15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</row>
    <row r="101" spans="1:63" ht="15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</row>
    <row r="102" spans="1:63" ht="15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</row>
    <row r="103" spans="1:63" ht="15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</row>
    <row r="104" spans="1:63" ht="15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</row>
    <row r="105" spans="1:63" ht="15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</row>
    <row r="106" spans="1:63" ht="15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</row>
    <row r="107" spans="1:63" ht="15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</row>
    <row r="108" spans="1:63" ht="15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</row>
    <row r="109" spans="1:63" ht="15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</row>
    <row r="110" spans="1:63" ht="15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</row>
    <row r="111" spans="1:63" ht="15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</row>
    <row r="112" spans="1:63" ht="15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</row>
    <row r="113" spans="1:63" ht="15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</row>
    <row r="114" spans="1:63" ht="15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</row>
    <row r="115" spans="1:63" ht="15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</row>
    <row r="116" spans="1:63" ht="15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</row>
    <row r="117" spans="1:63" ht="15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</row>
    <row r="118" spans="1:63" ht="15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</row>
    <row r="119" spans="1:63" ht="15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</row>
    <row r="120" spans="1:63" ht="15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</row>
    <row r="121" spans="1:63" ht="15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</row>
    <row r="122" spans="1:63" ht="15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</row>
    <row r="123" spans="1:63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</row>
    <row r="124" spans="1:63" ht="15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</row>
    <row r="125" spans="1:63" ht="15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</row>
    <row r="126" spans="1:63" ht="15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</row>
    <row r="127" spans="1:63" ht="15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</row>
    <row r="128" spans="1:63" ht="15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</row>
    <row r="129" spans="1:63" ht="15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</row>
    <row r="130" spans="1:63" ht="15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</row>
    <row r="131" spans="1:63" ht="15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</row>
    <row r="132" spans="1:63" ht="15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</row>
    <row r="133" spans="1:63" ht="15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</row>
    <row r="134" spans="1:63" ht="15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</row>
    <row r="135" spans="1:63" ht="15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</row>
    <row r="136" spans="1:63" ht="15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</row>
    <row r="137" spans="1:63" ht="15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</row>
    <row r="138" spans="1:63" ht="15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</row>
    <row r="139" spans="1:63" ht="15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</row>
    <row r="140" spans="1:63" ht="15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</row>
    <row r="141" spans="1:63" ht="15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</row>
    <row r="142" spans="1:63" ht="15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</row>
    <row r="143" spans="1:63" ht="15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</row>
    <row r="144" spans="1:63" ht="15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</row>
    <row r="145" spans="1:63" ht="15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</row>
    <row r="146" spans="1:63" ht="15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</row>
    <row r="147" spans="1:63" ht="15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</row>
    <row r="148" spans="1:63" ht="15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</row>
    <row r="149" spans="1:63" ht="15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</row>
    <row r="150" spans="1:63" ht="15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</row>
    <row r="151" spans="1:63" ht="15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</row>
    <row r="152" spans="1:63" ht="15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</row>
    <row r="153" spans="1:63" ht="15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</row>
    <row r="154" spans="1:63" ht="15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</row>
    <row r="155" spans="1:63" ht="15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</row>
    <row r="156" spans="1:63" ht="15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</row>
    <row r="157" spans="1:63" ht="15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</row>
    <row r="158" spans="1:63" ht="15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</row>
    <row r="159" spans="1:63" ht="15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</row>
    <row r="160" spans="1:63" ht="15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</row>
    <row r="161" spans="1:63" ht="15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</row>
    <row r="162" spans="1:63" ht="15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</row>
    <row r="163" spans="1:63" ht="15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</row>
    <row r="164" spans="1:63" ht="15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</row>
    <row r="165" spans="1:63" ht="15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</row>
    <row r="166" spans="1:63" ht="15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</row>
    <row r="167" spans="1:63" ht="15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</row>
    <row r="168" spans="1:63" ht="15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</row>
    <row r="169" spans="1:63" ht="15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</row>
    <row r="170" spans="1:63" ht="15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</row>
    <row r="171" spans="1:63" ht="15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</row>
    <row r="172" spans="1:63" ht="15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</row>
    <row r="173" spans="1:63" ht="15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</row>
    <row r="174" spans="1:63" ht="15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</row>
    <row r="175" spans="1:63" ht="15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</row>
    <row r="176" spans="1:63" ht="15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</row>
    <row r="177" spans="1:63" ht="15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</row>
    <row r="178" spans="1:63" ht="15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</row>
    <row r="179" spans="1:63" ht="15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</row>
    <row r="180" spans="1:63" ht="15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</row>
    <row r="181" spans="1:63" ht="15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</row>
    <row r="182" spans="1:63" ht="15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</row>
    <row r="183" spans="1:63" ht="15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</row>
    <row r="184" spans="1:63" ht="15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</row>
    <row r="185" spans="1:63" ht="15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</row>
    <row r="186" spans="1:63" ht="15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</row>
    <row r="187" spans="1:63" ht="15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</row>
    <row r="188" spans="1:63" ht="15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</row>
    <row r="189" spans="1:63" ht="15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</row>
    <row r="190" spans="1:63" ht="15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</row>
    <row r="191" spans="1:63" ht="15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</row>
    <row r="192" spans="1:63" ht="15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</row>
    <row r="193" spans="1:63" ht="15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</row>
    <row r="194" spans="1:63" ht="15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</row>
    <row r="195" spans="1:63" ht="15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</row>
    <row r="196" spans="1:63" ht="15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</row>
    <row r="197" spans="1:63" ht="15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</row>
    <row r="198" spans="1:63" ht="15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</row>
    <row r="199" spans="1:63" ht="15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</row>
    <row r="200" spans="1:63" ht="15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</row>
    <row r="201" spans="1:63" ht="15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</row>
    <row r="202" spans="1:63" ht="15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</row>
    <row r="203" spans="1:63" ht="15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</row>
    <row r="204" spans="1:63" ht="15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</row>
    <row r="205" spans="1:63" ht="15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</row>
    <row r="206" spans="1:63" ht="15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</row>
    <row r="207" spans="1:63" ht="15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</row>
    <row r="208" spans="1:63" ht="15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</row>
    <row r="209" spans="1:63" ht="15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</row>
    <row r="210" spans="1:63" ht="15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</row>
    <row r="211" spans="1:63" ht="15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</row>
    <row r="212" spans="1:63" ht="15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</row>
    <row r="213" spans="1:63" ht="15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</row>
    <row r="214" spans="1:63" ht="15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</row>
    <row r="215" spans="1:63" ht="15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</row>
    <row r="216" spans="1:63" ht="15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</row>
    <row r="217" spans="1:63" ht="15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</row>
    <row r="218" spans="1:63" ht="15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</row>
    <row r="219" spans="1:63" ht="15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</row>
    <row r="220" spans="1:63" ht="15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</row>
    <row r="221" spans="1:63" ht="15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</row>
    <row r="222" spans="1:63" ht="15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</row>
    <row r="223" spans="1:63" ht="15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</row>
    <row r="224" spans="1:63" ht="15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</row>
    <row r="225" spans="1:63" ht="15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</row>
    <row r="226" spans="1:63" ht="15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</row>
    <row r="227" spans="1:63" ht="15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</row>
    <row r="228" spans="1:63" ht="15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</row>
    <row r="229" spans="1:63" ht="15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</row>
    <row r="230" spans="1:63" ht="15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</row>
    <row r="231" spans="1:63" ht="15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</row>
    <row r="232" spans="1:63" ht="15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</row>
    <row r="233" spans="1:63" ht="15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</row>
    <row r="234" spans="1:63" ht="15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</row>
    <row r="235" spans="1:63" ht="15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</row>
    <row r="236" spans="1:63" ht="15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</row>
    <row r="237" spans="1:63" ht="15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</row>
    <row r="238" spans="1:63" ht="15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</row>
    <row r="239" spans="1:63" ht="15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</row>
    <row r="240" spans="1:63" ht="15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</row>
    <row r="241" spans="1:63" ht="15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</row>
    <row r="242" spans="1:63" ht="15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</row>
    <row r="243" spans="1:63" ht="15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</row>
    <row r="244" spans="1:63" ht="15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</row>
    <row r="245" spans="1:63" ht="15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</row>
    <row r="246" spans="1:63" ht="15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</row>
    <row r="247" spans="1:63" ht="15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</row>
    <row r="248" spans="1:63" ht="15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</row>
    <row r="249" spans="1:63" ht="15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</row>
    <row r="250" spans="1:63" ht="15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</row>
    <row r="251" spans="1:63" ht="15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</row>
    <row r="252" spans="1:63" ht="15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</row>
    <row r="253" spans="1:63" ht="15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</row>
    <row r="254" spans="1:63" ht="15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</row>
    <row r="255" spans="1:63" ht="15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</row>
    <row r="256" spans="1:63" ht="15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</row>
    <row r="257" spans="1:63" ht="15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</row>
    <row r="258" spans="1:63" ht="15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</row>
    <row r="259" spans="1:63" ht="15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</row>
    <row r="260" spans="1:63" ht="15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</row>
    <row r="261" spans="1:63" ht="15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</row>
    <row r="262" spans="1:63" ht="15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</row>
    <row r="263" spans="1:63" ht="15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</row>
    <row r="264" spans="1:63" ht="15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</row>
    <row r="265" spans="1:63" ht="15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</row>
    <row r="266" spans="1:63" ht="15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</row>
    <row r="267" spans="1:63" ht="15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</row>
    <row r="268" spans="1:63" ht="15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</row>
    <row r="269" spans="1:63" ht="15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</row>
    <row r="270" spans="1:63" ht="15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</row>
    <row r="271" spans="1:63" ht="15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</row>
    <row r="272" spans="1:63" ht="15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</row>
    <row r="273" spans="1:63" ht="15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</row>
    <row r="274" spans="1:63" ht="15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</row>
    <row r="275" spans="1:63" ht="15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</row>
    <row r="276" spans="1:63" ht="15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</row>
    <row r="277" spans="1:63" ht="15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</row>
    <row r="278" spans="1:63" ht="15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</row>
    <row r="279" spans="1:63" ht="15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</row>
    <row r="280" spans="1:63" ht="15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</row>
    <row r="281" spans="1:63" ht="15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</row>
    <row r="282" spans="1:63" ht="15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</row>
    <row r="283" spans="1:63" ht="15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</row>
    <row r="284" spans="1:63" ht="15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</row>
    <row r="285" spans="1:63" ht="15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</row>
    <row r="286" spans="1:63" ht="15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</row>
    <row r="287" spans="1:63" ht="15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</row>
    <row r="288" spans="1:63" ht="15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</row>
    <row r="289" spans="1:63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</row>
    <row r="290" spans="1:63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</row>
    <row r="291" spans="1:63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</row>
    <row r="292" spans="1:63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</row>
    <row r="293" spans="1:63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</row>
    <row r="294" spans="1:63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</row>
    <row r="295" spans="1:63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</row>
    <row r="296" spans="1:63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</row>
    <row r="297" spans="1:63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</row>
    <row r="298" spans="1:63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</row>
    <row r="299" spans="1:63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</row>
    <row r="300" spans="1:63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</row>
    <row r="301" spans="1:63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</row>
    <row r="302" spans="1:63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</row>
    <row r="303" spans="1:63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</row>
    <row r="304" spans="1:63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</row>
    <row r="305" spans="1:63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</row>
    <row r="306" spans="1:63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</row>
    <row r="307" spans="1:63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</row>
    <row r="308" spans="1:63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</row>
    <row r="309" spans="1:63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</row>
    <row r="310" spans="1:63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</row>
    <row r="311" spans="1:63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</row>
    <row r="312" spans="1:63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</row>
    <row r="313" spans="1:63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</row>
    <row r="314" spans="1:63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</row>
    <row r="315" spans="1:63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</row>
    <row r="316" spans="1:63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</row>
    <row r="317" spans="1:63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</row>
    <row r="318" spans="1:63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</row>
    <row r="319" spans="1:63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</row>
    <row r="320" spans="1:63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</row>
    <row r="321" spans="1:63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</row>
    <row r="322" spans="1:63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</row>
    <row r="323" spans="1:63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</row>
    <row r="324" spans="1:63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</row>
    <row r="325" spans="1:63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</row>
    <row r="326" spans="1:63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</row>
    <row r="327" spans="1:63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</row>
    <row r="328" spans="1:63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</row>
    <row r="329" spans="1:63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</row>
    <row r="330" spans="1:63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</row>
    <row r="331" spans="1:63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</row>
    <row r="332" spans="1:63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</row>
    <row r="333" spans="1:63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</row>
    <row r="334" spans="1:63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</row>
    <row r="335" spans="1:63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</row>
    <row r="336" spans="1:63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</row>
    <row r="337" spans="1:63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</row>
    <row r="338" spans="1:63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</row>
    <row r="339" spans="1:63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</row>
    <row r="340" spans="1:63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</row>
    <row r="341" spans="1:63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</row>
    <row r="342" spans="1:63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</row>
    <row r="343" spans="1:63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</row>
    <row r="344" spans="1:63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</row>
    <row r="345" spans="1:63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</row>
    <row r="346" spans="1:63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</row>
    <row r="347" spans="1:63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</row>
    <row r="348" spans="1:63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</row>
    <row r="349" spans="1:63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</row>
    <row r="350" spans="1:63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</row>
    <row r="351" spans="1:63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</row>
    <row r="352" spans="1:63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</row>
    <row r="353" spans="1:63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</row>
    <row r="354" spans="1:63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</row>
    <row r="355" spans="1:63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</row>
    <row r="356" spans="1:63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</row>
    <row r="357" spans="1:63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</row>
    <row r="358" spans="1:63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</row>
    <row r="359" spans="1:63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</row>
    <row r="360" spans="1:63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</row>
    <row r="361" spans="1:63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</row>
    <row r="362" spans="1:63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</row>
    <row r="363" spans="1:63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</row>
    <row r="364" spans="1:63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</row>
    <row r="365" spans="1:63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</row>
    <row r="366" spans="1:63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</row>
    <row r="367" spans="1:63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</row>
    <row r="368" spans="1:63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</row>
    <row r="369" spans="1:63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</row>
    <row r="370" spans="1:63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</row>
    <row r="371" spans="1:63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</row>
    <row r="372" spans="1:63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</row>
    <row r="373" spans="1:63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</row>
    <row r="374" spans="1:63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</row>
    <row r="375" spans="1:63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</row>
    <row r="376" spans="1:63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</row>
    <row r="377" spans="1:63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</row>
    <row r="378" spans="1:63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</row>
    <row r="379" spans="1:63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</row>
    <row r="380" spans="1:63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</row>
    <row r="381" spans="1:63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</row>
    <row r="382" spans="1:63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</row>
    <row r="383" spans="1:63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</row>
    <row r="384" spans="1:63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</row>
    <row r="385" spans="1:63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</row>
    <row r="386" spans="1:63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</row>
    <row r="387" spans="1:63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</row>
    <row r="388" spans="1:63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</row>
    <row r="389" spans="1:63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</row>
    <row r="390" spans="1:63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</row>
    <row r="391" spans="1:63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</row>
    <row r="392" spans="1:63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</row>
    <row r="393" spans="1:63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</row>
    <row r="394" spans="1:63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</row>
    <row r="395" spans="1:63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</row>
    <row r="396" spans="1:63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</row>
    <row r="397" spans="1:63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</row>
    <row r="398" spans="1:63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</row>
    <row r="399" spans="1:63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</row>
    <row r="400" spans="1:63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</row>
    <row r="401" spans="1:63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</row>
    <row r="402" spans="1:63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</row>
    <row r="403" spans="1:63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</row>
    <row r="404" spans="1:63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</row>
    <row r="405" spans="1:63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</row>
    <row r="406" spans="1:63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</row>
    <row r="407" spans="1:63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</row>
    <row r="408" spans="1:63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</row>
    <row r="409" spans="1:63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</row>
    <row r="410" spans="1:63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</row>
    <row r="411" spans="1:63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</row>
    <row r="412" spans="1:63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</row>
    <row r="413" spans="1:63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</row>
    <row r="414" spans="1:63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</row>
    <row r="415" spans="1:63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</row>
    <row r="416" spans="1:63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</row>
    <row r="417" spans="1:63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</row>
    <row r="418" spans="1:63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</row>
    <row r="419" spans="1:63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</row>
    <row r="420" spans="1:63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</row>
    <row r="421" spans="1:63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</row>
    <row r="422" spans="1:63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</row>
    <row r="423" spans="1:63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</row>
    <row r="424" spans="1:63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</row>
    <row r="425" spans="1:63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</row>
    <row r="426" spans="1:63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</row>
    <row r="427" spans="1:63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</row>
    <row r="428" spans="1:63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</row>
    <row r="429" spans="1:63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</row>
    <row r="430" spans="1:63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</row>
    <row r="431" spans="1:63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</row>
    <row r="432" spans="1:63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</row>
    <row r="433" spans="1:63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</row>
    <row r="434" spans="1:63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</row>
    <row r="435" spans="1:63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</row>
    <row r="436" spans="1:63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</row>
    <row r="437" spans="1:63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</row>
    <row r="438" spans="1:63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</row>
    <row r="439" spans="1:63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</row>
    <row r="440" spans="1:63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</row>
    <row r="441" spans="1:63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</row>
    <row r="442" spans="1:63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</row>
    <row r="443" spans="1:63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</row>
    <row r="444" spans="1:63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</row>
    <row r="445" spans="1:63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</row>
    <row r="446" spans="1:63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</row>
    <row r="447" spans="1:63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</row>
    <row r="448" spans="1:63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</row>
    <row r="449" spans="1:63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</row>
    <row r="450" spans="1:63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</row>
    <row r="451" spans="1:63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</row>
    <row r="452" spans="1:63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</row>
    <row r="453" spans="1:63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</row>
    <row r="454" spans="1:63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</row>
    <row r="455" spans="1:63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</row>
    <row r="456" spans="1:63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</row>
    <row r="457" spans="1:63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</row>
    <row r="458" spans="1:63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</row>
    <row r="459" spans="1:63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</row>
    <row r="460" spans="1:63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</row>
    <row r="461" spans="1:63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</row>
    <row r="462" spans="1:63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</row>
    <row r="463" spans="1:63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</row>
    <row r="464" spans="1:63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</row>
    <row r="465" spans="1:63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</row>
    <row r="466" spans="1:63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</row>
    <row r="467" spans="1:63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</row>
    <row r="468" spans="1:63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</row>
    <row r="469" spans="1:63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</row>
    <row r="470" spans="1:63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</row>
    <row r="471" spans="1:63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</row>
    <row r="472" spans="1:63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</row>
    <row r="473" spans="1:63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</row>
    <row r="474" spans="1:63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</row>
    <row r="475" spans="1:63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</row>
    <row r="476" spans="1:63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</row>
    <row r="477" spans="1:63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</row>
    <row r="478" spans="1:63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</row>
    <row r="479" spans="1:63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</row>
    <row r="480" spans="1:63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</row>
    <row r="481" spans="1:63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</row>
    <row r="482" spans="1:63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</row>
    <row r="483" spans="1:63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</row>
    <row r="484" spans="1:63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</row>
    <row r="485" spans="1:63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</row>
    <row r="486" spans="1:63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</row>
    <row r="487" spans="1:63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</row>
    <row r="488" spans="1:63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</row>
    <row r="489" spans="1:63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</row>
    <row r="490" spans="1:63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</row>
    <row r="491" spans="1:63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</row>
    <row r="492" spans="1:63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</row>
    <row r="493" spans="1:63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</row>
    <row r="494" spans="1:63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</row>
    <row r="495" spans="1:63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</row>
    <row r="496" spans="1:63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</row>
    <row r="497" spans="1:63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</row>
    <row r="498" spans="1:63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</row>
    <row r="499" spans="1:63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</row>
    <row r="500" spans="1:63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</row>
    <row r="501" spans="1:63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</row>
    <row r="502" spans="1:63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</row>
    <row r="503" spans="1:63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</row>
    <row r="504" spans="1:63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</row>
    <row r="505" spans="1:63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</row>
    <row r="506" spans="1:63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</row>
    <row r="507" spans="1:63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</row>
    <row r="508" spans="1:63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</row>
    <row r="509" spans="1:63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</row>
    <row r="510" spans="1:63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</row>
    <row r="511" spans="1:63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</row>
    <row r="512" spans="1:63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</row>
    <row r="513" spans="1:63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</row>
    <row r="514" spans="1:63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</row>
    <row r="515" spans="1:63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</row>
    <row r="516" spans="1:63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</row>
    <row r="517" spans="1:63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</row>
    <row r="518" spans="1:63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</row>
    <row r="519" spans="1:63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</row>
    <row r="520" spans="1:63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</row>
    <row r="521" spans="1:63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</row>
    <row r="522" spans="1:63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</row>
    <row r="523" spans="1:63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</row>
    <row r="524" spans="1:63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</row>
    <row r="525" spans="1:63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</row>
    <row r="526" spans="1:63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</row>
    <row r="527" spans="1:63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</row>
    <row r="528" spans="1:63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</row>
    <row r="529" spans="1:63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</row>
    <row r="530" spans="1:63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</row>
    <row r="531" spans="1:63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</row>
    <row r="532" spans="1:63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</row>
    <row r="533" spans="1:63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</row>
    <row r="534" spans="1:63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</row>
    <row r="535" spans="1:63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</row>
    <row r="536" spans="1:63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</row>
    <row r="537" spans="1:63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</row>
    <row r="538" spans="1:63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</row>
    <row r="539" spans="1:63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</row>
    <row r="540" spans="1:63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</row>
    <row r="541" spans="1:63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</row>
    <row r="542" spans="1:63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</row>
    <row r="543" spans="1:63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</row>
    <row r="544" spans="1:63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</row>
    <row r="545" spans="1:63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</row>
    <row r="546" spans="1:63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</row>
    <row r="547" spans="1:63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</row>
    <row r="548" spans="1:63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</row>
    <row r="549" spans="1:63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</row>
    <row r="550" spans="1:63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</row>
    <row r="551" spans="1:63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</row>
    <row r="552" spans="1:63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</row>
    <row r="553" spans="1:63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</row>
    <row r="554" spans="1:63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</row>
    <row r="555" spans="1:63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</row>
    <row r="556" spans="1:63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</row>
    <row r="557" spans="1:63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</row>
    <row r="558" spans="1:63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</row>
    <row r="559" spans="1:63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</row>
    <row r="560" spans="1:63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</row>
    <row r="561" spans="1:63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</row>
    <row r="562" spans="1:63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</row>
    <row r="563" spans="1:63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</row>
    <row r="564" spans="1:63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</row>
    <row r="565" spans="1:63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</row>
    <row r="566" spans="1:63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</row>
    <row r="567" spans="1:63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</row>
    <row r="568" spans="1:63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</row>
    <row r="569" spans="1:63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</row>
    <row r="570" spans="1:63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</row>
    <row r="571" spans="1:63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</row>
    <row r="572" spans="1:63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</row>
    <row r="573" spans="1:63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</row>
    <row r="574" spans="1:63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</row>
    <row r="575" spans="1:63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</row>
    <row r="576" spans="1:63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</row>
    <row r="577" spans="1:63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</row>
    <row r="578" spans="1:63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</row>
    <row r="579" spans="1:63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</row>
    <row r="580" spans="1:63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</row>
    <row r="581" spans="1:63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</row>
    <row r="582" spans="1:63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</row>
    <row r="583" spans="1:63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</row>
    <row r="584" spans="1:63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</row>
    <row r="585" spans="1:63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</row>
    <row r="586" spans="1:63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</row>
    <row r="587" spans="1:63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</row>
    <row r="588" spans="1:63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</row>
    <row r="589" spans="1:63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</row>
    <row r="590" spans="1:63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</row>
    <row r="591" spans="1:63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</row>
    <row r="592" spans="1:63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</row>
    <row r="593" spans="1:63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</row>
    <row r="594" spans="1:63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</row>
    <row r="595" spans="1:63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</row>
    <row r="596" spans="1:63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</row>
    <row r="597" spans="1:63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</row>
    <row r="598" spans="1:63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</row>
    <row r="599" spans="1:63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</row>
    <row r="600" spans="1:63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</row>
    <row r="601" spans="1:63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</row>
    <row r="602" spans="1:63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</row>
    <row r="603" spans="1:63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</row>
    <row r="604" spans="1:63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</row>
    <row r="605" spans="1:63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</row>
    <row r="606" spans="1:63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</row>
    <row r="607" spans="1:63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</row>
    <row r="608" spans="1:63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</row>
    <row r="609" spans="1:63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</row>
    <row r="610" spans="1:63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</row>
    <row r="611" spans="1:63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</row>
    <row r="612" spans="1:63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</row>
    <row r="613" spans="1:63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</row>
    <row r="614" spans="1:63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</row>
    <row r="615" spans="1:63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</row>
    <row r="616" spans="1:63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</row>
    <row r="617" spans="1:63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</row>
    <row r="618" spans="1:63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</row>
    <row r="619" spans="1:63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</row>
    <row r="620" spans="1:63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</row>
    <row r="621" spans="1:63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</row>
    <row r="622" spans="1:63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</row>
    <row r="623" spans="1:63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</row>
    <row r="624" spans="1:63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</row>
    <row r="625" spans="1:63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</row>
    <row r="626" spans="1:63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</row>
    <row r="627" spans="1:63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</row>
    <row r="628" spans="1:63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</row>
    <row r="629" spans="1:63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</row>
    <row r="630" spans="1:63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</row>
    <row r="631" spans="1:63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</row>
    <row r="632" spans="1:63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</row>
    <row r="633" spans="1:63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</row>
    <row r="634" spans="1:63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</row>
    <row r="635" spans="1:63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</row>
    <row r="636" spans="1:63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0"/>
      <c r="BD636" s="50"/>
      <c r="BE636" s="50"/>
      <c r="BF636" s="50"/>
      <c r="BG636" s="50"/>
      <c r="BH636" s="50"/>
      <c r="BI636" s="50"/>
      <c r="BJ636" s="50"/>
      <c r="BK636" s="50"/>
    </row>
    <row r="637" spans="1:63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  <c r="BK637" s="50"/>
    </row>
    <row r="638" spans="1:63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/>
      <c r="BD638" s="50"/>
      <c r="BE638" s="50"/>
      <c r="BF638" s="50"/>
      <c r="BG638" s="50"/>
      <c r="BH638" s="50"/>
      <c r="BI638" s="50"/>
      <c r="BJ638" s="50"/>
      <c r="BK638" s="50"/>
    </row>
    <row r="639" spans="1:63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50"/>
      <c r="BB639" s="50"/>
      <c r="BC639" s="50"/>
      <c r="BD639" s="50"/>
      <c r="BE639" s="50"/>
      <c r="BF639" s="50"/>
      <c r="BG639" s="50"/>
      <c r="BH639" s="50"/>
      <c r="BI639" s="50"/>
      <c r="BJ639" s="50"/>
      <c r="BK639" s="50"/>
    </row>
    <row r="640" spans="1:63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0"/>
      <c r="BD640" s="50"/>
      <c r="BE640" s="50"/>
      <c r="BF640" s="50"/>
      <c r="BG640" s="50"/>
      <c r="BH640" s="50"/>
      <c r="BI640" s="50"/>
      <c r="BJ640" s="50"/>
      <c r="BK640" s="50"/>
    </row>
    <row r="641" spans="1:63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  <c r="BF641" s="50"/>
      <c r="BG641" s="50"/>
      <c r="BH641" s="50"/>
      <c r="BI641" s="50"/>
      <c r="BJ641" s="50"/>
      <c r="BK641" s="50"/>
    </row>
    <row r="642" spans="1:63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0"/>
      <c r="BD642" s="50"/>
      <c r="BE642" s="50"/>
      <c r="BF642" s="50"/>
      <c r="BG642" s="50"/>
      <c r="BH642" s="50"/>
      <c r="BI642" s="50"/>
      <c r="BJ642" s="50"/>
      <c r="BK642" s="50"/>
    </row>
    <row r="643" spans="1:63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0"/>
      <c r="BD643" s="50"/>
      <c r="BE643" s="50"/>
      <c r="BF643" s="50"/>
      <c r="BG643" s="50"/>
      <c r="BH643" s="50"/>
      <c r="BI643" s="50"/>
      <c r="BJ643" s="50"/>
      <c r="BK643" s="50"/>
    </row>
    <row r="644" spans="1:63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0"/>
      <c r="BD644" s="50"/>
      <c r="BE644" s="50"/>
      <c r="BF644" s="50"/>
      <c r="BG644" s="50"/>
      <c r="BH644" s="50"/>
      <c r="BI644" s="50"/>
      <c r="BJ644" s="50"/>
      <c r="BK644" s="50"/>
    </row>
    <row r="645" spans="1:63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0"/>
      <c r="BK645" s="50"/>
    </row>
    <row r="646" spans="1:63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0"/>
      <c r="BD646" s="50"/>
      <c r="BE646" s="50"/>
      <c r="BF646" s="50"/>
      <c r="BG646" s="50"/>
      <c r="BH646" s="50"/>
      <c r="BI646" s="50"/>
      <c r="BJ646" s="50"/>
      <c r="BK646" s="50"/>
    </row>
    <row r="647" spans="1:63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  <c r="BF647" s="50"/>
      <c r="BG647" s="50"/>
      <c r="BH647" s="50"/>
      <c r="BI647" s="50"/>
      <c r="BJ647" s="50"/>
      <c r="BK647" s="50"/>
    </row>
    <row r="648" spans="1:63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D648" s="50"/>
      <c r="BE648" s="50"/>
      <c r="BF648" s="50"/>
      <c r="BG648" s="50"/>
      <c r="BH648" s="50"/>
      <c r="BI648" s="50"/>
      <c r="BJ648" s="50"/>
      <c r="BK648" s="50"/>
    </row>
    <row r="649" spans="1:63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  <c r="BK649" s="50"/>
    </row>
    <row r="650" spans="1:63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D650" s="50"/>
      <c r="BE650" s="50"/>
      <c r="BF650" s="50"/>
      <c r="BG650" s="50"/>
      <c r="BH650" s="50"/>
      <c r="BI650" s="50"/>
      <c r="BJ650" s="50"/>
      <c r="BK650" s="50"/>
    </row>
    <row r="651" spans="1:63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  <c r="BF651" s="50"/>
      <c r="BG651" s="50"/>
      <c r="BH651" s="50"/>
      <c r="BI651" s="50"/>
      <c r="BJ651" s="50"/>
      <c r="BK651" s="50"/>
    </row>
    <row r="652" spans="1:63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  <c r="BK652" s="50"/>
    </row>
    <row r="653" spans="1:63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D653" s="50"/>
      <c r="BE653" s="50"/>
      <c r="BF653" s="50"/>
      <c r="BG653" s="50"/>
      <c r="BH653" s="50"/>
      <c r="BI653" s="50"/>
      <c r="BJ653" s="50"/>
      <c r="BK653" s="50"/>
    </row>
    <row r="654" spans="1:63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D654" s="50"/>
      <c r="BE654" s="50"/>
      <c r="BF654" s="50"/>
      <c r="BG654" s="50"/>
      <c r="BH654" s="50"/>
      <c r="BI654" s="50"/>
      <c r="BJ654" s="50"/>
      <c r="BK654" s="50"/>
    </row>
    <row r="655" spans="1:63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D655" s="50"/>
      <c r="BE655" s="50"/>
      <c r="BF655" s="50"/>
      <c r="BG655" s="50"/>
      <c r="BH655" s="50"/>
      <c r="BI655" s="50"/>
      <c r="BJ655" s="50"/>
      <c r="BK655" s="50"/>
    </row>
    <row r="656" spans="1:63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0"/>
      <c r="BD656" s="50"/>
      <c r="BE656" s="50"/>
      <c r="BF656" s="50"/>
      <c r="BG656" s="50"/>
      <c r="BH656" s="50"/>
      <c r="BI656" s="50"/>
      <c r="BJ656" s="50"/>
      <c r="BK656" s="50"/>
    </row>
    <row r="657" spans="1:63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</row>
    <row r="658" spans="1:63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D658" s="50"/>
      <c r="BE658" s="50"/>
      <c r="BF658" s="50"/>
      <c r="BG658" s="50"/>
      <c r="BH658" s="50"/>
      <c r="BI658" s="50"/>
      <c r="BJ658" s="50"/>
      <c r="BK658" s="50"/>
    </row>
    <row r="659" spans="1:63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  <c r="BK659" s="50"/>
    </row>
    <row r="660" spans="1:63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  <c r="BK660" s="50"/>
    </row>
    <row r="661" spans="1:63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</row>
    <row r="662" spans="1:63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</row>
    <row r="663" spans="1:63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</row>
    <row r="664" spans="1:63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</row>
    <row r="665" spans="1:63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0"/>
      <c r="BD665" s="50"/>
      <c r="BE665" s="50"/>
      <c r="BF665" s="50"/>
      <c r="BG665" s="50"/>
      <c r="BH665" s="50"/>
      <c r="BI665" s="50"/>
      <c r="BJ665" s="50"/>
      <c r="BK665" s="50"/>
    </row>
    <row r="666" spans="1:63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0"/>
      <c r="BD666" s="50"/>
      <c r="BE666" s="50"/>
      <c r="BF666" s="50"/>
      <c r="BG666" s="50"/>
      <c r="BH666" s="50"/>
      <c r="BI666" s="50"/>
      <c r="BJ666" s="50"/>
      <c r="BK666" s="50"/>
    </row>
    <row r="667" spans="1:63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  <c r="BK667" s="50"/>
    </row>
    <row r="668" spans="1:63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  <c r="BK668" s="50"/>
    </row>
    <row r="669" spans="1:63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F669" s="50"/>
      <c r="BG669" s="50"/>
      <c r="BH669" s="50"/>
      <c r="BI669" s="50"/>
      <c r="BJ669" s="50"/>
      <c r="BK669" s="50"/>
    </row>
    <row r="670" spans="1:63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F670" s="50"/>
      <c r="BG670" s="50"/>
      <c r="BH670" s="50"/>
      <c r="BI670" s="50"/>
      <c r="BJ670" s="50"/>
      <c r="BK670" s="50"/>
    </row>
    <row r="671" spans="1:63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E671" s="50"/>
      <c r="BF671" s="50"/>
      <c r="BG671" s="50"/>
      <c r="BH671" s="50"/>
      <c r="BI671" s="50"/>
      <c r="BJ671" s="50"/>
      <c r="BK671" s="50"/>
    </row>
    <row r="672" spans="1:63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  <c r="BH672" s="50"/>
      <c r="BI672" s="50"/>
      <c r="BJ672" s="50"/>
      <c r="BK672" s="50"/>
    </row>
    <row r="673" spans="1:63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</row>
    <row r="674" spans="1:63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  <c r="BK674" s="50"/>
    </row>
    <row r="675" spans="1:63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  <c r="BK675" s="50"/>
    </row>
    <row r="676" spans="1:63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0"/>
      <c r="BD676" s="50"/>
      <c r="BE676" s="50"/>
      <c r="BF676" s="50"/>
      <c r="BG676" s="50"/>
      <c r="BH676" s="50"/>
      <c r="BI676" s="50"/>
      <c r="BJ676" s="50"/>
      <c r="BK676" s="50"/>
    </row>
    <row r="677" spans="1:63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  <c r="BK677" s="50"/>
    </row>
    <row r="678" spans="1:63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F678" s="50"/>
      <c r="BG678" s="50"/>
      <c r="BH678" s="50"/>
      <c r="BI678" s="50"/>
      <c r="BJ678" s="50"/>
      <c r="BK678" s="50"/>
    </row>
    <row r="679" spans="1:63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F679" s="50"/>
      <c r="BG679" s="50"/>
      <c r="BH679" s="50"/>
      <c r="BI679" s="50"/>
      <c r="BJ679" s="50"/>
      <c r="BK679" s="50"/>
    </row>
    <row r="680" spans="1:63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  <c r="BK680" s="50"/>
    </row>
    <row r="681" spans="1:63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  <c r="BK681" s="50"/>
    </row>
    <row r="682" spans="1:63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</row>
    <row r="683" spans="1:63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</row>
    <row r="684" spans="1:63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</row>
    <row r="685" spans="1:63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</row>
    <row r="686" spans="1:63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  <c r="BK686" s="50"/>
    </row>
    <row r="687" spans="1:63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  <c r="BK687" s="50"/>
    </row>
    <row r="688" spans="1:63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</row>
    <row r="689" spans="1:63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</row>
    <row r="690" spans="1:63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</row>
    <row r="691" spans="1:63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</row>
    <row r="692" spans="1:63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</row>
    <row r="693" spans="1:63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</row>
    <row r="694" spans="1:63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F694" s="50"/>
      <c r="BG694" s="50"/>
      <c r="BH694" s="50"/>
      <c r="BI694" s="50"/>
      <c r="BJ694" s="50"/>
      <c r="BK694" s="50"/>
    </row>
    <row r="695" spans="1:63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F695" s="50"/>
      <c r="BG695" s="50"/>
      <c r="BH695" s="50"/>
      <c r="BI695" s="50"/>
      <c r="BJ695" s="50"/>
      <c r="BK695" s="50"/>
    </row>
    <row r="696" spans="1:63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F696" s="50"/>
      <c r="BG696" s="50"/>
      <c r="BH696" s="50"/>
      <c r="BI696" s="50"/>
      <c r="BJ696" s="50"/>
      <c r="BK696" s="50"/>
    </row>
    <row r="697" spans="1:63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  <c r="BK697" s="50"/>
    </row>
    <row r="698" spans="1:63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  <c r="BK698" s="50"/>
    </row>
    <row r="699" spans="1:63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  <c r="BK699" s="50"/>
    </row>
    <row r="700" spans="1:63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  <c r="BK700" s="50"/>
    </row>
    <row r="701" spans="1:63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  <c r="BK701" s="50"/>
    </row>
    <row r="702" spans="1:63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  <c r="BK702" s="50"/>
    </row>
    <row r="703" spans="1:63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</row>
    <row r="704" spans="1:63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</row>
    <row r="705" spans="1:63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</row>
    <row r="706" spans="1:63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</row>
    <row r="707" spans="1:63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</row>
    <row r="708" spans="1:63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  <c r="BK708" s="50"/>
    </row>
    <row r="709" spans="1:63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</row>
    <row r="710" spans="1:63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F710" s="50"/>
      <c r="BG710" s="50"/>
      <c r="BH710" s="50"/>
      <c r="BI710" s="50"/>
      <c r="BJ710" s="50"/>
      <c r="BK710" s="50"/>
    </row>
    <row r="711" spans="1:63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  <c r="BK711" s="50"/>
    </row>
    <row r="712" spans="1:63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F712" s="50"/>
      <c r="BG712" s="50"/>
      <c r="BH712" s="50"/>
      <c r="BI712" s="50"/>
      <c r="BJ712" s="50"/>
      <c r="BK712" s="50"/>
    </row>
    <row r="713" spans="1:63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  <c r="BK713" s="50"/>
    </row>
    <row r="714" spans="1:63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F714" s="50"/>
      <c r="BG714" s="50"/>
      <c r="BH714" s="50"/>
      <c r="BI714" s="50"/>
      <c r="BJ714" s="50"/>
      <c r="BK714" s="50"/>
    </row>
    <row r="715" spans="1:63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  <c r="BK715" s="50"/>
    </row>
    <row r="716" spans="1:63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F716" s="50"/>
      <c r="BG716" s="50"/>
      <c r="BH716" s="50"/>
      <c r="BI716" s="50"/>
      <c r="BJ716" s="50"/>
      <c r="BK716" s="50"/>
    </row>
    <row r="717" spans="1:63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  <c r="BK717" s="50"/>
    </row>
    <row r="718" spans="1:63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</row>
    <row r="719" spans="1:63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</row>
    <row r="720" spans="1:63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</row>
    <row r="721" spans="1:63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</row>
    <row r="722" spans="1:63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</row>
    <row r="723" spans="1:63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</row>
    <row r="724" spans="1:63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</row>
    <row r="725" spans="1:63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</row>
    <row r="726" spans="1:63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</row>
    <row r="727" spans="1:63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</row>
    <row r="728" spans="1:63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</row>
    <row r="729" spans="1:63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  <c r="BK729" s="50"/>
    </row>
    <row r="730" spans="1:63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F730" s="50"/>
      <c r="BG730" s="50"/>
      <c r="BH730" s="50"/>
      <c r="BI730" s="50"/>
      <c r="BJ730" s="50"/>
      <c r="BK730" s="50"/>
    </row>
    <row r="731" spans="1:63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</row>
    <row r="732" spans="1:63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  <c r="BK732" s="50"/>
    </row>
    <row r="733" spans="1:63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</row>
    <row r="734" spans="1:63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  <c r="BK734" s="50"/>
    </row>
    <row r="735" spans="1:63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  <c r="BK735" s="50"/>
    </row>
    <row r="736" spans="1:63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  <c r="BK736" s="50"/>
    </row>
    <row r="737" spans="1:63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  <c r="BK737" s="50"/>
    </row>
    <row r="738" spans="1:63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  <c r="BK738" s="50"/>
    </row>
    <row r="739" spans="1:63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F739" s="50"/>
      <c r="BG739" s="50"/>
      <c r="BH739" s="50"/>
      <c r="BI739" s="50"/>
      <c r="BJ739" s="50"/>
      <c r="BK739" s="50"/>
    </row>
    <row r="740" spans="1:63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</row>
    <row r="741" spans="1:63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  <c r="BK741" s="50"/>
    </row>
    <row r="742" spans="1:63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  <c r="BK742" s="50"/>
    </row>
    <row r="743" spans="1:63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F743" s="50"/>
      <c r="BG743" s="50"/>
      <c r="BH743" s="50"/>
      <c r="BI743" s="50"/>
      <c r="BJ743" s="50"/>
      <c r="BK743" s="50"/>
    </row>
    <row r="744" spans="1:63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  <c r="BK744" s="50"/>
    </row>
    <row r="745" spans="1:63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</row>
    <row r="746" spans="1:63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</row>
    <row r="747" spans="1:63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</row>
    <row r="748" spans="1:63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</row>
    <row r="749" spans="1:63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</row>
    <row r="750" spans="1:63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</row>
    <row r="751" spans="1:63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</row>
    <row r="752" spans="1:63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  <c r="BK752" s="50"/>
    </row>
    <row r="753" spans="1:63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  <c r="BK753" s="50"/>
    </row>
    <row r="754" spans="1:63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  <c r="BK754" s="50"/>
    </row>
    <row r="755" spans="1:63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F755" s="50"/>
      <c r="BG755" s="50"/>
      <c r="BH755" s="50"/>
      <c r="BI755" s="50"/>
      <c r="BJ755" s="50"/>
      <c r="BK755" s="50"/>
    </row>
    <row r="756" spans="1:63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  <c r="BK756" s="50"/>
    </row>
    <row r="757" spans="1:63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</row>
    <row r="758" spans="1:63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0"/>
      <c r="BD758" s="50"/>
      <c r="BE758" s="50"/>
      <c r="BF758" s="50"/>
      <c r="BG758" s="50"/>
      <c r="BH758" s="50"/>
      <c r="BI758" s="50"/>
      <c r="BJ758" s="50"/>
      <c r="BK758" s="50"/>
    </row>
    <row r="759" spans="1:63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  <c r="BK759" s="50"/>
    </row>
    <row r="760" spans="1:63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  <c r="BK760" s="50"/>
    </row>
    <row r="761" spans="1:63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F761" s="50"/>
      <c r="BG761" s="50"/>
      <c r="BH761" s="50"/>
      <c r="BI761" s="50"/>
      <c r="BJ761" s="50"/>
      <c r="BK761" s="50"/>
    </row>
    <row r="762" spans="1:63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  <c r="BK762" s="50"/>
    </row>
    <row r="763" spans="1:63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  <c r="BK763" s="50"/>
    </row>
    <row r="764" spans="1:63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0"/>
      <c r="BD764" s="50"/>
      <c r="BE764" s="50"/>
      <c r="BF764" s="50"/>
      <c r="BG764" s="50"/>
      <c r="BH764" s="50"/>
      <c r="BI764" s="50"/>
      <c r="BJ764" s="50"/>
      <c r="BK764" s="50"/>
    </row>
    <row r="765" spans="1:63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  <c r="BK765" s="50"/>
    </row>
    <row r="766" spans="1:63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F766" s="50"/>
      <c r="BG766" s="50"/>
      <c r="BH766" s="50"/>
      <c r="BI766" s="50"/>
      <c r="BJ766" s="50"/>
      <c r="BK766" s="50"/>
    </row>
    <row r="767" spans="1:63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</row>
    <row r="768" spans="1:63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0"/>
      <c r="BD768" s="50"/>
      <c r="BE768" s="50"/>
      <c r="BF768" s="50"/>
      <c r="BG768" s="50"/>
      <c r="BH768" s="50"/>
      <c r="BI768" s="50"/>
      <c r="BJ768" s="50"/>
      <c r="BK768" s="50"/>
    </row>
    <row r="769" spans="1:63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</row>
    <row r="770" spans="1:63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  <c r="BK770" s="50"/>
    </row>
    <row r="771" spans="1:63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  <c r="BK771" s="50"/>
    </row>
    <row r="772" spans="1:63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</row>
    <row r="773" spans="1:63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  <c r="BK773" s="50"/>
    </row>
    <row r="774" spans="1:63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  <c r="BK774" s="50"/>
    </row>
    <row r="775" spans="1:63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  <c r="BK775" s="50"/>
    </row>
    <row r="776" spans="1:63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  <c r="BK776" s="50"/>
    </row>
    <row r="777" spans="1:63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</row>
    <row r="778" spans="1:63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</row>
    <row r="779" spans="1:63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</row>
    <row r="780" spans="1:63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</row>
    <row r="781" spans="1:63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  <c r="BK781" s="50"/>
    </row>
    <row r="782" spans="1:63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</row>
    <row r="783" spans="1:63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  <c r="BK783" s="50"/>
    </row>
    <row r="784" spans="1:63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0"/>
      <c r="BD784" s="50"/>
      <c r="BE784" s="50"/>
      <c r="BF784" s="50"/>
      <c r="BG784" s="50"/>
      <c r="BH784" s="50"/>
      <c r="BI784" s="50"/>
      <c r="BJ784" s="50"/>
      <c r="BK784" s="50"/>
    </row>
    <row r="785" spans="1:63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  <c r="BK785" s="50"/>
    </row>
    <row r="786" spans="1:63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  <c r="BK786" s="50"/>
    </row>
    <row r="787" spans="1:63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  <c r="BK787" s="50"/>
    </row>
    <row r="788" spans="1:63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  <c r="BK788" s="50"/>
    </row>
    <row r="789" spans="1:63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  <c r="BK789" s="50"/>
    </row>
    <row r="790" spans="1:63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0"/>
      <c r="BD790" s="50"/>
      <c r="BE790" s="50"/>
      <c r="BF790" s="50"/>
      <c r="BG790" s="50"/>
      <c r="BH790" s="50"/>
      <c r="BI790" s="50"/>
      <c r="BJ790" s="50"/>
      <c r="BK790" s="50"/>
    </row>
    <row r="791" spans="1:63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  <c r="BK791" s="50"/>
    </row>
    <row r="792" spans="1:63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  <c r="BK792" s="50"/>
    </row>
    <row r="793" spans="1:63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  <c r="BK793" s="50"/>
    </row>
    <row r="794" spans="1:63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</row>
    <row r="795" spans="1:63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</row>
    <row r="796" spans="1:63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</row>
    <row r="797" spans="1:63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</row>
    <row r="798" spans="1:63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</row>
    <row r="799" spans="1:63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  <c r="BK799" s="50"/>
    </row>
    <row r="800" spans="1:63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0"/>
      <c r="BD800" s="50"/>
      <c r="BE800" s="50"/>
      <c r="BF800" s="50"/>
      <c r="BG800" s="50"/>
      <c r="BH800" s="50"/>
      <c r="BI800" s="50"/>
      <c r="BJ800" s="50"/>
      <c r="BK800" s="50"/>
    </row>
    <row r="801" spans="1:63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  <c r="BK801" s="50"/>
    </row>
    <row r="802" spans="1:63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0"/>
      <c r="BD802" s="50"/>
      <c r="BE802" s="50"/>
      <c r="BF802" s="50"/>
      <c r="BG802" s="50"/>
      <c r="BH802" s="50"/>
      <c r="BI802" s="50"/>
      <c r="BJ802" s="50"/>
      <c r="BK802" s="50"/>
    </row>
    <row r="803" spans="1:63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  <c r="BK803" s="50"/>
    </row>
    <row r="804" spans="1:63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0"/>
      <c r="BD804" s="50"/>
      <c r="BE804" s="50"/>
      <c r="BF804" s="50"/>
      <c r="BG804" s="50"/>
      <c r="BH804" s="50"/>
      <c r="BI804" s="50"/>
      <c r="BJ804" s="50"/>
      <c r="BK804" s="50"/>
    </row>
    <row r="805" spans="1:63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</row>
    <row r="806" spans="1:63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  <c r="BK806" s="50"/>
    </row>
    <row r="807" spans="1:63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</row>
    <row r="808" spans="1:63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</row>
    <row r="809" spans="1:63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</row>
    <row r="810" spans="1:63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0"/>
      <c r="BD810" s="50"/>
      <c r="BE810" s="50"/>
      <c r="BF810" s="50"/>
      <c r="BG810" s="50"/>
      <c r="BH810" s="50"/>
      <c r="BI810" s="50"/>
      <c r="BJ810" s="50"/>
      <c r="BK810" s="50"/>
    </row>
    <row r="811" spans="1:63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  <c r="BK811" s="50"/>
    </row>
    <row r="812" spans="1:63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  <c r="BK812" s="50"/>
    </row>
    <row r="813" spans="1:63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  <c r="BK813" s="50"/>
    </row>
    <row r="814" spans="1:63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  <c r="BK814" s="50"/>
    </row>
    <row r="815" spans="1:63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  <c r="BF815" s="50"/>
      <c r="BG815" s="50"/>
      <c r="BH815" s="50"/>
      <c r="BI815" s="50"/>
      <c r="BJ815" s="50"/>
      <c r="BK815" s="50"/>
    </row>
    <row r="816" spans="1:63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  <c r="BK816" s="50"/>
    </row>
    <row r="817" spans="1:63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  <c r="BK817" s="50"/>
    </row>
    <row r="818" spans="1:63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  <c r="BK818" s="50"/>
    </row>
    <row r="819" spans="1:63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</row>
    <row r="820" spans="1:63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</row>
    <row r="821" spans="1:63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</row>
    <row r="822" spans="1:63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</row>
    <row r="823" spans="1:63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  <c r="BK823" s="50"/>
    </row>
    <row r="824" spans="1:63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  <c r="BK824" s="50"/>
    </row>
    <row r="825" spans="1:63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0"/>
      <c r="BD825" s="50"/>
      <c r="BE825" s="50"/>
      <c r="BF825" s="50"/>
      <c r="BG825" s="50"/>
      <c r="BH825" s="50"/>
      <c r="BI825" s="50"/>
      <c r="BJ825" s="50"/>
      <c r="BK825" s="50"/>
    </row>
    <row r="826" spans="1:63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  <c r="BK826" s="50"/>
    </row>
    <row r="827" spans="1:63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  <c r="BK827" s="50"/>
    </row>
    <row r="828" spans="1:63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0"/>
      <c r="BD828" s="50"/>
      <c r="BE828" s="50"/>
      <c r="BF828" s="50"/>
      <c r="BG828" s="50"/>
      <c r="BH828" s="50"/>
      <c r="BI828" s="50"/>
      <c r="BJ828" s="50"/>
      <c r="BK828" s="50"/>
    </row>
    <row r="829" spans="1:63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  <c r="BK829" s="50"/>
    </row>
    <row r="830" spans="1:63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  <c r="BK830" s="50"/>
    </row>
    <row r="831" spans="1:63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0"/>
      <c r="BD831" s="50"/>
      <c r="BE831" s="50"/>
      <c r="BF831" s="50"/>
      <c r="BG831" s="50"/>
      <c r="BH831" s="50"/>
      <c r="BI831" s="50"/>
      <c r="BJ831" s="50"/>
      <c r="BK831" s="50"/>
    </row>
    <row r="832" spans="1:63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  <c r="BK832" s="50"/>
    </row>
    <row r="833" spans="1:63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</row>
    <row r="834" spans="1:63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</row>
    <row r="835" spans="1:63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</row>
    <row r="836" spans="1:63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</row>
    <row r="837" spans="1:63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</row>
    <row r="838" spans="1:63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</row>
    <row r="839" spans="1:63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  <c r="BK839" s="50"/>
    </row>
    <row r="840" spans="1:63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  <c r="BK840" s="50"/>
    </row>
    <row r="841" spans="1:63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  <c r="BK841" s="50"/>
    </row>
    <row r="842" spans="1:63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  <c r="BK842" s="50"/>
    </row>
    <row r="843" spans="1:63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0"/>
      <c r="BD843" s="50"/>
      <c r="BE843" s="50"/>
      <c r="BF843" s="50"/>
      <c r="BG843" s="50"/>
      <c r="BH843" s="50"/>
      <c r="BI843" s="50"/>
      <c r="BJ843" s="50"/>
      <c r="BK843" s="50"/>
    </row>
    <row r="844" spans="1:63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0"/>
      <c r="BD844" s="50"/>
      <c r="BE844" s="50"/>
      <c r="BF844" s="50"/>
      <c r="BG844" s="50"/>
      <c r="BH844" s="50"/>
      <c r="BI844" s="50"/>
      <c r="BJ844" s="50"/>
      <c r="BK844" s="50"/>
    </row>
    <row r="845" spans="1:63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0"/>
      <c r="BD845" s="50"/>
      <c r="BE845" s="50"/>
      <c r="BF845" s="50"/>
      <c r="BG845" s="50"/>
      <c r="BH845" s="50"/>
      <c r="BI845" s="50"/>
      <c r="BJ845" s="50"/>
      <c r="BK845" s="50"/>
    </row>
    <row r="846" spans="1:63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0"/>
      <c r="BD846" s="50"/>
      <c r="BE846" s="50"/>
      <c r="BF846" s="50"/>
      <c r="BG846" s="50"/>
      <c r="BH846" s="50"/>
      <c r="BI846" s="50"/>
      <c r="BJ846" s="50"/>
      <c r="BK846" s="50"/>
    </row>
    <row r="847" spans="1:63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  <c r="BK847" s="50"/>
    </row>
    <row r="848" spans="1:63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  <c r="BK848" s="50"/>
    </row>
    <row r="849" spans="1:63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  <c r="BK849" s="50"/>
    </row>
    <row r="850" spans="1:63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  <c r="BK850" s="50"/>
    </row>
    <row r="851" spans="1:63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</row>
    <row r="852" spans="1:63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  <c r="BK852" s="50"/>
    </row>
    <row r="853" spans="1:63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  <c r="BK853" s="50"/>
    </row>
    <row r="854" spans="1:63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  <c r="BK854" s="50"/>
    </row>
    <row r="855" spans="1:63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  <c r="BK855" s="50"/>
    </row>
    <row r="856" spans="1:63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  <c r="BK856" s="50"/>
    </row>
    <row r="857" spans="1:63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  <c r="BK857" s="50"/>
    </row>
    <row r="858" spans="1:63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  <c r="BK858" s="50"/>
    </row>
    <row r="859" spans="1:63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  <c r="BK859" s="50"/>
    </row>
    <row r="860" spans="1:63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  <c r="BK860" s="50"/>
    </row>
    <row r="861" spans="1:63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  <c r="BK861" s="50"/>
    </row>
    <row r="862" spans="1:63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  <c r="BK862" s="50"/>
    </row>
    <row r="863" spans="1:63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</row>
    <row r="864" spans="1:63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</row>
    <row r="865" spans="1:63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</row>
    <row r="866" spans="1:63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</row>
    <row r="867" spans="1:63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</row>
    <row r="868" spans="1:63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0"/>
      <c r="BD868" s="50"/>
      <c r="BE868" s="50"/>
      <c r="BF868" s="50"/>
      <c r="BG868" s="50"/>
      <c r="BH868" s="50"/>
      <c r="BI868" s="50"/>
      <c r="BJ868" s="50"/>
      <c r="BK868" s="50"/>
    </row>
    <row r="869" spans="1:63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0"/>
      <c r="BD869" s="50"/>
      <c r="BE869" s="50"/>
      <c r="BF869" s="50"/>
      <c r="BG869" s="50"/>
      <c r="BH869" s="50"/>
      <c r="BI869" s="50"/>
      <c r="BJ869" s="50"/>
      <c r="BK869" s="50"/>
    </row>
    <row r="870" spans="1:63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  <c r="BK870" s="50"/>
    </row>
    <row r="871" spans="1:63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  <c r="BK871" s="50"/>
    </row>
    <row r="872" spans="1:63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  <c r="BK872" s="50"/>
    </row>
    <row r="873" spans="1:63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  <c r="BK873" s="50"/>
    </row>
    <row r="874" spans="1:63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  <c r="BK874" s="50"/>
    </row>
    <row r="875" spans="1:63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  <c r="BK875" s="50"/>
    </row>
    <row r="876" spans="1:63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  <c r="BK876" s="50"/>
    </row>
    <row r="877" spans="1:63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  <c r="BK877" s="50"/>
    </row>
    <row r="878" spans="1:63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  <c r="BK878" s="50"/>
    </row>
    <row r="879" spans="1:63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  <c r="BK879" s="50"/>
    </row>
    <row r="880" spans="1:63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  <c r="BK880" s="50"/>
    </row>
    <row r="881" spans="1:63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  <c r="BK881" s="50"/>
    </row>
    <row r="882" spans="1:63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  <c r="BK882" s="50"/>
    </row>
    <row r="883" spans="1:63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  <c r="BK883" s="50"/>
    </row>
    <row r="884" spans="1:63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  <c r="BK884" s="50"/>
    </row>
    <row r="885" spans="1:63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</row>
    <row r="886" spans="1:63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</row>
    <row r="887" spans="1:63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  <c r="BK887" s="50"/>
    </row>
    <row r="888" spans="1:63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</row>
    <row r="889" spans="1:63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  <c r="BF889" s="50"/>
      <c r="BG889" s="50"/>
      <c r="BH889" s="50"/>
      <c r="BI889" s="50"/>
      <c r="BJ889" s="50"/>
      <c r="BK889" s="50"/>
    </row>
    <row r="890" spans="1:63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0"/>
      <c r="BD890" s="50"/>
      <c r="BE890" s="50"/>
      <c r="BF890" s="50"/>
      <c r="BG890" s="50"/>
      <c r="BH890" s="50"/>
      <c r="BI890" s="50"/>
      <c r="BJ890" s="50"/>
      <c r="BK890" s="50"/>
    </row>
    <row r="891" spans="1:63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0"/>
      <c r="AX891" s="50"/>
      <c r="AY891" s="50"/>
      <c r="AZ891" s="50"/>
      <c r="BA891" s="50"/>
      <c r="BB891" s="50"/>
      <c r="BC891" s="50"/>
      <c r="BD891" s="50"/>
      <c r="BE891" s="50"/>
      <c r="BF891" s="50"/>
      <c r="BG891" s="50"/>
      <c r="BH891" s="50"/>
      <c r="BI891" s="50"/>
      <c r="BJ891" s="50"/>
      <c r="BK891" s="50"/>
    </row>
    <row r="892" spans="1:63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  <c r="BK892" s="50"/>
    </row>
    <row r="893" spans="1:63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</row>
    <row r="894" spans="1:63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</row>
    <row r="895" spans="1:63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</row>
    <row r="896" spans="1:63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</row>
    <row r="897" spans="1:63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  <c r="BK897" s="50"/>
    </row>
    <row r="898" spans="1:63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  <c r="BK898" s="50"/>
    </row>
    <row r="899" spans="1:63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  <c r="BK899" s="50"/>
    </row>
    <row r="900" spans="1:63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  <c r="BK900" s="50"/>
    </row>
    <row r="901" spans="1:63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</row>
    <row r="902" spans="1:63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  <c r="BK902" s="50"/>
    </row>
    <row r="903" spans="1:63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</row>
    <row r="904" spans="1:63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0"/>
      <c r="AX904" s="50"/>
      <c r="AY904" s="50"/>
      <c r="AZ904" s="50"/>
      <c r="BA904" s="50"/>
      <c r="BB904" s="50"/>
      <c r="BC904" s="50"/>
      <c r="BD904" s="50"/>
      <c r="BE904" s="50"/>
      <c r="BF904" s="50"/>
      <c r="BG904" s="50"/>
      <c r="BH904" s="50"/>
      <c r="BI904" s="50"/>
      <c r="BJ904" s="50"/>
      <c r="BK904" s="50"/>
    </row>
    <row r="905" spans="1:63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</row>
    <row r="906" spans="1:63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  <c r="BF906" s="50"/>
      <c r="BG906" s="50"/>
      <c r="BH906" s="50"/>
      <c r="BI906" s="50"/>
      <c r="BJ906" s="50"/>
      <c r="BK906" s="50"/>
    </row>
    <row r="907" spans="1:63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</row>
    <row r="908" spans="1:63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0"/>
      <c r="AX908" s="50"/>
      <c r="AY908" s="50"/>
      <c r="AZ908" s="50"/>
      <c r="BA908" s="50"/>
      <c r="BB908" s="50"/>
      <c r="BC908" s="50"/>
      <c r="BD908" s="50"/>
      <c r="BE908" s="50"/>
      <c r="BF908" s="50"/>
      <c r="BG908" s="50"/>
      <c r="BH908" s="50"/>
      <c r="BI908" s="50"/>
      <c r="BJ908" s="50"/>
      <c r="BK908" s="50"/>
    </row>
    <row r="909" spans="1:63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</row>
    <row r="910" spans="1:63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  <c r="BK910" s="50"/>
    </row>
    <row r="911" spans="1:63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  <c r="BK911" s="50"/>
    </row>
    <row r="912" spans="1:63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  <c r="BK912" s="50"/>
    </row>
    <row r="913" spans="1:63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  <c r="BK913" s="50"/>
    </row>
    <row r="914" spans="1:63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  <c r="BK914" s="50"/>
    </row>
    <row r="915" spans="1:63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  <c r="BK915" s="50"/>
    </row>
    <row r="916" spans="1:63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  <c r="BK916" s="50"/>
    </row>
    <row r="917" spans="1:63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  <c r="BK917" s="50"/>
    </row>
    <row r="918" spans="1:63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</row>
    <row r="919" spans="1:63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  <c r="BK919" s="50"/>
    </row>
    <row r="920" spans="1:63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</row>
    <row r="921" spans="1:63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</row>
    <row r="922" spans="1:63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</row>
    <row r="923" spans="1:63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</row>
    <row r="924" spans="1:63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</row>
    <row r="925" spans="1:63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</row>
    <row r="926" spans="1:63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</row>
    <row r="927" spans="1:63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  <c r="BK927" s="50"/>
    </row>
    <row r="928" spans="1:63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  <c r="BK928" s="50"/>
    </row>
    <row r="929" spans="1:63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  <c r="BK929" s="50"/>
    </row>
    <row r="930" spans="1:63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  <c r="BK930" s="50"/>
    </row>
    <row r="931" spans="1:63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  <c r="BK931" s="50"/>
    </row>
    <row r="932" spans="1:63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  <c r="BK932" s="50"/>
    </row>
    <row r="933" spans="1:63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  <c r="BK933" s="50"/>
    </row>
    <row r="934" spans="1:63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</row>
    <row r="935" spans="1:63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  <c r="BK935" s="50"/>
    </row>
    <row r="936" spans="1:63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</row>
    <row r="937" spans="1:63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  <c r="BK937" s="50"/>
    </row>
    <row r="938" spans="1:63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  <c r="BK938" s="50"/>
    </row>
    <row r="939" spans="1:63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  <c r="BK939" s="50"/>
    </row>
    <row r="940" spans="1:63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  <c r="BK940" s="50"/>
    </row>
    <row r="941" spans="1:63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</row>
    <row r="942" spans="1:63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  <c r="BK942" s="50"/>
    </row>
    <row r="943" spans="1:63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</row>
    <row r="944" spans="1:63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  <c r="BK944" s="50"/>
    </row>
    <row r="945" spans="1:63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  <c r="BK945" s="50"/>
    </row>
    <row r="946" spans="1:63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  <c r="BK946" s="50"/>
    </row>
    <row r="947" spans="1:63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</row>
    <row r="948" spans="1:63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50"/>
      <c r="AY948" s="50"/>
      <c r="AZ948" s="50"/>
      <c r="BA948" s="50"/>
      <c r="BB948" s="50"/>
      <c r="BC948" s="50"/>
      <c r="BD948" s="50"/>
      <c r="BE948" s="50"/>
      <c r="BF948" s="50"/>
      <c r="BG948" s="50"/>
      <c r="BH948" s="50"/>
      <c r="BI948" s="50"/>
      <c r="BJ948" s="50"/>
      <c r="BK948" s="50"/>
    </row>
    <row r="949" spans="1:63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</row>
    <row r="950" spans="1:63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</row>
    <row r="951" spans="1:63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</row>
    <row r="952" spans="1:63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</row>
    <row r="953" spans="1:63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</row>
    <row r="954" spans="1:63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</row>
    <row r="955" spans="1:63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  <c r="BK955" s="50"/>
    </row>
    <row r="956" spans="1:63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  <c r="BK956" s="50"/>
    </row>
    <row r="957" spans="1:63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  <c r="BK957" s="50"/>
    </row>
    <row r="958" spans="1:63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  <c r="BK958" s="50"/>
    </row>
    <row r="959" spans="1:63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  <c r="BK959" s="50"/>
    </row>
    <row r="960" spans="1:63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  <c r="BK960" s="50"/>
    </row>
    <row r="961" spans="1:63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  <c r="BK961" s="50"/>
    </row>
    <row r="962" spans="1:63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  <c r="BK962" s="50"/>
    </row>
    <row r="963" spans="1:63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  <c r="BK963" s="50"/>
    </row>
    <row r="964" spans="1:63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  <c r="BK964" s="50"/>
    </row>
    <row r="965" spans="1:63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  <c r="BK965" s="50"/>
    </row>
    <row r="966" spans="1:63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  <c r="BK966" s="50"/>
    </row>
    <row r="967" spans="1:63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  <c r="BK967" s="50"/>
    </row>
    <row r="968" spans="1:63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  <c r="BK968" s="50"/>
    </row>
    <row r="969" spans="1:63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  <c r="BK969" s="50"/>
    </row>
    <row r="970" spans="1:63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  <c r="BK970" s="50"/>
    </row>
    <row r="971" spans="1:63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  <c r="BK971" s="50"/>
    </row>
    <row r="972" spans="1:63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  <c r="BK972" s="50"/>
    </row>
    <row r="973" spans="1:63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  <c r="BK973" s="50"/>
    </row>
    <row r="974" spans="1:63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  <c r="BK974" s="50"/>
    </row>
    <row r="975" spans="1:63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  <c r="BK975" s="50"/>
    </row>
    <row r="976" spans="1:63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  <c r="BK976" s="50"/>
    </row>
    <row r="977" spans="1:63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  <c r="BK977" s="50"/>
    </row>
    <row r="978" spans="1:63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  <c r="BK978" s="50"/>
    </row>
    <row r="979" spans="1:63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</row>
    <row r="980" spans="1:63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</row>
    <row r="981" spans="1:63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</row>
    <row r="982" spans="1:63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</row>
    <row r="983" spans="1:63" ht="15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</row>
    <row r="984" spans="1:63" ht="15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  <c r="BF984" s="50"/>
      <c r="BG984" s="50"/>
      <c r="BH984" s="50"/>
      <c r="BI984" s="50"/>
      <c r="BJ984" s="50"/>
      <c r="BK984" s="50"/>
    </row>
    <row r="985" spans="1:63" ht="15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  <c r="BK985" s="50"/>
    </row>
    <row r="986" spans="1:63" ht="15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  <c r="BK986" s="50"/>
    </row>
    <row r="987" spans="1:63" ht="15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</row>
    <row r="988" spans="1:63" ht="15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  <c r="BK988" s="50"/>
    </row>
    <row r="989" spans="1:63" ht="15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</row>
    <row r="990" spans="1:63" ht="15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  <c r="BK990" s="50"/>
    </row>
    <row r="991" spans="1:63" ht="15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  <c r="BK991" s="50"/>
    </row>
    <row r="992" spans="1:63" ht="15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  <c r="BK992" s="50"/>
    </row>
    <row r="993" spans="1:63" ht="15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  <c r="BK993" s="50"/>
    </row>
    <row r="994" spans="1:63" ht="15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  <c r="BK994" s="50"/>
    </row>
    <row r="995" spans="1:63" ht="15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  <c r="BK995" s="50"/>
    </row>
    <row r="996" spans="1:63" ht="15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  <c r="BK996" s="50"/>
    </row>
    <row r="997" spans="1:63" ht="15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  <c r="BK997" s="50"/>
    </row>
    <row r="998" spans="1:63" ht="15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  <c r="BK998" s="50"/>
    </row>
    <row r="999" spans="1:63" ht="15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  <c r="BK999" s="50"/>
    </row>
  </sheetData>
  <pageMargins left="0.74791666666666701" right="0.74791666666666701" top="0.51180555555555596" bottom="0.51180555555555596" header="0.511811023622047" footer="0.511811023622047"/>
  <pageSetup paperSize="9" scale="56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064A2"/>
  </sheetPr>
  <dimension ref="A1:AQ1002"/>
  <sheetViews>
    <sheetView zoomScaleNormal="100" zoomScalePageLayoutView="60" workbookViewId="0"/>
  </sheetViews>
  <sheetFormatPr defaultColWidth="12.5703125" defaultRowHeight="12.75" outlineLevelRow="1"/>
  <cols>
    <col min="1" max="1" width="1.42578125" customWidth="1"/>
    <col min="2" max="2" width="31.42578125" customWidth="1"/>
    <col min="3" max="3" width="5.28515625" customWidth="1"/>
    <col min="4" max="4" width="10.28515625" customWidth="1"/>
    <col min="5" max="5" width="12.140625" customWidth="1"/>
    <col min="6" max="6" width="2.85546875" hidden="1" customWidth="1"/>
    <col min="7" max="7" width="1.28515625" customWidth="1"/>
    <col min="8" max="9" width="8.7109375" customWidth="1"/>
    <col min="10" max="18" width="9.5703125" customWidth="1"/>
    <col min="19" max="21" width="8.7109375" customWidth="1"/>
    <col min="22" max="25" width="8.28515625" customWidth="1"/>
    <col min="26" max="38" width="9.140625" customWidth="1"/>
    <col min="39" max="43" width="13" customWidth="1"/>
  </cols>
  <sheetData>
    <row r="1" spans="1:43" ht="6" customHeight="1">
      <c r="A1" s="202"/>
      <c r="B1" s="202"/>
      <c r="C1" s="202"/>
      <c r="D1" s="202"/>
      <c r="E1" s="347"/>
      <c r="F1" s="347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</row>
    <row r="2" spans="1:43" ht="15.75" customHeight="1">
      <c r="A2" s="50"/>
      <c r="B2" s="52" t="s">
        <v>403</v>
      </c>
      <c r="C2" s="53"/>
      <c r="D2" s="53"/>
      <c r="E2" s="54"/>
      <c r="F2" s="54"/>
      <c r="G2" s="54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</row>
    <row r="3" spans="1:43" ht="6.75" customHeight="1">
      <c r="A3" s="202"/>
      <c r="B3" s="202"/>
      <c r="C3" s="202"/>
      <c r="D3" s="202"/>
      <c r="E3" s="347"/>
      <c r="F3" s="347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</row>
    <row r="4" spans="1:43" ht="16.5" customHeight="1">
      <c r="A4" s="50"/>
      <c r="B4" s="424" t="s">
        <v>404</v>
      </c>
      <c r="C4" s="424"/>
      <c r="D4" s="424"/>
      <c r="E4" s="425"/>
      <c r="F4" s="425"/>
      <c r="G4" s="426"/>
      <c r="H4" s="356">
        <f>BP!H4</f>
        <v>2024</v>
      </c>
      <c r="I4" s="356">
        <f t="shared" ref="I4:AQ4" si="0">H4+1</f>
        <v>2025</v>
      </c>
      <c r="J4" s="356">
        <f t="shared" si="0"/>
        <v>2026</v>
      </c>
      <c r="K4" s="356">
        <f t="shared" si="0"/>
        <v>2027</v>
      </c>
      <c r="L4" s="356">
        <f t="shared" si="0"/>
        <v>2028</v>
      </c>
      <c r="M4" s="356">
        <f t="shared" si="0"/>
        <v>2029</v>
      </c>
      <c r="N4" s="356">
        <f t="shared" si="0"/>
        <v>2030</v>
      </c>
      <c r="O4" s="356">
        <f t="shared" si="0"/>
        <v>2031</v>
      </c>
      <c r="P4" s="356">
        <f t="shared" si="0"/>
        <v>2032</v>
      </c>
      <c r="Q4" s="356">
        <f t="shared" si="0"/>
        <v>2033</v>
      </c>
      <c r="R4" s="356">
        <f t="shared" si="0"/>
        <v>2034</v>
      </c>
      <c r="S4" s="356">
        <f t="shared" si="0"/>
        <v>2035</v>
      </c>
      <c r="T4" s="356">
        <f t="shared" si="0"/>
        <v>2036</v>
      </c>
      <c r="U4" s="356">
        <f t="shared" si="0"/>
        <v>2037</v>
      </c>
      <c r="V4" s="356">
        <f t="shared" si="0"/>
        <v>2038</v>
      </c>
      <c r="W4" s="356">
        <f t="shared" si="0"/>
        <v>2039</v>
      </c>
      <c r="X4" s="356">
        <f t="shared" si="0"/>
        <v>2040</v>
      </c>
      <c r="Y4" s="356">
        <f t="shared" si="0"/>
        <v>2041</v>
      </c>
      <c r="Z4" s="356">
        <f t="shared" si="0"/>
        <v>2042</v>
      </c>
      <c r="AA4" s="356">
        <f t="shared" si="0"/>
        <v>2043</v>
      </c>
      <c r="AB4" s="356">
        <f t="shared" si="0"/>
        <v>2044</v>
      </c>
      <c r="AC4" s="356">
        <f t="shared" si="0"/>
        <v>2045</v>
      </c>
      <c r="AD4" s="356">
        <f t="shared" si="0"/>
        <v>2046</v>
      </c>
      <c r="AE4" s="356">
        <f t="shared" si="0"/>
        <v>2047</v>
      </c>
      <c r="AF4" s="356">
        <f t="shared" si="0"/>
        <v>2048</v>
      </c>
      <c r="AG4" s="356">
        <f t="shared" si="0"/>
        <v>2049</v>
      </c>
      <c r="AH4" s="356">
        <f t="shared" si="0"/>
        <v>2050</v>
      </c>
      <c r="AI4" s="356">
        <f t="shared" si="0"/>
        <v>2051</v>
      </c>
      <c r="AJ4" s="356">
        <f t="shared" si="0"/>
        <v>2052</v>
      </c>
      <c r="AK4" s="356">
        <f t="shared" si="0"/>
        <v>2053</v>
      </c>
      <c r="AL4" s="356">
        <f t="shared" si="0"/>
        <v>2054</v>
      </c>
      <c r="AM4" s="356">
        <f t="shared" si="0"/>
        <v>2055</v>
      </c>
      <c r="AN4" s="356">
        <f t="shared" si="0"/>
        <v>2056</v>
      </c>
      <c r="AO4" s="356">
        <f t="shared" si="0"/>
        <v>2057</v>
      </c>
      <c r="AP4" s="356">
        <f t="shared" si="0"/>
        <v>2058</v>
      </c>
      <c r="AQ4" s="356">
        <f t="shared" si="0"/>
        <v>2059</v>
      </c>
    </row>
    <row r="5" spans="1:43" ht="16.5" customHeight="1">
      <c r="A5" s="50"/>
      <c r="B5" s="424" t="s">
        <v>208</v>
      </c>
      <c r="C5" s="424"/>
      <c r="D5" s="424"/>
      <c r="E5" s="425"/>
      <c r="F5" s="425"/>
      <c r="G5" s="426"/>
      <c r="H5" s="358">
        <f>BP!H5</f>
        <v>0</v>
      </c>
      <c r="I5" s="358">
        <f t="shared" ref="I5:AQ5" si="1">H5+1</f>
        <v>1</v>
      </c>
      <c r="J5" s="358">
        <f t="shared" si="1"/>
        <v>2</v>
      </c>
      <c r="K5" s="358">
        <f t="shared" si="1"/>
        <v>3</v>
      </c>
      <c r="L5" s="358">
        <f t="shared" si="1"/>
        <v>4</v>
      </c>
      <c r="M5" s="358">
        <f t="shared" si="1"/>
        <v>5</v>
      </c>
      <c r="N5" s="358">
        <f t="shared" si="1"/>
        <v>6</v>
      </c>
      <c r="O5" s="358">
        <f t="shared" si="1"/>
        <v>7</v>
      </c>
      <c r="P5" s="358">
        <f t="shared" si="1"/>
        <v>8</v>
      </c>
      <c r="Q5" s="358">
        <f t="shared" si="1"/>
        <v>9</v>
      </c>
      <c r="R5" s="358">
        <f t="shared" si="1"/>
        <v>10</v>
      </c>
      <c r="S5" s="358">
        <f t="shared" si="1"/>
        <v>11</v>
      </c>
      <c r="T5" s="358">
        <f t="shared" si="1"/>
        <v>12</v>
      </c>
      <c r="U5" s="358">
        <f t="shared" si="1"/>
        <v>13</v>
      </c>
      <c r="V5" s="358">
        <f t="shared" si="1"/>
        <v>14</v>
      </c>
      <c r="W5" s="358">
        <f t="shared" si="1"/>
        <v>15</v>
      </c>
      <c r="X5" s="358">
        <f t="shared" si="1"/>
        <v>16</v>
      </c>
      <c r="Y5" s="358">
        <f t="shared" si="1"/>
        <v>17</v>
      </c>
      <c r="Z5" s="358">
        <f t="shared" si="1"/>
        <v>18</v>
      </c>
      <c r="AA5" s="358">
        <f t="shared" si="1"/>
        <v>19</v>
      </c>
      <c r="AB5" s="358">
        <f t="shared" si="1"/>
        <v>20</v>
      </c>
      <c r="AC5" s="358">
        <f t="shared" si="1"/>
        <v>21</v>
      </c>
      <c r="AD5" s="358">
        <f t="shared" si="1"/>
        <v>22</v>
      </c>
      <c r="AE5" s="358">
        <f t="shared" si="1"/>
        <v>23</v>
      </c>
      <c r="AF5" s="358">
        <f t="shared" si="1"/>
        <v>24</v>
      </c>
      <c r="AG5" s="358">
        <f t="shared" si="1"/>
        <v>25</v>
      </c>
      <c r="AH5" s="358">
        <f t="shared" si="1"/>
        <v>26</v>
      </c>
      <c r="AI5" s="358">
        <f t="shared" si="1"/>
        <v>27</v>
      </c>
      <c r="AJ5" s="358">
        <f t="shared" si="1"/>
        <v>28</v>
      </c>
      <c r="AK5" s="358">
        <f t="shared" si="1"/>
        <v>29</v>
      </c>
      <c r="AL5" s="358">
        <f t="shared" si="1"/>
        <v>30</v>
      </c>
      <c r="AM5" s="358">
        <f t="shared" si="1"/>
        <v>31</v>
      </c>
      <c r="AN5" s="358">
        <f t="shared" si="1"/>
        <v>32</v>
      </c>
      <c r="AO5" s="358">
        <f t="shared" si="1"/>
        <v>33</v>
      </c>
      <c r="AP5" s="358">
        <f t="shared" si="1"/>
        <v>34</v>
      </c>
      <c r="AQ5" s="358">
        <f t="shared" si="1"/>
        <v>35</v>
      </c>
    </row>
    <row r="6" spans="1:43" ht="12" customHeight="1">
      <c r="A6" s="50"/>
      <c r="B6" s="210"/>
      <c r="C6" s="210"/>
      <c r="D6" s="210"/>
      <c r="E6" s="220"/>
      <c r="F6" s="220"/>
      <c r="G6" s="211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</row>
    <row r="7" spans="1:43" ht="13.5" customHeight="1">
      <c r="A7" s="202"/>
      <c r="B7" s="427" t="s">
        <v>405</v>
      </c>
      <c r="C7" s="427"/>
      <c r="D7" s="428" t="s">
        <v>319</v>
      </c>
      <c r="E7" s="362">
        <f>SUM(F7:AQ7)</f>
        <v>1135196913.3217995</v>
      </c>
      <c r="F7" s="428"/>
      <c r="G7" s="376"/>
      <c r="H7" s="362">
        <f t="shared" ref="H7:AQ7" si="2">SUM(H9:H12)</f>
        <v>-3090475.1512328763</v>
      </c>
      <c r="I7" s="362">
        <f t="shared" si="2"/>
        <v>8079648.7262988016</v>
      </c>
      <c r="J7" s="362">
        <f t="shared" si="2"/>
        <v>-5170357.4726503305</v>
      </c>
      <c r="K7" s="362">
        <f t="shared" si="2"/>
        <v>-5852788.7485004496</v>
      </c>
      <c r="L7" s="362">
        <f t="shared" si="2"/>
        <v>36522031.264912821</v>
      </c>
      <c r="M7" s="362">
        <f t="shared" si="2"/>
        <v>39339108.555632338</v>
      </c>
      <c r="N7" s="362">
        <f t="shared" si="2"/>
        <v>36444346.736837864</v>
      </c>
      <c r="O7" s="362">
        <f t="shared" si="2"/>
        <v>36415662.15718101</v>
      </c>
      <c r="P7" s="362">
        <f t="shared" si="2"/>
        <v>36483152.528393149</v>
      </c>
      <c r="Q7" s="362">
        <f t="shared" si="2"/>
        <v>36605435.241390534</v>
      </c>
      <c r="R7" s="362">
        <f t="shared" si="2"/>
        <v>36424864.399724811</v>
      </c>
      <c r="S7" s="362">
        <f t="shared" si="2"/>
        <v>36429795.339614555</v>
      </c>
      <c r="T7" s="362">
        <f t="shared" si="2"/>
        <v>36426975.942598976</v>
      </c>
      <c r="U7" s="362">
        <f t="shared" si="2"/>
        <v>36438617.938451067</v>
      </c>
      <c r="V7" s="362">
        <f t="shared" si="2"/>
        <v>36448418.083179079</v>
      </c>
      <c r="W7" s="362">
        <f t="shared" si="2"/>
        <v>36429126.581692532</v>
      </c>
      <c r="X7" s="362">
        <f t="shared" si="2"/>
        <v>36404526.496802516</v>
      </c>
      <c r="Y7" s="362">
        <f t="shared" si="2"/>
        <v>36350967.042368636</v>
      </c>
      <c r="Z7" s="362">
        <f t="shared" si="2"/>
        <v>36396058.856759354</v>
      </c>
      <c r="AA7" s="362">
        <f t="shared" si="2"/>
        <v>36409230.988728225</v>
      </c>
      <c r="AB7" s="362">
        <f t="shared" si="2"/>
        <v>36408221.172632068</v>
      </c>
      <c r="AC7" s="362">
        <f t="shared" si="2"/>
        <v>36407779.526094526</v>
      </c>
      <c r="AD7" s="362">
        <f t="shared" si="2"/>
        <v>36407829.405631013</v>
      </c>
      <c r="AE7" s="362">
        <f t="shared" si="2"/>
        <v>36407877.548886955</v>
      </c>
      <c r="AF7" s="362">
        <f t="shared" si="2"/>
        <v>36407909.339059874</v>
      </c>
      <c r="AG7" s="362">
        <f t="shared" si="2"/>
        <v>36407940.673681363</v>
      </c>
      <c r="AH7" s="362">
        <f t="shared" si="2"/>
        <v>36403708.573723972</v>
      </c>
      <c r="AI7" s="362">
        <f t="shared" si="2"/>
        <v>36255586.138927601</v>
      </c>
      <c r="AJ7" s="362">
        <f t="shared" si="2"/>
        <v>34224477.868072785</v>
      </c>
      <c r="AK7" s="362">
        <f t="shared" si="2"/>
        <v>32929514.369299605</v>
      </c>
      <c r="AL7" s="362">
        <f t="shared" si="2"/>
        <v>32815821.943545118</v>
      </c>
      <c r="AM7" s="362">
        <f t="shared" si="2"/>
        <v>32814656.908382893</v>
      </c>
      <c r="AN7" s="362">
        <f t="shared" si="2"/>
        <v>32818601.791122422</v>
      </c>
      <c r="AO7" s="362">
        <f t="shared" si="2"/>
        <v>32818786.866726838</v>
      </c>
      <c r="AP7" s="362">
        <f t="shared" si="2"/>
        <v>32818655.275866605</v>
      </c>
      <c r="AQ7" s="362">
        <f t="shared" si="2"/>
        <v>32915200.411963284</v>
      </c>
    </row>
    <row r="8" spans="1:43" ht="7.5" customHeight="1">
      <c r="A8" s="202"/>
      <c r="B8" s="225"/>
      <c r="C8" s="225"/>
      <c r="D8" s="347"/>
      <c r="E8" s="359"/>
      <c r="F8" s="347"/>
      <c r="G8" s="357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</row>
    <row r="9" spans="1:43" ht="16.5" customHeight="1">
      <c r="A9" s="202"/>
      <c r="B9" s="225" t="s">
        <v>406</v>
      </c>
      <c r="C9" s="225"/>
      <c r="D9" s="347"/>
      <c r="E9" s="399">
        <f>SUM(F9:AQ9)</f>
        <v>1310503273.312917</v>
      </c>
      <c r="F9" s="347"/>
      <c r="G9" s="357"/>
      <c r="H9" s="359">
        <f>'DRE '!H29</f>
        <v>-3510091.2628571424</v>
      </c>
      <c r="I9" s="359">
        <f>'DRE '!I29</f>
        <v>11579045.250742858</v>
      </c>
      <c r="J9" s="359">
        <f>'DRE '!J29</f>
        <v>-7219944.4946315745</v>
      </c>
      <c r="K9" s="359">
        <f>'DRE '!K29</f>
        <v>-13031365.002884794</v>
      </c>
      <c r="L9" s="359">
        <f>'DRE '!L29</f>
        <v>39182490.406987756</v>
      </c>
      <c r="M9" s="359">
        <f>'DRE '!M29</f>
        <v>38787134.539987758</v>
      </c>
      <c r="N9" s="359">
        <f>'DRE '!N29</f>
        <v>38787134.539987758</v>
      </c>
      <c r="O9" s="359">
        <f>'DRE '!O29</f>
        <v>38787134.539987758</v>
      </c>
      <c r="P9" s="359">
        <f>'DRE '!P29</f>
        <v>38787134.539987758</v>
      </c>
      <c r="Q9" s="359">
        <f>'DRE '!Q29</f>
        <v>38787134.539987758</v>
      </c>
      <c r="R9" s="359">
        <f>'DRE '!R29</f>
        <v>38787134.539987758</v>
      </c>
      <c r="S9" s="359">
        <f>'DRE '!S29</f>
        <v>38787134.539987758</v>
      </c>
      <c r="T9" s="359">
        <f>'DRE '!T29</f>
        <v>38787134.539987758</v>
      </c>
      <c r="U9" s="359">
        <f>'DRE '!U29</f>
        <v>38787134.539987758</v>
      </c>
      <c r="V9" s="359">
        <f>'DRE '!V29</f>
        <v>38787134.539987758</v>
      </c>
      <c r="W9" s="359">
        <f>'DRE '!W29</f>
        <v>38787134.539987758</v>
      </c>
      <c r="X9" s="359">
        <f>'DRE '!X29</f>
        <v>38787134.539987758</v>
      </c>
      <c r="Y9" s="359">
        <f>'DRE '!Y29</f>
        <v>38787134.539987758</v>
      </c>
      <c r="Z9" s="359">
        <f>'DRE '!Z29</f>
        <v>38787134.539987758</v>
      </c>
      <c r="AA9" s="359">
        <f>'DRE '!AA29</f>
        <v>38787134.539987758</v>
      </c>
      <c r="AB9" s="359">
        <f>'DRE '!AB29</f>
        <v>38787134.539987758</v>
      </c>
      <c r="AC9" s="359">
        <f>'DRE '!AC29</f>
        <v>38787134.539987758</v>
      </c>
      <c r="AD9" s="359">
        <f>'DRE '!AD29</f>
        <v>38787134.539987758</v>
      </c>
      <c r="AE9" s="359">
        <f>'DRE '!AE29</f>
        <v>38787134.539987758</v>
      </c>
      <c r="AF9" s="359">
        <f>'DRE '!AF29</f>
        <v>38787134.539987758</v>
      </c>
      <c r="AG9" s="359">
        <f>'DRE '!AG29</f>
        <v>38787134.539987758</v>
      </c>
      <c r="AH9" s="359">
        <f>'DRE '!AH29</f>
        <v>38787134.539987758</v>
      </c>
      <c r="AI9" s="359">
        <f>'DRE '!AI29</f>
        <v>39268033.409522563</v>
      </c>
      <c r="AJ9" s="359">
        <f>'DRE '!AJ29</f>
        <v>45733776.442169555</v>
      </c>
      <c r="AK9" s="359">
        <f>'DRE '!AK29</f>
        <v>49291644.505897142</v>
      </c>
      <c r="AL9" s="359">
        <f>'DRE '!AL29</f>
        <v>49291644.505897142</v>
      </c>
      <c r="AM9" s="359">
        <f>'DRE '!AM29</f>
        <v>49291644.505897142</v>
      </c>
      <c r="AN9" s="359">
        <f>'DRE '!AN29</f>
        <v>49291644.505897142</v>
      </c>
      <c r="AO9" s="359">
        <f>'DRE '!AO29</f>
        <v>49291644.505897142</v>
      </c>
      <c r="AP9" s="359">
        <f>'DRE '!AP29</f>
        <v>49291644.505897142</v>
      </c>
      <c r="AQ9" s="359">
        <f>'DRE '!AQ29</f>
        <v>49434501.648754276</v>
      </c>
    </row>
    <row r="10" spans="1:43" ht="16.5" customHeight="1">
      <c r="A10" s="202"/>
      <c r="B10" s="225" t="s">
        <v>407</v>
      </c>
      <c r="C10" s="225"/>
      <c r="D10" s="347"/>
      <c r="E10" s="399">
        <f>SUM(F10:AQ10)</f>
        <v>272612749.1477344</v>
      </c>
      <c r="F10" s="347"/>
      <c r="G10" s="357"/>
      <c r="H10" s="359">
        <f>-'DRE '!H26-'DRE '!H27</f>
        <v>142857.14285714284</v>
      </c>
      <c r="I10" s="359">
        <f>-'DRE '!I26-'DRE '!I27</f>
        <v>285714.28571428568</v>
      </c>
      <c r="J10" s="359">
        <f>-'DRE '!J26-'DRE '!J27</f>
        <v>766613.15524908807</v>
      </c>
      <c r="K10" s="359">
        <f>-'DRE '!K26-'DRE '!K27</f>
        <v>7232356.1878961688</v>
      </c>
      <c r="L10" s="359">
        <f>-'DRE '!L26-'DRE '!L27</f>
        <v>10790224.251623666</v>
      </c>
      <c r="M10" s="359">
        <f>-'DRE '!M26-'DRE '!M27</f>
        <v>10790224.251623666</v>
      </c>
      <c r="N10" s="359">
        <f>-'DRE '!N26-'DRE '!N27</f>
        <v>10790224.251623666</v>
      </c>
      <c r="O10" s="359">
        <f>-'DRE '!O26-'DRE '!O27</f>
        <v>10790224.251623666</v>
      </c>
      <c r="P10" s="359">
        <f>-'DRE '!P26-'DRE '!P27</f>
        <v>10790224.251623666</v>
      </c>
      <c r="Q10" s="359">
        <f>-'DRE '!Q26-'DRE '!Q27</f>
        <v>10790224.251623666</v>
      </c>
      <c r="R10" s="359">
        <f>-'DRE '!R26-'DRE '!R27</f>
        <v>10790224.251623666</v>
      </c>
      <c r="S10" s="359">
        <f>-'DRE '!S26-'DRE '!S27</f>
        <v>10790224.251623666</v>
      </c>
      <c r="T10" s="359">
        <f>-'DRE '!T26-'DRE '!T27</f>
        <v>10790224.251623666</v>
      </c>
      <c r="U10" s="359">
        <f>-'DRE '!U26-'DRE '!U27</f>
        <v>10790224.251623666</v>
      </c>
      <c r="V10" s="359">
        <f>-'DRE '!V26-'DRE '!V27</f>
        <v>10790224.251623666</v>
      </c>
      <c r="W10" s="359">
        <f>-'DRE '!W26-'DRE '!W27</f>
        <v>10790224.251623666</v>
      </c>
      <c r="X10" s="359">
        <f>-'DRE '!X26-'DRE '!X27</f>
        <v>10790224.251623666</v>
      </c>
      <c r="Y10" s="359">
        <f>-'DRE '!Y26-'DRE '!Y27</f>
        <v>10790224.251623666</v>
      </c>
      <c r="Z10" s="359">
        <f>-'DRE '!Z26-'DRE '!Z27</f>
        <v>10790224.251623666</v>
      </c>
      <c r="AA10" s="359">
        <f>-'DRE '!AA26-'DRE '!AA27</f>
        <v>10790224.251623666</v>
      </c>
      <c r="AB10" s="359">
        <f>-'DRE '!AB26-'DRE '!AB27</f>
        <v>10790224.251623666</v>
      </c>
      <c r="AC10" s="359">
        <f>-'DRE '!AC26-'DRE '!AC27</f>
        <v>10790224.251623666</v>
      </c>
      <c r="AD10" s="359">
        <f>-'DRE '!AD26-'DRE '!AD27</f>
        <v>10790224.251623666</v>
      </c>
      <c r="AE10" s="359">
        <f>-'DRE '!AE26-'DRE '!AE27</f>
        <v>10790224.251623666</v>
      </c>
      <c r="AF10" s="359">
        <f>-'DRE '!AF26-'DRE '!AF27</f>
        <v>10790224.251623666</v>
      </c>
      <c r="AG10" s="359">
        <f>-'DRE '!AG26-'DRE '!AG27</f>
        <v>10790224.251623666</v>
      </c>
      <c r="AH10" s="359">
        <f>-'DRE '!AH26-'DRE '!AH27</f>
        <v>10790224.251623666</v>
      </c>
      <c r="AI10" s="359">
        <f>-'DRE '!AI26-'DRE '!AI27</f>
        <v>10309325.382088866</v>
      </c>
      <c r="AJ10" s="359">
        <f>-'DRE '!AJ26-'DRE '!AJ27</f>
        <v>3843582.3494418729</v>
      </c>
      <c r="AK10" s="359">
        <f>-'DRE '!AK26-'DRE '!AK27</f>
        <v>285714.28571428568</v>
      </c>
      <c r="AL10" s="359">
        <f>-'DRE '!AL26-'DRE '!AL27</f>
        <v>285714.28571428568</v>
      </c>
      <c r="AM10" s="359">
        <f>-'DRE '!AM26-'DRE '!AM27</f>
        <v>285714.28571428568</v>
      </c>
      <c r="AN10" s="359">
        <f>-'DRE '!AN26-'DRE '!AN27</f>
        <v>285714.28571428568</v>
      </c>
      <c r="AO10" s="359">
        <f>-'DRE '!AO26-'DRE '!AO27</f>
        <v>285714.28571428568</v>
      </c>
      <c r="AP10" s="359">
        <f>-'DRE '!AP26-'DRE '!AP27</f>
        <v>285714.28571428568</v>
      </c>
      <c r="AQ10" s="359">
        <f>-'DRE '!AQ26-'DRE '!AQ27</f>
        <v>142857.14285714924</v>
      </c>
    </row>
    <row r="11" spans="1:43" ht="16.5" customHeight="1">
      <c r="A11" s="202"/>
      <c r="B11" s="225" t="s">
        <v>408</v>
      </c>
      <c r="C11" s="225"/>
      <c r="D11" s="347"/>
      <c r="E11" s="399">
        <f>SUM(F11:AQ11)</f>
        <v>-2348788.2124602851</v>
      </c>
      <c r="F11" s="347"/>
      <c r="G11" s="357"/>
      <c r="H11" s="359">
        <f>BP!H62</f>
        <v>276758.96876712324</v>
      </c>
      <c r="I11" s="359">
        <f>BP!I62</f>
        <v>-1029322.0404815411</v>
      </c>
      <c r="J11" s="359">
        <f>BP!J62</f>
        <v>1282973.8667321564</v>
      </c>
      <c r="K11" s="359">
        <f>BP!K62</f>
        <v>-53779.933511824289</v>
      </c>
      <c r="L11" s="359">
        <f>BP!L62</f>
        <v>-4125274.6768355118</v>
      </c>
      <c r="M11" s="359">
        <f>BP!M62</f>
        <v>48151.886178281158</v>
      </c>
      <c r="N11" s="359">
        <f>BP!N62</f>
        <v>54589.688822279219</v>
      </c>
      <c r="O11" s="359">
        <f>BP!O62</f>
        <v>25905.109165423084</v>
      </c>
      <c r="P11" s="359">
        <f>BP!P62</f>
        <v>93395.480377560481</v>
      </c>
      <c r="Q11" s="359">
        <f>BP!Q62</f>
        <v>215678.19337494764</v>
      </c>
      <c r="R11" s="359">
        <f>BP!R62</f>
        <v>35107.351709227078</v>
      </c>
      <c r="S11" s="359">
        <f>BP!S62</f>
        <v>40038.291598968673</v>
      </c>
      <c r="T11" s="359">
        <f>BP!T62</f>
        <v>37218.894583391491</v>
      </c>
      <c r="U11" s="359">
        <f>BP!U62</f>
        <v>48860.890435478184</v>
      </c>
      <c r="V11" s="359">
        <f>BP!V62</f>
        <v>58661.035163491499</v>
      </c>
      <c r="W11" s="359">
        <f>BP!W$62</f>
        <v>39369.533676946536</v>
      </c>
      <c r="X11" s="359">
        <f>BP!X62</f>
        <v>14769.448786928784</v>
      </c>
      <c r="Y11" s="359">
        <f>BP!Y62</f>
        <v>-38790.005646953825</v>
      </c>
      <c r="Z11" s="359">
        <f>BP!Z62</f>
        <v>6301.8087437711656</v>
      </c>
      <c r="AA11" s="359">
        <f>BP!AA62</f>
        <v>19473.940712640062</v>
      </c>
      <c r="AB11" s="359">
        <f>BP!AB62</f>
        <v>18464.124616477638</v>
      </c>
      <c r="AC11" s="359">
        <f>BP!AC62</f>
        <v>18022.478078940883</v>
      </c>
      <c r="AD11" s="359">
        <f>BP!AD62</f>
        <v>18072.357615428511</v>
      </c>
      <c r="AE11" s="359">
        <f>BP!AE62</f>
        <v>18120.50087136915</v>
      </c>
      <c r="AF11" s="359">
        <f>BP!AF62</f>
        <v>18152.291044288781</v>
      </c>
      <c r="AG11" s="359">
        <f>BP!AG62</f>
        <v>18183.625665774569</v>
      </c>
      <c r="AH11" s="359">
        <f>BP!AH62</f>
        <v>13951.525708388072</v>
      </c>
      <c r="AI11" s="359">
        <f>BP!AI62</f>
        <v>29334.706553840078</v>
      </c>
      <c r="AJ11" s="359">
        <f>BP!AJ62</f>
        <v>196579.06679900642</v>
      </c>
      <c r="AK11" s="359">
        <f>BP!AK62</f>
        <v>111290.70969320741</v>
      </c>
      <c r="AL11" s="359">
        <f>BP!AL62</f>
        <v>-2401.7160612782463</v>
      </c>
      <c r="AM11" s="359">
        <f>BP!AM62</f>
        <v>-3566.7512235026807</v>
      </c>
      <c r="AN11" s="359">
        <f>BP!AN62</f>
        <v>378.1315160272643</v>
      </c>
      <c r="AO11" s="359">
        <f>BP!AO62</f>
        <v>563.20712043903768</v>
      </c>
      <c r="AP11" s="359">
        <f>BP!AP62</f>
        <v>431.61626021005213</v>
      </c>
      <c r="AQ11" s="359">
        <f>BP!AQ62</f>
        <v>145548.1809283141</v>
      </c>
    </row>
    <row r="12" spans="1:43" ht="16.5" customHeight="1">
      <c r="A12" s="202"/>
      <c r="B12" s="429" t="s">
        <v>409</v>
      </c>
      <c r="C12" s="429"/>
      <c r="D12" s="347"/>
      <c r="E12" s="399">
        <f>SUM(F12:AQ12)</f>
        <v>-445570320.92639184</v>
      </c>
      <c r="F12" s="347"/>
      <c r="G12" s="357"/>
      <c r="H12" s="359">
        <f>Impostos!H37+Impostos!H38</f>
        <v>0</v>
      </c>
      <c r="I12" s="359">
        <f>Impostos!I37+Impostos!I38</f>
        <v>-2755788.7696768004</v>
      </c>
      <c r="J12" s="359">
        <f>Impostos!J37+Impostos!J38</f>
        <v>0</v>
      </c>
      <c r="K12" s="359">
        <f>Impostos!K37+Impostos!K38</f>
        <v>0</v>
      </c>
      <c r="L12" s="359">
        <f>Impostos!L37+Impostos!L38</f>
        <v>-9325408.7168630864</v>
      </c>
      <c r="M12" s="359">
        <f>Impostos!M37+Impostos!M38</f>
        <v>-10286402.122157367</v>
      </c>
      <c r="N12" s="430">
        <f>Impostos!N37+Impostos!N38</f>
        <v>-13187601.743595839</v>
      </c>
      <c r="O12" s="359">
        <f>Impostos!O37+Impostos!O38</f>
        <v>-13187601.743595839</v>
      </c>
      <c r="P12" s="359">
        <f>Impostos!P37+Impostos!P38</f>
        <v>-13187601.743595839</v>
      </c>
      <c r="Q12" s="359">
        <f>Impostos!Q37+Impostos!Q38</f>
        <v>-13187601.743595839</v>
      </c>
      <c r="R12" s="359">
        <f>Impostos!R37+Impostos!R38</f>
        <v>-13187601.743595839</v>
      </c>
      <c r="S12" s="359">
        <f>Impostos!S37+Impostos!S38</f>
        <v>-13187601.743595839</v>
      </c>
      <c r="T12" s="359">
        <f>Impostos!T37+Impostos!T38</f>
        <v>-13187601.743595839</v>
      </c>
      <c r="U12" s="359">
        <f>Impostos!U37+Impostos!U38</f>
        <v>-13187601.743595839</v>
      </c>
      <c r="V12" s="359">
        <f>Impostos!V37+Impostos!V38</f>
        <v>-13187601.743595839</v>
      </c>
      <c r="W12" s="359">
        <f>Impostos!W37+Impostos!W38</f>
        <v>-13187601.743595839</v>
      </c>
      <c r="X12" s="359">
        <f>Impostos!X37+Impostos!X38</f>
        <v>-13187601.743595839</v>
      </c>
      <c r="Y12" s="359">
        <f>Impostos!Y37+Impostos!Y38</f>
        <v>-13187601.743595839</v>
      </c>
      <c r="Z12" s="359">
        <f>Impostos!Z37+Impostos!Z38</f>
        <v>-13187601.743595839</v>
      </c>
      <c r="AA12" s="359">
        <f>Impostos!AA37+Impostos!AA38</f>
        <v>-13187601.743595839</v>
      </c>
      <c r="AB12" s="359">
        <f>Impostos!AB37+Impostos!AB38</f>
        <v>-13187601.743595839</v>
      </c>
      <c r="AC12" s="359">
        <f>Impostos!AC37+Impostos!AC38</f>
        <v>-13187601.743595839</v>
      </c>
      <c r="AD12" s="359">
        <f>Impostos!AD37+Impostos!AD38</f>
        <v>-13187601.743595839</v>
      </c>
      <c r="AE12" s="359">
        <f>Impostos!AE37+Impostos!AE38</f>
        <v>-13187601.743595839</v>
      </c>
      <c r="AF12" s="359">
        <f>Impostos!AF37+Impostos!AF38</f>
        <v>-13187601.743595839</v>
      </c>
      <c r="AG12" s="359">
        <f>Impostos!AG37+Impostos!AG38</f>
        <v>-13187601.743595839</v>
      </c>
      <c r="AH12" s="359">
        <f>Impostos!AH37+Impostos!AH38</f>
        <v>-13187601.743595839</v>
      </c>
      <c r="AI12" s="359">
        <f>Impostos!AI37+Impostos!AI38</f>
        <v>-13351107.359237671</v>
      </c>
      <c r="AJ12" s="359">
        <f>Impostos!AJ37+Impostos!AJ38</f>
        <v>-15549459.990337647</v>
      </c>
      <c r="AK12" s="359">
        <f>Impostos!AK37+Impostos!AK38</f>
        <v>-16759135.132005028</v>
      </c>
      <c r="AL12" s="359">
        <f>Impostos!AL37+Impostos!AL38</f>
        <v>-16759135.132005028</v>
      </c>
      <c r="AM12" s="359">
        <f>Impostos!AM37+Impostos!AM38</f>
        <v>-16759135.132005028</v>
      </c>
      <c r="AN12" s="359">
        <f>Impostos!AN37+Impostos!AN38</f>
        <v>-16759135.132005028</v>
      </c>
      <c r="AO12" s="359">
        <f>Impostos!AO37+Impostos!AO38</f>
        <v>-16759135.132005028</v>
      </c>
      <c r="AP12" s="359">
        <f>Impostos!AP37+Impostos!AP38</f>
        <v>-16759135.132005028</v>
      </c>
      <c r="AQ12" s="359">
        <f>Impostos!AQ37+Impostos!AQ38</f>
        <v>-16807706.560576454</v>
      </c>
    </row>
    <row r="13" spans="1:43" ht="7.5" customHeight="1">
      <c r="A13" s="202"/>
      <c r="B13" s="202"/>
      <c r="C13" s="202"/>
      <c r="D13" s="347"/>
      <c r="E13" s="359"/>
      <c r="F13" s="347"/>
      <c r="G13" s="357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</row>
    <row r="14" spans="1:43" ht="13.5" customHeight="1">
      <c r="A14" s="202"/>
      <c r="B14" s="427" t="s">
        <v>410</v>
      </c>
      <c r="C14" s="427"/>
      <c r="D14" s="428" t="s">
        <v>323</v>
      </c>
      <c r="E14" s="362">
        <f>SUM(F14:AQ14)</f>
        <v>-272612749.14773452</v>
      </c>
      <c r="F14" s="428"/>
      <c r="G14" s="376"/>
      <c r="H14" s="362">
        <f t="shared" ref="H14:AQ14" si="3">SUM(H16:H17)</f>
        <v>-10000000</v>
      </c>
      <c r="I14" s="362">
        <f t="shared" si="3"/>
        <v>-12022471.738370059</v>
      </c>
      <c r="J14" s="362">
        <f t="shared" si="3"/>
        <v>-161643575.81617701</v>
      </c>
      <c r="K14" s="362">
        <f t="shared" si="3"/>
        <v>-88946701.593187436</v>
      </c>
      <c r="L14" s="362">
        <f t="shared" si="3"/>
        <v>0</v>
      </c>
      <c r="M14" s="362">
        <f t="shared" si="3"/>
        <v>0</v>
      </c>
      <c r="N14" s="362">
        <f t="shared" si="3"/>
        <v>0</v>
      </c>
      <c r="O14" s="362">
        <f t="shared" si="3"/>
        <v>0</v>
      </c>
      <c r="P14" s="362">
        <f t="shared" si="3"/>
        <v>0</v>
      </c>
      <c r="Q14" s="362">
        <f t="shared" si="3"/>
        <v>0</v>
      </c>
      <c r="R14" s="362">
        <f t="shared" si="3"/>
        <v>0</v>
      </c>
      <c r="S14" s="362">
        <f t="shared" si="3"/>
        <v>0</v>
      </c>
      <c r="T14" s="362">
        <f t="shared" si="3"/>
        <v>0</v>
      </c>
      <c r="U14" s="362">
        <f t="shared" si="3"/>
        <v>0</v>
      </c>
      <c r="V14" s="362">
        <f t="shared" si="3"/>
        <v>0</v>
      </c>
      <c r="W14" s="362">
        <f t="shared" si="3"/>
        <v>0</v>
      </c>
      <c r="X14" s="362">
        <f t="shared" si="3"/>
        <v>0</v>
      </c>
      <c r="Y14" s="362">
        <f t="shared" si="3"/>
        <v>0</v>
      </c>
      <c r="Z14" s="362">
        <f t="shared" si="3"/>
        <v>0</v>
      </c>
      <c r="AA14" s="362">
        <f t="shared" si="3"/>
        <v>0</v>
      </c>
      <c r="AB14" s="362">
        <f t="shared" si="3"/>
        <v>0</v>
      </c>
      <c r="AC14" s="362">
        <f t="shared" si="3"/>
        <v>0</v>
      </c>
      <c r="AD14" s="362">
        <f t="shared" si="3"/>
        <v>0</v>
      </c>
      <c r="AE14" s="362">
        <f t="shared" si="3"/>
        <v>0</v>
      </c>
      <c r="AF14" s="362">
        <f t="shared" si="3"/>
        <v>0</v>
      </c>
      <c r="AG14" s="362">
        <f t="shared" si="3"/>
        <v>0</v>
      </c>
      <c r="AH14" s="362">
        <f t="shared" si="3"/>
        <v>0</v>
      </c>
      <c r="AI14" s="362">
        <f t="shared" si="3"/>
        <v>0</v>
      </c>
      <c r="AJ14" s="362">
        <f t="shared" si="3"/>
        <v>0</v>
      </c>
      <c r="AK14" s="362">
        <f t="shared" si="3"/>
        <v>0</v>
      </c>
      <c r="AL14" s="362">
        <f t="shared" si="3"/>
        <v>0</v>
      </c>
      <c r="AM14" s="362">
        <f t="shared" si="3"/>
        <v>0</v>
      </c>
      <c r="AN14" s="362">
        <f t="shared" si="3"/>
        <v>0</v>
      </c>
      <c r="AO14" s="362">
        <f t="shared" si="3"/>
        <v>0</v>
      </c>
      <c r="AP14" s="362">
        <f t="shared" si="3"/>
        <v>0</v>
      </c>
      <c r="AQ14" s="362">
        <f t="shared" si="3"/>
        <v>0</v>
      </c>
    </row>
    <row r="15" spans="1:43" ht="7.5" customHeight="1">
      <c r="A15" s="202"/>
      <c r="B15" s="225"/>
      <c r="C15" s="225"/>
      <c r="D15" s="347"/>
      <c r="E15" s="359"/>
      <c r="F15" s="347"/>
      <c r="G15" s="357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</row>
    <row r="16" spans="1:43" ht="16.5" customHeight="1">
      <c r="A16" s="202"/>
      <c r="B16" s="225" t="s">
        <v>411</v>
      </c>
      <c r="C16" s="225"/>
      <c r="D16" s="347"/>
      <c r="E16" s="399">
        <f>SUM(F16:AQ16)</f>
        <v>-272612749.14773452</v>
      </c>
      <c r="F16" s="347"/>
      <c r="G16" s="357"/>
      <c r="H16" s="359">
        <f>-'Premissas Investimento'!H12</f>
        <v>-10000000</v>
      </c>
      <c r="I16" s="359">
        <f>-'Premissas Investimento'!I12</f>
        <v>-12022471.738370059</v>
      </c>
      <c r="J16" s="359">
        <f>-'Premissas Investimento'!J12</f>
        <v>-161643575.81617701</v>
      </c>
      <c r="K16" s="359">
        <f>-'Premissas Investimento'!K12</f>
        <v>-88946701.593187436</v>
      </c>
      <c r="L16" s="359">
        <f>-'Premissas Investimento'!L12</f>
        <v>0</v>
      </c>
      <c r="M16" s="359">
        <f>-'Premissas Investimento'!M12</f>
        <v>0</v>
      </c>
      <c r="N16" s="359">
        <f>-'Premissas Investimento'!N12</f>
        <v>0</v>
      </c>
      <c r="O16" s="359">
        <f>-'Premissas Investimento'!O12</f>
        <v>0</v>
      </c>
      <c r="P16" s="359">
        <f>-'Premissas Investimento'!P12</f>
        <v>0</v>
      </c>
      <c r="Q16" s="359">
        <f>-'Premissas Investimento'!Q12</f>
        <v>0</v>
      </c>
      <c r="R16" s="359">
        <f>-'Premissas Investimento'!R12</f>
        <v>0</v>
      </c>
      <c r="S16" s="359">
        <f>-'Premissas Investimento'!S12</f>
        <v>0</v>
      </c>
      <c r="T16" s="359">
        <f>-'Premissas Investimento'!T12</f>
        <v>0</v>
      </c>
      <c r="U16" s="359">
        <f>-'Premissas Investimento'!U12</f>
        <v>0</v>
      </c>
      <c r="V16" s="359">
        <f>-'Premissas Investimento'!V12</f>
        <v>0</v>
      </c>
      <c r="W16" s="359">
        <f>-'Premissas Investimento'!W12</f>
        <v>0</v>
      </c>
      <c r="X16" s="359">
        <f>-'Premissas Investimento'!X12</f>
        <v>0</v>
      </c>
      <c r="Y16" s="359">
        <f>-'Premissas Investimento'!Y12</f>
        <v>0</v>
      </c>
      <c r="Z16" s="359">
        <f>-'Premissas Investimento'!Z12</f>
        <v>0</v>
      </c>
      <c r="AA16" s="359">
        <f>-'Premissas Investimento'!AA12</f>
        <v>0</v>
      </c>
      <c r="AB16" s="359">
        <f>-'Premissas Investimento'!AB12</f>
        <v>0</v>
      </c>
      <c r="AC16" s="359">
        <f>-'Premissas Investimento'!AC12</f>
        <v>0</v>
      </c>
      <c r="AD16" s="359">
        <f>-'Premissas Investimento'!AD12</f>
        <v>0</v>
      </c>
      <c r="AE16" s="359">
        <f>-'Premissas Investimento'!AE12</f>
        <v>0</v>
      </c>
      <c r="AF16" s="359">
        <f>-'Premissas Investimento'!AF12</f>
        <v>0</v>
      </c>
      <c r="AG16" s="359">
        <f>-'Premissas Investimento'!AG12</f>
        <v>0</v>
      </c>
      <c r="AH16" s="359">
        <f>-'Premissas Investimento'!AH12</f>
        <v>0</v>
      </c>
      <c r="AI16" s="359">
        <f>-'Premissas Investimento'!AI12</f>
        <v>0</v>
      </c>
      <c r="AJ16" s="359">
        <f>-'Premissas Investimento'!AJ12</f>
        <v>0</v>
      </c>
      <c r="AK16" s="359">
        <f>-'Premissas Investimento'!AK12</f>
        <v>0</v>
      </c>
      <c r="AL16" s="359">
        <f>-'Premissas Investimento'!AL12</f>
        <v>0</v>
      </c>
      <c r="AM16" s="359">
        <f>-'Premissas Investimento'!AM12</f>
        <v>0</v>
      </c>
      <c r="AN16" s="359">
        <f>-'Premissas Investimento'!AN12</f>
        <v>0</v>
      </c>
      <c r="AO16" s="359">
        <f>-'Premissas Investimento'!AO12</f>
        <v>0</v>
      </c>
      <c r="AP16" s="359">
        <f>-'Premissas Investimento'!AP12</f>
        <v>0</v>
      </c>
      <c r="AQ16" s="359">
        <f>-'Premissas Investimento'!AQ12</f>
        <v>0</v>
      </c>
    </row>
    <row r="17" spans="1:43" ht="10.5" customHeight="1">
      <c r="A17" s="202"/>
      <c r="B17" s="225"/>
      <c r="C17" s="225"/>
      <c r="D17" s="347"/>
      <c r="E17" s="359"/>
      <c r="F17" s="347"/>
      <c r="G17" s="357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</row>
    <row r="18" spans="1:43" ht="13.5" customHeight="1">
      <c r="A18" s="202"/>
      <c r="B18" s="427" t="s">
        <v>412</v>
      </c>
      <c r="C18" s="427"/>
      <c r="D18" s="428" t="s">
        <v>330</v>
      </c>
      <c r="E18" s="362">
        <f>SUM(F18:AQ18)</f>
        <v>862584164.17406511</v>
      </c>
      <c r="F18" s="428"/>
      <c r="G18" s="376"/>
      <c r="H18" s="362">
        <f t="shared" ref="H18:AQ18" si="4">H7+H14</f>
        <v>-13090475.151232876</v>
      </c>
      <c r="I18" s="362">
        <f t="shared" si="4"/>
        <v>-3942823.0120712575</v>
      </c>
      <c r="J18" s="362">
        <f t="shared" si="4"/>
        <v>-166813933.28882733</v>
      </c>
      <c r="K18" s="362">
        <f t="shared" si="4"/>
        <v>-94799490.341687888</v>
      </c>
      <c r="L18" s="362">
        <f t="shared" si="4"/>
        <v>36522031.264912821</v>
      </c>
      <c r="M18" s="362">
        <f t="shared" si="4"/>
        <v>39339108.555632338</v>
      </c>
      <c r="N18" s="362">
        <f t="shared" si="4"/>
        <v>36444346.736837864</v>
      </c>
      <c r="O18" s="362">
        <f t="shared" si="4"/>
        <v>36415662.15718101</v>
      </c>
      <c r="P18" s="362">
        <f t="shared" si="4"/>
        <v>36483152.528393149</v>
      </c>
      <c r="Q18" s="362">
        <f t="shared" si="4"/>
        <v>36605435.241390534</v>
      </c>
      <c r="R18" s="362">
        <f t="shared" si="4"/>
        <v>36424864.399724811</v>
      </c>
      <c r="S18" s="362">
        <f t="shared" si="4"/>
        <v>36429795.339614555</v>
      </c>
      <c r="T18" s="362">
        <f t="shared" si="4"/>
        <v>36426975.942598976</v>
      </c>
      <c r="U18" s="362">
        <f t="shared" si="4"/>
        <v>36438617.938451067</v>
      </c>
      <c r="V18" s="362">
        <f t="shared" si="4"/>
        <v>36448418.083179079</v>
      </c>
      <c r="W18" s="362">
        <f t="shared" si="4"/>
        <v>36429126.581692532</v>
      </c>
      <c r="X18" s="362">
        <f t="shared" si="4"/>
        <v>36404526.496802516</v>
      </c>
      <c r="Y18" s="362">
        <f t="shared" si="4"/>
        <v>36350967.042368636</v>
      </c>
      <c r="Z18" s="362">
        <f t="shared" si="4"/>
        <v>36396058.856759354</v>
      </c>
      <c r="AA18" s="362">
        <f t="shared" si="4"/>
        <v>36409230.988728225</v>
      </c>
      <c r="AB18" s="362">
        <f t="shared" si="4"/>
        <v>36408221.172632068</v>
      </c>
      <c r="AC18" s="362">
        <f t="shared" si="4"/>
        <v>36407779.526094526</v>
      </c>
      <c r="AD18" s="362">
        <f t="shared" si="4"/>
        <v>36407829.405631013</v>
      </c>
      <c r="AE18" s="362">
        <f t="shared" si="4"/>
        <v>36407877.548886955</v>
      </c>
      <c r="AF18" s="362">
        <f t="shared" si="4"/>
        <v>36407909.339059874</v>
      </c>
      <c r="AG18" s="362">
        <f t="shared" si="4"/>
        <v>36407940.673681363</v>
      </c>
      <c r="AH18" s="362">
        <f t="shared" si="4"/>
        <v>36403708.573723972</v>
      </c>
      <c r="AI18" s="362">
        <f t="shared" si="4"/>
        <v>36255586.138927601</v>
      </c>
      <c r="AJ18" s="362">
        <f t="shared" si="4"/>
        <v>34224477.868072785</v>
      </c>
      <c r="AK18" s="362">
        <f t="shared" si="4"/>
        <v>32929514.369299605</v>
      </c>
      <c r="AL18" s="362">
        <f t="shared" si="4"/>
        <v>32815821.943545118</v>
      </c>
      <c r="AM18" s="362">
        <f t="shared" si="4"/>
        <v>32814656.908382893</v>
      </c>
      <c r="AN18" s="362">
        <f t="shared" si="4"/>
        <v>32818601.791122422</v>
      </c>
      <c r="AO18" s="362">
        <f t="shared" si="4"/>
        <v>32818786.866726838</v>
      </c>
      <c r="AP18" s="362">
        <f t="shared" si="4"/>
        <v>32818655.275866605</v>
      </c>
      <c r="AQ18" s="362">
        <f t="shared" si="4"/>
        <v>32915200.411963284</v>
      </c>
    </row>
    <row r="19" spans="1:43" ht="16.5" customHeight="1">
      <c r="A19" s="431"/>
      <c r="B19" s="431"/>
      <c r="C19" s="431"/>
      <c r="D19" s="431"/>
      <c r="E19" s="432">
        <f>SUM(F19:AQ19)</f>
        <v>862584164.17406511</v>
      </c>
      <c r="F19" s="431"/>
      <c r="G19" s="433"/>
      <c r="H19" s="433">
        <f>H18 / 'Premissas Financeiras'!H5</f>
        <v>-13090475.151232876</v>
      </c>
      <c r="I19" s="433">
        <f>I18 / 'Premissas Financeiras'!I5</f>
        <v>-3942823.0120712575</v>
      </c>
      <c r="J19" s="433">
        <f>J18 / 'Premissas Financeiras'!J5</f>
        <v>-166813933.28882733</v>
      </c>
      <c r="K19" s="433">
        <f>K18 / 'Premissas Financeiras'!K5</f>
        <v>-94799490.341687888</v>
      </c>
      <c r="L19" s="433">
        <f>L18 / 'Premissas Financeiras'!L5</f>
        <v>36522031.264912821</v>
      </c>
      <c r="M19" s="433">
        <f>M18 / 'Premissas Financeiras'!M5</f>
        <v>39339108.555632338</v>
      </c>
      <c r="N19" s="433">
        <f>N18 / 'Premissas Financeiras'!N5</f>
        <v>36444346.736837864</v>
      </c>
      <c r="O19" s="433">
        <f>O18 / 'Premissas Financeiras'!O5</f>
        <v>36415662.15718101</v>
      </c>
      <c r="P19" s="433">
        <f>P18 / 'Premissas Financeiras'!P5</f>
        <v>36483152.528393149</v>
      </c>
      <c r="Q19" s="433">
        <f>Q18 / 'Premissas Financeiras'!Q5</f>
        <v>36605435.241390534</v>
      </c>
      <c r="R19" s="433">
        <f>R18 / 'Premissas Financeiras'!R5</f>
        <v>36424864.399724811</v>
      </c>
      <c r="S19" s="433">
        <f>S18 / 'Premissas Financeiras'!S5</f>
        <v>36429795.339614555</v>
      </c>
      <c r="T19" s="433">
        <f>T18 / 'Premissas Financeiras'!T5</f>
        <v>36426975.942598976</v>
      </c>
      <c r="U19" s="433">
        <f>U18 / 'Premissas Financeiras'!U5</f>
        <v>36438617.938451067</v>
      </c>
      <c r="V19" s="433">
        <f>V18 / 'Premissas Financeiras'!V5</f>
        <v>36448418.083179079</v>
      </c>
      <c r="W19" s="433">
        <f>W18 / 'Premissas Financeiras'!W5</f>
        <v>36429126.581692532</v>
      </c>
      <c r="X19" s="433">
        <f>X18 / 'Premissas Financeiras'!X5</f>
        <v>36404526.496802516</v>
      </c>
      <c r="Y19" s="433">
        <f>Y18 / 'Premissas Financeiras'!Y5</f>
        <v>36350967.042368636</v>
      </c>
      <c r="Z19" s="433">
        <f>Z18 / 'Premissas Financeiras'!Z5</f>
        <v>36396058.856759354</v>
      </c>
      <c r="AA19" s="433">
        <f>AA18 / 'Premissas Financeiras'!AA5</f>
        <v>36409230.988728225</v>
      </c>
      <c r="AB19" s="433">
        <f>AB18 / 'Premissas Financeiras'!AB5</f>
        <v>36408221.172632068</v>
      </c>
      <c r="AC19" s="433">
        <f>AC18 / 'Premissas Financeiras'!AC5</f>
        <v>36407779.526094526</v>
      </c>
      <c r="AD19" s="433">
        <f>AD18 / 'Premissas Financeiras'!AD5</f>
        <v>36407829.405631013</v>
      </c>
      <c r="AE19" s="433">
        <f>AE18 / 'Premissas Financeiras'!AE5</f>
        <v>36407877.548886955</v>
      </c>
      <c r="AF19" s="433">
        <f>AF18 / 'Premissas Financeiras'!AF5</f>
        <v>36407909.339059874</v>
      </c>
      <c r="AG19" s="433">
        <f>AG18 / 'Premissas Financeiras'!AG5</f>
        <v>36407940.673681363</v>
      </c>
      <c r="AH19" s="433">
        <f>AH18 / 'Premissas Financeiras'!AH5</f>
        <v>36403708.573723972</v>
      </c>
      <c r="AI19" s="433">
        <f>AI18 / 'Premissas Financeiras'!AI5</f>
        <v>36255586.138927601</v>
      </c>
      <c r="AJ19" s="433">
        <f>AJ18 / 'Premissas Financeiras'!AJ5</f>
        <v>34224477.868072785</v>
      </c>
      <c r="AK19" s="433">
        <f>AK18 / 'Premissas Financeiras'!AK5</f>
        <v>32929514.369299605</v>
      </c>
      <c r="AL19" s="433">
        <f>AL18 / 'Premissas Financeiras'!AL5</f>
        <v>32815821.943545118</v>
      </c>
      <c r="AM19" s="433">
        <f>AM18 / 'Premissas Financeiras'!AM5</f>
        <v>32814656.908382893</v>
      </c>
      <c r="AN19" s="433">
        <f>AN18 / 'Premissas Financeiras'!AN5</f>
        <v>32818601.791122422</v>
      </c>
      <c r="AO19" s="433">
        <f>AO18 / 'Premissas Financeiras'!AO5</f>
        <v>32818786.866726838</v>
      </c>
      <c r="AP19" s="433">
        <f>AP18 / 'Premissas Financeiras'!AP5</f>
        <v>32818655.275866605</v>
      </c>
      <c r="AQ19" s="433">
        <f>AQ18 / 'Premissas Financeiras'!AQ5</f>
        <v>32915200.411963284</v>
      </c>
    </row>
    <row r="20" spans="1:43" ht="16.5" customHeight="1">
      <c r="A20" s="431"/>
      <c r="B20" s="434"/>
      <c r="C20" s="431"/>
      <c r="D20" s="431"/>
      <c r="E20" s="432"/>
      <c r="F20" s="431"/>
      <c r="G20" s="433"/>
      <c r="H20" s="433">
        <f>H19</f>
        <v>-13090475.151232876</v>
      </c>
      <c r="I20" s="433">
        <f t="shared" ref="I20:AQ20" si="5">H20+I19</f>
        <v>-17033298.163304135</v>
      </c>
      <c r="J20" s="433">
        <f t="shared" si="5"/>
        <v>-183847231.45213145</v>
      </c>
      <c r="K20" s="433">
        <f t="shared" si="5"/>
        <v>-278646721.79381931</v>
      </c>
      <c r="L20" s="433">
        <f t="shared" si="5"/>
        <v>-242124690.52890649</v>
      </c>
      <c r="M20" s="433">
        <f t="shared" si="5"/>
        <v>-202785581.97327417</v>
      </c>
      <c r="N20" s="433">
        <f t="shared" si="5"/>
        <v>-166341235.23643631</v>
      </c>
      <c r="O20" s="433">
        <f t="shared" si="5"/>
        <v>-129925573.0792553</v>
      </c>
      <c r="P20" s="433">
        <f t="shared" si="5"/>
        <v>-93442420.550862148</v>
      </c>
      <c r="Q20" s="433">
        <f t="shared" si="5"/>
        <v>-56836985.309471615</v>
      </c>
      <c r="R20" s="433">
        <f t="shared" si="5"/>
        <v>-20412120.909746803</v>
      </c>
      <c r="S20" s="433">
        <f t="shared" si="5"/>
        <v>16017674.429867752</v>
      </c>
      <c r="T20" s="433">
        <f t="shared" si="5"/>
        <v>52444650.372466728</v>
      </c>
      <c r="U20" s="433">
        <f t="shared" si="5"/>
        <v>88883268.310917795</v>
      </c>
      <c r="V20" s="433">
        <f t="shared" si="5"/>
        <v>125331686.39409688</v>
      </c>
      <c r="W20" s="433">
        <f t="shared" si="5"/>
        <v>161760812.97578943</v>
      </c>
      <c r="X20" s="433">
        <f t="shared" si="5"/>
        <v>198165339.47259194</v>
      </c>
      <c r="Y20" s="433">
        <f t="shared" si="5"/>
        <v>234516306.51496059</v>
      </c>
      <c r="Z20" s="433">
        <f t="shared" si="5"/>
        <v>270912365.37171996</v>
      </c>
      <c r="AA20" s="433">
        <f t="shared" si="5"/>
        <v>307321596.36044818</v>
      </c>
      <c r="AB20" s="433">
        <f t="shared" si="5"/>
        <v>343729817.53308022</v>
      </c>
      <c r="AC20" s="433">
        <f t="shared" si="5"/>
        <v>380137597.05917478</v>
      </c>
      <c r="AD20" s="433">
        <f t="shared" si="5"/>
        <v>416545426.46480578</v>
      </c>
      <c r="AE20" s="433">
        <f t="shared" si="5"/>
        <v>452953304.01369274</v>
      </c>
      <c r="AF20" s="433">
        <f t="shared" si="5"/>
        <v>489361213.35275263</v>
      </c>
      <c r="AG20" s="433">
        <f t="shared" si="5"/>
        <v>525769154.026434</v>
      </c>
      <c r="AH20" s="433">
        <f t="shared" si="5"/>
        <v>562172862.60015798</v>
      </c>
      <c r="AI20" s="433">
        <f t="shared" si="5"/>
        <v>598428448.73908556</v>
      </c>
      <c r="AJ20" s="433">
        <f t="shared" si="5"/>
        <v>632652926.6071583</v>
      </c>
      <c r="AK20" s="433">
        <f t="shared" si="5"/>
        <v>665582440.97645795</v>
      </c>
      <c r="AL20" s="433">
        <f t="shared" si="5"/>
        <v>698398262.92000306</v>
      </c>
      <c r="AM20" s="433">
        <f t="shared" si="5"/>
        <v>731212919.82838595</v>
      </c>
      <c r="AN20" s="433">
        <f t="shared" si="5"/>
        <v>764031521.61950839</v>
      </c>
      <c r="AO20" s="433">
        <f t="shared" si="5"/>
        <v>796850308.48623526</v>
      </c>
      <c r="AP20" s="433">
        <f t="shared" si="5"/>
        <v>829668963.76210189</v>
      </c>
      <c r="AQ20" s="433">
        <f t="shared" si="5"/>
        <v>862584164.17406511</v>
      </c>
    </row>
    <row r="21" spans="1:43" ht="10.5" customHeight="1">
      <c r="A21" s="431"/>
      <c r="B21" s="431"/>
      <c r="C21" s="431"/>
      <c r="D21" s="431"/>
      <c r="E21" s="432"/>
      <c r="F21" s="431"/>
      <c r="G21" s="433"/>
      <c r="H21" s="435">
        <f t="shared" ref="H21:AQ21" si="6">IF(H20&lt;0,1,0)</f>
        <v>1</v>
      </c>
      <c r="I21" s="435">
        <f t="shared" si="6"/>
        <v>1</v>
      </c>
      <c r="J21" s="435">
        <f t="shared" si="6"/>
        <v>1</v>
      </c>
      <c r="K21" s="435">
        <f t="shared" si="6"/>
        <v>1</v>
      </c>
      <c r="L21" s="435">
        <f t="shared" si="6"/>
        <v>1</v>
      </c>
      <c r="M21" s="435">
        <f t="shared" si="6"/>
        <v>1</v>
      </c>
      <c r="N21" s="435">
        <f t="shared" si="6"/>
        <v>1</v>
      </c>
      <c r="O21" s="435">
        <f t="shared" si="6"/>
        <v>1</v>
      </c>
      <c r="P21" s="435">
        <f t="shared" si="6"/>
        <v>1</v>
      </c>
      <c r="Q21" s="435">
        <f t="shared" si="6"/>
        <v>1</v>
      </c>
      <c r="R21" s="435">
        <f t="shared" si="6"/>
        <v>1</v>
      </c>
      <c r="S21" s="435">
        <f t="shared" si="6"/>
        <v>0</v>
      </c>
      <c r="T21" s="435">
        <f t="shared" si="6"/>
        <v>0</v>
      </c>
      <c r="U21" s="435">
        <f t="shared" si="6"/>
        <v>0</v>
      </c>
      <c r="V21" s="435">
        <f t="shared" si="6"/>
        <v>0</v>
      </c>
      <c r="W21" s="435">
        <f t="shared" si="6"/>
        <v>0</v>
      </c>
      <c r="X21" s="435">
        <f t="shared" si="6"/>
        <v>0</v>
      </c>
      <c r="Y21" s="435">
        <f t="shared" si="6"/>
        <v>0</v>
      </c>
      <c r="Z21" s="435">
        <f t="shared" si="6"/>
        <v>0</v>
      </c>
      <c r="AA21" s="435">
        <f t="shared" si="6"/>
        <v>0</v>
      </c>
      <c r="AB21" s="435">
        <f t="shared" si="6"/>
        <v>0</v>
      </c>
      <c r="AC21" s="435">
        <f t="shared" si="6"/>
        <v>0</v>
      </c>
      <c r="AD21" s="435">
        <f t="shared" si="6"/>
        <v>0</v>
      </c>
      <c r="AE21" s="435">
        <f t="shared" si="6"/>
        <v>0</v>
      </c>
      <c r="AF21" s="435">
        <f t="shared" si="6"/>
        <v>0</v>
      </c>
      <c r="AG21" s="435">
        <f t="shared" si="6"/>
        <v>0</v>
      </c>
      <c r="AH21" s="435">
        <f t="shared" si="6"/>
        <v>0</v>
      </c>
      <c r="AI21" s="435">
        <f t="shared" si="6"/>
        <v>0</v>
      </c>
      <c r="AJ21" s="435">
        <f t="shared" si="6"/>
        <v>0</v>
      </c>
      <c r="AK21" s="435">
        <f t="shared" si="6"/>
        <v>0</v>
      </c>
      <c r="AL21" s="435">
        <f t="shared" si="6"/>
        <v>0</v>
      </c>
      <c r="AM21" s="435">
        <f t="shared" si="6"/>
        <v>0</v>
      </c>
      <c r="AN21" s="435">
        <f t="shared" si="6"/>
        <v>0</v>
      </c>
      <c r="AO21" s="435">
        <f t="shared" si="6"/>
        <v>0</v>
      </c>
      <c r="AP21" s="435">
        <f t="shared" si="6"/>
        <v>0</v>
      </c>
      <c r="AQ21" s="435">
        <f t="shared" si="6"/>
        <v>0</v>
      </c>
    </row>
    <row r="22" spans="1:43" ht="7.5" customHeight="1">
      <c r="A22" s="431"/>
      <c r="B22" s="431"/>
      <c r="C22" s="431"/>
      <c r="D22" s="431"/>
      <c r="E22" s="432"/>
      <c r="F22" s="431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</row>
    <row r="23" spans="1:43" ht="16.5" customHeight="1">
      <c r="A23" s="202"/>
      <c r="B23" s="115" t="s">
        <v>413</v>
      </c>
      <c r="C23" s="115"/>
      <c r="D23" s="436"/>
      <c r="E23" s="436"/>
      <c r="F23" s="436"/>
      <c r="G23" s="366"/>
      <c r="H23" s="437">
        <f>IF('Painel  de Controle'!$E$28="Nominal",IRR(H19:AQ19),IRR(H18:AQ18))</f>
        <v>0.11674179432004039</v>
      </c>
      <c r="I23" s="438"/>
      <c r="J23" s="438"/>
      <c r="K23" s="439"/>
      <c r="L23" s="440"/>
      <c r="M23" s="440"/>
      <c r="N23" s="440"/>
      <c r="O23" s="441"/>
      <c r="P23" s="441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</row>
    <row r="24" spans="1:43" ht="2.25" customHeight="1">
      <c r="A24" s="202"/>
      <c r="B24" s="394"/>
      <c r="C24" s="394"/>
      <c r="D24" s="347"/>
      <c r="E24" s="347"/>
      <c r="F24" s="347"/>
      <c r="G24" s="357"/>
      <c r="H24" s="434"/>
      <c r="I24" s="434"/>
      <c r="J24" s="434"/>
      <c r="K24" s="357"/>
      <c r="L24" s="357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</row>
    <row r="25" spans="1:43" ht="16.5" customHeight="1">
      <c r="A25" s="202"/>
      <c r="B25" s="115" t="s">
        <v>414</v>
      </c>
      <c r="C25" s="115"/>
      <c r="D25" s="436"/>
      <c r="E25" s="436"/>
      <c r="F25" s="436"/>
      <c r="G25" s="366"/>
      <c r="H25" s="442">
        <f>SUM(H21:AQ21)</f>
        <v>11</v>
      </c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</row>
    <row r="26" spans="1:43" ht="3" customHeight="1">
      <c r="A26" s="202"/>
      <c r="B26" s="394"/>
      <c r="C26" s="394"/>
      <c r="D26" s="347"/>
      <c r="E26" s="347"/>
      <c r="F26" s="347"/>
      <c r="G26" s="357"/>
      <c r="H26" s="434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</row>
    <row r="27" spans="1:43" ht="16.5" customHeight="1">
      <c r="A27" s="202"/>
      <c r="B27" s="115" t="s">
        <v>415</v>
      </c>
      <c r="C27" s="115"/>
      <c r="D27" s="436"/>
      <c r="E27" s="436"/>
      <c r="F27" s="436"/>
      <c r="G27" s="366"/>
      <c r="H27" s="442">
        <f t="array" ref="H27">NPV('Painel  de Controle'!E5,H19:AQ19)</f>
        <v>34789190.878019102</v>
      </c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</row>
    <row r="28" spans="1:43" ht="9" customHeight="1">
      <c r="A28" s="202"/>
      <c r="B28" s="202"/>
      <c r="C28" s="202"/>
      <c r="D28" s="347"/>
      <c r="E28" s="347"/>
      <c r="F28" s="347"/>
      <c r="G28" s="357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</row>
    <row r="29" spans="1:43" ht="16.5" customHeight="1">
      <c r="A29" s="50"/>
      <c r="B29" s="424" t="s">
        <v>416</v>
      </c>
      <c r="C29" s="424"/>
      <c r="D29" s="425"/>
      <c r="E29" s="425"/>
      <c r="F29" s="425"/>
      <c r="G29" s="426"/>
      <c r="H29" s="356">
        <f t="shared" ref="H29:AQ29" si="7">H4</f>
        <v>2024</v>
      </c>
      <c r="I29" s="356">
        <f t="shared" si="7"/>
        <v>2025</v>
      </c>
      <c r="J29" s="356">
        <f t="shared" si="7"/>
        <v>2026</v>
      </c>
      <c r="K29" s="356">
        <f t="shared" si="7"/>
        <v>2027</v>
      </c>
      <c r="L29" s="356">
        <f t="shared" si="7"/>
        <v>2028</v>
      </c>
      <c r="M29" s="356">
        <f t="shared" si="7"/>
        <v>2029</v>
      </c>
      <c r="N29" s="356">
        <f t="shared" si="7"/>
        <v>2030</v>
      </c>
      <c r="O29" s="356">
        <f t="shared" si="7"/>
        <v>2031</v>
      </c>
      <c r="P29" s="356">
        <f t="shared" si="7"/>
        <v>2032</v>
      </c>
      <c r="Q29" s="356">
        <f t="shared" si="7"/>
        <v>2033</v>
      </c>
      <c r="R29" s="356">
        <f t="shared" si="7"/>
        <v>2034</v>
      </c>
      <c r="S29" s="356">
        <f t="shared" si="7"/>
        <v>2035</v>
      </c>
      <c r="T29" s="356">
        <f t="shared" si="7"/>
        <v>2036</v>
      </c>
      <c r="U29" s="356">
        <f t="shared" si="7"/>
        <v>2037</v>
      </c>
      <c r="V29" s="356">
        <f t="shared" si="7"/>
        <v>2038</v>
      </c>
      <c r="W29" s="356">
        <f t="shared" si="7"/>
        <v>2039</v>
      </c>
      <c r="X29" s="356">
        <f t="shared" si="7"/>
        <v>2040</v>
      </c>
      <c r="Y29" s="356">
        <f t="shared" si="7"/>
        <v>2041</v>
      </c>
      <c r="Z29" s="356">
        <f t="shared" si="7"/>
        <v>2042</v>
      </c>
      <c r="AA29" s="356">
        <f t="shared" si="7"/>
        <v>2043</v>
      </c>
      <c r="AB29" s="356">
        <f t="shared" si="7"/>
        <v>2044</v>
      </c>
      <c r="AC29" s="356">
        <f t="shared" si="7"/>
        <v>2045</v>
      </c>
      <c r="AD29" s="356">
        <f t="shared" si="7"/>
        <v>2046</v>
      </c>
      <c r="AE29" s="356">
        <f t="shared" si="7"/>
        <v>2047</v>
      </c>
      <c r="AF29" s="356">
        <f t="shared" si="7"/>
        <v>2048</v>
      </c>
      <c r="AG29" s="356">
        <f t="shared" si="7"/>
        <v>2049</v>
      </c>
      <c r="AH29" s="356">
        <f t="shared" si="7"/>
        <v>2050</v>
      </c>
      <c r="AI29" s="356">
        <f t="shared" si="7"/>
        <v>2051</v>
      </c>
      <c r="AJ29" s="356">
        <f t="shared" si="7"/>
        <v>2052</v>
      </c>
      <c r="AK29" s="356">
        <f t="shared" si="7"/>
        <v>2053</v>
      </c>
      <c r="AL29" s="356">
        <f t="shared" si="7"/>
        <v>2054</v>
      </c>
      <c r="AM29" s="356">
        <f t="shared" si="7"/>
        <v>2055</v>
      </c>
      <c r="AN29" s="356">
        <f t="shared" si="7"/>
        <v>2056</v>
      </c>
      <c r="AO29" s="356">
        <f t="shared" si="7"/>
        <v>2057</v>
      </c>
      <c r="AP29" s="356">
        <f t="shared" si="7"/>
        <v>2058</v>
      </c>
      <c r="AQ29" s="356">
        <f t="shared" si="7"/>
        <v>2059</v>
      </c>
    </row>
    <row r="30" spans="1:43" ht="16.5" customHeight="1">
      <c r="A30" s="50"/>
      <c r="B30" s="424" t="s">
        <v>208</v>
      </c>
      <c r="C30" s="424"/>
      <c r="D30" s="425"/>
      <c r="E30" s="425"/>
      <c r="F30" s="425"/>
      <c r="G30" s="426"/>
      <c r="H30" s="358">
        <v>0</v>
      </c>
      <c r="I30" s="358">
        <f t="shared" ref="I30:AQ30" si="8">H30+1</f>
        <v>1</v>
      </c>
      <c r="J30" s="358">
        <f t="shared" si="8"/>
        <v>2</v>
      </c>
      <c r="K30" s="358">
        <f t="shared" si="8"/>
        <v>3</v>
      </c>
      <c r="L30" s="358">
        <f t="shared" si="8"/>
        <v>4</v>
      </c>
      <c r="M30" s="358">
        <f t="shared" si="8"/>
        <v>5</v>
      </c>
      <c r="N30" s="358">
        <f t="shared" si="8"/>
        <v>6</v>
      </c>
      <c r="O30" s="358">
        <f t="shared" si="8"/>
        <v>7</v>
      </c>
      <c r="P30" s="358">
        <f t="shared" si="8"/>
        <v>8</v>
      </c>
      <c r="Q30" s="358">
        <f t="shared" si="8"/>
        <v>9</v>
      </c>
      <c r="R30" s="358">
        <f t="shared" si="8"/>
        <v>10</v>
      </c>
      <c r="S30" s="358">
        <f t="shared" si="8"/>
        <v>11</v>
      </c>
      <c r="T30" s="358">
        <f t="shared" si="8"/>
        <v>12</v>
      </c>
      <c r="U30" s="358">
        <f t="shared" si="8"/>
        <v>13</v>
      </c>
      <c r="V30" s="358">
        <f t="shared" si="8"/>
        <v>14</v>
      </c>
      <c r="W30" s="358">
        <f t="shared" si="8"/>
        <v>15</v>
      </c>
      <c r="X30" s="358">
        <f t="shared" si="8"/>
        <v>16</v>
      </c>
      <c r="Y30" s="358">
        <f t="shared" si="8"/>
        <v>17</v>
      </c>
      <c r="Z30" s="358">
        <f t="shared" si="8"/>
        <v>18</v>
      </c>
      <c r="AA30" s="358">
        <f t="shared" si="8"/>
        <v>19</v>
      </c>
      <c r="AB30" s="358">
        <f t="shared" si="8"/>
        <v>20</v>
      </c>
      <c r="AC30" s="358">
        <f t="shared" si="8"/>
        <v>21</v>
      </c>
      <c r="AD30" s="358">
        <f t="shared" si="8"/>
        <v>22</v>
      </c>
      <c r="AE30" s="358">
        <f t="shared" si="8"/>
        <v>23</v>
      </c>
      <c r="AF30" s="358">
        <f t="shared" si="8"/>
        <v>24</v>
      </c>
      <c r="AG30" s="358">
        <f t="shared" si="8"/>
        <v>25</v>
      </c>
      <c r="AH30" s="358">
        <f t="shared" si="8"/>
        <v>26</v>
      </c>
      <c r="AI30" s="358">
        <f t="shared" si="8"/>
        <v>27</v>
      </c>
      <c r="AJ30" s="358">
        <f t="shared" si="8"/>
        <v>28</v>
      </c>
      <c r="AK30" s="358">
        <f t="shared" si="8"/>
        <v>29</v>
      </c>
      <c r="AL30" s="358">
        <f t="shared" si="8"/>
        <v>30</v>
      </c>
      <c r="AM30" s="358">
        <f t="shared" si="8"/>
        <v>31</v>
      </c>
      <c r="AN30" s="358">
        <f t="shared" si="8"/>
        <v>32</v>
      </c>
      <c r="AO30" s="358">
        <f t="shared" si="8"/>
        <v>33</v>
      </c>
      <c r="AP30" s="358">
        <f t="shared" si="8"/>
        <v>34</v>
      </c>
      <c r="AQ30" s="358">
        <f t="shared" si="8"/>
        <v>35</v>
      </c>
    </row>
    <row r="31" spans="1:43" ht="15" customHeight="1">
      <c r="A31" s="50"/>
      <c r="B31" s="210"/>
      <c r="C31" s="210"/>
      <c r="D31" s="220"/>
      <c r="E31" s="220"/>
      <c r="F31" s="220"/>
      <c r="G31" s="211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</row>
    <row r="32" spans="1:43" ht="13.5" customHeight="1">
      <c r="A32" s="202"/>
      <c r="B32" s="427" t="s">
        <v>417</v>
      </c>
      <c r="C32" s="427"/>
      <c r="D32" s="428" t="s">
        <v>319</v>
      </c>
      <c r="E32" s="362">
        <f>SUM(F32:AQ32)</f>
        <v>1253236500.2734594</v>
      </c>
      <c r="F32" s="428"/>
      <c r="G32" s="376"/>
      <c r="H32" s="362">
        <f t="shared" ref="H32:AQ32" si="9">SUM(H34:H37)</f>
        <v>-3090475.1512328763</v>
      </c>
      <c r="I32" s="362">
        <f t="shared" si="9"/>
        <v>7928486.9045435674</v>
      </c>
      <c r="J32" s="362">
        <f t="shared" si="9"/>
        <v>-5170357.4726503287</v>
      </c>
      <c r="K32" s="362">
        <f t="shared" si="9"/>
        <v>-5852788.7485004496</v>
      </c>
      <c r="L32" s="362">
        <f t="shared" si="9"/>
        <v>40266558.409674585</v>
      </c>
      <c r="M32" s="362">
        <f t="shared" si="9"/>
        <v>45993905.828564808</v>
      </c>
      <c r="N32" s="362">
        <f t="shared" si="9"/>
        <v>46640472.231003299</v>
      </c>
      <c r="O32" s="362">
        <f t="shared" si="9"/>
        <v>45731854.94111377</v>
      </c>
      <c r="P32" s="362">
        <f t="shared" si="9"/>
        <v>44041311.743617721</v>
      </c>
      <c r="Q32" s="362">
        <f t="shared" si="9"/>
        <v>40933801.585031673</v>
      </c>
      <c r="R32" s="362">
        <f t="shared" si="9"/>
        <v>39693349.112481736</v>
      </c>
      <c r="S32" s="362">
        <f t="shared" si="9"/>
        <v>38754855.619471453</v>
      </c>
      <c r="T32" s="362">
        <f t="shared" si="9"/>
        <v>37742024.265923239</v>
      </c>
      <c r="U32" s="362">
        <f t="shared" si="9"/>
        <v>37018610.854337581</v>
      </c>
      <c r="V32" s="362">
        <f t="shared" si="9"/>
        <v>36721586.39601472</v>
      </c>
      <c r="W32" s="362">
        <f t="shared" si="9"/>
        <v>37356626.422675371</v>
      </c>
      <c r="X32" s="362">
        <f t="shared" si="9"/>
        <v>37680845.966488406</v>
      </c>
      <c r="Y32" s="362">
        <f t="shared" si="9"/>
        <v>36711157.849274985</v>
      </c>
      <c r="Z32" s="362">
        <f t="shared" si="9"/>
        <v>36905083.55840832</v>
      </c>
      <c r="AA32" s="362">
        <f t="shared" si="9"/>
        <v>37378184.348972775</v>
      </c>
      <c r="AB32" s="362">
        <f t="shared" si="9"/>
        <v>37813253.711318716</v>
      </c>
      <c r="AC32" s="362">
        <f t="shared" si="9"/>
        <v>38238460.59117499</v>
      </c>
      <c r="AD32" s="362">
        <f t="shared" si="9"/>
        <v>38665337.034393497</v>
      </c>
      <c r="AE32" s="362">
        <f t="shared" si="9"/>
        <v>39093348.771758541</v>
      </c>
      <c r="AF32" s="362">
        <f t="shared" si="9"/>
        <v>39522094.96512451</v>
      </c>
      <c r="AG32" s="362">
        <f t="shared" si="9"/>
        <v>39951580.752970032</v>
      </c>
      <c r="AH32" s="362">
        <f t="shared" si="9"/>
        <v>40276850.863125458</v>
      </c>
      <c r="AI32" s="362">
        <f t="shared" si="9"/>
        <v>40504151.920398869</v>
      </c>
      <c r="AJ32" s="362">
        <f t="shared" si="9"/>
        <v>38848388.26680886</v>
      </c>
      <c r="AK32" s="362">
        <f t="shared" si="9"/>
        <v>37833656.548435651</v>
      </c>
      <c r="AL32" s="362">
        <f t="shared" si="9"/>
        <v>37663241.240410365</v>
      </c>
      <c r="AM32" s="362">
        <f t="shared" si="9"/>
        <v>37577837.933704823</v>
      </c>
      <c r="AN32" s="362">
        <f t="shared" si="9"/>
        <v>37590713.393131718</v>
      </c>
      <c r="AO32" s="362">
        <f t="shared" si="9"/>
        <v>37604200.095727675</v>
      </c>
      <c r="AP32" s="362">
        <f t="shared" si="9"/>
        <v>37614262.265365936</v>
      </c>
      <c r="AQ32" s="362">
        <f t="shared" si="9"/>
        <v>41054027.254395619</v>
      </c>
    </row>
    <row r="33" spans="1:43" ht="7.5" customHeight="1">
      <c r="A33" s="202"/>
      <c r="B33" s="225"/>
      <c r="C33" s="225"/>
      <c r="D33" s="347"/>
      <c r="E33" s="359"/>
      <c r="F33" s="347"/>
      <c r="G33" s="357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</row>
    <row r="34" spans="1:43" ht="16.5" customHeight="1">
      <c r="A34" s="202"/>
      <c r="B34" s="225" t="s">
        <v>418</v>
      </c>
      <c r="C34" s="225"/>
      <c r="D34" s="347"/>
      <c r="E34" s="399">
        <f>SUM(F34:AQ34)</f>
        <v>864633076.28480589</v>
      </c>
      <c r="F34" s="347"/>
      <c r="G34" s="357"/>
      <c r="H34" s="359">
        <f>'DRE '!H41</f>
        <v>-3510091.2628571424</v>
      </c>
      <c r="I34" s="359">
        <f>'DRE '!I41</f>
        <v>8672094.6593108233</v>
      </c>
      <c r="J34" s="359">
        <f>'DRE '!J41</f>
        <v>-11397717.291790787</v>
      </c>
      <c r="K34" s="359">
        <f>'DRE '!K41</f>
        <v>-25872003.891566969</v>
      </c>
      <c r="L34" s="359">
        <f>'DRE '!L41</f>
        <v>17868301.503954671</v>
      </c>
      <c r="M34" s="359">
        <f>'DRE '!M41</f>
        <v>18478196.319521222</v>
      </c>
      <c r="N34" s="359">
        <f>'DRE '!N41</f>
        <v>20604671.1307454</v>
      </c>
      <c r="O34" s="359">
        <f>'DRE '!O41</f>
        <v>21613773.093235463</v>
      </c>
      <c r="P34" s="359">
        <f>'DRE '!P41</f>
        <v>21744774.197250001</v>
      </c>
      <c r="Q34" s="359">
        <f>'DRE '!Q41</f>
        <v>20404015.9983893</v>
      </c>
      <c r="R34" s="359">
        <f>'DRE '!R41</f>
        <v>21233169.040227812</v>
      </c>
      <c r="S34" s="359">
        <f>'DRE '!S41</f>
        <v>22178779.280050516</v>
      </c>
      <c r="T34" s="359">
        <f>'DRE '!T41</f>
        <v>23057801.996240608</v>
      </c>
      <c r="U34" s="359">
        <f>'DRE '!U41</f>
        <v>24211781.26152559</v>
      </c>
      <c r="V34" s="359">
        <f>'DRE '!V41</f>
        <v>25597216.886122163</v>
      </c>
      <c r="W34" s="359">
        <f>'DRE '!W41</f>
        <v>26527032.637374759</v>
      </c>
      <c r="X34" s="359">
        <f>'DRE '!X41</f>
        <v>26875852.266077813</v>
      </c>
      <c r="Y34" s="359">
        <f>'DRE '!Y41</f>
        <v>25959723.603298269</v>
      </c>
      <c r="Z34" s="359">
        <f>'DRE '!Z41</f>
        <v>26108557.498040877</v>
      </c>
      <c r="AA34" s="359">
        <f>'DRE '!AA41</f>
        <v>26568486.156636473</v>
      </c>
      <c r="AB34" s="359">
        <f>'DRE '!AB41</f>
        <v>27004565.335078571</v>
      </c>
      <c r="AC34" s="359">
        <f>'DRE '!AC41</f>
        <v>27430213.861472383</v>
      </c>
      <c r="AD34" s="359">
        <f>'DRE '!AD41</f>
        <v>27857040.425154403</v>
      </c>
      <c r="AE34" s="359">
        <f>'DRE '!AE41</f>
        <v>28285004.019263506</v>
      </c>
      <c r="AF34" s="359">
        <f>'DRE '!AF41</f>
        <v>28713718.422456559</v>
      </c>
      <c r="AG34" s="359">
        <f>'DRE '!AG41</f>
        <v>29143172.875680588</v>
      </c>
      <c r="AH34" s="359">
        <f>'DRE '!AH41</f>
        <v>29472675.085793409</v>
      </c>
      <c r="AI34" s="359">
        <f>'DRE '!AI41</f>
        <v>30165491.83175616</v>
      </c>
      <c r="AJ34" s="359">
        <f>'DRE '!AJ41</f>
        <v>34808226.850567982</v>
      </c>
      <c r="AK34" s="359">
        <f>'DRE '!AK41</f>
        <v>37436651.553028159</v>
      </c>
      <c r="AL34" s="359">
        <f>'DRE '!AL41</f>
        <v>37379928.670757361</v>
      </c>
      <c r="AM34" s="359">
        <f>'DRE '!AM41</f>
        <v>37295690.399214044</v>
      </c>
      <c r="AN34" s="359">
        <f>'DRE '!AN41</f>
        <v>37304620.97590141</v>
      </c>
      <c r="AO34" s="359">
        <f>'DRE '!AO41</f>
        <v>37317922.60289295</v>
      </c>
      <c r="AP34" s="359">
        <f>'DRE '!AP41</f>
        <v>37328116.363391444</v>
      </c>
      <c r="AQ34" s="359">
        <f>'DRE '!AQ41</f>
        <v>40765621.930610158</v>
      </c>
    </row>
    <row r="35" spans="1:43" ht="16.5" customHeight="1">
      <c r="A35" s="202"/>
      <c r="B35" s="225" t="s">
        <v>419</v>
      </c>
      <c r="C35" s="225"/>
      <c r="D35" s="347"/>
      <c r="E35" s="399">
        <f>SUM(F35:AQ35)</f>
        <v>118339463.05337937</v>
      </c>
      <c r="F35" s="347"/>
      <c r="G35" s="357"/>
      <c r="H35" s="359">
        <f>-'DRE '!H33</f>
        <v>0</v>
      </c>
      <c r="I35" s="359">
        <f>-'DRE '!I33</f>
        <v>0</v>
      </c>
      <c r="J35" s="359">
        <f>-'DRE '!J33</f>
        <v>4177772.7971592136</v>
      </c>
      <c r="K35" s="359">
        <f>-'DRE '!K33</f>
        <v>12840638.888682175</v>
      </c>
      <c r="L35" s="359">
        <f>-'DRE '!L33</f>
        <v>15733307.330931762</v>
      </c>
      <c r="M35" s="359">
        <f>-'DRE '!M33</f>
        <v>16677333.371241644</v>
      </c>
      <c r="N35" s="359">
        <f>-'DRE '!N33</f>
        <v>15190987.159811951</v>
      </c>
      <c r="O35" s="359">
        <f>-'DRE '!O33</f>
        <v>13301952.48708922</v>
      </c>
      <c r="P35" s="359">
        <f>-'DRE '!P33</f>
        <v>11412917.81436649</v>
      </c>
      <c r="Q35" s="359">
        <f>-'DRE '!Q33</f>
        <v>9523883.1416437626</v>
      </c>
      <c r="R35" s="359">
        <f>-'DRE '!R33</f>
        <v>7634848.4689210327</v>
      </c>
      <c r="S35" s="359">
        <f>-'DRE '!S33</f>
        <v>5745813.7961983019</v>
      </c>
      <c r="T35" s="359">
        <f>-'DRE '!T33</f>
        <v>3856779.1234755735</v>
      </c>
      <c r="U35" s="359">
        <f>-'DRE '!U33</f>
        <v>1967744.4507528429</v>
      </c>
      <c r="V35" s="359">
        <f>-'DRE '!V33</f>
        <v>275484.22310539783</v>
      </c>
      <c r="W35" s="359">
        <f>-'DRE '!W33</f>
        <v>0</v>
      </c>
      <c r="X35" s="359">
        <f>-'DRE '!X33</f>
        <v>0</v>
      </c>
      <c r="Y35" s="359">
        <f>-'DRE '!Y33</f>
        <v>0</v>
      </c>
      <c r="Z35" s="359">
        <f>-'DRE '!Z33</f>
        <v>0</v>
      </c>
      <c r="AA35" s="359">
        <f>-'DRE '!AA33</f>
        <v>0</v>
      </c>
      <c r="AB35" s="359">
        <f>-'DRE '!AB33</f>
        <v>0</v>
      </c>
      <c r="AC35" s="359">
        <f>-'DRE '!AC33</f>
        <v>0</v>
      </c>
      <c r="AD35" s="359">
        <f>-'DRE '!AD33</f>
        <v>0</v>
      </c>
      <c r="AE35" s="359">
        <f>-'DRE '!AE33</f>
        <v>0</v>
      </c>
      <c r="AF35" s="359">
        <f>-'DRE '!AF33</f>
        <v>0</v>
      </c>
      <c r="AG35" s="359">
        <f>-'DRE '!AG33</f>
        <v>0</v>
      </c>
      <c r="AH35" s="359">
        <f>-'DRE '!AH33</f>
        <v>0</v>
      </c>
      <c r="AI35" s="359">
        <f>-'DRE '!AI33</f>
        <v>0</v>
      </c>
      <c r="AJ35" s="359">
        <f>-'DRE '!AJ33</f>
        <v>0</v>
      </c>
      <c r="AK35" s="359">
        <f>-'DRE '!AK33</f>
        <v>0</v>
      </c>
      <c r="AL35" s="359">
        <f>-'DRE '!AL33</f>
        <v>0</v>
      </c>
      <c r="AM35" s="359">
        <f>-'DRE '!AM33</f>
        <v>0</v>
      </c>
      <c r="AN35" s="359">
        <f>-'DRE '!AN33</f>
        <v>0</v>
      </c>
      <c r="AO35" s="359">
        <f>-'DRE '!AO33</f>
        <v>0</v>
      </c>
      <c r="AP35" s="359">
        <f>-'DRE '!AP33</f>
        <v>0</v>
      </c>
      <c r="AQ35" s="359">
        <f>-'DRE '!AQ33</f>
        <v>0</v>
      </c>
    </row>
    <row r="36" spans="1:43" ht="16.5" customHeight="1">
      <c r="A36" s="202"/>
      <c r="B36" s="225" t="s">
        <v>407</v>
      </c>
      <c r="C36" s="225"/>
      <c r="D36" s="347"/>
      <c r="E36" s="359">
        <f>SUM(F36:AQ36)</f>
        <v>272612749.1477344</v>
      </c>
      <c r="F36" s="347"/>
      <c r="G36" s="357"/>
      <c r="H36" s="359">
        <f t="shared" ref="H36:AQ36" si="10">H10</f>
        <v>142857.14285714284</v>
      </c>
      <c r="I36" s="359">
        <f t="shared" si="10"/>
        <v>285714.28571428568</v>
      </c>
      <c r="J36" s="359">
        <f t="shared" si="10"/>
        <v>766613.15524908807</v>
      </c>
      <c r="K36" s="359">
        <f t="shared" si="10"/>
        <v>7232356.1878961688</v>
      </c>
      <c r="L36" s="359">
        <f t="shared" si="10"/>
        <v>10790224.251623666</v>
      </c>
      <c r="M36" s="359">
        <f t="shared" si="10"/>
        <v>10790224.251623666</v>
      </c>
      <c r="N36" s="359">
        <f t="shared" si="10"/>
        <v>10790224.251623666</v>
      </c>
      <c r="O36" s="359">
        <f t="shared" si="10"/>
        <v>10790224.251623666</v>
      </c>
      <c r="P36" s="359">
        <f t="shared" si="10"/>
        <v>10790224.251623666</v>
      </c>
      <c r="Q36" s="359">
        <f t="shared" si="10"/>
        <v>10790224.251623666</v>
      </c>
      <c r="R36" s="359">
        <f t="shared" si="10"/>
        <v>10790224.251623666</v>
      </c>
      <c r="S36" s="359">
        <f t="shared" si="10"/>
        <v>10790224.251623666</v>
      </c>
      <c r="T36" s="359">
        <f t="shared" si="10"/>
        <v>10790224.251623666</v>
      </c>
      <c r="U36" s="359">
        <f t="shared" si="10"/>
        <v>10790224.251623666</v>
      </c>
      <c r="V36" s="359">
        <f t="shared" si="10"/>
        <v>10790224.251623666</v>
      </c>
      <c r="W36" s="359">
        <f t="shared" si="10"/>
        <v>10790224.251623666</v>
      </c>
      <c r="X36" s="359">
        <f t="shared" si="10"/>
        <v>10790224.251623666</v>
      </c>
      <c r="Y36" s="359">
        <f t="shared" si="10"/>
        <v>10790224.251623666</v>
      </c>
      <c r="Z36" s="359">
        <f t="shared" si="10"/>
        <v>10790224.251623666</v>
      </c>
      <c r="AA36" s="359">
        <f t="shared" si="10"/>
        <v>10790224.251623666</v>
      </c>
      <c r="AB36" s="359">
        <f t="shared" si="10"/>
        <v>10790224.251623666</v>
      </c>
      <c r="AC36" s="359">
        <f t="shared" si="10"/>
        <v>10790224.251623666</v>
      </c>
      <c r="AD36" s="359">
        <f t="shared" si="10"/>
        <v>10790224.251623666</v>
      </c>
      <c r="AE36" s="359">
        <f t="shared" si="10"/>
        <v>10790224.251623666</v>
      </c>
      <c r="AF36" s="359">
        <f t="shared" si="10"/>
        <v>10790224.251623666</v>
      </c>
      <c r="AG36" s="359">
        <f t="shared" si="10"/>
        <v>10790224.251623666</v>
      </c>
      <c r="AH36" s="359">
        <f t="shared" si="10"/>
        <v>10790224.251623666</v>
      </c>
      <c r="AI36" s="359">
        <f t="shared" si="10"/>
        <v>10309325.382088866</v>
      </c>
      <c r="AJ36" s="359">
        <f t="shared" si="10"/>
        <v>3843582.3494418729</v>
      </c>
      <c r="AK36" s="359">
        <f t="shared" si="10"/>
        <v>285714.28571428568</v>
      </c>
      <c r="AL36" s="359">
        <f t="shared" si="10"/>
        <v>285714.28571428568</v>
      </c>
      <c r="AM36" s="359">
        <f t="shared" si="10"/>
        <v>285714.28571428568</v>
      </c>
      <c r="AN36" s="359">
        <f t="shared" si="10"/>
        <v>285714.28571428568</v>
      </c>
      <c r="AO36" s="359">
        <f t="shared" si="10"/>
        <v>285714.28571428568</v>
      </c>
      <c r="AP36" s="359">
        <f t="shared" si="10"/>
        <v>285714.28571428568</v>
      </c>
      <c r="AQ36" s="359">
        <f t="shared" si="10"/>
        <v>142857.14285714924</v>
      </c>
    </row>
    <row r="37" spans="1:43" ht="15" customHeight="1">
      <c r="A37" s="202"/>
      <c r="B37" s="225" t="s">
        <v>408</v>
      </c>
      <c r="C37" s="225"/>
      <c r="D37" s="347"/>
      <c r="E37" s="359">
        <f>SUM(F37:AQ37)</f>
        <v>-2348788.2124602851</v>
      </c>
      <c r="F37" s="347"/>
      <c r="G37" s="357"/>
      <c r="H37" s="359">
        <f>BP!H$62</f>
        <v>276758.96876712324</v>
      </c>
      <c r="I37" s="359">
        <f>BP!I$62</f>
        <v>-1029322.0404815411</v>
      </c>
      <c r="J37" s="359">
        <f>BP!J$62</f>
        <v>1282973.8667321564</v>
      </c>
      <c r="K37" s="359">
        <f>BP!K$62</f>
        <v>-53779.933511824289</v>
      </c>
      <c r="L37" s="359">
        <f>BP!L$62</f>
        <v>-4125274.6768355118</v>
      </c>
      <c r="M37" s="359">
        <f>BP!M$62</f>
        <v>48151.886178281158</v>
      </c>
      <c r="N37" s="359">
        <f>BP!N$62</f>
        <v>54589.688822279219</v>
      </c>
      <c r="O37" s="359">
        <f>BP!O$62</f>
        <v>25905.109165423084</v>
      </c>
      <c r="P37" s="359">
        <f>BP!P$62</f>
        <v>93395.480377560481</v>
      </c>
      <c r="Q37" s="359">
        <f>BP!Q$62</f>
        <v>215678.19337494764</v>
      </c>
      <c r="R37" s="359">
        <f>BP!R$62</f>
        <v>35107.351709227078</v>
      </c>
      <c r="S37" s="359">
        <f>BP!S$62</f>
        <v>40038.291598968673</v>
      </c>
      <c r="T37" s="359">
        <f>BP!T$62</f>
        <v>37218.894583391491</v>
      </c>
      <c r="U37" s="359">
        <f>BP!U$62</f>
        <v>48860.890435478184</v>
      </c>
      <c r="V37" s="359">
        <f>BP!V$62</f>
        <v>58661.035163491499</v>
      </c>
      <c r="W37" s="359">
        <f>BP!W$62</f>
        <v>39369.533676946536</v>
      </c>
      <c r="X37" s="359">
        <f>BP!X$62</f>
        <v>14769.448786928784</v>
      </c>
      <c r="Y37" s="359">
        <f>BP!Y$62</f>
        <v>-38790.005646953825</v>
      </c>
      <c r="Z37" s="359">
        <f>BP!Z$62</f>
        <v>6301.8087437711656</v>
      </c>
      <c r="AA37" s="359">
        <f>BP!AA$62</f>
        <v>19473.940712640062</v>
      </c>
      <c r="AB37" s="359">
        <f>BP!AB$62</f>
        <v>18464.124616477638</v>
      </c>
      <c r="AC37" s="359">
        <f>BP!AC$62</f>
        <v>18022.478078940883</v>
      </c>
      <c r="AD37" s="359">
        <f>BP!AD$62</f>
        <v>18072.357615428511</v>
      </c>
      <c r="AE37" s="359">
        <f>BP!AE$62</f>
        <v>18120.50087136915</v>
      </c>
      <c r="AF37" s="359">
        <f>BP!AF$62</f>
        <v>18152.291044288781</v>
      </c>
      <c r="AG37" s="359">
        <f>BP!AG$62</f>
        <v>18183.625665774569</v>
      </c>
      <c r="AH37" s="359">
        <f>BP!AH$62</f>
        <v>13951.525708388072</v>
      </c>
      <c r="AI37" s="359">
        <f>BP!AI$62</f>
        <v>29334.706553840078</v>
      </c>
      <c r="AJ37" s="359">
        <f>BP!AJ$62</f>
        <v>196579.06679900642</v>
      </c>
      <c r="AK37" s="359">
        <f>BP!AK$62</f>
        <v>111290.70969320741</v>
      </c>
      <c r="AL37" s="359">
        <f>BP!AL$62</f>
        <v>-2401.7160612782463</v>
      </c>
      <c r="AM37" s="359">
        <f>BP!AM$62</f>
        <v>-3566.7512235026807</v>
      </c>
      <c r="AN37" s="359">
        <f>BP!AN$62</f>
        <v>378.1315160272643</v>
      </c>
      <c r="AO37" s="359">
        <f>BP!AO$62</f>
        <v>563.20712043903768</v>
      </c>
      <c r="AP37" s="359">
        <f>BP!AP$62</f>
        <v>431.61626021005213</v>
      </c>
      <c r="AQ37" s="359">
        <f>BP!AQ$62</f>
        <v>145548.1809283141</v>
      </c>
    </row>
    <row r="38" spans="1:43" ht="7.5" customHeight="1">
      <c r="A38" s="202"/>
      <c r="B38" s="202"/>
      <c r="C38" s="202"/>
      <c r="D38" s="347"/>
      <c r="E38" s="359"/>
      <c r="F38" s="347"/>
      <c r="G38" s="357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</row>
    <row r="39" spans="1:43" ht="13.5" customHeight="1">
      <c r="A39" s="202"/>
      <c r="B39" s="427" t="s">
        <v>420</v>
      </c>
      <c r="C39" s="427"/>
      <c r="D39" s="428" t="s">
        <v>323</v>
      </c>
      <c r="E39" s="362">
        <f>SUM(F39:AQ39)</f>
        <v>-272612749.14773452</v>
      </c>
      <c r="F39" s="428"/>
      <c r="G39" s="376"/>
      <c r="H39" s="362">
        <f t="shared" ref="H39:AQ39" si="11">SUM(H41:H42)</f>
        <v>-10000000</v>
      </c>
      <c r="I39" s="362">
        <f t="shared" si="11"/>
        <v>-12022471.738370059</v>
      </c>
      <c r="J39" s="362">
        <f t="shared" si="11"/>
        <v>-161643575.81617701</v>
      </c>
      <c r="K39" s="362">
        <f t="shared" si="11"/>
        <v>-88946701.593187436</v>
      </c>
      <c r="L39" s="362">
        <f t="shared" si="11"/>
        <v>0</v>
      </c>
      <c r="M39" s="362">
        <f t="shared" si="11"/>
        <v>0</v>
      </c>
      <c r="N39" s="362">
        <f t="shared" si="11"/>
        <v>0</v>
      </c>
      <c r="O39" s="362">
        <f t="shared" si="11"/>
        <v>0</v>
      </c>
      <c r="P39" s="362">
        <f t="shared" si="11"/>
        <v>0</v>
      </c>
      <c r="Q39" s="362">
        <f t="shared" si="11"/>
        <v>0</v>
      </c>
      <c r="R39" s="362">
        <f t="shared" si="11"/>
        <v>0</v>
      </c>
      <c r="S39" s="362">
        <f t="shared" si="11"/>
        <v>0</v>
      </c>
      <c r="T39" s="362">
        <f t="shared" si="11"/>
        <v>0</v>
      </c>
      <c r="U39" s="362">
        <f t="shared" si="11"/>
        <v>0</v>
      </c>
      <c r="V39" s="362">
        <f t="shared" si="11"/>
        <v>0</v>
      </c>
      <c r="W39" s="362">
        <f t="shared" si="11"/>
        <v>0</v>
      </c>
      <c r="X39" s="362">
        <f t="shared" si="11"/>
        <v>0</v>
      </c>
      <c r="Y39" s="362">
        <f t="shared" si="11"/>
        <v>0</v>
      </c>
      <c r="Z39" s="362">
        <f t="shared" si="11"/>
        <v>0</v>
      </c>
      <c r="AA39" s="362">
        <f t="shared" si="11"/>
        <v>0</v>
      </c>
      <c r="AB39" s="362">
        <f t="shared" si="11"/>
        <v>0</v>
      </c>
      <c r="AC39" s="362">
        <f t="shared" si="11"/>
        <v>0</v>
      </c>
      <c r="AD39" s="362">
        <f t="shared" si="11"/>
        <v>0</v>
      </c>
      <c r="AE39" s="362">
        <f t="shared" si="11"/>
        <v>0</v>
      </c>
      <c r="AF39" s="362">
        <f t="shared" si="11"/>
        <v>0</v>
      </c>
      <c r="AG39" s="362">
        <f t="shared" si="11"/>
        <v>0</v>
      </c>
      <c r="AH39" s="362">
        <f t="shared" si="11"/>
        <v>0</v>
      </c>
      <c r="AI39" s="362">
        <f t="shared" si="11"/>
        <v>0</v>
      </c>
      <c r="AJ39" s="362">
        <f t="shared" si="11"/>
        <v>0</v>
      </c>
      <c r="AK39" s="362">
        <f t="shared" si="11"/>
        <v>0</v>
      </c>
      <c r="AL39" s="362">
        <f t="shared" si="11"/>
        <v>0</v>
      </c>
      <c r="AM39" s="362">
        <f t="shared" si="11"/>
        <v>0</v>
      </c>
      <c r="AN39" s="362">
        <f t="shared" si="11"/>
        <v>0</v>
      </c>
      <c r="AO39" s="362">
        <f t="shared" si="11"/>
        <v>0</v>
      </c>
      <c r="AP39" s="362">
        <f t="shared" si="11"/>
        <v>0</v>
      </c>
      <c r="AQ39" s="362">
        <f t="shared" si="11"/>
        <v>0</v>
      </c>
    </row>
    <row r="40" spans="1:43" ht="5.25" customHeight="1">
      <c r="A40" s="202"/>
      <c r="B40" s="225"/>
      <c r="C40" s="225"/>
      <c r="D40" s="347"/>
      <c r="E40" s="359"/>
      <c r="F40" s="347"/>
      <c r="G40" s="357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</row>
    <row r="41" spans="1:43" ht="16.5" customHeight="1">
      <c r="A41" s="202"/>
      <c r="B41" s="225" t="s">
        <v>421</v>
      </c>
      <c r="C41" s="225"/>
      <c r="D41" s="347"/>
      <c r="E41" s="359">
        <f>SUM(F41:AQ41)</f>
        <v>-272612749.14773452</v>
      </c>
      <c r="F41" s="347"/>
      <c r="G41" s="357"/>
      <c r="H41" s="359">
        <f t="shared" ref="H41:AQ41" si="12">H16</f>
        <v>-10000000</v>
      </c>
      <c r="I41" s="359">
        <f t="shared" si="12"/>
        <v>-12022471.738370059</v>
      </c>
      <c r="J41" s="359">
        <f t="shared" si="12"/>
        <v>-161643575.81617701</v>
      </c>
      <c r="K41" s="359">
        <f t="shared" si="12"/>
        <v>-88946701.593187436</v>
      </c>
      <c r="L41" s="359">
        <f t="shared" si="12"/>
        <v>0</v>
      </c>
      <c r="M41" s="359">
        <f t="shared" si="12"/>
        <v>0</v>
      </c>
      <c r="N41" s="359">
        <f t="shared" si="12"/>
        <v>0</v>
      </c>
      <c r="O41" s="359">
        <f t="shared" si="12"/>
        <v>0</v>
      </c>
      <c r="P41" s="359">
        <f t="shared" si="12"/>
        <v>0</v>
      </c>
      <c r="Q41" s="359">
        <f t="shared" si="12"/>
        <v>0</v>
      </c>
      <c r="R41" s="359">
        <f t="shared" si="12"/>
        <v>0</v>
      </c>
      <c r="S41" s="359">
        <f t="shared" si="12"/>
        <v>0</v>
      </c>
      <c r="T41" s="359">
        <f t="shared" si="12"/>
        <v>0</v>
      </c>
      <c r="U41" s="359">
        <f t="shared" si="12"/>
        <v>0</v>
      </c>
      <c r="V41" s="359">
        <f t="shared" si="12"/>
        <v>0</v>
      </c>
      <c r="W41" s="359">
        <f t="shared" si="12"/>
        <v>0</v>
      </c>
      <c r="X41" s="359">
        <f t="shared" si="12"/>
        <v>0</v>
      </c>
      <c r="Y41" s="359">
        <f t="shared" si="12"/>
        <v>0</v>
      </c>
      <c r="Z41" s="359">
        <f t="shared" si="12"/>
        <v>0</v>
      </c>
      <c r="AA41" s="359">
        <f t="shared" si="12"/>
        <v>0</v>
      </c>
      <c r="AB41" s="359">
        <f t="shared" si="12"/>
        <v>0</v>
      </c>
      <c r="AC41" s="359">
        <f t="shared" si="12"/>
        <v>0</v>
      </c>
      <c r="AD41" s="359">
        <f t="shared" si="12"/>
        <v>0</v>
      </c>
      <c r="AE41" s="359">
        <f t="shared" si="12"/>
        <v>0</v>
      </c>
      <c r="AF41" s="359">
        <f t="shared" si="12"/>
        <v>0</v>
      </c>
      <c r="AG41" s="359">
        <f t="shared" si="12"/>
        <v>0</v>
      </c>
      <c r="AH41" s="359">
        <f t="shared" si="12"/>
        <v>0</v>
      </c>
      <c r="AI41" s="359">
        <f t="shared" si="12"/>
        <v>0</v>
      </c>
      <c r="AJ41" s="359">
        <f t="shared" si="12"/>
        <v>0</v>
      </c>
      <c r="AK41" s="359">
        <f t="shared" si="12"/>
        <v>0</v>
      </c>
      <c r="AL41" s="359">
        <f t="shared" si="12"/>
        <v>0</v>
      </c>
      <c r="AM41" s="359">
        <f t="shared" si="12"/>
        <v>0</v>
      </c>
      <c r="AN41" s="359">
        <f t="shared" si="12"/>
        <v>0</v>
      </c>
      <c r="AO41" s="359">
        <f t="shared" si="12"/>
        <v>0</v>
      </c>
      <c r="AP41" s="359">
        <f t="shared" si="12"/>
        <v>0</v>
      </c>
      <c r="AQ41" s="359">
        <f t="shared" si="12"/>
        <v>0</v>
      </c>
    </row>
    <row r="42" spans="1:43" ht="6" customHeight="1">
      <c r="A42" s="202"/>
      <c r="B42" s="225"/>
      <c r="C42" s="225"/>
      <c r="D42" s="347"/>
      <c r="E42" s="359"/>
      <c r="F42" s="347"/>
      <c r="G42" s="357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</row>
    <row r="43" spans="1:43" ht="13.5" customHeight="1">
      <c r="A43" s="202"/>
      <c r="B43" s="427" t="s">
        <v>422</v>
      </c>
      <c r="C43" s="427"/>
      <c r="D43" s="428" t="s">
        <v>423</v>
      </c>
      <c r="E43" s="362">
        <f>SUM(F43:AQ43)</f>
        <v>-118339463.05337945</v>
      </c>
      <c r="F43" s="428"/>
      <c r="G43" s="376"/>
      <c r="H43" s="362">
        <f t="shared" ref="H43:AQ43" si="13">SUM(H45:H47)+SUM(H49:H50)</f>
        <v>0</v>
      </c>
      <c r="I43" s="362">
        <f t="shared" si="13"/>
        <v>0</v>
      </c>
      <c r="J43" s="362">
        <f t="shared" si="13"/>
        <v>110199628.53272822</v>
      </c>
      <c r="K43" s="362">
        <f t="shared" si="13"/>
        <v>53368020.955912441</v>
      </c>
      <c r="L43" s="362">
        <f t="shared" si="13"/>
        <v>0</v>
      </c>
      <c r="M43" s="362">
        <f t="shared" si="13"/>
        <v>-26811615.074755065</v>
      </c>
      <c r="N43" s="362">
        <f t="shared" si="13"/>
        <v>-41795147.672586195</v>
      </c>
      <c r="O43" s="362">
        <f t="shared" si="13"/>
        <v>-35364683.209126361</v>
      </c>
      <c r="P43" s="362">
        <f t="shared" si="13"/>
        <v>-33475648.536403634</v>
      </c>
      <c r="Q43" s="362">
        <f t="shared" si="13"/>
        <v>-31586613.863680899</v>
      </c>
      <c r="R43" s="362">
        <f t="shared" si="13"/>
        <v>-29697579.190958172</v>
      </c>
      <c r="S43" s="362">
        <f t="shared" si="13"/>
        <v>-27808544.518235441</v>
      </c>
      <c r="T43" s="362">
        <f t="shared" si="13"/>
        <v>-25919509.845512714</v>
      </c>
      <c r="U43" s="362">
        <f t="shared" si="13"/>
        <v>-24030475.172789972</v>
      </c>
      <c r="V43" s="362">
        <f t="shared" si="13"/>
        <v>-8303040.1875252072</v>
      </c>
      <c r="W43" s="362">
        <f t="shared" si="13"/>
        <v>2885744.7295535747</v>
      </c>
      <c r="X43" s="362">
        <f t="shared" si="13"/>
        <v>0</v>
      </c>
      <c r="Y43" s="362">
        <f t="shared" si="13"/>
        <v>0</v>
      </c>
      <c r="Z43" s="362">
        <f t="shared" si="13"/>
        <v>0</v>
      </c>
      <c r="AA43" s="362">
        <f t="shared" si="13"/>
        <v>0</v>
      </c>
      <c r="AB43" s="362">
        <f t="shared" si="13"/>
        <v>0</v>
      </c>
      <c r="AC43" s="362">
        <f t="shared" si="13"/>
        <v>0</v>
      </c>
      <c r="AD43" s="362">
        <f t="shared" si="13"/>
        <v>0</v>
      </c>
      <c r="AE43" s="362">
        <f t="shared" si="13"/>
        <v>0</v>
      </c>
      <c r="AF43" s="362">
        <f t="shared" si="13"/>
        <v>0</v>
      </c>
      <c r="AG43" s="362">
        <f t="shared" si="13"/>
        <v>0</v>
      </c>
      <c r="AH43" s="362">
        <f t="shared" si="13"/>
        <v>0</v>
      </c>
      <c r="AI43" s="362">
        <f t="shared" si="13"/>
        <v>0</v>
      </c>
      <c r="AJ43" s="362">
        <f t="shared" si="13"/>
        <v>0</v>
      </c>
      <c r="AK43" s="362">
        <f t="shared" si="13"/>
        <v>0</v>
      </c>
      <c r="AL43" s="362">
        <f t="shared" si="13"/>
        <v>0</v>
      </c>
      <c r="AM43" s="362">
        <f t="shared" si="13"/>
        <v>0</v>
      </c>
      <c r="AN43" s="362">
        <f t="shared" si="13"/>
        <v>0</v>
      </c>
      <c r="AO43" s="362">
        <f t="shared" si="13"/>
        <v>0</v>
      </c>
      <c r="AP43" s="362">
        <f t="shared" si="13"/>
        <v>0</v>
      </c>
      <c r="AQ43" s="362">
        <f t="shared" si="13"/>
        <v>0</v>
      </c>
    </row>
    <row r="44" spans="1:43" ht="7.5" customHeight="1">
      <c r="A44" s="202"/>
      <c r="B44" s="225"/>
      <c r="C44" s="225"/>
      <c r="D44" s="347"/>
      <c r="E44" s="359"/>
      <c r="F44" s="347"/>
      <c r="G44" s="357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</row>
    <row r="45" spans="1:43" ht="16.5" customHeight="1">
      <c r="A45" s="202"/>
      <c r="B45" s="225" t="s">
        <v>424</v>
      </c>
      <c r="C45" s="225"/>
      <c r="D45" s="347"/>
      <c r="E45" s="359">
        <f>SUM(F45:AQ45)</f>
        <v>163567649.48864067</v>
      </c>
      <c r="F45" s="347"/>
      <c r="G45" s="357" t="s">
        <v>425</v>
      </c>
      <c r="H45" s="359">
        <f>Financiamento!H7</f>
        <v>0</v>
      </c>
      <c r="I45" s="359">
        <f>Financiamento!I7</f>
        <v>0</v>
      </c>
      <c r="J45" s="359">
        <f>Financiamento!J7</f>
        <v>110199628.53272822</v>
      </c>
      <c r="K45" s="359">
        <f>Financiamento!K7</f>
        <v>53368020.955912441</v>
      </c>
      <c r="L45" s="359">
        <f>Financiamento!L7</f>
        <v>0</v>
      </c>
      <c r="M45" s="359">
        <f>Financiamento!M7</f>
        <v>0</v>
      </c>
      <c r="N45" s="359">
        <f>Financiamento!N7</f>
        <v>0</v>
      </c>
      <c r="O45" s="359">
        <f>Financiamento!O7</f>
        <v>0</v>
      </c>
      <c r="P45" s="359">
        <f>Financiamento!P7</f>
        <v>0</v>
      </c>
      <c r="Q45" s="359">
        <f>Financiamento!Q7</f>
        <v>0</v>
      </c>
      <c r="R45" s="359">
        <f>Financiamento!R7</f>
        <v>0</v>
      </c>
      <c r="S45" s="359">
        <f>Financiamento!S7</f>
        <v>0</v>
      </c>
      <c r="T45" s="359">
        <f>Financiamento!T7</f>
        <v>0</v>
      </c>
      <c r="U45" s="359">
        <f>Financiamento!U7</f>
        <v>0</v>
      </c>
      <c r="V45" s="359">
        <f>Financiamento!V7</f>
        <v>0</v>
      </c>
      <c r="W45" s="359">
        <f>Financiamento!W7</f>
        <v>0</v>
      </c>
      <c r="X45" s="359">
        <f>Financiamento!X7</f>
        <v>0</v>
      </c>
      <c r="Y45" s="359">
        <f>Financiamento!Y7</f>
        <v>0</v>
      </c>
      <c r="Z45" s="359">
        <f>Financiamento!Z7</f>
        <v>0</v>
      </c>
      <c r="AA45" s="359">
        <f>Financiamento!AA7</f>
        <v>0</v>
      </c>
      <c r="AB45" s="359">
        <f>Financiamento!AB7</f>
        <v>0</v>
      </c>
      <c r="AC45" s="359">
        <f>Financiamento!AC7</f>
        <v>0</v>
      </c>
      <c r="AD45" s="359">
        <f>Financiamento!AD7</f>
        <v>0</v>
      </c>
      <c r="AE45" s="359">
        <f>Financiamento!AE7</f>
        <v>0</v>
      </c>
      <c r="AF45" s="359">
        <f>Financiamento!AF7</f>
        <v>0</v>
      </c>
      <c r="AG45" s="359">
        <f>Financiamento!AG7</f>
        <v>0</v>
      </c>
      <c r="AH45" s="359">
        <f>Financiamento!AH7</f>
        <v>0</v>
      </c>
      <c r="AI45" s="359">
        <f>Financiamento!AI7</f>
        <v>0</v>
      </c>
      <c r="AJ45" s="359">
        <f>Financiamento!AJ7</f>
        <v>0</v>
      </c>
      <c r="AK45" s="359">
        <f>Financiamento!AK7</f>
        <v>0</v>
      </c>
      <c r="AL45" s="359">
        <f>Financiamento!AL7</f>
        <v>0</v>
      </c>
      <c r="AM45" s="359">
        <f>Financiamento!AM7</f>
        <v>0</v>
      </c>
      <c r="AN45" s="359">
        <f>Financiamento!AN7</f>
        <v>0</v>
      </c>
      <c r="AO45" s="359">
        <f>Financiamento!AO7</f>
        <v>0</v>
      </c>
      <c r="AP45" s="359">
        <f>Financiamento!AP7</f>
        <v>0</v>
      </c>
      <c r="AQ45" s="359">
        <f>Financiamento!AQ7</f>
        <v>0</v>
      </c>
    </row>
    <row r="46" spans="1:43" ht="16.5" customHeight="1">
      <c r="A46" s="202"/>
      <c r="B46" s="225" t="s">
        <v>426</v>
      </c>
      <c r="C46" s="225"/>
      <c r="D46" s="347"/>
      <c r="E46" s="359">
        <f>SUM(F46:AQ46)</f>
        <v>-77214292.247541577</v>
      </c>
      <c r="F46" s="347"/>
      <c r="G46" s="357"/>
      <c r="H46" s="359">
        <f>Financiamento!H9</f>
        <v>0</v>
      </c>
      <c r="I46" s="359">
        <f>Financiamento!I9</f>
        <v>0</v>
      </c>
      <c r="J46" s="359">
        <f>Financiamento!J9</f>
        <v>0</v>
      </c>
      <c r="K46" s="359">
        <f>Financiamento!K9</f>
        <v>0</v>
      </c>
      <c r="L46" s="359">
        <f>Financiamento!L9</f>
        <v>0</v>
      </c>
      <c r="M46" s="359">
        <f>Financiamento!M9</f>
        <v>-8303881.5821769973</v>
      </c>
      <c r="N46" s="359">
        <f>Financiamento!N9</f>
        <v>-15190987.159811951</v>
      </c>
      <c r="O46" s="359">
        <f>Financiamento!O9</f>
        <v>-13301952.48708922</v>
      </c>
      <c r="P46" s="359">
        <f>Financiamento!P9</f>
        <v>-11412917.81436649</v>
      </c>
      <c r="Q46" s="359">
        <f>Financiamento!Q9</f>
        <v>-9523883.1416437626</v>
      </c>
      <c r="R46" s="359">
        <f>Financiamento!R9</f>
        <v>-7634848.4689210327</v>
      </c>
      <c r="S46" s="359">
        <f>Financiamento!S9</f>
        <v>-5745813.7961983019</v>
      </c>
      <c r="T46" s="359">
        <f>Financiamento!T9</f>
        <v>-3856779.1234755735</v>
      </c>
      <c r="U46" s="359">
        <f>Financiamento!U9</f>
        <v>-1967744.4507528429</v>
      </c>
      <c r="V46" s="359">
        <f>Financiamento!V9</f>
        <v>-275484.22310539783</v>
      </c>
      <c r="W46" s="359">
        <f>Financiamento!W9</f>
        <v>0</v>
      </c>
      <c r="X46" s="359">
        <f>Financiamento!X9</f>
        <v>0</v>
      </c>
      <c r="Y46" s="359">
        <f>Financiamento!Y9</f>
        <v>0</v>
      </c>
      <c r="Z46" s="359">
        <f>Financiamento!Z9</f>
        <v>0</v>
      </c>
      <c r="AA46" s="359">
        <f>Financiamento!AA9</f>
        <v>0</v>
      </c>
      <c r="AB46" s="359">
        <f>Financiamento!AB9</f>
        <v>0</v>
      </c>
      <c r="AC46" s="359">
        <f>Financiamento!AC9</f>
        <v>0</v>
      </c>
      <c r="AD46" s="359">
        <f>Financiamento!AD9</f>
        <v>0</v>
      </c>
      <c r="AE46" s="359">
        <f>Financiamento!AE9</f>
        <v>0</v>
      </c>
      <c r="AF46" s="359">
        <f>Financiamento!AF9</f>
        <v>0</v>
      </c>
      <c r="AG46" s="359">
        <f>Financiamento!AG9</f>
        <v>0</v>
      </c>
      <c r="AH46" s="359">
        <f>Financiamento!AH9</f>
        <v>0</v>
      </c>
      <c r="AI46" s="359">
        <f>Financiamento!AI9</f>
        <v>0</v>
      </c>
      <c r="AJ46" s="359">
        <f>Financiamento!AJ9</f>
        <v>0</v>
      </c>
      <c r="AK46" s="359">
        <f>Financiamento!AK9</f>
        <v>0</v>
      </c>
      <c r="AL46" s="359">
        <f>Financiamento!AL9</f>
        <v>0</v>
      </c>
      <c r="AM46" s="359">
        <f>Financiamento!AM9</f>
        <v>0</v>
      </c>
      <c r="AN46" s="359">
        <f>Financiamento!AN9</f>
        <v>0</v>
      </c>
      <c r="AO46" s="359">
        <f>Financiamento!AO9</f>
        <v>0</v>
      </c>
      <c r="AP46" s="359">
        <f>Financiamento!AP9</f>
        <v>0</v>
      </c>
      <c r="AQ46" s="359">
        <f>Financiamento!AQ9</f>
        <v>0</v>
      </c>
    </row>
    <row r="47" spans="1:43" ht="16.5" customHeight="1">
      <c r="A47" s="202"/>
      <c r="B47" s="225" t="s">
        <v>427</v>
      </c>
      <c r="C47" s="225"/>
      <c r="D47" s="347"/>
      <c r="E47" s="359">
        <f>SUM(F47:AQ47)</f>
        <v>-204692820.29447851</v>
      </c>
      <c r="F47" s="347"/>
      <c r="G47" s="357"/>
      <c r="H47" s="359">
        <f>Financiamento!H10</f>
        <v>0</v>
      </c>
      <c r="I47" s="359">
        <f>Financiamento!I10</f>
        <v>0</v>
      </c>
      <c r="J47" s="359">
        <f>Financiamento!J10</f>
        <v>0</v>
      </c>
      <c r="K47" s="359">
        <f>Financiamento!K10</f>
        <v>0</v>
      </c>
      <c r="L47" s="359">
        <f>Financiamento!L10</f>
        <v>0</v>
      </c>
      <c r="M47" s="359">
        <f>Financiamento!M10</f>
        <v>-13145410.477627056</v>
      </c>
      <c r="N47" s="359">
        <f>Financiamento!N10</f>
        <v>-22534989.390217818</v>
      </c>
      <c r="O47" s="359">
        <f>Financiamento!O10</f>
        <v>-22534989.390217822</v>
      </c>
      <c r="P47" s="359">
        <f>Financiamento!P10</f>
        <v>-22534989.390217822</v>
      </c>
      <c r="Q47" s="359">
        <f>Financiamento!Q10</f>
        <v>-22534989.390217818</v>
      </c>
      <c r="R47" s="359">
        <f>Financiamento!R10</f>
        <v>-22534989.390217822</v>
      </c>
      <c r="S47" s="359">
        <f>Financiamento!S10</f>
        <v>-22534989.390217822</v>
      </c>
      <c r="T47" s="359">
        <f>Financiamento!T10</f>
        <v>-22534989.390217822</v>
      </c>
      <c r="U47" s="359">
        <f>Financiamento!U10</f>
        <v>-22534989.390217815</v>
      </c>
      <c r="V47" s="359">
        <f>Financiamento!V10</f>
        <v>-11267494.6951089</v>
      </c>
      <c r="W47" s="359">
        <f>Financiamento!W10</f>
        <v>0</v>
      </c>
      <c r="X47" s="359">
        <f>Financiamento!X10</f>
        <v>0</v>
      </c>
      <c r="Y47" s="359">
        <f>Financiamento!Y10</f>
        <v>0</v>
      </c>
      <c r="Z47" s="359">
        <f>Financiamento!Z10</f>
        <v>0</v>
      </c>
      <c r="AA47" s="359">
        <f>Financiamento!AA10</f>
        <v>0</v>
      </c>
      <c r="AB47" s="359">
        <f>Financiamento!AB10</f>
        <v>0</v>
      </c>
      <c r="AC47" s="359">
        <f>Financiamento!AC10</f>
        <v>0</v>
      </c>
      <c r="AD47" s="359">
        <f>Financiamento!AD10</f>
        <v>0</v>
      </c>
      <c r="AE47" s="359">
        <f>Financiamento!AE10</f>
        <v>0</v>
      </c>
      <c r="AF47" s="359">
        <f>Financiamento!AF10</f>
        <v>0</v>
      </c>
      <c r="AG47" s="359">
        <f>Financiamento!AG10</f>
        <v>0</v>
      </c>
      <c r="AH47" s="359">
        <f>Financiamento!AH10</f>
        <v>0</v>
      </c>
      <c r="AI47" s="359">
        <f>Financiamento!AI10</f>
        <v>0</v>
      </c>
      <c r="AJ47" s="359">
        <f>Financiamento!AJ10</f>
        <v>0</v>
      </c>
      <c r="AK47" s="359">
        <f>Financiamento!AK10</f>
        <v>0</v>
      </c>
      <c r="AL47" s="359">
        <f>Financiamento!AL10</f>
        <v>0</v>
      </c>
      <c r="AM47" s="359">
        <f>Financiamento!AM10</f>
        <v>0</v>
      </c>
      <c r="AN47" s="359">
        <f>Financiamento!AN10</f>
        <v>0</v>
      </c>
      <c r="AO47" s="359">
        <f>Financiamento!AO10</f>
        <v>0</v>
      </c>
      <c r="AP47" s="359">
        <f>Financiamento!AP10</f>
        <v>0</v>
      </c>
      <c r="AQ47" s="359">
        <f>Financiamento!AQ10</f>
        <v>0</v>
      </c>
    </row>
    <row r="48" spans="1:43" ht="7.5" customHeight="1">
      <c r="A48" s="202"/>
      <c r="B48" s="225"/>
      <c r="C48" s="225"/>
      <c r="D48" s="347"/>
      <c r="E48" s="359"/>
      <c r="F48" s="347"/>
      <c r="G48" s="357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</row>
    <row r="49" spans="1:43" ht="14.25" customHeight="1">
      <c r="A49" s="202"/>
      <c r="B49" s="225" t="s">
        <v>428</v>
      </c>
      <c r="C49" s="225"/>
      <c r="D49" s="347"/>
      <c r="E49" s="359">
        <f>SUM(F49:AQ49)</f>
        <v>0</v>
      </c>
      <c r="F49" s="347"/>
      <c r="G49" s="357"/>
      <c r="H49" s="359">
        <f t="shared" ref="H49:AQ49" si="14">-H92</f>
        <v>0</v>
      </c>
      <c r="I49" s="359">
        <f t="shared" si="14"/>
        <v>0</v>
      </c>
      <c r="J49" s="359">
        <f t="shared" si="14"/>
        <v>0</v>
      </c>
      <c r="K49" s="359">
        <f t="shared" si="14"/>
        <v>0</v>
      </c>
      <c r="L49" s="359">
        <f t="shared" si="14"/>
        <v>0</v>
      </c>
      <c r="M49" s="359">
        <f t="shared" si="14"/>
        <v>-5362323.014951013</v>
      </c>
      <c r="N49" s="359">
        <f t="shared" si="14"/>
        <v>-4069171.1225564256</v>
      </c>
      <c r="O49" s="359">
        <f t="shared" si="14"/>
        <v>472258.6681806799</v>
      </c>
      <c r="P49" s="359">
        <f t="shared" si="14"/>
        <v>472258.66818068363</v>
      </c>
      <c r="Q49" s="359">
        <f t="shared" si="14"/>
        <v>472258.66818068177</v>
      </c>
      <c r="R49" s="359">
        <f t="shared" si="14"/>
        <v>472258.66818068177</v>
      </c>
      <c r="S49" s="359">
        <f t="shared" si="14"/>
        <v>472258.66818068177</v>
      </c>
      <c r="T49" s="359">
        <f t="shared" si="14"/>
        <v>472258.66818068083</v>
      </c>
      <c r="U49" s="359">
        <f t="shared" si="14"/>
        <v>472258.66818068456</v>
      </c>
      <c r="V49" s="359">
        <f t="shared" si="14"/>
        <v>3239938.7306890897</v>
      </c>
      <c r="W49" s="359">
        <f t="shared" si="14"/>
        <v>2885744.7295535747</v>
      </c>
      <c r="X49" s="359">
        <f t="shared" si="14"/>
        <v>0</v>
      </c>
      <c r="Y49" s="359">
        <f t="shared" si="14"/>
        <v>0</v>
      </c>
      <c r="Z49" s="359">
        <f t="shared" si="14"/>
        <v>0</v>
      </c>
      <c r="AA49" s="359">
        <f t="shared" si="14"/>
        <v>0</v>
      </c>
      <c r="AB49" s="359">
        <f t="shared" si="14"/>
        <v>0</v>
      </c>
      <c r="AC49" s="359">
        <f t="shared" si="14"/>
        <v>0</v>
      </c>
      <c r="AD49" s="359">
        <f t="shared" si="14"/>
        <v>0</v>
      </c>
      <c r="AE49" s="359">
        <f t="shared" si="14"/>
        <v>0</v>
      </c>
      <c r="AF49" s="359">
        <f t="shared" si="14"/>
        <v>0</v>
      </c>
      <c r="AG49" s="359">
        <f t="shared" si="14"/>
        <v>0</v>
      </c>
      <c r="AH49" s="359">
        <f t="shared" si="14"/>
        <v>0</v>
      </c>
      <c r="AI49" s="359">
        <f t="shared" si="14"/>
        <v>0</v>
      </c>
      <c r="AJ49" s="359">
        <f t="shared" si="14"/>
        <v>0</v>
      </c>
      <c r="AK49" s="359">
        <f t="shared" si="14"/>
        <v>0</v>
      </c>
      <c r="AL49" s="359">
        <f t="shared" si="14"/>
        <v>0</v>
      </c>
      <c r="AM49" s="359">
        <f t="shared" si="14"/>
        <v>0</v>
      </c>
      <c r="AN49" s="359">
        <f t="shared" si="14"/>
        <v>0</v>
      </c>
      <c r="AO49" s="359">
        <f t="shared" si="14"/>
        <v>0</v>
      </c>
      <c r="AP49" s="359">
        <f t="shared" si="14"/>
        <v>0</v>
      </c>
      <c r="AQ49" s="359">
        <f t="shared" si="14"/>
        <v>0</v>
      </c>
    </row>
    <row r="50" spans="1:43" ht="14.25" customHeight="1">
      <c r="A50" s="202"/>
      <c r="B50" s="225" t="s">
        <v>429</v>
      </c>
      <c r="C50" s="225"/>
      <c r="D50" s="347"/>
      <c r="E50" s="359">
        <f>SUM(F50:AQ50)</f>
        <v>0</v>
      </c>
      <c r="F50" s="347"/>
      <c r="G50" s="357"/>
      <c r="H50" s="359">
        <f>IF(H5&gt;'Painel  de Controle'!$E$26,0,-H94)</f>
        <v>0</v>
      </c>
      <c r="I50" s="359">
        <f>IF(I5&gt;'Painel  de Controle'!$E$26,0,-I94)</f>
        <v>0</v>
      </c>
      <c r="J50" s="359">
        <f>IF(J5&gt;'Painel  de Controle'!$E$26,0,-J94)</f>
        <v>0</v>
      </c>
      <c r="K50" s="359">
        <f>IF(K5&gt;'Painel  de Controle'!$E$26,0,-K94)</f>
        <v>0</v>
      </c>
      <c r="L50" s="359">
        <f>IF(L5&gt;'Painel  de Controle'!$E$26,0,-L94)</f>
        <v>0</v>
      </c>
      <c r="M50" s="359">
        <f>IF(M5&gt;'Painel  de Controle'!$E$26,0,-M94)</f>
        <v>0</v>
      </c>
      <c r="N50" s="359">
        <f>IF(N5&gt;'Painel  de Controle'!$E$26,0,-N94)</f>
        <v>0</v>
      </c>
      <c r="O50" s="359">
        <f>IF(O5&gt;'Painel  de Controle'!$E$26,0,-O94)</f>
        <v>0</v>
      </c>
      <c r="P50" s="359">
        <f>IF(P5&gt;'Painel  de Controle'!$E$26,0,-P94)</f>
        <v>0</v>
      </c>
      <c r="Q50" s="359">
        <f>IF(Q5&gt;'Painel  de Controle'!$E$26,0,-Q94)</f>
        <v>0</v>
      </c>
      <c r="R50" s="359">
        <f>IF(R5&gt;'Painel  de Controle'!$E$26,0,-R94)</f>
        <v>0</v>
      </c>
      <c r="S50" s="359">
        <f>IF(S5&gt;'Painel  de Controle'!$E$26,0,-S94)</f>
        <v>0</v>
      </c>
      <c r="T50" s="359">
        <f>IF(T5&gt;'Painel  de Controle'!$E$26,0,-T94)</f>
        <v>0</v>
      </c>
      <c r="U50" s="359">
        <f>IF(U5&gt;'Painel  de Controle'!$E$26,0,-U94)</f>
        <v>0</v>
      </c>
      <c r="V50" s="359">
        <f>IF(V5&gt;'Painel  de Controle'!$E$26,0,-V94)</f>
        <v>0</v>
      </c>
      <c r="W50" s="359">
        <f>IF(W5&gt;'Painel  de Controle'!$E$26,0,-W94)</f>
        <v>0</v>
      </c>
      <c r="X50" s="359">
        <f>IF(X5&gt;'Painel  de Controle'!$E$26,0,-X94)</f>
        <v>0</v>
      </c>
      <c r="Y50" s="359">
        <f>IF(Y5&gt;'Painel  de Controle'!$E$26,0,-Y94)</f>
        <v>0</v>
      </c>
      <c r="Z50" s="359">
        <f>IF(Z5&gt;'Painel  de Controle'!$E$26,0,-Z94)</f>
        <v>0</v>
      </c>
      <c r="AA50" s="359">
        <f>IF(AA5&gt;'Painel  de Controle'!$E$26,0,-AA94)</f>
        <v>0</v>
      </c>
      <c r="AB50" s="359">
        <f>IF(AB5&gt;'Painel  de Controle'!$E$26,0,-AB94)</f>
        <v>0</v>
      </c>
      <c r="AC50" s="359">
        <f>IF(AC5&gt;'Painel  de Controle'!$E$26,0,-AC94)</f>
        <v>0</v>
      </c>
      <c r="AD50" s="359">
        <f>IF(AD5&gt;'Painel  de Controle'!$E$26,0,-AD94)</f>
        <v>0</v>
      </c>
      <c r="AE50" s="359">
        <f>IF(AE5&gt;'Painel  de Controle'!$E$26,0,-AE94)</f>
        <v>0</v>
      </c>
      <c r="AF50" s="359">
        <f>IF(AF5&gt;'Painel  de Controle'!$E$26,0,-AF94)</f>
        <v>0</v>
      </c>
      <c r="AG50" s="359">
        <f>IF(AG5&gt;'Painel  de Controle'!$E$26,0,-AG94)</f>
        <v>0</v>
      </c>
      <c r="AH50" s="359">
        <f>IF(AH5&gt;'Painel  de Controle'!$E$26,0,-AH94)</f>
        <v>0</v>
      </c>
      <c r="AI50" s="359">
        <f>IF(AI5&gt;'Painel  de Controle'!$E$26,0,-AI94)</f>
        <v>0</v>
      </c>
      <c r="AJ50" s="359">
        <f>IF(AJ5&gt;'Painel  de Controle'!$E$26,0,-AJ94)</f>
        <v>0</v>
      </c>
      <c r="AK50" s="359">
        <f>IF(AK5&gt;'Painel  de Controle'!$E$26,0,-AK94)</f>
        <v>0</v>
      </c>
      <c r="AL50" s="359">
        <f>IF(AL5&gt;'Painel  de Controle'!$E$26,0,-AL94)</f>
        <v>0</v>
      </c>
      <c r="AM50" s="359">
        <f>IF(AM5&gt;'Painel  de Controle'!$E$26,0,-AM94)</f>
        <v>0</v>
      </c>
      <c r="AN50" s="359">
        <f>IF(AN5&gt;'Painel  de Controle'!$E$26,0,-AN94)</f>
        <v>0</v>
      </c>
      <c r="AO50" s="359">
        <f>IF(AO5&gt;'Painel  de Controle'!$E$26,0,-AO94)</f>
        <v>0</v>
      </c>
      <c r="AP50" s="359">
        <f>IF(AP5&gt;'Painel  de Controle'!$E$26,0,-AP94)</f>
        <v>0</v>
      </c>
      <c r="AQ50" s="359">
        <f>IF(AQ5&gt;'Painel  de Controle'!$E$26,0,-AQ94)</f>
        <v>0</v>
      </c>
    </row>
    <row r="51" spans="1:43" ht="12.75" customHeight="1">
      <c r="A51" s="202"/>
      <c r="B51" s="225"/>
      <c r="C51" s="225"/>
      <c r="D51" s="347"/>
      <c r="E51" s="359"/>
      <c r="F51" s="347"/>
      <c r="G51" s="357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</row>
    <row r="52" spans="1:43" ht="16.5" customHeight="1">
      <c r="A52" s="202"/>
      <c r="B52" s="427" t="s">
        <v>430</v>
      </c>
      <c r="C52" s="427"/>
      <c r="D52" s="428" t="s">
        <v>431</v>
      </c>
      <c r="E52" s="362">
        <f>SUM(F52:AQ52)</f>
        <v>862284288.07234573</v>
      </c>
      <c r="F52" s="428"/>
      <c r="G52" s="376"/>
      <c r="H52" s="362">
        <f t="shared" ref="H52:AQ52" si="15">H32+H39+H43</f>
        <v>-13090475.151232876</v>
      </c>
      <c r="I52" s="362">
        <f t="shared" si="15"/>
        <v>-4093984.8338264916</v>
      </c>
      <c r="J52" s="362">
        <f t="shared" si="15"/>
        <v>-56614304.756099105</v>
      </c>
      <c r="K52" s="362">
        <f t="shared" si="15"/>
        <v>-41431469.385775447</v>
      </c>
      <c r="L52" s="362">
        <f t="shared" si="15"/>
        <v>40266558.409674585</v>
      </c>
      <c r="M52" s="362">
        <f t="shared" si="15"/>
        <v>19182290.753809743</v>
      </c>
      <c r="N52" s="362">
        <f t="shared" si="15"/>
        <v>4845324.5584171042</v>
      </c>
      <c r="O52" s="362">
        <f t="shared" si="15"/>
        <v>10367171.731987409</v>
      </c>
      <c r="P52" s="362">
        <f t="shared" si="15"/>
        <v>10565663.207214087</v>
      </c>
      <c r="Q52" s="362">
        <f t="shared" si="15"/>
        <v>9347187.7213507742</v>
      </c>
      <c r="R52" s="362">
        <f t="shared" si="15"/>
        <v>9995769.9215235636</v>
      </c>
      <c r="S52" s="362">
        <f t="shared" si="15"/>
        <v>10946311.101236012</v>
      </c>
      <c r="T52" s="362">
        <f t="shared" si="15"/>
        <v>11822514.420410525</v>
      </c>
      <c r="U52" s="362">
        <f t="shared" si="15"/>
        <v>12988135.681547608</v>
      </c>
      <c r="V52" s="362">
        <f t="shared" si="15"/>
        <v>28418546.208489515</v>
      </c>
      <c r="W52" s="362">
        <f t="shared" si="15"/>
        <v>40242371.152228944</v>
      </c>
      <c r="X52" s="362">
        <f t="shared" si="15"/>
        <v>37680845.966488406</v>
      </c>
      <c r="Y52" s="362">
        <f t="shared" si="15"/>
        <v>36711157.849274985</v>
      </c>
      <c r="Z52" s="362">
        <f t="shared" si="15"/>
        <v>36905083.55840832</v>
      </c>
      <c r="AA52" s="362">
        <f t="shared" si="15"/>
        <v>37378184.348972775</v>
      </c>
      <c r="AB52" s="362">
        <f t="shared" si="15"/>
        <v>37813253.711318716</v>
      </c>
      <c r="AC52" s="362">
        <f t="shared" si="15"/>
        <v>38238460.59117499</v>
      </c>
      <c r="AD52" s="362">
        <f t="shared" si="15"/>
        <v>38665337.034393497</v>
      </c>
      <c r="AE52" s="362">
        <f t="shared" si="15"/>
        <v>39093348.771758541</v>
      </c>
      <c r="AF52" s="362">
        <f t="shared" si="15"/>
        <v>39522094.96512451</v>
      </c>
      <c r="AG52" s="362">
        <f t="shared" si="15"/>
        <v>39951580.752970032</v>
      </c>
      <c r="AH52" s="362">
        <f t="shared" si="15"/>
        <v>40276850.863125458</v>
      </c>
      <c r="AI52" s="362">
        <f t="shared" si="15"/>
        <v>40504151.920398869</v>
      </c>
      <c r="AJ52" s="362">
        <f t="shared" si="15"/>
        <v>38848388.26680886</v>
      </c>
      <c r="AK52" s="362">
        <f t="shared" si="15"/>
        <v>37833656.548435651</v>
      </c>
      <c r="AL52" s="362">
        <f t="shared" si="15"/>
        <v>37663241.240410365</v>
      </c>
      <c r="AM52" s="362">
        <f t="shared" si="15"/>
        <v>37577837.933704823</v>
      </c>
      <c r="AN52" s="362">
        <f t="shared" si="15"/>
        <v>37590713.393131718</v>
      </c>
      <c r="AO52" s="362">
        <f t="shared" si="15"/>
        <v>37604200.095727675</v>
      </c>
      <c r="AP52" s="362">
        <f t="shared" si="15"/>
        <v>37614262.265365936</v>
      </c>
      <c r="AQ52" s="362">
        <f t="shared" si="15"/>
        <v>41054027.254395619</v>
      </c>
    </row>
    <row r="53" spans="1:43" ht="16.5" customHeight="1">
      <c r="A53" s="431"/>
      <c r="B53" s="431"/>
      <c r="C53" s="431"/>
      <c r="D53" s="431"/>
      <c r="E53" s="433">
        <f>SUM(H53:AQ53)</f>
        <v>959924884.66429532</v>
      </c>
      <c r="F53" s="431"/>
      <c r="G53" s="433"/>
      <c r="H53" s="433">
        <f>H52 / 'Premissas Financeiras'!H5</f>
        <v>-13090475.151232876</v>
      </c>
      <c r="I53" s="433">
        <f>I52 / 'Premissas Financeiras'!I5</f>
        <v>-4093984.8338264916</v>
      </c>
      <c r="J53" s="433">
        <f>J52 / 'Premissas Financeiras'!J5</f>
        <v>-56614304.756099105</v>
      </c>
      <c r="K53" s="433">
        <f>K52 / 'Premissas Financeiras'!K5</f>
        <v>-41431469.385775447</v>
      </c>
      <c r="L53" s="433">
        <f>L52 / 'Premissas Financeiras'!L5</f>
        <v>40266558.409674585</v>
      </c>
      <c r="M53" s="433">
        <f>M52 / 'Premissas Financeiras'!M5</f>
        <v>19182290.753809743</v>
      </c>
      <c r="N53" s="433">
        <f>N52 / 'Premissas Financeiras'!N5</f>
        <v>4845324.5584171042</v>
      </c>
      <c r="O53" s="433">
        <f>O52 / 'Premissas Financeiras'!O5</f>
        <v>10367171.731987409</v>
      </c>
      <c r="P53" s="433">
        <f>P52 / 'Premissas Financeiras'!P5</f>
        <v>10565663.207214087</v>
      </c>
      <c r="Q53" s="433">
        <f>Q52 / 'Premissas Financeiras'!Q5</f>
        <v>9347187.7213507742</v>
      </c>
      <c r="R53" s="433">
        <f>R52 / 'Premissas Financeiras'!R5</f>
        <v>9995769.9215235636</v>
      </c>
      <c r="S53" s="433">
        <f>S52 / 'Premissas Financeiras'!S5</f>
        <v>10946311.101236012</v>
      </c>
      <c r="T53" s="433">
        <f>S53 / 0.1</f>
        <v>109463111.01236011</v>
      </c>
      <c r="U53" s="433">
        <f>U52 / 'Premissas Financeiras'!U5</f>
        <v>12988135.681547608</v>
      </c>
      <c r="V53" s="433">
        <f>V52 / 'Premissas Financeiras'!V5</f>
        <v>28418546.208489515</v>
      </c>
      <c r="W53" s="433">
        <f>W52 / 'Premissas Financeiras'!W5</f>
        <v>40242371.152228944</v>
      </c>
      <c r="X53" s="433">
        <f>X52 / 'Premissas Financeiras'!X5</f>
        <v>37680845.966488406</v>
      </c>
      <c r="Y53" s="433">
        <f>Y52 / 'Premissas Financeiras'!Y5</f>
        <v>36711157.849274985</v>
      </c>
      <c r="Z53" s="433">
        <f>Z52 / 'Premissas Financeiras'!Z5</f>
        <v>36905083.55840832</v>
      </c>
      <c r="AA53" s="433">
        <f>AA52 / 'Premissas Financeiras'!AA5</f>
        <v>37378184.348972775</v>
      </c>
      <c r="AB53" s="433">
        <f>AB52 / 'Premissas Financeiras'!AB5</f>
        <v>37813253.711318716</v>
      </c>
      <c r="AC53" s="433">
        <f>AC52 / 'Premissas Financeiras'!AC5</f>
        <v>38238460.59117499</v>
      </c>
      <c r="AD53" s="433">
        <f>AD52 / 'Premissas Financeiras'!AD5</f>
        <v>38665337.034393497</v>
      </c>
      <c r="AE53" s="433">
        <f>AE52 / 'Premissas Financeiras'!AE5</f>
        <v>39093348.771758541</v>
      </c>
      <c r="AF53" s="433">
        <f>AF52 / 'Premissas Financeiras'!AF5</f>
        <v>39522094.96512451</v>
      </c>
      <c r="AG53" s="433">
        <f>AG52 / 'Premissas Financeiras'!AG5</f>
        <v>39951580.752970032</v>
      </c>
      <c r="AH53" s="433">
        <f>AH52 / 'Premissas Financeiras'!AH5</f>
        <v>40276850.863125458</v>
      </c>
      <c r="AI53" s="433">
        <f>AI52 / 'Premissas Financeiras'!AI5</f>
        <v>40504151.920398869</v>
      </c>
      <c r="AJ53" s="433">
        <f>AJ52 / 'Premissas Financeiras'!AJ5</f>
        <v>38848388.26680886</v>
      </c>
      <c r="AK53" s="433">
        <f>AK52 / 'Premissas Financeiras'!AK5</f>
        <v>37833656.548435651</v>
      </c>
      <c r="AL53" s="433">
        <f>AL52 / 'Premissas Financeiras'!AL5</f>
        <v>37663241.240410365</v>
      </c>
      <c r="AM53" s="433">
        <f>AM52 / 'Premissas Financeiras'!AM5</f>
        <v>37577837.933704823</v>
      </c>
      <c r="AN53" s="433">
        <f>AN52 / 'Premissas Financeiras'!AN5</f>
        <v>37590713.393131718</v>
      </c>
      <c r="AO53" s="433">
        <f>AO52 / 'Premissas Financeiras'!AO5</f>
        <v>37604200.095727675</v>
      </c>
      <c r="AP53" s="433">
        <f>AP52 / 'Premissas Financeiras'!AP5</f>
        <v>37614262.265365936</v>
      </c>
      <c r="AQ53" s="433">
        <f>AQ52 / 'Premissas Financeiras'!AQ5</f>
        <v>41054027.254395619</v>
      </c>
    </row>
    <row r="54" spans="1:43" ht="16.5" customHeight="1">
      <c r="A54" s="202"/>
      <c r="B54" s="115" t="s">
        <v>432</v>
      </c>
      <c r="C54" s="115"/>
      <c r="D54" s="436"/>
      <c r="E54" s="436"/>
      <c r="F54" s="436"/>
      <c r="G54" s="366"/>
      <c r="H54" s="444">
        <f>IF('Painel  de Controle'!$E$28="Nominal",IRR(H53:AQ53),IRR(H52:AQ52))</f>
        <v>0.15707557626903057</v>
      </c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</row>
    <row r="55" spans="1:43" ht="16.5" customHeight="1">
      <c r="A55" s="202"/>
      <c r="B55" s="202"/>
      <c r="C55" s="202"/>
      <c r="D55" s="347"/>
      <c r="E55" s="347"/>
      <c r="F55" s="34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</row>
    <row r="56" spans="1:43" ht="16.5" customHeight="1">
      <c r="A56" s="121"/>
      <c r="B56" s="115" t="s">
        <v>433</v>
      </c>
      <c r="C56" s="115"/>
      <c r="D56" s="445"/>
      <c r="E56" s="445"/>
      <c r="F56" s="445"/>
      <c r="G56" s="446"/>
      <c r="H56" s="447" t="str">
        <f>Financiamento!H17</f>
        <v>n/a</v>
      </c>
      <c r="I56" s="447" t="str">
        <f>Financiamento!I17</f>
        <v>n/a</v>
      </c>
      <c r="J56" s="447" t="str">
        <f>Financiamento!J17</f>
        <v>n/a</v>
      </c>
      <c r="K56" s="447" t="str">
        <f>Financiamento!K17</f>
        <v>n/a</v>
      </c>
      <c r="L56" s="447" t="str">
        <f>Financiamento!L17</f>
        <v>n/a</v>
      </c>
      <c r="M56" s="447" t="str">
        <f>Financiamento!M17</f>
        <v>n/a</v>
      </c>
      <c r="N56" s="447">
        <f>Financiamento!N17</f>
        <v>1.5048650701498918</v>
      </c>
      <c r="O56" s="447">
        <f>Financiamento!O17</f>
        <v>1.5833890057373627</v>
      </c>
      <c r="P56" s="447">
        <f>Financiamento!P17</f>
        <v>1.6734849013407587</v>
      </c>
      <c r="Q56" s="447">
        <f>Financiamento!Q17</f>
        <v>1.7759075212455822</v>
      </c>
      <c r="R56" s="447">
        <f>Financiamento!R17</f>
        <v>1.8811178991182216</v>
      </c>
      <c r="S56" s="447">
        <f>Financiamento!S17</f>
        <v>2.0069427510981184</v>
      </c>
      <c r="T56" s="447">
        <f>Financiamento!T17</f>
        <v>2.150486183741243</v>
      </c>
      <c r="U56" s="447">
        <f>Financiamento!U17</f>
        <v>2.3167527312453609</v>
      </c>
      <c r="V56" s="447">
        <f>Financiamento!V17</f>
        <v>4.9187108541092499</v>
      </c>
      <c r="W56" s="447">
        <f>Financiamento!W17</f>
        <v>0</v>
      </c>
      <c r="X56" s="447">
        <f>Financiamento!X17</f>
        <v>0</v>
      </c>
      <c r="Y56" s="447">
        <f>Financiamento!Y17</f>
        <v>0</v>
      </c>
      <c r="Z56" s="447">
        <f>Financiamento!Z17</f>
        <v>0</v>
      </c>
      <c r="AA56" s="447">
        <f>Financiamento!AA17</f>
        <v>0</v>
      </c>
      <c r="AB56" s="447">
        <f>Financiamento!AB17</f>
        <v>0</v>
      </c>
      <c r="AC56" s="447">
        <f>Financiamento!AC17</f>
        <v>0</v>
      </c>
      <c r="AD56" s="447">
        <f>Financiamento!AD17</f>
        <v>0</v>
      </c>
      <c r="AE56" s="447">
        <f>Financiamento!AE17</f>
        <v>0</v>
      </c>
      <c r="AF56" s="447">
        <f>Financiamento!AF17</f>
        <v>0</v>
      </c>
      <c r="AG56" s="447">
        <f>Financiamento!AG17</f>
        <v>0</v>
      </c>
      <c r="AH56" s="447">
        <f>Financiamento!AH17</f>
        <v>0</v>
      </c>
      <c r="AI56" s="447">
        <f>Financiamento!AI17</f>
        <v>0</v>
      </c>
      <c r="AJ56" s="447">
        <f>Financiamento!AJ17</f>
        <v>0</v>
      </c>
      <c r="AK56" s="447">
        <f>Financiamento!AK17</f>
        <v>0</v>
      </c>
      <c r="AL56" s="447">
        <f>Financiamento!AL17</f>
        <v>0</v>
      </c>
      <c r="AM56" s="447">
        <f>Financiamento!AM17</f>
        <v>0</v>
      </c>
      <c r="AN56" s="447">
        <f>Financiamento!AN17</f>
        <v>0</v>
      </c>
      <c r="AO56" s="447">
        <f>Financiamento!AO17</f>
        <v>0</v>
      </c>
      <c r="AP56" s="447">
        <f>Financiamento!AP17</f>
        <v>0</v>
      </c>
      <c r="AQ56" s="447">
        <f>Financiamento!AQ17</f>
        <v>0</v>
      </c>
    </row>
    <row r="57" spans="1:43" ht="16.5" customHeight="1">
      <c r="A57" s="394"/>
      <c r="B57" s="448" t="s">
        <v>434</v>
      </c>
      <c r="C57" s="448"/>
      <c r="D57" s="201"/>
      <c r="E57" s="201"/>
      <c r="F57" s="201"/>
      <c r="G57" s="360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  <c r="AM57" s="449"/>
      <c r="AN57" s="449"/>
      <c r="AO57" s="449"/>
      <c r="AP57" s="449"/>
      <c r="AQ57" s="449"/>
    </row>
    <row r="58" spans="1:43" ht="16.5" customHeight="1">
      <c r="A58" s="202"/>
      <c r="B58" s="450"/>
      <c r="C58" s="450"/>
      <c r="D58" s="347"/>
      <c r="E58" s="347"/>
      <c r="F58" s="347"/>
      <c r="G58" s="357"/>
      <c r="H58" s="368"/>
      <c r="I58" s="451"/>
      <c r="J58" s="451"/>
      <c r="K58" s="450"/>
      <c r="L58" s="357"/>
      <c r="M58" s="357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1"/>
      <c r="AQ58" s="451"/>
    </row>
    <row r="59" spans="1:43" ht="12" customHeight="1">
      <c r="A59" s="202"/>
      <c r="B59" s="394"/>
      <c r="C59" s="394"/>
      <c r="D59" s="347"/>
      <c r="E59" s="347"/>
      <c r="F59" s="347"/>
      <c r="G59" s="357"/>
      <c r="H59" s="452"/>
      <c r="I59" s="452"/>
      <c r="J59" s="357"/>
      <c r="K59" s="453"/>
      <c r="L59" s="453"/>
      <c r="M59" s="453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</row>
    <row r="60" spans="1:43" ht="16.5" customHeight="1">
      <c r="A60" s="202"/>
      <c r="B60" s="424" t="s">
        <v>435</v>
      </c>
      <c r="C60" s="424"/>
      <c r="D60" s="354"/>
      <c r="E60" s="354"/>
      <c r="F60" s="354"/>
      <c r="G60" s="355"/>
      <c r="H60" s="356">
        <f t="shared" ref="H60:AQ60" si="16">H29</f>
        <v>2024</v>
      </c>
      <c r="I60" s="356">
        <f t="shared" si="16"/>
        <v>2025</v>
      </c>
      <c r="J60" s="356">
        <f t="shared" si="16"/>
        <v>2026</v>
      </c>
      <c r="K60" s="356">
        <f t="shared" si="16"/>
        <v>2027</v>
      </c>
      <c r="L60" s="356">
        <f t="shared" si="16"/>
        <v>2028</v>
      </c>
      <c r="M60" s="356">
        <f t="shared" si="16"/>
        <v>2029</v>
      </c>
      <c r="N60" s="356">
        <f t="shared" si="16"/>
        <v>2030</v>
      </c>
      <c r="O60" s="356">
        <f t="shared" si="16"/>
        <v>2031</v>
      </c>
      <c r="P60" s="356">
        <f t="shared" si="16"/>
        <v>2032</v>
      </c>
      <c r="Q60" s="356">
        <f t="shared" si="16"/>
        <v>2033</v>
      </c>
      <c r="R60" s="356">
        <f t="shared" si="16"/>
        <v>2034</v>
      </c>
      <c r="S60" s="356">
        <f t="shared" si="16"/>
        <v>2035</v>
      </c>
      <c r="T60" s="356">
        <f t="shared" si="16"/>
        <v>2036</v>
      </c>
      <c r="U60" s="356">
        <f t="shared" si="16"/>
        <v>2037</v>
      </c>
      <c r="V60" s="356">
        <f t="shared" si="16"/>
        <v>2038</v>
      </c>
      <c r="W60" s="356">
        <f t="shared" si="16"/>
        <v>2039</v>
      </c>
      <c r="X60" s="356">
        <f t="shared" si="16"/>
        <v>2040</v>
      </c>
      <c r="Y60" s="356">
        <f t="shared" si="16"/>
        <v>2041</v>
      </c>
      <c r="Z60" s="356">
        <f t="shared" si="16"/>
        <v>2042</v>
      </c>
      <c r="AA60" s="356">
        <f t="shared" si="16"/>
        <v>2043</v>
      </c>
      <c r="AB60" s="356">
        <f t="shared" si="16"/>
        <v>2044</v>
      </c>
      <c r="AC60" s="356">
        <f t="shared" si="16"/>
        <v>2045</v>
      </c>
      <c r="AD60" s="356">
        <f t="shared" si="16"/>
        <v>2046</v>
      </c>
      <c r="AE60" s="356">
        <f t="shared" si="16"/>
        <v>2047</v>
      </c>
      <c r="AF60" s="356">
        <f t="shared" si="16"/>
        <v>2048</v>
      </c>
      <c r="AG60" s="356">
        <f t="shared" si="16"/>
        <v>2049</v>
      </c>
      <c r="AH60" s="356">
        <f t="shared" si="16"/>
        <v>2050</v>
      </c>
      <c r="AI60" s="356">
        <f t="shared" si="16"/>
        <v>2051</v>
      </c>
      <c r="AJ60" s="356">
        <f t="shared" si="16"/>
        <v>2052</v>
      </c>
      <c r="AK60" s="356">
        <f t="shared" si="16"/>
        <v>2053</v>
      </c>
      <c r="AL60" s="356">
        <f t="shared" si="16"/>
        <v>2054</v>
      </c>
      <c r="AM60" s="356">
        <f t="shared" si="16"/>
        <v>2055</v>
      </c>
      <c r="AN60" s="356">
        <f t="shared" si="16"/>
        <v>2056</v>
      </c>
      <c r="AO60" s="356">
        <f t="shared" si="16"/>
        <v>2057</v>
      </c>
      <c r="AP60" s="356">
        <f t="shared" si="16"/>
        <v>2058</v>
      </c>
      <c r="AQ60" s="356">
        <f t="shared" si="16"/>
        <v>2059</v>
      </c>
    </row>
    <row r="61" spans="1:43" ht="16.5" customHeight="1">
      <c r="A61" s="50"/>
      <c r="B61" s="424" t="s">
        <v>208</v>
      </c>
      <c r="C61" s="424"/>
      <c r="D61" s="425"/>
      <c r="E61" s="425"/>
      <c r="F61" s="425"/>
      <c r="G61" s="426"/>
      <c r="H61" s="358">
        <v>0</v>
      </c>
      <c r="I61" s="358">
        <f t="shared" ref="I61:AQ61" si="17">H61+1</f>
        <v>1</v>
      </c>
      <c r="J61" s="358">
        <f t="shared" si="17"/>
        <v>2</v>
      </c>
      <c r="K61" s="358">
        <f t="shared" si="17"/>
        <v>3</v>
      </c>
      <c r="L61" s="358">
        <f t="shared" si="17"/>
        <v>4</v>
      </c>
      <c r="M61" s="358">
        <f t="shared" si="17"/>
        <v>5</v>
      </c>
      <c r="N61" s="358">
        <f t="shared" si="17"/>
        <v>6</v>
      </c>
      <c r="O61" s="358">
        <f t="shared" si="17"/>
        <v>7</v>
      </c>
      <c r="P61" s="358">
        <f t="shared" si="17"/>
        <v>8</v>
      </c>
      <c r="Q61" s="358">
        <f t="shared" si="17"/>
        <v>9</v>
      </c>
      <c r="R61" s="358">
        <f t="shared" si="17"/>
        <v>10</v>
      </c>
      <c r="S61" s="358">
        <f t="shared" si="17"/>
        <v>11</v>
      </c>
      <c r="T61" s="358">
        <f t="shared" si="17"/>
        <v>12</v>
      </c>
      <c r="U61" s="358">
        <f t="shared" si="17"/>
        <v>13</v>
      </c>
      <c r="V61" s="358">
        <f t="shared" si="17"/>
        <v>14</v>
      </c>
      <c r="W61" s="358">
        <f t="shared" si="17"/>
        <v>15</v>
      </c>
      <c r="X61" s="358">
        <f t="shared" si="17"/>
        <v>16</v>
      </c>
      <c r="Y61" s="358">
        <f t="shared" si="17"/>
        <v>17</v>
      </c>
      <c r="Z61" s="358">
        <f t="shared" si="17"/>
        <v>18</v>
      </c>
      <c r="AA61" s="358">
        <f t="shared" si="17"/>
        <v>19</v>
      </c>
      <c r="AB61" s="358">
        <f t="shared" si="17"/>
        <v>20</v>
      </c>
      <c r="AC61" s="358">
        <f t="shared" si="17"/>
        <v>21</v>
      </c>
      <c r="AD61" s="358">
        <f t="shared" si="17"/>
        <v>22</v>
      </c>
      <c r="AE61" s="358">
        <f t="shared" si="17"/>
        <v>23</v>
      </c>
      <c r="AF61" s="358">
        <f t="shared" si="17"/>
        <v>24</v>
      </c>
      <c r="AG61" s="358">
        <f t="shared" si="17"/>
        <v>25</v>
      </c>
      <c r="AH61" s="358">
        <f t="shared" si="17"/>
        <v>26</v>
      </c>
      <c r="AI61" s="358">
        <f t="shared" si="17"/>
        <v>27</v>
      </c>
      <c r="AJ61" s="358">
        <f t="shared" si="17"/>
        <v>28</v>
      </c>
      <c r="AK61" s="358">
        <f t="shared" si="17"/>
        <v>29</v>
      </c>
      <c r="AL61" s="358">
        <f t="shared" si="17"/>
        <v>30</v>
      </c>
      <c r="AM61" s="358">
        <f t="shared" si="17"/>
        <v>31</v>
      </c>
      <c r="AN61" s="358">
        <f t="shared" si="17"/>
        <v>32</v>
      </c>
      <c r="AO61" s="358">
        <f t="shared" si="17"/>
        <v>33</v>
      </c>
      <c r="AP61" s="358">
        <f t="shared" si="17"/>
        <v>34</v>
      </c>
      <c r="AQ61" s="358">
        <f t="shared" si="17"/>
        <v>35</v>
      </c>
    </row>
    <row r="62" spans="1:43" ht="16.5" customHeight="1">
      <c r="A62" s="202"/>
      <c r="B62" s="202" t="s">
        <v>436</v>
      </c>
      <c r="C62" s="202"/>
      <c r="D62" s="359"/>
      <c r="E62" s="359">
        <f>SUM(F62:AQ62)</f>
        <v>-115230234.12693392</v>
      </c>
      <c r="F62" s="359"/>
      <c r="G62" s="357"/>
      <c r="H62" s="359">
        <f>IF((H52+H104)&gt;'Painel  de Controle'!E47,(H52+H104),-'Painel  de Controle'!E47)</f>
        <v>-10000000</v>
      </c>
      <c r="I62" s="359">
        <f t="shared" ref="I62:AQ62" si="18">IF((I52+I104)&lt;0,(I52+I104),0)</f>
        <v>-7184459.9850593675</v>
      </c>
      <c r="J62" s="359">
        <f t="shared" si="18"/>
        <v>-56614304.756099105</v>
      </c>
      <c r="K62" s="359">
        <f t="shared" si="18"/>
        <v>-41431469.385775447</v>
      </c>
      <c r="L62" s="359">
        <f t="shared" si="18"/>
        <v>0</v>
      </c>
      <c r="M62" s="359">
        <f t="shared" si="18"/>
        <v>0</v>
      </c>
      <c r="N62" s="359">
        <f t="shared" si="18"/>
        <v>0</v>
      </c>
      <c r="O62" s="359">
        <f t="shared" si="18"/>
        <v>0</v>
      </c>
      <c r="P62" s="359">
        <f t="shared" si="18"/>
        <v>0</v>
      </c>
      <c r="Q62" s="359">
        <f t="shared" si="18"/>
        <v>0</v>
      </c>
      <c r="R62" s="359">
        <f t="shared" si="18"/>
        <v>0</v>
      </c>
      <c r="S62" s="359">
        <f t="shared" si="18"/>
        <v>0</v>
      </c>
      <c r="T62" s="359">
        <f t="shared" si="18"/>
        <v>0</v>
      </c>
      <c r="U62" s="359">
        <f t="shared" si="18"/>
        <v>0</v>
      </c>
      <c r="V62" s="359">
        <f t="shared" si="18"/>
        <v>0</v>
      </c>
      <c r="W62" s="359">
        <f t="shared" si="18"/>
        <v>0</v>
      </c>
      <c r="X62" s="359">
        <f t="shared" si="18"/>
        <v>0</v>
      </c>
      <c r="Y62" s="359">
        <f t="shared" si="18"/>
        <v>0</v>
      </c>
      <c r="Z62" s="359">
        <f t="shared" si="18"/>
        <v>0</v>
      </c>
      <c r="AA62" s="359">
        <f t="shared" si="18"/>
        <v>0</v>
      </c>
      <c r="AB62" s="359">
        <f t="shared" si="18"/>
        <v>0</v>
      </c>
      <c r="AC62" s="359">
        <f t="shared" si="18"/>
        <v>0</v>
      </c>
      <c r="AD62" s="359">
        <f t="shared" si="18"/>
        <v>0</v>
      </c>
      <c r="AE62" s="359">
        <f t="shared" si="18"/>
        <v>0</v>
      </c>
      <c r="AF62" s="359">
        <f t="shared" si="18"/>
        <v>0</v>
      </c>
      <c r="AG62" s="359">
        <f t="shared" si="18"/>
        <v>0</v>
      </c>
      <c r="AH62" s="359">
        <f t="shared" si="18"/>
        <v>0</v>
      </c>
      <c r="AI62" s="359">
        <f t="shared" si="18"/>
        <v>0</v>
      </c>
      <c r="AJ62" s="359">
        <f t="shared" si="18"/>
        <v>0</v>
      </c>
      <c r="AK62" s="359">
        <f t="shared" si="18"/>
        <v>0</v>
      </c>
      <c r="AL62" s="359">
        <f t="shared" si="18"/>
        <v>0</v>
      </c>
      <c r="AM62" s="359">
        <f t="shared" si="18"/>
        <v>0</v>
      </c>
      <c r="AN62" s="359">
        <f t="shared" si="18"/>
        <v>0</v>
      </c>
      <c r="AO62" s="359">
        <f t="shared" si="18"/>
        <v>0</v>
      </c>
      <c r="AP62" s="359">
        <f t="shared" si="18"/>
        <v>0</v>
      </c>
      <c r="AQ62" s="359">
        <f t="shared" si="18"/>
        <v>0</v>
      </c>
    </row>
    <row r="63" spans="1:43" ht="16.5" customHeight="1">
      <c r="A63" s="202"/>
      <c r="B63" s="202" t="s">
        <v>437</v>
      </c>
      <c r="C63" s="202"/>
      <c r="D63" s="347"/>
      <c r="E63" s="359">
        <f>SUM(F63:AQ63)</f>
        <v>139654480.44588086</v>
      </c>
      <c r="F63" s="347"/>
      <c r="G63" s="357"/>
      <c r="H63" s="359">
        <f>IF(H61='Painel  de Controle'!$E$26 - 1,BP!H39,0)</f>
        <v>0</v>
      </c>
      <c r="I63" s="359">
        <f>IF(I61='Painel  de Controle'!$E$26 - 1,BP!I39,0)</f>
        <v>0</v>
      </c>
      <c r="J63" s="359">
        <f>IF(J61='Painel  de Controle'!$E$26 - 1,BP!J39,0)</f>
        <v>0</v>
      </c>
      <c r="K63" s="359">
        <f>IF(K61='Painel  de Controle'!$E$26 - 1,BP!K39,0)</f>
        <v>0</v>
      </c>
      <c r="L63" s="359">
        <f>IF(L61='Painel  de Controle'!$E$26 - 1,BP!L39,0)</f>
        <v>0</v>
      </c>
      <c r="M63" s="359">
        <f>IF(M61='Painel  de Controle'!$E$26 - 1,BP!M39,0)</f>
        <v>0</v>
      </c>
      <c r="N63" s="359">
        <f>IF(N61='Painel  de Controle'!$E$26 - 1,BP!N39,0)</f>
        <v>0</v>
      </c>
      <c r="O63" s="359">
        <f>IF(O61='Painel  de Controle'!$E$26 - 1,BP!O39,0)</f>
        <v>0</v>
      </c>
      <c r="P63" s="359">
        <f>IF(P61='Painel  de Controle'!$E$26 - 1,BP!P39,0)</f>
        <v>0</v>
      </c>
      <c r="Q63" s="359">
        <f>IF(Q61='Painel  de Controle'!$E$26 - 1,BP!Q39,0)</f>
        <v>0</v>
      </c>
      <c r="R63" s="359">
        <f>IF(R61='Painel  de Controle'!$E$26 - 1,BP!R39,0)</f>
        <v>0</v>
      </c>
      <c r="S63" s="359">
        <f>IF(S61='Painel  de Controle'!$E$26 - 1,BP!S39,0)</f>
        <v>0</v>
      </c>
      <c r="T63" s="359">
        <f>IF(T61='Painel  de Controle'!$E$26 - 1,BP!T39,0)</f>
        <v>0</v>
      </c>
      <c r="U63" s="359">
        <f>IF(U61='Painel  de Controle'!$E$26 - 1,BP!U39,0)</f>
        <v>0</v>
      </c>
      <c r="V63" s="359">
        <f>IF(V61='Painel  de Controle'!$E$26 - 1,BP!V39,0)</f>
        <v>0</v>
      </c>
      <c r="W63" s="359">
        <f>IF(W61='Painel  de Controle'!$E$26 - 1,BP!W39,0)</f>
        <v>0</v>
      </c>
      <c r="X63" s="359">
        <f>IF(X61='Painel  de Controle'!$E$26 - 1,BP!X39,0)</f>
        <v>0</v>
      </c>
      <c r="Y63" s="359">
        <f>IF(Y61='Painel  de Controle'!$E$26 - 1,BP!Y39,0)</f>
        <v>0</v>
      </c>
      <c r="Z63" s="359">
        <f>IF(Z61='Painel  de Controle'!$E$26 - 1,BP!Z39,0)</f>
        <v>0</v>
      </c>
      <c r="AA63" s="359">
        <f>IF(AA61='Painel  de Controle'!$E$26 - 1,BP!AA39,0)</f>
        <v>0</v>
      </c>
      <c r="AB63" s="359">
        <f>IF(AB61='Painel  de Controle'!$E$26 - 1,BP!AB39,0)</f>
        <v>0</v>
      </c>
      <c r="AC63" s="359">
        <f>IF(AC61='Painel  de Controle'!$E$26 - 1,BP!AC39,0)</f>
        <v>0</v>
      </c>
      <c r="AD63" s="359">
        <f>IF(AD61='Painel  de Controle'!$E$26 - 1,BP!AD39,0)</f>
        <v>0</v>
      </c>
      <c r="AE63" s="359">
        <f>IF(AE61='Painel  de Controle'!$E$26 - 1,BP!AE39,0)</f>
        <v>0</v>
      </c>
      <c r="AF63" s="359">
        <f>IF(AF61='Painel  de Controle'!$E$26 - 1,BP!AF39,0)</f>
        <v>0</v>
      </c>
      <c r="AG63" s="359">
        <f>IF(AG61='Painel  de Controle'!$E$26 - 1,BP!AG39,0)</f>
        <v>0</v>
      </c>
      <c r="AH63" s="359">
        <f>IF(AH61='Painel  de Controle'!$E$26 - 1,BP!AH39,0)</f>
        <v>0</v>
      </c>
      <c r="AI63" s="359">
        <f>IF(AI61='Painel  de Controle'!$E$26 - 1,BP!AI39,0)</f>
        <v>0</v>
      </c>
      <c r="AJ63" s="359">
        <f>IF(AJ61='Painel  de Controle'!$E$26 - 1,BP!AJ39,0)</f>
        <v>0</v>
      </c>
      <c r="AK63" s="359">
        <f>IF(AK61='Painel  de Controle'!$E$26 - 1,BP!AK39,0)</f>
        <v>0</v>
      </c>
      <c r="AL63" s="359">
        <f>IF(AL61='Painel  de Controle'!$E$26 - 1,BP!AL39,0)</f>
        <v>0</v>
      </c>
      <c r="AM63" s="359">
        <f>IF(AM61='Painel  de Controle'!$E$26 - 1,BP!AM39,0)</f>
        <v>0</v>
      </c>
      <c r="AN63" s="359">
        <f>IF(AN61='Painel  de Controle'!$E$26 - 1,BP!AN39,0)</f>
        <v>0</v>
      </c>
      <c r="AO63" s="359">
        <f>IF(AO61='Painel  de Controle'!$E$26 - 1,BP!AO39,0)</f>
        <v>0</v>
      </c>
      <c r="AP63" s="359">
        <f>IF(AP61='Painel  de Controle'!$E$26 - 1,BP!AP39,0)</f>
        <v>139654480.44588086</v>
      </c>
      <c r="AQ63" s="359">
        <f>IF(AQ61='Painel  de Controle'!$E$26 - 1,BP!AQ39,0)</f>
        <v>0</v>
      </c>
    </row>
    <row r="64" spans="1:43" ht="16.5" customHeight="1">
      <c r="A64" s="202"/>
      <c r="B64" s="202" t="s">
        <v>438</v>
      </c>
      <c r="C64" s="202"/>
      <c r="D64" s="359"/>
      <c r="E64" s="359">
        <f>SUM(F64:AQ64)</f>
        <v>836781518.15913856</v>
      </c>
      <c r="F64" s="359"/>
      <c r="G64" s="357"/>
      <c r="H64" s="359">
        <f t="shared" ref="H64:AQ64" si="19">-H107</f>
        <v>0</v>
      </c>
      <c r="I64" s="359">
        <f t="shared" si="19"/>
        <v>0</v>
      </c>
      <c r="J64" s="359">
        <f t="shared" si="19"/>
        <v>0</v>
      </c>
      <c r="K64" s="359">
        <f t="shared" si="19"/>
        <v>0</v>
      </c>
      <c r="L64" s="359">
        <f t="shared" si="19"/>
        <v>0</v>
      </c>
      <c r="M64" s="359">
        <f t="shared" si="19"/>
        <v>0</v>
      </c>
      <c r="N64" s="359">
        <f t="shared" si="19"/>
        <v>19542136.915977642</v>
      </c>
      <c r="O64" s="359">
        <f t="shared" si="19"/>
        <v>21594588.644871097</v>
      </c>
      <c r="P64" s="359">
        <f t="shared" si="19"/>
        <v>21491731.302939244</v>
      </c>
      <c r="Q64" s="359">
        <f t="shared" si="19"/>
        <v>20781986.536201313</v>
      </c>
      <c r="R64" s="359">
        <f t="shared" si="19"/>
        <v>18110094.909552161</v>
      </c>
      <c r="S64" s="359">
        <f t="shared" si="19"/>
        <v>20959205.977963012</v>
      </c>
      <c r="T64" s="359">
        <f t="shared" si="19"/>
        <v>13995739.095671825</v>
      </c>
      <c r="U64" s="359">
        <f t="shared" si="19"/>
        <v>4859047.5381193385</v>
      </c>
      <c r="V64" s="359">
        <f t="shared" si="19"/>
        <v>3851444.1239951216</v>
      </c>
      <c r="W64" s="359">
        <f t="shared" si="19"/>
        <v>27410942.794365298</v>
      </c>
      <c r="X64" s="359">
        <f t="shared" si="19"/>
        <v>63801869.82259912</v>
      </c>
      <c r="Y64" s="359">
        <f t="shared" si="19"/>
        <v>32467546.800828673</v>
      </c>
      <c r="Z64" s="359">
        <f t="shared" si="19"/>
        <v>23791415.193492781</v>
      </c>
      <c r="AA64" s="359">
        <f t="shared" si="19"/>
        <v>24944521.823144305</v>
      </c>
      <c r="AB64" s="359">
        <f t="shared" si="19"/>
        <v>25676994.074470457</v>
      </c>
      <c r="AC64" s="359">
        <f t="shared" si="19"/>
        <v>26068612.287844673</v>
      </c>
      <c r="AD64" s="359">
        <f t="shared" si="19"/>
        <v>26463069.268472876</v>
      </c>
      <c r="AE64" s="359">
        <f t="shared" si="19"/>
        <v>26869673.639394633</v>
      </c>
      <c r="AF64" s="359">
        <f t="shared" si="19"/>
        <v>27277319.232703947</v>
      </c>
      <c r="AG64" s="359">
        <f t="shared" si="19"/>
        <v>30556683.026612815</v>
      </c>
      <c r="AH64" s="359">
        <f t="shared" si="19"/>
        <v>29572627.328904592</v>
      </c>
      <c r="AI64" s="359">
        <f t="shared" si="19"/>
        <v>29802177.295906279</v>
      </c>
      <c r="AJ64" s="359">
        <f t="shared" si="19"/>
        <v>30858308.577718899</v>
      </c>
      <c r="AK64" s="359">
        <f t="shared" si="19"/>
        <v>39450961.869379804</v>
      </c>
      <c r="AL64" s="359">
        <f t="shared" si="19"/>
        <v>40065076.255488329</v>
      </c>
      <c r="AM64" s="359">
        <f t="shared" si="19"/>
        <v>37323205.788486667</v>
      </c>
      <c r="AN64" s="359">
        <f t="shared" si="19"/>
        <v>37211452.127670661</v>
      </c>
      <c r="AO64" s="359">
        <f t="shared" si="19"/>
        <v>37313551.552588746</v>
      </c>
      <c r="AP64" s="359">
        <f t="shared" si="19"/>
        <v>37331224.22988458</v>
      </c>
      <c r="AQ64" s="359">
        <f t="shared" si="19"/>
        <v>37338310.123889849</v>
      </c>
    </row>
    <row r="65" spans="1:43" ht="6" customHeight="1">
      <c r="A65" s="202"/>
      <c r="B65" s="202"/>
      <c r="C65" s="202"/>
      <c r="D65" s="347"/>
      <c r="E65" s="347"/>
      <c r="F65" s="34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</row>
    <row r="66" spans="1:43" ht="16.5" customHeight="1">
      <c r="A66" s="202"/>
      <c r="B66" s="349" t="s">
        <v>439</v>
      </c>
      <c r="C66" s="349"/>
      <c r="D66" s="454"/>
      <c r="E66" s="455">
        <f>SUM(F66:AQ66)</f>
        <v>861205764.47808564</v>
      </c>
      <c r="F66" s="454"/>
      <c r="G66" s="456"/>
      <c r="H66" s="455">
        <f t="shared" ref="H66:AQ66" si="20">SUM(H62:H65)</f>
        <v>-10000000</v>
      </c>
      <c r="I66" s="455">
        <f t="shared" si="20"/>
        <v>-7184459.9850593675</v>
      </c>
      <c r="J66" s="455">
        <f t="shared" si="20"/>
        <v>-56614304.756099105</v>
      </c>
      <c r="K66" s="455">
        <f t="shared" si="20"/>
        <v>-41431469.385775447</v>
      </c>
      <c r="L66" s="455">
        <f t="shared" si="20"/>
        <v>0</v>
      </c>
      <c r="M66" s="455">
        <f t="shared" si="20"/>
        <v>0</v>
      </c>
      <c r="N66" s="455">
        <f t="shared" si="20"/>
        <v>19542136.915977642</v>
      </c>
      <c r="O66" s="455">
        <f t="shared" si="20"/>
        <v>21594588.644871097</v>
      </c>
      <c r="P66" s="455">
        <f t="shared" si="20"/>
        <v>21491731.302939244</v>
      </c>
      <c r="Q66" s="455">
        <f t="shared" si="20"/>
        <v>20781986.536201313</v>
      </c>
      <c r="R66" s="455">
        <f t="shared" si="20"/>
        <v>18110094.909552161</v>
      </c>
      <c r="S66" s="455">
        <f t="shared" si="20"/>
        <v>20959205.977963012</v>
      </c>
      <c r="T66" s="455">
        <f t="shared" si="20"/>
        <v>13995739.095671825</v>
      </c>
      <c r="U66" s="455">
        <f t="shared" si="20"/>
        <v>4859047.5381193385</v>
      </c>
      <c r="V66" s="455">
        <f t="shared" si="20"/>
        <v>3851444.1239951216</v>
      </c>
      <c r="W66" s="455">
        <f t="shared" si="20"/>
        <v>27410942.794365298</v>
      </c>
      <c r="X66" s="455">
        <f t="shared" si="20"/>
        <v>63801869.82259912</v>
      </c>
      <c r="Y66" s="455">
        <f t="shared" si="20"/>
        <v>32467546.800828673</v>
      </c>
      <c r="Z66" s="455">
        <f t="shared" si="20"/>
        <v>23791415.193492781</v>
      </c>
      <c r="AA66" s="455">
        <f t="shared" si="20"/>
        <v>24944521.823144305</v>
      </c>
      <c r="AB66" s="455">
        <f t="shared" si="20"/>
        <v>25676994.074470457</v>
      </c>
      <c r="AC66" s="455">
        <f t="shared" si="20"/>
        <v>26068612.287844673</v>
      </c>
      <c r="AD66" s="455">
        <f t="shared" si="20"/>
        <v>26463069.268472876</v>
      </c>
      <c r="AE66" s="455">
        <f t="shared" si="20"/>
        <v>26869673.639394633</v>
      </c>
      <c r="AF66" s="455">
        <f t="shared" si="20"/>
        <v>27277319.232703947</v>
      </c>
      <c r="AG66" s="455">
        <f t="shared" si="20"/>
        <v>30556683.026612815</v>
      </c>
      <c r="AH66" s="455">
        <f t="shared" si="20"/>
        <v>29572627.328904592</v>
      </c>
      <c r="AI66" s="455">
        <f t="shared" si="20"/>
        <v>29802177.295906279</v>
      </c>
      <c r="AJ66" s="455">
        <f t="shared" si="20"/>
        <v>30858308.577718899</v>
      </c>
      <c r="AK66" s="455">
        <f t="shared" si="20"/>
        <v>39450961.869379804</v>
      </c>
      <c r="AL66" s="455">
        <f t="shared" si="20"/>
        <v>40065076.255488329</v>
      </c>
      <c r="AM66" s="455">
        <f t="shared" si="20"/>
        <v>37323205.788486667</v>
      </c>
      <c r="AN66" s="455">
        <f t="shared" si="20"/>
        <v>37211452.127670661</v>
      </c>
      <c r="AO66" s="455">
        <f t="shared" si="20"/>
        <v>37313551.552588746</v>
      </c>
      <c r="AP66" s="455">
        <f t="shared" si="20"/>
        <v>176985704.67576545</v>
      </c>
      <c r="AQ66" s="455">
        <f t="shared" si="20"/>
        <v>37338310.123889849</v>
      </c>
    </row>
    <row r="67" spans="1:43" ht="16.5" customHeight="1">
      <c r="A67" s="431"/>
      <c r="B67" s="433"/>
      <c r="C67" s="433"/>
      <c r="D67" s="433"/>
      <c r="E67" s="433">
        <f>SUM(F67:AQ67)</f>
        <v>861205764.47808564</v>
      </c>
      <c r="F67" s="433"/>
      <c r="G67" s="433"/>
      <c r="H67" s="433">
        <f>H66 / 'Premissas Financeiras'!H5</f>
        <v>-10000000</v>
      </c>
      <c r="I67" s="433">
        <f>I66 / 'Premissas Financeiras'!I5</f>
        <v>-7184459.9850593675</v>
      </c>
      <c r="J67" s="433">
        <f>J66 / 'Premissas Financeiras'!J5</f>
        <v>-56614304.756099105</v>
      </c>
      <c r="K67" s="433">
        <f>K66 / 'Premissas Financeiras'!K5</f>
        <v>-41431469.385775447</v>
      </c>
      <c r="L67" s="433">
        <f>L66 / 'Premissas Financeiras'!L5</f>
        <v>0</v>
      </c>
      <c r="M67" s="433">
        <f>M66 / 'Premissas Financeiras'!M5</f>
        <v>0</v>
      </c>
      <c r="N67" s="433">
        <f>N66 / 'Premissas Financeiras'!N5</f>
        <v>19542136.915977642</v>
      </c>
      <c r="O67" s="433">
        <f>O66 / 'Premissas Financeiras'!O5</f>
        <v>21594588.644871097</v>
      </c>
      <c r="P67" s="433">
        <f>P66 / 'Premissas Financeiras'!P5</f>
        <v>21491731.302939244</v>
      </c>
      <c r="Q67" s="433">
        <f>Q66 / 'Premissas Financeiras'!Q5</f>
        <v>20781986.536201313</v>
      </c>
      <c r="R67" s="433">
        <f>R66 / 'Premissas Financeiras'!R5</f>
        <v>18110094.909552161</v>
      </c>
      <c r="S67" s="433">
        <f>S66 / 'Premissas Financeiras'!S5</f>
        <v>20959205.977963012</v>
      </c>
      <c r="T67" s="433">
        <f>T66 / 'Premissas Financeiras'!T5</f>
        <v>13995739.095671825</v>
      </c>
      <c r="U67" s="433">
        <f>U66 / 'Premissas Financeiras'!U5</f>
        <v>4859047.5381193385</v>
      </c>
      <c r="V67" s="433">
        <f>V66 / 'Premissas Financeiras'!V5</f>
        <v>3851444.1239951216</v>
      </c>
      <c r="W67" s="433">
        <f>W66 / 'Premissas Financeiras'!W5</f>
        <v>27410942.794365298</v>
      </c>
      <c r="X67" s="433">
        <f>X66 / 'Premissas Financeiras'!X5</f>
        <v>63801869.82259912</v>
      </c>
      <c r="Y67" s="433">
        <f>Y66 / 'Premissas Financeiras'!Y5</f>
        <v>32467546.800828673</v>
      </c>
      <c r="Z67" s="433">
        <f>Z66 / 'Premissas Financeiras'!Z5</f>
        <v>23791415.193492781</v>
      </c>
      <c r="AA67" s="433">
        <f>AA66 / 'Premissas Financeiras'!AA5</f>
        <v>24944521.823144305</v>
      </c>
      <c r="AB67" s="433">
        <f>AB66 / 'Premissas Financeiras'!AB5</f>
        <v>25676994.074470457</v>
      </c>
      <c r="AC67" s="433">
        <f>AC66 / 'Premissas Financeiras'!AC5</f>
        <v>26068612.287844673</v>
      </c>
      <c r="AD67" s="433">
        <f>AD66 / 'Premissas Financeiras'!AD5</f>
        <v>26463069.268472876</v>
      </c>
      <c r="AE67" s="433">
        <f>AE66 / 'Premissas Financeiras'!AE5</f>
        <v>26869673.639394633</v>
      </c>
      <c r="AF67" s="433">
        <f>AF66 / 'Premissas Financeiras'!AF5</f>
        <v>27277319.232703947</v>
      </c>
      <c r="AG67" s="433">
        <f>AG66 / 'Premissas Financeiras'!AG5</f>
        <v>30556683.026612815</v>
      </c>
      <c r="AH67" s="433">
        <f>AH66 / 'Premissas Financeiras'!AH5</f>
        <v>29572627.328904592</v>
      </c>
      <c r="AI67" s="433">
        <f>AI66 / 'Premissas Financeiras'!AI5</f>
        <v>29802177.295906279</v>
      </c>
      <c r="AJ67" s="433">
        <f>AJ66 / 'Premissas Financeiras'!AJ5</f>
        <v>30858308.577718899</v>
      </c>
      <c r="AK67" s="433">
        <f>AK66 / 'Premissas Financeiras'!AK5</f>
        <v>39450961.869379804</v>
      </c>
      <c r="AL67" s="433">
        <f>AL66 / 'Premissas Financeiras'!AL5</f>
        <v>40065076.255488329</v>
      </c>
      <c r="AM67" s="433">
        <f>AM66 / 'Premissas Financeiras'!AM5</f>
        <v>37323205.788486667</v>
      </c>
      <c r="AN67" s="433">
        <f>AN66 / 'Premissas Financeiras'!AN5</f>
        <v>37211452.127670661</v>
      </c>
      <c r="AO67" s="433">
        <f>AO66 / 'Premissas Financeiras'!AO5</f>
        <v>37313551.552588746</v>
      </c>
      <c r="AP67" s="433">
        <f>AP66 / 'Premissas Financeiras'!AP5</f>
        <v>176985704.67576545</v>
      </c>
      <c r="AQ67" s="433">
        <f>AQ66 / 'Premissas Financeiras'!AQ5</f>
        <v>37338310.123889849</v>
      </c>
    </row>
    <row r="68" spans="1:43" ht="16.5" customHeight="1">
      <c r="A68" s="202"/>
      <c r="B68" s="115" t="s">
        <v>440</v>
      </c>
      <c r="C68" s="115"/>
      <c r="D68" s="115"/>
      <c r="E68" s="436"/>
      <c r="F68" s="436"/>
      <c r="G68" s="366"/>
      <c r="H68" s="444">
        <f>IF('Painel  de Controle'!$E$28="Nominal",IRR(H67:AQ67),IRR(H66:AQ66))</f>
        <v>0.13397579795140291</v>
      </c>
      <c r="I68" s="438"/>
      <c r="J68" s="357"/>
      <c r="K68" s="441"/>
      <c r="L68" s="441"/>
      <c r="M68" s="441"/>
      <c r="N68" s="441"/>
      <c r="O68" s="441"/>
      <c r="P68" s="441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</row>
    <row r="69" spans="1:43" ht="16.5" hidden="1" customHeight="1">
      <c r="A69" s="202"/>
      <c r="B69" s="115" t="s">
        <v>415</v>
      </c>
      <c r="C69" s="115"/>
      <c r="D69" s="115"/>
      <c r="E69" s="436"/>
      <c r="F69" s="436"/>
      <c r="G69" s="366"/>
      <c r="H69" s="457"/>
      <c r="I69" s="438"/>
      <c r="J69" s="357"/>
      <c r="K69" s="440"/>
      <c r="L69" s="440"/>
      <c r="M69" s="440"/>
      <c r="N69" s="440"/>
      <c r="O69" s="453"/>
      <c r="P69" s="453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</row>
    <row r="70" spans="1:43" ht="16.5" customHeight="1">
      <c r="A70" s="202"/>
      <c r="B70" s="202"/>
      <c r="C70" s="202"/>
      <c r="D70" s="202"/>
      <c r="E70" s="347"/>
      <c r="F70" s="347"/>
      <c r="G70" s="357"/>
      <c r="H70" s="357"/>
      <c r="I70" s="438"/>
      <c r="J70" s="357"/>
      <c r="K70" s="453"/>
      <c r="L70" s="453"/>
      <c r="M70" s="458"/>
      <c r="N70" s="458"/>
      <c r="O70" s="458"/>
      <c r="P70" s="458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</row>
    <row r="71" spans="1:43" ht="16.5" customHeight="1">
      <c r="A71" s="202"/>
      <c r="B71" s="424" t="s">
        <v>441</v>
      </c>
      <c r="C71" s="424"/>
      <c r="D71" s="354"/>
      <c r="E71" s="354"/>
      <c r="F71" s="354"/>
      <c r="G71" s="355"/>
      <c r="H71" s="356">
        <f t="shared" ref="H71:AQ71" si="21">H60</f>
        <v>2024</v>
      </c>
      <c r="I71" s="356">
        <f t="shared" si="21"/>
        <v>2025</v>
      </c>
      <c r="J71" s="356">
        <f t="shared" si="21"/>
        <v>2026</v>
      </c>
      <c r="K71" s="356">
        <f t="shared" si="21"/>
        <v>2027</v>
      </c>
      <c r="L71" s="356">
        <f t="shared" si="21"/>
        <v>2028</v>
      </c>
      <c r="M71" s="356">
        <f t="shared" si="21"/>
        <v>2029</v>
      </c>
      <c r="N71" s="356">
        <f t="shared" si="21"/>
        <v>2030</v>
      </c>
      <c r="O71" s="356">
        <f t="shared" si="21"/>
        <v>2031</v>
      </c>
      <c r="P71" s="356">
        <f t="shared" si="21"/>
        <v>2032</v>
      </c>
      <c r="Q71" s="356">
        <f t="shared" si="21"/>
        <v>2033</v>
      </c>
      <c r="R71" s="356">
        <f t="shared" si="21"/>
        <v>2034</v>
      </c>
      <c r="S71" s="356">
        <f t="shared" si="21"/>
        <v>2035</v>
      </c>
      <c r="T71" s="356">
        <f t="shared" si="21"/>
        <v>2036</v>
      </c>
      <c r="U71" s="356">
        <f t="shared" si="21"/>
        <v>2037</v>
      </c>
      <c r="V71" s="356">
        <f t="shared" si="21"/>
        <v>2038</v>
      </c>
      <c r="W71" s="356">
        <f t="shared" si="21"/>
        <v>2039</v>
      </c>
      <c r="X71" s="356">
        <f t="shared" si="21"/>
        <v>2040</v>
      </c>
      <c r="Y71" s="356">
        <f t="shared" si="21"/>
        <v>2041</v>
      </c>
      <c r="Z71" s="356">
        <f t="shared" si="21"/>
        <v>2042</v>
      </c>
      <c r="AA71" s="356">
        <f t="shared" si="21"/>
        <v>2043</v>
      </c>
      <c r="AB71" s="356">
        <f t="shared" si="21"/>
        <v>2044</v>
      </c>
      <c r="AC71" s="356">
        <f t="shared" si="21"/>
        <v>2045</v>
      </c>
      <c r="AD71" s="356">
        <f t="shared" si="21"/>
        <v>2046</v>
      </c>
      <c r="AE71" s="356">
        <f t="shared" si="21"/>
        <v>2047</v>
      </c>
      <c r="AF71" s="356">
        <f t="shared" si="21"/>
        <v>2048</v>
      </c>
      <c r="AG71" s="356">
        <f t="shared" si="21"/>
        <v>2049</v>
      </c>
      <c r="AH71" s="356">
        <f t="shared" si="21"/>
        <v>2050</v>
      </c>
      <c r="AI71" s="356">
        <f t="shared" si="21"/>
        <v>2051</v>
      </c>
      <c r="AJ71" s="356">
        <f t="shared" si="21"/>
        <v>2052</v>
      </c>
      <c r="AK71" s="356">
        <f t="shared" si="21"/>
        <v>2053</v>
      </c>
      <c r="AL71" s="356">
        <f t="shared" si="21"/>
        <v>2054</v>
      </c>
      <c r="AM71" s="356">
        <f t="shared" si="21"/>
        <v>2055</v>
      </c>
      <c r="AN71" s="356">
        <f t="shared" si="21"/>
        <v>2056</v>
      </c>
      <c r="AO71" s="356">
        <f t="shared" si="21"/>
        <v>2057</v>
      </c>
      <c r="AP71" s="356">
        <f t="shared" si="21"/>
        <v>2058</v>
      </c>
      <c r="AQ71" s="356">
        <f t="shared" si="21"/>
        <v>2059</v>
      </c>
    </row>
    <row r="72" spans="1:43" ht="16.5" customHeight="1">
      <c r="A72" s="50"/>
      <c r="B72" s="424" t="s">
        <v>208</v>
      </c>
      <c r="C72" s="424"/>
      <c r="D72" s="425"/>
      <c r="E72" s="425"/>
      <c r="F72" s="425"/>
      <c r="G72" s="426"/>
      <c r="H72" s="358">
        <v>0</v>
      </c>
      <c r="I72" s="358">
        <f t="shared" ref="I72:AQ72" si="22">H72+1</f>
        <v>1</v>
      </c>
      <c r="J72" s="358">
        <f t="shared" si="22"/>
        <v>2</v>
      </c>
      <c r="K72" s="358">
        <f t="shared" si="22"/>
        <v>3</v>
      </c>
      <c r="L72" s="358">
        <f t="shared" si="22"/>
        <v>4</v>
      </c>
      <c r="M72" s="358">
        <f t="shared" si="22"/>
        <v>5</v>
      </c>
      <c r="N72" s="358">
        <f t="shared" si="22"/>
        <v>6</v>
      </c>
      <c r="O72" s="358">
        <f t="shared" si="22"/>
        <v>7</v>
      </c>
      <c r="P72" s="358">
        <f t="shared" si="22"/>
        <v>8</v>
      </c>
      <c r="Q72" s="358">
        <f t="shared" si="22"/>
        <v>9</v>
      </c>
      <c r="R72" s="358">
        <f t="shared" si="22"/>
        <v>10</v>
      </c>
      <c r="S72" s="358">
        <f t="shared" si="22"/>
        <v>11</v>
      </c>
      <c r="T72" s="358">
        <f t="shared" si="22"/>
        <v>12</v>
      </c>
      <c r="U72" s="358">
        <f t="shared" si="22"/>
        <v>13</v>
      </c>
      <c r="V72" s="358">
        <f t="shared" si="22"/>
        <v>14</v>
      </c>
      <c r="W72" s="358">
        <f t="shared" si="22"/>
        <v>15</v>
      </c>
      <c r="X72" s="358">
        <f t="shared" si="22"/>
        <v>16</v>
      </c>
      <c r="Y72" s="358">
        <f t="shared" si="22"/>
        <v>17</v>
      </c>
      <c r="Z72" s="358">
        <f t="shared" si="22"/>
        <v>18</v>
      </c>
      <c r="AA72" s="358">
        <f t="shared" si="22"/>
        <v>19</v>
      </c>
      <c r="AB72" s="358">
        <f t="shared" si="22"/>
        <v>20</v>
      </c>
      <c r="AC72" s="358">
        <f t="shared" si="22"/>
        <v>21</v>
      </c>
      <c r="AD72" s="358">
        <f t="shared" si="22"/>
        <v>22</v>
      </c>
      <c r="AE72" s="358">
        <f t="shared" si="22"/>
        <v>23</v>
      </c>
      <c r="AF72" s="358">
        <f t="shared" si="22"/>
        <v>24</v>
      </c>
      <c r="AG72" s="358">
        <f t="shared" si="22"/>
        <v>25</v>
      </c>
      <c r="AH72" s="358">
        <f t="shared" si="22"/>
        <v>26</v>
      </c>
      <c r="AI72" s="358">
        <f t="shared" si="22"/>
        <v>27</v>
      </c>
      <c r="AJ72" s="358">
        <f t="shared" si="22"/>
        <v>28</v>
      </c>
      <c r="AK72" s="358">
        <f t="shared" si="22"/>
        <v>29</v>
      </c>
      <c r="AL72" s="358">
        <f t="shared" si="22"/>
        <v>30</v>
      </c>
      <c r="AM72" s="358">
        <f t="shared" si="22"/>
        <v>31</v>
      </c>
      <c r="AN72" s="358">
        <f t="shared" si="22"/>
        <v>32</v>
      </c>
      <c r="AO72" s="358">
        <f t="shared" si="22"/>
        <v>33</v>
      </c>
      <c r="AP72" s="358">
        <f t="shared" si="22"/>
        <v>34</v>
      </c>
      <c r="AQ72" s="358">
        <f t="shared" si="22"/>
        <v>35</v>
      </c>
    </row>
    <row r="73" spans="1:43" ht="16.5" customHeight="1">
      <c r="A73" s="202"/>
      <c r="B73" s="202" t="s">
        <v>416</v>
      </c>
      <c r="C73" s="202"/>
      <c r="D73" s="359"/>
      <c r="E73" s="359">
        <f>SUM(F73:AQ73)</f>
        <v>862284288.07234573</v>
      </c>
      <c r="F73" s="359"/>
      <c r="G73" s="357"/>
      <c r="H73" s="359">
        <f t="shared" ref="H73:AQ73" si="23">H52</f>
        <v>-13090475.151232876</v>
      </c>
      <c r="I73" s="359">
        <f t="shared" si="23"/>
        <v>-4093984.8338264916</v>
      </c>
      <c r="J73" s="359">
        <f t="shared" si="23"/>
        <v>-56614304.756099105</v>
      </c>
      <c r="K73" s="359">
        <f t="shared" si="23"/>
        <v>-41431469.385775447</v>
      </c>
      <c r="L73" s="359">
        <f t="shared" si="23"/>
        <v>40266558.409674585</v>
      </c>
      <c r="M73" s="359">
        <f t="shared" si="23"/>
        <v>19182290.753809743</v>
      </c>
      <c r="N73" s="359">
        <f t="shared" si="23"/>
        <v>4845324.5584171042</v>
      </c>
      <c r="O73" s="359">
        <f t="shared" si="23"/>
        <v>10367171.731987409</v>
      </c>
      <c r="P73" s="359">
        <f t="shared" si="23"/>
        <v>10565663.207214087</v>
      </c>
      <c r="Q73" s="359">
        <f t="shared" si="23"/>
        <v>9347187.7213507742</v>
      </c>
      <c r="R73" s="359">
        <f t="shared" si="23"/>
        <v>9995769.9215235636</v>
      </c>
      <c r="S73" s="359">
        <f t="shared" si="23"/>
        <v>10946311.101236012</v>
      </c>
      <c r="T73" s="359">
        <f t="shared" si="23"/>
        <v>11822514.420410525</v>
      </c>
      <c r="U73" s="359">
        <f t="shared" si="23"/>
        <v>12988135.681547608</v>
      </c>
      <c r="V73" s="359">
        <f t="shared" si="23"/>
        <v>28418546.208489515</v>
      </c>
      <c r="W73" s="359">
        <f t="shared" si="23"/>
        <v>40242371.152228944</v>
      </c>
      <c r="X73" s="359">
        <f t="shared" si="23"/>
        <v>37680845.966488406</v>
      </c>
      <c r="Y73" s="359">
        <f t="shared" si="23"/>
        <v>36711157.849274985</v>
      </c>
      <c r="Z73" s="359">
        <f t="shared" si="23"/>
        <v>36905083.55840832</v>
      </c>
      <c r="AA73" s="359">
        <f t="shared" si="23"/>
        <v>37378184.348972775</v>
      </c>
      <c r="AB73" s="359">
        <f t="shared" si="23"/>
        <v>37813253.711318716</v>
      </c>
      <c r="AC73" s="359">
        <f t="shared" si="23"/>
        <v>38238460.59117499</v>
      </c>
      <c r="AD73" s="359">
        <f t="shared" si="23"/>
        <v>38665337.034393497</v>
      </c>
      <c r="AE73" s="359">
        <f t="shared" si="23"/>
        <v>39093348.771758541</v>
      </c>
      <c r="AF73" s="359">
        <f t="shared" si="23"/>
        <v>39522094.96512451</v>
      </c>
      <c r="AG73" s="359">
        <f t="shared" si="23"/>
        <v>39951580.752970032</v>
      </c>
      <c r="AH73" s="359">
        <f t="shared" si="23"/>
        <v>40276850.863125458</v>
      </c>
      <c r="AI73" s="359">
        <f t="shared" si="23"/>
        <v>40504151.920398869</v>
      </c>
      <c r="AJ73" s="359">
        <f t="shared" si="23"/>
        <v>38848388.26680886</v>
      </c>
      <c r="AK73" s="359">
        <f t="shared" si="23"/>
        <v>37833656.548435651</v>
      </c>
      <c r="AL73" s="359">
        <f t="shared" si="23"/>
        <v>37663241.240410365</v>
      </c>
      <c r="AM73" s="359">
        <f t="shared" si="23"/>
        <v>37577837.933704823</v>
      </c>
      <c r="AN73" s="359">
        <f t="shared" si="23"/>
        <v>37590713.393131718</v>
      </c>
      <c r="AO73" s="359">
        <f t="shared" si="23"/>
        <v>37604200.095727675</v>
      </c>
      <c r="AP73" s="359">
        <f t="shared" si="23"/>
        <v>37614262.265365936</v>
      </c>
      <c r="AQ73" s="359">
        <f t="shared" si="23"/>
        <v>41054027.254395619</v>
      </c>
    </row>
    <row r="74" spans="1:43" ht="16.5" customHeight="1">
      <c r="A74" s="202"/>
      <c r="B74" s="202" t="s">
        <v>442</v>
      </c>
      <c r="C74" s="202"/>
      <c r="D74" s="347"/>
      <c r="E74" s="359">
        <f>SUM(F74:AQ74)</f>
        <v>-114139962.52403033</v>
      </c>
      <c r="F74" s="347"/>
      <c r="G74" s="357"/>
      <c r="H74" s="359">
        <f>-'Premissas Receita'!H16</f>
        <v>0</v>
      </c>
      <c r="I74" s="359">
        <f>-'Premissas Receita'!I16</f>
        <v>198375.09416697535</v>
      </c>
      <c r="J74" s="359">
        <f>-'Premissas Receita'!J16</f>
        <v>0</v>
      </c>
      <c r="K74" s="359">
        <f>-'Premissas Receita'!K16</f>
        <v>0</v>
      </c>
      <c r="L74" s="359">
        <f>-'Premissas Receita'!L16</f>
        <v>0</v>
      </c>
      <c r="M74" s="359">
        <f>-'Premissas Receita'!M16</f>
        <v>-2139768.8043788522</v>
      </c>
      <c r="N74" s="359">
        <f>-'Premissas Receita'!N16</f>
        <v>-3159117.588397732</v>
      </c>
      <c r="O74" s="359">
        <f>-'Premissas Receita'!O16</f>
        <v>-2378127.5597350914</v>
      </c>
      <c r="P74" s="359">
        <f>-'Premissas Receita'!P16</f>
        <v>-1781501.5402098685</v>
      </c>
      <c r="Q74" s="359">
        <f>-'Premissas Receita'!Q16</f>
        <v>-1200889.2259442781</v>
      </c>
      <c r="R74" s="359">
        <f>-'Premissas Receita'!R16</f>
        <v>-593242.912111638</v>
      </c>
      <c r="S74" s="359">
        <f>-'Premissas Receita'!S16</f>
        <v>-162046.89825504393</v>
      </c>
      <c r="T74" s="359">
        <f>-'Premissas Receita'!T16</f>
        <v>370039.30292368791</v>
      </c>
      <c r="U74" s="359">
        <f>-'Premissas Receita'!U16</f>
        <v>485524.67214047245</v>
      </c>
      <c r="V74" s="359">
        <f>-'Premissas Receita'!V16</f>
        <v>53544.142779547998</v>
      </c>
      <c r="W74" s="359">
        <f>-'Premissas Receita'!W16</f>
        <v>-1251954.0356235416</v>
      </c>
      <c r="X74" s="359">
        <f>-'Premissas Receita'!X16</f>
        <v>-1933817.3783119509</v>
      </c>
      <c r="Y74" s="359">
        <f>-'Premissas Receita'!Y16</f>
        <v>-545743.64682780067</v>
      </c>
      <c r="Z74" s="359">
        <f>-'Premissas Receita'!Z16</f>
        <v>-771249.54795296805</v>
      </c>
      <c r="AA74" s="359">
        <f>-'Premissas Receita'!AA16</f>
        <v>-1468111.1518856809</v>
      </c>
      <c r="AB74" s="359">
        <f>-'Premissas Receita'!AB16</f>
        <v>-2128837.1798282596</v>
      </c>
      <c r="AC74" s="359">
        <f>-'Premissas Receita'!AC16</f>
        <v>-2773759.189515851</v>
      </c>
      <c r="AD74" s="359">
        <f>-'Premissas Receita'!AD16</f>
        <v>-3420466.1041855807</v>
      </c>
      <c r="AE74" s="359">
        <f>-'Premissas Receita'!AE16</f>
        <v>-4068895.7922296738</v>
      </c>
      <c r="AF74" s="359">
        <f>-'Premissas Receita'!AF16</f>
        <v>-4718463.0697949091</v>
      </c>
      <c r="AG74" s="359">
        <f>-'Premissas Receita'!AG16</f>
        <v>-5369151.6352858599</v>
      </c>
      <c r="AH74" s="359">
        <f>-'Premissas Receita'!AH16</f>
        <v>-5868397.408184072</v>
      </c>
      <c r="AI74" s="359">
        <f>-'Premissas Receita'!AI16</f>
        <v>-6437220.8810170665</v>
      </c>
      <c r="AJ74" s="359">
        <f>-'Premissas Receita'!AJ16</f>
        <v>-7005924.8465698147</v>
      </c>
      <c r="AK74" s="359">
        <f>-'Premissas Receita'!AK16</f>
        <v>-7430518.4532364337</v>
      </c>
      <c r="AL74" s="359">
        <f>-'Premissas Receita'!AL16</f>
        <v>-7344574.6922200788</v>
      </c>
      <c r="AM74" s="359">
        <f>-'Premissas Receita'!AM16</f>
        <v>-7216940.9474574802</v>
      </c>
      <c r="AN74" s="359">
        <f>-'Premissas Receita'!AN16</f>
        <v>-7230472.1242565131</v>
      </c>
      <c r="AO74" s="359">
        <f>-'Premissas Receita'!AO16</f>
        <v>-7250626.1045467164</v>
      </c>
      <c r="AP74" s="359">
        <f>-'Premissas Receita'!AP16</f>
        <v>-7266071.1962111033</v>
      </c>
      <c r="AQ74" s="359">
        <f>-'Premissas Receita'!AQ16</f>
        <v>-12331555.821867172</v>
      </c>
    </row>
    <row r="75" spans="1:43" ht="16.5" customHeight="1">
      <c r="A75" s="202"/>
      <c r="B75" s="202" t="s">
        <v>443</v>
      </c>
      <c r="C75" s="202"/>
      <c r="D75" s="359"/>
      <c r="E75" s="359">
        <f>SUM(F75:AQ75)</f>
        <v>10000000</v>
      </c>
      <c r="F75" s="359"/>
      <c r="G75" s="357"/>
      <c r="H75" s="359">
        <f>-H62</f>
        <v>10000000</v>
      </c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  <c r="AQ75" s="359"/>
    </row>
    <row r="76" spans="1:43" ht="16.5" customHeight="1">
      <c r="A76" s="202"/>
      <c r="B76" s="202" t="s">
        <v>444</v>
      </c>
      <c r="C76" s="202"/>
      <c r="D76" s="359"/>
      <c r="E76" s="359">
        <f>SUM(F76:AQ76)</f>
        <v>-758144325.54831541</v>
      </c>
      <c r="F76" s="359"/>
      <c r="G76" s="357"/>
      <c r="H76" s="359"/>
      <c r="I76" s="359">
        <f t="shared" ref="I76:AQ76" si="24">-(I73 + I74) - H78</f>
        <v>6986084.890892392</v>
      </c>
      <c r="J76" s="359">
        <f t="shared" si="24"/>
        <v>56614304.756099105</v>
      </c>
      <c r="K76" s="359">
        <f t="shared" si="24"/>
        <v>41431469.385775447</v>
      </c>
      <c r="L76" s="359">
        <f t="shared" si="24"/>
        <v>-40266558.409674585</v>
      </c>
      <c r="M76" s="359">
        <f t="shared" si="24"/>
        <v>-17042521.94943089</v>
      </c>
      <c r="N76" s="359">
        <f t="shared" si="24"/>
        <v>-1686206.9700193722</v>
      </c>
      <c r="O76" s="359">
        <f t="shared" si="24"/>
        <v>-7989044.1722523179</v>
      </c>
      <c r="P76" s="359">
        <f t="shared" si="24"/>
        <v>-8784161.6670042183</v>
      </c>
      <c r="Q76" s="359">
        <f t="shared" si="24"/>
        <v>-8146298.4954064963</v>
      </c>
      <c r="R76" s="359">
        <f t="shared" si="24"/>
        <v>-9402527.0094119254</v>
      </c>
      <c r="S76" s="359">
        <f t="shared" si="24"/>
        <v>-10784264.202980967</v>
      </c>
      <c r="T76" s="359">
        <f t="shared" si="24"/>
        <v>-12192553.723334214</v>
      </c>
      <c r="U76" s="359">
        <f t="shared" si="24"/>
        <v>-13473660.35368808</v>
      </c>
      <c r="V76" s="359">
        <f t="shared" si="24"/>
        <v>-28472090.351269063</v>
      </c>
      <c r="W76" s="359">
        <f t="shared" si="24"/>
        <v>-38990417.116605401</v>
      </c>
      <c r="X76" s="359">
        <f t="shared" si="24"/>
        <v>-35747028.588176452</v>
      </c>
      <c r="Y76" s="359">
        <f t="shared" si="24"/>
        <v>-36165414.202447183</v>
      </c>
      <c r="Z76" s="359">
        <f t="shared" si="24"/>
        <v>-36133834.010455355</v>
      </c>
      <c r="AA76" s="359">
        <f t="shared" si="24"/>
        <v>-35910073.197087094</v>
      </c>
      <c r="AB76" s="359">
        <f t="shared" si="24"/>
        <v>-35684416.53149046</v>
      </c>
      <c r="AC76" s="359">
        <f t="shared" si="24"/>
        <v>-35464701.401659139</v>
      </c>
      <c r="AD76" s="359">
        <f t="shared" si="24"/>
        <v>-35244870.930207916</v>
      </c>
      <c r="AE76" s="359">
        <f t="shared" si="24"/>
        <v>-35024452.979528867</v>
      </c>
      <c r="AF76" s="359">
        <f t="shared" si="24"/>
        <v>-34803631.895329602</v>
      </c>
      <c r="AG76" s="359">
        <f t="shared" si="24"/>
        <v>-34582429.117684171</v>
      </c>
      <c r="AH76" s="359">
        <f t="shared" si="24"/>
        <v>-34408453.454941384</v>
      </c>
      <c r="AI76" s="359">
        <f t="shared" si="24"/>
        <v>-34066931.039381802</v>
      </c>
      <c r="AJ76" s="359">
        <f t="shared" si="24"/>
        <v>-31842463.420239046</v>
      </c>
      <c r="AK76" s="359">
        <f t="shared" si="24"/>
        <v>-30403138.095199216</v>
      </c>
      <c r="AL76" s="359">
        <f t="shared" si="24"/>
        <v>-30318666.548190288</v>
      </c>
      <c r="AM76" s="359">
        <f t="shared" si="24"/>
        <v>-30360896.986247342</v>
      </c>
      <c r="AN76" s="359">
        <f t="shared" si="24"/>
        <v>-30360241.268875204</v>
      </c>
      <c r="AO76" s="359">
        <f t="shared" si="24"/>
        <v>-30353573.991180956</v>
      </c>
      <c r="AP76" s="359">
        <f t="shared" si="24"/>
        <v>-30348191.069154833</v>
      </c>
      <c r="AQ76" s="359">
        <f t="shared" si="24"/>
        <v>-28722471.432528447</v>
      </c>
    </row>
    <row r="77" spans="1:43" ht="6" customHeight="1">
      <c r="A77" s="202"/>
      <c r="B77" s="202"/>
      <c r="C77" s="202"/>
      <c r="D77" s="347"/>
      <c r="E77" s="347"/>
      <c r="F77" s="34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  <c r="AM77" s="357"/>
      <c r="AN77" s="357"/>
      <c r="AO77" s="357"/>
      <c r="AP77" s="357"/>
      <c r="AQ77" s="357"/>
    </row>
    <row r="78" spans="1:43" ht="16.5" customHeight="1">
      <c r="A78" s="202"/>
      <c r="B78" s="349" t="s">
        <v>445</v>
      </c>
      <c r="C78" s="349"/>
      <c r="D78" s="454"/>
      <c r="E78" s="455">
        <f>SUM(F78:AQ78)</f>
        <v>-3090475.1512328759</v>
      </c>
      <c r="F78" s="454"/>
      <c r="G78" s="456"/>
      <c r="H78" s="455">
        <f>SUM(H73:H77)</f>
        <v>-3090475.1512328759</v>
      </c>
      <c r="I78" s="455">
        <f t="shared" ref="I78:AQ78" si="25">SUM(I73:I77) + H78</f>
        <v>0</v>
      </c>
      <c r="J78" s="455">
        <f t="shared" si="25"/>
        <v>0</v>
      </c>
      <c r="K78" s="455">
        <f t="shared" si="25"/>
        <v>0</v>
      </c>
      <c r="L78" s="455">
        <f t="shared" si="25"/>
        <v>0</v>
      </c>
      <c r="M78" s="455">
        <f t="shared" si="25"/>
        <v>0</v>
      </c>
      <c r="N78" s="455">
        <f t="shared" si="25"/>
        <v>0</v>
      </c>
      <c r="O78" s="455">
        <f t="shared" si="25"/>
        <v>0</v>
      </c>
      <c r="P78" s="455">
        <f t="shared" si="25"/>
        <v>0</v>
      </c>
      <c r="Q78" s="455">
        <f t="shared" si="25"/>
        <v>0</v>
      </c>
      <c r="R78" s="455">
        <f t="shared" si="25"/>
        <v>0</v>
      </c>
      <c r="S78" s="455">
        <f t="shared" si="25"/>
        <v>0</v>
      </c>
      <c r="T78" s="455">
        <f t="shared" si="25"/>
        <v>0</v>
      </c>
      <c r="U78" s="455">
        <f t="shared" si="25"/>
        <v>0</v>
      </c>
      <c r="V78" s="455">
        <f t="shared" si="25"/>
        <v>0</v>
      </c>
      <c r="W78" s="455">
        <f t="shared" si="25"/>
        <v>0</v>
      </c>
      <c r="X78" s="455">
        <f t="shared" si="25"/>
        <v>0</v>
      </c>
      <c r="Y78" s="455">
        <f t="shared" si="25"/>
        <v>0</v>
      </c>
      <c r="Z78" s="455">
        <f t="shared" si="25"/>
        <v>0</v>
      </c>
      <c r="AA78" s="455">
        <f t="shared" si="25"/>
        <v>0</v>
      </c>
      <c r="AB78" s="455">
        <f t="shared" si="25"/>
        <v>0</v>
      </c>
      <c r="AC78" s="455">
        <f t="shared" si="25"/>
        <v>0</v>
      </c>
      <c r="AD78" s="455">
        <f t="shared" si="25"/>
        <v>0</v>
      </c>
      <c r="AE78" s="455">
        <f t="shared" si="25"/>
        <v>0</v>
      </c>
      <c r="AF78" s="455">
        <f t="shared" si="25"/>
        <v>0</v>
      </c>
      <c r="AG78" s="455">
        <f t="shared" si="25"/>
        <v>0</v>
      </c>
      <c r="AH78" s="455">
        <f t="shared" si="25"/>
        <v>0</v>
      </c>
      <c r="AI78" s="455">
        <f t="shared" si="25"/>
        <v>0</v>
      </c>
      <c r="AJ78" s="455">
        <f t="shared" si="25"/>
        <v>0</v>
      </c>
      <c r="AK78" s="455">
        <f t="shared" si="25"/>
        <v>0</v>
      </c>
      <c r="AL78" s="455">
        <f t="shared" si="25"/>
        <v>0</v>
      </c>
      <c r="AM78" s="455">
        <f t="shared" si="25"/>
        <v>0</v>
      </c>
      <c r="AN78" s="455">
        <f t="shared" si="25"/>
        <v>0</v>
      </c>
      <c r="AO78" s="455">
        <f t="shared" si="25"/>
        <v>0</v>
      </c>
      <c r="AP78" s="455">
        <f t="shared" si="25"/>
        <v>0</v>
      </c>
      <c r="AQ78" s="455">
        <f t="shared" si="25"/>
        <v>0</v>
      </c>
    </row>
    <row r="79" spans="1:43" ht="16.5" customHeight="1">
      <c r="A79" s="202"/>
      <c r="B79" s="394"/>
      <c r="C79" s="394"/>
      <c r="D79" s="201"/>
      <c r="E79" s="361"/>
      <c r="F79" s="201"/>
      <c r="G79" s="360"/>
      <c r="H79" s="361"/>
      <c r="I79" s="361"/>
      <c r="J79" s="361"/>
      <c r="K79" s="361"/>
      <c r="L79" s="361"/>
      <c r="M79" s="361"/>
      <c r="N79" s="361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</row>
    <row r="80" spans="1:43" ht="16.5" customHeight="1">
      <c r="A80" s="202"/>
      <c r="B80" s="349" t="s">
        <v>446</v>
      </c>
      <c r="C80" s="349"/>
      <c r="D80" s="454"/>
      <c r="E80" s="455">
        <f>SUM(F80:AQ80)</f>
        <v>748144325.54831541</v>
      </c>
      <c r="F80" s="454"/>
      <c r="G80" s="456"/>
      <c r="H80" s="455">
        <f>-H75</f>
        <v>-10000000</v>
      </c>
      <c r="I80" s="455">
        <f t="shared" ref="I80:AQ80" si="26">-I76</f>
        <v>-6986084.890892392</v>
      </c>
      <c r="J80" s="455">
        <f t="shared" si="26"/>
        <v>-56614304.756099105</v>
      </c>
      <c r="K80" s="455">
        <f t="shared" si="26"/>
        <v>-41431469.385775447</v>
      </c>
      <c r="L80" s="455">
        <f t="shared" si="26"/>
        <v>40266558.409674585</v>
      </c>
      <c r="M80" s="455">
        <f t="shared" si="26"/>
        <v>17042521.94943089</v>
      </c>
      <c r="N80" s="455">
        <f t="shared" si="26"/>
        <v>1686206.9700193722</v>
      </c>
      <c r="O80" s="455">
        <f t="shared" si="26"/>
        <v>7989044.1722523179</v>
      </c>
      <c r="P80" s="455">
        <f t="shared" si="26"/>
        <v>8784161.6670042183</v>
      </c>
      <c r="Q80" s="455">
        <f t="shared" si="26"/>
        <v>8146298.4954064963</v>
      </c>
      <c r="R80" s="455">
        <f t="shared" si="26"/>
        <v>9402527.0094119254</v>
      </c>
      <c r="S80" s="455">
        <f t="shared" si="26"/>
        <v>10784264.202980967</v>
      </c>
      <c r="T80" s="455">
        <f t="shared" si="26"/>
        <v>12192553.723334214</v>
      </c>
      <c r="U80" s="455">
        <f t="shared" si="26"/>
        <v>13473660.35368808</v>
      </c>
      <c r="V80" s="455">
        <f t="shared" si="26"/>
        <v>28472090.351269063</v>
      </c>
      <c r="W80" s="455">
        <f t="shared" si="26"/>
        <v>38990417.116605401</v>
      </c>
      <c r="X80" s="455">
        <f t="shared" si="26"/>
        <v>35747028.588176452</v>
      </c>
      <c r="Y80" s="455">
        <f t="shared" si="26"/>
        <v>36165414.202447183</v>
      </c>
      <c r="Z80" s="455">
        <f t="shared" si="26"/>
        <v>36133834.010455355</v>
      </c>
      <c r="AA80" s="455">
        <f t="shared" si="26"/>
        <v>35910073.197087094</v>
      </c>
      <c r="AB80" s="455">
        <f t="shared" si="26"/>
        <v>35684416.53149046</v>
      </c>
      <c r="AC80" s="455">
        <f t="shared" si="26"/>
        <v>35464701.401659139</v>
      </c>
      <c r="AD80" s="455">
        <f t="shared" si="26"/>
        <v>35244870.930207916</v>
      </c>
      <c r="AE80" s="455">
        <f t="shared" si="26"/>
        <v>35024452.979528867</v>
      </c>
      <c r="AF80" s="455">
        <f t="shared" si="26"/>
        <v>34803631.895329602</v>
      </c>
      <c r="AG80" s="455">
        <f t="shared" si="26"/>
        <v>34582429.117684171</v>
      </c>
      <c r="AH80" s="455">
        <f t="shared" si="26"/>
        <v>34408453.454941384</v>
      </c>
      <c r="AI80" s="455">
        <f t="shared" si="26"/>
        <v>34066931.039381802</v>
      </c>
      <c r="AJ80" s="455">
        <f t="shared" si="26"/>
        <v>31842463.420239046</v>
      </c>
      <c r="AK80" s="455">
        <f t="shared" si="26"/>
        <v>30403138.095199216</v>
      </c>
      <c r="AL80" s="455">
        <f t="shared" si="26"/>
        <v>30318666.548190288</v>
      </c>
      <c r="AM80" s="455">
        <f t="shared" si="26"/>
        <v>30360896.986247342</v>
      </c>
      <c r="AN80" s="455">
        <f t="shared" si="26"/>
        <v>30360241.268875204</v>
      </c>
      <c r="AO80" s="455">
        <f t="shared" si="26"/>
        <v>30353573.991180956</v>
      </c>
      <c r="AP80" s="455">
        <f t="shared" si="26"/>
        <v>30348191.069154833</v>
      </c>
      <c r="AQ80" s="455">
        <f t="shared" si="26"/>
        <v>28722471.432528447</v>
      </c>
    </row>
    <row r="81" spans="1:43" ht="16.5" customHeight="1">
      <c r="A81" s="431"/>
      <c r="B81" s="433"/>
      <c r="C81" s="433"/>
      <c r="D81" s="433"/>
      <c r="E81" s="433">
        <f>SUM(F81:AQ81)</f>
        <v>748144325.54831541</v>
      </c>
      <c r="F81" s="433"/>
      <c r="G81" s="433"/>
      <c r="H81" s="433">
        <f>H80 / 'Premissas Financeiras'!H5</f>
        <v>-10000000</v>
      </c>
      <c r="I81" s="433">
        <f>I80 / 'Premissas Financeiras'!I5</f>
        <v>-6986084.890892392</v>
      </c>
      <c r="J81" s="433">
        <f>J80 / 'Premissas Financeiras'!J5</f>
        <v>-56614304.756099105</v>
      </c>
      <c r="K81" s="433">
        <f>K80 / 'Premissas Financeiras'!K5</f>
        <v>-41431469.385775447</v>
      </c>
      <c r="L81" s="433">
        <f>L80 / 'Premissas Financeiras'!L5</f>
        <v>40266558.409674585</v>
      </c>
      <c r="M81" s="433">
        <f>M80 / 'Premissas Financeiras'!M5</f>
        <v>17042521.94943089</v>
      </c>
      <c r="N81" s="433">
        <f>N80 / 'Premissas Financeiras'!N5</f>
        <v>1686206.9700193722</v>
      </c>
      <c r="O81" s="433">
        <f>O80 / 'Premissas Financeiras'!O5</f>
        <v>7989044.1722523179</v>
      </c>
      <c r="P81" s="433">
        <f>P80 / 'Premissas Financeiras'!P5</f>
        <v>8784161.6670042183</v>
      </c>
      <c r="Q81" s="433">
        <f>Q80 / 'Premissas Financeiras'!Q5</f>
        <v>8146298.4954064963</v>
      </c>
      <c r="R81" s="433">
        <f>R80 / 'Premissas Financeiras'!R5</f>
        <v>9402527.0094119254</v>
      </c>
      <c r="S81" s="433">
        <f>S80 / 'Premissas Financeiras'!S5</f>
        <v>10784264.202980967</v>
      </c>
      <c r="T81" s="433">
        <f>T80 / 'Premissas Financeiras'!T5</f>
        <v>12192553.723334214</v>
      </c>
      <c r="U81" s="433">
        <f>U80 / 'Premissas Financeiras'!U5</f>
        <v>13473660.35368808</v>
      </c>
      <c r="V81" s="433">
        <f>V80 / 'Premissas Financeiras'!V5</f>
        <v>28472090.351269063</v>
      </c>
      <c r="W81" s="433">
        <f>W80 / 'Premissas Financeiras'!W5</f>
        <v>38990417.116605401</v>
      </c>
      <c r="X81" s="433">
        <f>X80 / 'Premissas Financeiras'!X5</f>
        <v>35747028.588176452</v>
      </c>
      <c r="Y81" s="433">
        <f>Y80 / 'Premissas Financeiras'!Y5</f>
        <v>36165414.202447183</v>
      </c>
      <c r="Z81" s="433">
        <f>Z80 / 'Premissas Financeiras'!Z5</f>
        <v>36133834.010455355</v>
      </c>
      <c r="AA81" s="433">
        <f>AA80 / 'Premissas Financeiras'!AA5</f>
        <v>35910073.197087094</v>
      </c>
      <c r="AB81" s="433">
        <f>AB80 / 'Premissas Financeiras'!AB5</f>
        <v>35684416.53149046</v>
      </c>
      <c r="AC81" s="433">
        <f>AC80 / 'Premissas Financeiras'!AC5</f>
        <v>35464701.401659139</v>
      </c>
      <c r="AD81" s="433">
        <f>AD80 / 'Premissas Financeiras'!AD5</f>
        <v>35244870.930207916</v>
      </c>
      <c r="AE81" s="433">
        <f>AE80 / 'Premissas Financeiras'!AE5</f>
        <v>35024452.979528867</v>
      </c>
      <c r="AF81" s="433">
        <f>AF80 / 'Premissas Financeiras'!AF5</f>
        <v>34803631.895329602</v>
      </c>
      <c r="AG81" s="433">
        <f>AG80 / 'Premissas Financeiras'!AG5</f>
        <v>34582429.117684171</v>
      </c>
      <c r="AH81" s="433">
        <f>AH80 / 'Premissas Financeiras'!AH5</f>
        <v>34408453.454941384</v>
      </c>
      <c r="AI81" s="433">
        <f>AI80 / 'Premissas Financeiras'!AI5</f>
        <v>34066931.039381802</v>
      </c>
      <c r="AJ81" s="433">
        <f>AJ80 / 'Premissas Financeiras'!AJ5</f>
        <v>31842463.420239046</v>
      </c>
      <c r="AK81" s="433">
        <f>AK80 / 'Premissas Financeiras'!AK5</f>
        <v>30403138.095199216</v>
      </c>
      <c r="AL81" s="433">
        <f>AL80 / 'Premissas Financeiras'!AL5</f>
        <v>30318666.548190288</v>
      </c>
      <c r="AM81" s="433">
        <f>AM80 / 'Premissas Financeiras'!AM5</f>
        <v>30360896.986247342</v>
      </c>
      <c r="AN81" s="433">
        <f>AN80 / 'Premissas Financeiras'!AN5</f>
        <v>30360241.268875204</v>
      </c>
      <c r="AO81" s="433">
        <f>AO80 / 'Premissas Financeiras'!AO5</f>
        <v>30353573.991180956</v>
      </c>
      <c r="AP81" s="433">
        <f>AP80 / 'Premissas Financeiras'!AP5</f>
        <v>30348191.069154833</v>
      </c>
      <c r="AQ81" s="433">
        <f>AQ80 / 'Premissas Financeiras'!AQ5</f>
        <v>28722471.432528447</v>
      </c>
    </row>
    <row r="82" spans="1:43" ht="16.5" customHeight="1">
      <c r="A82" s="202"/>
      <c r="B82" s="115" t="s">
        <v>440</v>
      </c>
      <c r="C82" s="115"/>
      <c r="D82" s="115"/>
      <c r="E82" s="436"/>
      <c r="F82" s="436"/>
      <c r="G82" s="366"/>
      <c r="H82" s="444">
        <f>IF('Painel  de Controle'!$E$28="Nominal",IRR(H81:AQ81),IRR(H80:AQ80))</f>
        <v>0.14869210753276585</v>
      </c>
      <c r="I82" s="438"/>
      <c r="J82" s="357"/>
      <c r="K82" s="441"/>
      <c r="L82" s="441"/>
      <c r="M82" s="441"/>
      <c r="N82" s="441"/>
      <c r="O82" s="441"/>
      <c r="P82" s="441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  <c r="AO82" s="357"/>
      <c r="AP82" s="357"/>
      <c r="AQ82" s="357"/>
    </row>
    <row r="83" spans="1:43" ht="16.5" customHeight="1">
      <c r="A83" s="202"/>
      <c r="B83" s="115" t="s">
        <v>447</v>
      </c>
      <c r="C83" s="115"/>
      <c r="D83" s="115"/>
      <c r="E83" s="436"/>
      <c r="F83" s="436"/>
      <c r="G83" s="366"/>
      <c r="H83" s="457">
        <f t="array" ref="H83">IF('Painel  de Controle'!$E$28="Nominal",NPV('Painel  de Controle'!E5,H81:AQ81),NPV('Painel  de Controle'!E5,H80:AQ80))</f>
        <v>55275534.384705603</v>
      </c>
      <c r="I83" s="438"/>
      <c r="J83" s="357"/>
      <c r="K83" s="440"/>
      <c r="L83" s="440"/>
      <c r="M83" s="440"/>
      <c r="N83" s="440"/>
      <c r="O83" s="453"/>
      <c r="P83" s="453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7"/>
      <c r="AN83" s="357"/>
      <c r="AO83" s="357"/>
      <c r="AP83" s="357"/>
      <c r="AQ83" s="357"/>
    </row>
    <row r="84" spans="1:43" ht="16.5" customHeight="1">
      <c r="A84" s="202"/>
      <c r="B84" s="202"/>
      <c r="C84" s="202"/>
      <c r="D84" s="202"/>
      <c r="E84" s="347"/>
      <c r="F84" s="34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57"/>
      <c r="AK84" s="357"/>
      <c r="AL84" s="357"/>
      <c r="AM84" s="357"/>
      <c r="AN84" s="357"/>
      <c r="AO84" s="357"/>
      <c r="AP84" s="357"/>
      <c r="AQ84" s="357"/>
    </row>
    <row r="85" spans="1:43" ht="13.5" customHeight="1">
      <c r="A85" s="202"/>
      <c r="B85" s="202"/>
      <c r="C85" s="202"/>
      <c r="D85" s="202"/>
      <c r="E85" s="347"/>
      <c r="F85" s="347"/>
      <c r="G85" s="357"/>
      <c r="H85" s="357"/>
      <c r="I85" s="357"/>
      <c r="J85" s="357"/>
      <c r="K85" s="357"/>
      <c r="L85" s="357"/>
      <c r="M85" s="357"/>
      <c r="N85" s="357"/>
      <c r="O85" s="357"/>
      <c r="P85" s="357"/>
      <c r="Q85" s="357"/>
      <c r="R85" s="357"/>
      <c r="S85" s="357"/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</row>
    <row r="86" spans="1:43" ht="18" customHeight="1">
      <c r="A86" s="202"/>
      <c r="B86" s="353" t="s">
        <v>448</v>
      </c>
      <c r="C86" s="353"/>
      <c r="D86" s="353"/>
      <c r="E86" s="354"/>
      <c r="F86" s="354"/>
      <c r="G86" s="355"/>
      <c r="H86" s="356">
        <f t="shared" ref="H86:AQ86" si="27">H60</f>
        <v>2024</v>
      </c>
      <c r="I86" s="356">
        <f t="shared" si="27"/>
        <v>2025</v>
      </c>
      <c r="J86" s="356">
        <f t="shared" si="27"/>
        <v>2026</v>
      </c>
      <c r="K86" s="356">
        <f t="shared" si="27"/>
        <v>2027</v>
      </c>
      <c r="L86" s="356">
        <f t="shared" si="27"/>
        <v>2028</v>
      </c>
      <c r="M86" s="356">
        <f t="shared" si="27"/>
        <v>2029</v>
      </c>
      <c r="N86" s="356">
        <f t="shared" si="27"/>
        <v>2030</v>
      </c>
      <c r="O86" s="356">
        <f t="shared" si="27"/>
        <v>2031</v>
      </c>
      <c r="P86" s="356">
        <f t="shared" si="27"/>
        <v>2032</v>
      </c>
      <c r="Q86" s="356">
        <f t="shared" si="27"/>
        <v>2033</v>
      </c>
      <c r="R86" s="356">
        <f t="shared" si="27"/>
        <v>2034</v>
      </c>
      <c r="S86" s="356">
        <f t="shared" si="27"/>
        <v>2035</v>
      </c>
      <c r="T86" s="356">
        <f t="shared" si="27"/>
        <v>2036</v>
      </c>
      <c r="U86" s="356">
        <f t="shared" si="27"/>
        <v>2037</v>
      </c>
      <c r="V86" s="356">
        <f t="shared" si="27"/>
        <v>2038</v>
      </c>
      <c r="W86" s="356">
        <f t="shared" si="27"/>
        <v>2039</v>
      </c>
      <c r="X86" s="356">
        <f t="shared" si="27"/>
        <v>2040</v>
      </c>
      <c r="Y86" s="356">
        <f t="shared" si="27"/>
        <v>2041</v>
      </c>
      <c r="Z86" s="356">
        <f t="shared" si="27"/>
        <v>2042</v>
      </c>
      <c r="AA86" s="356">
        <f t="shared" si="27"/>
        <v>2043</v>
      </c>
      <c r="AB86" s="356">
        <f t="shared" si="27"/>
        <v>2044</v>
      </c>
      <c r="AC86" s="356">
        <f t="shared" si="27"/>
        <v>2045</v>
      </c>
      <c r="AD86" s="356">
        <f t="shared" si="27"/>
        <v>2046</v>
      </c>
      <c r="AE86" s="356">
        <f t="shared" si="27"/>
        <v>2047</v>
      </c>
      <c r="AF86" s="356">
        <f t="shared" si="27"/>
        <v>2048</v>
      </c>
      <c r="AG86" s="356">
        <f t="shared" si="27"/>
        <v>2049</v>
      </c>
      <c r="AH86" s="356">
        <f t="shared" si="27"/>
        <v>2050</v>
      </c>
      <c r="AI86" s="356">
        <f t="shared" si="27"/>
        <v>2051</v>
      </c>
      <c r="AJ86" s="356">
        <f t="shared" si="27"/>
        <v>2052</v>
      </c>
      <c r="AK86" s="356">
        <f t="shared" si="27"/>
        <v>2053</v>
      </c>
      <c r="AL86" s="356">
        <f t="shared" si="27"/>
        <v>2054</v>
      </c>
      <c r="AM86" s="356">
        <f t="shared" si="27"/>
        <v>2055</v>
      </c>
      <c r="AN86" s="356">
        <f t="shared" si="27"/>
        <v>2056</v>
      </c>
      <c r="AO86" s="356">
        <f t="shared" si="27"/>
        <v>2057</v>
      </c>
      <c r="AP86" s="356">
        <f t="shared" si="27"/>
        <v>2058</v>
      </c>
      <c r="AQ86" s="356">
        <f t="shared" si="27"/>
        <v>2059</v>
      </c>
    </row>
    <row r="87" spans="1:43" ht="16.5" customHeight="1">
      <c r="A87" s="50"/>
      <c r="B87" s="424" t="s">
        <v>208</v>
      </c>
      <c r="C87" s="424"/>
      <c r="D87" s="424"/>
      <c r="E87" s="425"/>
      <c r="F87" s="425"/>
      <c r="G87" s="426"/>
      <c r="H87" s="358">
        <v>0</v>
      </c>
      <c r="I87" s="358">
        <f t="shared" ref="I87:AQ87" si="28">H87+1</f>
        <v>1</v>
      </c>
      <c r="J87" s="358">
        <f t="shared" si="28"/>
        <v>2</v>
      </c>
      <c r="K87" s="358">
        <f t="shared" si="28"/>
        <v>3</v>
      </c>
      <c r="L87" s="358">
        <f t="shared" si="28"/>
        <v>4</v>
      </c>
      <c r="M87" s="358">
        <f t="shared" si="28"/>
        <v>5</v>
      </c>
      <c r="N87" s="358">
        <f t="shared" si="28"/>
        <v>6</v>
      </c>
      <c r="O87" s="358">
        <f t="shared" si="28"/>
        <v>7</v>
      </c>
      <c r="P87" s="358">
        <f t="shared" si="28"/>
        <v>8</v>
      </c>
      <c r="Q87" s="358">
        <f t="shared" si="28"/>
        <v>9</v>
      </c>
      <c r="R87" s="358">
        <f t="shared" si="28"/>
        <v>10</v>
      </c>
      <c r="S87" s="358">
        <f t="shared" si="28"/>
        <v>11</v>
      </c>
      <c r="T87" s="358">
        <f t="shared" si="28"/>
        <v>12</v>
      </c>
      <c r="U87" s="358">
        <f t="shared" si="28"/>
        <v>13</v>
      </c>
      <c r="V87" s="358">
        <f t="shared" si="28"/>
        <v>14</v>
      </c>
      <c r="W87" s="358">
        <f t="shared" si="28"/>
        <v>15</v>
      </c>
      <c r="X87" s="358">
        <f t="shared" si="28"/>
        <v>16</v>
      </c>
      <c r="Y87" s="358">
        <f t="shared" si="28"/>
        <v>17</v>
      </c>
      <c r="Z87" s="358">
        <f t="shared" si="28"/>
        <v>18</v>
      </c>
      <c r="AA87" s="358">
        <f t="shared" si="28"/>
        <v>19</v>
      </c>
      <c r="AB87" s="358">
        <f t="shared" si="28"/>
        <v>20</v>
      </c>
      <c r="AC87" s="358">
        <f t="shared" si="28"/>
        <v>21</v>
      </c>
      <c r="AD87" s="358">
        <f t="shared" si="28"/>
        <v>22</v>
      </c>
      <c r="AE87" s="358">
        <f t="shared" si="28"/>
        <v>23</v>
      </c>
      <c r="AF87" s="358">
        <f t="shared" si="28"/>
        <v>24</v>
      </c>
      <c r="AG87" s="358">
        <f t="shared" si="28"/>
        <v>25</v>
      </c>
      <c r="AH87" s="358">
        <f t="shared" si="28"/>
        <v>26</v>
      </c>
      <c r="AI87" s="358">
        <f t="shared" si="28"/>
        <v>27</v>
      </c>
      <c r="AJ87" s="358">
        <f t="shared" si="28"/>
        <v>28</v>
      </c>
      <c r="AK87" s="358">
        <f t="shared" si="28"/>
        <v>29</v>
      </c>
      <c r="AL87" s="358">
        <f t="shared" si="28"/>
        <v>30</v>
      </c>
      <c r="AM87" s="358">
        <f t="shared" si="28"/>
        <v>31</v>
      </c>
      <c r="AN87" s="358">
        <f t="shared" si="28"/>
        <v>32</v>
      </c>
      <c r="AO87" s="358">
        <f t="shared" si="28"/>
        <v>33</v>
      </c>
      <c r="AP87" s="358">
        <f t="shared" si="28"/>
        <v>34</v>
      </c>
      <c r="AQ87" s="358">
        <f t="shared" si="28"/>
        <v>35</v>
      </c>
    </row>
    <row r="88" spans="1:43" ht="16.5" customHeight="1">
      <c r="A88" s="202"/>
      <c r="B88" s="349"/>
      <c r="C88" s="349"/>
      <c r="D88" s="349"/>
      <c r="E88" s="454"/>
      <c r="F88" s="454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</row>
    <row r="89" spans="1:43" ht="16.5" customHeight="1">
      <c r="A89" s="202"/>
      <c r="B89" s="95" t="s">
        <v>449</v>
      </c>
      <c r="C89" s="95"/>
      <c r="D89" s="95"/>
      <c r="E89" s="347"/>
      <c r="F89" s="347"/>
      <c r="G89" s="357"/>
      <c r="H89" s="357">
        <f>BP!H42</f>
        <v>0</v>
      </c>
      <c r="I89" s="357">
        <f>BP!I42</f>
        <v>433604.73296554119</v>
      </c>
      <c r="J89" s="357">
        <f>BP!J42</f>
        <v>433604.73296554119</v>
      </c>
      <c r="K89" s="357">
        <f>BP!K42</f>
        <v>433604.73296554119</v>
      </c>
      <c r="L89" s="357">
        <f>BP!L42</f>
        <v>1327019.8081632748</v>
      </c>
      <c r="M89" s="357">
        <f>BP!M42</f>
        <v>2250929.6241393359</v>
      </c>
      <c r="N89" s="357">
        <f>BP!N42</f>
        <v>3281163.180676606</v>
      </c>
      <c r="O89" s="357">
        <f>BP!O42</f>
        <v>4361851.8353383793</v>
      </c>
      <c r="P89" s="357">
        <f>BP!P42</f>
        <v>5449090.5452008797</v>
      </c>
      <c r="Q89" s="357">
        <f>BP!Q42</f>
        <v>6469291.3451203443</v>
      </c>
      <c r="R89" s="357">
        <f>BP!R42</f>
        <v>7530949.7971317349</v>
      </c>
      <c r="S89" s="357">
        <f>BP!S42</f>
        <v>8639888.7611342613</v>
      </c>
      <c r="T89" s="357">
        <f>BP!T42</f>
        <v>9792778.8609462921</v>
      </c>
      <c r="U89" s="357">
        <f>BP!U42</f>
        <v>11003367.924022572</v>
      </c>
      <c r="V89" s="357">
        <f>BP!V42</f>
        <v>12283228.76832868</v>
      </c>
      <c r="W89" s="357">
        <f>BP!W42</f>
        <v>13609580.400197418</v>
      </c>
      <c r="X89" s="357">
        <f>BP!X42</f>
        <v>14953373.013501309</v>
      </c>
      <c r="Y89" s="357">
        <f>BP!Y42</f>
        <v>16251359.193666223</v>
      </c>
      <c r="Z89" s="357">
        <f>BP!Z42</f>
        <v>17556787.068568267</v>
      </c>
      <c r="AA89" s="357">
        <f>BP!AA42</f>
        <v>18885211.376400091</v>
      </c>
      <c r="AB89" s="357">
        <f>BP!AB42</f>
        <v>20235439.643154018</v>
      </c>
      <c r="AC89" s="357">
        <f>BP!AC42</f>
        <v>21606950.336227637</v>
      </c>
      <c r="AD89" s="357">
        <f>BP!AD42</f>
        <v>22999802.357485358</v>
      </c>
      <c r="AE89" s="357">
        <f>BP!AE42</f>
        <v>24414052.558448534</v>
      </c>
      <c r="AF89" s="357">
        <f>BP!AF42</f>
        <v>24414052.558448534</v>
      </c>
      <c r="AG89" s="357">
        <f>BP!AG42</f>
        <v>24414052.558448534</v>
      </c>
      <c r="AH89" s="357">
        <f>BP!AH42</f>
        <v>24414052.558448534</v>
      </c>
      <c r="AI89" s="357">
        <f>BP!AI42</f>
        <v>24414052.558448534</v>
      </c>
      <c r="AJ89" s="357">
        <f>BP!AJ42</f>
        <v>24414052.558448534</v>
      </c>
      <c r="AK89" s="357">
        <f>BP!AK42</f>
        <v>24414052.558448534</v>
      </c>
      <c r="AL89" s="357">
        <f>BP!AL42</f>
        <v>24414052.558448534</v>
      </c>
      <c r="AM89" s="357">
        <f>BP!AM42</f>
        <v>24414052.558448534</v>
      </c>
      <c r="AN89" s="357">
        <f>BP!AN42</f>
        <v>24414052.558448534</v>
      </c>
      <c r="AO89" s="357">
        <f>BP!AO42</f>
        <v>24414052.558448534</v>
      </c>
      <c r="AP89" s="357">
        <f>BP!AP42</f>
        <v>24414052.558448534</v>
      </c>
      <c r="AQ89" s="357">
        <f>BP!AQ42</f>
        <v>24414052.558448534</v>
      </c>
    </row>
    <row r="90" spans="1:43" ht="16.5" customHeight="1">
      <c r="A90" s="202"/>
      <c r="B90" s="95" t="s">
        <v>342</v>
      </c>
      <c r="C90" s="95"/>
      <c r="D90" s="95"/>
      <c r="E90" s="347"/>
      <c r="F90" s="347"/>
      <c r="G90" s="357"/>
      <c r="H90" s="357">
        <f>IF(BP!G42&lt;0.2*BP!G41,IF('DRE '!H41&gt;0,0.05*'DRE '!H41,0),0)</f>
        <v>0</v>
      </c>
      <c r="I90" s="357">
        <f>IF(BP!H42&lt;0.2*BP!H41,IF('DRE '!I41&gt;0,0.05*'DRE '!I41,0),0)</f>
        <v>433604.73296554119</v>
      </c>
      <c r="J90" s="357">
        <f>IF(BP!I42&lt;0.2*BP!I41,IF('DRE '!J41&gt;0,0.05*'DRE '!J41,0),0)</f>
        <v>0</v>
      </c>
      <c r="K90" s="357">
        <f>IF(BP!J42&lt;0.2*BP!J41,IF('DRE '!K41&gt;0,0.05*'DRE '!K41,0),0)</f>
        <v>0</v>
      </c>
      <c r="L90" s="357">
        <f>IF(BP!K42&lt;0.2*BP!K41,IF('DRE '!L41&gt;0,0.05*'DRE '!L41,0),0)</f>
        <v>893415.07519773359</v>
      </c>
      <c r="M90" s="357">
        <f>IF(BP!L42&lt;0.2*BP!L41,IF('DRE '!M41&gt;0,0.05*'DRE '!M41,0),0)</f>
        <v>923909.81597606116</v>
      </c>
      <c r="N90" s="357">
        <f>IF(BP!M42&lt;0.2*BP!M41,IF('DRE '!N41&gt;0,0.05*'DRE '!N41,0),0)</f>
        <v>1030233.5565372701</v>
      </c>
      <c r="O90" s="357">
        <f>IF(BP!N42&lt;0.2*BP!N41,IF('DRE '!O41&gt;0,0.05*'DRE '!O41,0),0)</f>
        <v>1080688.6546617732</v>
      </c>
      <c r="P90" s="357">
        <f>IF(BP!O42&lt;0.2*BP!O41,IF('DRE '!P41&gt;0,0.05*'DRE '!P41,0),0)</f>
        <v>1087238.7098625002</v>
      </c>
      <c r="Q90" s="357">
        <f>IF(BP!P42&lt;0.2*BP!P41,IF('DRE '!Q41&gt;0,0.05*'DRE '!Q41,0),0)</f>
        <v>1020200.7999194651</v>
      </c>
      <c r="R90" s="357">
        <f>IF(BP!Q42&lt;0.2*BP!Q41,IF('DRE '!R41&gt;0,0.05*'DRE '!R41,0),0)</f>
        <v>1061658.4520113906</v>
      </c>
      <c r="S90" s="357">
        <f>IF(BP!R42&lt;0.2*BP!R41,IF('DRE '!S41&gt;0,0.05*'DRE '!S41,0),0)</f>
        <v>1108938.9640025259</v>
      </c>
      <c r="T90" s="357">
        <f>IF(BP!S42&lt;0.2*BP!S41,IF('DRE '!T41&gt;0,0.05*'DRE '!T41,0),0)</f>
        <v>1152890.0998120306</v>
      </c>
      <c r="U90" s="357">
        <f>IF(BP!T42&lt;0.2*BP!T41,IF('DRE '!U41&gt;0,0.05*'DRE '!U41,0),0)</f>
        <v>1210589.0630762796</v>
      </c>
      <c r="V90" s="357">
        <f>IF(BP!U42&lt;0.2*BP!U41,IF('DRE '!V41&gt;0,0.05*'DRE '!V41,0),0)</f>
        <v>1279860.8443061083</v>
      </c>
      <c r="W90" s="357">
        <f>IF(BP!V42&lt;0.2*BP!V41,IF('DRE '!W41&gt;0,0.05*'DRE '!W41,0),0)</f>
        <v>1326351.631868738</v>
      </c>
      <c r="X90" s="357">
        <f>IF(BP!W42&lt;0.2*BP!W41,IF('DRE '!X41&gt;0,0.05*'DRE '!X41,0),0)</f>
        <v>1343792.6133038907</v>
      </c>
      <c r="Y90" s="357">
        <f>IF(BP!X42&lt;0.2*BP!X41,IF('DRE '!Y41&gt;0,0.05*'DRE '!Y41,0),0)</f>
        <v>1297986.1801649136</v>
      </c>
      <c r="Z90" s="357">
        <f>IF(BP!Y42&lt;0.2*BP!Y41,IF('DRE '!Z41&gt;0,0.05*'DRE '!Z41,0),0)</f>
        <v>1305427.874902044</v>
      </c>
      <c r="AA90" s="357">
        <f>IF(BP!Z42&lt;0.2*BP!Z41,IF('DRE '!AA41&gt;0,0.05*'DRE '!AA41,0),0)</f>
        <v>1328424.3078318238</v>
      </c>
      <c r="AB90" s="357">
        <f>IF(BP!AA42&lt;0.2*BP!AA41,IF('DRE '!AB41&gt;0,0.05*'DRE '!AB41,0),0)</f>
        <v>1350228.2667539287</v>
      </c>
      <c r="AC90" s="357">
        <f>IF(BP!AB42&lt;0.2*BP!AB41,IF('DRE '!AC41&gt;0,0.05*'DRE '!AC41,0),0)</f>
        <v>1371510.6930736192</v>
      </c>
      <c r="AD90" s="357">
        <f>IF(BP!AC42&lt;0.2*BP!AC41,IF('DRE '!AD41&gt;0,0.05*'DRE '!AD41,0),0)</f>
        <v>1392852.0212577202</v>
      </c>
      <c r="AE90" s="357">
        <f>IF(BP!AD42&lt;0.2*BP!AD41,IF('DRE '!AE41&gt;0,0.05*'DRE '!AE41,0),0)</f>
        <v>1414250.2009631754</v>
      </c>
      <c r="AF90" s="357">
        <f>IF(BP!AE42&lt;0.2*BP!AE41,IF('DRE '!AF41&gt;0,0.05*'DRE '!AF41,0),0)</f>
        <v>0</v>
      </c>
      <c r="AG90" s="357">
        <f>IF(BP!AF42&lt;0.2*BP!AF41,IF('DRE '!AG41&gt;0,0.05*'DRE '!AG41,0),0)</f>
        <v>0</v>
      </c>
      <c r="AH90" s="357">
        <f>IF(BP!AG42&lt;0.2*BP!AG41,IF('DRE '!AH41&gt;0,0.05*'DRE '!AH41,0),0)</f>
        <v>0</v>
      </c>
      <c r="AI90" s="357">
        <f>IF(BP!AH42&lt;0.2*BP!AH41,IF('DRE '!AI41&gt;0,0.05*'DRE '!AI41,0),0)</f>
        <v>0</v>
      </c>
      <c r="AJ90" s="357">
        <f>IF(BP!AI42&lt;0.2*BP!AI41,IF('DRE '!AJ41&gt;0,0.05*'DRE '!AJ41,0),0)</f>
        <v>0</v>
      </c>
      <c r="AK90" s="357">
        <f>IF(BP!AJ42&lt;0.2*BP!AJ41,IF('DRE '!AK41&gt;0,0.05*'DRE '!AK41,0),0)</f>
        <v>0</v>
      </c>
      <c r="AL90" s="357">
        <f>IF(BP!AK42&lt;0.2*BP!AK41,IF('DRE '!AL41&gt;0,0.05*'DRE '!AL41,0),0)</f>
        <v>0</v>
      </c>
      <c r="AM90" s="357">
        <f>IF(BP!AL42&lt;0.2*BP!AL41,IF('DRE '!AM41&gt;0,0.05*'DRE '!AM41,0),0)</f>
        <v>0</v>
      </c>
      <c r="AN90" s="357">
        <f>IF(BP!AM42&lt;0.2*BP!AM41,IF('DRE '!AN41&gt;0,0.05*'DRE '!AN41,0),0)</f>
        <v>0</v>
      </c>
      <c r="AO90" s="357">
        <f>IF(BP!AN42&lt;0.2*BP!AN41,IF('DRE '!AO41&gt;0,0.05*'DRE '!AO41,0),0)</f>
        <v>0</v>
      </c>
      <c r="AP90" s="357">
        <f>IF(BP!AO42&lt;0.2*BP!AO41,IF('DRE '!AP41&gt;0,0.05*'DRE '!AP41,0),0)</f>
        <v>0</v>
      </c>
      <c r="AQ90" s="357">
        <f>IF(BP!AP42&lt;0.2*BP!AP41,IF('DRE '!AQ41&gt;0,0.05*'DRE '!AQ41,0),0)</f>
        <v>0</v>
      </c>
    </row>
    <row r="91" spans="1:43" ht="16.5" customHeight="1">
      <c r="A91" s="202"/>
      <c r="B91" s="95" t="s">
        <v>450</v>
      </c>
      <c r="C91" s="95"/>
      <c r="D91" s="95"/>
      <c r="E91" s="347"/>
      <c r="F91" s="347"/>
      <c r="G91" s="357"/>
      <c r="H91" s="357">
        <f>'Painel  de Controle'!$E$31/12*(Financiamento!H11)*-1</f>
        <v>0</v>
      </c>
      <c r="I91" s="357">
        <f>'Painel  de Controle'!$E$31/12*(Financiamento!I11)*-1*0</f>
        <v>0</v>
      </c>
      <c r="J91" s="357">
        <f>'Painel  de Controle'!$E$31/12*(Financiamento!J11)*-1</f>
        <v>0</v>
      </c>
      <c r="K91" s="357">
        <f>'Painel  de Controle'!$E$31/12*(Financiamento!K11)*-1</f>
        <v>0</v>
      </c>
      <c r="L91" s="357">
        <f>'Painel  de Controle'!$E$31/12*(Financiamento!L11)*-1</f>
        <v>0</v>
      </c>
      <c r="M91" s="357">
        <f>'Painel  de Controle'!$E$31/12*(Financiamento!M11)*-1</f>
        <v>5362323.014951013</v>
      </c>
      <c r="N91" s="357">
        <f>'Painel  de Controle'!$E$31/12*(Financiamento!N11)*-1</f>
        <v>9431494.1375074387</v>
      </c>
      <c r="O91" s="357">
        <f>'Painel  de Controle'!$E$31/12*(Financiamento!O11)*-1</f>
        <v>8959235.4693267588</v>
      </c>
      <c r="P91" s="357">
        <f>'Painel  de Controle'!$E$31/12*(Financiamento!P11)*-1</f>
        <v>8486976.8011460751</v>
      </c>
      <c r="Q91" s="357">
        <f>'Painel  de Controle'!$E$31/12*(Financiamento!Q11)*-1</f>
        <v>8014718.1329653934</v>
      </c>
      <c r="R91" s="357">
        <f>'Painel  de Controle'!$E$31/12*(Financiamento!R11)*-1</f>
        <v>7542459.4647847116</v>
      </c>
      <c r="S91" s="357">
        <f>'Painel  de Controle'!$E$31/12*(Financiamento!S11)*-1</f>
        <v>7070200.7966040298</v>
      </c>
      <c r="T91" s="357">
        <f>'Painel  de Controle'!$E$31/12*(Financiamento!T11)*-1</f>
        <v>6597942.128423349</v>
      </c>
      <c r="U91" s="357">
        <f>'Painel  de Controle'!$E$31/12*(Financiamento!U11)*-1</f>
        <v>6125683.4602426644</v>
      </c>
      <c r="V91" s="357">
        <f>'Painel  de Controle'!$E$31/12*(Financiamento!V11)*-1</f>
        <v>2885744.7295535747</v>
      </c>
      <c r="W91" s="357">
        <f>'Painel  de Controle'!$E$31/12*(Financiamento!W11)*-1</f>
        <v>0</v>
      </c>
      <c r="X91" s="357">
        <f>'Painel  de Controle'!$E$31/12*(Financiamento!X11)*-1</f>
        <v>0</v>
      </c>
      <c r="Y91" s="357">
        <f>'Painel  de Controle'!$E$31/12*(Financiamento!Y11)*-1</f>
        <v>0</v>
      </c>
      <c r="Z91" s="357">
        <f>'Painel  de Controle'!$E$31/12*(Financiamento!Z11)*-1</f>
        <v>0</v>
      </c>
      <c r="AA91" s="357">
        <f>'Painel  de Controle'!$E$31/12*(Financiamento!AA11)*-1</f>
        <v>0</v>
      </c>
      <c r="AB91" s="357">
        <f>'Painel  de Controle'!$E$31/12*(Financiamento!AB11)*-1</f>
        <v>0</v>
      </c>
      <c r="AC91" s="357">
        <f>'Painel  de Controle'!$E$31/12*(Financiamento!AC11)*-1</f>
        <v>0</v>
      </c>
      <c r="AD91" s="357">
        <f>'Painel  de Controle'!$E$31/12*(Financiamento!AD11)*-1</f>
        <v>0</v>
      </c>
      <c r="AE91" s="357">
        <f>'Painel  de Controle'!$E$31/12*(Financiamento!AE11)*-1</f>
        <v>0</v>
      </c>
      <c r="AF91" s="357">
        <f>'Painel  de Controle'!$E$31/12*(Financiamento!AF11)*-1</f>
        <v>0</v>
      </c>
      <c r="AG91" s="357">
        <f>'Painel  de Controle'!$E$31/12*(Financiamento!AG11)*-1</f>
        <v>0</v>
      </c>
      <c r="AH91" s="357">
        <f>'Painel  de Controle'!$E$31/12*(Financiamento!AH11)*-1</f>
        <v>0</v>
      </c>
      <c r="AI91" s="357">
        <f>'Painel  de Controle'!$E$31/12*(Financiamento!AI11)*-1</f>
        <v>0</v>
      </c>
      <c r="AJ91" s="357">
        <f>'Painel  de Controle'!$E$31/12*(Financiamento!AJ11)*-1</f>
        <v>0</v>
      </c>
      <c r="AK91" s="357">
        <f>'Painel  de Controle'!$E$31/12*(Financiamento!AK11)*-1</f>
        <v>0</v>
      </c>
      <c r="AL91" s="357">
        <f>'Painel  de Controle'!$E$31/12*(Financiamento!AL11)*-1</f>
        <v>0</v>
      </c>
      <c r="AM91" s="357">
        <f>'Painel  de Controle'!$E$31/12*(Financiamento!AM11)*-1</f>
        <v>0</v>
      </c>
      <c r="AN91" s="357">
        <f>'Painel  de Controle'!$E$31/12*(Financiamento!AN11)*-1</f>
        <v>0</v>
      </c>
      <c r="AO91" s="357">
        <f>'Painel  de Controle'!$E$31/12*(Financiamento!AO11)*-1</f>
        <v>0</v>
      </c>
      <c r="AP91" s="357">
        <f>'Painel  de Controle'!$E$31/12*(Financiamento!AP11)*-1</f>
        <v>0</v>
      </c>
      <c r="AQ91" s="357">
        <f>'Painel  de Controle'!$E$31/12*(Financiamento!AQ11)*-1</f>
        <v>0</v>
      </c>
    </row>
    <row r="92" spans="1:43" ht="16.5" customHeight="1">
      <c r="A92" s="202"/>
      <c r="B92" s="95" t="s">
        <v>451</v>
      </c>
      <c r="C92" s="95"/>
      <c r="D92" s="95"/>
      <c r="E92" s="347"/>
      <c r="F92" s="347"/>
      <c r="G92" s="357"/>
      <c r="H92" s="357">
        <f t="shared" ref="H92:AQ92" si="29">H91-G91</f>
        <v>0</v>
      </c>
      <c r="I92" s="357">
        <f t="shared" si="29"/>
        <v>0</v>
      </c>
      <c r="J92" s="357">
        <f t="shared" si="29"/>
        <v>0</v>
      </c>
      <c r="K92" s="357">
        <f t="shared" si="29"/>
        <v>0</v>
      </c>
      <c r="L92" s="357">
        <f t="shared" si="29"/>
        <v>0</v>
      </c>
      <c r="M92" s="357">
        <f t="shared" si="29"/>
        <v>5362323.014951013</v>
      </c>
      <c r="N92" s="357">
        <f t="shared" si="29"/>
        <v>4069171.1225564256</v>
      </c>
      <c r="O92" s="357">
        <f t="shared" si="29"/>
        <v>-472258.6681806799</v>
      </c>
      <c r="P92" s="357">
        <f t="shared" si="29"/>
        <v>-472258.66818068363</v>
      </c>
      <c r="Q92" s="357">
        <f t="shared" si="29"/>
        <v>-472258.66818068177</v>
      </c>
      <c r="R92" s="357">
        <f t="shared" si="29"/>
        <v>-472258.66818068177</v>
      </c>
      <c r="S92" s="357">
        <f t="shared" si="29"/>
        <v>-472258.66818068177</v>
      </c>
      <c r="T92" s="357">
        <f t="shared" si="29"/>
        <v>-472258.66818068083</v>
      </c>
      <c r="U92" s="357">
        <f t="shared" si="29"/>
        <v>-472258.66818068456</v>
      </c>
      <c r="V92" s="357">
        <f t="shared" si="29"/>
        <v>-3239938.7306890897</v>
      </c>
      <c r="W92" s="357">
        <f t="shared" si="29"/>
        <v>-2885744.7295535747</v>
      </c>
      <c r="X92" s="357">
        <f t="shared" si="29"/>
        <v>0</v>
      </c>
      <c r="Y92" s="357">
        <f t="shared" si="29"/>
        <v>0</v>
      </c>
      <c r="Z92" s="357">
        <f t="shared" si="29"/>
        <v>0</v>
      </c>
      <c r="AA92" s="357">
        <f t="shared" si="29"/>
        <v>0</v>
      </c>
      <c r="AB92" s="357">
        <f t="shared" si="29"/>
        <v>0</v>
      </c>
      <c r="AC92" s="357">
        <f t="shared" si="29"/>
        <v>0</v>
      </c>
      <c r="AD92" s="357">
        <f t="shared" si="29"/>
        <v>0</v>
      </c>
      <c r="AE92" s="357">
        <f t="shared" si="29"/>
        <v>0</v>
      </c>
      <c r="AF92" s="357">
        <f t="shared" si="29"/>
        <v>0</v>
      </c>
      <c r="AG92" s="357">
        <f t="shared" si="29"/>
        <v>0</v>
      </c>
      <c r="AH92" s="357">
        <f t="shared" si="29"/>
        <v>0</v>
      </c>
      <c r="AI92" s="357">
        <f t="shared" si="29"/>
        <v>0</v>
      </c>
      <c r="AJ92" s="357">
        <f t="shared" si="29"/>
        <v>0</v>
      </c>
      <c r="AK92" s="357">
        <f t="shared" si="29"/>
        <v>0</v>
      </c>
      <c r="AL92" s="357">
        <f t="shared" si="29"/>
        <v>0</v>
      </c>
      <c r="AM92" s="357">
        <f t="shared" si="29"/>
        <v>0</v>
      </c>
      <c r="AN92" s="357">
        <f t="shared" si="29"/>
        <v>0</v>
      </c>
      <c r="AO92" s="357">
        <f t="shared" si="29"/>
        <v>0</v>
      </c>
      <c r="AP92" s="357">
        <f t="shared" si="29"/>
        <v>0</v>
      </c>
      <c r="AQ92" s="357">
        <f t="shared" si="29"/>
        <v>0</v>
      </c>
    </row>
    <row r="93" spans="1:43" ht="16.5" customHeight="1">
      <c r="A93" s="202"/>
      <c r="B93" s="95" t="s">
        <v>452</v>
      </c>
      <c r="C93" s="95"/>
      <c r="D93" s="95"/>
      <c r="E93" s="347"/>
      <c r="F93" s="347"/>
      <c r="G93" s="357"/>
      <c r="H93" s="357">
        <f>'DRE '!I7*'Painel  de Controle'!$E$29/'Painel  de Controle'!$E$33</f>
        <v>0</v>
      </c>
      <c r="I93" s="357">
        <f>'DRE '!J7*'Painel  de Controle'!$E$29/'Painel  de Controle'!$E$33</f>
        <v>0</v>
      </c>
      <c r="J93" s="357">
        <f>'DRE '!K7*'Painel  de Controle'!$E$29/'Painel  de Controle'!$E$33</f>
        <v>0</v>
      </c>
      <c r="K93" s="357">
        <f>'DRE '!L7*'Painel  de Controle'!$E$29/'Painel  de Controle'!$E$33</f>
        <v>0</v>
      </c>
      <c r="L93" s="357">
        <f>'DRE '!M7*'Painel  de Controle'!$E$29/'Painel  de Controle'!$E$33</f>
        <v>0</v>
      </c>
      <c r="M93" s="357">
        <f>'DRE '!N7*'Painel  de Controle'!$E$29/'Painel  de Controle'!$E$33</f>
        <v>0</v>
      </c>
      <c r="N93" s="357">
        <f>'DRE '!O7*'Painel  de Controle'!$E$29/'Painel  de Controle'!$E$33</f>
        <v>0</v>
      </c>
      <c r="O93" s="357">
        <f>'DRE '!P7*'Painel  de Controle'!$E$29/'Painel  de Controle'!$E$33</f>
        <v>0</v>
      </c>
      <c r="P93" s="357">
        <f>'DRE '!AL7*'Painel  de Controle'!$E$29/'Painel  de Controle'!$E$33</f>
        <v>0</v>
      </c>
      <c r="Q93" s="357">
        <f>'DRE '!AM7*'Painel  de Controle'!$E$29/'Painel  de Controle'!$E$33</f>
        <v>0</v>
      </c>
      <c r="R93" s="357">
        <f>'DRE '!AN7*'Painel  de Controle'!$E$29/'Painel  de Controle'!$E$33</f>
        <v>0</v>
      </c>
      <c r="S93" s="357">
        <f>'DRE '!AO7*'Painel  de Controle'!$E$29/'Painel  de Controle'!$E$33</f>
        <v>0</v>
      </c>
      <c r="T93" s="357">
        <f>'DRE '!AP7*'Painel  de Controle'!$E$29/'Painel  de Controle'!$E$33</f>
        <v>0</v>
      </c>
      <c r="U93" s="357">
        <f>'DRE '!AQ7*'Painel  de Controle'!$E$29/'Painel  de Controle'!$E$33</f>
        <v>0</v>
      </c>
      <c r="V93" s="357">
        <f>'DRE '!AR7*'Painel  de Controle'!$E$29/'Painel  de Controle'!$E$33</f>
        <v>0</v>
      </c>
      <c r="W93" s="357">
        <f>'DRE '!AS7*'Painel  de Controle'!$E$29/'Painel  de Controle'!$E$33</f>
        <v>0</v>
      </c>
      <c r="X93" s="357">
        <f>'DRE '!AT7*'Painel  de Controle'!$E$29/'Painel  de Controle'!$E$33</f>
        <v>0</v>
      </c>
      <c r="Y93" s="357">
        <f>'DRE '!AU7*'Painel  de Controle'!$E$29/'Painel  de Controle'!$E$33</f>
        <v>0</v>
      </c>
      <c r="Z93" s="357">
        <f>'DRE '!AV7*'Painel  de Controle'!$E$29/'Painel  de Controle'!$E$33</f>
        <v>0</v>
      </c>
      <c r="AA93" s="357">
        <f>'DRE '!AW7*'Painel  de Controle'!$E$29/'Painel  de Controle'!$E$33</f>
        <v>0</v>
      </c>
      <c r="AB93" s="357">
        <f>'DRE '!AX7*'Painel  de Controle'!$E$29/'Painel  de Controle'!$E$33</f>
        <v>0</v>
      </c>
      <c r="AC93" s="357">
        <f>'DRE '!AY7*'Painel  de Controle'!$E$29/'Painel  de Controle'!$E$33</f>
        <v>0</v>
      </c>
      <c r="AD93" s="357">
        <f>'DRE '!AZ7*'Painel  de Controle'!$E$29/'Painel  de Controle'!$E$33</f>
        <v>0</v>
      </c>
      <c r="AE93" s="357">
        <f>'DRE '!BA7*'Painel  de Controle'!$E$29/'Painel  de Controle'!$E$33</f>
        <v>0</v>
      </c>
      <c r="AF93" s="357">
        <f>'DRE '!BB7*'Painel  de Controle'!$E$29/'Painel  de Controle'!$E$33</f>
        <v>0</v>
      </c>
      <c r="AG93" s="357">
        <f>'DRE '!BC7*'Painel  de Controle'!$E$29/'Painel  de Controle'!$E$33</f>
        <v>0</v>
      </c>
      <c r="AH93" s="357">
        <f>'DRE '!BD7*'Painel  de Controle'!$E$29/'Painel  de Controle'!$E$33</f>
        <v>0</v>
      </c>
      <c r="AI93" s="357">
        <f>'DRE '!BE7*'Painel  de Controle'!$E$29/'Painel  de Controle'!$E$33</f>
        <v>0</v>
      </c>
      <c r="AJ93" s="357">
        <f>'DRE '!BF7*'Painel  de Controle'!$E$29/'Painel  de Controle'!$E$33</f>
        <v>0</v>
      </c>
      <c r="AK93" s="357">
        <f>'DRE '!BG7*'Painel  de Controle'!$E$29/'Painel  de Controle'!$E$33</f>
        <v>0</v>
      </c>
      <c r="AL93" s="357">
        <f>'DRE '!BH7*'Painel  de Controle'!$E$29/'Painel  de Controle'!$E$33</f>
        <v>0</v>
      </c>
      <c r="AM93" s="357">
        <f>'DRE '!BI7*'Painel  de Controle'!$E$29/'Painel  de Controle'!$E$33</f>
        <v>0</v>
      </c>
      <c r="AN93" s="357">
        <f>'DRE '!BJ7*'Painel  de Controle'!$E$29/'Painel  de Controle'!$E$33</f>
        <v>0</v>
      </c>
      <c r="AO93" s="357">
        <f>'DRE '!BK7*'Painel  de Controle'!$E$29/'Painel  de Controle'!$E$33</f>
        <v>0</v>
      </c>
      <c r="AP93" s="357">
        <f>'DRE '!BL7*'Painel  de Controle'!$E$29/'Painel  de Controle'!$E$33</f>
        <v>0</v>
      </c>
      <c r="AQ93" s="357">
        <f>'DRE '!BM7*'Painel  de Controle'!$E$29/'Painel  de Controle'!$E$33</f>
        <v>0</v>
      </c>
    </row>
    <row r="94" spans="1:43" ht="16.5" customHeight="1">
      <c r="A94" s="202"/>
      <c r="B94" s="95" t="s">
        <v>453</v>
      </c>
      <c r="C94" s="95"/>
      <c r="D94" s="95"/>
      <c r="E94" s="347"/>
      <c r="F94" s="347"/>
      <c r="G94" s="357"/>
      <c r="H94" s="357">
        <f t="shared" ref="H94:AQ94" si="30">H93-G93</f>
        <v>0</v>
      </c>
      <c r="I94" s="357">
        <f t="shared" si="30"/>
        <v>0</v>
      </c>
      <c r="J94" s="357">
        <f t="shared" si="30"/>
        <v>0</v>
      </c>
      <c r="K94" s="357">
        <f t="shared" si="30"/>
        <v>0</v>
      </c>
      <c r="L94" s="357">
        <f t="shared" si="30"/>
        <v>0</v>
      </c>
      <c r="M94" s="357">
        <f t="shared" si="30"/>
        <v>0</v>
      </c>
      <c r="N94" s="357">
        <f t="shared" si="30"/>
        <v>0</v>
      </c>
      <c r="O94" s="357">
        <f t="shared" si="30"/>
        <v>0</v>
      </c>
      <c r="P94" s="357">
        <f t="shared" si="30"/>
        <v>0</v>
      </c>
      <c r="Q94" s="357">
        <f t="shared" si="30"/>
        <v>0</v>
      </c>
      <c r="R94" s="357">
        <f t="shared" si="30"/>
        <v>0</v>
      </c>
      <c r="S94" s="357">
        <f t="shared" si="30"/>
        <v>0</v>
      </c>
      <c r="T94" s="357">
        <f t="shared" si="30"/>
        <v>0</v>
      </c>
      <c r="U94" s="357">
        <f t="shared" si="30"/>
        <v>0</v>
      </c>
      <c r="V94" s="357">
        <f t="shared" si="30"/>
        <v>0</v>
      </c>
      <c r="W94" s="357">
        <f t="shared" si="30"/>
        <v>0</v>
      </c>
      <c r="X94" s="357">
        <f t="shared" si="30"/>
        <v>0</v>
      </c>
      <c r="Y94" s="357">
        <f t="shared" si="30"/>
        <v>0</v>
      </c>
      <c r="Z94" s="357">
        <f t="shared" si="30"/>
        <v>0</v>
      </c>
      <c r="AA94" s="357">
        <f t="shared" si="30"/>
        <v>0</v>
      </c>
      <c r="AB94" s="357">
        <f t="shared" si="30"/>
        <v>0</v>
      </c>
      <c r="AC94" s="357">
        <f t="shared" si="30"/>
        <v>0</v>
      </c>
      <c r="AD94" s="357">
        <f t="shared" si="30"/>
        <v>0</v>
      </c>
      <c r="AE94" s="357">
        <f t="shared" si="30"/>
        <v>0</v>
      </c>
      <c r="AF94" s="357">
        <f t="shared" si="30"/>
        <v>0</v>
      </c>
      <c r="AG94" s="357">
        <f t="shared" si="30"/>
        <v>0</v>
      </c>
      <c r="AH94" s="357">
        <f t="shared" si="30"/>
        <v>0</v>
      </c>
      <c r="AI94" s="357">
        <f t="shared" si="30"/>
        <v>0</v>
      </c>
      <c r="AJ94" s="357">
        <f t="shared" si="30"/>
        <v>0</v>
      </c>
      <c r="AK94" s="357">
        <f t="shared" si="30"/>
        <v>0</v>
      </c>
      <c r="AL94" s="357">
        <f t="shared" si="30"/>
        <v>0</v>
      </c>
      <c r="AM94" s="357">
        <f t="shared" si="30"/>
        <v>0</v>
      </c>
      <c r="AN94" s="357">
        <f t="shared" si="30"/>
        <v>0</v>
      </c>
      <c r="AO94" s="357">
        <f t="shared" si="30"/>
        <v>0</v>
      </c>
      <c r="AP94" s="357">
        <f t="shared" si="30"/>
        <v>0</v>
      </c>
      <c r="AQ94" s="357">
        <f t="shared" si="30"/>
        <v>0</v>
      </c>
    </row>
    <row r="95" spans="1:43" ht="4.5" customHeight="1">
      <c r="A95" s="202"/>
      <c r="B95" s="95"/>
      <c r="C95" s="95"/>
      <c r="D95" s="95"/>
      <c r="E95" s="347"/>
      <c r="F95" s="34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57"/>
      <c r="AP95" s="357"/>
      <c r="AQ95" s="357"/>
    </row>
    <row r="96" spans="1:43" ht="16.5" customHeight="1">
      <c r="A96" s="202"/>
      <c r="B96" s="95" t="s">
        <v>454</v>
      </c>
      <c r="C96" s="95"/>
      <c r="D96" s="95"/>
      <c r="E96" s="347"/>
      <c r="F96" s="347"/>
      <c r="G96" s="357"/>
      <c r="H96" s="357">
        <f t="shared" ref="H96:AQ96" si="31">H91+H93</f>
        <v>0</v>
      </c>
      <c r="I96" s="357">
        <f t="shared" si="31"/>
        <v>0</v>
      </c>
      <c r="J96" s="357">
        <f t="shared" si="31"/>
        <v>0</v>
      </c>
      <c r="K96" s="357">
        <f t="shared" si="31"/>
        <v>0</v>
      </c>
      <c r="L96" s="357">
        <f t="shared" si="31"/>
        <v>0</v>
      </c>
      <c r="M96" s="357">
        <f t="shared" si="31"/>
        <v>5362323.014951013</v>
      </c>
      <c r="N96" s="357">
        <f t="shared" si="31"/>
        <v>9431494.1375074387</v>
      </c>
      <c r="O96" s="357">
        <f t="shared" si="31"/>
        <v>8959235.4693267588</v>
      </c>
      <c r="P96" s="357">
        <f t="shared" si="31"/>
        <v>8486976.8011460751</v>
      </c>
      <c r="Q96" s="357">
        <f t="shared" si="31"/>
        <v>8014718.1329653934</v>
      </c>
      <c r="R96" s="357">
        <f t="shared" si="31"/>
        <v>7542459.4647847116</v>
      </c>
      <c r="S96" s="357">
        <f t="shared" si="31"/>
        <v>7070200.7966040298</v>
      </c>
      <c r="T96" s="357">
        <f t="shared" si="31"/>
        <v>6597942.128423349</v>
      </c>
      <c r="U96" s="357">
        <f t="shared" si="31"/>
        <v>6125683.4602426644</v>
      </c>
      <c r="V96" s="357">
        <f t="shared" si="31"/>
        <v>2885744.7295535747</v>
      </c>
      <c r="W96" s="357">
        <f t="shared" si="31"/>
        <v>0</v>
      </c>
      <c r="X96" s="357">
        <f t="shared" si="31"/>
        <v>0</v>
      </c>
      <c r="Y96" s="357">
        <f t="shared" si="31"/>
        <v>0</v>
      </c>
      <c r="Z96" s="357">
        <f t="shared" si="31"/>
        <v>0</v>
      </c>
      <c r="AA96" s="357">
        <f t="shared" si="31"/>
        <v>0</v>
      </c>
      <c r="AB96" s="357">
        <f t="shared" si="31"/>
        <v>0</v>
      </c>
      <c r="AC96" s="357">
        <f t="shared" si="31"/>
        <v>0</v>
      </c>
      <c r="AD96" s="357">
        <f t="shared" si="31"/>
        <v>0</v>
      </c>
      <c r="AE96" s="357">
        <f t="shared" si="31"/>
        <v>0</v>
      </c>
      <c r="AF96" s="357">
        <f t="shared" si="31"/>
        <v>0</v>
      </c>
      <c r="AG96" s="357">
        <f t="shared" si="31"/>
        <v>0</v>
      </c>
      <c r="AH96" s="357">
        <f t="shared" si="31"/>
        <v>0</v>
      </c>
      <c r="AI96" s="357">
        <f t="shared" si="31"/>
        <v>0</v>
      </c>
      <c r="AJ96" s="357">
        <f t="shared" si="31"/>
        <v>0</v>
      </c>
      <c r="AK96" s="357">
        <f t="shared" si="31"/>
        <v>0</v>
      </c>
      <c r="AL96" s="357">
        <f t="shared" si="31"/>
        <v>0</v>
      </c>
      <c r="AM96" s="357">
        <f t="shared" si="31"/>
        <v>0</v>
      </c>
      <c r="AN96" s="357">
        <f t="shared" si="31"/>
        <v>0</v>
      </c>
      <c r="AO96" s="357">
        <f t="shared" si="31"/>
        <v>0</v>
      </c>
      <c r="AP96" s="357">
        <f t="shared" si="31"/>
        <v>0</v>
      </c>
      <c r="AQ96" s="357">
        <f t="shared" si="31"/>
        <v>0</v>
      </c>
    </row>
    <row r="97" spans="1:43" ht="5.25" customHeight="1">
      <c r="A97" s="202"/>
      <c r="B97" s="95"/>
      <c r="C97" s="95"/>
      <c r="D97" s="95"/>
      <c r="E97" s="347"/>
      <c r="F97" s="347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</row>
    <row r="98" spans="1:43" ht="16.5" customHeight="1">
      <c r="A98" s="202"/>
      <c r="B98" s="349" t="s">
        <v>455</v>
      </c>
      <c r="C98" s="349"/>
      <c r="D98" s="349"/>
      <c r="E98" s="454"/>
      <c r="F98" s="454"/>
      <c r="G98" s="456"/>
      <c r="H98" s="459">
        <f t="shared" ref="H98:AQ98" si="32">G96-H96</f>
        <v>0</v>
      </c>
      <c r="I98" s="459">
        <f t="shared" si="32"/>
        <v>0</v>
      </c>
      <c r="J98" s="459">
        <f t="shared" si="32"/>
        <v>0</v>
      </c>
      <c r="K98" s="459">
        <f t="shared" si="32"/>
        <v>0</v>
      </c>
      <c r="L98" s="459">
        <f t="shared" si="32"/>
        <v>0</v>
      </c>
      <c r="M98" s="459">
        <f t="shared" si="32"/>
        <v>-5362323.014951013</v>
      </c>
      <c r="N98" s="459">
        <f t="shared" si="32"/>
        <v>-4069171.1225564256</v>
      </c>
      <c r="O98" s="459">
        <f t="shared" si="32"/>
        <v>472258.6681806799</v>
      </c>
      <c r="P98" s="459">
        <f t="shared" si="32"/>
        <v>472258.66818068363</v>
      </c>
      <c r="Q98" s="459">
        <f t="shared" si="32"/>
        <v>472258.66818068177</v>
      </c>
      <c r="R98" s="459">
        <f t="shared" si="32"/>
        <v>472258.66818068177</v>
      </c>
      <c r="S98" s="459">
        <f t="shared" si="32"/>
        <v>472258.66818068177</v>
      </c>
      <c r="T98" s="459">
        <f t="shared" si="32"/>
        <v>472258.66818068083</v>
      </c>
      <c r="U98" s="459">
        <f t="shared" si="32"/>
        <v>472258.66818068456</v>
      </c>
      <c r="V98" s="459">
        <f t="shared" si="32"/>
        <v>3239938.7306890897</v>
      </c>
      <c r="W98" s="459">
        <f t="shared" si="32"/>
        <v>2885744.7295535747</v>
      </c>
      <c r="X98" s="459">
        <f t="shared" si="32"/>
        <v>0</v>
      </c>
      <c r="Y98" s="459">
        <f t="shared" si="32"/>
        <v>0</v>
      </c>
      <c r="Z98" s="459">
        <f t="shared" si="32"/>
        <v>0</v>
      </c>
      <c r="AA98" s="459">
        <f t="shared" si="32"/>
        <v>0</v>
      </c>
      <c r="AB98" s="459">
        <f t="shared" si="32"/>
        <v>0</v>
      </c>
      <c r="AC98" s="459">
        <f t="shared" si="32"/>
        <v>0</v>
      </c>
      <c r="AD98" s="459">
        <f t="shared" si="32"/>
        <v>0</v>
      </c>
      <c r="AE98" s="459">
        <f t="shared" si="32"/>
        <v>0</v>
      </c>
      <c r="AF98" s="459">
        <f t="shared" si="32"/>
        <v>0</v>
      </c>
      <c r="AG98" s="459">
        <f t="shared" si="32"/>
        <v>0</v>
      </c>
      <c r="AH98" s="459">
        <f t="shared" si="32"/>
        <v>0</v>
      </c>
      <c r="AI98" s="459">
        <f t="shared" si="32"/>
        <v>0</v>
      </c>
      <c r="AJ98" s="459">
        <f t="shared" si="32"/>
        <v>0</v>
      </c>
      <c r="AK98" s="459">
        <f t="shared" si="32"/>
        <v>0</v>
      </c>
      <c r="AL98" s="459">
        <f t="shared" si="32"/>
        <v>0</v>
      </c>
      <c r="AM98" s="459">
        <f t="shared" si="32"/>
        <v>0</v>
      </c>
      <c r="AN98" s="459">
        <f t="shared" si="32"/>
        <v>0</v>
      </c>
      <c r="AO98" s="459">
        <f t="shared" si="32"/>
        <v>0</v>
      </c>
      <c r="AP98" s="459">
        <f t="shared" si="32"/>
        <v>0</v>
      </c>
      <c r="AQ98" s="459">
        <f t="shared" si="32"/>
        <v>0</v>
      </c>
    </row>
    <row r="99" spans="1:43" ht="5.25" customHeight="1">
      <c r="A99" s="202"/>
      <c r="B99" s="202"/>
      <c r="C99" s="202"/>
      <c r="D99" s="202"/>
      <c r="E99" s="347"/>
      <c r="F99" s="347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7"/>
      <c r="AN99" s="357"/>
      <c r="AO99" s="357"/>
      <c r="AP99" s="357"/>
      <c r="AQ99" s="357"/>
    </row>
    <row r="100" spans="1:43" ht="16.5" customHeight="1">
      <c r="A100" s="202"/>
      <c r="B100" s="202"/>
      <c r="C100" s="202"/>
      <c r="D100" s="202"/>
      <c r="E100" s="347"/>
      <c r="F100" s="34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7"/>
      <c r="AN100" s="357"/>
      <c r="AO100" s="357"/>
      <c r="AP100" s="357"/>
      <c r="AQ100" s="357"/>
    </row>
    <row r="101" spans="1:43" ht="16.5" customHeight="1">
      <c r="A101" s="202"/>
      <c r="B101" s="202"/>
      <c r="C101" s="202"/>
      <c r="D101" s="202"/>
      <c r="E101" s="347"/>
      <c r="F101" s="34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357"/>
      <c r="AN101" s="357"/>
      <c r="AO101" s="357"/>
      <c r="AP101" s="357"/>
      <c r="AQ101" s="357"/>
    </row>
    <row r="102" spans="1:43" ht="16.5" customHeight="1">
      <c r="A102" s="202"/>
      <c r="B102" s="353" t="s">
        <v>456</v>
      </c>
      <c r="C102" s="353"/>
      <c r="D102" s="353"/>
      <c r="E102" s="354"/>
      <c r="F102" s="354"/>
      <c r="G102" s="355"/>
      <c r="H102" s="356">
        <f t="shared" ref="H102:AQ102" si="33">H86</f>
        <v>2024</v>
      </c>
      <c r="I102" s="356">
        <f t="shared" si="33"/>
        <v>2025</v>
      </c>
      <c r="J102" s="356">
        <f t="shared" si="33"/>
        <v>2026</v>
      </c>
      <c r="K102" s="356">
        <f t="shared" si="33"/>
        <v>2027</v>
      </c>
      <c r="L102" s="356">
        <f t="shared" si="33"/>
        <v>2028</v>
      </c>
      <c r="M102" s="356">
        <f t="shared" si="33"/>
        <v>2029</v>
      </c>
      <c r="N102" s="356">
        <f t="shared" si="33"/>
        <v>2030</v>
      </c>
      <c r="O102" s="356">
        <f t="shared" si="33"/>
        <v>2031</v>
      </c>
      <c r="P102" s="356">
        <f t="shared" si="33"/>
        <v>2032</v>
      </c>
      <c r="Q102" s="356">
        <f t="shared" si="33"/>
        <v>2033</v>
      </c>
      <c r="R102" s="356">
        <f t="shared" si="33"/>
        <v>2034</v>
      </c>
      <c r="S102" s="356">
        <f t="shared" si="33"/>
        <v>2035</v>
      </c>
      <c r="T102" s="356">
        <f t="shared" si="33"/>
        <v>2036</v>
      </c>
      <c r="U102" s="356">
        <f t="shared" si="33"/>
        <v>2037</v>
      </c>
      <c r="V102" s="356">
        <f t="shared" si="33"/>
        <v>2038</v>
      </c>
      <c r="W102" s="356">
        <f t="shared" si="33"/>
        <v>2039</v>
      </c>
      <c r="X102" s="356">
        <f t="shared" si="33"/>
        <v>2040</v>
      </c>
      <c r="Y102" s="356">
        <f t="shared" si="33"/>
        <v>2041</v>
      </c>
      <c r="Z102" s="356">
        <f t="shared" si="33"/>
        <v>2042</v>
      </c>
      <c r="AA102" s="356">
        <f t="shared" si="33"/>
        <v>2043</v>
      </c>
      <c r="AB102" s="356">
        <f t="shared" si="33"/>
        <v>2044</v>
      </c>
      <c r="AC102" s="356">
        <f t="shared" si="33"/>
        <v>2045</v>
      </c>
      <c r="AD102" s="356">
        <f t="shared" si="33"/>
        <v>2046</v>
      </c>
      <c r="AE102" s="356">
        <f t="shared" si="33"/>
        <v>2047</v>
      </c>
      <c r="AF102" s="356">
        <f t="shared" si="33"/>
        <v>2048</v>
      </c>
      <c r="AG102" s="356">
        <f t="shared" si="33"/>
        <v>2049</v>
      </c>
      <c r="AH102" s="356">
        <f t="shared" si="33"/>
        <v>2050</v>
      </c>
      <c r="AI102" s="356">
        <f t="shared" si="33"/>
        <v>2051</v>
      </c>
      <c r="AJ102" s="356">
        <f t="shared" si="33"/>
        <v>2052</v>
      </c>
      <c r="AK102" s="356">
        <f t="shared" si="33"/>
        <v>2053</v>
      </c>
      <c r="AL102" s="356">
        <f t="shared" si="33"/>
        <v>2054</v>
      </c>
      <c r="AM102" s="356">
        <f t="shared" si="33"/>
        <v>2055</v>
      </c>
      <c r="AN102" s="356">
        <f t="shared" si="33"/>
        <v>2056</v>
      </c>
      <c r="AO102" s="356">
        <f t="shared" si="33"/>
        <v>2057</v>
      </c>
      <c r="AP102" s="356">
        <f t="shared" si="33"/>
        <v>2058</v>
      </c>
      <c r="AQ102" s="356">
        <f t="shared" si="33"/>
        <v>2059</v>
      </c>
    </row>
    <row r="103" spans="1:43" ht="16.5" customHeight="1">
      <c r="A103" s="50"/>
      <c r="B103" s="424" t="s">
        <v>208</v>
      </c>
      <c r="C103" s="424"/>
      <c r="D103" s="424"/>
      <c r="E103" s="425"/>
      <c r="F103" s="425"/>
      <c r="G103" s="426"/>
      <c r="H103" s="358">
        <v>0</v>
      </c>
      <c r="I103" s="358">
        <f t="shared" ref="I103:AQ103" si="34">H103+1</f>
        <v>1</v>
      </c>
      <c r="J103" s="358">
        <f t="shared" si="34"/>
        <v>2</v>
      </c>
      <c r="K103" s="358">
        <f t="shared" si="34"/>
        <v>3</v>
      </c>
      <c r="L103" s="358">
        <f t="shared" si="34"/>
        <v>4</v>
      </c>
      <c r="M103" s="358">
        <f t="shared" si="34"/>
        <v>5</v>
      </c>
      <c r="N103" s="358">
        <f t="shared" si="34"/>
        <v>6</v>
      </c>
      <c r="O103" s="358">
        <f t="shared" si="34"/>
        <v>7</v>
      </c>
      <c r="P103" s="358">
        <f t="shared" si="34"/>
        <v>8</v>
      </c>
      <c r="Q103" s="358">
        <f t="shared" si="34"/>
        <v>9</v>
      </c>
      <c r="R103" s="358">
        <f t="shared" si="34"/>
        <v>10</v>
      </c>
      <c r="S103" s="358">
        <f t="shared" si="34"/>
        <v>11</v>
      </c>
      <c r="T103" s="358">
        <f t="shared" si="34"/>
        <v>12</v>
      </c>
      <c r="U103" s="358">
        <f t="shared" si="34"/>
        <v>13</v>
      </c>
      <c r="V103" s="358">
        <f t="shared" si="34"/>
        <v>14</v>
      </c>
      <c r="W103" s="358">
        <f t="shared" si="34"/>
        <v>15</v>
      </c>
      <c r="X103" s="358">
        <f t="shared" si="34"/>
        <v>16</v>
      </c>
      <c r="Y103" s="358">
        <f t="shared" si="34"/>
        <v>17</v>
      </c>
      <c r="Z103" s="358">
        <f t="shared" si="34"/>
        <v>18</v>
      </c>
      <c r="AA103" s="358">
        <f t="shared" si="34"/>
        <v>19</v>
      </c>
      <c r="AB103" s="358">
        <f t="shared" si="34"/>
        <v>20</v>
      </c>
      <c r="AC103" s="358">
        <f t="shared" si="34"/>
        <v>21</v>
      </c>
      <c r="AD103" s="358">
        <f t="shared" si="34"/>
        <v>22</v>
      </c>
      <c r="AE103" s="358">
        <f t="shared" si="34"/>
        <v>23</v>
      </c>
      <c r="AF103" s="358">
        <f t="shared" si="34"/>
        <v>24</v>
      </c>
      <c r="AG103" s="358">
        <f t="shared" si="34"/>
        <v>25</v>
      </c>
      <c r="AH103" s="358">
        <f t="shared" si="34"/>
        <v>26</v>
      </c>
      <c r="AI103" s="358">
        <f t="shared" si="34"/>
        <v>27</v>
      </c>
      <c r="AJ103" s="358">
        <f t="shared" si="34"/>
        <v>28</v>
      </c>
      <c r="AK103" s="358">
        <f t="shared" si="34"/>
        <v>29</v>
      </c>
      <c r="AL103" s="358">
        <f t="shared" si="34"/>
        <v>30</v>
      </c>
      <c r="AM103" s="358">
        <f t="shared" si="34"/>
        <v>31</v>
      </c>
      <c r="AN103" s="358">
        <f t="shared" si="34"/>
        <v>32</v>
      </c>
      <c r="AO103" s="358">
        <f t="shared" si="34"/>
        <v>33</v>
      </c>
      <c r="AP103" s="358">
        <f t="shared" si="34"/>
        <v>34</v>
      </c>
      <c r="AQ103" s="358">
        <f t="shared" si="34"/>
        <v>35</v>
      </c>
    </row>
    <row r="104" spans="1:43" ht="16.5" customHeight="1">
      <c r="A104" s="202"/>
      <c r="B104" s="349" t="s">
        <v>457</v>
      </c>
      <c r="C104" s="349"/>
      <c r="D104" s="349"/>
      <c r="E104" s="454"/>
      <c r="F104" s="454"/>
      <c r="G104" s="456"/>
      <c r="H104" s="455">
        <f>IF(H103&gt;'Painel  de Controle'!$E$26,0,G108)</f>
        <v>0</v>
      </c>
      <c r="I104" s="456">
        <f t="shared" ref="I104:AQ104" si="35">H108</f>
        <v>-3090475.1512328759</v>
      </c>
      <c r="J104" s="456">
        <f t="shared" si="35"/>
        <v>0</v>
      </c>
      <c r="K104" s="456">
        <f t="shared" si="35"/>
        <v>0</v>
      </c>
      <c r="L104" s="456">
        <f t="shared" si="35"/>
        <v>0</v>
      </c>
      <c r="M104" s="456">
        <f t="shared" si="35"/>
        <v>40266558.409674585</v>
      </c>
      <c r="N104" s="456">
        <f t="shared" si="35"/>
        <v>59448849.163484327</v>
      </c>
      <c r="O104" s="456">
        <f t="shared" si="35"/>
        <v>44752036.80592379</v>
      </c>
      <c r="P104" s="456">
        <f t="shared" si="35"/>
        <v>33524619.893040102</v>
      </c>
      <c r="Q104" s="456">
        <f t="shared" si="35"/>
        <v>22598551.797314949</v>
      </c>
      <c r="R104" s="456">
        <f t="shared" si="35"/>
        <v>11163752.98246441</v>
      </c>
      <c r="S104" s="456">
        <f t="shared" si="35"/>
        <v>3049427.9944358133</v>
      </c>
      <c r="T104" s="456">
        <f t="shared" si="35"/>
        <v>-6963466.8822911866</v>
      </c>
      <c r="U104" s="456">
        <f t="shared" si="35"/>
        <v>-9136691.5575524867</v>
      </c>
      <c r="V104" s="456">
        <f t="shared" si="35"/>
        <v>-1007603.4141242169</v>
      </c>
      <c r="W104" s="456">
        <f t="shared" si="35"/>
        <v>23559498.670370176</v>
      </c>
      <c r="X104" s="456">
        <f t="shared" si="35"/>
        <v>36390927.028233826</v>
      </c>
      <c r="Y104" s="456">
        <f t="shared" si="35"/>
        <v>10269903.172123112</v>
      </c>
      <c r="Z104" s="456">
        <f t="shared" si="35"/>
        <v>14513514.220569424</v>
      </c>
      <c r="AA104" s="456">
        <f t="shared" si="35"/>
        <v>27627182.585484963</v>
      </c>
      <c r="AB104" s="456">
        <f t="shared" si="35"/>
        <v>40060845.111313432</v>
      </c>
      <c r="AC104" s="456">
        <f t="shared" si="35"/>
        <v>52197104.748161688</v>
      </c>
      <c r="AD104" s="456">
        <f t="shared" si="35"/>
        <v>64366953.051492006</v>
      </c>
      <c r="AE104" s="456">
        <f t="shared" si="35"/>
        <v>76569220.817412615</v>
      </c>
      <c r="AF104" s="456">
        <f t="shared" si="35"/>
        <v>88792895.94977653</v>
      </c>
      <c r="AG104" s="456">
        <f t="shared" si="35"/>
        <v>101037671.68219709</v>
      </c>
      <c r="AH104" s="456">
        <f t="shared" si="35"/>
        <v>110432569.40855432</v>
      </c>
      <c r="AI104" s="456">
        <f t="shared" si="35"/>
        <v>121136792.94277516</v>
      </c>
      <c r="AJ104" s="456">
        <f t="shared" si="35"/>
        <v>131838767.56726775</v>
      </c>
      <c r="AK104" s="456">
        <f t="shared" si="35"/>
        <v>139828847.25635773</v>
      </c>
      <c r="AL104" s="456">
        <f t="shared" si="35"/>
        <v>138211541.9354136</v>
      </c>
      <c r="AM104" s="456">
        <f t="shared" si="35"/>
        <v>135809706.92033562</v>
      </c>
      <c r="AN104" s="456">
        <f t="shared" si="35"/>
        <v>136064339.06555378</v>
      </c>
      <c r="AO104" s="456">
        <f t="shared" si="35"/>
        <v>136443600.33101487</v>
      </c>
      <c r="AP104" s="456">
        <f t="shared" si="35"/>
        <v>136734248.87415379</v>
      </c>
      <c r="AQ104" s="456">
        <f t="shared" si="35"/>
        <v>137017286.90963513</v>
      </c>
    </row>
    <row r="105" spans="1:43" ht="16.5" customHeight="1">
      <c r="A105" s="202"/>
      <c r="B105" s="202" t="s">
        <v>458</v>
      </c>
      <c r="C105" s="202"/>
      <c r="D105" s="202"/>
      <c r="E105" s="347"/>
      <c r="F105" s="347"/>
      <c r="G105" s="357"/>
      <c r="H105" s="357">
        <f t="shared" ref="H105:AQ105" si="36">H52</f>
        <v>-13090475.151232876</v>
      </c>
      <c r="I105" s="357">
        <f t="shared" si="36"/>
        <v>-4093984.8338264916</v>
      </c>
      <c r="J105" s="357">
        <f t="shared" si="36"/>
        <v>-56614304.756099105</v>
      </c>
      <c r="K105" s="357">
        <f t="shared" si="36"/>
        <v>-41431469.385775447</v>
      </c>
      <c r="L105" s="357">
        <f t="shared" si="36"/>
        <v>40266558.409674585</v>
      </c>
      <c r="M105" s="357">
        <f t="shared" si="36"/>
        <v>19182290.753809743</v>
      </c>
      <c r="N105" s="357">
        <f t="shared" si="36"/>
        <v>4845324.5584171042</v>
      </c>
      <c r="O105" s="357">
        <f t="shared" si="36"/>
        <v>10367171.731987409</v>
      </c>
      <c r="P105" s="357">
        <f t="shared" si="36"/>
        <v>10565663.207214087</v>
      </c>
      <c r="Q105" s="357">
        <f t="shared" si="36"/>
        <v>9347187.7213507742</v>
      </c>
      <c r="R105" s="357">
        <f t="shared" si="36"/>
        <v>9995769.9215235636</v>
      </c>
      <c r="S105" s="357">
        <f t="shared" si="36"/>
        <v>10946311.101236012</v>
      </c>
      <c r="T105" s="357">
        <f t="shared" si="36"/>
        <v>11822514.420410525</v>
      </c>
      <c r="U105" s="357">
        <f t="shared" si="36"/>
        <v>12988135.681547608</v>
      </c>
      <c r="V105" s="357">
        <f t="shared" si="36"/>
        <v>28418546.208489515</v>
      </c>
      <c r="W105" s="357">
        <f t="shared" si="36"/>
        <v>40242371.152228944</v>
      </c>
      <c r="X105" s="357">
        <f t="shared" si="36"/>
        <v>37680845.966488406</v>
      </c>
      <c r="Y105" s="357">
        <f t="shared" si="36"/>
        <v>36711157.849274985</v>
      </c>
      <c r="Z105" s="357">
        <f t="shared" si="36"/>
        <v>36905083.55840832</v>
      </c>
      <c r="AA105" s="357">
        <f t="shared" si="36"/>
        <v>37378184.348972775</v>
      </c>
      <c r="AB105" s="357">
        <f t="shared" si="36"/>
        <v>37813253.711318716</v>
      </c>
      <c r="AC105" s="357">
        <f t="shared" si="36"/>
        <v>38238460.59117499</v>
      </c>
      <c r="AD105" s="357">
        <f t="shared" si="36"/>
        <v>38665337.034393497</v>
      </c>
      <c r="AE105" s="357">
        <f t="shared" si="36"/>
        <v>39093348.771758541</v>
      </c>
      <c r="AF105" s="357">
        <f t="shared" si="36"/>
        <v>39522094.96512451</v>
      </c>
      <c r="AG105" s="357">
        <f t="shared" si="36"/>
        <v>39951580.752970032</v>
      </c>
      <c r="AH105" s="357">
        <f t="shared" si="36"/>
        <v>40276850.863125458</v>
      </c>
      <c r="AI105" s="357">
        <f t="shared" si="36"/>
        <v>40504151.920398869</v>
      </c>
      <c r="AJ105" s="357">
        <f t="shared" si="36"/>
        <v>38848388.26680886</v>
      </c>
      <c r="AK105" s="357">
        <f t="shared" si="36"/>
        <v>37833656.548435651</v>
      </c>
      <c r="AL105" s="357">
        <f t="shared" si="36"/>
        <v>37663241.240410365</v>
      </c>
      <c r="AM105" s="357">
        <f t="shared" si="36"/>
        <v>37577837.933704823</v>
      </c>
      <c r="AN105" s="357">
        <f t="shared" si="36"/>
        <v>37590713.393131718</v>
      </c>
      <c r="AO105" s="357">
        <f t="shared" si="36"/>
        <v>37604200.095727675</v>
      </c>
      <c r="AP105" s="357">
        <f t="shared" si="36"/>
        <v>37614262.265365936</v>
      </c>
      <c r="AQ105" s="357">
        <f t="shared" si="36"/>
        <v>41054027.254395619</v>
      </c>
    </row>
    <row r="106" spans="1:43" ht="16.5" customHeight="1">
      <c r="A106" s="202"/>
      <c r="B106" s="202" t="s">
        <v>459</v>
      </c>
      <c r="C106" s="202"/>
      <c r="D106" s="202"/>
      <c r="E106" s="347"/>
      <c r="F106" s="347"/>
      <c r="G106" s="357"/>
      <c r="H106" s="357">
        <f t="shared" ref="H106:AQ106" si="37">-H62</f>
        <v>10000000</v>
      </c>
      <c r="I106" s="357">
        <f t="shared" si="37"/>
        <v>7184459.9850593675</v>
      </c>
      <c r="J106" s="357">
        <f t="shared" si="37"/>
        <v>56614304.756099105</v>
      </c>
      <c r="K106" s="357">
        <f t="shared" si="37"/>
        <v>41431469.385775447</v>
      </c>
      <c r="L106" s="357">
        <f t="shared" si="37"/>
        <v>0</v>
      </c>
      <c r="M106" s="357">
        <f t="shared" si="37"/>
        <v>0</v>
      </c>
      <c r="N106" s="357">
        <f t="shared" si="37"/>
        <v>0</v>
      </c>
      <c r="O106" s="357">
        <f t="shared" si="37"/>
        <v>0</v>
      </c>
      <c r="P106" s="357">
        <f t="shared" si="37"/>
        <v>0</v>
      </c>
      <c r="Q106" s="357">
        <f t="shared" si="37"/>
        <v>0</v>
      </c>
      <c r="R106" s="357">
        <f t="shared" si="37"/>
        <v>0</v>
      </c>
      <c r="S106" s="357">
        <f t="shared" si="37"/>
        <v>0</v>
      </c>
      <c r="T106" s="357">
        <f t="shared" si="37"/>
        <v>0</v>
      </c>
      <c r="U106" s="357">
        <f t="shared" si="37"/>
        <v>0</v>
      </c>
      <c r="V106" s="357">
        <f t="shared" si="37"/>
        <v>0</v>
      </c>
      <c r="W106" s="357">
        <f t="shared" si="37"/>
        <v>0</v>
      </c>
      <c r="X106" s="357">
        <f t="shared" si="37"/>
        <v>0</v>
      </c>
      <c r="Y106" s="357">
        <f t="shared" si="37"/>
        <v>0</v>
      </c>
      <c r="Z106" s="357">
        <f t="shared" si="37"/>
        <v>0</v>
      </c>
      <c r="AA106" s="357">
        <f t="shared" si="37"/>
        <v>0</v>
      </c>
      <c r="AB106" s="357">
        <f t="shared" si="37"/>
        <v>0</v>
      </c>
      <c r="AC106" s="357">
        <f t="shared" si="37"/>
        <v>0</v>
      </c>
      <c r="AD106" s="357">
        <f t="shared" si="37"/>
        <v>0</v>
      </c>
      <c r="AE106" s="357">
        <f t="shared" si="37"/>
        <v>0</v>
      </c>
      <c r="AF106" s="357">
        <f t="shared" si="37"/>
        <v>0</v>
      </c>
      <c r="AG106" s="357">
        <f t="shared" si="37"/>
        <v>0</v>
      </c>
      <c r="AH106" s="357">
        <f t="shared" si="37"/>
        <v>0</v>
      </c>
      <c r="AI106" s="357">
        <f t="shared" si="37"/>
        <v>0</v>
      </c>
      <c r="AJ106" s="357">
        <f t="shared" si="37"/>
        <v>0</v>
      </c>
      <c r="AK106" s="357">
        <f t="shared" si="37"/>
        <v>0</v>
      </c>
      <c r="AL106" s="357">
        <f t="shared" si="37"/>
        <v>0</v>
      </c>
      <c r="AM106" s="357">
        <f t="shared" si="37"/>
        <v>0</v>
      </c>
      <c r="AN106" s="357">
        <f t="shared" si="37"/>
        <v>0</v>
      </c>
      <c r="AO106" s="357">
        <f t="shared" si="37"/>
        <v>0</v>
      </c>
      <c r="AP106" s="357">
        <f t="shared" si="37"/>
        <v>0</v>
      </c>
      <c r="AQ106" s="357">
        <f t="shared" si="37"/>
        <v>0</v>
      </c>
    </row>
    <row r="107" spans="1:43" ht="16.5" customHeight="1">
      <c r="A107" s="202"/>
      <c r="B107" s="202" t="s">
        <v>460</v>
      </c>
      <c r="C107" s="202"/>
      <c r="D107" s="202"/>
      <c r="E107" s="347"/>
      <c r="F107" s="347"/>
      <c r="G107" s="357"/>
      <c r="H107" s="357"/>
      <c r="I107" s="357">
        <f>IF(I103&lt;'Painel  de Controle'!$E$32,0,-IF(AND((BP!H43+'DRE '!H41-H90)&gt;0,(FCI!H104+FCI!H105+FCI!H106)&gt;0),MIN((BP!H43+'DRE '!H41-H90),(FCI!H104+FCI!H105+FCI!H106)),0))</f>
        <v>0</v>
      </c>
      <c r="J107" s="357">
        <f>IF(J103&lt;'Painel  de Controle'!$E$32,0,-IF(AND((BP!I43+'DRE '!I41-I90)&gt;0,(FCI!I104+FCI!I105+FCI!I106)&gt;0),MIN((BP!I43+'DRE '!I41-I90),(FCI!I104+FCI!I105+FCI!I106)),0))</f>
        <v>0</v>
      </c>
      <c r="K107" s="357">
        <f>IF(K103&lt;'Painel  de Controle'!$E$32,0,-IF(AND((BP!J43+'DRE '!J41-J90)&gt;0,(FCI!J104+FCI!J105+FCI!J106)&gt;0),MIN((BP!J43+'DRE '!J41-J90),(FCI!J104+FCI!J105+FCI!J106)),0))</f>
        <v>0</v>
      </c>
      <c r="L107" s="460">
        <f>IF(L103&lt;'Painel  de Controle'!$E$32,0,-IF(AND((BP!K43+'DRE '!K41-K90)&gt;0,(FCI!K104+FCI!K105+FCI!K106)&gt;0),MIN((BP!K43+'DRE '!K41-K90),(FCI!K104+FCI!K105+FCI!K106)),0))</f>
        <v>0</v>
      </c>
      <c r="M107" s="357">
        <f>IF(M103&lt;'Painel  de Controle'!$E$32,0,-IF(AND((BP!L43+'DRE '!L41-L90)&gt;0,(FCI!L104+FCI!L105+FCI!L106)&gt;0),MIN((BP!L43+'DRE '!L41-L90),(FCI!L104+FCI!L105+FCI!L106)),0))</f>
        <v>0</v>
      </c>
      <c r="N107" s="357">
        <f>IF(N103&lt;'Painel  de Controle'!$E$32,0,-IF(AND((BP!M43+'DRE '!M41-M90)&gt;0,(FCI!M104+FCI!M105+FCI!M106)&gt;0),MIN((BP!M43+'DRE '!M41-M90),(FCI!M104+FCI!M105+FCI!M106)),0))</f>
        <v>-19542136.915977642</v>
      </c>
      <c r="O107" s="357">
        <f>IF(O103&lt;'Painel  de Controle'!$E$32,0,-IF(AND((BP!N43+'DRE '!N41-N90)&gt;0,(FCI!N104+FCI!N105+FCI!N106)&gt;0),MIN((BP!N43+'DRE '!N41-N90),(FCI!N104+FCI!N105+FCI!N106)),0))</f>
        <v>-21594588.644871097</v>
      </c>
      <c r="P107" s="357">
        <f>IF(P103&lt;'Painel  de Controle'!$E$32,0,-IF(AND((BP!O43+'DRE '!O41-O90)&gt;0,(FCI!O104+FCI!O105+FCI!O106)&gt;0),MIN((BP!O43+'DRE '!O41-O90),(FCI!O104+FCI!O105+FCI!O106)),0))</f>
        <v>-21491731.302939244</v>
      </c>
      <c r="Q107" s="357">
        <f>IF(Q103&lt;'Painel  de Controle'!$E$32,0,-IF(AND((BP!P43+'DRE '!P41-P90)&gt;0,(FCI!P104+FCI!P105+FCI!P106)&gt;0),MIN((BP!P43+'DRE '!P41-P90),(FCI!P104+FCI!P105+FCI!P106)),0))</f>
        <v>-20781986.536201313</v>
      </c>
      <c r="R107" s="357">
        <f>IF(R103&lt;'Painel  de Controle'!$E$32,0,-IF(AND((BP!Q43+'DRE '!Q41-Q90)&gt;0,(FCI!Q104+FCI!Q105+FCI!Q106)&gt;0),MIN((BP!Q43+'DRE '!Q41-Q90),(FCI!Q104+FCI!Q105+FCI!Q106)),0))</f>
        <v>-18110094.909552161</v>
      </c>
      <c r="S107" s="357">
        <f>IF(S103&lt;'Painel  de Controle'!$E$32,0,-IF(AND((BP!R43+'DRE '!R41-R90)&gt;0,(FCI!R104+FCI!R105+FCI!R106)&gt;0),MIN((BP!R43+'DRE '!R41-R90),(FCI!R104+FCI!R105+FCI!R106)),0))</f>
        <v>-20959205.977963012</v>
      </c>
      <c r="T107" s="357">
        <f>IF(T103&lt;'Painel  de Controle'!$E$32,0,-IF(AND((BP!S43+'DRE '!S41-S90)&gt;0,(FCI!S104+FCI!S105+FCI!S106)&gt;0),MIN((BP!S43+'DRE '!S41-S90),(FCI!S104+FCI!S105+FCI!S106)),0))</f>
        <v>-13995739.095671825</v>
      </c>
      <c r="U107" s="357">
        <f>IF(U103&lt;'Painel  de Controle'!$E$32,0,-IF(AND((BP!T43+'DRE '!T41-T90)&gt;0,(FCI!T104+FCI!T105+FCI!T106)&gt;0),MIN((BP!T43+'DRE '!T41-T90),(FCI!T104+FCI!T105+FCI!T106)),0))</f>
        <v>-4859047.5381193385</v>
      </c>
      <c r="V107" s="357">
        <f>IF(V103&lt;'Painel  de Controle'!$E$32,0,-IF(AND((BP!U43+'DRE '!U41-U90)&gt;0,(FCI!U104+FCI!U105+FCI!U106)&gt;0),MIN((BP!U43+'DRE '!U41-U90),(FCI!U104+FCI!U105+FCI!U106)),0))</f>
        <v>-3851444.1239951216</v>
      </c>
      <c r="W107" s="357">
        <f>IF(W103&lt;'Painel  de Controle'!$E$32,0,-IF(AND((BP!V43+'DRE '!V41-V90)&gt;0,(FCI!V104+FCI!V105+FCI!V106)&gt;0),MIN((BP!V43+'DRE '!V41-V90),(FCI!V104+FCI!V105+FCI!V106)),0))</f>
        <v>-27410942.794365298</v>
      </c>
      <c r="X107" s="357">
        <f>IF(X103&lt;'Painel  de Controle'!$E$32,0,-IF(AND((BP!W43+'DRE '!W41-W90)&gt;0,(FCI!W104+FCI!W105+FCI!W106)&gt;0),MIN((BP!W43+'DRE '!W41-W90),(FCI!W104+FCI!W105+FCI!W106)),0))</f>
        <v>-63801869.82259912</v>
      </c>
      <c r="Y107" s="357">
        <f>IF(Y103&lt;'Painel  de Controle'!$E$32,0,-IF(AND((BP!X43+'DRE '!X41-X90)&gt;0,(FCI!X104+FCI!X105+FCI!X106)&gt;0),MIN((BP!X43+'DRE '!X41-X90),(FCI!X104+FCI!X105+FCI!X106)),0))</f>
        <v>-32467546.800828673</v>
      </c>
      <c r="Z107" s="357">
        <f>IF(Z103&lt;'Painel  de Controle'!$E$32,0,-IF(AND((BP!Y43+'DRE '!Y41-Y90)&gt;0,(FCI!Y104+FCI!Y105+FCI!Y106)&gt;0),MIN((BP!Y43+'DRE '!Y41-Y90),(FCI!Y104+FCI!Y105+FCI!Y106)),0))</f>
        <v>-23791415.193492781</v>
      </c>
      <c r="AA107" s="357">
        <f>IF(AA103&lt;'Painel  de Controle'!$E$32,0,-IF(AND((BP!Z43+'DRE '!Z41-Z90)&gt;0,(FCI!Z104+FCI!Z105+FCI!Z106)&gt;0),MIN((BP!Z43+'DRE '!Z41-Z90),(FCI!Z104+FCI!Z105+FCI!Z106)),0))</f>
        <v>-24944521.823144305</v>
      </c>
      <c r="AB107" s="357">
        <f>IF(AB103&lt;'Painel  de Controle'!$E$32,0,-IF(AND((BP!AA43+'DRE '!AA41-AA90)&gt;0,(FCI!AA104+FCI!AA105+FCI!AA106)&gt;0),MIN((BP!AA43+'DRE '!AA41-AA90),(FCI!AA104+FCI!AA105+FCI!AA106)),0))</f>
        <v>-25676994.074470457</v>
      </c>
      <c r="AC107" s="357">
        <f>IF(AC103&lt;'Painel  de Controle'!$E$32,0,-IF(AND((BP!AB43+'DRE '!AB41-AB90)&gt;0,(FCI!AB104+FCI!AB105+FCI!AB106)&gt;0),MIN((BP!AB43+'DRE '!AB41-AB90),(FCI!AB104+FCI!AB105+FCI!AB106)),0))</f>
        <v>-26068612.287844673</v>
      </c>
      <c r="AD107" s="357">
        <f>IF(AD103&lt;'Painel  de Controle'!$E$32,0,-IF(AND((BP!AC43+'DRE '!AC41-AC90)&gt;0,(FCI!AC104+FCI!AC105+FCI!AC106)&gt;0),MIN((BP!AC43+'DRE '!AC41-AC90),(FCI!AC104+FCI!AC105+FCI!AC106)),0))</f>
        <v>-26463069.268472876</v>
      </c>
      <c r="AE107" s="357">
        <f>IF(AE103&lt;'Painel  de Controle'!$E$32,0,-IF(AND((BP!AD43+'DRE '!AD41-AD90)&gt;0,(FCI!AD104+FCI!AD105+FCI!AD106)&gt;0),MIN((BP!AD43+'DRE '!AD41-AD90),(FCI!AD104+FCI!AD105+FCI!AD106)),0))</f>
        <v>-26869673.639394633</v>
      </c>
      <c r="AF107" s="357">
        <f>IF(AF103&lt;'Painel  de Controle'!$E$32,0,-IF(AND((BP!AE43+'DRE '!AE41-AE90)&gt;0,(FCI!AE104+FCI!AE105+FCI!AE106)&gt;0),MIN((BP!AE43+'DRE '!AE41-AE90),(FCI!AE104+FCI!AE105+FCI!AE106)),0))</f>
        <v>-27277319.232703947</v>
      </c>
      <c r="AG107" s="357">
        <f>IF(AG103&lt;'Painel  de Controle'!$E$32,0,-IF(AND((BP!AF43+'DRE '!AF41-AF90)&gt;0,(FCI!AF104+FCI!AF105+FCI!AF106)&gt;0),MIN((BP!AF43+'DRE '!AF41-AF90),(FCI!AF104+FCI!AF105+FCI!AF106)),0))</f>
        <v>-30556683.026612815</v>
      </c>
      <c r="AH107" s="357">
        <f>IF(AH103&lt;'Painel  de Controle'!$E$32,0,-IF(AND((BP!AG43+'DRE '!AG41-AG90)&gt;0,(FCI!AG104+FCI!AG105+FCI!AG106)&gt;0),MIN((BP!AG43+'DRE '!AG41-AG90),(FCI!AG104+FCI!AG105+FCI!AG106)),0))</f>
        <v>-29572627.328904592</v>
      </c>
      <c r="AI107" s="357">
        <f>IF(AI103&lt;'Painel  de Controle'!$E$32,0,-IF(AND((BP!AH43+'DRE '!AH41-AH90)&gt;0,(FCI!AH104+FCI!AH105+FCI!AH106)&gt;0),MIN((BP!AH43+'DRE '!AH41-AH90),(FCI!AH104+FCI!AH105+FCI!AH106)),0))</f>
        <v>-29802177.295906279</v>
      </c>
      <c r="AJ107" s="357">
        <f>IF(AJ103&lt;'Painel  de Controle'!$E$32,0,-IF(AND((BP!AI43+'DRE '!AI41-AI90)&gt;0,(FCI!AI104+FCI!AI105+FCI!AI106)&gt;0),MIN((BP!AI43+'DRE '!AI41-AI90),(FCI!AI104+FCI!AI105+FCI!AI106)),0))</f>
        <v>-30858308.577718899</v>
      </c>
      <c r="AK107" s="357">
        <f>IF(AK103&lt;'Painel  de Controle'!$E$32,0,-IF(AND((BP!AJ43+'DRE '!AJ41-AJ90)&gt;0,(FCI!AJ104+FCI!AJ105+FCI!AJ106)&gt;0),MIN((BP!AJ43+'DRE '!AJ41-AJ90),(FCI!AJ104+FCI!AJ105+FCI!AJ106)),0))</f>
        <v>-39450961.869379804</v>
      </c>
      <c r="AL107" s="357">
        <f>IF(AL103&lt;'Painel  de Controle'!$E$32,0,-IF(AND((BP!AK43+'DRE '!AK41-AK90)&gt;0,(FCI!AK104+FCI!AK105+FCI!AK106)&gt;0),MIN((BP!AK43+'DRE '!AK41-AK90),(FCI!AK104+FCI!AK105+FCI!AK106)),0))</f>
        <v>-40065076.255488329</v>
      </c>
      <c r="AM107" s="357">
        <f>IF(AM103&lt;'Painel  de Controle'!$E$32,0,-IF(AND((BP!AL43+'DRE '!AL41-AL90)&gt;0,(FCI!AL104+FCI!AL105+FCI!AL106)&gt;0),MIN((BP!AL43+'DRE '!AL41-AL90),(FCI!AL104+FCI!AL105+FCI!AL106)),0))</f>
        <v>-37323205.788486667</v>
      </c>
      <c r="AN107" s="357">
        <f>IF(AN103&lt;'Painel  de Controle'!$E$32,0,-IF(AND((BP!AM43+'DRE '!AM41-AM90)&gt;0,(FCI!AM104+FCI!AM105+FCI!AM106)&gt;0),MIN((BP!AM43+'DRE '!AM41-AM90),(FCI!AM104+FCI!AM105+FCI!AM106)),0))</f>
        <v>-37211452.127670661</v>
      </c>
      <c r="AO107" s="357">
        <f>IF(AO103&lt;'Painel  de Controle'!$E$32,0,-IF(AND((BP!AN43+'DRE '!AN41-AN90)&gt;0,(FCI!AN104+FCI!AN105+FCI!AN106)&gt;0),MIN((BP!AN43+'DRE '!AN41-AN90),(FCI!AN104+FCI!AN105+FCI!AN106)),0))</f>
        <v>-37313551.552588746</v>
      </c>
      <c r="AP107" s="357">
        <f>IF(AP103&lt;'Painel  de Controle'!$E$32,0,-IF(AND((BP!AO43+'DRE '!AO41-AO90)&gt;0,(FCI!AO104+FCI!AO105+FCI!AO106)&gt;0),MIN((BP!AO43+'DRE '!AO41-AO90),(FCI!AO104+FCI!AO105+FCI!AO106)),0))</f>
        <v>-37331224.22988458</v>
      </c>
      <c r="AQ107" s="357">
        <f>IF(AQ103&lt;'Painel  de Controle'!$E$32,0,-IF(AND((BP!AP43+'DRE '!AP41-AP90)&gt;0,(FCI!AP104+FCI!AP105+FCI!AP106)&gt;0),MIN((BP!AP43+'DRE '!AP41-AP90),(FCI!AP104+FCI!AP105+FCI!AP106)),0))</f>
        <v>-37338310.123889849</v>
      </c>
    </row>
    <row r="108" spans="1:43" ht="16.5" customHeight="1">
      <c r="A108" s="202"/>
      <c r="B108" s="349" t="s">
        <v>461</v>
      </c>
      <c r="C108" s="349"/>
      <c r="D108" s="349"/>
      <c r="E108" s="454"/>
      <c r="F108" s="454"/>
      <c r="G108" s="456"/>
      <c r="H108" s="456">
        <f>IF(H103&gt;'Painel  de Controle'!$E$26,0,SUM(H104:H107))</f>
        <v>-3090475.1512328759</v>
      </c>
      <c r="I108" s="456">
        <f>IF(I103&gt;'Painel  de Controle'!$E$26,0,SUM(I104:I107))</f>
        <v>0</v>
      </c>
      <c r="J108" s="456">
        <f>IF(J103&gt;'Painel  de Controle'!$E$26,0,SUM(J104:J107))</f>
        <v>0</v>
      </c>
      <c r="K108" s="456">
        <f>IF(K103&gt;'Painel  de Controle'!$E$26,0,SUM(K104:K107))</f>
        <v>0</v>
      </c>
      <c r="L108" s="456">
        <f>IF(L103&gt;'Painel  de Controle'!$E$26,0,SUM(L104:L107))</f>
        <v>40266558.409674585</v>
      </c>
      <c r="M108" s="456">
        <f>IF(M103&gt;'Painel  de Controle'!$E$26,0,SUM(M104:M107))</f>
        <v>59448849.163484327</v>
      </c>
      <c r="N108" s="456">
        <f>IF(N103&gt;'Painel  de Controle'!$E$26,0,SUM(N104:N107))</f>
        <v>44752036.80592379</v>
      </c>
      <c r="O108" s="456">
        <f>IF(O103&gt;'Painel  de Controle'!$E$26,0,SUM(O104:O107))</f>
        <v>33524619.893040102</v>
      </c>
      <c r="P108" s="456">
        <f>IF(P103&gt;'Painel  de Controle'!$E$26,0,SUM(P104:P107))</f>
        <v>22598551.797314949</v>
      </c>
      <c r="Q108" s="456">
        <f>IF(Q103&gt;'Painel  de Controle'!$E$26,0,SUM(Q104:Q107))</f>
        <v>11163752.98246441</v>
      </c>
      <c r="R108" s="456">
        <f>IF(R103&gt;'Painel  de Controle'!$E$26,0,SUM(R104:R107))</f>
        <v>3049427.9944358133</v>
      </c>
      <c r="S108" s="456">
        <f>IF(S103&gt;'Painel  de Controle'!$E$26,0,SUM(S104:S107))</f>
        <v>-6963466.8822911866</v>
      </c>
      <c r="T108" s="456">
        <f>IF(T103&gt;'Painel  de Controle'!$E$26,0,SUM(T104:T107))</f>
        <v>-9136691.5575524867</v>
      </c>
      <c r="U108" s="456">
        <f>IF(U103&gt;'Painel  de Controle'!$E$26,0,SUM(U104:U107))</f>
        <v>-1007603.4141242169</v>
      </c>
      <c r="V108" s="456">
        <f>IF(V103&gt;'Painel  de Controle'!$E$26,0,SUM(V104:V107))</f>
        <v>23559498.670370176</v>
      </c>
      <c r="W108" s="456">
        <f>IF(W103&gt;'Painel  de Controle'!$E$26,0,SUM(W104:W107))</f>
        <v>36390927.028233826</v>
      </c>
      <c r="X108" s="456">
        <f>IF(X103&gt;'Painel  de Controle'!$E$26,0,SUM(X104:X107))</f>
        <v>10269903.172123112</v>
      </c>
      <c r="Y108" s="456">
        <f>IF(Y103&gt;'Painel  de Controle'!$E$26,0,SUM(Y104:Y107))</f>
        <v>14513514.220569424</v>
      </c>
      <c r="Z108" s="456">
        <f>IF(Z103&gt;'Painel  de Controle'!$E$26,0,SUM(Z104:Z107))</f>
        <v>27627182.585484963</v>
      </c>
      <c r="AA108" s="456">
        <f>IF(AA103&gt;'Painel  de Controle'!$E$26,0,SUM(AA104:AA107))</f>
        <v>40060845.111313432</v>
      </c>
      <c r="AB108" s="456">
        <f>IF(AB103&gt;'Painel  de Controle'!$E$26,0,SUM(AB104:AB107))</f>
        <v>52197104.748161688</v>
      </c>
      <c r="AC108" s="456">
        <f>IF(AC103&gt;'Painel  de Controle'!$E$26,0,SUM(AC104:AC107))</f>
        <v>64366953.051492006</v>
      </c>
      <c r="AD108" s="456">
        <f>IF(AD103&gt;'Painel  de Controle'!$E$26,0,SUM(AD104:AD107))</f>
        <v>76569220.817412615</v>
      </c>
      <c r="AE108" s="456">
        <f>IF(AE103&gt;'Painel  de Controle'!$E$26,0,SUM(AE104:AE107))</f>
        <v>88792895.94977653</v>
      </c>
      <c r="AF108" s="456">
        <f>IF(AF103&gt;'Painel  de Controle'!$E$26,0,SUM(AF104:AF107))</f>
        <v>101037671.68219709</v>
      </c>
      <c r="AG108" s="456">
        <f>IF(AG103&gt;'Painel  de Controle'!$E$26,0,SUM(AG104:AG107))</f>
        <v>110432569.40855432</v>
      </c>
      <c r="AH108" s="456">
        <f>IF(AH103&gt;'Painel  de Controle'!$E$26,0,SUM(AH104:AH107))</f>
        <v>121136792.94277516</v>
      </c>
      <c r="AI108" s="456">
        <f>IF(AI103&gt;'Painel  de Controle'!$E$26,0,SUM(AI104:AI107))</f>
        <v>131838767.56726775</v>
      </c>
      <c r="AJ108" s="456">
        <f>IF(AJ103&gt;'Painel  de Controle'!$E$26,0,SUM(AJ104:AJ107))</f>
        <v>139828847.25635773</v>
      </c>
      <c r="AK108" s="456">
        <f>IF(AK103&gt;'Painel  de Controle'!$E$26,0,SUM(AK104:AK107))</f>
        <v>138211541.9354136</v>
      </c>
      <c r="AL108" s="456">
        <f>IF(AL103&gt;'Painel  de Controle'!$E$26,0,SUM(AL104:AL107))</f>
        <v>135809706.92033562</v>
      </c>
      <c r="AM108" s="456">
        <f>IF(AM103&gt;'Painel  de Controle'!$E$26,0,SUM(AM104:AM107))</f>
        <v>136064339.06555378</v>
      </c>
      <c r="AN108" s="456">
        <f>IF(AN103&gt;'Painel  de Controle'!$E$26,0,SUM(AN104:AN107))</f>
        <v>136443600.33101487</v>
      </c>
      <c r="AO108" s="456">
        <f>IF(AO103&gt;'Painel  de Controle'!$E$26,0,SUM(AO104:AO107))</f>
        <v>136734248.87415379</v>
      </c>
      <c r="AP108" s="456">
        <f>IF(AP103&gt;'Painel  de Controle'!$E$26,0,SUM(AP104:AP107))</f>
        <v>137017286.90963513</v>
      </c>
      <c r="AQ108" s="456">
        <f>IF(AQ103&gt;'Painel  de Controle'!$E$26,0,SUM(AQ104:AQ107))</f>
        <v>140733004.04014087</v>
      </c>
    </row>
    <row r="109" spans="1:43" ht="16.5" customHeight="1">
      <c r="A109" s="202"/>
      <c r="B109" s="202"/>
      <c r="C109" s="202"/>
      <c r="D109" s="202"/>
      <c r="E109" s="347"/>
      <c r="F109" s="34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/>
      <c r="AI109" s="357"/>
      <c r="AJ109" s="357"/>
      <c r="AK109" s="357"/>
      <c r="AL109" s="357"/>
      <c r="AM109" s="357"/>
      <c r="AN109" s="357"/>
      <c r="AO109" s="357"/>
      <c r="AP109" s="357"/>
      <c r="AQ109" s="357"/>
    </row>
    <row r="110" spans="1:43" ht="14.25" customHeight="1" outlineLevel="1">
      <c r="A110" s="202"/>
      <c r="B110" s="202" t="s">
        <v>462</v>
      </c>
      <c r="C110" s="202"/>
      <c r="D110" s="202"/>
      <c r="E110" s="347"/>
      <c r="F110" s="34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7"/>
      <c r="AC110" s="357"/>
      <c r="AD110" s="357"/>
      <c r="AE110" s="357"/>
      <c r="AF110" s="357"/>
      <c r="AG110" s="357"/>
      <c r="AH110" s="357"/>
      <c r="AI110" s="357"/>
      <c r="AJ110" s="357"/>
      <c r="AK110" s="357"/>
      <c r="AL110" s="357"/>
      <c r="AM110" s="357"/>
      <c r="AN110" s="357"/>
      <c r="AO110" s="357"/>
      <c r="AP110" s="357"/>
      <c r="AQ110" s="357"/>
    </row>
    <row r="111" spans="1:43" ht="9.75" customHeight="1" outlineLevel="1">
      <c r="A111" s="202"/>
      <c r="B111" s="202"/>
      <c r="C111" s="202"/>
      <c r="D111" s="202"/>
      <c r="E111" s="347"/>
      <c r="F111" s="34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</row>
    <row r="112" spans="1:43" ht="14.25" customHeight="1" outlineLevel="1">
      <c r="A112" s="202"/>
      <c r="B112" s="326" t="s">
        <v>463</v>
      </c>
      <c r="C112" s="326"/>
      <c r="D112" s="326"/>
      <c r="E112" s="347"/>
      <c r="F112" s="347"/>
      <c r="G112" s="357"/>
      <c r="H112" s="357">
        <f>BP!G43+'DRE '!H41-H90</f>
        <v>-3510091.2628571424</v>
      </c>
      <c r="I112" s="357">
        <f>BP!H43+'DRE '!I41-I90</f>
        <v>4728398.6634881394</v>
      </c>
      <c r="J112" s="357">
        <f>BP!I43+'DRE '!J41-J90</f>
        <v>-6669318.6283026477</v>
      </c>
      <c r="K112" s="357">
        <f>BP!J43+'DRE '!K41-K90</f>
        <v>-32541322.519869618</v>
      </c>
      <c r="L112" s="357">
        <f>BP!K43+'DRE '!L41-L90</f>
        <v>-15566436.091112681</v>
      </c>
      <c r="M112" s="357">
        <f>BP!L43+'DRE '!M41-M90</f>
        <v>1987850.4124324804</v>
      </c>
      <c r="N112" s="357">
        <f>BP!M43+'DRE '!N41-N90</f>
        <v>21562287.98664061</v>
      </c>
      <c r="O112" s="357">
        <f>BP!N43+'DRE '!O41-O90</f>
        <v>22553235.509236656</v>
      </c>
      <c r="P112" s="357">
        <f>BP!O43+'DRE '!P41-P90</f>
        <v>21616182.351753056</v>
      </c>
      <c r="Q112" s="357">
        <f>BP!P43+'DRE '!Q41-Q90</f>
        <v>19508266.247283649</v>
      </c>
      <c r="R112" s="357">
        <f>BP!Q43+'DRE '!R41-R90</f>
        <v>18897790.299298745</v>
      </c>
      <c r="S112" s="357">
        <f>BP!R43+'DRE '!S41-S90</f>
        <v>21857535.70579458</v>
      </c>
      <c r="T112" s="357">
        <f>BP!S43+'DRE '!T41-T90</f>
        <v>22803241.62426015</v>
      </c>
      <c r="U112" s="357">
        <f>BP!T43+'DRE '!U41-U90</f>
        <v>31808694.727037635</v>
      </c>
      <c r="V112" s="357">
        <f>BP!U43+'DRE '!V41-V90</f>
        <v>51267003.230734348</v>
      </c>
      <c r="W112" s="357">
        <f>BP!V43+'DRE '!W41-W90</f>
        <v>72616240.112245247</v>
      </c>
      <c r="X112" s="357">
        <f>BP!W43+'DRE '!X41-X90</f>
        <v>70737356.970653877</v>
      </c>
      <c r="Y112" s="357">
        <f>BP!X43+'DRE '!Y41-Y90</f>
        <v>31597224.571188103</v>
      </c>
      <c r="Z112" s="357">
        <f>BP!Y43+'DRE '!Z41-Z90</f>
        <v>23932807.393498261</v>
      </c>
      <c r="AA112" s="357">
        <f>BP!Z43+'DRE '!AA41-AA90</f>
        <v>25381454.048810121</v>
      </c>
      <c r="AB112" s="357">
        <f>BP!AA43+'DRE '!AB41-AB90</f>
        <v>26091269.293990448</v>
      </c>
      <c r="AC112" s="357">
        <f>BP!AB43+'DRE '!AC41-AC90</f>
        <v>26472978.387918796</v>
      </c>
      <c r="AD112" s="357">
        <f>BP!AC43+'DRE '!AD41-AD90</f>
        <v>26868554.503970794</v>
      </c>
      <c r="AE112" s="357">
        <f>BP!AD43+'DRE '!AE41-AE90</f>
        <v>27276239.053798281</v>
      </c>
      <c r="AF112" s="357">
        <f>BP!AE43+'DRE '!AF41-AF90</f>
        <v>29120283.836860176</v>
      </c>
      <c r="AG112" s="357">
        <f>BP!AF43+'DRE '!AG41-AG90</f>
        <v>30986137.479836844</v>
      </c>
      <c r="AH112" s="357">
        <f>BP!AG43+'DRE '!AH41-AH90</f>
        <v>29902129.539017413</v>
      </c>
      <c r="AI112" s="357">
        <f>BP!AH43+'DRE '!AI41-AI90</f>
        <v>30494994.041869029</v>
      </c>
      <c r="AJ112" s="357">
        <f>BP!AI43+'DRE '!AJ41-AJ90</f>
        <v>35501043.596530721</v>
      </c>
      <c r="AK112" s="357">
        <f>BP!AJ43+'DRE '!AK41-AK90</f>
        <v>42079386.571839981</v>
      </c>
      <c r="AL112" s="357">
        <f>BP!AK43+'DRE '!AL41-AL90</f>
        <v>40008353.373217531</v>
      </c>
      <c r="AM112" s="357">
        <f>BP!AL43+'DRE '!AM41-AM90</f>
        <v>37238967.51694335</v>
      </c>
      <c r="AN112" s="357">
        <f>BP!AM43+'DRE '!AN41-AN90</f>
        <v>37220382.704358026</v>
      </c>
      <c r="AO112" s="357">
        <f>BP!AN43+'DRE '!AO41-AO90</f>
        <v>37326853.179580286</v>
      </c>
      <c r="AP112" s="357">
        <f>BP!AO43+'DRE '!AP41-AP90</f>
        <v>37341417.990383074</v>
      </c>
      <c r="AQ112" s="357">
        <f>BP!AP43+'DRE '!AQ41-AQ90</f>
        <v>40775815.691108562</v>
      </c>
    </row>
    <row r="113" spans="1:43" ht="14.25" customHeight="1" outlineLevel="1">
      <c r="A113" s="202"/>
      <c r="B113" s="326" t="s">
        <v>464</v>
      </c>
      <c r="C113" s="326"/>
      <c r="D113" s="326"/>
      <c r="E113" s="347"/>
      <c r="F113" s="347"/>
      <c r="G113" s="357"/>
      <c r="H113" s="357">
        <f>FCI!H104+FCI!H105+FCI!H106</f>
        <v>-3090475.1512328759</v>
      </c>
      <c r="I113" s="357">
        <f>FCI!I104+FCI!I105+FCI!I106</f>
        <v>0</v>
      </c>
      <c r="J113" s="357">
        <f>FCI!J104+FCI!J105+FCI!J106</f>
        <v>0</v>
      </c>
      <c r="K113" s="357">
        <f>FCI!K104+FCI!K105+FCI!K106</f>
        <v>0</v>
      </c>
      <c r="L113" s="357">
        <f>FCI!L104+FCI!L105+FCI!L106</f>
        <v>40266558.409674585</v>
      </c>
      <c r="M113" s="357">
        <f>FCI!M104+FCI!M105+FCI!M106</f>
        <v>59448849.163484327</v>
      </c>
      <c r="N113" s="357">
        <f>FCI!N104+FCI!N105+FCI!N106</f>
        <v>64294173.721901432</v>
      </c>
      <c r="O113" s="357">
        <f>FCI!O104+FCI!O105+FCI!O106</f>
        <v>55119208.537911199</v>
      </c>
      <c r="P113" s="357">
        <f>FCI!P104+FCI!P105+FCI!P106</f>
        <v>44090283.100254193</v>
      </c>
      <c r="Q113" s="357">
        <f>FCI!Q104+FCI!Q105+FCI!Q106</f>
        <v>31945739.518665724</v>
      </c>
      <c r="R113" s="357">
        <f>FCI!R104+FCI!R105+FCI!R106</f>
        <v>21159522.903987974</v>
      </c>
      <c r="S113" s="357">
        <f>FCI!S104+FCI!S105+FCI!S106</f>
        <v>13995739.095671825</v>
      </c>
      <c r="T113" s="357">
        <f>FCI!T104+FCI!T105+FCI!T106</f>
        <v>4859047.5381193385</v>
      </c>
      <c r="U113" s="357">
        <f>FCI!U104+FCI!U105+FCI!U106</f>
        <v>3851444.1239951216</v>
      </c>
      <c r="V113" s="357">
        <f>FCI!V104+FCI!V105+FCI!V106</f>
        <v>27410942.794365298</v>
      </c>
      <c r="W113" s="357">
        <f>FCI!W104+FCI!W105+FCI!W106</f>
        <v>63801869.82259912</v>
      </c>
      <c r="X113" s="357">
        <f>FCI!X104+FCI!X105+FCI!X106</f>
        <v>74071772.994722232</v>
      </c>
      <c r="Y113" s="357">
        <f>FCI!Y104+FCI!Y105+FCI!Y106</f>
        <v>46981061.021398097</v>
      </c>
      <c r="Z113" s="357">
        <f>FCI!Z104+FCI!Z105+FCI!Z106</f>
        <v>51418597.778977744</v>
      </c>
      <c r="AA113" s="357">
        <f>FCI!AA104+FCI!AA105+FCI!AA106</f>
        <v>65005366.934457734</v>
      </c>
      <c r="AB113" s="357">
        <f>FCI!AB104+FCI!AB105+FCI!AB106</f>
        <v>77874098.822632149</v>
      </c>
      <c r="AC113" s="357">
        <f>FCI!AC104+FCI!AC105+FCI!AC106</f>
        <v>90435565.339336678</v>
      </c>
      <c r="AD113" s="357">
        <f>FCI!AD104+FCI!AD105+FCI!AD106</f>
        <v>103032290.08588549</v>
      </c>
      <c r="AE113" s="357">
        <f>FCI!AE104+FCI!AE105+FCI!AE106</f>
        <v>115662569.58917116</v>
      </c>
      <c r="AF113" s="357">
        <f>FCI!AF104+FCI!AF105+FCI!AF106</f>
        <v>128314990.91490105</v>
      </c>
      <c r="AG113" s="357">
        <f>FCI!AG104+FCI!AG105+FCI!AG106</f>
        <v>140989252.43516713</v>
      </c>
      <c r="AH113" s="357">
        <f>FCI!AH104+FCI!AH105+FCI!AH106</f>
        <v>150709420.27167976</v>
      </c>
      <c r="AI113" s="357">
        <f>FCI!AI104+FCI!AI105+FCI!AI106</f>
        <v>161640944.86317402</v>
      </c>
      <c r="AJ113" s="357">
        <f>FCI!AJ104+FCI!AJ105+FCI!AJ106</f>
        <v>170687155.83407661</v>
      </c>
      <c r="AK113" s="357">
        <f>FCI!AK104+FCI!AK105+FCI!AK106</f>
        <v>177662503.80479339</v>
      </c>
      <c r="AL113" s="357">
        <f>FCI!AL104+FCI!AL105+FCI!AL106</f>
        <v>175874783.17582396</v>
      </c>
      <c r="AM113" s="357">
        <f>FCI!AM104+FCI!AM105+FCI!AM106</f>
        <v>173387544.85404044</v>
      </c>
      <c r="AN113" s="357">
        <f>FCI!AN104+FCI!AN105+FCI!AN106</f>
        <v>173655052.45868552</v>
      </c>
      <c r="AO113" s="357">
        <f>FCI!AO104+FCI!AO105+FCI!AO106</f>
        <v>174047800.42674255</v>
      </c>
      <c r="AP113" s="357">
        <f>FCI!AP104+FCI!AP105+FCI!AP106</f>
        <v>174348511.13951972</v>
      </c>
      <c r="AQ113" s="357">
        <f>FCI!AQ104+FCI!AQ105+FCI!AQ106</f>
        <v>178071314.16403073</v>
      </c>
    </row>
    <row r="114" spans="1:43" ht="12.75" customHeight="1" outlineLevel="1">
      <c r="A114" s="202"/>
      <c r="B114" s="202"/>
      <c r="C114" s="202"/>
      <c r="D114" s="202"/>
      <c r="E114" s="347"/>
      <c r="F114" s="34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</row>
    <row r="115" spans="1:43" ht="9.75" customHeight="1">
      <c r="A115" s="202"/>
      <c r="B115" s="202"/>
      <c r="C115" s="202"/>
      <c r="D115" s="202"/>
      <c r="E115" s="347"/>
      <c r="F115" s="34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/>
      <c r="AD115" s="357"/>
      <c r="AE115" s="357"/>
      <c r="AF115" s="357"/>
      <c r="AG115" s="357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7"/>
    </row>
    <row r="116" spans="1:43" ht="9.75" customHeight="1">
      <c r="A116" s="202"/>
      <c r="B116" s="202"/>
      <c r="C116" s="202"/>
      <c r="D116" s="202"/>
      <c r="E116" s="347"/>
      <c r="F116" s="34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/>
      <c r="AD116" s="357"/>
      <c r="AE116" s="357"/>
      <c r="AF116" s="357"/>
      <c r="AG116" s="357"/>
      <c r="AH116" s="357"/>
      <c r="AI116" s="357"/>
      <c r="AJ116" s="357"/>
      <c r="AK116" s="357"/>
      <c r="AL116" s="357"/>
      <c r="AM116" s="357"/>
      <c r="AN116" s="357"/>
      <c r="AO116" s="357"/>
      <c r="AP116" s="357"/>
      <c r="AQ116" s="357"/>
    </row>
    <row r="117" spans="1:43" ht="9.75" customHeight="1">
      <c r="A117" s="202"/>
      <c r="B117" s="202"/>
      <c r="C117" s="202"/>
      <c r="D117" s="202"/>
      <c r="E117" s="347"/>
      <c r="F117" s="34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</row>
    <row r="118" spans="1:43" ht="9.75" customHeight="1">
      <c r="A118" s="202"/>
      <c r="B118" s="202"/>
      <c r="C118" s="202"/>
      <c r="D118" s="202"/>
      <c r="E118" s="347"/>
      <c r="F118" s="347"/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</row>
    <row r="119" spans="1:43" ht="16.5" customHeight="1">
      <c r="A119" s="202"/>
      <c r="B119" s="202"/>
      <c r="C119" s="202"/>
      <c r="D119" s="202"/>
      <c r="E119" s="347"/>
      <c r="F119" s="34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</row>
    <row r="120" spans="1:43" ht="16.5" hidden="1" customHeight="1">
      <c r="A120" s="202"/>
      <c r="B120" s="202"/>
      <c r="C120" s="202"/>
      <c r="D120" s="202"/>
      <c r="E120" s="347"/>
      <c r="F120" s="347"/>
      <c r="G120" s="357"/>
      <c r="H120" s="461"/>
      <c r="I120" s="357"/>
      <c r="J120" s="357"/>
      <c r="K120" s="357"/>
      <c r="L120" s="357"/>
      <c r="M120" s="357"/>
      <c r="N120" s="357"/>
      <c r="O120" s="357"/>
      <c r="P120" s="357"/>
      <c r="Q120" s="357"/>
      <c r="R120" s="357"/>
      <c r="S120" s="357"/>
      <c r="T120" s="357"/>
      <c r="U120" s="357"/>
      <c r="V120" s="357"/>
      <c r="W120" s="357"/>
      <c r="X120" s="357"/>
      <c r="Y120" s="357"/>
      <c r="Z120" s="357"/>
      <c r="AA120" s="357"/>
      <c r="AB120" s="357"/>
      <c r="AC120" s="357"/>
      <c r="AD120" s="357"/>
      <c r="AE120" s="357"/>
      <c r="AF120" s="357"/>
      <c r="AG120" s="357"/>
      <c r="AH120" s="357"/>
      <c r="AI120" s="357"/>
      <c r="AJ120" s="357"/>
      <c r="AK120" s="357"/>
      <c r="AL120" s="357"/>
      <c r="AM120" s="357"/>
      <c r="AN120" s="357"/>
      <c r="AO120" s="357"/>
      <c r="AP120" s="357"/>
      <c r="AQ120" s="357"/>
    </row>
    <row r="121" spans="1:43" ht="16.5" hidden="1" customHeight="1">
      <c r="A121" s="202"/>
      <c r="B121" s="202"/>
      <c r="C121" s="202"/>
      <c r="D121" s="202"/>
      <c r="E121" s="347"/>
      <c r="F121" s="34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57"/>
      <c r="S121" s="357"/>
      <c r="T121" s="357"/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</row>
    <row r="122" spans="1:43" ht="16.5" hidden="1" customHeight="1">
      <c r="A122" s="202"/>
      <c r="B122" s="202"/>
      <c r="C122" s="202"/>
      <c r="D122" s="202"/>
      <c r="E122" s="347"/>
      <c r="F122" s="347"/>
      <c r="G122" s="357"/>
      <c r="H122" s="462"/>
      <c r="I122" s="462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</row>
    <row r="123" spans="1:43" ht="16.5" hidden="1" customHeight="1">
      <c r="A123" s="202"/>
      <c r="B123" s="202"/>
      <c r="C123" s="202"/>
      <c r="D123" s="202"/>
      <c r="E123" s="347"/>
      <c r="F123" s="347"/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Q123" s="357"/>
      <c r="R123" s="357"/>
      <c r="S123" s="357"/>
      <c r="T123" s="357"/>
      <c r="U123" s="357"/>
      <c r="V123" s="357"/>
      <c r="W123" s="357"/>
      <c r="X123" s="357"/>
      <c r="Y123" s="357"/>
      <c r="Z123" s="357"/>
      <c r="AA123" s="357"/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</row>
    <row r="124" spans="1:43" ht="16.5" hidden="1" customHeight="1">
      <c r="A124" s="202"/>
      <c r="B124" s="202"/>
      <c r="C124" s="202"/>
      <c r="D124" s="202"/>
      <c r="E124" s="347"/>
      <c r="F124" s="347"/>
      <c r="G124" s="357"/>
      <c r="H124" s="462"/>
      <c r="I124" s="357"/>
      <c r="J124" s="357"/>
      <c r="K124" s="357"/>
      <c r="L124" s="357"/>
      <c r="M124" s="357"/>
      <c r="N124" s="357"/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7"/>
      <c r="AC124" s="357"/>
      <c r="AD124" s="357"/>
      <c r="AE124" s="357"/>
      <c r="AF124" s="357"/>
      <c r="AG124" s="357"/>
      <c r="AH124" s="357"/>
      <c r="AI124" s="357"/>
      <c r="AJ124" s="357"/>
      <c r="AK124" s="357"/>
      <c r="AL124" s="357"/>
      <c r="AM124" s="357"/>
      <c r="AN124" s="357"/>
      <c r="AO124" s="357"/>
      <c r="AP124" s="357"/>
      <c r="AQ124" s="357"/>
    </row>
    <row r="125" spans="1:43" ht="17.25" hidden="1" customHeight="1">
      <c r="A125" s="202"/>
      <c r="B125" s="202"/>
      <c r="C125" s="202"/>
      <c r="D125" s="202"/>
      <c r="E125" s="347"/>
      <c r="F125" s="347"/>
      <c r="G125" s="357"/>
      <c r="H125" s="357"/>
      <c r="I125" s="357"/>
      <c r="J125" s="357"/>
      <c r="K125" s="357"/>
      <c r="L125" s="357"/>
      <c r="M125" s="357"/>
      <c r="N125" s="357"/>
      <c r="O125" s="357"/>
      <c r="P125" s="357"/>
      <c r="Q125" s="357"/>
      <c r="R125" s="357"/>
      <c r="S125" s="357"/>
      <c r="T125" s="357"/>
      <c r="U125" s="357"/>
      <c r="V125" s="357"/>
      <c r="W125" s="357"/>
      <c r="X125" s="357"/>
      <c r="Y125" s="357"/>
      <c r="Z125" s="357"/>
      <c r="AA125" s="357"/>
      <c r="AB125" s="357"/>
      <c r="AC125" s="357"/>
      <c r="AD125" s="357"/>
      <c r="AE125" s="357"/>
      <c r="AF125" s="357"/>
      <c r="AG125" s="357"/>
      <c r="AH125" s="357"/>
      <c r="AI125" s="357"/>
      <c r="AJ125" s="357"/>
      <c r="AK125" s="357"/>
      <c r="AL125" s="357"/>
      <c r="AM125" s="357"/>
      <c r="AN125" s="357"/>
      <c r="AO125" s="357"/>
      <c r="AP125" s="357"/>
      <c r="AQ125" s="357"/>
    </row>
    <row r="126" spans="1:43" ht="17.25" hidden="1" customHeight="1">
      <c r="A126" s="202"/>
      <c r="B126" s="202"/>
      <c r="C126" s="202"/>
      <c r="D126" s="202"/>
      <c r="E126" s="347"/>
      <c r="F126" s="347"/>
      <c r="G126" s="357"/>
      <c r="H126" s="357"/>
      <c r="I126" s="357"/>
      <c r="J126" s="357"/>
      <c r="K126" s="357"/>
      <c r="L126" s="357"/>
      <c r="M126" s="357"/>
      <c r="N126" s="357"/>
      <c r="O126" s="357"/>
      <c r="P126" s="357"/>
      <c r="Q126" s="357"/>
      <c r="R126" s="357"/>
      <c r="S126" s="357"/>
      <c r="T126" s="357"/>
      <c r="U126" s="357"/>
      <c r="V126" s="357"/>
      <c r="W126" s="357"/>
      <c r="X126" s="357"/>
      <c r="Y126" s="357"/>
      <c r="Z126" s="357"/>
      <c r="AA126" s="357"/>
      <c r="AB126" s="357"/>
      <c r="AC126" s="357"/>
      <c r="AD126" s="357"/>
      <c r="AE126" s="357"/>
      <c r="AF126" s="357"/>
      <c r="AG126" s="357"/>
      <c r="AH126" s="357"/>
      <c r="AI126" s="357"/>
      <c r="AJ126" s="357"/>
      <c r="AK126" s="357"/>
      <c r="AL126" s="357"/>
      <c r="AM126" s="357"/>
      <c r="AN126" s="357"/>
      <c r="AO126" s="357"/>
      <c r="AP126" s="357"/>
      <c r="AQ126" s="357"/>
    </row>
    <row r="127" spans="1:43" ht="17.25" hidden="1" customHeight="1">
      <c r="A127" s="202"/>
      <c r="B127" s="202"/>
      <c r="C127" s="202"/>
      <c r="D127" s="202"/>
      <c r="E127" s="347"/>
      <c r="F127" s="347"/>
      <c r="G127" s="357"/>
      <c r="H127" s="357"/>
      <c r="I127" s="357"/>
      <c r="J127" s="357"/>
      <c r="K127" s="357"/>
      <c r="L127" s="357"/>
      <c r="M127" s="357"/>
      <c r="N127" s="357"/>
      <c r="O127" s="357"/>
      <c r="P127" s="357"/>
      <c r="Q127" s="357"/>
      <c r="R127" s="357"/>
      <c r="S127" s="357"/>
      <c r="T127" s="357"/>
      <c r="U127" s="357"/>
      <c r="V127" s="357"/>
      <c r="W127" s="357"/>
      <c r="X127" s="357"/>
      <c r="Y127" s="357"/>
      <c r="Z127" s="357"/>
      <c r="AA127" s="357"/>
      <c r="AB127" s="357"/>
      <c r="AC127" s="357"/>
      <c r="AD127" s="357"/>
      <c r="AE127" s="357"/>
      <c r="AF127" s="357"/>
      <c r="AG127" s="357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7"/>
    </row>
    <row r="128" spans="1:43" ht="17.25" hidden="1" customHeight="1">
      <c r="A128" s="202"/>
      <c r="B128" s="202"/>
      <c r="C128" s="202"/>
      <c r="D128" s="202"/>
      <c r="E128" s="347"/>
      <c r="F128" s="347"/>
      <c r="G128" s="357"/>
      <c r="H128" s="357"/>
      <c r="I128" s="357"/>
      <c r="J128" s="357"/>
      <c r="K128" s="357"/>
      <c r="L128" s="357"/>
      <c r="M128" s="357"/>
      <c r="N128" s="357"/>
      <c r="O128" s="357"/>
      <c r="P128" s="357"/>
      <c r="Q128" s="357"/>
      <c r="R128" s="357"/>
      <c r="S128" s="357"/>
      <c r="T128" s="357"/>
      <c r="U128" s="357"/>
      <c r="V128" s="357"/>
      <c r="W128" s="357"/>
      <c r="X128" s="357"/>
      <c r="Y128" s="357"/>
      <c r="Z128" s="357"/>
      <c r="AA128" s="357"/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7"/>
      <c r="AL128" s="357"/>
      <c r="AM128" s="357"/>
      <c r="AN128" s="357"/>
      <c r="AO128" s="357"/>
      <c r="AP128" s="357"/>
      <c r="AQ128" s="357"/>
    </row>
    <row r="129" spans="1:43" ht="17.25" hidden="1" customHeight="1">
      <c r="A129" s="202"/>
      <c r="B129" s="202"/>
      <c r="C129" s="202"/>
      <c r="D129" s="202"/>
      <c r="E129" s="347"/>
      <c r="F129" s="347"/>
      <c r="G129" s="357"/>
      <c r="H129" s="357"/>
      <c r="I129" s="357"/>
      <c r="J129" s="357"/>
      <c r="K129" s="357"/>
      <c r="L129" s="357"/>
      <c r="M129" s="357"/>
      <c r="N129" s="357"/>
      <c r="O129" s="357"/>
      <c r="P129" s="357"/>
      <c r="Q129" s="357"/>
      <c r="R129" s="357"/>
      <c r="S129" s="357"/>
      <c r="T129" s="357"/>
      <c r="U129" s="357"/>
      <c r="V129" s="357"/>
      <c r="W129" s="357"/>
      <c r="X129" s="357"/>
      <c r="Y129" s="357"/>
      <c r="Z129" s="357"/>
      <c r="AA129" s="357"/>
      <c r="AB129" s="357"/>
      <c r="AC129" s="357"/>
      <c r="AD129" s="357"/>
      <c r="AE129" s="357"/>
      <c r="AF129" s="357"/>
      <c r="AG129" s="357"/>
      <c r="AH129" s="357"/>
      <c r="AI129" s="357"/>
      <c r="AJ129" s="357"/>
      <c r="AK129" s="357"/>
      <c r="AL129" s="357"/>
      <c r="AM129" s="357"/>
      <c r="AN129" s="357"/>
      <c r="AO129" s="357"/>
      <c r="AP129" s="357"/>
      <c r="AQ129" s="357"/>
    </row>
    <row r="130" spans="1:43" ht="17.25" hidden="1" customHeight="1">
      <c r="A130" s="202"/>
      <c r="B130" s="202"/>
      <c r="C130" s="202"/>
      <c r="D130" s="202"/>
      <c r="E130" s="347"/>
      <c r="F130" s="347"/>
      <c r="G130" s="357"/>
      <c r="H130" s="357"/>
      <c r="I130" s="357"/>
      <c r="J130" s="357"/>
      <c r="K130" s="357"/>
      <c r="L130" s="357"/>
      <c r="M130" s="357"/>
      <c r="N130" s="357"/>
      <c r="O130" s="357"/>
      <c r="P130" s="357"/>
      <c r="Q130" s="357"/>
      <c r="R130" s="357"/>
      <c r="S130" s="357"/>
      <c r="T130" s="357"/>
      <c r="U130" s="357"/>
      <c r="V130" s="357"/>
      <c r="W130" s="357"/>
      <c r="X130" s="357"/>
      <c r="Y130" s="357"/>
      <c r="Z130" s="357"/>
      <c r="AA130" s="357"/>
      <c r="AB130" s="357"/>
      <c r="AC130" s="357"/>
      <c r="AD130" s="357"/>
      <c r="AE130" s="357"/>
      <c r="AF130" s="357"/>
      <c r="AG130" s="357"/>
      <c r="AH130" s="357"/>
      <c r="AI130" s="357"/>
      <c r="AJ130" s="357"/>
      <c r="AK130" s="357"/>
      <c r="AL130" s="357"/>
      <c r="AM130" s="357"/>
      <c r="AN130" s="357"/>
      <c r="AO130" s="357"/>
      <c r="AP130" s="357"/>
      <c r="AQ130" s="357"/>
    </row>
    <row r="131" spans="1:43" ht="17.25" hidden="1" customHeight="1">
      <c r="A131" s="202"/>
      <c r="B131" s="202"/>
      <c r="C131" s="202"/>
      <c r="D131" s="202"/>
      <c r="E131" s="347"/>
      <c r="F131" s="34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7"/>
      <c r="AC131" s="357"/>
      <c r="AD131" s="357"/>
      <c r="AE131" s="357"/>
      <c r="AF131" s="357"/>
      <c r="AG131" s="357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7"/>
    </row>
    <row r="132" spans="1:43" ht="17.25" hidden="1" customHeight="1">
      <c r="A132" s="202"/>
      <c r="B132" s="202"/>
      <c r="C132" s="202"/>
      <c r="D132" s="202"/>
      <c r="E132" s="347"/>
      <c r="F132" s="34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</row>
    <row r="133" spans="1:43" ht="17.25" hidden="1" customHeight="1">
      <c r="A133" s="202"/>
      <c r="B133" s="202"/>
      <c r="C133" s="202"/>
      <c r="D133" s="202"/>
      <c r="E133" s="347"/>
      <c r="F133" s="347"/>
      <c r="G133" s="357"/>
      <c r="H133" s="357"/>
      <c r="I133" s="357"/>
      <c r="J133" s="357"/>
      <c r="K133" s="357"/>
      <c r="L133" s="357"/>
      <c r="M133" s="357"/>
      <c r="N133" s="357"/>
      <c r="O133" s="357"/>
      <c r="P133" s="357"/>
      <c r="Q133" s="357"/>
      <c r="R133" s="357"/>
      <c r="S133" s="357"/>
      <c r="T133" s="357"/>
      <c r="U133" s="357"/>
      <c r="V133" s="357"/>
      <c r="W133" s="357"/>
      <c r="X133" s="357"/>
      <c r="Y133" s="357"/>
      <c r="Z133" s="357"/>
      <c r="AA133" s="357"/>
      <c r="AB133" s="357"/>
      <c r="AC133" s="357"/>
      <c r="AD133" s="357"/>
      <c r="AE133" s="357"/>
      <c r="AF133" s="357"/>
      <c r="AG133" s="357"/>
      <c r="AH133" s="357"/>
      <c r="AI133" s="357"/>
      <c r="AJ133" s="357"/>
      <c r="AK133" s="357"/>
      <c r="AL133" s="357"/>
      <c r="AM133" s="357"/>
      <c r="AN133" s="357"/>
      <c r="AO133" s="357"/>
      <c r="AP133" s="357"/>
      <c r="AQ133" s="357"/>
    </row>
    <row r="134" spans="1:43" ht="17.25" hidden="1" customHeight="1">
      <c r="A134" s="202"/>
      <c r="B134" s="202"/>
      <c r="C134" s="202"/>
      <c r="D134" s="202"/>
      <c r="E134" s="347"/>
      <c r="F134" s="347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7"/>
      <c r="R134" s="357"/>
      <c r="S134" s="357"/>
      <c r="T134" s="357"/>
      <c r="U134" s="357"/>
      <c r="V134" s="357"/>
      <c r="W134" s="357"/>
      <c r="X134" s="357"/>
      <c r="Y134" s="357"/>
      <c r="Z134" s="357"/>
      <c r="AA134" s="357"/>
      <c r="AB134" s="357"/>
      <c r="AC134" s="357"/>
      <c r="AD134" s="357"/>
      <c r="AE134" s="357"/>
      <c r="AF134" s="357"/>
      <c r="AG134" s="357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</row>
    <row r="135" spans="1:43" ht="17.25" hidden="1" customHeight="1">
      <c r="A135" s="202"/>
      <c r="B135" s="202"/>
      <c r="C135" s="202"/>
      <c r="D135" s="202"/>
      <c r="E135" s="347"/>
      <c r="F135" s="347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/>
      <c r="T135" s="357"/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57"/>
      <c r="AI135" s="357"/>
      <c r="AJ135" s="357"/>
      <c r="AK135" s="357"/>
      <c r="AL135" s="357"/>
      <c r="AM135" s="357"/>
      <c r="AN135" s="357"/>
      <c r="AO135" s="357"/>
      <c r="AP135" s="357"/>
      <c r="AQ135" s="357"/>
    </row>
    <row r="136" spans="1:43" ht="17.25" hidden="1" customHeight="1">
      <c r="A136" s="202"/>
      <c r="B136" s="202"/>
      <c r="C136" s="202"/>
      <c r="D136" s="202"/>
      <c r="E136" s="347"/>
      <c r="F136" s="34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57"/>
      <c r="V136" s="357"/>
      <c r="W136" s="357"/>
      <c r="X136" s="357"/>
      <c r="Y136" s="357"/>
      <c r="Z136" s="357"/>
      <c r="AA136" s="357"/>
      <c r="AB136" s="357"/>
      <c r="AC136" s="357"/>
      <c r="AD136" s="357"/>
      <c r="AE136" s="357"/>
      <c r="AF136" s="357"/>
      <c r="AG136" s="357"/>
      <c r="AH136" s="357"/>
      <c r="AI136" s="357"/>
      <c r="AJ136" s="357"/>
      <c r="AK136" s="357"/>
      <c r="AL136" s="357"/>
      <c r="AM136" s="357"/>
      <c r="AN136" s="357"/>
      <c r="AO136" s="357"/>
      <c r="AP136" s="357"/>
      <c r="AQ136" s="357"/>
    </row>
    <row r="137" spans="1:43" ht="17.25" hidden="1" customHeight="1">
      <c r="A137" s="202"/>
      <c r="B137" s="202"/>
      <c r="C137" s="202"/>
      <c r="D137" s="202"/>
      <c r="E137" s="347"/>
      <c r="F137" s="347"/>
      <c r="G137" s="357"/>
      <c r="H137" s="357"/>
      <c r="I137" s="357"/>
      <c r="J137" s="357"/>
      <c r="K137" s="357"/>
      <c r="L137" s="357"/>
      <c r="M137" s="357"/>
      <c r="N137" s="357"/>
      <c r="O137" s="357"/>
      <c r="P137" s="357"/>
      <c r="Q137" s="357"/>
      <c r="R137" s="357"/>
      <c r="S137" s="357"/>
      <c r="T137" s="357"/>
      <c r="U137" s="357"/>
      <c r="V137" s="357"/>
      <c r="W137" s="357"/>
      <c r="X137" s="357"/>
      <c r="Y137" s="357"/>
      <c r="Z137" s="357"/>
      <c r="AA137" s="357"/>
      <c r="AB137" s="357"/>
      <c r="AC137" s="357"/>
      <c r="AD137" s="357"/>
      <c r="AE137" s="357"/>
      <c r="AF137" s="357"/>
      <c r="AG137" s="357"/>
      <c r="AH137" s="357"/>
      <c r="AI137" s="357"/>
      <c r="AJ137" s="357"/>
      <c r="AK137" s="357"/>
      <c r="AL137" s="357"/>
      <c r="AM137" s="357"/>
      <c r="AN137" s="357"/>
      <c r="AO137" s="357"/>
      <c r="AP137" s="357"/>
      <c r="AQ137" s="357"/>
    </row>
    <row r="138" spans="1:43" ht="17.25" hidden="1" customHeight="1">
      <c r="A138" s="202"/>
      <c r="B138" s="202"/>
      <c r="C138" s="202"/>
      <c r="D138" s="202"/>
      <c r="E138" s="347"/>
      <c r="F138" s="347"/>
      <c r="G138" s="357"/>
      <c r="H138" s="357"/>
      <c r="I138" s="357"/>
      <c r="J138" s="357"/>
      <c r="K138" s="357"/>
      <c r="L138" s="357"/>
      <c r="M138" s="357"/>
      <c r="N138" s="357"/>
      <c r="O138" s="357"/>
      <c r="P138" s="357"/>
      <c r="Q138" s="357"/>
      <c r="R138" s="357"/>
      <c r="S138" s="357"/>
      <c r="T138" s="357"/>
      <c r="U138" s="357"/>
      <c r="V138" s="357"/>
      <c r="W138" s="357"/>
      <c r="X138" s="357"/>
      <c r="Y138" s="357"/>
      <c r="Z138" s="357"/>
      <c r="AA138" s="357"/>
      <c r="AB138" s="357"/>
      <c r="AC138" s="357"/>
      <c r="AD138" s="357"/>
      <c r="AE138" s="357"/>
      <c r="AF138" s="357"/>
      <c r="AG138" s="357"/>
      <c r="AH138" s="357"/>
      <c r="AI138" s="357"/>
      <c r="AJ138" s="357"/>
      <c r="AK138" s="357"/>
      <c r="AL138" s="357"/>
      <c r="AM138" s="357"/>
      <c r="AN138" s="357"/>
      <c r="AO138" s="357"/>
      <c r="AP138" s="357"/>
      <c r="AQ138" s="357"/>
    </row>
    <row r="139" spans="1:43" ht="17.25" hidden="1" customHeight="1">
      <c r="A139" s="202"/>
      <c r="B139" s="202"/>
      <c r="C139" s="202"/>
      <c r="D139" s="202"/>
      <c r="E139" s="347"/>
      <c r="F139" s="347"/>
      <c r="G139" s="357"/>
      <c r="H139" s="357"/>
      <c r="I139" s="357"/>
      <c r="J139" s="357"/>
      <c r="K139" s="357"/>
      <c r="L139" s="357"/>
      <c r="M139" s="357"/>
      <c r="N139" s="357"/>
      <c r="O139" s="357"/>
      <c r="P139" s="357"/>
      <c r="Q139" s="357"/>
      <c r="R139" s="357"/>
      <c r="S139" s="357"/>
      <c r="T139" s="357"/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</row>
    <row r="140" spans="1:43" ht="17.25" hidden="1" customHeight="1">
      <c r="A140" s="202"/>
      <c r="B140" s="202"/>
      <c r="C140" s="202"/>
      <c r="D140" s="202"/>
      <c r="E140" s="347"/>
      <c r="F140" s="34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</row>
    <row r="141" spans="1:43" ht="17.25" hidden="1" customHeight="1">
      <c r="A141" s="202"/>
      <c r="B141" s="202"/>
      <c r="C141" s="202"/>
      <c r="D141" s="202"/>
      <c r="E141" s="347"/>
      <c r="F141" s="347"/>
      <c r="G141" s="357"/>
      <c r="H141" s="357"/>
      <c r="I141" s="357"/>
      <c r="J141" s="357"/>
      <c r="K141" s="357"/>
      <c r="L141" s="357"/>
      <c r="M141" s="357"/>
      <c r="N141" s="357"/>
      <c r="O141" s="357"/>
      <c r="P141" s="357"/>
      <c r="Q141" s="357"/>
      <c r="R141" s="357"/>
      <c r="S141" s="357"/>
      <c r="T141" s="357"/>
      <c r="U141" s="357"/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/>
      <c r="AG141" s="357"/>
      <c r="AH141" s="357"/>
      <c r="AI141" s="357"/>
      <c r="AJ141" s="357"/>
      <c r="AK141" s="357"/>
      <c r="AL141" s="357"/>
      <c r="AM141" s="357"/>
      <c r="AN141" s="357"/>
      <c r="AO141" s="357"/>
      <c r="AP141" s="357"/>
      <c r="AQ141" s="357"/>
    </row>
    <row r="142" spans="1:43" ht="17.25" hidden="1" customHeight="1">
      <c r="A142" s="202"/>
      <c r="B142" s="202"/>
      <c r="C142" s="202"/>
      <c r="D142" s="202"/>
      <c r="E142" s="347"/>
      <c r="F142" s="347"/>
      <c r="G142" s="357"/>
      <c r="H142" s="357"/>
      <c r="I142" s="357"/>
      <c r="J142" s="357"/>
      <c r="K142" s="357"/>
      <c r="L142" s="357"/>
      <c r="M142" s="357"/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7"/>
      <c r="AB142" s="357"/>
      <c r="AC142" s="357"/>
      <c r="AD142" s="357"/>
      <c r="AE142" s="357"/>
      <c r="AF142" s="357"/>
      <c r="AG142" s="357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</row>
    <row r="143" spans="1:43" ht="17.25" hidden="1" customHeight="1">
      <c r="A143" s="202"/>
      <c r="B143" s="202"/>
      <c r="C143" s="202"/>
      <c r="D143" s="202"/>
      <c r="E143" s="347"/>
      <c r="F143" s="347"/>
      <c r="G143" s="357"/>
      <c r="H143" s="357"/>
      <c r="I143" s="357"/>
      <c r="J143" s="357"/>
      <c r="K143" s="357"/>
      <c r="L143" s="357"/>
      <c r="M143" s="357"/>
      <c r="N143" s="357"/>
      <c r="O143" s="357"/>
      <c r="P143" s="357"/>
      <c r="Q143" s="357"/>
      <c r="R143" s="357"/>
      <c r="S143" s="357"/>
      <c r="T143" s="357"/>
      <c r="U143" s="357"/>
      <c r="V143" s="357"/>
      <c r="W143" s="357"/>
      <c r="X143" s="357"/>
      <c r="Y143" s="357"/>
      <c r="Z143" s="357"/>
      <c r="AA143" s="357"/>
      <c r="AB143" s="357"/>
      <c r="AC143" s="357"/>
      <c r="AD143" s="357"/>
      <c r="AE143" s="357"/>
      <c r="AF143" s="357"/>
      <c r="AG143" s="357"/>
      <c r="AH143" s="357"/>
      <c r="AI143" s="357"/>
      <c r="AJ143" s="357"/>
      <c r="AK143" s="357"/>
      <c r="AL143" s="357"/>
      <c r="AM143" s="357"/>
      <c r="AN143" s="357"/>
      <c r="AO143" s="357"/>
      <c r="AP143" s="357"/>
      <c r="AQ143" s="357"/>
    </row>
    <row r="144" spans="1:43" ht="17.25" hidden="1" customHeight="1">
      <c r="A144" s="202"/>
      <c r="B144" s="202"/>
      <c r="C144" s="202"/>
      <c r="D144" s="202"/>
      <c r="E144" s="347"/>
      <c r="F144" s="347"/>
      <c r="G144" s="357"/>
      <c r="H144" s="357"/>
      <c r="I144" s="357"/>
      <c r="J144" s="357"/>
      <c r="K144" s="357"/>
      <c r="L144" s="357"/>
      <c r="M144" s="357"/>
      <c r="N144" s="357"/>
      <c r="O144" s="357"/>
      <c r="P144" s="357"/>
      <c r="Q144" s="357"/>
      <c r="R144" s="357"/>
      <c r="S144" s="357"/>
      <c r="T144" s="357"/>
      <c r="U144" s="357"/>
      <c r="V144" s="357"/>
      <c r="W144" s="357"/>
      <c r="X144" s="357"/>
      <c r="Y144" s="357"/>
      <c r="Z144" s="357"/>
      <c r="AA144" s="357"/>
      <c r="AB144" s="357"/>
      <c r="AC144" s="357"/>
      <c r="AD144" s="357"/>
      <c r="AE144" s="357"/>
      <c r="AF144" s="357"/>
      <c r="AG144" s="357"/>
      <c r="AH144" s="357"/>
      <c r="AI144" s="357"/>
      <c r="AJ144" s="357"/>
      <c r="AK144" s="357"/>
      <c r="AL144" s="357"/>
      <c r="AM144" s="357"/>
      <c r="AN144" s="357"/>
      <c r="AO144" s="357"/>
      <c r="AP144" s="357"/>
      <c r="AQ144" s="357"/>
    </row>
    <row r="145" spans="1:43" ht="17.25" hidden="1" customHeight="1">
      <c r="A145" s="202"/>
      <c r="B145" s="202"/>
      <c r="C145" s="202"/>
      <c r="D145" s="202"/>
      <c r="E145" s="347"/>
      <c r="F145" s="347"/>
      <c r="G145" s="357"/>
      <c r="H145" s="357"/>
      <c r="I145" s="357"/>
      <c r="J145" s="357"/>
      <c r="K145" s="357"/>
      <c r="L145" s="357"/>
      <c r="M145" s="357"/>
      <c r="N145" s="357"/>
      <c r="O145" s="357"/>
      <c r="P145" s="357"/>
      <c r="Q145" s="35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/>
      <c r="AG145" s="357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7"/>
    </row>
    <row r="146" spans="1:43" ht="17.25" hidden="1" customHeight="1">
      <c r="A146" s="202"/>
      <c r="B146" s="202"/>
      <c r="C146" s="202"/>
      <c r="D146" s="202"/>
      <c r="E146" s="347"/>
      <c r="F146" s="347"/>
      <c r="G146" s="357"/>
      <c r="H146" s="357"/>
      <c r="I146" s="357"/>
      <c r="J146" s="357"/>
      <c r="K146" s="357"/>
      <c r="L146" s="357"/>
      <c r="M146" s="357"/>
      <c r="N146" s="357"/>
      <c r="O146" s="357"/>
      <c r="P146" s="357"/>
      <c r="Q146" s="357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57"/>
      <c r="AK146" s="357"/>
      <c r="AL146" s="357"/>
      <c r="AM146" s="357"/>
      <c r="AN146" s="357"/>
      <c r="AO146" s="357"/>
      <c r="AP146" s="357"/>
      <c r="AQ146" s="357"/>
    </row>
    <row r="147" spans="1:43" ht="17.25" hidden="1" customHeight="1">
      <c r="A147" s="202"/>
      <c r="B147" s="202"/>
      <c r="C147" s="202"/>
      <c r="D147" s="202"/>
      <c r="E147" s="347"/>
      <c r="F147" s="34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/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</row>
    <row r="148" spans="1:43" ht="17.25" hidden="1" customHeight="1">
      <c r="A148" s="202"/>
      <c r="B148" s="202"/>
      <c r="C148" s="202"/>
      <c r="D148" s="202"/>
      <c r="E148" s="347"/>
      <c r="F148" s="347"/>
      <c r="G148" s="357"/>
      <c r="H148" s="357"/>
      <c r="I148" s="357"/>
      <c r="J148" s="357"/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</row>
    <row r="149" spans="1:43" ht="17.25" hidden="1" customHeight="1">
      <c r="A149" s="202"/>
      <c r="B149" s="202"/>
      <c r="C149" s="202"/>
      <c r="D149" s="202"/>
      <c r="E149" s="347"/>
      <c r="F149" s="34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</row>
    <row r="150" spans="1:43" ht="17.25" hidden="1" customHeight="1">
      <c r="A150" s="202"/>
      <c r="B150" s="202"/>
      <c r="C150" s="202"/>
      <c r="D150" s="202"/>
      <c r="E150" s="347"/>
      <c r="F150" s="34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</row>
    <row r="151" spans="1:43" ht="17.25" hidden="1" customHeight="1">
      <c r="A151" s="202"/>
      <c r="B151" s="202"/>
      <c r="C151" s="202"/>
      <c r="D151" s="202"/>
      <c r="E151" s="347"/>
      <c r="F151" s="347"/>
      <c r="G151" s="357"/>
      <c r="H151" s="357"/>
      <c r="I151" s="357"/>
      <c r="J151" s="357"/>
      <c r="K151" s="357"/>
      <c r="L151" s="357"/>
      <c r="M151" s="357"/>
      <c r="N151" s="357"/>
      <c r="O151" s="357"/>
      <c r="P151" s="357"/>
      <c r="Q151" s="357"/>
      <c r="R151" s="357"/>
      <c r="S151" s="357"/>
      <c r="T151" s="357"/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  <c r="AH151" s="357"/>
      <c r="AI151" s="357"/>
      <c r="AJ151" s="357"/>
      <c r="AK151" s="357"/>
      <c r="AL151" s="357"/>
      <c r="AM151" s="357"/>
      <c r="AN151" s="357"/>
      <c r="AO151" s="357"/>
      <c r="AP151" s="357"/>
      <c r="AQ151" s="357"/>
    </row>
    <row r="152" spans="1:43" ht="17.25" hidden="1" customHeight="1">
      <c r="A152" s="202"/>
      <c r="B152" s="202"/>
      <c r="C152" s="202"/>
      <c r="D152" s="202"/>
      <c r="E152" s="347"/>
      <c r="F152" s="34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</row>
    <row r="153" spans="1:43" ht="17.25" hidden="1" customHeight="1">
      <c r="A153" s="202"/>
      <c r="B153" s="202"/>
      <c r="C153" s="202"/>
      <c r="D153" s="202"/>
      <c r="E153" s="347"/>
      <c r="F153" s="34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7"/>
      <c r="AE153" s="357"/>
      <c r="AF153" s="357"/>
      <c r="AG153" s="357"/>
      <c r="AH153" s="357"/>
      <c r="AI153" s="357"/>
      <c r="AJ153" s="357"/>
      <c r="AK153" s="357"/>
      <c r="AL153" s="357"/>
      <c r="AM153" s="357"/>
      <c r="AN153" s="357"/>
      <c r="AO153" s="357"/>
      <c r="AP153" s="357"/>
      <c r="AQ153" s="357"/>
    </row>
    <row r="154" spans="1:43" ht="17.25" hidden="1" customHeight="1">
      <c r="A154" s="202"/>
      <c r="B154" s="202"/>
      <c r="C154" s="202"/>
      <c r="D154" s="202"/>
      <c r="E154" s="347"/>
      <c r="F154" s="347"/>
      <c r="G154" s="357"/>
      <c r="H154" s="357"/>
      <c r="I154" s="357"/>
      <c r="J154" s="357"/>
      <c r="K154" s="357"/>
      <c r="L154" s="357"/>
      <c r="M154" s="357"/>
      <c r="N154" s="357"/>
      <c r="O154" s="357"/>
      <c r="P154" s="357"/>
      <c r="Q154" s="357"/>
      <c r="R154" s="357"/>
      <c r="S154" s="357"/>
      <c r="T154" s="357"/>
      <c r="U154" s="357"/>
      <c r="V154" s="357"/>
      <c r="W154" s="357"/>
      <c r="X154" s="357"/>
      <c r="Y154" s="357"/>
      <c r="Z154" s="357"/>
      <c r="AA154" s="357"/>
      <c r="AB154" s="357"/>
      <c r="AC154" s="357"/>
      <c r="AD154" s="357"/>
      <c r="AE154" s="357"/>
      <c r="AF154" s="357"/>
      <c r="AG154" s="357"/>
      <c r="AH154" s="357"/>
      <c r="AI154" s="357"/>
      <c r="AJ154" s="357"/>
      <c r="AK154" s="357"/>
      <c r="AL154" s="357"/>
      <c r="AM154" s="357"/>
      <c r="AN154" s="357"/>
      <c r="AO154" s="357"/>
      <c r="AP154" s="357"/>
      <c r="AQ154" s="357"/>
    </row>
    <row r="155" spans="1:43" ht="17.25" hidden="1" customHeight="1">
      <c r="A155" s="202"/>
      <c r="B155" s="202"/>
      <c r="C155" s="202"/>
      <c r="D155" s="202"/>
      <c r="E155" s="347"/>
      <c r="F155" s="34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/>
      <c r="U155" s="357"/>
      <c r="V155" s="357"/>
      <c r="W155" s="357"/>
      <c r="X155" s="357"/>
      <c r="Y155" s="357"/>
      <c r="Z155" s="357"/>
      <c r="AA155" s="357"/>
      <c r="AB155" s="357"/>
      <c r="AC155" s="357"/>
      <c r="AD155" s="357"/>
      <c r="AE155" s="357"/>
      <c r="AF155" s="357"/>
      <c r="AG155" s="357"/>
      <c r="AH155" s="357"/>
      <c r="AI155" s="357"/>
      <c r="AJ155" s="357"/>
      <c r="AK155" s="357"/>
      <c r="AL155" s="357"/>
      <c r="AM155" s="357"/>
      <c r="AN155" s="357"/>
      <c r="AO155" s="357"/>
      <c r="AP155" s="357"/>
      <c r="AQ155" s="357"/>
    </row>
    <row r="156" spans="1:43" ht="17.25" hidden="1" customHeight="1">
      <c r="A156" s="202"/>
      <c r="B156" s="202"/>
      <c r="C156" s="202"/>
      <c r="D156" s="202"/>
      <c r="E156" s="347"/>
      <c r="F156" s="347"/>
      <c r="G156" s="357"/>
      <c r="H156" s="357"/>
      <c r="I156" s="357"/>
      <c r="J156" s="357"/>
      <c r="K156" s="357"/>
      <c r="L156" s="357"/>
      <c r="M156" s="357"/>
      <c r="N156" s="357"/>
      <c r="O156" s="357"/>
      <c r="P156" s="357"/>
      <c r="Q156" s="357"/>
      <c r="R156" s="357"/>
      <c r="S156" s="357"/>
      <c r="T156" s="357"/>
      <c r="U156" s="357"/>
      <c r="V156" s="357"/>
      <c r="W156" s="357"/>
      <c r="X156" s="357"/>
      <c r="Y156" s="357"/>
      <c r="Z156" s="357"/>
      <c r="AA156" s="357"/>
      <c r="AB156" s="357"/>
      <c r="AC156" s="357"/>
      <c r="AD156" s="357"/>
      <c r="AE156" s="357"/>
      <c r="AF156" s="357"/>
      <c r="AG156" s="357"/>
      <c r="AH156" s="357"/>
      <c r="AI156" s="357"/>
      <c r="AJ156" s="357"/>
      <c r="AK156" s="357"/>
      <c r="AL156" s="357"/>
      <c r="AM156" s="357"/>
      <c r="AN156" s="357"/>
      <c r="AO156" s="357"/>
      <c r="AP156" s="357"/>
      <c r="AQ156" s="357"/>
    </row>
    <row r="157" spans="1:43" ht="17.25" hidden="1" customHeight="1">
      <c r="A157" s="202"/>
      <c r="B157" s="202"/>
      <c r="C157" s="202"/>
      <c r="D157" s="202"/>
      <c r="E157" s="347"/>
      <c r="F157" s="34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357"/>
      <c r="AN157" s="357"/>
      <c r="AO157" s="357"/>
      <c r="AP157" s="357"/>
      <c r="AQ157" s="357"/>
    </row>
    <row r="158" spans="1:43" ht="17.25" hidden="1" customHeight="1">
      <c r="A158" s="202"/>
      <c r="B158" s="202"/>
      <c r="C158" s="202"/>
      <c r="D158" s="202"/>
      <c r="E158" s="347"/>
      <c r="F158" s="347"/>
      <c r="G158" s="357"/>
      <c r="H158" s="357"/>
      <c r="I158" s="357"/>
      <c r="J158" s="357"/>
      <c r="K158" s="357"/>
      <c r="L158" s="357"/>
      <c r="M158" s="357"/>
      <c r="N158" s="357"/>
      <c r="O158" s="357"/>
      <c r="P158" s="357"/>
      <c r="Q158" s="357"/>
      <c r="R158" s="357"/>
      <c r="S158" s="357"/>
      <c r="T158" s="357"/>
      <c r="U158" s="357"/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7"/>
      <c r="AO158" s="357"/>
      <c r="AP158" s="357"/>
      <c r="AQ158" s="357"/>
    </row>
    <row r="159" spans="1:43" ht="17.25" hidden="1" customHeight="1">
      <c r="A159" s="202"/>
      <c r="B159" s="202"/>
      <c r="C159" s="202"/>
      <c r="D159" s="202"/>
      <c r="E159" s="347"/>
      <c r="F159" s="347"/>
      <c r="G159" s="357"/>
      <c r="H159" s="357"/>
      <c r="I159" s="357"/>
      <c r="J159" s="357"/>
      <c r="K159" s="357"/>
      <c r="L159" s="357"/>
      <c r="M159" s="357"/>
      <c r="N159" s="357"/>
      <c r="O159" s="357"/>
      <c r="P159" s="357"/>
      <c r="Q159" s="357"/>
      <c r="R159" s="357"/>
      <c r="S159" s="357"/>
      <c r="T159" s="357"/>
      <c r="U159" s="357"/>
      <c r="V159" s="357"/>
      <c r="W159" s="357"/>
      <c r="X159" s="357"/>
      <c r="Y159" s="357"/>
      <c r="Z159" s="357"/>
      <c r="AA159" s="357"/>
      <c r="AB159" s="357"/>
      <c r="AC159" s="357"/>
      <c r="AD159" s="357"/>
      <c r="AE159" s="357"/>
      <c r="AF159" s="357"/>
      <c r="AG159" s="357"/>
      <c r="AH159" s="357"/>
      <c r="AI159" s="357"/>
      <c r="AJ159" s="357"/>
      <c r="AK159" s="357"/>
      <c r="AL159" s="357"/>
      <c r="AM159" s="357"/>
      <c r="AN159" s="357"/>
      <c r="AO159" s="357"/>
      <c r="AP159" s="357"/>
      <c r="AQ159" s="357"/>
    </row>
    <row r="160" spans="1:43" ht="17.25" hidden="1" customHeight="1">
      <c r="A160" s="202"/>
      <c r="B160" s="202"/>
      <c r="C160" s="202"/>
      <c r="D160" s="202"/>
      <c r="E160" s="347"/>
      <c r="F160" s="347"/>
      <c r="G160" s="357"/>
      <c r="H160" s="357"/>
      <c r="I160" s="357"/>
      <c r="J160" s="357"/>
      <c r="K160" s="357"/>
      <c r="L160" s="357"/>
      <c r="M160" s="357"/>
      <c r="N160" s="357"/>
      <c r="O160" s="357"/>
      <c r="P160" s="357"/>
      <c r="Q160" s="357"/>
      <c r="R160" s="357"/>
      <c r="S160" s="357"/>
      <c r="T160" s="357"/>
      <c r="U160" s="357"/>
      <c r="V160" s="357"/>
      <c r="W160" s="357"/>
      <c r="X160" s="357"/>
      <c r="Y160" s="357"/>
      <c r="Z160" s="357"/>
      <c r="AA160" s="357"/>
      <c r="AB160" s="357"/>
      <c r="AC160" s="357"/>
      <c r="AD160" s="357"/>
      <c r="AE160" s="357"/>
      <c r="AF160" s="357"/>
      <c r="AG160" s="357"/>
      <c r="AH160" s="357"/>
      <c r="AI160" s="357"/>
      <c r="AJ160" s="357"/>
      <c r="AK160" s="357"/>
      <c r="AL160" s="357"/>
      <c r="AM160" s="357"/>
      <c r="AN160" s="357"/>
      <c r="AO160" s="357"/>
      <c r="AP160" s="357"/>
      <c r="AQ160" s="357"/>
    </row>
    <row r="161" spans="1:43" ht="17.25" hidden="1" customHeight="1">
      <c r="A161" s="202"/>
      <c r="B161" s="202"/>
      <c r="C161" s="202"/>
      <c r="D161" s="202"/>
      <c r="E161" s="347"/>
      <c r="F161" s="347"/>
      <c r="G161" s="357"/>
      <c r="H161" s="357"/>
      <c r="I161" s="357"/>
      <c r="J161" s="357"/>
      <c r="K161" s="357"/>
      <c r="L161" s="357"/>
      <c r="M161" s="357"/>
      <c r="N161" s="357"/>
      <c r="O161" s="357"/>
      <c r="P161" s="357"/>
      <c r="Q161" s="357"/>
      <c r="R161" s="357"/>
      <c r="S161" s="357"/>
      <c r="T161" s="357"/>
      <c r="U161" s="357"/>
      <c r="V161" s="357"/>
      <c r="W161" s="357"/>
      <c r="X161" s="357"/>
      <c r="Y161" s="357"/>
      <c r="Z161" s="357"/>
      <c r="AA161" s="357"/>
      <c r="AB161" s="357"/>
      <c r="AC161" s="357"/>
      <c r="AD161" s="357"/>
      <c r="AE161" s="357"/>
      <c r="AF161" s="357"/>
      <c r="AG161" s="357"/>
      <c r="AH161" s="357"/>
      <c r="AI161" s="357"/>
      <c r="AJ161" s="357"/>
      <c r="AK161" s="357"/>
      <c r="AL161" s="357"/>
      <c r="AM161" s="357"/>
      <c r="AN161" s="357"/>
      <c r="AO161" s="357"/>
      <c r="AP161" s="357"/>
      <c r="AQ161" s="357"/>
    </row>
    <row r="162" spans="1:43" ht="17.25" hidden="1" customHeight="1">
      <c r="A162" s="202"/>
      <c r="B162" s="202"/>
      <c r="C162" s="202"/>
      <c r="D162" s="202"/>
      <c r="E162" s="347"/>
      <c r="F162" s="347"/>
      <c r="G162" s="357"/>
      <c r="H162" s="357"/>
      <c r="I162" s="357"/>
      <c r="J162" s="357"/>
      <c r="K162" s="357"/>
      <c r="L162" s="357"/>
      <c r="M162" s="357"/>
      <c r="N162" s="357"/>
      <c r="O162" s="357"/>
      <c r="P162" s="357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357"/>
      <c r="AP162" s="357"/>
      <c r="AQ162" s="357"/>
    </row>
    <row r="163" spans="1:43" ht="17.25" hidden="1" customHeight="1">
      <c r="A163" s="202"/>
      <c r="B163" s="202"/>
      <c r="C163" s="202"/>
      <c r="D163" s="202"/>
      <c r="E163" s="347"/>
      <c r="F163" s="347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7"/>
      <c r="R163" s="357"/>
      <c r="S163" s="357"/>
      <c r="T163" s="357"/>
      <c r="U163" s="357"/>
      <c r="V163" s="357"/>
      <c r="W163" s="357"/>
      <c r="X163" s="357"/>
      <c r="Y163" s="357"/>
      <c r="Z163" s="357"/>
      <c r="AA163" s="357"/>
      <c r="AB163" s="357"/>
      <c r="AC163" s="357"/>
      <c r="AD163" s="357"/>
      <c r="AE163" s="357"/>
      <c r="AF163" s="357"/>
      <c r="AG163" s="357"/>
      <c r="AH163" s="357"/>
      <c r="AI163" s="357"/>
      <c r="AJ163" s="357"/>
      <c r="AK163" s="357"/>
      <c r="AL163" s="357"/>
      <c r="AM163" s="357"/>
      <c r="AN163" s="357"/>
      <c r="AO163" s="357"/>
      <c r="AP163" s="357"/>
      <c r="AQ163" s="357"/>
    </row>
    <row r="164" spans="1:43" ht="17.25" hidden="1" customHeight="1">
      <c r="A164" s="202"/>
      <c r="B164" s="202"/>
      <c r="C164" s="202"/>
      <c r="D164" s="202"/>
      <c r="E164" s="347"/>
      <c r="F164" s="34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357"/>
      <c r="AP164" s="357"/>
      <c r="AQ164" s="357"/>
    </row>
    <row r="165" spans="1:43" ht="17.25" hidden="1" customHeight="1">
      <c r="A165" s="202"/>
      <c r="B165" s="202"/>
      <c r="C165" s="202"/>
      <c r="D165" s="202"/>
      <c r="E165" s="347"/>
      <c r="F165" s="347"/>
      <c r="G165" s="357"/>
      <c r="H165" s="357"/>
      <c r="I165" s="357"/>
      <c r="J165" s="357"/>
      <c r="K165" s="357"/>
      <c r="L165" s="357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7"/>
      <c r="AH165" s="357"/>
      <c r="AI165" s="357"/>
      <c r="AJ165" s="357"/>
      <c r="AK165" s="357"/>
      <c r="AL165" s="357"/>
      <c r="AM165" s="357"/>
      <c r="AN165" s="357"/>
      <c r="AO165" s="357"/>
      <c r="AP165" s="357"/>
      <c r="AQ165" s="357"/>
    </row>
    <row r="166" spans="1:43" ht="17.25" hidden="1" customHeight="1">
      <c r="A166" s="202"/>
      <c r="B166" s="202"/>
      <c r="C166" s="202"/>
      <c r="D166" s="202"/>
      <c r="E166" s="347"/>
      <c r="F166" s="347"/>
      <c r="G166" s="357"/>
      <c r="H166" s="357"/>
      <c r="I166" s="357"/>
      <c r="J166" s="357"/>
      <c r="K166" s="357"/>
      <c r="L166" s="357"/>
      <c r="M166" s="357"/>
      <c r="N166" s="357"/>
      <c r="O166" s="357"/>
      <c r="P166" s="357"/>
      <c r="Q166" s="357"/>
      <c r="R166" s="357"/>
      <c r="S166" s="357"/>
      <c r="T166" s="357"/>
      <c r="U166" s="357"/>
      <c r="V166" s="357"/>
      <c r="W166" s="357"/>
      <c r="X166" s="357"/>
      <c r="Y166" s="357"/>
      <c r="Z166" s="357"/>
      <c r="AA166" s="357"/>
      <c r="AB166" s="357"/>
      <c r="AC166" s="357"/>
      <c r="AD166" s="357"/>
      <c r="AE166" s="357"/>
      <c r="AF166" s="357"/>
      <c r="AG166" s="357"/>
      <c r="AH166" s="357"/>
      <c r="AI166" s="357"/>
      <c r="AJ166" s="357"/>
      <c r="AK166" s="357"/>
      <c r="AL166" s="357"/>
      <c r="AM166" s="357"/>
      <c r="AN166" s="357"/>
      <c r="AO166" s="357"/>
      <c r="AP166" s="357"/>
      <c r="AQ166" s="357"/>
    </row>
    <row r="167" spans="1:43" ht="17.25" hidden="1" customHeight="1">
      <c r="A167" s="202"/>
      <c r="B167" s="202"/>
      <c r="C167" s="202"/>
      <c r="D167" s="202"/>
      <c r="E167" s="347"/>
      <c r="F167" s="347"/>
      <c r="G167" s="357"/>
      <c r="H167" s="357"/>
      <c r="I167" s="357"/>
      <c r="J167" s="357"/>
      <c r="K167" s="357"/>
      <c r="L167" s="357"/>
      <c r="M167" s="357"/>
      <c r="N167" s="357"/>
      <c r="O167" s="357"/>
      <c r="P167" s="357"/>
      <c r="Q167" s="357"/>
      <c r="R167" s="357"/>
      <c r="S167" s="357"/>
      <c r="T167" s="357"/>
      <c r="U167" s="357"/>
      <c r="V167" s="357"/>
      <c r="W167" s="357"/>
      <c r="X167" s="357"/>
      <c r="Y167" s="357"/>
      <c r="Z167" s="357"/>
      <c r="AA167" s="357"/>
      <c r="AB167" s="357"/>
      <c r="AC167" s="357"/>
      <c r="AD167" s="357"/>
      <c r="AE167" s="357"/>
      <c r="AF167" s="357"/>
      <c r="AG167" s="357"/>
      <c r="AH167" s="357"/>
      <c r="AI167" s="357"/>
      <c r="AJ167" s="357"/>
      <c r="AK167" s="357"/>
      <c r="AL167" s="357"/>
      <c r="AM167" s="357"/>
      <c r="AN167" s="357"/>
      <c r="AO167" s="357"/>
      <c r="AP167" s="357"/>
      <c r="AQ167" s="357"/>
    </row>
    <row r="168" spans="1:43" ht="17.25" hidden="1" customHeight="1">
      <c r="A168" s="202"/>
      <c r="B168" s="202"/>
      <c r="C168" s="202"/>
      <c r="D168" s="202"/>
      <c r="E168" s="347"/>
      <c r="F168" s="347"/>
      <c r="G168" s="357"/>
      <c r="H168" s="357"/>
      <c r="I168" s="357"/>
      <c r="J168" s="357"/>
      <c r="K168" s="357"/>
      <c r="L168" s="357"/>
      <c r="M168" s="357"/>
      <c r="N168" s="357"/>
      <c r="O168" s="357"/>
      <c r="P168" s="357"/>
      <c r="Q168" s="357"/>
      <c r="R168" s="357"/>
      <c r="S168" s="357"/>
      <c r="T168" s="357"/>
      <c r="U168" s="357"/>
      <c r="V168" s="357"/>
      <c r="W168" s="357"/>
      <c r="X168" s="357"/>
      <c r="Y168" s="357"/>
      <c r="Z168" s="357"/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7"/>
      <c r="AN168" s="357"/>
      <c r="AO168" s="357"/>
      <c r="AP168" s="357"/>
      <c r="AQ168" s="357"/>
    </row>
    <row r="169" spans="1:43" ht="17.25" hidden="1" customHeight="1">
      <c r="A169" s="202"/>
      <c r="B169" s="202"/>
      <c r="C169" s="202"/>
      <c r="D169" s="202"/>
      <c r="E169" s="347"/>
      <c r="F169" s="34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7"/>
      <c r="V169" s="357"/>
      <c r="W169" s="357"/>
      <c r="X169" s="357"/>
      <c r="Y169" s="357"/>
      <c r="Z169" s="357"/>
      <c r="AA169" s="357"/>
      <c r="AB169" s="357"/>
      <c r="AC169" s="357"/>
      <c r="AD169" s="357"/>
      <c r="AE169" s="357"/>
      <c r="AF169" s="357"/>
      <c r="AG169" s="357"/>
      <c r="AH169" s="357"/>
      <c r="AI169" s="357"/>
      <c r="AJ169" s="357"/>
      <c r="AK169" s="357"/>
      <c r="AL169" s="357"/>
      <c r="AM169" s="357"/>
      <c r="AN169" s="357"/>
      <c r="AO169" s="357"/>
      <c r="AP169" s="357"/>
      <c r="AQ169" s="357"/>
    </row>
    <row r="170" spans="1:43" ht="17.25" hidden="1" customHeight="1">
      <c r="A170" s="202"/>
      <c r="B170" s="202"/>
      <c r="C170" s="202"/>
      <c r="D170" s="202"/>
      <c r="E170" s="347"/>
      <c r="F170" s="347"/>
      <c r="G170" s="357"/>
      <c r="H170" s="357"/>
      <c r="I170" s="357"/>
      <c r="J170" s="357"/>
      <c r="K170" s="357"/>
      <c r="L170" s="357"/>
      <c r="M170" s="357"/>
      <c r="N170" s="357"/>
      <c r="O170" s="357"/>
      <c r="P170" s="357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7"/>
      <c r="AC170" s="357"/>
      <c r="AD170" s="357"/>
      <c r="AE170" s="357"/>
      <c r="AF170" s="357"/>
      <c r="AG170" s="357"/>
      <c r="AH170" s="357"/>
      <c r="AI170" s="357"/>
      <c r="AJ170" s="357"/>
      <c r="AK170" s="357"/>
      <c r="AL170" s="357"/>
      <c r="AM170" s="357"/>
      <c r="AN170" s="357"/>
      <c r="AO170" s="357"/>
      <c r="AP170" s="357"/>
      <c r="AQ170" s="357"/>
    </row>
    <row r="171" spans="1:43" ht="17.25" hidden="1" customHeight="1">
      <c r="A171" s="202"/>
      <c r="B171" s="202"/>
      <c r="C171" s="202"/>
      <c r="D171" s="202"/>
      <c r="E171" s="347"/>
      <c r="F171" s="34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  <c r="AL171" s="357"/>
      <c r="AM171" s="357"/>
      <c r="AN171" s="357"/>
      <c r="AO171" s="357"/>
      <c r="AP171" s="357"/>
      <c r="AQ171" s="357"/>
    </row>
    <row r="172" spans="1:43" ht="17.25" hidden="1" customHeight="1">
      <c r="A172" s="202"/>
      <c r="B172" s="202"/>
      <c r="C172" s="202"/>
      <c r="D172" s="202"/>
      <c r="E172" s="347"/>
      <c r="F172" s="347"/>
      <c r="G172" s="357"/>
      <c r="H172" s="357"/>
      <c r="I172" s="357"/>
      <c r="J172" s="357"/>
      <c r="K172" s="357"/>
      <c r="L172" s="357"/>
      <c r="M172" s="357"/>
      <c r="N172" s="357"/>
      <c r="O172" s="357"/>
      <c r="P172" s="357"/>
      <c r="Q172" s="357"/>
      <c r="R172" s="357"/>
      <c r="S172" s="357"/>
      <c r="T172" s="357"/>
      <c r="U172" s="357"/>
      <c r="V172" s="357"/>
      <c r="W172" s="357"/>
      <c r="X172" s="357"/>
      <c r="Y172" s="357"/>
      <c r="Z172" s="357"/>
      <c r="AA172" s="357"/>
      <c r="AB172" s="357"/>
      <c r="AC172" s="357"/>
      <c r="AD172" s="357"/>
      <c r="AE172" s="357"/>
      <c r="AF172" s="357"/>
      <c r="AG172" s="357"/>
      <c r="AH172" s="357"/>
      <c r="AI172" s="357"/>
      <c r="AJ172" s="357"/>
      <c r="AK172" s="357"/>
      <c r="AL172" s="357"/>
      <c r="AM172" s="357"/>
      <c r="AN172" s="357"/>
      <c r="AO172" s="357"/>
      <c r="AP172" s="357"/>
      <c r="AQ172" s="357"/>
    </row>
    <row r="173" spans="1:43" ht="17.25" hidden="1" customHeight="1">
      <c r="A173" s="202"/>
      <c r="B173" s="202"/>
      <c r="C173" s="202"/>
      <c r="D173" s="202"/>
      <c r="E173" s="347"/>
      <c r="F173" s="34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7"/>
      <c r="AN173" s="357"/>
      <c r="AO173" s="357"/>
      <c r="AP173" s="357"/>
      <c r="AQ173" s="357"/>
    </row>
    <row r="174" spans="1:43" ht="17.25" hidden="1" customHeight="1">
      <c r="A174" s="202"/>
      <c r="B174" s="202"/>
      <c r="C174" s="202"/>
      <c r="D174" s="202"/>
      <c r="E174" s="347"/>
      <c r="F174" s="347"/>
      <c r="G174" s="357"/>
      <c r="H174" s="357"/>
      <c r="I174" s="357"/>
      <c r="J174" s="357"/>
      <c r="K174" s="357"/>
      <c r="L174" s="357"/>
      <c r="M174" s="357"/>
      <c r="N174" s="357"/>
      <c r="O174" s="357"/>
      <c r="P174" s="357"/>
      <c r="Q174" s="357"/>
      <c r="R174" s="357"/>
      <c r="S174" s="357"/>
      <c r="T174" s="357"/>
      <c r="U174" s="357"/>
      <c r="V174" s="357"/>
      <c r="W174" s="357"/>
      <c r="X174" s="357"/>
      <c r="Y174" s="357"/>
      <c r="Z174" s="357"/>
      <c r="AA174" s="357"/>
      <c r="AB174" s="357"/>
      <c r="AC174" s="357"/>
      <c r="AD174" s="357"/>
      <c r="AE174" s="357"/>
      <c r="AF174" s="357"/>
      <c r="AG174" s="357"/>
      <c r="AH174" s="357"/>
      <c r="AI174" s="357"/>
      <c r="AJ174" s="357"/>
      <c r="AK174" s="357"/>
      <c r="AL174" s="357"/>
      <c r="AM174" s="357"/>
      <c r="AN174" s="357"/>
      <c r="AO174" s="357"/>
      <c r="AP174" s="357"/>
      <c r="AQ174" s="357"/>
    </row>
    <row r="175" spans="1:43" ht="17.25" hidden="1" customHeight="1">
      <c r="A175" s="202"/>
      <c r="B175" s="202"/>
      <c r="C175" s="202"/>
      <c r="D175" s="202"/>
      <c r="E175" s="347"/>
      <c r="F175" s="347"/>
      <c r="G175" s="357"/>
      <c r="H175" s="357"/>
      <c r="I175" s="357"/>
      <c r="J175" s="357"/>
      <c r="K175" s="357"/>
      <c r="L175" s="357"/>
      <c r="M175" s="357"/>
      <c r="N175" s="357"/>
      <c r="O175" s="357"/>
      <c r="P175" s="357"/>
      <c r="Q175" s="357"/>
      <c r="R175" s="357"/>
      <c r="S175" s="357"/>
      <c r="T175" s="357"/>
      <c r="U175" s="357"/>
      <c r="V175" s="357"/>
      <c r="W175" s="357"/>
      <c r="X175" s="357"/>
      <c r="Y175" s="357"/>
      <c r="Z175" s="357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  <c r="AL175" s="357"/>
      <c r="AM175" s="357"/>
      <c r="AN175" s="357"/>
      <c r="AO175" s="357"/>
      <c r="AP175" s="357"/>
      <c r="AQ175" s="357"/>
    </row>
    <row r="176" spans="1:43" ht="17.25" hidden="1" customHeight="1">
      <c r="A176" s="202"/>
      <c r="B176" s="202"/>
      <c r="C176" s="202"/>
      <c r="D176" s="202"/>
      <c r="E176" s="347"/>
      <c r="F176" s="347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  <c r="Q176" s="357"/>
      <c r="R176" s="357"/>
      <c r="S176" s="357"/>
      <c r="T176" s="357"/>
      <c r="U176" s="357"/>
      <c r="V176" s="357"/>
      <c r="W176" s="357"/>
      <c r="X176" s="357"/>
      <c r="Y176" s="357"/>
      <c r="Z176" s="357"/>
      <c r="AA176" s="357"/>
      <c r="AB176" s="357"/>
      <c r="AC176" s="357"/>
      <c r="AD176" s="357"/>
      <c r="AE176" s="357"/>
      <c r="AF176" s="357"/>
      <c r="AG176" s="357"/>
      <c r="AH176" s="357"/>
      <c r="AI176" s="357"/>
      <c r="AJ176" s="357"/>
      <c r="AK176" s="357"/>
      <c r="AL176" s="357"/>
      <c r="AM176" s="357"/>
      <c r="AN176" s="357"/>
      <c r="AO176" s="357"/>
      <c r="AP176" s="357"/>
      <c r="AQ176" s="357"/>
    </row>
    <row r="177" spans="1:43" ht="17.25" hidden="1" customHeight="1">
      <c r="A177" s="202"/>
      <c r="B177" s="202"/>
      <c r="C177" s="202"/>
      <c r="D177" s="202"/>
      <c r="E177" s="347"/>
      <c r="F177" s="347"/>
      <c r="G177" s="357"/>
      <c r="H177" s="357"/>
      <c r="I177" s="357"/>
      <c r="J177" s="357"/>
      <c r="K177" s="357"/>
      <c r="L177" s="357"/>
      <c r="M177" s="357"/>
      <c r="N177" s="357"/>
      <c r="O177" s="357"/>
      <c r="P177" s="357"/>
      <c r="Q177" s="357"/>
      <c r="R177" s="357"/>
      <c r="S177" s="357"/>
      <c r="T177" s="357"/>
      <c r="U177" s="357"/>
      <c r="V177" s="357"/>
      <c r="W177" s="357"/>
      <c r="X177" s="357"/>
      <c r="Y177" s="357"/>
      <c r="Z177" s="357"/>
      <c r="AA177" s="357"/>
      <c r="AB177" s="357"/>
      <c r="AC177" s="357"/>
      <c r="AD177" s="357"/>
      <c r="AE177" s="357"/>
      <c r="AF177" s="357"/>
      <c r="AG177" s="357"/>
      <c r="AH177" s="357"/>
      <c r="AI177" s="357"/>
      <c r="AJ177" s="357"/>
      <c r="AK177" s="357"/>
      <c r="AL177" s="357"/>
      <c r="AM177" s="357"/>
      <c r="AN177" s="357"/>
      <c r="AO177" s="357"/>
      <c r="AP177" s="357"/>
      <c r="AQ177" s="357"/>
    </row>
    <row r="178" spans="1:43" ht="17.25" hidden="1" customHeight="1">
      <c r="A178" s="202"/>
      <c r="B178" s="202"/>
      <c r="C178" s="202"/>
      <c r="D178" s="202"/>
      <c r="E178" s="347"/>
      <c r="F178" s="347"/>
      <c r="G178" s="357"/>
      <c r="H178" s="357"/>
      <c r="I178" s="357"/>
      <c r="J178" s="357"/>
      <c r="K178" s="357"/>
      <c r="L178" s="357"/>
      <c r="M178" s="357"/>
      <c r="N178" s="357"/>
      <c r="O178" s="357"/>
      <c r="P178" s="357"/>
      <c r="Q178" s="357"/>
      <c r="R178" s="357"/>
      <c r="S178" s="357"/>
      <c r="T178" s="357"/>
      <c r="U178" s="357"/>
      <c r="V178" s="357"/>
      <c r="W178" s="357"/>
      <c r="X178" s="357"/>
      <c r="Y178" s="357"/>
      <c r="Z178" s="357"/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7"/>
      <c r="AN178" s="357"/>
      <c r="AO178" s="357"/>
      <c r="AP178" s="357"/>
      <c r="AQ178" s="357"/>
    </row>
    <row r="179" spans="1:43" ht="17.25" hidden="1" customHeight="1">
      <c r="A179" s="202"/>
      <c r="B179" s="202"/>
      <c r="C179" s="202"/>
      <c r="D179" s="202"/>
      <c r="E179" s="347"/>
      <c r="F179" s="347"/>
      <c r="G179" s="357"/>
      <c r="H179" s="357"/>
      <c r="I179" s="357"/>
      <c r="J179" s="357"/>
      <c r="K179" s="357"/>
      <c r="L179" s="357"/>
      <c r="M179" s="357"/>
      <c r="N179" s="357"/>
      <c r="O179" s="357"/>
      <c r="P179" s="357"/>
      <c r="Q179" s="357"/>
      <c r="R179" s="357"/>
      <c r="S179" s="357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7"/>
      <c r="AN179" s="357"/>
      <c r="AO179" s="357"/>
      <c r="AP179" s="357"/>
      <c r="AQ179" s="357"/>
    </row>
    <row r="180" spans="1:43" ht="17.25" hidden="1" customHeight="1">
      <c r="A180" s="202"/>
      <c r="B180" s="202"/>
      <c r="C180" s="202"/>
      <c r="D180" s="202"/>
      <c r="E180" s="347"/>
      <c r="F180" s="347"/>
      <c r="G180" s="357"/>
      <c r="H180" s="357"/>
      <c r="I180" s="357"/>
      <c r="J180" s="357"/>
      <c r="K180" s="357"/>
      <c r="L180" s="357"/>
      <c r="M180" s="357"/>
      <c r="N180" s="357"/>
      <c r="O180" s="357"/>
      <c r="P180" s="357"/>
      <c r="Q180" s="357"/>
      <c r="R180" s="357"/>
      <c r="S180" s="357"/>
      <c r="T180" s="357"/>
      <c r="U180" s="357"/>
      <c r="V180" s="357"/>
      <c r="W180" s="357"/>
      <c r="X180" s="357"/>
      <c r="Y180" s="357"/>
      <c r="Z180" s="357"/>
      <c r="AA180" s="357"/>
      <c r="AB180" s="357"/>
      <c r="AC180" s="357"/>
      <c r="AD180" s="357"/>
      <c r="AE180" s="357"/>
      <c r="AF180" s="357"/>
      <c r="AG180" s="357"/>
      <c r="AH180" s="357"/>
      <c r="AI180" s="357"/>
      <c r="AJ180" s="357"/>
      <c r="AK180" s="357"/>
      <c r="AL180" s="357"/>
      <c r="AM180" s="357"/>
      <c r="AN180" s="357"/>
      <c r="AO180" s="357"/>
      <c r="AP180" s="357"/>
      <c r="AQ180" s="357"/>
    </row>
    <row r="181" spans="1:43" ht="17.25" hidden="1" customHeight="1">
      <c r="A181" s="202"/>
      <c r="B181" s="202"/>
      <c r="C181" s="202"/>
      <c r="D181" s="202"/>
      <c r="E181" s="347"/>
      <c r="F181" s="34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/>
      <c r="X181" s="357"/>
      <c r="Y181" s="357"/>
      <c r="Z181" s="357"/>
      <c r="AA181" s="357"/>
      <c r="AB181" s="357"/>
      <c r="AC181" s="357"/>
      <c r="AD181" s="357"/>
      <c r="AE181" s="357"/>
      <c r="AF181" s="357"/>
      <c r="AG181" s="357"/>
      <c r="AH181" s="357"/>
      <c r="AI181" s="357"/>
      <c r="AJ181" s="357"/>
      <c r="AK181" s="357"/>
      <c r="AL181" s="357"/>
      <c r="AM181" s="357"/>
      <c r="AN181" s="357"/>
      <c r="AO181" s="357"/>
      <c r="AP181" s="357"/>
      <c r="AQ181" s="357"/>
    </row>
    <row r="182" spans="1:43" ht="17.25" hidden="1" customHeight="1">
      <c r="A182" s="202"/>
      <c r="B182" s="202"/>
      <c r="C182" s="202"/>
      <c r="D182" s="202"/>
      <c r="E182" s="347"/>
      <c r="F182" s="347"/>
      <c r="G182" s="357"/>
      <c r="H182" s="357"/>
      <c r="I182" s="357"/>
      <c r="J182" s="357"/>
      <c r="K182" s="357"/>
      <c r="L182" s="357"/>
      <c r="M182" s="357"/>
      <c r="N182" s="357"/>
      <c r="O182" s="357"/>
      <c r="P182" s="357"/>
      <c r="Q182" s="357"/>
      <c r="R182" s="357"/>
      <c r="S182" s="357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7"/>
      <c r="AD182" s="357"/>
      <c r="AE182" s="357"/>
      <c r="AF182" s="357"/>
      <c r="AG182" s="357"/>
      <c r="AH182" s="357"/>
      <c r="AI182" s="357"/>
      <c r="AJ182" s="357"/>
      <c r="AK182" s="357"/>
      <c r="AL182" s="357"/>
      <c r="AM182" s="357"/>
      <c r="AN182" s="357"/>
      <c r="AO182" s="357"/>
      <c r="AP182" s="357"/>
      <c r="AQ182" s="357"/>
    </row>
    <row r="183" spans="1:43" ht="17.25" hidden="1" customHeight="1">
      <c r="A183" s="202"/>
      <c r="B183" s="202"/>
      <c r="C183" s="202"/>
      <c r="D183" s="202"/>
      <c r="E183" s="347"/>
      <c r="F183" s="347"/>
      <c r="G183" s="357"/>
      <c r="H183" s="357"/>
      <c r="I183" s="357"/>
      <c r="J183" s="357"/>
      <c r="K183" s="357"/>
      <c r="L183" s="357"/>
      <c r="M183" s="357"/>
      <c r="N183" s="357"/>
      <c r="O183" s="357"/>
      <c r="P183" s="357"/>
      <c r="Q183" s="357"/>
      <c r="R183" s="357"/>
      <c r="S183" s="357"/>
      <c r="T183" s="357"/>
      <c r="U183" s="357"/>
      <c r="V183" s="357"/>
      <c r="W183" s="357"/>
      <c r="X183" s="357"/>
      <c r="Y183" s="357"/>
      <c r="Z183" s="357"/>
      <c r="AA183" s="357"/>
      <c r="AB183" s="357"/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7"/>
      <c r="AP183" s="357"/>
      <c r="AQ183" s="357"/>
    </row>
    <row r="184" spans="1:43" ht="17.25" hidden="1" customHeight="1">
      <c r="A184" s="202"/>
      <c r="B184" s="202"/>
      <c r="C184" s="202"/>
      <c r="D184" s="202"/>
      <c r="E184" s="347"/>
      <c r="F184" s="347"/>
      <c r="G184" s="357"/>
      <c r="H184" s="357"/>
      <c r="I184" s="357"/>
      <c r="J184" s="357"/>
      <c r="K184" s="357"/>
      <c r="L184" s="357"/>
      <c r="M184" s="357"/>
      <c r="N184" s="357"/>
      <c r="O184" s="357"/>
      <c r="P184" s="357"/>
      <c r="Q184" s="357"/>
      <c r="R184" s="357"/>
      <c r="S184" s="357"/>
      <c r="T184" s="357"/>
      <c r="U184" s="357"/>
      <c r="V184" s="357"/>
      <c r="W184" s="357"/>
      <c r="X184" s="357"/>
      <c r="Y184" s="357"/>
      <c r="Z184" s="357"/>
      <c r="AA184" s="357"/>
      <c r="AB184" s="357"/>
      <c r="AC184" s="357"/>
      <c r="AD184" s="357"/>
      <c r="AE184" s="357"/>
      <c r="AF184" s="357"/>
      <c r="AG184" s="357"/>
      <c r="AH184" s="357"/>
      <c r="AI184" s="357"/>
      <c r="AJ184" s="357"/>
      <c r="AK184" s="357"/>
      <c r="AL184" s="357"/>
      <c r="AM184" s="357"/>
      <c r="AN184" s="357"/>
      <c r="AO184" s="357"/>
      <c r="AP184" s="357"/>
      <c r="AQ184" s="357"/>
    </row>
    <row r="185" spans="1:43" ht="17.25" hidden="1" customHeight="1">
      <c r="A185" s="202"/>
      <c r="B185" s="202"/>
      <c r="C185" s="202"/>
      <c r="D185" s="202"/>
      <c r="E185" s="347"/>
      <c r="F185" s="347"/>
      <c r="G185" s="357"/>
      <c r="H185" s="357"/>
      <c r="I185" s="357"/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7"/>
      <c r="AD185" s="357"/>
      <c r="AE185" s="357"/>
      <c r="AF185" s="357"/>
      <c r="AG185" s="357"/>
      <c r="AH185" s="357"/>
      <c r="AI185" s="357"/>
      <c r="AJ185" s="357"/>
      <c r="AK185" s="357"/>
      <c r="AL185" s="357"/>
      <c r="AM185" s="357"/>
      <c r="AN185" s="357"/>
      <c r="AO185" s="357"/>
      <c r="AP185" s="357"/>
      <c r="AQ185" s="357"/>
    </row>
    <row r="186" spans="1:43" ht="17.25" hidden="1" customHeight="1">
      <c r="A186" s="202"/>
      <c r="B186" s="202"/>
      <c r="C186" s="202"/>
      <c r="D186" s="202"/>
      <c r="E186" s="347"/>
      <c r="F186" s="347"/>
      <c r="G186" s="357"/>
      <c r="H186" s="357"/>
      <c r="I186" s="357"/>
      <c r="J186" s="357"/>
      <c r="K186" s="357"/>
      <c r="L186" s="357"/>
      <c r="M186" s="357"/>
      <c r="N186" s="357"/>
      <c r="O186" s="357"/>
      <c r="P186" s="357"/>
      <c r="Q186" s="357"/>
      <c r="R186" s="357"/>
      <c r="S186" s="357"/>
      <c r="T186" s="357"/>
      <c r="U186" s="357"/>
      <c r="V186" s="357"/>
      <c r="W186" s="357"/>
      <c r="X186" s="357"/>
      <c r="Y186" s="357"/>
      <c r="Z186" s="357"/>
      <c r="AA186" s="357"/>
      <c r="AB186" s="357"/>
      <c r="AC186" s="357"/>
      <c r="AD186" s="357"/>
      <c r="AE186" s="357"/>
      <c r="AF186" s="357"/>
      <c r="AG186" s="357"/>
      <c r="AH186" s="357"/>
      <c r="AI186" s="357"/>
      <c r="AJ186" s="357"/>
      <c r="AK186" s="357"/>
      <c r="AL186" s="357"/>
      <c r="AM186" s="357"/>
      <c r="AN186" s="357"/>
      <c r="AO186" s="357"/>
      <c r="AP186" s="357"/>
      <c r="AQ186" s="357"/>
    </row>
    <row r="187" spans="1:43" ht="17.25" hidden="1" customHeight="1">
      <c r="A187" s="202"/>
      <c r="B187" s="202"/>
      <c r="C187" s="202"/>
      <c r="D187" s="202"/>
      <c r="E187" s="347"/>
      <c r="F187" s="347"/>
      <c r="G187" s="357"/>
      <c r="H187" s="357"/>
      <c r="I187" s="357"/>
      <c r="J187" s="357"/>
      <c r="K187" s="357"/>
      <c r="L187" s="357"/>
      <c r="M187" s="357"/>
      <c r="N187" s="357"/>
      <c r="O187" s="357"/>
      <c r="P187" s="357"/>
      <c r="Q187" s="357"/>
      <c r="R187" s="357"/>
      <c r="S187" s="357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7"/>
      <c r="AD187" s="357"/>
      <c r="AE187" s="357"/>
      <c r="AF187" s="357"/>
      <c r="AG187" s="357"/>
      <c r="AH187" s="357"/>
      <c r="AI187" s="357"/>
      <c r="AJ187" s="357"/>
      <c r="AK187" s="357"/>
      <c r="AL187" s="357"/>
      <c r="AM187" s="357"/>
      <c r="AN187" s="357"/>
      <c r="AO187" s="357"/>
      <c r="AP187" s="357"/>
      <c r="AQ187" s="357"/>
    </row>
    <row r="188" spans="1:43" ht="17.25" hidden="1" customHeight="1">
      <c r="A188" s="202"/>
      <c r="B188" s="202"/>
      <c r="C188" s="202"/>
      <c r="D188" s="202"/>
      <c r="E188" s="347"/>
      <c r="F188" s="347"/>
      <c r="G188" s="357"/>
      <c r="H188" s="357"/>
      <c r="I188" s="357"/>
      <c r="J188" s="357"/>
      <c r="K188" s="357"/>
      <c r="L188" s="357"/>
      <c r="M188" s="357"/>
      <c r="N188" s="357"/>
      <c r="O188" s="357"/>
      <c r="P188" s="357"/>
      <c r="Q188" s="357"/>
      <c r="R188" s="357"/>
      <c r="S188" s="357"/>
      <c r="T188" s="357"/>
      <c r="U188" s="357"/>
      <c r="V188" s="357"/>
      <c r="W188" s="357"/>
      <c r="X188" s="357"/>
      <c r="Y188" s="357"/>
      <c r="Z188" s="357"/>
      <c r="AA188" s="357"/>
      <c r="AB188" s="357"/>
      <c r="AC188" s="357"/>
      <c r="AD188" s="357"/>
      <c r="AE188" s="357"/>
      <c r="AF188" s="357"/>
      <c r="AG188" s="357"/>
      <c r="AH188" s="357"/>
      <c r="AI188" s="357"/>
      <c r="AJ188" s="357"/>
      <c r="AK188" s="357"/>
      <c r="AL188" s="357"/>
      <c r="AM188" s="357"/>
      <c r="AN188" s="357"/>
      <c r="AO188" s="357"/>
      <c r="AP188" s="357"/>
      <c r="AQ188" s="357"/>
    </row>
    <row r="189" spans="1:43" ht="9.75" customHeight="1">
      <c r="A189" s="202"/>
      <c r="B189" s="202"/>
      <c r="C189" s="202"/>
      <c r="D189" s="202"/>
      <c r="E189" s="347"/>
      <c r="F189" s="347"/>
      <c r="G189" s="357"/>
      <c r="H189" s="357"/>
      <c r="I189" s="357"/>
      <c r="J189" s="357"/>
      <c r="K189" s="357"/>
      <c r="L189" s="357"/>
      <c r="M189" s="357"/>
      <c r="N189" s="357"/>
      <c r="O189" s="357"/>
      <c r="P189" s="357"/>
      <c r="Q189" s="357"/>
      <c r="R189" s="357"/>
      <c r="S189" s="357"/>
      <c r="T189" s="357"/>
      <c r="U189" s="357"/>
      <c r="V189" s="357"/>
      <c r="W189" s="357"/>
      <c r="X189" s="357"/>
      <c r="Y189" s="357"/>
      <c r="Z189" s="357"/>
      <c r="AA189" s="357"/>
      <c r="AB189" s="357"/>
      <c r="AC189" s="357"/>
      <c r="AD189" s="357"/>
      <c r="AE189" s="357"/>
      <c r="AF189" s="357"/>
      <c r="AG189" s="357"/>
      <c r="AH189" s="357"/>
      <c r="AI189" s="357"/>
      <c r="AJ189" s="357"/>
      <c r="AK189" s="357"/>
      <c r="AL189" s="357"/>
      <c r="AM189" s="357"/>
      <c r="AN189" s="357"/>
      <c r="AO189" s="357"/>
      <c r="AP189" s="357"/>
      <c r="AQ189" s="357"/>
    </row>
    <row r="190" spans="1:43" ht="9.75" customHeight="1">
      <c r="A190" s="202"/>
      <c r="B190" s="202"/>
      <c r="C190" s="202"/>
      <c r="D190" s="202"/>
      <c r="E190" s="347"/>
      <c r="F190" s="347"/>
      <c r="G190" s="357"/>
      <c r="H190" s="357"/>
      <c r="I190" s="357"/>
      <c r="J190" s="357"/>
      <c r="K190" s="357"/>
      <c r="L190" s="357"/>
      <c r="M190" s="357"/>
      <c r="N190" s="357"/>
      <c r="O190" s="357"/>
      <c r="P190" s="357"/>
      <c r="Q190" s="357"/>
      <c r="R190" s="357"/>
      <c r="S190" s="357"/>
      <c r="T190" s="357"/>
      <c r="U190" s="357"/>
      <c r="V190" s="357"/>
      <c r="W190" s="357"/>
      <c r="X190" s="357"/>
      <c r="Y190" s="357"/>
      <c r="Z190" s="357"/>
      <c r="AA190" s="357"/>
      <c r="AB190" s="357"/>
      <c r="AC190" s="357"/>
      <c r="AD190" s="357"/>
      <c r="AE190" s="357"/>
      <c r="AF190" s="357"/>
      <c r="AG190" s="357"/>
      <c r="AH190" s="357"/>
      <c r="AI190" s="357"/>
      <c r="AJ190" s="357"/>
      <c r="AK190" s="357"/>
      <c r="AL190" s="357"/>
      <c r="AM190" s="357"/>
      <c r="AN190" s="357"/>
      <c r="AO190" s="357"/>
      <c r="AP190" s="357"/>
      <c r="AQ190" s="357"/>
    </row>
    <row r="191" spans="1:43" ht="9.75" customHeight="1">
      <c r="A191" s="202"/>
      <c r="B191" s="202"/>
      <c r="C191" s="202"/>
      <c r="D191" s="202"/>
      <c r="E191" s="347"/>
      <c r="F191" s="347"/>
      <c r="G191" s="357"/>
      <c r="H191" s="357"/>
      <c r="I191" s="357"/>
      <c r="J191" s="357"/>
      <c r="K191" s="357"/>
      <c r="L191" s="357"/>
      <c r="M191" s="357"/>
      <c r="N191" s="357"/>
      <c r="O191" s="357"/>
      <c r="P191" s="357"/>
      <c r="Q191" s="357"/>
      <c r="R191" s="357"/>
      <c r="S191" s="357"/>
      <c r="T191" s="357"/>
      <c r="U191" s="357"/>
      <c r="V191" s="357"/>
      <c r="W191" s="357"/>
      <c r="X191" s="357"/>
      <c r="Y191" s="357"/>
      <c r="Z191" s="357"/>
      <c r="AA191" s="357"/>
      <c r="AB191" s="357"/>
      <c r="AC191" s="357"/>
      <c r="AD191" s="357"/>
      <c r="AE191" s="357"/>
      <c r="AF191" s="357"/>
      <c r="AG191" s="357"/>
      <c r="AH191" s="357"/>
      <c r="AI191" s="357"/>
      <c r="AJ191" s="357"/>
      <c r="AK191" s="357"/>
      <c r="AL191" s="357"/>
      <c r="AM191" s="357"/>
      <c r="AN191" s="357"/>
      <c r="AO191" s="357"/>
      <c r="AP191" s="357"/>
      <c r="AQ191" s="357"/>
    </row>
    <row r="192" spans="1:43" ht="9.75" customHeight="1">
      <c r="A192" s="202"/>
      <c r="B192" s="202"/>
      <c r="C192" s="202"/>
      <c r="D192" s="202"/>
      <c r="E192" s="347"/>
      <c r="F192" s="347"/>
      <c r="G192" s="357"/>
      <c r="H192" s="357"/>
      <c r="I192" s="357"/>
      <c r="J192" s="357"/>
      <c r="K192" s="357"/>
      <c r="L192" s="357"/>
      <c r="M192" s="357"/>
      <c r="N192" s="357"/>
      <c r="O192" s="357"/>
      <c r="P192" s="357"/>
      <c r="Q192" s="357"/>
      <c r="R192" s="357"/>
      <c r="S192" s="357"/>
      <c r="T192" s="357"/>
      <c r="U192" s="357"/>
      <c r="V192" s="357"/>
      <c r="W192" s="357"/>
      <c r="X192" s="357"/>
      <c r="Y192" s="357"/>
      <c r="Z192" s="357"/>
      <c r="AA192" s="357"/>
      <c r="AB192" s="357"/>
      <c r="AC192" s="357"/>
      <c r="AD192" s="357"/>
      <c r="AE192" s="357"/>
      <c r="AF192" s="357"/>
      <c r="AG192" s="357"/>
      <c r="AH192" s="357"/>
      <c r="AI192" s="357"/>
      <c r="AJ192" s="357"/>
      <c r="AK192" s="357"/>
      <c r="AL192" s="357"/>
      <c r="AM192" s="357"/>
      <c r="AN192" s="357"/>
      <c r="AO192" s="357"/>
      <c r="AP192" s="357"/>
      <c r="AQ192" s="357"/>
    </row>
    <row r="193" spans="1:43" ht="9.75" customHeight="1">
      <c r="A193" s="202"/>
      <c r="B193" s="202"/>
      <c r="C193" s="202"/>
      <c r="D193" s="202"/>
      <c r="E193" s="347"/>
      <c r="F193" s="347"/>
      <c r="G193" s="357"/>
      <c r="H193" s="357"/>
      <c r="I193" s="357"/>
      <c r="J193" s="357"/>
      <c r="K193" s="357"/>
      <c r="L193" s="357"/>
      <c r="M193" s="357"/>
      <c r="N193" s="357"/>
      <c r="O193" s="357"/>
      <c r="P193" s="357"/>
      <c r="Q193" s="357"/>
      <c r="R193" s="357"/>
      <c r="S193" s="357"/>
      <c r="T193" s="357"/>
      <c r="U193" s="357"/>
      <c r="V193" s="357"/>
      <c r="W193" s="357"/>
      <c r="X193" s="357"/>
      <c r="Y193" s="357"/>
      <c r="Z193" s="357"/>
      <c r="AA193" s="357"/>
      <c r="AB193" s="357"/>
      <c r="AC193" s="357"/>
      <c r="AD193" s="357"/>
      <c r="AE193" s="357"/>
      <c r="AF193" s="357"/>
      <c r="AG193" s="357"/>
      <c r="AH193" s="357"/>
      <c r="AI193" s="357"/>
      <c r="AJ193" s="357"/>
      <c r="AK193" s="357"/>
      <c r="AL193" s="357"/>
      <c r="AM193" s="357"/>
      <c r="AN193" s="357"/>
      <c r="AO193" s="357"/>
      <c r="AP193" s="357"/>
      <c r="AQ193" s="357"/>
    </row>
    <row r="194" spans="1:43" ht="9.75" customHeight="1">
      <c r="A194" s="202"/>
      <c r="B194" s="202"/>
      <c r="C194" s="202"/>
      <c r="D194" s="202"/>
      <c r="E194" s="347"/>
      <c r="F194" s="347"/>
      <c r="G194" s="357"/>
      <c r="H194" s="357"/>
      <c r="I194" s="357"/>
      <c r="J194" s="357"/>
      <c r="K194" s="357"/>
      <c r="L194" s="357"/>
      <c r="M194" s="357"/>
      <c r="N194" s="357"/>
      <c r="O194" s="357"/>
      <c r="P194" s="357"/>
      <c r="Q194" s="357"/>
      <c r="R194" s="357"/>
      <c r="S194" s="357"/>
      <c r="T194" s="357"/>
      <c r="U194" s="357"/>
      <c r="V194" s="357"/>
      <c r="W194" s="357"/>
      <c r="X194" s="357"/>
      <c r="Y194" s="357"/>
      <c r="Z194" s="357"/>
      <c r="AA194" s="357"/>
      <c r="AB194" s="357"/>
      <c r="AC194" s="357"/>
      <c r="AD194" s="357"/>
      <c r="AE194" s="357"/>
      <c r="AF194" s="357"/>
      <c r="AG194" s="357"/>
      <c r="AH194" s="357"/>
      <c r="AI194" s="357"/>
      <c r="AJ194" s="357"/>
      <c r="AK194" s="357"/>
      <c r="AL194" s="357"/>
      <c r="AM194" s="357"/>
      <c r="AN194" s="357"/>
      <c r="AO194" s="357"/>
      <c r="AP194" s="357"/>
      <c r="AQ194" s="357"/>
    </row>
    <row r="195" spans="1:43" ht="9.75" customHeight="1">
      <c r="A195" s="202"/>
      <c r="B195" s="202"/>
      <c r="C195" s="202"/>
      <c r="D195" s="202"/>
      <c r="E195" s="347"/>
      <c r="F195" s="347"/>
      <c r="G195" s="357"/>
      <c r="H195" s="357"/>
      <c r="I195" s="357"/>
      <c r="J195" s="357"/>
      <c r="K195" s="357"/>
      <c r="L195" s="357"/>
      <c r="M195" s="357"/>
      <c r="N195" s="357"/>
      <c r="O195" s="357"/>
      <c r="P195" s="357"/>
      <c r="Q195" s="357"/>
      <c r="R195" s="357"/>
      <c r="S195" s="357"/>
      <c r="T195" s="357"/>
      <c r="U195" s="357"/>
      <c r="V195" s="357"/>
      <c r="W195" s="357"/>
      <c r="X195" s="357"/>
      <c r="Y195" s="357"/>
      <c r="Z195" s="357"/>
      <c r="AA195" s="357"/>
      <c r="AB195" s="357"/>
      <c r="AC195" s="357"/>
      <c r="AD195" s="357"/>
      <c r="AE195" s="357"/>
      <c r="AF195" s="357"/>
      <c r="AG195" s="357"/>
      <c r="AH195" s="357"/>
      <c r="AI195" s="357"/>
      <c r="AJ195" s="357"/>
      <c r="AK195" s="357"/>
      <c r="AL195" s="357"/>
      <c r="AM195" s="357"/>
      <c r="AN195" s="357"/>
      <c r="AO195" s="357"/>
      <c r="AP195" s="357"/>
      <c r="AQ195" s="357"/>
    </row>
    <row r="196" spans="1:43" ht="9.75" customHeight="1">
      <c r="A196" s="202"/>
      <c r="B196" s="202"/>
      <c r="C196" s="202"/>
      <c r="D196" s="202"/>
      <c r="E196" s="347"/>
      <c r="F196" s="347"/>
      <c r="G196" s="357"/>
      <c r="H196" s="357"/>
      <c r="I196" s="357"/>
      <c r="J196" s="357"/>
      <c r="K196" s="357"/>
      <c r="L196" s="357"/>
      <c r="M196" s="357"/>
      <c r="N196" s="357"/>
      <c r="O196" s="357"/>
      <c r="P196" s="357"/>
      <c r="Q196" s="357"/>
      <c r="R196" s="357"/>
      <c r="S196" s="357"/>
      <c r="T196" s="357"/>
      <c r="U196" s="357"/>
      <c r="V196" s="357"/>
      <c r="W196" s="357"/>
      <c r="X196" s="357"/>
      <c r="Y196" s="357"/>
      <c r="Z196" s="357"/>
      <c r="AA196" s="357"/>
      <c r="AB196" s="357"/>
      <c r="AC196" s="357"/>
      <c r="AD196" s="357"/>
      <c r="AE196" s="357"/>
      <c r="AF196" s="357"/>
      <c r="AG196" s="357"/>
      <c r="AH196" s="357"/>
      <c r="AI196" s="357"/>
      <c r="AJ196" s="357"/>
      <c r="AK196" s="357"/>
      <c r="AL196" s="357"/>
      <c r="AM196" s="357"/>
      <c r="AN196" s="357"/>
      <c r="AO196" s="357"/>
      <c r="AP196" s="357"/>
      <c r="AQ196" s="357"/>
    </row>
    <row r="197" spans="1:43" ht="9.75" customHeight="1">
      <c r="A197" s="202"/>
      <c r="B197" s="202"/>
      <c r="C197" s="202"/>
      <c r="D197" s="202"/>
      <c r="E197" s="347"/>
      <c r="F197" s="347"/>
      <c r="G197" s="357"/>
      <c r="H197" s="357"/>
      <c r="I197" s="357"/>
      <c r="J197" s="357"/>
      <c r="K197" s="357"/>
      <c r="L197" s="357"/>
      <c r="M197" s="357"/>
      <c r="N197" s="357"/>
      <c r="O197" s="357"/>
      <c r="P197" s="357"/>
      <c r="Q197" s="357"/>
      <c r="R197" s="357"/>
      <c r="S197" s="357"/>
      <c r="T197" s="357"/>
      <c r="U197" s="357"/>
      <c r="V197" s="357"/>
      <c r="W197" s="357"/>
      <c r="X197" s="357"/>
      <c r="Y197" s="357"/>
      <c r="Z197" s="357"/>
      <c r="AA197" s="357"/>
      <c r="AB197" s="357"/>
      <c r="AC197" s="357"/>
      <c r="AD197" s="357"/>
      <c r="AE197" s="357"/>
      <c r="AF197" s="357"/>
      <c r="AG197" s="357"/>
      <c r="AH197" s="357"/>
      <c r="AI197" s="357"/>
      <c r="AJ197" s="357"/>
      <c r="AK197" s="357"/>
      <c r="AL197" s="357"/>
      <c r="AM197" s="357"/>
      <c r="AN197" s="357"/>
      <c r="AO197" s="357"/>
      <c r="AP197" s="357"/>
      <c r="AQ197" s="357"/>
    </row>
    <row r="198" spans="1:43" ht="9.75" customHeight="1">
      <c r="A198" s="202"/>
      <c r="B198" s="202"/>
      <c r="C198" s="202"/>
      <c r="D198" s="202"/>
      <c r="E198" s="347"/>
      <c r="F198" s="34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7"/>
      <c r="V198" s="357"/>
      <c r="W198" s="357"/>
      <c r="X198" s="357"/>
      <c r="Y198" s="357"/>
      <c r="Z198" s="357"/>
      <c r="AA198" s="357"/>
      <c r="AB198" s="357"/>
      <c r="AC198" s="357"/>
      <c r="AD198" s="357"/>
      <c r="AE198" s="357"/>
      <c r="AF198" s="357"/>
      <c r="AG198" s="357"/>
      <c r="AH198" s="357"/>
      <c r="AI198" s="357"/>
      <c r="AJ198" s="357"/>
      <c r="AK198" s="357"/>
      <c r="AL198" s="357"/>
      <c r="AM198" s="357"/>
      <c r="AN198" s="357"/>
      <c r="AO198" s="357"/>
      <c r="AP198" s="357"/>
      <c r="AQ198" s="357"/>
    </row>
    <row r="199" spans="1:43" ht="9.75" customHeight="1">
      <c r="A199" s="202"/>
      <c r="B199" s="202"/>
      <c r="C199" s="202"/>
      <c r="D199" s="202"/>
      <c r="E199" s="347"/>
      <c r="F199" s="347"/>
      <c r="G199" s="357"/>
      <c r="H199" s="357"/>
      <c r="I199" s="357"/>
      <c r="J199" s="357"/>
      <c r="K199" s="357"/>
      <c r="L199" s="357"/>
      <c r="M199" s="357"/>
      <c r="N199" s="357"/>
      <c r="O199" s="357"/>
      <c r="P199" s="357"/>
      <c r="Q199" s="357"/>
      <c r="R199" s="357"/>
      <c r="S199" s="357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7"/>
      <c r="AD199" s="357"/>
      <c r="AE199" s="357"/>
      <c r="AF199" s="357"/>
      <c r="AG199" s="357"/>
      <c r="AH199" s="357"/>
      <c r="AI199" s="357"/>
      <c r="AJ199" s="357"/>
      <c r="AK199" s="357"/>
      <c r="AL199" s="357"/>
      <c r="AM199" s="357"/>
      <c r="AN199" s="357"/>
      <c r="AO199" s="357"/>
      <c r="AP199" s="357"/>
      <c r="AQ199" s="357"/>
    </row>
    <row r="200" spans="1:43" ht="9.75" customHeight="1">
      <c r="A200" s="202"/>
      <c r="B200" s="202"/>
      <c r="C200" s="202"/>
      <c r="D200" s="202"/>
      <c r="E200" s="347"/>
      <c r="F200" s="347"/>
      <c r="G200" s="357"/>
      <c r="H200" s="357"/>
      <c r="I200" s="357"/>
      <c r="J200" s="357"/>
      <c r="K200" s="357"/>
      <c r="L200" s="357"/>
      <c r="M200" s="357"/>
      <c r="N200" s="357"/>
      <c r="O200" s="357"/>
      <c r="P200" s="357"/>
      <c r="Q200" s="357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7"/>
      <c r="AD200" s="357"/>
      <c r="AE200" s="357"/>
      <c r="AF200" s="357"/>
      <c r="AG200" s="357"/>
      <c r="AH200" s="357"/>
      <c r="AI200" s="357"/>
      <c r="AJ200" s="357"/>
      <c r="AK200" s="357"/>
      <c r="AL200" s="357"/>
      <c r="AM200" s="357"/>
      <c r="AN200" s="357"/>
      <c r="AO200" s="357"/>
      <c r="AP200" s="357"/>
      <c r="AQ200" s="357"/>
    </row>
    <row r="201" spans="1:43" ht="9.75" customHeight="1">
      <c r="A201" s="202"/>
      <c r="B201" s="202"/>
      <c r="C201" s="202"/>
      <c r="D201" s="202"/>
      <c r="E201" s="347"/>
      <c r="F201" s="347"/>
      <c r="G201" s="357"/>
      <c r="H201" s="357"/>
      <c r="I201" s="357"/>
      <c r="J201" s="357"/>
      <c r="K201" s="357"/>
      <c r="L201" s="357"/>
      <c r="M201" s="357"/>
      <c r="N201" s="357"/>
      <c r="O201" s="357"/>
      <c r="P201" s="357"/>
      <c r="Q201" s="357"/>
      <c r="R201" s="357"/>
      <c r="S201" s="357"/>
      <c r="T201" s="357"/>
      <c r="U201" s="357"/>
      <c r="V201" s="357"/>
      <c r="W201" s="357"/>
      <c r="X201" s="357"/>
      <c r="Y201" s="357"/>
      <c r="Z201" s="357"/>
      <c r="AA201" s="357"/>
      <c r="AB201" s="357"/>
      <c r="AC201" s="357"/>
      <c r="AD201" s="357"/>
      <c r="AE201" s="357"/>
      <c r="AF201" s="357"/>
      <c r="AG201" s="357"/>
      <c r="AH201" s="357"/>
      <c r="AI201" s="357"/>
      <c r="AJ201" s="357"/>
      <c r="AK201" s="357"/>
      <c r="AL201" s="357"/>
      <c r="AM201" s="357"/>
      <c r="AN201" s="357"/>
      <c r="AO201" s="357"/>
      <c r="AP201" s="357"/>
      <c r="AQ201" s="357"/>
    </row>
    <row r="202" spans="1:43" ht="9.75" customHeight="1">
      <c r="A202" s="202"/>
      <c r="B202" s="202"/>
      <c r="C202" s="202"/>
      <c r="D202" s="202"/>
      <c r="E202" s="347"/>
      <c r="F202" s="347"/>
      <c r="G202" s="357"/>
      <c r="H202" s="357"/>
      <c r="I202" s="357"/>
      <c r="J202" s="357"/>
      <c r="K202" s="357"/>
      <c r="L202" s="357"/>
      <c r="M202" s="357"/>
      <c r="N202" s="357"/>
      <c r="O202" s="357"/>
      <c r="P202" s="357"/>
      <c r="Q202" s="357"/>
      <c r="R202" s="357"/>
      <c r="S202" s="357"/>
      <c r="T202" s="357"/>
      <c r="U202" s="357"/>
      <c r="V202" s="357"/>
      <c r="W202" s="357"/>
      <c r="X202" s="357"/>
      <c r="Y202" s="357"/>
      <c r="Z202" s="357"/>
      <c r="AA202" s="357"/>
      <c r="AB202" s="357"/>
      <c r="AC202" s="357"/>
      <c r="AD202" s="357"/>
      <c r="AE202" s="357"/>
      <c r="AF202" s="357"/>
      <c r="AG202" s="357"/>
      <c r="AH202" s="357"/>
      <c r="AI202" s="357"/>
      <c r="AJ202" s="357"/>
      <c r="AK202" s="357"/>
      <c r="AL202" s="357"/>
      <c r="AM202" s="357"/>
      <c r="AN202" s="357"/>
      <c r="AO202" s="357"/>
      <c r="AP202" s="357"/>
      <c r="AQ202" s="357"/>
    </row>
    <row r="203" spans="1:43" ht="9.75" customHeight="1">
      <c r="A203" s="202"/>
      <c r="B203" s="202"/>
      <c r="C203" s="202"/>
      <c r="D203" s="202"/>
      <c r="E203" s="347"/>
      <c r="F203" s="347"/>
      <c r="G203" s="357"/>
      <c r="H203" s="357"/>
      <c r="I203" s="357"/>
      <c r="J203" s="357"/>
      <c r="K203" s="357"/>
      <c r="L203" s="357"/>
      <c r="M203" s="357"/>
      <c r="N203" s="357"/>
      <c r="O203" s="357"/>
      <c r="P203" s="357"/>
      <c r="Q203" s="357"/>
      <c r="R203" s="357"/>
      <c r="S203" s="357"/>
      <c r="T203" s="357"/>
      <c r="U203" s="357"/>
      <c r="V203" s="357"/>
      <c r="W203" s="357"/>
      <c r="X203" s="357"/>
      <c r="Y203" s="357"/>
      <c r="Z203" s="357"/>
      <c r="AA203" s="357"/>
      <c r="AB203" s="357"/>
      <c r="AC203" s="357"/>
      <c r="AD203" s="357"/>
      <c r="AE203" s="357"/>
      <c r="AF203" s="357"/>
      <c r="AG203" s="357"/>
      <c r="AH203" s="357"/>
      <c r="AI203" s="357"/>
      <c r="AJ203" s="357"/>
      <c r="AK203" s="357"/>
      <c r="AL203" s="357"/>
      <c r="AM203" s="357"/>
      <c r="AN203" s="357"/>
      <c r="AO203" s="357"/>
      <c r="AP203" s="357"/>
      <c r="AQ203" s="357"/>
    </row>
    <row r="204" spans="1:43" ht="9.75" customHeight="1">
      <c r="A204" s="202"/>
      <c r="B204" s="202"/>
      <c r="C204" s="202"/>
      <c r="D204" s="202"/>
      <c r="E204" s="347"/>
      <c r="F204" s="347"/>
      <c r="G204" s="357"/>
      <c r="H204" s="357"/>
      <c r="I204" s="357"/>
      <c r="J204" s="357"/>
      <c r="K204" s="357"/>
      <c r="L204" s="357"/>
      <c r="M204" s="357"/>
      <c r="N204" s="357"/>
      <c r="O204" s="357"/>
      <c r="P204" s="357"/>
      <c r="Q204" s="357"/>
      <c r="R204" s="357"/>
      <c r="S204" s="357"/>
      <c r="T204" s="357"/>
      <c r="U204" s="357"/>
      <c r="V204" s="357"/>
      <c r="W204" s="357"/>
      <c r="X204" s="357"/>
      <c r="Y204" s="357"/>
      <c r="Z204" s="357"/>
      <c r="AA204" s="357"/>
      <c r="AB204" s="357"/>
      <c r="AC204" s="357"/>
      <c r="AD204" s="357"/>
      <c r="AE204" s="357"/>
      <c r="AF204" s="357"/>
      <c r="AG204" s="357"/>
      <c r="AH204" s="357"/>
      <c r="AI204" s="357"/>
      <c r="AJ204" s="357"/>
      <c r="AK204" s="357"/>
      <c r="AL204" s="357"/>
      <c r="AM204" s="357"/>
      <c r="AN204" s="357"/>
      <c r="AO204" s="357"/>
      <c r="AP204" s="357"/>
      <c r="AQ204" s="357"/>
    </row>
    <row r="205" spans="1:43" ht="9.75" customHeight="1">
      <c r="A205" s="202"/>
      <c r="B205" s="202"/>
      <c r="C205" s="202"/>
      <c r="D205" s="202"/>
      <c r="E205" s="347"/>
      <c r="F205" s="347"/>
      <c r="G205" s="357"/>
      <c r="H205" s="357"/>
      <c r="I205" s="357"/>
      <c r="J205" s="357"/>
      <c r="K205" s="357"/>
      <c r="L205" s="357"/>
      <c r="M205" s="357"/>
      <c r="N205" s="357"/>
      <c r="O205" s="357"/>
      <c r="P205" s="357"/>
      <c r="Q205" s="357"/>
      <c r="R205" s="357"/>
      <c r="S205" s="357"/>
      <c r="T205" s="357"/>
      <c r="U205" s="357"/>
      <c r="V205" s="357"/>
      <c r="W205" s="357"/>
      <c r="X205" s="357"/>
      <c r="Y205" s="357"/>
      <c r="Z205" s="357"/>
      <c r="AA205" s="357"/>
      <c r="AB205" s="357"/>
      <c r="AC205" s="357"/>
      <c r="AD205" s="357"/>
      <c r="AE205" s="357"/>
      <c r="AF205" s="357"/>
      <c r="AG205" s="357"/>
      <c r="AH205" s="357"/>
      <c r="AI205" s="357"/>
      <c r="AJ205" s="357"/>
      <c r="AK205" s="357"/>
      <c r="AL205" s="357"/>
      <c r="AM205" s="357"/>
      <c r="AN205" s="357"/>
      <c r="AO205" s="357"/>
      <c r="AP205" s="357"/>
      <c r="AQ205" s="357"/>
    </row>
    <row r="206" spans="1:43" ht="9.75" customHeight="1">
      <c r="A206" s="202"/>
      <c r="B206" s="202"/>
      <c r="C206" s="202"/>
      <c r="D206" s="202"/>
      <c r="E206" s="347"/>
      <c r="F206" s="347"/>
      <c r="G206" s="357"/>
      <c r="H206" s="357"/>
      <c r="I206" s="357"/>
      <c r="J206" s="357"/>
      <c r="K206" s="357"/>
      <c r="L206" s="357"/>
      <c r="M206" s="357"/>
      <c r="N206" s="357"/>
      <c r="O206" s="357"/>
      <c r="P206" s="357"/>
      <c r="Q206" s="357"/>
      <c r="R206" s="357"/>
      <c r="S206" s="357"/>
      <c r="T206" s="357"/>
      <c r="U206" s="357"/>
      <c r="V206" s="357"/>
      <c r="W206" s="357"/>
      <c r="X206" s="357"/>
      <c r="Y206" s="357"/>
      <c r="Z206" s="357"/>
      <c r="AA206" s="357"/>
      <c r="AB206" s="357"/>
      <c r="AC206" s="357"/>
      <c r="AD206" s="357"/>
      <c r="AE206" s="357"/>
      <c r="AF206" s="357"/>
      <c r="AG206" s="357"/>
      <c r="AH206" s="357"/>
      <c r="AI206" s="357"/>
      <c r="AJ206" s="357"/>
      <c r="AK206" s="357"/>
      <c r="AL206" s="357"/>
      <c r="AM206" s="357"/>
      <c r="AN206" s="357"/>
      <c r="AO206" s="357"/>
      <c r="AP206" s="357"/>
      <c r="AQ206" s="357"/>
    </row>
    <row r="207" spans="1:43" ht="9.75" customHeight="1">
      <c r="A207" s="202"/>
      <c r="B207" s="202"/>
      <c r="C207" s="202"/>
      <c r="D207" s="202"/>
      <c r="E207" s="347"/>
      <c r="F207" s="347"/>
      <c r="G207" s="357"/>
      <c r="H207" s="357"/>
      <c r="I207" s="357"/>
      <c r="J207" s="357"/>
      <c r="K207" s="357"/>
      <c r="L207" s="357"/>
      <c r="M207" s="357"/>
      <c r="N207" s="357"/>
      <c r="O207" s="357"/>
      <c r="P207" s="357"/>
      <c r="Q207" s="357"/>
      <c r="R207" s="357"/>
      <c r="S207" s="357"/>
      <c r="T207" s="357"/>
      <c r="U207" s="357"/>
      <c r="V207" s="357"/>
      <c r="W207" s="357"/>
      <c r="X207" s="357"/>
      <c r="Y207" s="357"/>
      <c r="Z207" s="357"/>
      <c r="AA207" s="357"/>
      <c r="AB207" s="357"/>
      <c r="AC207" s="357"/>
      <c r="AD207" s="357"/>
      <c r="AE207" s="357"/>
      <c r="AF207" s="357"/>
      <c r="AG207" s="357"/>
      <c r="AH207" s="357"/>
      <c r="AI207" s="357"/>
      <c r="AJ207" s="357"/>
      <c r="AK207" s="357"/>
      <c r="AL207" s="357"/>
      <c r="AM207" s="357"/>
      <c r="AN207" s="357"/>
      <c r="AO207" s="357"/>
      <c r="AP207" s="357"/>
      <c r="AQ207" s="357"/>
    </row>
    <row r="208" spans="1:43" ht="9.75" customHeight="1">
      <c r="A208" s="202"/>
      <c r="B208" s="202"/>
      <c r="C208" s="202"/>
      <c r="D208" s="202"/>
      <c r="E208" s="347"/>
      <c r="F208" s="347"/>
      <c r="G208" s="357"/>
      <c r="H208" s="357"/>
      <c r="I208" s="357"/>
      <c r="J208" s="357"/>
      <c r="K208" s="357"/>
      <c r="L208" s="357"/>
      <c r="M208" s="357"/>
      <c r="N208" s="357"/>
      <c r="O208" s="357"/>
      <c r="P208" s="357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  <c r="AH208" s="357"/>
      <c r="AI208" s="357"/>
      <c r="AJ208" s="357"/>
      <c r="AK208" s="357"/>
      <c r="AL208" s="357"/>
      <c r="AM208" s="357"/>
      <c r="AN208" s="357"/>
      <c r="AO208" s="357"/>
      <c r="AP208" s="357"/>
      <c r="AQ208" s="357"/>
    </row>
    <row r="209" spans="1:43" ht="9.75" customHeight="1">
      <c r="A209" s="202"/>
      <c r="B209" s="202"/>
      <c r="C209" s="202"/>
      <c r="D209" s="202"/>
      <c r="E209" s="347"/>
      <c r="F209" s="347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7"/>
      <c r="R209" s="357"/>
      <c r="S209" s="357"/>
      <c r="T209" s="357"/>
      <c r="U209" s="357"/>
      <c r="V209" s="357"/>
      <c r="W209" s="357"/>
      <c r="X209" s="357"/>
      <c r="Y209" s="357"/>
      <c r="Z209" s="357"/>
      <c r="AA209" s="357"/>
      <c r="AB209" s="357"/>
      <c r="AC209" s="357"/>
      <c r="AD209" s="357"/>
      <c r="AE209" s="357"/>
      <c r="AF209" s="357"/>
      <c r="AG209" s="357"/>
      <c r="AH209" s="357"/>
      <c r="AI209" s="357"/>
      <c r="AJ209" s="357"/>
      <c r="AK209" s="357"/>
      <c r="AL209" s="357"/>
      <c r="AM209" s="357"/>
      <c r="AN209" s="357"/>
      <c r="AO209" s="357"/>
      <c r="AP209" s="357"/>
      <c r="AQ209" s="357"/>
    </row>
    <row r="210" spans="1:43" ht="9.75" customHeight="1">
      <c r="A210" s="202"/>
      <c r="B210" s="202"/>
      <c r="C210" s="202"/>
      <c r="D210" s="202"/>
      <c r="E210" s="347"/>
      <c r="F210" s="347"/>
      <c r="G210" s="357"/>
      <c r="H210" s="357"/>
      <c r="I210" s="357"/>
      <c r="J210" s="357"/>
      <c r="K210" s="357"/>
      <c r="L210" s="357"/>
      <c r="M210" s="357"/>
      <c r="N210" s="357"/>
      <c r="O210" s="357"/>
      <c r="P210" s="357"/>
      <c r="Q210" s="357"/>
      <c r="R210" s="357"/>
      <c r="S210" s="357"/>
      <c r="T210" s="357"/>
      <c r="U210" s="357"/>
      <c r="V210" s="357"/>
      <c r="W210" s="357"/>
      <c r="X210" s="357"/>
      <c r="Y210" s="357"/>
      <c r="Z210" s="357"/>
      <c r="AA210" s="357"/>
      <c r="AB210" s="357"/>
      <c r="AC210" s="357"/>
      <c r="AD210" s="357"/>
      <c r="AE210" s="357"/>
      <c r="AF210" s="357"/>
      <c r="AG210" s="357"/>
      <c r="AH210" s="357"/>
      <c r="AI210" s="357"/>
      <c r="AJ210" s="357"/>
      <c r="AK210" s="357"/>
      <c r="AL210" s="357"/>
      <c r="AM210" s="357"/>
      <c r="AN210" s="357"/>
      <c r="AO210" s="357"/>
      <c r="AP210" s="357"/>
      <c r="AQ210" s="357"/>
    </row>
    <row r="211" spans="1:43" ht="9.75" customHeight="1">
      <c r="A211" s="202"/>
      <c r="B211" s="202"/>
      <c r="C211" s="202"/>
      <c r="D211" s="202"/>
      <c r="E211" s="347"/>
      <c r="F211" s="347"/>
      <c r="G211" s="357"/>
      <c r="H211" s="357"/>
      <c r="I211" s="357"/>
      <c r="J211" s="357"/>
      <c r="K211" s="357"/>
      <c r="L211" s="357"/>
      <c r="M211" s="357"/>
      <c r="N211" s="357"/>
      <c r="O211" s="357"/>
      <c r="P211" s="357"/>
      <c r="Q211" s="357"/>
      <c r="R211" s="357"/>
      <c r="S211" s="357"/>
      <c r="T211" s="357"/>
      <c r="U211" s="357"/>
      <c r="V211" s="357"/>
      <c r="W211" s="357"/>
      <c r="X211" s="357"/>
      <c r="Y211" s="357"/>
      <c r="Z211" s="357"/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7"/>
      <c r="AN211" s="357"/>
      <c r="AO211" s="357"/>
      <c r="AP211" s="357"/>
      <c r="AQ211" s="357"/>
    </row>
    <row r="212" spans="1:43" ht="9.75" customHeight="1">
      <c r="A212" s="202"/>
      <c r="B212" s="202"/>
      <c r="C212" s="202"/>
      <c r="D212" s="202"/>
      <c r="E212" s="347"/>
      <c r="F212" s="347"/>
      <c r="G212" s="357"/>
      <c r="H212" s="357"/>
      <c r="I212" s="357"/>
      <c r="J212" s="357"/>
      <c r="K212" s="357"/>
      <c r="L212" s="357"/>
      <c r="M212" s="357"/>
      <c r="N212" s="357"/>
      <c r="O212" s="357"/>
      <c r="P212" s="357"/>
      <c r="Q212" s="357"/>
      <c r="R212" s="357"/>
      <c r="S212" s="357"/>
      <c r="T212" s="357"/>
      <c r="U212" s="357"/>
      <c r="V212" s="357"/>
      <c r="W212" s="357"/>
      <c r="X212" s="357"/>
      <c r="Y212" s="357"/>
      <c r="Z212" s="357"/>
      <c r="AA212" s="357"/>
      <c r="AB212" s="357"/>
      <c r="AC212" s="357"/>
      <c r="AD212" s="357"/>
      <c r="AE212" s="357"/>
      <c r="AF212" s="357"/>
      <c r="AG212" s="357"/>
      <c r="AH212" s="357"/>
      <c r="AI212" s="357"/>
      <c r="AJ212" s="357"/>
      <c r="AK212" s="357"/>
      <c r="AL212" s="357"/>
      <c r="AM212" s="357"/>
      <c r="AN212" s="357"/>
      <c r="AO212" s="357"/>
      <c r="AP212" s="357"/>
      <c r="AQ212" s="357"/>
    </row>
    <row r="213" spans="1:43" ht="9.75" customHeight="1">
      <c r="A213" s="202"/>
      <c r="B213" s="202"/>
      <c r="C213" s="202"/>
      <c r="D213" s="202"/>
      <c r="E213" s="347"/>
      <c r="F213" s="347"/>
      <c r="G213" s="357"/>
      <c r="H213" s="357"/>
      <c r="I213" s="357"/>
      <c r="J213" s="357"/>
      <c r="K213" s="357"/>
      <c r="L213" s="357"/>
      <c r="M213" s="357"/>
      <c r="N213" s="357"/>
      <c r="O213" s="357"/>
      <c r="P213" s="357"/>
      <c r="Q213" s="357"/>
      <c r="R213" s="357"/>
      <c r="S213" s="357"/>
      <c r="T213" s="357"/>
      <c r="U213" s="357"/>
      <c r="V213" s="357"/>
      <c r="W213" s="357"/>
      <c r="X213" s="357"/>
      <c r="Y213" s="357"/>
      <c r="Z213" s="357"/>
      <c r="AA213" s="357"/>
      <c r="AB213" s="357"/>
      <c r="AC213" s="357"/>
      <c r="AD213" s="357"/>
      <c r="AE213" s="357"/>
      <c r="AF213" s="357"/>
      <c r="AG213" s="357"/>
      <c r="AH213" s="357"/>
      <c r="AI213" s="357"/>
      <c r="AJ213" s="357"/>
      <c r="AK213" s="357"/>
      <c r="AL213" s="357"/>
      <c r="AM213" s="357"/>
      <c r="AN213" s="357"/>
      <c r="AO213" s="357"/>
      <c r="AP213" s="357"/>
      <c r="AQ213" s="357"/>
    </row>
    <row r="214" spans="1:43" ht="9.75" customHeight="1">
      <c r="A214" s="202"/>
      <c r="B214" s="202"/>
      <c r="C214" s="202"/>
      <c r="D214" s="202"/>
      <c r="E214" s="347"/>
      <c r="F214" s="347"/>
      <c r="G214" s="357"/>
      <c r="H214" s="357"/>
      <c r="I214" s="357"/>
      <c r="J214" s="357"/>
      <c r="K214" s="357"/>
      <c r="L214" s="357"/>
      <c r="M214" s="357"/>
      <c r="N214" s="357"/>
      <c r="O214" s="357"/>
      <c r="P214" s="357"/>
      <c r="Q214" s="357"/>
      <c r="R214" s="357"/>
      <c r="S214" s="357"/>
      <c r="T214" s="357"/>
      <c r="U214" s="357"/>
      <c r="V214" s="357"/>
      <c r="W214" s="357"/>
      <c r="X214" s="357"/>
      <c r="Y214" s="357"/>
      <c r="Z214" s="357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7"/>
      <c r="AN214" s="357"/>
      <c r="AO214" s="357"/>
      <c r="AP214" s="357"/>
      <c r="AQ214" s="357"/>
    </row>
    <row r="215" spans="1:43" ht="9.75" customHeight="1">
      <c r="A215" s="202"/>
      <c r="B215" s="202"/>
      <c r="C215" s="202"/>
      <c r="D215" s="202"/>
      <c r="E215" s="347"/>
      <c r="F215" s="347"/>
      <c r="G215" s="357"/>
      <c r="H215" s="357"/>
      <c r="I215" s="357"/>
      <c r="J215" s="357"/>
      <c r="K215" s="357"/>
      <c r="L215" s="357"/>
      <c r="M215" s="357"/>
      <c r="N215" s="357"/>
      <c r="O215" s="357"/>
      <c r="P215" s="357"/>
      <c r="Q215" s="357"/>
      <c r="R215" s="357"/>
      <c r="S215" s="357"/>
      <c r="T215" s="357"/>
      <c r="U215" s="357"/>
      <c r="V215" s="357"/>
      <c r="W215" s="357"/>
      <c r="X215" s="357"/>
      <c r="Y215" s="357"/>
      <c r="Z215" s="357"/>
      <c r="AA215" s="357"/>
      <c r="AB215" s="357"/>
      <c r="AC215" s="357"/>
      <c r="AD215" s="357"/>
      <c r="AE215" s="357"/>
      <c r="AF215" s="357"/>
      <c r="AG215" s="357"/>
      <c r="AH215" s="357"/>
      <c r="AI215" s="357"/>
      <c r="AJ215" s="357"/>
      <c r="AK215" s="357"/>
      <c r="AL215" s="357"/>
      <c r="AM215" s="357"/>
      <c r="AN215" s="357"/>
      <c r="AO215" s="357"/>
      <c r="AP215" s="357"/>
      <c r="AQ215" s="357"/>
    </row>
    <row r="216" spans="1:43" ht="9.75" customHeight="1">
      <c r="A216" s="202"/>
      <c r="B216" s="202"/>
      <c r="C216" s="202"/>
      <c r="D216" s="202"/>
      <c r="E216" s="347"/>
      <c r="F216" s="347"/>
      <c r="G216" s="357"/>
      <c r="H216" s="357"/>
      <c r="I216" s="357"/>
      <c r="J216" s="357"/>
      <c r="K216" s="357"/>
      <c r="L216" s="357"/>
      <c r="M216" s="357"/>
      <c r="N216" s="357"/>
      <c r="O216" s="357"/>
      <c r="P216" s="357"/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7"/>
      <c r="AN216" s="357"/>
      <c r="AO216" s="357"/>
      <c r="AP216" s="357"/>
      <c r="AQ216" s="357"/>
    </row>
    <row r="217" spans="1:43" ht="9.75" customHeight="1">
      <c r="A217" s="202"/>
      <c r="B217" s="202"/>
      <c r="C217" s="202"/>
      <c r="D217" s="202"/>
      <c r="E217" s="347"/>
      <c r="F217" s="347"/>
      <c r="G217" s="357"/>
      <c r="H217" s="357"/>
      <c r="I217" s="357"/>
      <c r="J217" s="357"/>
      <c r="K217" s="357"/>
      <c r="L217" s="357"/>
      <c r="M217" s="357"/>
      <c r="N217" s="357"/>
      <c r="O217" s="357"/>
      <c r="P217" s="357"/>
      <c r="Q217" s="357"/>
      <c r="R217" s="357"/>
      <c r="S217" s="357"/>
      <c r="T217" s="357"/>
      <c r="U217" s="357"/>
      <c r="V217" s="357"/>
      <c r="W217" s="357"/>
      <c r="X217" s="357"/>
      <c r="Y217" s="357"/>
      <c r="Z217" s="357"/>
      <c r="AA217" s="357"/>
      <c r="AB217" s="357"/>
      <c r="AC217" s="357"/>
      <c r="AD217" s="357"/>
      <c r="AE217" s="357"/>
      <c r="AF217" s="357"/>
      <c r="AG217" s="357"/>
      <c r="AH217" s="357"/>
      <c r="AI217" s="357"/>
      <c r="AJ217" s="357"/>
      <c r="AK217" s="357"/>
      <c r="AL217" s="357"/>
      <c r="AM217" s="357"/>
      <c r="AN217" s="357"/>
      <c r="AO217" s="357"/>
      <c r="AP217" s="357"/>
      <c r="AQ217" s="357"/>
    </row>
    <row r="218" spans="1:43" ht="9.75" customHeight="1">
      <c r="A218" s="202"/>
      <c r="B218" s="202"/>
      <c r="C218" s="202"/>
      <c r="D218" s="202"/>
      <c r="E218" s="347"/>
      <c r="F218" s="347"/>
      <c r="G218" s="357"/>
      <c r="H218" s="357"/>
      <c r="I218" s="357"/>
      <c r="J218" s="357"/>
      <c r="K218" s="357"/>
      <c r="L218" s="357"/>
      <c r="M218" s="357"/>
      <c r="N218" s="357"/>
      <c r="O218" s="357"/>
      <c r="P218" s="357"/>
      <c r="Q218" s="357"/>
      <c r="R218" s="357"/>
      <c r="S218" s="357"/>
      <c r="T218" s="357"/>
      <c r="U218" s="357"/>
      <c r="V218" s="357"/>
      <c r="W218" s="357"/>
      <c r="X218" s="357"/>
      <c r="Y218" s="357"/>
      <c r="Z218" s="357"/>
      <c r="AA218" s="357"/>
      <c r="AB218" s="357"/>
      <c r="AC218" s="357"/>
      <c r="AD218" s="357"/>
      <c r="AE218" s="357"/>
      <c r="AF218" s="357"/>
      <c r="AG218" s="357"/>
      <c r="AH218" s="357"/>
      <c r="AI218" s="357"/>
      <c r="AJ218" s="357"/>
      <c r="AK218" s="357"/>
      <c r="AL218" s="357"/>
      <c r="AM218" s="357"/>
      <c r="AN218" s="357"/>
      <c r="AO218" s="357"/>
      <c r="AP218" s="357"/>
      <c r="AQ218" s="357"/>
    </row>
    <row r="219" spans="1:43" ht="9.75" customHeight="1">
      <c r="A219" s="202"/>
      <c r="B219" s="202"/>
      <c r="C219" s="202"/>
      <c r="D219" s="202"/>
      <c r="E219" s="347"/>
      <c r="F219" s="347"/>
      <c r="G219" s="357"/>
      <c r="H219" s="357"/>
      <c r="I219" s="357"/>
      <c r="J219" s="357"/>
      <c r="K219" s="357"/>
      <c r="L219" s="357"/>
      <c r="M219" s="357"/>
      <c r="N219" s="357"/>
      <c r="O219" s="357"/>
      <c r="P219" s="357"/>
      <c r="Q219" s="357"/>
      <c r="R219" s="357"/>
      <c r="S219" s="357"/>
      <c r="T219" s="357"/>
      <c r="U219" s="357"/>
      <c r="V219" s="357"/>
      <c r="W219" s="357"/>
      <c r="X219" s="357"/>
      <c r="Y219" s="357"/>
      <c r="Z219" s="357"/>
      <c r="AA219" s="357"/>
      <c r="AB219" s="357"/>
      <c r="AC219" s="357"/>
      <c r="AD219" s="357"/>
      <c r="AE219" s="357"/>
      <c r="AF219" s="357"/>
      <c r="AG219" s="357"/>
      <c r="AH219" s="357"/>
      <c r="AI219" s="357"/>
      <c r="AJ219" s="357"/>
      <c r="AK219" s="357"/>
      <c r="AL219" s="357"/>
      <c r="AM219" s="357"/>
      <c r="AN219" s="357"/>
      <c r="AO219" s="357"/>
      <c r="AP219" s="357"/>
      <c r="AQ219" s="357"/>
    </row>
    <row r="220" spans="1:43" ht="9.75" customHeight="1">
      <c r="A220" s="202"/>
      <c r="B220" s="202"/>
      <c r="C220" s="202"/>
      <c r="D220" s="202"/>
      <c r="E220" s="347"/>
      <c r="F220" s="347"/>
      <c r="G220" s="357"/>
      <c r="H220" s="357"/>
      <c r="I220" s="357"/>
      <c r="J220" s="357"/>
      <c r="K220" s="357"/>
      <c r="L220" s="357"/>
      <c r="M220" s="357"/>
      <c r="N220" s="357"/>
      <c r="O220" s="357"/>
      <c r="P220" s="357"/>
      <c r="Q220" s="357"/>
      <c r="R220" s="357"/>
      <c r="S220" s="357"/>
      <c r="T220" s="357"/>
      <c r="U220" s="357"/>
      <c r="V220" s="357"/>
      <c r="W220" s="357"/>
      <c r="X220" s="357"/>
      <c r="Y220" s="357"/>
      <c r="Z220" s="357"/>
      <c r="AA220" s="357"/>
      <c r="AB220" s="357"/>
      <c r="AC220" s="357"/>
      <c r="AD220" s="357"/>
      <c r="AE220" s="357"/>
      <c r="AF220" s="357"/>
      <c r="AG220" s="357"/>
      <c r="AH220" s="357"/>
      <c r="AI220" s="357"/>
      <c r="AJ220" s="357"/>
      <c r="AK220" s="357"/>
      <c r="AL220" s="357"/>
      <c r="AM220" s="357"/>
      <c r="AN220" s="357"/>
      <c r="AO220" s="357"/>
      <c r="AP220" s="357"/>
      <c r="AQ220" s="357"/>
    </row>
    <row r="221" spans="1:43" ht="9.75" customHeight="1">
      <c r="A221" s="202"/>
      <c r="B221" s="202"/>
      <c r="C221" s="202"/>
      <c r="D221" s="202"/>
      <c r="E221" s="347"/>
      <c r="F221" s="347"/>
      <c r="G221" s="357"/>
      <c r="H221" s="357"/>
      <c r="I221" s="357"/>
      <c r="J221" s="357"/>
      <c r="K221" s="357"/>
      <c r="L221" s="357"/>
      <c r="M221" s="357"/>
      <c r="N221" s="357"/>
      <c r="O221" s="357"/>
      <c r="P221" s="357"/>
      <c r="Q221" s="357"/>
      <c r="R221" s="357"/>
      <c r="S221" s="357"/>
      <c r="T221" s="357"/>
      <c r="U221" s="357"/>
      <c r="V221" s="357"/>
      <c r="W221" s="357"/>
      <c r="X221" s="357"/>
      <c r="Y221" s="357"/>
      <c r="Z221" s="357"/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7"/>
      <c r="AN221" s="357"/>
      <c r="AO221" s="357"/>
      <c r="AP221" s="357"/>
      <c r="AQ221" s="357"/>
    </row>
    <row r="222" spans="1:43" ht="9.75" customHeight="1">
      <c r="A222" s="202"/>
      <c r="B222" s="202"/>
      <c r="C222" s="202"/>
      <c r="D222" s="202"/>
      <c r="E222" s="347"/>
      <c r="F222" s="347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/>
      <c r="Q222" s="357"/>
      <c r="R222" s="357"/>
      <c r="S222" s="357"/>
      <c r="T222" s="357"/>
      <c r="U222" s="357"/>
      <c r="V222" s="357"/>
      <c r="W222" s="357"/>
      <c r="X222" s="357"/>
      <c r="Y222" s="357"/>
      <c r="Z222" s="357"/>
      <c r="AA222" s="357"/>
      <c r="AB222" s="357"/>
      <c r="AC222" s="357"/>
      <c r="AD222" s="357"/>
      <c r="AE222" s="357"/>
      <c r="AF222" s="357"/>
      <c r="AG222" s="357"/>
      <c r="AH222" s="357"/>
      <c r="AI222" s="357"/>
      <c r="AJ222" s="357"/>
      <c r="AK222" s="357"/>
      <c r="AL222" s="357"/>
      <c r="AM222" s="357"/>
      <c r="AN222" s="357"/>
      <c r="AO222" s="357"/>
      <c r="AP222" s="357"/>
      <c r="AQ222" s="357"/>
    </row>
    <row r="223" spans="1:43" ht="9.75" customHeight="1">
      <c r="A223" s="202"/>
      <c r="B223" s="202"/>
      <c r="C223" s="202"/>
      <c r="D223" s="202"/>
      <c r="E223" s="347"/>
      <c r="F223" s="347"/>
      <c r="G223" s="357"/>
      <c r="H223" s="357"/>
      <c r="I223" s="357"/>
      <c r="J223" s="357"/>
      <c r="K223" s="357"/>
      <c r="L223" s="357"/>
      <c r="M223" s="357"/>
      <c r="N223" s="357"/>
      <c r="O223" s="357"/>
      <c r="P223" s="357"/>
      <c r="Q223" s="357"/>
      <c r="R223" s="357"/>
      <c r="S223" s="357"/>
      <c r="T223" s="357"/>
      <c r="U223" s="357"/>
      <c r="V223" s="357"/>
      <c r="W223" s="357"/>
      <c r="X223" s="357"/>
      <c r="Y223" s="357"/>
      <c r="Z223" s="357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7"/>
      <c r="AN223" s="357"/>
      <c r="AO223" s="357"/>
      <c r="AP223" s="357"/>
      <c r="AQ223" s="357"/>
    </row>
    <row r="224" spans="1:43" ht="9.75" customHeight="1">
      <c r="A224" s="202"/>
      <c r="B224" s="202"/>
      <c r="C224" s="202"/>
      <c r="D224" s="202"/>
      <c r="E224" s="347"/>
      <c r="F224" s="347"/>
      <c r="G224" s="357"/>
      <c r="H224" s="357"/>
      <c r="I224" s="357"/>
      <c r="J224" s="357"/>
      <c r="K224" s="357"/>
      <c r="L224" s="357"/>
      <c r="M224" s="357"/>
      <c r="N224" s="357"/>
      <c r="O224" s="357"/>
      <c r="P224" s="357"/>
      <c r="Q224" s="357"/>
      <c r="R224" s="357"/>
      <c r="S224" s="357"/>
      <c r="T224" s="357"/>
      <c r="U224" s="357"/>
      <c r="V224" s="357"/>
      <c r="W224" s="357"/>
      <c r="X224" s="357"/>
      <c r="Y224" s="357"/>
      <c r="Z224" s="357"/>
      <c r="AA224" s="357"/>
      <c r="AB224" s="357"/>
      <c r="AC224" s="357"/>
      <c r="AD224" s="357"/>
      <c r="AE224" s="357"/>
      <c r="AF224" s="357"/>
      <c r="AG224" s="357"/>
      <c r="AH224" s="357"/>
      <c r="AI224" s="357"/>
      <c r="AJ224" s="357"/>
      <c r="AK224" s="357"/>
      <c r="AL224" s="357"/>
      <c r="AM224" s="357"/>
      <c r="AN224" s="357"/>
      <c r="AO224" s="357"/>
      <c r="AP224" s="357"/>
      <c r="AQ224" s="357"/>
    </row>
    <row r="225" spans="1:43" ht="9.75" customHeight="1">
      <c r="A225" s="202"/>
      <c r="B225" s="202"/>
      <c r="C225" s="202"/>
      <c r="D225" s="202"/>
      <c r="E225" s="347"/>
      <c r="F225" s="347"/>
      <c r="G225" s="357"/>
      <c r="H225" s="357"/>
      <c r="I225" s="357"/>
      <c r="J225" s="357"/>
      <c r="K225" s="357"/>
      <c r="L225" s="357"/>
      <c r="M225" s="357"/>
      <c r="N225" s="357"/>
      <c r="O225" s="357"/>
      <c r="P225" s="357"/>
      <c r="Q225" s="357"/>
      <c r="R225" s="357"/>
      <c r="S225" s="357"/>
      <c r="T225" s="357"/>
      <c r="U225" s="357"/>
      <c r="V225" s="357"/>
      <c r="W225" s="357"/>
      <c r="X225" s="357"/>
      <c r="Y225" s="357"/>
      <c r="Z225" s="357"/>
      <c r="AA225" s="357"/>
      <c r="AB225" s="357"/>
      <c r="AC225" s="357"/>
      <c r="AD225" s="357"/>
      <c r="AE225" s="357"/>
      <c r="AF225" s="357"/>
      <c r="AG225" s="357"/>
      <c r="AH225" s="357"/>
      <c r="AI225" s="357"/>
      <c r="AJ225" s="357"/>
      <c r="AK225" s="357"/>
      <c r="AL225" s="357"/>
      <c r="AM225" s="357"/>
      <c r="AN225" s="357"/>
      <c r="AO225" s="357"/>
      <c r="AP225" s="357"/>
      <c r="AQ225" s="357"/>
    </row>
    <row r="226" spans="1:43" ht="9.75" customHeight="1">
      <c r="A226" s="202"/>
      <c r="B226" s="202"/>
      <c r="C226" s="202"/>
      <c r="D226" s="202"/>
      <c r="E226" s="347"/>
      <c r="F226" s="347"/>
      <c r="G226" s="357"/>
      <c r="H226" s="357"/>
      <c r="I226" s="357"/>
      <c r="J226" s="357"/>
      <c r="K226" s="357"/>
      <c r="L226" s="357"/>
      <c r="M226" s="357"/>
      <c r="N226" s="357"/>
      <c r="O226" s="357"/>
      <c r="P226" s="357"/>
      <c r="Q226" s="357"/>
      <c r="R226" s="357"/>
      <c r="S226" s="357"/>
      <c r="T226" s="357"/>
      <c r="U226" s="357"/>
      <c r="V226" s="357"/>
      <c r="W226" s="357"/>
      <c r="X226" s="357"/>
      <c r="Y226" s="357"/>
      <c r="Z226" s="357"/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7"/>
      <c r="AN226" s="357"/>
      <c r="AO226" s="357"/>
      <c r="AP226" s="357"/>
      <c r="AQ226" s="357"/>
    </row>
    <row r="227" spans="1:43" ht="9.75" customHeight="1">
      <c r="A227" s="202"/>
      <c r="B227" s="202"/>
      <c r="C227" s="202"/>
      <c r="D227" s="202"/>
      <c r="E227" s="347"/>
      <c r="F227" s="34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7"/>
      <c r="V227" s="357"/>
      <c r="W227" s="357"/>
      <c r="X227" s="357"/>
      <c r="Y227" s="357"/>
      <c r="Z227" s="357"/>
      <c r="AA227" s="357"/>
      <c r="AB227" s="357"/>
      <c r="AC227" s="357"/>
      <c r="AD227" s="357"/>
      <c r="AE227" s="357"/>
      <c r="AF227" s="357"/>
      <c r="AG227" s="357"/>
      <c r="AH227" s="357"/>
      <c r="AI227" s="357"/>
      <c r="AJ227" s="357"/>
      <c r="AK227" s="357"/>
      <c r="AL227" s="357"/>
      <c r="AM227" s="357"/>
      <c r="AN227" s="357"/>
      <c r="AO227" s="357"/>
      <c r="AP227" s="357"/>
      <c r="AQ227" s="357"/>
    </row>
    <row r="228" spans="1:43" ht="9.75" customHeight="1">
      <c r="A228" s="202"/>
      <c r="B228" s="202"/>
      <c r="C228" s="202"/>
      <c r="D228" s="202"/>
      <c r="E228" s="347"/>
      <c r="F228" s="347"/>
      <c r="G228" s="357"/>
      <c r="H228" s="357"/>
      <c r="I228" s="357"/>
      <c r="J228" s="357"/>
      <c r="K228" s="357"/>
      <c r="L228" s="357"/>
      <c r="M228" s="357"/>
      <c r="N228" s="357"/>
      <c r="O228" s="357"/>
      <c r="P228" s="357"/>
      <c r="Q228" s="357"/>
      <c r="R228" s="357"/>
      <c r="S228" s="357"/>
      <c r="T228" s="357"/>
      <c r="U228" s="357"/>
      <c r="V228" s="357"/>
      <c r="W228" s="357"/>
      <c r="X228" s="357"/>
      <c r="Y228" s="357"/>
      <c r="Z228" s="357"/>
      <c r="AA228" s="357"/>
      <c r="AB228" s="357"/>
      <c r="AC228" s="357"/>
      <c r="AD228" s="357"/>
      <c r="AE228" s="357"/>
      <c r="AF228" s="357"/>
      <c r="AG228" s="357"/>
      <c r="AH228" s="357"/>
      <c r="AI228" s="357"/>
      <c r="AJ228" s="357"/>
      <c r="AK228" s="357"/>
      <c r="AL228" s="357"/>
      <c r="AM228" s="357"/>
      <c r="AN228" s="357"/>
      <c r="AO228" s="357"/>
      <c r="AP228" s="357"/>
      <c r="AQ228" s="357"/>
    </row>
    <row r="229" spans="1:43" ht="9.75" customHeight="1">
      <c r="A229" s="202"/>
      <c r="B229" s="202"/>
      <c r="C229" s="202"/>
      <c r="D229" s="202"/>
      <c r="E229" s="347"/>
      <c r="F229" s="347"/>
      <c r="G229" s="357"/>
      <c r="H229" s="357"/>
      <c r="I229" s="357"/>
      <c r="J229" s="357"/>
      <c r="K229" s="357"/>
      <c r="L229" s="357"/>
      <c r="M229" s="357"/>
      <c r="N229" s="357"/>
      <c r="O229" s="357"/>
      <c r="P229" s="357"/>
      <c r="Q229" s="357"/>
      <c r="R229" s="357"/>
      <c r="S229" s="357"/>
      <c r="T229" s="357"/>
      <c r="U229" s="357"/>
      <c r="V229" s="357"/>
      <c r="W229" s="357"/>
      <c r="X229" s="357"/>
      <c r="Y229" s="357"/>
      <c r="Z229" s="357"/>
      <c r="AA229" s="357"/>
      <c r="AB229" s="357"/>
      <c r="AC229" s="357"/>
      <c r="AD229" s="357"/>
      <c r="AE229" s="357"/>
      <c r="AF229" s="357"/>
      <c r="AG229" s="357"/>
      <c r="AH229" s="357"/>
      <c r="AI229" s="357"/>
      <c r="AJ229" s="357"/>
      <c r="AK229" s="357"/>
      <c r="AL229" s="357"/>
      <c r="AM229" s="357"/>
      <c r="AN229" s="357"/>
      <c r="AO229" s="357"/>
      <c r="AP229" s="357"/>
      <c r="AQ229" s="357"/>
    </row>
    <row r="230" spans="1:43" ht="9.75" customHeight="1">
      <c r="A230" s="202"/>
      <c r="B230" s="202"/>
      <c r="C230" s="202"/>
      <c r="D230" s="202"/>
      <c r="E230" s="347"/>
      <c r="F230" s="347"/>
      <c r="G230" s="357"/>
      <c r="H230" s="357"/>
      <c r="I230" s="357"/>
      <c r="J230" s="357"/>
      <c r="K230" s="357"/>
      <c r="L230" s="357"/>
      <c r="M230" s="357"/>
      <c r="N230" s="357"/>
      <c r="O230" s="357"/>
      <c r="P230" s="357"/>
      <c r="Q230" s="357"/>
      <c r="R230" s="357"/>
      <c r="S230" s="357"/>
      <c r="T230" s="357"/>
      <c r="U230" s="357"/>
      <c r="V230" s="357"/>
      <c r="W230" s="357"/>
      <c r="X230" s="357"/>
      <c r="Y230" s="357"/>
      <c r="Z230" s="357"/>
      <c r="AA230" s="357"/>
      <c r="AB230" s="357"/>
      <c r="AC230" s="357"/>
      <c r="AD230" s="357"/>
      <c r="AE230" s="357"/>
      <c r="AF230" s="357"/>
      <c r="AG230" s="357"/>
      <c r="AH230" s="357"/>
      <c r="AI230" s="357"/>
      <c r="AJ230" s="357"/>
      <c r="AK230" s="357"/>
      <c r="AL230" s="357"/>
      <c r="AM230" s="357"/>
      <c r="AN230" s="357"/>
      <c r="AO230" s="357"/>
      <c r="AP230" s="357"/>
      <c r="AQ230" s="357"/>
    </row>
    <row r="231" spans="1:43" ht="9.75" customHeight="1">
      <c r="A231" s="202"/>
      <c r="B231" s="202"/>
      <c r="C231" s="202"/>
      <c r="D231" s="202"/>
      <c r="E231" s="347"/>
      <c r="F231" s="347"/>
      <c r="G231" s="357"/>
      <c r="H231" s="357"/>
      <c r="I231" s="357"/>
      <c r="J231" s="357"/>
      <c r="K231" s="357"/>
      <c r="L231" s="357"/>
      <c r="M231" s="357"/>
      <c r="N231" s="357"/>
      <c r="O231" s="357"/>
      <c r="P231" s="357"/>
      <c r="Q231" s="357"/>
      <c r="R231" s="357"/>
      <c r="S231" s="357"/>
      <c r="T231" s="357"/>
      <c r="U231" s="357"/>
      <c r="V231" s="357"/>
      <c r="W231" s="357"/>
      <c r="X231" s="357"/>
      <c r="Y231" s="357"/>
      <c r="Z231" s="357"/>
      <c r="AA231" s="357"/>
      <c r="AB231" s="357"/>
      <c r="AC231" s="357"/>
      <c r="AD231" s="357"/>
      <c r="AE231" s="357"/>
      <c r="AF231" s="357"/>
      <c r="AG231" s="357"/>
      <c r="AH231" s="357"/>
      <c r="AI231" s="357"/>
      <c r="AJ231" s="357"/>
      <c r="AK231" s="357"/>
      <c r="AL231" s="357"/>
      <c r="AM231" s="357"/>
      <c r="AN231" s="357"/>
      <c r="AO231" s="357"/>
      <c r="AP231" s="357"/>
      <c r="AQ231" s="357"/>
    </row>
    <row r="232" spans="1:43" ht="9.75" customHeight="1">
      <c r="A232" s="202"/>
      <c r="B232" s="202"/>
      <c r="C232" s="202"/>
      <c r="D232" s="202"/>
      <c r="E232" s="347"/>
      <c r="F232" s="347"/>
      <c r="G232" s="357"/>
      <c r="H232" s="357"/>
      <c r="I232" s="357"/>
      <c r="J232" s="357"/>
      <c r="K232" s="357"/>
      <c r="L232" s="357"/>
      <c r="M232" s="357"/>
      <c r="N232" s="357"/>
      <c r="O232" s="357"/>
      <c r="P232" s="357"/>
      <c r="Q232" s="357"/>
      <c r="R232" s="357"/>
      <c r="S232" s="357"/>
      <c r="T232" s="357"/>
      <c r="U232" s="357"/>
      <c r="V232" s="357"/>
      <c r="W232" s="357"/>
      <c r="X232" s="357"/>
      <c r="Y232" s="357"/>
      <c r="Z232" s="357"/>
      <c r="AA232" s="357"/>
      <c r="AB232" s="357"/>
      <c r="AC232" s="357"/>
      <c r="AD232" s="357"/>
      <c r="AE232" s="357"/>
      <c r="AF232" s="357"/>
      <c r="AG232" s="357"/>
      <c r="AH232" s="357"/>
      <c r="AI232" s="357"/>
      <c r="AJ232" s="357"/>
      <c r="AK232" s="357"/>
      <c r="AL232" s="357"/>
      <c r="AM232" s="357"/>
      <c r="AN232" s="357"/>
      <c r="AO232" s="357"/>
      <c r="AP232" s="357"/>
      <c r="AQ232" s="357"/>
    </row>
    <row r="233" spans="1:43" ht="9.75" customHeight="1">
      <c r="A233" s="202"/>
      <c r="B233" s="202"/>
      <c r="C233" s="202"/>
      <c r="D233" s="202"/>
      <c r="E233" s="347"/>
      <c r="F233" s="347"/>
      <c r="G233" s="357"/>
      <c r="H233" s="357"/>
      <c r="I233" s="357"/>
      <c r="J233" s="357"/>
      <c r="K233" s="357"/>
      <c r="L233" s="357"/>
      <c r="M233" s="357"/>
      <c r="N233" s="357"/>
      <c r="O233" s="357"/>
      <c r="P233" s="357"/>
      <c r="Q233" s="357"/>
      <c r="R233" s="357"/>
      <c r="S233" s="357"/>
      <c r="T233" s="357"/>
      <c r="U233" s="357"/>
      <c r="V233" s="357"/>
      <c r="W233" s="357"/>
      <c r="X233" s="357"/>
      <c r="Y233" s="357"/>
      <c r="Z233" s="357"/>
      <c r="AA233" s="357"/>
      <c r="AB233" s="357"/>
      <c r="AC233" s="357"/>
      <c r="AD233" s="357"/>
      <c r="AE233" s="357"/>
      <c r="AF233" s="357"/>
      <c r="AG233" s="357"/>
      <c r="AH233" s="357"/>
      <c r="AI233" s="357"/>
      <c r="AJ233" s="357"/>
      <c r="AK233" s="357"/>
      <c r="AL233" s="357"/>
      <c r="AM233" s="357"/>
      <c r="AN233" s="357"/>
      <c r="AO233" s="357"/>
      <c r="AP233" s="357"/>
      <c r="AQ233" s="357"/>
    </row>
    <row r="234" spans="1:43" ht="9.75" customHeight="1">
      <c r="A234" s="202"/>
      <c r="B234" s="202"/>
      <c r="C234" s="202"/>
      <c r="D234" s="202"/>
      <c r="E234" s="347"/>
      <c r="F234" s="347"/>
      <c r="G234" s="357"/>
      <c r="H234" s="357"/>
      <c r="I234" s="357"/>
      <c r="J234" s="357"/>
      <c r="K234" s="357"/>
      <c r="L234" s="357"/>
      <c r="M234" s="357"/>
      <c r="N234" s="357"/>
      <c r="O234" s="357"/>
      <c r="P234" s="357"/>
      <c r="Q234" s="357"/>
      <c r="R234" s="357"/>
      <c r="S234" s="357"/>
      <c r="T234" s="357"/>
      <c r="U234" s="357"/>
      <c r="V234" s="357"/>
      <c r="W234" s="357"/>
      <c r="X234" s="357"/>
      <c r="Y234" s="357"/>
      <c r="Z234" s="357"/>
      <c r="AA234" s="357"/>
      <c r="AB234" s="357"/>
      <c r="AC234" s="357"/>
      <c r="AD234" s="357"/>
      <c r="AE234" s="357"/>
      <c r="AF234" s="357"/>
      <c r="AG234" s="357"/>
      <c r="AH234" s="357"/>
      <c r="AI234" s="357"/>
      <c r="AJ234" s="357"/>
      <c r="AK234" s="357"/>
      <c r="AL234" s="357"/>
      <c r="AM234" s="357"/>
      <c r="AN234" s="357"/>
      <c r="AO234" s="357"/>
      <c r="AP234" s="357"/>
      <c r="AQ234" s="357"/>
    </row>
    <row r="235" spans="1:43" ht="9.75" customHeight="1">
      <c r="A235" s="202"/>
      <c r="B235" s="202"/>
      <c r="C235" s="202"/>
      <c r="D235" s="202"/>
      <c r="E235" s="347"/>
      <c r="F235" s="347"/>
      <c r="G235" s="357"/>
      <c r="H235" s="357"/>
      <c r="I235" s="357"/>
      <c r="J235" s="357"/>
      <c r="K235" s="357"/>
      <c r="L235" s="357"/>
      <c r="M235" s="357"/>
      <c r="N235" s="357"/>
      <c r="O235" s="357"/>
      <c r="P235" s="357"/>
      <c r="Q235" s="357"/>
      <c r="R235" s="357"/>
      <c r="S235" s="357"/>
      <c r="T235" s="357"/>
      <c r="U235" s="357"/>
      <c r="V235" s="357"/>
      <c r="W235" s="357"/>
      <c r="X235" s="357"/>
      <c r="Y235" s="357"/>
      <c r="Z235" s="357"/>
      <c r="AA235" s="357"/>
      <c r="AB235" s="357"/>
      <c r="AC235" s="357"/>
      <c r="AD235" s="357"/>
      <c r="AE235" s="357"/>
      <c r="AF235" s="357"/>
      <c r="AG235" s="357"/>
      <c r="AH235" s="357"/>
      <c r="AI235" s="357"/>
      <c r="AJ235" s="357"/>
      <c r="AK235" s="357"/>
      <c r="AL235" s="357"/>
      <c r="AM235" s="357"/>
      <c r="AN235" s="357"/>
      <c r="AO235" s="357"/>
      <c r="AP235" s="357"/>
      <c r="AQ235" s="357"/>
    </row>
    <row r="236" spans="1:43" ht="9.75" customHeight="1">
      <c r="A236" s="202"/>
      <c r="B236" s="202"/>
      <c r="C236" s="202"/>
      <c r="D236" s="202"/>
      <c r="E236" s="347"/>
      <c r="F236" s="347"/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357"/>
      <c r="Y236" s="357"/>
      <c r="Z236" s="357"/>
      <c r="AA236" s="357"/>
      <c r="AB236" s="357"/>
      <c r="AC236" s="357"/>
      <c r="AD236" s="357"/>
      <c r="AE236" s="357"/>
      <c r="AF236" s="357"/>
      <c r="AG236" s="357"/>
      <c r="AH236" s="357"/>
      <c r="AI236" s="357"/>
      <c r="AJ236" s="357"/>
      <c r="AK236" s="357"/>
      <c r="AL236" s="357"/>
      <c r="AM236" s="357"/>
      <c r="AN236" s="357"/>
      <c r="AO236" s="357"/>
      <c r="AP236" s="357"/>
      <c r="AQ236" s="357"/>
    </row>
    <row r="237" spans="1:43" ht="9.75" customHeight="1">
      <c r="A237" s="202"/>
      <c r="B237" s="202"/>
      <c r="C237" s="202"/>
      <c r="D237" s="202"/>
      <c r="E237" s="347"/>
      <c r="F237" s="347"/>
      <c r="G237" s="357"/>
      <c r="H237" s="357"/>
      <c r="I237" s="357"/>
      <c r="J237" s="357"/>
      <c r="K237" s="357"/>
      <c r="L237" s="357"/>
      <c r="M237" s="357"/>
      <c r="N237" s="357"/>
      <c r="O237" s="357"/>
      <c r="P237" s="357"/>
      <c r="Q237" s="357"/>
      <c r="R237" s="357"/>
      <c r="S237" s="357"/>
      <c r="T237" s="357"/>
      <c r="U237" s="357"/>
      <c r="V237" s="357"/>
      <c r="W237" s="357"/>
      <c r="X237" s="357"/>
      <c r="Y237" s="357"/>
      <c r="Z237" s="357"/>
      <c r="AA237" s="357"/>
      <c r="AB237" s="357"/>
      <c r="AC237" s="357"/>
      <c r="AD237" s="357"/>
      <c r="AE237" s="357"/>
      <c r="AF237" s="357"/>
      <c r="AG237" s="357"/>
      <c r="AH237" s="357"/>
      <c r="AI237" s="357"/>
      <c r="AJ237" s="357"/>
      <c r="AK237" s="357"/>
      <c r="AL237" s="357"/>
      <c r="AM237" s="357"/>
      <c r="AN237" s="357"/>
      <c r="AO237" s="357"/>
      <c r="AP237" s="357"/>
      <c r="AQ237" s="357"/>
    </row>
    <row r="238" spans="1:43" ht="9.75" customHeight="1">
      <c r="A238" s="202"/>
      <c r="B238" s="202"/>
      <c r="C238" s="202"/>
      <c r="D238" s="202"/>
      <c r="E238" s="347"/>
      <c r="F238" s="347"/>
      <c r="G238" s="357"/>
      <c r="H238" s="357"/>
      <c r="I238" s="357"/>
      <c r="J238" s="357"/>
      <c r="K238" s="357"/>
      <c r="L238" s="357"/>
      <c r="M238" s="357"/>
      <c r="N238" s="357"/>
      <c r="O238" s="357"/>
      <c r="P238" s="357"/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7"/>
      <c r="AH238" s="357"/>
      <c r="AI238" s="357"/>
      <c r="AJ238" s="357"/>
      <c r="AK238" s="357"/>
      <c r="AL238" s="357"/>
      <c r="AM238" s="357"/>
      <c r="AN238" s="357"/>
      <c r="AO238" s="357"/>
      <c r="AP238" s="357"/>
      <c r="AQ238" s="357"/>
    </row>
    <row r="239" spans="1:43" ht="9.75" customHeight="1">
      <c r="A239" s="202"/>
      <c r="B239" s="202"/>
      <c r="C239" s="202"/>
      <c r="D239" s="202"/>
      <c r="E239" s="347"/>
      <c r="F239" s="34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7"/>
      <c r="R239" s="357"/>
      <c r="S239" s="357"/>
      <c r="T239" s="357"/>
      <c r="U239" s="357"/>
      <c r="V239" s="357"/>
      <c r="W239" s="357"/>
      <c r="X239" s="357"/>
      <c r="Y239" s="357"/>
      <c r="Z239" s="357"/>
      <c r="AA239" s="357"/>
      <c r="AB239" s="357"/>
      <c r="AC239" s="357"/>
      <c r="AD239" s="357"/>
      <c r="AE239" s="357"/>
      <c r="AF239" s="357"/>
      <c r="AG239" s="357"/>
      <c r="AH239" s="357"/>
      <c r="AI239" s="357"/>
      <c r="AJ239" s="357"/>
      <c r="AK239" s="357"/>
      <c r="AL239" s="357"/>
      <c r="AM239" s="357"/>
      <c r="AN239" s="357"/>
      <c r="AO239" s="357"/>
      <c r="AP239" s="357"/>
      <c r="AQ239" s="357"/>
    </row>
    <row r="240" spans="1:43" ht="9.75" customHeight="1">
      <c r="A240" s="202"/>
      <c r="B240" s="202"/>
      <c r="C240" s="202"/>
      <c r="D240" s="202"/>
      <c r="E240" s="347"/>
      <c r="F240" s="347"/>
      <c r="G240" s="357"/>
      <c r="H240" s="357"/>
      <c r="I240" s="357"/>
      <c r="J240" s="357"/>
      <c r="K240" s="357"/>
      <c r="L240" s="357"/>
      <c r="M240" s="357"/>
      <c r="N240" s="357"/>
      <c r="O240" s="357"/>
      <c r="P240" s="357"/>
      <c r="Q240" s="357"/>
      <c r="R240" s="357"/>
      <c r="S240" s="357"/>
      <c r="T240" s="357"/>
      <c r="U240" s="357"/>
      <c r="V240" s="357"/>
      <c r="W240" s="357"/>
      <c r="X240" s="357"/>
      <c r="Y240" s="357"/>
      <c r="Z240" s="357"/>
      <c r="AA240" s="357"/>
      <c r="AB240" s="357"/>
      <c r="AC240" s="357"/>
      <c r="AD240" s="357"/>
      <c r="AE240" s="357"/>
      <c r="AF240" s="357"/>
      <c r="AG240" s="357"/>
      <c r="AH240" s="357"/>
      <c r="AI240" s="357"/>
      <c r="AJ240" s="357"/>
      <c r="AK240" s="357"/>
      <c r="AL240" s="357"/>
      <c r="AM240" s="357"/>
      <c r="AN240" s="357"/>
      <c r="AO240" s="357"/>
      <c r="AP240" s="357"/>
      <c r="AQ240" s="357"/>
    </row>
    <row r="241" spans="1:43" ht="9.75" customHeight="1">
      <c r="A241" s="202"/>
      <c r="B241" s="202"/>
      <c r="C241" s="202"/>
      <c r="D241" s="202"/>
      <c r="E241" s="347"/>
      <c r="F241" s="347"/>
      <c r="G241" s="357"/>
      <c r="H241" s="357"/>
      <c r="I241" s="357"/>
      <c r="J241" s="357"/>
      <c r="K241" s="357"/>
      <c r="L241" s="357"/>
      <c r="M241" s="357"/>
      <c r="N241" s="357"/>
      <c r="O241" s="357"/>
      <c r="P241" s="357"/>
      <c r="Q241" s="357"/>
      <c r="R241" s="357"/>
      <c r="S241" s="357"/>
      <c r="T241" s="357"/>
      <c r="U241" s="357"/>
      <c r="V241" s="357"/>
      <c r="W241" s="357"/>
      <c r="X241" s="357"/>
      <c r="Y241" s="357"/>
      <c r="Z241" s="357"/>
      <c r="AA241" s="357"/>
      <c r="AB241" s="357"/>
      <c r="AC241" s="357"/>
      <c r="AD241" s="357"/>
      <c r="AE241" s="357"/>
      <c r="AF241" s="357"/>
      <c r="AG241" s="357"/>
      <c r="AH241" s="357"/>
      <c r="AI241" s="357"/>
      <c r="AJ241" s="357"/>
      <c r="AK241" s="357"/>
      <c r="AL241" s="357"/>
      <c r="AM241" s="357"/>
      <c r="AN241" s="357"/>
      <c r="AO241" s="357"/>
      <c r="AP241" s="357"/>
      <c r="AQ241" s="357"/>
    </row>
    <row r="242" spans="1:43" ht="9.75" customHeight="1">
      <c r="A242" s="202"/>
      <c r="B242" s="202"/>
      <c r="C242" s="202"/>
      <c r="D242" s="202"/>
      <c r="E242" s="347"/>
      <c r="F242" s="347"/>
      <c r="G242" s="357"/>
      <c r="H242" s="357"/>
      <c r="I242" s="357"/>
      <c r="J242" s="357"/>
      <c r="K242" s="357"/>
      <c r="L242" s="357"/>
      <c r="M242" s="357"/>
      <c r="N242" s="357"/>
      <c r="O242" s="357"/>
      <c r="P242" s="357"/>
      <c r="Q242" s="357"/>
      <c r="R242" s="357"/>
      <c r="S242" s="357"/>
      <c r="T242" s="357"/>
      <c r="U242" s="357"/>
      <c r="V242" s="357"/>
      <c r="W242" s="357"/>
      <c r="X242" s="357"/>
      <c r="Y242" s="357"/>
      <c r="Z242" s="357"/>
      <c r="AA242" s="357"/>
      <c r="AB242" s="357"/>
      <c r="AC242" s="357"/>
      <c r="AD242" s="357"/>
      <c r="AE242" s="357"/>
      <c r="AF242" s="357"/>
      <c r="AG242" s="357"/>
      <c r="AH242" s="357"/>
      <c r="AI242" s="357"/>
      <c r="AJ242" s="357"/>
      <c r="AK242" s="357"/>
      <c r="AL242" s="357"/>
      <c r="AM242" s="357"/>
      <c r="AN242" s="357"/>
      <c r="AO242" s="357"/>
      <c r="AP242" s="357"/>
      <c r="AQ242" s="357"/>
    </row>
    <row r="243" spans="1:43" ht="9.75" customHeight="1">
      <c r="A243" s="202"/>
      <c r="B243" s="202"/>
      <c r="C243" s="202"/>
      <c r="D243" s="202"/>
      <c r="E243" s="347"/>
      <c r="F243" s="347"/>
      <c r="G243" s="357"/>
      <c r="H243" s="357"/>
      <c r="I243" s="357"/>
      <c r="J243" s="357"/>
      <c r="K243" s="357"/>
      <c r="L243" s="357"/>
      <c r="M243" s="357"/>
      <c r="N243" s="357"/>
      <c r="O243" s="357"/>
      <c r="P243" s="357"/>
      <c r="Q243" s="357"/>
      <c r="R243" s="357"/>
      <c r="S243" s="357"/>
      <c r="T243" s="357"/>
      <c r="U243" s="357"/>
      <c r="V243" s="357"/>
      <c r="W243" s="357"/>
      <c r="X243" s="357"/>
      <c r="Y243" s="357"/>
      <c r="Z243" s="357"/>
      <c r="AA243" s="357"/>
      <c r="AB243" s="357"/>
      <c r="AC243" s="357"/>
      <c r="AD243" s="357"/>
      <c r="AE243" s="357"/>
      <c r="AF243" s="357"/>
      <c r="AG243" s="357"/>
      <c r="AH243" s="357"/>
      <c r="AI243" s="357"/>
      <c r="AJ243" s="357"/>
      <c r="AK243" s="357"/>
      <c r="AL243" s="357"/>
      <c r="AM243" s="357"/>
      <c r="AN243" s="357"/>
      <c r="AO243" s="357"/>
      <c r="AP243" s="357"/>
      <c r="AQ243" s="357"/>
    </row>
    <row r="244" spans="1:43" ht="9.75" customHeight="1">
      <c r="A244" s="202"/>
      <c r="B244" s="202"/>
      <c r="C244" s="202"/>
      <c r="D244" s="202"/>
      <c r="E244" s="347"/>
      <c r="F244" s="34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7"/>
      <c r="AA244" s="357"/>
      <c r="AB244" s="357"/>
      <c r="AC244" s="357"/>
      <c r="AD244" s="357"/>
      <c r="AE244" s="357"/>
      <c r="AF244" s="357"/>
      <c r="AG244" s="357"/>
      <c r="AH244" s="357"/>
      <c r="AI244" s="357"/>
      <c r="AJ244" s="357"/>
      <c r="AK244" s="357"/>
      <c r="AL244" s="357"/>
      <c r="AM244" s="357"/>
      <c r="AN244" s="357"/>
      <c r="AO244" s="357"/>
      <c r="AP244" s="357"/>
      <c r="AQ244" s="357"/>
    </row>
    <row r="245" spans="1:43" ht="9.75" customHeight="1">
      <c r="A245" s="202"/>
      <c r="B245" s="202"/>
      <c r="C245" s="202"/>
      <c r="D245" s="202"/>
      <c r="E245" s="347"/>
      <c r="F245" s="347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7"/>
      <c r="R245" s="357"/>
      <c r="S245" s="357"/>
      <c r="T245" s="357"/>
      <c r="U245" s="357"/>
      <c r="V245" s="357"/>
      <c r="W245" s="357"/>
      <c r="X245" s="357"/>
      <c r="Y245" s="357"/>
      <c r="Z245" s="357"/>
      <c r="AA245" s="357"/>
      <c r="AB245" s="357"/>
      <c r="AC245" s="357"/>
      <c r="AD245" s="357"/>
      <c r="AE245" s="357"/>
      <c r="AF245" s="357"/>
      <c r="AG245" s="357"/>
      <c r="AH245" s="357"/>
      <c r="AI245" s="357"/>
      <c r="AJ245" s="357"/>
      <c r="AK245" s="357"/>
      <c r="AL245" s="357"/>
      <c r="AM245" s="357"/>
      <c r="AN245" s="357"/>
      <c r="AO245" s="357"/>
      <c r="AP245" s="357"/>
      <c r="AQ245" s="357"/>
    </row>
    <row r="246" spans="1:43" ht="9.75" customHeight="1">
      <c r="A246" s="202"/>
      <c r="B246" s="202"/>
      <c r="C246" s="202"/>
      <c r="D246" s="202"/>
      <c r="E246" s="347"/>
      <c r="F246" s="347"/>
      <c r="G246" s="357"/>
      <c r="H246" s="357"/>
      <c r="I246" s="357"/>
      <c r="J246" s="357"/>
      <c r="K246" s="357"/>
      <c r="L246" s="357"/>
      <c r="M246" s="357"/>
      <c r="N246" s="357"/>
      <c r="O246" s="357"/>
      <c r="P246" s="357"/>
      <c r="Q246" s="357"/>
      <c r="R246" s="357"/>
      <c r="S246" s="357"/>
      <c r="T246" s="357"/>
      <c r="U246" s="357"/>
      <c r="V246" s="357"/>
      <c r="W246" s="357"/>
      <c r="X246" s="357"/>
      <c r="Y246" s="357"/>
      <c r="Z246" s="357"/>
      <c r="AA246" s="357"/>
      <c r="AB246" s="357"/>
      <c r="AC246" s="357"/>
      <c r="AD246" s="357"/>
      <c r="AE246" s="357"/>
      <c r="AF246" s="357"/>
      <c r="AG246" s="357"/>
      <c r="AH246" s="357"/>
      <c r="AI246" s="357"/>
      <c r="AJ246" s="357"/>
      <c r="AK246" s="357"/>
      <c r="AL246" s="357"/>
      <c r="AM246" s="357"/>
      <c r="AN246" s="357"/>
      <c r="AO246" s="357"/>
      <c r="AP246" s="357"/>
      <c r="AQ246" s="357"/>
    </row>
    <row r="247" spans="1:43" ht="9.75" customHeight="1">
      <c r="A247" s="202"/>
      <c r="B247" s="202"/>
      <c r="C247" s="202"/>
      <c r="D247" s="202"/>
      <c r="E247" s="347"/>
      <c r="F247" s="347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357"/>
      <c r="AE247" s="357"/>
      <c r="AF247" s="357"/>
      <c r="AG247" s="357"/>
      <c r="AH247" s="357"/>
      <c r="AI247" s="357"/>
      <c r="AJ247" s="357"/>
      <c r="AK247" s="357"/>
      <c r="AL247" s="357"/>
      <c r="AM247" s="357"/>
      <c r="AN247" s="357"/>
      <c r="AO247" s="357"/>
      <c r="AP247" s="357"/>
      <c r="AQ247" s="357"/>
    </row>
    <row r="248" spans="1:43" ht="9.75" customHeight="1">
      <c r="A248" s="202"/>
      <c r="B248" s="202"/>
      <c r="C248" s="202"/>
      <c r="D248" s="202"/>
      <c r="E248" s="347"/>
      <c r="F248" s="347"/>
      <c r="G248" s="357"/>
      <c r="H248" s="357"/>
      <c r="I248" s="357"/>
      <c r="J248" s="357"/>
      <c r="K248" s="357"/>
      <c r="L248" s="357"/>
      <c r="M248" s="357"/>
      <c r="N248" s="357"/>
      <c r="O248" s="357"/>
      <c r="P248" s="357"/>
      <c r="Q248" s="357"/>
      <c r="R248" s="357"/>
      <c r="S248" s="357"/>
      <c r="T248" s="357"/>
      <c r="U248" s="357"/>
      <c r="V248" s="357"/>
      <c r="W248" s="357"/>
      <c r="X248" s="357"/>
      <c r="Y248" s="357"/>
      <c r="Z248" s="357"/>
      <c r="AA248" s="357"/>
      <c r="AB248" s="357"/>
      <c r="AC248" s="357"/>
      <c r="AD248" s="357"/>
      <c r="AE248" s="357"/>
      <c r="AF248" s="357"/>
      <c r="AG248" s="357"/>
      <c r="AH248" s="357"/>
      <c r="AI248" s="357"/>
      <c r="AJ248" s="357"/>
      <c r="AK248" s="357"/>
      <c r="AL248" s="357"/>
      <c r="AM248" s="357"/>
      <c r="AN248" s="357"/>
      <c r="AO248" s="357"/>
      <c r="AP248" s="357"/>
      <c r="AQ248" s="357"/>
    </row>
    <row r="249" spans="1:43" ht="9.75" customHeight="1">
      <c r="A249" s="202"/>
      <c r="B249" s="202"/>
      <c r="C249" s="202"/>
      <c r="D249" s="202"/>
      <c r="E249" s="347"/>
      <c r="F249" s="347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357"/>
      <c r="V249" s="357"/>
      <c r="W249" s="357"/>
      <c r="X249" s="357"/>
      <c r="Y249" s="357"/>
      <c r="Z249" s="357"/>
      <c r="AA249" s="357"/>
      <c r="AB249" s="357"/>
      <c r="AC249" s="357"/>
      <c r="AD249" s="357"/>
      <c r="AE249" s="357"/>
      <c r="AF249" s="357"/>
      <c r="AG249" s="357"/>
      <c r="AH249" s="357"/>
      <c r="AI249" s="357"/>
      <c r="AJ249" s="357"/>
      <c r="AK249" s="357"/>
      <c r="AL249" s="357"/>
      <c r="AM249" s="357"/>
      <c r="AN249" s="357"/>
      <c r="AO249" s="357"/>
      <c r="AP249" s="357"/>
      <c r="AQ249" s="357"/>
    </row>
    <row r="250" spans="1:43" ht="9.75" customHeight="1">
      <c r="A250" s="202"/>
      <c r="B250" s="202"/>
      <c r="C250" s="202"/>
      <c r="D250" s="202"/>
      <c r="E250" s="347"/>
      <c r="F250" s="347"/>
      <c r="G250" s="357"/>
      <c r="H250" s="357"/>
      <c r="I250" s="357"/>
      <c r="J250" s="357"/>
      <c r="K250" s="357"/>
      <c r="L250" s="357"/>
      <c r="M250" s="357"/>
      <c r="N250" s="357"/>
      <c r="O250" s="357"/>
      <c r="P250" s="357"/>
      <c r="Q250" s="357"/>
      <c r="R250" s="357"/>
      <c r="S250" s="357"/>
      <c r="T250" s="357"/>
      <c r="U250" s="357"/>
      <c r="V250" s="357"/>
      <c r="W250" s="357"/>
      <c r="X250" s="357"/>
      <c r="Y250" s="357"/>
      <c r="Z250" s="357"/>
      <c r="AA250" s="357"/>
      <c r="AB250" s="357"/>
      <c r="AC250" s="357"/>
      <c r="AD250" s="357"/>
      <c r="AE250" s="357"/>
      <c r="AF250" s="357"/>
      <c r="AG250" s="357"/>
      <c r="AH250" s="357"/>
      <c r="AI250" s="357"/>
      <c r="AJ250" s="357"/>
      <c r="AK250" s="357"/>
      <c r="AL250" s="357"/>
      <c r="AM250" s="357"/>
      <c r="AN250" s="357"/>
      <c r="AO250" s="357"/>
      <c r="AP250" s="357"/>
      <c r="AQ250" s="357"/>
    </row>
    <row r="251" spans="1:43" ht="9.75" customHeight="1">
      <c r="A251" s="202"/>
      <c r="B251" s="202"/>
      <c r="C251" s="202"/>
      <c r="D251" s="202"/>
      <c r="E251" s="347"/>
      <c r="F251" s="347"/>
      <c r="G251" s="357"/>
      <c r="H251" s="357"/>
      <c r="I251" s="357"/>
      <c r="J251" s="357"/>
      <c r="K251" s="357"/>
      <c r="L251" s="357"/>
      <c r="M251" s="357"/>
      <c r="N251" s="357"/>
      <c r="O251" s="357"/>
      <c r="P251" s="357"/>
      <c r="Q251" s="357"/>
      <c r="R251" s="357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/>
      <c r="AD251" s="357"/>
      <c r="AE251" s="357"/>
      <c r="AF251" s="357"/>
      <c r="AG251" s="357"/>
      <c r="AH251" s="357"/>
      <c r="AI251" s="357"/>
      <c r="AJ251" s="357"/>
      <c r="AK251" s="357"/>
      <c r="AL251" s="357"/>
      <c r="AM251" s="357"/>
      <c r="AN251" s="357"/>
      <c r="AO251" s="357"/>
      <c r="AP251" s="357"/>
      <c r="AQ251" s="357"/>
    </row>
    <row r="252" spans="1:43" ht="9.75" customHeight="1">
      <c r="A252" s="202"/>
      <c r="B252" s="202"/>
      <c r="C252" s="202"/>
      <c r="D252" s="202"/>
      <c r="E252" s="347"/>
      <c r="F252" s="347"/>
      <c r="G252" s="357"/>
      <c r="H252" s="357"/>
      <c r="I252" s="357"/>
      <c r="J252" s="357"/>
      <c r="K252" s="357"/>
      <c r="L252" s="357"/>
      <c r="M252" s="357"/>
      <c r="N252" s="357"/>
      <c r="O252" s="357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7"/>
      <c r="AA252" s="357"/>
      <c r="AB252" s="357"/>
      <c r="AC252" s="357"/>
      <c r="AD252" s="357"/>
      <c r="AE252" s="357"/>
      <c r="AF252" s="357"/>
      <c r="AG252" s="357"/>
      <c r="AH252" s="357"/>
      <c r="AI252" s="357"/>
      <c r="AJ252" s="357"/>
      <c r="AK252" s="357"/>
      <c r="AL252" s="357"/>
      <c r="AM252" s="357"/>
      <c r="AN252" s="357"/>
      <c r="AO252" s="357"/>
      <c r="AP252" s="357"/>
      <c r="AQ252" s="357"/>
    </row>
    <row r="253" spans="1:43" ht="9.75" customHeight="1">
      <c r="A253" s="202"/>
      <c r="B253" s="202"/>
      <c r="C253" s="202"/>
      <c r="D253" s="202"/>
      <c r="E253" s="347"/>
      <c r="F253" s="347"/>
      <c r="G253" s="357"/>
      <c r="H253" s="357"/>
      <c r="I253" s="357"/>
      <c r="J253" s="357"/>
      <c r="K253" s="357"/>
      <c r="L253" s="357"/>
      <c r="M253" s="357"/>
      <c r="N253" s="357"/>
      <c r="O253" s="357"/>
      <c r="P253" s="357"/>
      <c r="Q253" s="357"/>
      <c r="R253" s="357"/>
      <c r="S253" s="357"/>
      <c r="T253" s="357"/>
      <c r="U253" s="357"/>
      <c r="V253" s="357"/>
      <c r="W253" s="357"/>
      <c r="X253" s="357"/>
      <c r="Y253" s="357"/>
      <c r="Z253" s="357"/>
      <c r="AA253" s="357"/>
      <c r="AB253" s="357"/>
      <c r="AC253" s="357"/>
      <c r="AD253" s="357"/>
      <c r="AE253" s="357"/>
      <c r="AF253" s="357"/>
      <c r="AG253" s="357"/>
      <c r="AH253" s="357"/>
      <c r="AI253" s="357"/>
      <c r="AJ253" s="357"/>
      <c r="AK253" s="357"/>
      <c r="AL253" s="357"/>
      <c r="AM253" s="357"/>
      <c r="AN253" s="357"/>
      <c r="AO253" s="357"/>
      <c r="AP253" s="357"/>
      <c r="AQ253" s="357"/>
    </row>
    <row r="254" spans="1:43" ht="9.75" customHeight="1">
      <c r="A254" s="202"/>
      <c r="B254" s="202"/>
      <c r="C254" s="202"/>
      <c r="D254" s="202"/>
      <c r="E254" s="347"/>
      <c r="F254" s="347"/>
      <c r="G254" s="357"/>
      <c r="H254" s="357"/>
      <c r="I254" s="357"/>
      <c r="J254" s="357"/>
      <c r="K254" s="357"/>
      <c r="L254" s="357"/>
      <c r="M254" s="357"/>
      <c r="N254" s="357"/>
      <c r="O254" s="357"/>
      <c r="P254" s="357"/>
      <c r="Q254" s="357"/>
      <c r="R254" s="357"/>
      <c r="S254" s="357"/>
      <c r="T254" s="357"/>
      <c r="U254" s="357"/>
      <c r="V254" s="357"/>
      <c r="W254" s="357"/>
      <c r="X254" s="357"/>
      <c r="Y254" s="357"/>
      <c r="Z254" s="357"/>
      <c r="AA254" s="357"/>
      <c r="AB254" s="357"/>
      <c r="AC254" s="357"/>
      <c r="AD254" s="357"/>
      <c r="AE254" s="357"/>
      <c r="AF254" s="357"/>
      <c r="AG254" s="357"/>
      <c r="AH254" s="357"/>
      <c r="AI254" s="357"/>
      <c r="AJ254" s="357"/>
      <c r="AK254" s="357"/>
      <c r="AL254" s="357"/>
      <c r="AM254" s="357"/>
      <c r="AN254" s="357"/>
      <c r="AO254" s="357"/>
      <c r="AP254" s="357"/>
      <c r="AQ254" s="357"/>
    </row>
    <row r="255" spans="1:43" ht="9.75" customHeight="1">
      <c r="A255" s="202"/>
      <c r="B255" s="202"/>
      <c r="C255" s="202"/>
      <c r="D255" s="202"/>
      <c r="E255" s="347"/>
      <c r="F255" s="347"/>
      <c r="G255" s="357"/>
      <c r="H255" s="357"/>
      <c r="I255" s="357"/>
      <c r="J255" s="357"/>
      <c r="K255" s="357"/>
      <c r="L255" s="357"/>
      <c r="M255" s="357"/>
      <c r="N255" s="357"/>
      <c r="O255" s="357"/>
      <c r="P255" s="357"/>
      <c r="Q255" s="357"/>
      <c r="R255" s="357"/>
      <c r="S255" s="357"/>
      <c r="T255" s="357"/>
      <c r="U255" s="357"/>
      <c r="V255" s="357"/>
      <c r="W255" s="357"/>
      <c r="X255" s="357"/>
      <c r="Y255" s="357"/>
      <c r="Z255" s="357"/>
      <c r="AA255" s="357"/>
      <c r="AB255" s="357"/>
      <c r="AC255" s="357"/>
      <c r="AD255" s="357"/>
      <c r="AE255" s="357"/>
      <c r="AF255" s="357"/>
      <c r="AG255" s="357"/>
      <c r="AH255" s="357"/>
      <c r="AI255" s="357"/>
      <c r="AJ255" s="357"/>
      <c r="AK255" s="357"/>
      <c r="AL255" s="357"/>
      <c r="AM255" s="357"/>
      <c r="AN255" s="357"/>
      <c r="AO255" s="357"/>
      <c r="AP255" s="357"/>
      <c r="AQ255" s="357"/>
    </row>
    <row r="256" spans="1:43" ht="9.75" customHeight="1">
      <c r="A256" s="202"/>
      <c r="B256" s="202"/>
      <c r="C256" s="202"/>
      <c r="D256" s="202"/>
      <c r="E256" s="347"/>
      <c r="F256" s="34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7"/>
      <c r="V256" s="357"/>
      <c r="W256" s="357"/>
      <c r="X256" s="357"/>
      <c r="Y256" s="357"/>
      <c r="Z256" s="357"/>
      <c r="AA256" s="357"/>
      <c r="AB256" s="357"/>
      <c r="AC256" s="357"/>
      <c r="AD256" s="357"/>
      <c r="AE256" s="357"/>
      <c r="AF256" s="357"/>
      <c r="AG256" s="357"/>
      <c r="AH256" s="357"/>
      <c r="AI256" s="357"/>
      <c r="AJ256" s="357"/>
      <c r="AK256" s="357"/>
      <c r="AL256" s="357"/>
      <c r="AM256" s="357"/>
      <c r="AN256" s="357"/>
      <c r="AO256" s="357"/>
      <c r="AP256" s="357"/>
      <c r="AQ256" s="357"/>
    </row>
    <row r="257" spans="1:43" ht="9.75" customHeight="1">
      <c r="A257" s="202"/>
      <c r="B257" s="202"/>
      <c r="C257" s="202"/>
      <c r="D257" s="202"/>
      <c r="E257" s="347"/>
      <c r="F257" s="347"/>
      <c r="G257" s="357"/>
      <c r="H257" s="357"/>
      <c r="I257" s="357"/>
      <c r="J257" s="357"/>
      <c r="K257" s="357"/>
      <c r="L257" s="357"/>
      <c r="M257" s="357"/>
      <c r="N257" s="357"/>
      <c r="O257" s="357"/>
      <c r="P257" s="357"/>
      <c r="Q257" s="357"/>
      <c r="R257" s="357"/>
      <c r="S257" s="357"/>
      <c r="T257" s="357"/>
      <c r="U257" s="357"/>
      <c r="V257" s="357"/>
      <c r="W257" s="357"/>
      <c r="X257" s="357"/>
      <c r="Y257" s="357"/>
      <c r="Z257" s="357"/>
      <c r="AA257" s="357"/>
      <c r="AB257" s="357"/>
      <c r="AC257" s="357"/>
      <c r="AD257" s="357"/>
      <c r="AE257" s="357"/>
      <c r="AF257" s="357"/>
      <c r="AG257" s="357"/>
      <c r="AH257" s="357"/>
      <c r="AI257" s="357"/>
      <c r="AJ257" s="357"/>
      <c r="AK257" s="357"/>
      <c r="AL257" s="357"/>
      <c r="AM257" s="357"/>
      <c r="AN257" s="357"/>
      <c r="AO257" s="357"/>
      <c r="AP257" s="357"/>
      <c r="AQ257" s="357"/>
    </row>
    <row r="258" spans="1:43" ht="9.75" customHeight="1">
      <c r="A258" s="202"/>
      <c r="B258" s="202"/>
      <c r="C258" s="202"/>
      <c r="D258" s="202"/>
      <c r="E258" s="347"/>
      <c r="F258" s="347"/>
      <c r="G258" s="357"/>
      <c r="H258" s="357"/>
      <c r="I258" s="357"/>
      <c r="J258" s="357"/>
      <c r="K258" s="357"/>
      <c r="L258" s="357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/>
      <c r="AB258" s="357"/>
      <c r="AC258" s="357"/>
      <c r="AD258" s="357"/>
      <c r="AE258" s="357"/>
      <c r="AF258" s="357"/>
      <c r="AG258" s="357"/>
      <c r="AH258" s="357"/>
      <c r="AI258" s="357"/>
      <c r="AJ258" s="357"/>
      <c r="AK258" s="357"/>
      <c r="AL258" s="357"/>
      <c r="AM258" s="357"/>
      <c r="AN258" s="357"/>
      <c r="AO258" s="357"/>
      <c r="AP258" s="357"/>
      <c r="AQ258" s="357"/>
    </row>
    <row r="259" spans="1:43" ht="9.75" customHeight="1">
      <c r="A259" s="202"/>
      <c r="B259" s="202"/>
      <c r="C259" s="202"/>
      <c r="D259" s="202"/>
      <c r="E259" s="347"/>
      <c r="F259" s="347"/>
      <c r="G259" s="357"/>
      <c r="H259" s="357"/>
      <c r="I259" s="357"/>
      <c r="J259" s="357"/>
      <c r="K259" s="357"/>
      <c r="L259" s="357"/>
      <c r="M259" s="357"/>
      <c r="N259" s="357"/>
      <c r="O259" s="357"/>
      <c r="P259" s="357"/>
      <c r="Q259" s="357"/>
      <c r="R259" s="357"/>
      <c r="S259" s="357"/>
      <c r="T259" s="357"/>
      <c r="U259" s="357"/>
      <c r="V259" s="357"/>
      <c r="W259" s="357"/>
      <c r="X259" s="357"/>
      <c r="Y259" s="357"/>
      <c r="Z259" s="357"/>
      <c r="AA259" s="357"/>
      <c r="AB259" s="357"/>
      <c r="AC259" s="357"/>
      <c r="AD259" s="357"/>
      <c r="AE259" s="357"/>
      <c r="AF259" s="357"/>
      <c r="AG259" s="357"/>
      <c r="AH259" s="357"/>
      <c r="AI259" s="357"/>
      <c r="AJ259" s="357"/>
      <c r="AK259" s="357"/>
      <c r="AL259" s="357"/>
      <c r="AM259" s="357"/>
      <c r="AN259" s="357"/>
      <c r="AO259" s="357"/>
      <c r="AP259" s="357"/>
      <c r="AQ259" s="357"/>
    </row>
    <row r="260" spans="1:43" ht="9.75" customHeight="1">
      <c r="A260" s="202"/>
      <c r="B260" s="202"/>
      <c r="C260" s="202"/>
      <c r="D260" s="202"/>
      <c r="E260" s="347"/>
      <c r="F260" s="347"/>
      <c r="G260" s="357"/>
      <c r="H260" s="357"/>
      <c r="I260" s="357"/>
      <c r="J260" s="357"/>
      <c r="K260" s="357"/>
      <c r="L260" s="357"/>
      <c r="M260" s="357"/>
      <c r="N260" s="357"/>
      <c r="O260" s="357"/>
      <c r="P260" s="357"/>
      <c r="Q260" s="357"/>
      <c r="R260" s="357"/>
      <c r="S260" s="357"/>
      <c r="T260" s="357"/>
      <c r="U260" s="357"/>
      <c r="V260" s="357"/>
      <c r="W260" s="357"/>
      <c r="X260" s="357"/>
      <c r="Y260" s="357"/>
      <c r="Z260" s="357"/>
      <c r="AA260" s="357"/>
      <c r="AB260" s="357"/>
      <c r="AC260" s="357"/>
      <c r="AD260" s="357"/>
      <c r="AE260" s="357"/>
      <c r="AF260" s="357"/>
      <c r="AG260" s="357"/>
      <c r="AH260" s="357"/>
      <c r="AI260" s="357"/>
      <c r="AJ260" s="357"/>
      <c r="AK260" s="357"/>
      <c r="AL260" s="357"/>
      <c r="AM260" s="357"/>
      <c r="AN260" s="357"/>
      <c r="AO260" s="357"/>
      <c r="AP260" s="357"/>
      <c r="AQ260" s="357"/>
    </row>
    <row r="261" spans="1:43" ht="9.75" customHeight="1">
      <c r="A261" s="202"/>
      <c r="B261" s="202"/>
      <c r="C261" s="202"/>
      <c r="D261" s="202"/>
      <c r="E261" s="347"/>
      <c r="F261" s="347"/>
      <c r="G261" s="357"/>
      <c r="H261" s="357"/>
      <c r="I261" s="357"/>
      <c r="J261" s="357"/>
      <c r="K261" s="357"/>
      <c r="L261" s="357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7"/>
      <c r="AA261" s="357"/>
      <c r="AB261" s="357"/>
      <c r="AC261" s="357"/>
      <c r="AD261" s="357"/>
      <c r="AE261" s="357"/>
      <c r="AF261" s="357"/>
      <c r="AG261" s="357"/>
      <c r="AH261" s="357"/>
      <c r="AI261" s="357"/>
      <c r="AJ261" s="357"/>
      <c r="AK261" s="357"/>
      <c r="AL261" s="357"/>
      <c r="AM261" s="357"/>
      <c r="AN261" s="357"/>
      <c r="AO261" s="357"/>
      <c r="AP261" s="357"/>
      <c r="AQ261" s="357"/>
    </row>
    <row r="262" spans="1:43" ht="9.75" customHeight="1">
      <c r="A262" s="202"/>
      <c r="B262" s="202"/>
      <c r="C262" s="202"/>
      <c r="D262" s="202"/>
      <c r="E262" s="347"/>
      <c r="F262" s="347"/>
      <c r="G262" s="357"/>
      <c r="H262" s="357"/>
      <c r="I262" s="357"/>
      <c r="J262" s="357"/>
      <c r="K262" s="357"/>
      <c r="L262" s="357"/>
      <c r="M262" s="357"/>
      <c r="N262" s="357"/>
      <c r="O262" s="357"/>
      <c r="P262" s="357"/>
      <c r="Q262" s="357"/>
      <c r="R262" s="357"/>
      <c r="S262" s="357"/>
      <c r="T262" s="357"/>
      <c r="U262" s="357"/>
      <c r="V262" s="357"/>
      <c r="W262" s="357"/>
      <c r="X262" s="357"/>
      <c r="Y262" s="357"/>
      <c r="Z262" s="357"/>
      <c r="AA262" s="357"/>
      <c r="AB262" s="357"/>
      <c r="AC262" s="357"/>
      <c r="AD262" s="357"/>
      <c r="AE262" s="357"/>
      <c r="AF262" s="357"/>
      <c r="AG262" s="357"/>
      <c r="AH262" s="357"/>
      <c r="AI262" s="357"/>
      <c r="AJ262" s="357"/>
      <c r="AK262" s="357"/>
      <c r="AL262" s="357"/>
      <c r="AM262" s="357"/>
      <c r="AN262" s="357"/>
      <c r="AO262" s="357"/>
      <c r="AP262" s="357"/>
      <c r="AQ262" s="357"/>
    </row>
    <row r="263" spans="1:43" ht="9.75" customHeight="1">
      <c r="A263" s="202"/>
      <c r="B263" s="202"/>
      <c r="C263" s="202"/>
      <c r="D263" s="202"/>
      <c r="E263" s="347"/>
      <c r="F263" s="347"/>
      <c r="G263" s="357"/>
      <c r="H263" s="357"/>
      <c r="I263" s="357"/>
      <c r="J263" s="357"/>
      <c r="K263" s="357"/>
      <c r="L263" s="357"/>
      <c r="M263" s="357"/>
      <c r="N263" s="357"/>
      <c r="O263" s="357"/>
      <c r="P263" s="357"/>
      <c r="Q263" s="357"/>
      <c r="R263" s="357"/>
      <c r="S263" s="357"/>
      <c r="T263" s="357"/>
      <c r="U263" s="357"/>
      <c r="V263" s="357"/>
      <c r="W263" s="357"/>
      <c r="X263" s="357"/>
      <c r="Y263" s="357"/>
      <c r="Z263" s="357"/>
      <c r="AA263" s="357"/>
      <c r="AB263" s="357"/>
      <c r="AC263" s="357"/>
      <c r="AD263" s="357"/>
      <c r="AE263" s="357"/>
      <c r="AF263" s="357"/>
      <c r="AG263" s="357"/>
      <c r="AH263" s="357"/>
      <c r="AI263" s="357"/>
      <c r="AJ263" s="357"/>
      <c r="AK263" s="357"/>
      <c r="AL263" s="357"/>
      <c r="AM263" s="357"/>
      <c r="AN263" s="357"/>
      <c r="AO263" s="357"/>
      <c r="AP263" s="357"/>
      <c r="AQ263" s="357"/>
    </row>
    <row r="264" spans="1:43" ht="9.75" customHeight="1">
      <c r="A264" s="202"/>
      <c r="B264" s="202"/>
      <c r="C264" s="202"/>
      <c r="D264" s="202"/>
      <c r="E264" s="347"/>
      <c r="F264" s="347"/>
      <c r="G264" s="357"/>
      <c r="H264" s="357"/>
      <c r="I264" s="357"/>
      <c r="J264" s="357"/>
      <c r="K264" s="357"/>
      <c r="L264" s="357"/>
      <c r="M264" s="357"/>
      <c r="N264" s="357"/>
      <c r="O264" s="357"/>
      <c r="P264" s="357"/>
      <c r="Q264" s="357"/>
      <c r="R264" s="357"/>
      <c r="S264" s="357"/>
      <c r="T264" s="357"/>
      <c r="U264" s="357"/>
      <c r="V264" s="357"/>
      <c r="W264" s="357"/>
      <c r="X264" s="357"/>
      <c r="Y264" s="357"/>
      <c r="Z264" s="357"/>
      <c r="AA264" s="357"/>
      <c r="AB264" s="357"/>
      <c r="AC264" s="357"/>
      <c r="AD264" s="357"/>
      <c r="AE264" s="357"/>
      <c r="AF264" s="357"/>
      <c r="AG264" s="357"/>
      <c r="AH264" s="357"/>
      <c r="AI264" s="357"/>
      <c r="AJ264" s="357"/>
      <c r="AK264" s="357"/>
      <c r="AL264" s="357"/>
      <c r="AM264" s="357"/>
      <c r="AN264" s="357"/>
      <c r="AO264" s="357"/>
      <c r="AP264" s="357"/>
      <c r="AQ264" s="357"/>
    </row>
    <row r="265" spans="1:43" ht="9.75" customHeight="1">
      <c r="A265" s="202"/>
      <c r="B265" s="202"/>
      <c r="C265" s="202"/>
      <c r="D265" s="202"/>
      <c r="E265" s="347"/>
      <c r="F265" s="347"/>
      <c r="G265" s="357"/>
      <c r="H265" s="357"/>
      <c r="I265" s="357"/>
      <c r="J265" s="357"/>
      <c r="K265" s="357"/>
      <c r="L265" s="357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/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7"/>
      <c r="AH265" s="357"/>
      <c r="AI265" s="357"/>
      <c r="AJ265" s="357"/>
      <c r="AK265" s="357"/>
      <c r="AL265" s="357"/>
      <c r="AM265" s="357"/>
      <c r="AN265" s="357"/>
      <c r="AO265" s="357"/>
      <c r="AP265" s="357"/>
      <c r="AQ265" s="357"/>
    </row>
    <row r="266" spans="1:43" ht="9.75" customHeight="1">
      <c r="A266" s="202"/>
      <c r="B266" s="202"/>
      <c r="C266" s="202"/>
      <c r="D266" s="202"/>
      <c r="E266" s="347"/>
      <c r="F266" s="347"/>
      <c r="G266" s="357"/>
      <c r="H266" s="357"/>
      <c r="I266" s="357"/>
      <c r="J266" s="357"/>
      <c r="K266" s="357"/>
      <c r="L266" s="357"/>
      <c r="M266" s="357"/>
      <c r="N266" s="357"/>
      <c r="O266" s="357"/>
      <c r="P266" s="357"/>
      <c r="Q266" s="357"/>
      <c r="R266" s="357"/>
      <c r="S266" s="357"/>
      <c r="T266" s="357"/>
      <c r="U266" s="357"/>
      <c r="V266" s="357"/>
      <c r="W266" s="357"/>
      <c r="X266" s="357"/>
      <c r="Y266" s="357"/>
      <c r="Z266" s="357"/>
      <c r="AA266" s="357"/>
      <c r="AB266" s="357"/>
      <c r="AC266" s="357"/>
      <c r="AD266" s="357"/>
      <c r="AE266" s="357"/>
      <c r="AF266" s="357"/>
      <c r="AG266" s="357"/>
      <c r="AH266" s="357"/>
      <c r="AI266" s="357"/>
      <c r="AJ266" s="357"/>
      <c r="AK266" s="357"/>
      <c r="AL266" s="357"/>
      <c r="AM266" s="357"/>
      <c r="AN266" s="357"/>
      <c r="AO266" s="357"/>
      <c r="AP266" s="357"/>
      <c r="AQ266" s="357"/>
    </row>
    <row r="267" spans="1:43" ht="9.75" customHeight="1">
      <c r="A267" s="202"/>
      <c r="B267" s="202"/>
      <c r="C267" s="202"/>
      <c r="D267" s="202"/>
      <c r="E267" s="347"/>
      <c r="F267" s="347"/>
      <c r="G267" s="357"/>
      <c r="H267" s="357"/>
      <c r="I267" s="357"/>
      <c r="J267" s="357"/>
      <c r="K267" s="357"/>
      <c r="L267" s="357"/>
      <c r="M267" s="357"/>
      <c r="N267" s="357"/>
      <c r="O267" s="357"/>
      <c r="P267" s="357"/>
      <c r="Q267" s="357"/>
      <c r="R267" s="357"/>
      <c r="S267" s="357"/>
      <c r="T267" s="357"/>
      <c r="U267" s="357"/>
      <c r="V267" s="357"/>
      <c r="W267" s="357"/>
      <c r="X267" s="357"/>
      <c r="Y267" s="357"/>
      <c r="Z267" s="357"/>
      <c r="AA267" s="357"/>
      <c r="AB267" s="357"/>
      <c r="AC267" s="357"/>
      <c r="AD267" s="357"/>
      <c r="AE267" s="357"/>
      <c r="AF267" s="357"/>
      <c r="AG267" s="357"/>
      <c r="AH267" s="357"/>
      <c r="AI267" s="357"/>
      <c r="AJ267" s="357"/>
      <c r="AK267" s="357"/>
      <c r="AL267" s="357"/>
      <c r="AM267" s="357"/>
      <c r="AN267" s="357"/>
      <c r="AO267" s="357"/>
      <c r="AP267" s="357"/>
      <c r="AQ267" s="357"/>
    </row>
    <row r="268" spans="1:43" ht="9.75" customHeight="1">
      <c r="A268" s="202"/>
      <c r="B268" s="202"/>
      <c r="C268" s="202"/>
      <c r="D268" s="202"/>
      <c r="E268" s="347"/>
      <c r="F268" s="347"/>
      <c r="G268" s="357"/>
      <c r="H268" s="357"/>
      <c r="I268" s="357"/>
      <c r="J268" s="357"/>
      <c r="K268" s="357"/>
      <c r="L268" s="357"/>
      <c r="M268" s="357"/>
      <c r="N268" s="357"/>
      <c r="O268" s="357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/>
      <c r="AA268" s="357"/>
      <c r="AB268" s="357"/>
      <c r="AC268" s="357"/>
      <c r="AD268" s="357"/>
      <c r="AE268" s="357"/>
      <c r="AF268" s="357"/>
      <c r="AG268" s="357"/>
      <c r="AH268" s="357"/>
      <c r="AI268" s="357"/>
      <c r="AJ268" s="357"/>
      <c r="AK268" s="357"/>
      <c r="AL268" s="357"/>
      <c r="AM268" s="357"/>
      <c r="AN268" s="357"/>
      <c r="AO268" s="357"/>
      <c r="AP268" s="357"/>
      <c r="AQ268" s="357"/>
    </row>
    <row r="269" spans="1:43" ht="9.75" customHeight="1">
      <c r="A269" s="202"/>
      <c r="B269" s="202"/>
      <c r="C269" s="202"/>
      <c r="D269" s="202"/>
      <c r="E269" s="347"/>
      <c r="F269" s="347"/>
      <c r="G269" s="357"/>
      <c r="H269" s="357"/>
      <c r="I269" s="357"/>
      <c r="J269" s="357"/>
      <c r="K269" s="357"/>
      <c r="L269" s="357"/>
      <c r="M269" s="357"/>
      <c r="N269" s="357"/>
      <c r="O269" s="357"/>
      <c r="P269" s="357"/>
      <c r="Q269" s="357"/>
      <c r="R269" s="357"/>
      <c r="S269" s="357"/>
      <c r="T269" s="357"/>
      <c r="U269" s="357"/>
      <c r="V269" s="357"/>
      <c r="W269" s="357"/>
      <c r="X269" s="357"/>
      <c r="Y269" s="357"/>
      <c r="Z269" s="357"/>
      <c r="AA269" s="357"/>
      <c r="AB269" s="357"/>
      <c r="AC269" s="357"/>
      <c r="AD269" s="357"/>
      <c r="AE269" s="357"/>
      <c r="AF269" s="357"/>
      <c r="AG269" s="357"/>
      <c r="AH269" s="357"/>
      <c r="AI269" s="357"/>
      <c r="AJ269" s="357"/>
      <c r="AK269" s="357"/>
      <c r="AL269" s="357"/>
      <c r="AM269" s="357"/>
      <c r="AN269" s="357"/>
      <c r="AO269" s="357"/>
      <c r="AP269" s="357"/>
      <c r="AQ269" s="357"/>
    </row>
    <row r="270" spans="1:43" ht="9.75" customHeight="1">
      <c r="A270" s="202"/>
      <c r="B270" s="202"/>
      <c r="C270" s="202"/>
      <c r="D270" s="202"/>
      <c r="E270" s="347"/>
      <c r="F270" s="347"/>
      <c r="G270" s="357"/>
      <c r="H270" s="357"/>
      <c r="I270" s="357"/>
      <c r="J270" s="357"/>
      <c r="K270" s="357"/>
      <c r="L270" s="357"/>
      <c r="M270" s="357"/>
      <c r="N270" s="357"/>
      <c r="O270" s="357"/>
      <c r="P270" s="357"/>
      <c r="Q270" s="357"/>
      <c r="R270" s="357"/>
      <c r="S270" s="357"/>
      <c r="T270" s="357"/>
      <c r="U270" s="357"/>
      <c r="V270" s="357"/>
      <c r="W270" s="357"/>
      <c r="X270" s="357"/>
      <c r="Y270" s="357"/>
      <c r="Z270" s="357"/>
      <c r="AA270" s="357"/>
      <c r="AB270" s="357"/>
      <c r="AC270" s="357"/>
      <c r="AD270" s="357"/>
      <c r="AE270" s="357"/>
      <c r="AF270" s="357"/>
      <c r="AG270" s="357"/>
      <c r="AH270" s="357"/>
      <c r="AI270" s="357"/>
      <c r="AJ270" s="357"/>
      <c r="AK270" s="357"/>
      <c r="AL270" s="357"/>
      <c r="AM270" s="357"/>
      <c r="AN270" s="357"/>
      <c r="AO270" s="357"/>
      <c r="AP270" s="357"/>
      <c r="AQ270" s="357"/>
    </row>
    <row r="271" spans="1:43" ht="9.75" customHeight="1">
      <c r="A271" s="202"/>
      <c r="B271" s="202"/>
      <c r="C271" s="202"/>
      <c r="D271" s="202"/>
      <c r="E271" s="347"/>
      <c r="F271" s="347"/>
      <c r="G271" s="357"/>
      <c r="H271" s="357"/>
      <c r="I271" s="357"/>
      <c r="J271" s="357"/>
      <c r="K271" s="357"/>
      <c r="L271" s="357"/>
      <c r="M271" s="357"/>
      <c r="N271" s="357"/>
      <c r="O271" s="357"/>
      <c r="P271" s="357"/>
      <c r="Q271" s="357"/>
      <c r="R271" s="357"/>
      <c r="S271" s="357"/>
      <c r="T271" s="357"/>
      <c r="U271" s="357"/>
      <c r="V271" s="357"/>
      <c r="W271" s="357"/>
      <c r="X271" s="357"/>
      <c r="Y271" s="357"/>
      <c r="Z271" s="357"/>
      <c r="AA271" s="357"/>
      <c r="AB271" s="357"/>
      <c r="AC271" s="357"/>
      <c r="AD271" s="357"/>
      <c r="AE271" s="357"/>
      <c r="AF271" s="357"/>
      <c r="AG271" s="357"/>
      <c r="AH271" s="357"/>
      <c r="AI271" s="357"/>
      <c r="AJ271" s="357"/>
      <c r="AK271" s="357"/>
      <c r="AL271" s="357"/>
      <c r="AM271" s="357"/>
      <c r="AN271" s="357"/>
      <c r="AO271" s="357"/>
      <c r="AP271" s="357"/>
      <c r="AQ271" s="357"/>
    </row>
    <row r="272" spans="1:43" ht="9.75" customHeight="1">
      <c r="A272" s="202"/>
      <c r="B272" s="202"/>
      <c r="C272" s="202"/>
      <c r="D272" s="202"/>
      <c r="E272" s="347"/>
      <c r="F272" s="347"/>
      <c r="G272" s="357"/>
      <c r="H272" s="357"/>
      <c r="I272" s="357"/>
      <c r="J272" s="357"/>
      <c r="K272" s="357"/>
      <c r="L272" s="357"/>
      <c r="M272" s="357"/>
      <c r="N272" s="357"/>
      <c r="O272" s="357"/>
      <c r="P272" s="357"/>
      <c r="Q272" s="357"/>
      <c r="R272" s="357"/>
      <c r="S272" s="357"/>
      <c r="T272" s="357"/>
      <c r="U272" s="357"/>
      <c r="V272" s="357"/>
      <c r="W272" s="357"/>
      <c r="X272" s="357"/>
      <c r="Y272" s="357"/>
      <c r="Z272" s="357"/>
      <c r="AA272" s="357"/>
      <c r="AB272" s="357"/>
      <c r="AC272" s="357"/>
      <c r="AD272" s="357"/>
      <c r="AE272" s="357"/>
      <c r="AF272" s="357"/>
      <c r="AG272" s="357"/>
      <c r="AH272" s="357"/>
      <c r="AI272" s="357"/>
      <c r="AJ272" s="357"/>
      <c r="AK272" s="357"/>
      <c r="AL272" s="357"/>
      <c r="AM272" s="357"/>
      <c r="AN272" s="357"/>
      <c r="AO272" s="357"/>
      <c r="AP272" s="357"/>
      <c r="AQ272" s="357"/>
    </row>
    <row r="273" spans="1:43" ht="9.75" customHeight="1">
      <c r="A273" s="202"/>
      <c r="B273" s="202"/>
      <c r="C273" s="202"/>
      <c r="D273" s="202"/>
      <c r="E273" s="347"/>
      <c r="F273" s="34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  <c r="AH273" s="357"/>
      <c r="AI273" s="357"/>
      <c r="AJ273" s="357"/>
      <c r="AK273" s="357"/>
      <c r="AL273" s="357"/>
      <c r="AM273" s="357"/>
      <c r="AN273" s="357"/>
      <c r="AO273" s="357"/>
      <c r="AP273" s="357"/>
      <c r="AQ273" s="357"/>
    </row>
    <row r="274" spans="1:43" ht="9.75" customHeight="1">
      <c r="A274" s="202"/>
      <c r="B274" s="202"/>
      <c r="C274" s="202"/>
      <c r="D274" s="202"/>
      <c r="E274" s="347"/>
      <c r="F274" s="347"/>
      <c r="G274" s="357"/>
      <c r="H274" s="357"/>
      <c r="I274" s="357"/>
      <c r="J274" s="357"/>
      <c r="K274" s="357"/>
      <c r="L274" s="357"/>
      <c r="M274" s="357"/>
      <c r="N274" s="357"/>
      <c r="O274" s="357"/>
      <c r="P274" s="357"/>
      <c r="Q274" s="357"/>
      <c r="R274" s="357"/>
      <c r="S274" s="357"/>
      <c r="T274" s="357"/>
      <c r="U274" s="357"/>
      <c r="V274" s="357"/>
      <c r="W274" s="357"/>
      <c r="X274" s="357"/>
      <c r="Y274" s="357"/>
      <c r="Z274" s="357"/>
      <c r="AA274" s="357"/>
      <c r="AB274" s="357"/>
      <c r="AC274" s="357"/>
      <c r="AD274" s="357"/>
      <c r="AE274" s="357"/>
      <c r="AF274" s="357"/>
      <c r="AG274" s="357"/>
      <c r="AH274" s="357"/>
      <c r="AI274" s="357"/>
      <c r="AJ274" s="357"/>
      <c r="AK274" s="357"/>
      <c r="AL274" s="357"/>
      <c r="AM274" s="357"/>
      <c r="AN274" s="357"/>
      <c r="AO274" s="357"/>
      <c r="AP274" s="357"/>
      <c r="AQ274" s="357"/>
    </row>
    <row r="275" spans="1:43" ht="9.75" customHeight="1">
      <c r="A275" s="202"/>
      <c r="B275" s="202"/>
      <c r="C275" s="202"/>
      <c r="D275" s="202"/>
      <c r="E275" s="347"/>
      <c r="F275" s="347"/>
      <c r="G275" s="357"/>
      <c r="H275" s="357"/>
      <c r="I275" s="357"/>
      <c r="J275" s="357"/>
      <c r="K275" s="357"/>
      <c r="L275" s="357"/>
      <c r="M275" s="357"/>
      <c r="N275" s="357"/>
      <c r="O275" s="357"/>
      <c r="P275" s="357"/>
      <c r="Q275" s="357"/>
      <c r="R275" s="357"/>
      <c r="S275" s="357"/>
      <c r="T275" s="357"/>
      <c r="U275" s="357"/>
      <c r="V275" s="357"/>
      <c r="W275" s="357"/>
      <c r="X275" s="357"/>
      <c r="Y275" s="357"/>
      <c r="Z275" s="357"/>
      <c r="AA275" s="357"/>
      <c r="AB275" s="357"/>
      <c r="AC275" s="357"/>
      <c r="AD275" s="357"/>
      <c r="AE275" s="357"/>
      <c r="AF275" s="357"/>
      <c r="AG275" s="357"/>
      <c r="AH275" s="357"/>
      <c r="AI275" s="357"/>
      <c r="AJ275" s="357"/>
      <c r="AK275" s="357"/>
      <c r="AL275" s="357"/>
      <c r="AM275" s="357"/>
      <c r="AN275" s="357"/>
      <c r="AO275" s="357"/>
      <c r="AP275" s="357"/>
      <c r="AQ275" s="357"/>
    </row>
    <row r="276" spans="1:43" ht="9.75" customHeight="1">
      <c r="A276" s="202"/>
      <c r="B276" s="202"/>
      <c r="C276" s="202"/>
      <c r="D276" s="202"/>
      <c r="E276" s="347"/>
      <c r="F276" s="347"/>
      <c r="G276" s="357"/>
      <c r="H276" s="357"/>
      <c r="I276" s="357"/>
      <c r="J276" s="357"/>
      <c r="K276" s="357"/>
      <c r="L276" s="357"/>
      <c r="M276" s="357"/>
      <c r="N276" s="357"/>
      <c r="O276" s="357"/>
      <c r="P276" s="357"/>
      <c r="Q276" s="357"/>
      <c r="R276" s="357"/>
      <c r="S276" s="357"/>
      <c r="T276" s="357"/>
      <c r="U276" s="357"/>
      <c r="V276" s="357"/>
      <c r="W276" s="357"/>
      <c r="X276" s="357"/>
      <c r="Y276" s="357"/>
      <c r="Z276" s="357"/>
      <c r="AA276" s="357"/>
      <c r="AB276" s="357"/>
      <c r="AC276" s="357"/>
      <c r="AD276" s="357"/>
      <c r="AE276" s="357"/>
      <c r="AF276" s="357"/>
      <c r="AG276" s="357"/>
      <c r="AH276" s="357"/>
      <c r="AI276" s="357"/>
      <c r="AJ276" s="357"/>
      <c r="AK276" s="357"/>
      <c r="AL276" s="357"/>
      <c r="AM276" s="357"/>
      <c r="AN276" s="357"/>
      <c r="AO276" s="357"/>
      <c r="AP276" s="357"/>
      <c r="AQ276" s="357"/>
    </row>
    <row r="277" spans="1:43" ht="9.75" customHeight="1">
      <c r="A277" s="202"/>
      <c r="B277" s="202"/>
      <c r="C277" s="202"/>
      <c r="D277" s="202"/>
      <c r="E277" s="347"/>
      <c r="F277" s="347"/>
      <c r="G277" s="357"/>
      <c r="H277" s="357"/>
      <c r="I277" s="357"/>
      <c r="J277" s="357"/>
      <c r="K277" s="357"/>
      <c r="L277" s="357"/>
      <c r="M277" s="357"/>
      <c r="N277" s="357"/>
      <c r="O277" s="357"/>
      <c r="P277" s="357"/>
      <c r="Q277" s="357"/>
      <c r="R277" s="357"/>
      <c r="S277" s="357"/>
      <c r="T277" s="357"/>
      <c r="U277" s="357"/>
      <c r="V277" s="357"/>
      <c r="W277" s="357"/>
      <c r="X277" s="357"/>
      <c r="Y277" s="357"/>
      <c r="Z277" s="357"/>
      <c r="AA277" s="357"/>
      <c r="AB277" s="357"/>
      <c r="AC277" s="357"/>
      <c r="AD277" s="357"/>
      <c r="AE277" s="357"/>
      <c r="AF277" s="357"/>
      <c r="AG277" s="357"/>
      <c r="AH277" s="357"/>
      <c r="AI277" s="357"/>
      <c r="AJ277" s="357"/>
      <c r="AK277" s="357"/>
      <c r="AL277" s="357"/>
      <c r="AM277" s="357"/>
      <c r="AN277" s="357"/>
      <c r="AO277" s="357"/>
      <c r="AP277" s="357"/>
      <c r="AQ277" s="357"/>
    </row>
    <row r="278" spans="1:43" ht="9.75" customHeight="1">
      <c r="A278" s="202"/>
      <c r="B278" s="202"/>
      <c r="C278" s="202"/>
      <c r="D278" s="202"/>
      <c r="E278" s="347"/>
      <c r="F278" s="347"/>
      <c r="G278" s="357"/>
      <c r="H278" s="357"/>
      <c r="I278" s="357"/>
      <c r="J278" s="357"/>
      <c r="K278" s="357"/>
      <c r="L278" s="357"/>
      <c r="M278" s="357"/>
      <c r="N278" s="357"/>
      <c r="O278" s="357"/>
      <c r="P278" s="357"/>
      <c r="Q278" s="357"/>
      <c r="R278" s="357"/>
      <c r="S278" s="357"/>
      <c r="T278" s="357"/>
      <c r="U278" s="357"/>
      <c r="V278" s="357"/>
      <c r="W278" s="357"/>
      <c r="X278" s="357"/>
      <c r="Y278" s="357"/>
      <c r="Z278" s="357"/>
      <c r="AA278" s="357"/>
      <c r="AB278" s="357"/>
      <c r="AC278" s="357"/>
      <c r="AD278" s="357"/>
      <c r="AE278" s="357"/>
      <c r="AF278" s="357"/>
      <c r="AG278" s="357"/>
      <c r="AH278" s="357"/>
      <c r="AI278" s="357"/>
      <c r="AJ278" s="357"/>
      <c r="AK278" s="357"/>
      <c r="AL278" s="357"/>
      <c r="AM278" s="357"/>
      <c r="AN278" s="357"/>
      <c r="AO278" s="357"/>
      <c r="AP278" s="357"/>
      <c r="AQ278" s="357"/>
    </row>
    <row r="279" spans="1:43" ht="9.75" customHeight="1">
      <c r="A279" s="202"/>
      <c r="B279" s="202"/>
      <c r="C279" s="202"/>
      <c r="D279" s="202"/>
      <c r="E279" s="347"/>
      <c r="F279" s="347"/>
      <c r="G279" s="357"/>
      <c r="H279" s="357"/>
      <c r="I279" s="357"/>
      <c r="J279" s="357"/>
      <c r="K279" s="357"/>
      <c r="L279" s="357"/>
      <c r="M279" s="357"/>
      <c r="N279" s="357"/>
      <c r="O279" s="357"/>
      <c r="P279" s="357"/>
      <c r="Q279" s="357"/>
      <c r="R279" s="357"/>
      <c r="S279" s="357"/>
      <c r="T279" s="357"/>
      <c r="U279" s="357"/>
      <c r="V279" s="357"/>
      <c r="W279" s="357"/>
      <c r="X279" s="357"/>
      <c r="Y279" s="357"/>
      <c r="Z279" s="357"/>
      <c r="AA279" s="357"/>
      <c r="AB279" s="357"/>
      <c r="AC279" s="357"/>
      <c r="AD279" s="357"/>
      <c r="AE279" s="357"/>
      <c r="AF279" s="357"/>
      <c r="AG279" s="357"/>
      <c r="AH279" s="357"/>
      <c r="AI279" s="357"/>
      <c r="AJ279" s="357"/>
      <c r="AK279" s="357"/>
      <c r="AL279" s="357"/>
      <c r="AM279" s="357"/>
      <c r="AN279" s="357"/>
      <c r="AO279" s="357"/>
      <c r="AP279" s="357"/>
      <c r="AQ279" s="357"/>
    </row>
    <row r="280" spans="1:43" ht="9.75" customHeight="1">
      <c r="A280" s="202"/>
      <c r="B280" s="202"/>
      <c r="C280" s="202"/>
      <c r="D280" s="202"/>
      <c r="E280" s="347"/>
      <c r="F280" s="347"/>
      <c r="G280" s="357"/>
      <c r="H280" s="357"/>
      <c r="I280" s="357"/>
      <c r="J280" s="357"/>
      <c r="K280" s="357"/>
      <c r="L280" s="357"/>
      <c r="M280" s="357"/>
      <c r="N280" s="357"/>
      <c r="O280" s="357"/>
      <c r="P280" s="357"/>
      <c r="Q280" s="357"/>
      <c r="R280" s="357"/>
      <c r="S280" s="357"/>
      <c r="T280" s="357"/>
      <c r="U280" s="357"/>
      <c r="V280" s="357"/>
      <c r="W280" s="357"/>
      <c r="X280" s="357"/>
      <c r="Y280" s="357"/>
      <c r="Z280" s="357"/>
      <c r="AA280" s="357"/>
      <c r="AB280" s="357"/>
      <c r="AC280" s="357"/>
      <c r="AD280" s="357"/>
      <c r="AE280" s="357"/>
      <c r="AF280" s="357"/>
      <c r="AG280" s="357"/>
      <c r="AH280" s="357"/>
      <c r="AI280" s="357"/>
      <c r="AJ280" s="357"/>
      <c r="AK280" s="357"/>
      <c r="AL280" s="357"/>
      <c r="AM280" s="357"/>
      <c r="AN280" s="357"/>
      <c r="AO280" s="357"/>
      <c r="AP280" s="357"/>
      <c r="AQ280" s="357"/>
    </row>
    <row r="281" spans="1:43" ht="9.75" customHeight="1">
      <c r="A281" s="202"/>
      <c r="B281" s="202"/>
      <c r="C281" s="202"/>
      <c r="D281" s="202"/>
      <c r="E281" s="347"/>
      <c r="F281" s="347"/>
      <c r="G281" s="357"/>
      <c r="H281" s="357"/>
      <c r="I281" s="357"/>
      <c r="J281" s="357"/>
      <c r="K281" s="357"/>
      <c r="L281" s="357"/>
      <c r="M281" s="357"/>
      <c r="N281" s="357"/>
      <c r="O281" s="357"/>
      <c r="P281" s="357"/>
      <c r="Q281" s="357"/>
      <c r="R281" s="357"/>
      <c r="S281" s="357"/>
      <c r="T281" s="357"/>
      <c r="U281" s="357"/>
      <c r="V281" s="357"/>
      <c r="W281" s="357"/>
      <c r="X281" s="357"/>
      <c r="Y281" s="357"/>
      <c r="Z281" s="357"/>
      <c r="AA281" s="357"/>
      <c r="AB281" s="357"/>
      <c r="AC281" s="357"/>
      <c r="AD281" s="357"/>
      <c r="AE281" s="357"/>
      <c r="AF281" s="357"/>
      <c r="AG281" s="357"/>
      <c r="AH281" s="357"/>
      <c r="AI281" s="357"/>
      <c r="AJ281" s="357"/>
      <c r="AK281" s="357"/>
      <c r="AL281" s="357"/>
      <c r="AM281" s="357"/>
      <c r="AN281" s="357"/>
      <c r="AO281" s="357"/>
      <c r="AP281" s="357"/>
      <c r="AQ281" s="357"/>
    </row>
    <row r="282" spans="1:43" ht="9.75" customHeight="1">
      <c r="A282" s="202"/>
      <c r="B282" s="202"/>
      <c r="C282" s="202"/>
      <c r="D282" s="202"/>
      <c r="E282" s="347"/>
      <c r="F282" s="347"/>
      <c r="G282" s="357"/>
      <c r="H282" s="357"/>
      <c r="I282" s="357"/>
      <c r="J282" s="357"/>
      <c r="K282" s="357"/>
      <c r="L282" s="357"/>
      <c r="M282" s="357"/>
      <c r="N282" s="357"/>
      <c r="O282" s="357"/>
      <c r="P282" s="357"/>
      <c r="Q282" s="357"/>
      <c r="R282" s="357"/>
      <c r="S282" s="357"/>
      <c r="T282" s="357"/>
      <c r="U282" s="357"/>
      <c r="V282" s="357"/>
      <c r="W282" s="357"/>
      <c r="X282" s="357"/>
      <c r="Y282" s="357"/>
      <c r="Z282" s="357"/>
      <c r="AA282" s="357"/>
      <c r="AB282" s="357"/>
      <c r="AC282" s="357"/>
      <c r="AD282" s="357"/>
      <c r="AE282" s="357"/>
      <c r="AF282" s="357"/>
      <c r="AG282" s="357"/>
      <c r="AH282" s="357"/>
      <c r="AI282" s="357"/>
      <c r="AJ282" s="357"/>
      <c r="AK282" s="357"/>
      <c r="AL282" s="357"/>
      <c r="AM282" s="357"/>
      <c r="AN282" s="357"/>
      <c r="AO282" s="357"/>
      <c r="AP282" s="357"/>
      <c r="AQ282" s="357"/>
    </row>
    <row r="283" spans="1:43" ht="9.75" customHeight="1">
      <c r="A283" s="202"/>
      <c r="B283" s="202"/>
      <c r="C283" s="202"/>
      <c r="D283" s="202"/>
      <c r="E283" s="347"/>
      <c r="F283" s="347"/>
      <c r="G283" s="357"/>
      <c r="H283" s="357"/>
      <c r="I283" s="357"/>
      <c r="J283" s="357"/>
      <c r="K283" s="357"/>
      <c r="L283" s="357"/>
      <c r="M283" s="357"/>
      <c r="N283" s="357"/>
      <c r="O283" s="357"/>
      <c r="P283" s="357"/>
      <c r="Q283" s="357"/>
      <c r="R283" s="357"/>
      <c r="S283" s="357"/>
      <c r="T283" s="357"/>
      <c r="U283" s="357"/>
      <c r="V283" s="357"/>
      <c r="W283" s="357"/>
      <c r="X283" s="357"/>
      <c r="Y283" s="357"/>
      <c r="Z283" s="357"/>
      <c r="AA283" s="357"/>
      <c r="AB283" s="357"/>
      <c r="AC283" s="357"/>
      <c r="AD283" s="357"/>
      <c r="AE283" s="357"/>
      <c r="AF283" s="357"/>
      <c r="AG283" s="357"/>
      <c r="AH283" s="357"/>
      <c r="AI283" s="357"/>
      <c r="AJ283" s="357"/>
      <c r="AK283" s="357"/>
      <c r="AL283" s="357"/>
      <c r="AM283" s="357"/>
      <c r="AN283" s="357"/>
      <c r="AO283" s="357"/>
      <c r="AP283" s="357"/>
      <c r="AQ283" s="357"/>
    </row>
    <row r="284" spans="1:43" ht="9.75" customHeight="1">
      <c r="A284" s="202"/>
      <c r="B284" s="202"/>
      <c r="C284" s="202"/>
      <c r="D284" s="202"/>
      <c r="E284" s="347"/>
      <c r="F284" s="347"/>
      <c r="G284" s="357"/>
      <c r="H284" s="357"/>
      <c r="I284" s="357"/>
      <c r="J284" s="357"/>
      <c r="K284" s="357"/>
      <c r="L284" s="357"/>
      <c r="M284" s="357"/>
      <c r="N284" s="357"/>
      <c r="O284" s="357"/>
      <c r="P284" s="357"/>
      <c r="Q284" s="357"/>
      <c r="R284" s="357"/>
      <c r="S284" s="357"/>
      <c r="T284" s="357"/>
      <c r="U284" s="357"/>
      <c r="V284" s="357"/>
      <c r="W284" s="357"/>
      <c r="X284" s="357"/>
      <c r="Y284" s="357"/>
      <c r="Z284" s="357"/>
      <c r="AA284" s="357"/>
      <c r="AB284" s="357"/>
      <c r="AC284" s="357"/>
      <c r="AD284" s="357"/>
      <c r="AE284" s="357"/>
      <c r="AF284" s="357"/>
      <c r="AG284" s="357"/>
      <c r="AH284" s="357"/>
      <c r="AI284" s="357"/>
      <c r="AJ284" s="357"/>
      <c r="AK284" s="357"/>
      <c r="AL284" s="357"/>
      <c r="AM284" s="357"/>
      <c r="AN284" s="357"/>
      <c r="AO284" s="357"/>
      <c r="AP284" s="357"/>
      <c r="AQ284" s="357"/>
    </row>
    <row r="285" spans="1:43" ht="9.75" customHeight="1">
      <c r="A285" s="202"/>
      <c r="B285" s="202"/>
      <c r="C285" s="202"/>
      <c r="D285" s="202"/>
      <c r="E285" s="347"/>
      <c r="F285" s="34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7"/>
      <c r="V285" s="357"/>
      <c r="W285" s="357"/>
      <c r="X285" s="357"/>
      <c r="Y285" s="357"/>
      <c r="Z285" s="357"/>
      <c r="AA285" s="357"/>
      <c r="AB285" s="357"/>
      <c r="AC285" s="357"/>
      <c r="AD285" s="357"/>
      <c r="AE285" s="357"/>
      <c r="AF285" s="357"/>
      <c r="AG285" s="357"/>
      <c r="AH285" s="357"/>
      <c r="AI285" s="357"/>
      <c r="AJ285" s="357"/>
      <c r="AK285" s="357"/>
      <c r="AL285" s="357"/>
      <c r="AM285" s="357"/>
      <c r="AN285" s="357"/>
      <c r="AO285" s="357"/>
      <c r="AP285" s="357"/>
      <c r="AQ285" s="357"/>
    </row>
    <row r="286" spans="1:43" ht="9.75" customHeight="1">
      <c r="A286" s="202"/>
      <c r="B286" s="202"/>
      <c r="C286" s="202"/>
      <c r="D286" s="202"/>
      <c r="E286" s="347"/>
      <c r="F286" s="347"/>
      <c r="G286" s="357"/>
      <c r="H286" s="357"/>
      <c r="I286" s="357"/>
      <c r="J286" s="357"/>
      <c r="K286" s="357"/>
      <c r="L286" s="357"/>
      <c r="M286" s="357"/>
      <c r="N286" s="357"/>
      <c r="O286" s="357"/>
      <c r="P286" s="357"/>
      <c r="Q286" s="357"/>
      <c r="R286" s="357"/>
      <c r="S286" s="357"/>
      <c r="T286" s="357"/>
      <c r="U286" s="357"/>
      <c r="V286" s="357"/>
      <c r="W286" s="357"/>
      <c r="X286" s="357"/>
      <c r="Y286" s="357"/>
      <c r="Z286" s="357"/>
      <c r="AA286" s="357"/>
      <c r="AB286" s="357"/>
      <c r="AC286" s="357"/>
      <c r="AD286" s="357"/>
      <c r="AE286" s="357"/>
      <c r="AF286" s="357"/>
      <c r="AG286" s="357"/>
      <c r="AH286" s="357"/>
      <c r="AI286" s="357"/>
      <c r="AJ286" s="357"/>
      <c r="AK286" s="357"/>
      <c r="AL286" s="357"/>
      <c r="AM286" s="357"/>
      <c r="AN286" s="357"/>
      <c r="AO286" s="357"/>
      <c r="AP286" s="357"/>
      <c r="AQ286" s="357"/>
    </row>
    <row r="287" spans="1:43" ht="9.75" customHeight="1">
      <c r="A287" s="202"/>
      <c r="B287" s="202"/>
      <c r="C287" s="202"/>
      <c r="D287" s="202"/>
      <c r="E287" s="347"/>
      <c r="F287" s="347"/>
      <c r="G287" s="357"/>
      <c r="H287" s="357"/>
      <c r="I287" s="357"/>
      <c r="J287" s="357"/>
      <c r="K287" s="357"/>
      <c r="L287" s="357"/>
      <c r="M287" s="357"/>
      <c r="N287" s="357"/>
      <c r="O287" s="357"/>
      <c r="P287" s="357"/>
      <c r="Q287" s="357"/>
      <c r="R287" s="357"/>
      <c r="S287" s="357"/>
      <c r="T287" s="357"/>
      <c r="U287" s="357"/>
      <c r="V287" s="357"/>
      <c r="W287" s="357"/>
      <c r="X287" s="357"/>
      <c r="Y287" s="357"/>
      <c r="Z287" s="357"/>
      <c r="AA287" s="357"/>
      <c r="AB287" s="357"/>
      <c r="AC287" s="357"/>
      <c r="AD287" s="357"/>
      <c r="AE287" s="357"/>
      <c r="AF287" s="357"/>
      <c r="AG287" s="357"/>
      <c r="AH287" s="357"/>
      <c r="AI287" s="357"/>
      <c r="AJ287" s="357"/>
      <c r="AK287" s="357"/>
      <c r="AL287" s="357"/>
      <c r="AM287" s="357"/>
      <c r="AN287" s="357"/>
      <c r="AO287" s="357"/>
      <c r="AP287" s="357"/>
      <c r="AQ287" s="357"/>
    </row>
    <row r="288" spans="1:43" ht="9.75" customHeight="1">
      <c r="A288" s="202"/>
      <c r="B288" s="202"/>
      <c r="C288" s="202"/>
      <c r="D288" s="202"/>
      <c r="E288" s="347"/>
      <c r="F288" s="347"/>
      <c r="G288" s="357"/>
      <c r="H288" s="357"/>
      <c r="I288" s="357"/>
      <c r="J288" s="357"/>
      <c r="K288" s="357"/>
      <c r="L288" s="357"/>
      <c r="M288" s="357"/>
      <c r="N288" s="357"/>
      <c r="O288" s="357"/>
      <c r="P288" s="357"/>
      <c r="Q288" s="357"/>
      <c r="R288" s="357"/>
      <c r="S288" s="357"/>
      <c r="T288" s="357"/>
      <c r="U288" s="357"/>
      <c r="V288" s="357"/>
      <c r="W288" s="357"/>
      <c r="X288" s="357"/>
      <c r="Y288" s="357"/>
      <c r="Z288" s="357"/>
      <c r="AA288" s="357"/>
      <c r="AB288" s="357"/>
      <c r="AC288" s="357"/>
      <c r="AD288" s="357"/>
      <c r="AE288" s="357"/>
      <c r="AF288" s="357"/>
      <c r="AG288" s="357"/>
      <c r="AH288" s="357"/>
      <c r="AI288" s="357"/>
      <c r="AJ288" s="357"/>
      <c r="AK288" s="357"/>
      <c r="AL288" s="357"/>
      <c r="AM288" s="357"/>
      <c r="AN288" s="357"/>
      <c r="AO288" s="357"/>
      <c r="AP288" s="357"/>
      <c r="AQ288" s="357"/>
    </row>
    <row r="289" spans="1:43" ht="9.75" customHeight="1">
      <c r="A289" s="202"/>
      <c r="B289" s="202"/>
      <c r="C289" s="202"/>
      <c r="D289" s="202"/>
      <c r="E289" s="347"/>
      <c r="F289" s="347"/>
      <c r="G289" s="357"/>
      <c r="H289" s="357"/>
      <c r="I289" s="357"/>
      <c r="J289" s="357"/>
      <c r="K289" s="357"/>
      <c r="L289" s="357"/>
      <c r="M289" s="357"/>
      <c r="N289" s="357"/>
      <c r="O289" s="357"/>
      <c r="P289" s="357"/>
      <c r="Q289" s="357"/>
      <c r="R289" s="357"/>
      <c r="S289" s="357"/>
      <c r="T289" s="357"/>
      <c r="U289" s="357"/>
      <c r="V289" s="357"/>
      <c r="W289" s="357"/>
      <c r="X289" s="357"/>
      <c r="Y289" s="357"/>
      <c r="Z289" s="357"/>
      <c r="AA289" s="357"/>
      <c r="AB289" s="357"/>
      <c r="AC289" s="357"/>
      <c r="AD289" s="357"/>
      <c r="AE289" s="357"/>
      <c r="AF289" s="357"/>
      <c r="AG289" s="357"/>
      <c r="AH289" s="357"/>
      <c r="AI289" s="357"/>
      <c r="AJ289" s="357"/>
      <c r="AK289" s="357"/>
      <c r="AL289" s="357"/>
      <c r="AM289" s="357"/>
      <c r="AN289" s="357"/>
      <c r="AO289" s="357"/>
      <c r="AP289" s="357"/>
      <c r="AQ289" s="357"/>
    </row>
    <row r="290" spans="1:43" ht="9.75" customHeight="1">
      <c r="A290" s="202"/>
      <c r="B290" s="202"/>
      <c r="C290" s="202"/>
      <c r="D290" s="202"/>
      <c r="E290" s="347"/>
      <c r="F290" s="347"/>
      <c r="G290" s="357"/>
      <c r="H290" s="357"/>
      <c r="I290" s="357"/>
      <c r="J290" s="357"/>
      <c r="K290" s="357"/>
      <c r="L290" s="357"/>
      <c r="M290" s="357"/>
      <c r="N290" s="357"/>
      <c r="O290" s="357"/>
      <c r="P290" s="357"/>
      <c r="Q290" s="357"/>
      <c r="R290" s="357"/>
      <c r="S290" s="357"/>
      <c r="T290" s="357"/>
      <c r="U290" s="357"/>
      <c r="V290" s="357"/>
      <c r="W290" s="357"/>
      <c r="X290" s="357"/>
      <c r="Y290" s="357"/>
      <c r="Z290" s="357"/>
      <c r="AA290" s="357"/>
      <c r="AB290" s="357"/>
      <c r="AC290" s="357"/>
      <c r="AD290" s="357"/>
      <c r="AE290" s="357"/>
      <c r="AF290" s="357"/>
      <c r="AG290" s="357"/>
      <c r="AH290" s="357"/>
      <c r="AI290" s="357"/>
      <c r="AJ290" s="357"/>
      <c r="AK290" s="357"/>
      <c r="AL290" s="357"/>
      <c r="AM290" s="357"/>
      <c r="AN290" s="357"/>
      <c r="AO290" s="357"/>
      <c r="AP290" s="357"/>
      <c r="AQ290" s="357"/>
    </row>
    <row r="291" spans="1:43" ht="9.75" customHeight="1">
      <c r="A291" s="202"/>
      <c r="B291" s="202"/>
      <c r="C291" s="202"/>
      <c r="D291" s="202"/>
      <c r="E291" s="347"/>
      <c r="F291" s="347"/>
      <c r="G291" s="357"/>
      <c r="H291" s="357"/>
      <c r="I291" s="357"/>
      <c r="J291" s="357"/>
      <c r="K291" s="357"/>
      <c r="L291" s="357"/>
      <c r="M291" s="357"/>
      <c r="N291" s="357"/>
      <c r="O291" s="357"/>
      <c r="P291" s="357"/>
      <c r="Q291" s="357"/>
      <c r="R291" s="357"/>
      <c r="S291" s="357"/>
      <c r="T291" s="357"/>
      <c r="U291" s="357"/>
      <c r="V291" s="357"/>
      <c r="W291" s="357"/>
      <c r="X291" s="357"/>
      <c r="Y291" s="357"/>
      <c r="Z291" s="357"/>
      <c r="AA291" s="357"/>
      <c r="AB291" s="357"/>
      <c r="AC291" s="357"/>
      <c r="AD291" s="357"/>
      <c r="AE291" s="357"/>
      <c r="AF291" s="357"/>
      <c r="AG291" s="357"/>
      <c r="AH291" s="357"/>
      <c r="AI291" s="357"/>
      <c r="AJ291" s="357"/>
      <c r="AK291" s="357"/>
      <c r="AL291" s="357"/>
      <c r="AM291" s="357"/>
      <c r="AN291" s="357"/>
      <c r="AO291" s="357"/>
      <c r="AP291" s="357"/>
      <c r="AQ291" s="357"/>
    </row>
    <row r="292" spans="1:43" ht="9.75" customHeight="1">
      <c r="A292" s="202"/>
      <c r="B292" s="202"/>
      <c r="C292" s="202"/>
      <c r="D292" s="202"/>
      <c r="E292" s="347"/>
      <c r="F292" s="347"/>
      <c r="G292" s="357"/>
      <c r="H292" s="357"/>
      <c r="I292" s="357"/>
      <c r="J292" s="357"/>
      <c r="K292" s="357"/>
      <c r="L292" s="357"/>
      <c r="M292" s="357"/>
      <c r="N292" s="357"/>
      <c r="O292" s="357"/>
      <c r="P292" s="357"/>
      <c r="Q292" s="357"/>
      <c r="R292" s="357"/>
      <c r="S292" s="357"/>
      <c r="T292" s="357"/>
      <c r="U292" s="357"/>
      <c r="V292" s="357"/>
      <c r="W292" s="357"/>
      <c r="X292" s="357"/>
      <c r="Y292" s="357"/>
      <c r="Z292" s="357"/>
      <c r="AA292" s="357"/>
      <c r="AB292" s="357"/>
      <c r="AC292" s="357"/>
      <c r="AD292" s="357"/>
      <c r="AE292" s="357"/>
      <c r="AF292" s="357"/>
      <c r="AG292" s="357"/>
      <c r="AH292" s="357"/>
      <c r="AI292" s="357"/>
      <c r="AJ292" s="357"/>
      <c r="AK292" s="357"/>
      <c r="AL292" s="357"/>
      <c r="AM292" s="357"/>
      <c r="AN292" s="357"/>
      <c r="AO292" s="357"/>
      <c r="AP292" s="357"/>
      <c r="AQ292" s="357"/>
    </row>
    <row r="293" spans="1:43" ht="9.75" customHeight="1">
      <c r="A293" s="202"/>
      <c r="B293" s="202"/>
      <c r="C293" s="202"/>
      <c r="D293" s="202"/>
      <c r="E293" s="347"/>
      <c r="F293" s="347"/>
      <c r="G293" s="357"/>
      <c r="H293" s="357"/>
      <c r="I293" s="357"/>
      <c r="J293" s="357"/>
      <c r="K293" s="357"/>
      <c r="L293" s="357"/>
      <c r="M293" s="357"/>
      <c r="N293" s="357"/>
      <c r="O293" s="357"/>
      <c r="P293" s="357"/>
      <c r="Q293" s="357"/>
      <c r="R293" s="357"/>
      <c r="S293" s="357"/>
      <c r="T293" s="357"/>
      <c r="U293" s="357"/>
      <c r="V293" s="357"/>
      <c r="W293" s="357"/>
      <c r="X293" s="357"/>
      <c r="Y293" s="357"/>
      <c r="Z293" s="357"/>
      <c r="AA293" s="357"/>
      <c r="AB293" s="357"/>
      <c r="AC293" s="357"/>
      <c r="AD293" s="357"/>
      <c r="AE293" s="357"/>
      <c r="AF293" s="357"/>
      <c r="AG293" s="357"/>
      <c r="AH293" s="357"/>
      <c r="AI293" s="357"/>
      <c r="AJ293" s="357"/>
      <c r="AK293" s="357"/>
      <c r="AL293" s="357"/>
      <c r="AM293" s="357"/>
      <c r="AN293" s="357"/>
      <c r="AO293" s="357"/>
      <c r="AP293" s="357"/>
      <c r="AQ293" s="357"/>
    </row>
    <row r="294" spans="1:43" ht="9.75" customHeight="1">
      <c r="A294" s="202"/>
      <c r="B294" s="202"/>
      <c r="C294" s="202"/>
      <c r="D294" s="202"/>
      <c r="E294" s="347"/>
      <c r="F294" s="347"/>
      <c r="G294" s="357"/>
      <c r="H294" s="357"/>
      <c r="I294" s="357"/>
      <c r="J294" s="357"/>
      <c r="K294" s="357"/>
      <c r="L294" s="357"/>
      <c r="M294" s="357"/>
      <c r="N294" s="357"/>
      <c r="O294" s="357"/>
      <c r="P294" s="357"/>
      <c r="Q294" s="357"/>
      <c r="R294" s="357"/>
      <c r="S294" s="357"/>
      <c r="T294" s="357"/>
      <c r="U294" s="357"/>
      <c r="V294" s="357"/>
      <c r="W294" s="357"/>
      <c r="X294" s="357"/>
      <c r="Y294" s="357"/>
      <c r="Z294" s="357"/>
      <c r="AA294" s="357"/>
      <c r="AB294" s="357"/>
      <c r="AC294" s="357"/>
      <c r="AD294" s="357"/>
      <c r="AE294" s="357"/>
      <c r="AF294" s="357"/>
      <c r="AG294" s="357"/>
      <c r="AH294" s="357"/>
      <c r="AI294" s="357"/>
      <c r="AJ294" s="357"/>
      <c r="AK294" s="357"/>
      <c r="AL294" s="357"/>
      <c r="AM294" s="357"/>
      <c r="AN294" s="357"/>
      <c r="AO294" s="357"/>
      <c r="AP294" s="357"/>
      <c r="AQ294" s="357"/>
    </row>
    <row r="295" spans="1:43" ht="9.75" customHeight="1">
      <c r="A295" s="202"/>
      <c r="B295" s="202"/>
      <c r="C295" s="202"/>
      <c r="D295" s="202"/>
      <c r="E295" s="347"/>
      <c r="F295" s="347"/>
      <c r="G295" s="357"/>
      <c r="H295" s="357"/>
      <c r="I295" s="357"/>
      <c r="J295" s="357"/>
      <c r="K295" s="357"/>
      <c r="L295" s="357"/>
      <c r="M295" s="357"/>
      <c r="N295" s="357"/>
      <c r="O295" s="357"/>
      <c r="P295" s="357"/>
      <c r="Q295" s="357"/>
      <c r="R295" s="357"/>
      <c r="S295" s="357"/>
      <c r="T295" s="357"/>
      <c r="U295" s="357"/>
      <c r="V295" s="357"/>
      <c r="W295" s="357"/>
      <c r="X295" s="357"/>
      <c r="Y295" s="357"/>
      <c r="Z295" s="357"/>
      <c r="AA295" s="357"/>
      <c r="AB295" s="357"/>
      <c r="AC295" s="357"/>
      <c r="AD295" s="357"/>
      <c r="AE295" s="357"/>
      <c r="AF295" s="357"/>
      <c r="AG295" s="357"/>
      <c r="AH295" s="357"/>
      <c r="AI295" s="357"/>
      <c r="AJ295" s="357"/>
      <c r="AK295" s="357"/>
      <c r="AL295" s="357"/>
      <c r="AM295" s="357"/>
      <c r="AN295" s="357"/>
      <c r="AO295" s="357"/>
      <c r="AP295" s="357"/>
      <c r="AQ295" s="357"/>
    </row>
    <row r="296" spans="1:43" ht="9.75" customHeight="1">
      <c r="A296" s="202"/>
      <c r="B296" s="202"/>
      <c r="C296" s="202"/>
      <c r="D296" s="202"/>
      <c r="E296" s="347"/>
      <c r="F296" s="347"/>
      <c r="G296" s="357"/>
      <c r="H296" s="357"/>
      <c r="I296" s="357"/>
      <c r="J296" s="357"/>
      <c r="K296" s="357"/>
      <c r="L296" s="357"/>
      <c r="M296" s="357"/>
      <c r="N296" s="357"/>
      <c r="O296" s="357"/>
      <c r="P296" s="357"/>
      <c r="Q296" s="357"/>
      <c r="R296" s="357"/>
      <c r="S296" s="357"/>
      <c r="T296" s="357"/>
      <c r="U296" s="357"/>
      <c r="V296" s="357"/>
      <c r="W296" s="357"/>
      <c r="X296" s="357"/>
      <c r="Y296" s="357"/>
      <c r="Z296" s="357"/>
      <c r="AA296" s="357"/>
      <c r="AB296" s="357"/>
      <c r="AC296" s="357"/>
      <c r="AD296" s="357"/>
      <c r="AE296" s="357"/>
      <c r="AF296" s="357"/>
      <c r="AG296" s="357"/>
      <c r="AH296" s="357"/>
      <c r="AI296" s="357"/>
      <c r="AJ296" s="357"/>
      <c r="AK296" s="357"/>
      <c r="AL296" s="357"/>
      <c r="AM296" s="357"/>
      <c r="AN296" s="357"/>
      <c r="AO296" s="357"/>
      <c r="AP296" s="357"/>
      <c r="AQ296" s="357"/>
    </row>
    <row r="297" spans="1:43" ht="9.75" customHeight="1">
      <c r="A297" s="202"/>
      <c r="B297" s="202"/>
      <c r="C297" s="202"/>
      <c r="D297" s="202"/>
      <c r="E297" s="347"/>
      <c r="F297" s="347"/>
      <c r="G297" s="357"/>
      <c r="H297" s="357"/>
      <c r="I297" s="357"/>
      <c r="J297" s="357"/>
      <c r="K297" s="357"/>
      <c r="L297" s="357"/>
      <c r="M297" s="357"/>
      <c r="N297" s="357"/>
      <c r="O297" s="357"/>
      <c r="P297" s="357"/>
      <c r="Q297" s="357"/>
      <c r="R297" s="357"/>
      <c r="S297" s="357"/>
      <c r="T297" s="357"/>
      <c r="U297" s="357"/>
      <c r="V297" s="357"/>
      <c r="W297" s="357"/>
      <c r="X297" s="357"/>
      <c r="Y297" s="357"/>
      <c r="Z297" s="357"/>
      <c r="AA297" s="357"/>
      <c r="AB297" s="357"/>
      <c r="AC297" s="357"/>
      <c r="AD297" s="357"/>
      <c r="AE297" s="357"/>
      <c r="AF297" s="357"/>
      <c r="AG297" s="357"/>
      <c r="AH297" s="357"/>
      <c r="AI297" s="357"/>
      <c r="AJ297" s="357"/>
      <c r="AK297" s="357"/>
      <c r="AL297" s="357"/>
      <c r="AM297" s="357"/>
      <c r="AN297" s="357"/>
      <c r="AO297" s="357"/>
      <c r="AP297" s="357"/>
      <c r="AQ297" s="357"/>
    </row>
    <row r="298" spans="1:43" ht="9.75" customHeight="1">
      <c r="A298" s="202"/>
      <c r="B298" s="202"/>
      <c r="C298" s="202"/>
      <c r="D298" s="202"/>
      <c r="E298" s="347"/>
      <c r="F298" s="347"/>
      <c r="G298" s="357"/>
      <c r="H298" s="357"/>
      <c r="I298" s="357"/>
      <c r="J298" s="357"/>
      <c r="K298" s="357"/>
      <c r="L298" s="357"/>
      <c r="M298" s="357"/>
      <c r="N298" s="357"/>
      <c r="O298" s="357"/>
      <c r="P298" s="357"/>
      <c r="Q298" s="357"/>
      <c r="R298" s="357"/>
      <c r="S298" s="357"/>
      <c r="T298" s="357"/>
      <c r="U298" s="357"/>
      <c r="V298" s="357"/>
      <c r="W298" s="357"/>
      <c r="X298" s="357"/>
      <c r="Y298" s="357"/>
      <c r="Z298" s="357"/>
      <c r="AA298" s="357"/>
      <c r="AB298" s="357"/>
      <c r="AC298" s="357"/>
      <c r="AD298" s="357"/>
      <c r="AE298" s="357"/>
      <c r="AF298" s="357"/>
      <c r="AG298" s="357"/>
      <c r="AH298" s="357"/>
      <c r="AI298" s="357"/>
      <c r="AJ298" s="357"/>
      <c r="AK298" s="357"/>
      <c r="AL298" s="357"/>
      <c r="AM298" s="357"/>
      <c r="AN298" s="357"/>
      <c r="AO298" s="357"/>
      <c r="AP298" s="357"/>
      <c r="AQ298" s="357"/>
    </row>
    <row r="299" spans="1:43" ht="9.75" customHeight="1">
      <c r="A299" s="202"/>
      <c r="B299" s="202"/>
      <c r="C299" s="202"/>
      <c r="D299" s="202"/>
      <c r="E299" s="347"/>
      <c r="F299" s="347"/>
      <c r="G299" s="357"/>
      <c r="H299" s="357"/>
      <c r="I299" s="357"/>
      <c r="J299" s="357"/>
      <c r="K299" s="357"/>
      <c r="L299" s="357"/>
      <c r="M299" s="357"/>
      <c r="N299" s="357"/>
      <c r="O299" s="357"/>
      <c r="P299" s="357"/>
      <c r="Q299" s="357"/>
      <c r="R299" s="357"/>
      <c r="S299" s="357"/>
      <c r="T299" s="357"/>
      <c r="U299" s="357"/>
      <c r="V299" s="357"/>
      <c r="W299" s="357"/>
      <c r="X299" s="357"/>
      <c r="Y299" s="357"/>
      <c r="Z299" s="357"/>
      <c r="AA299" s="357"/>
      <c r="AB299" s="357"/>
      <c r="AC299" s="357"/>
      <c r="AD299" s="357"/>
      <c r="AE299" s="357"/>
      <c r="AF299" s="357"/>
      <c r="AG299" s="357"/>
      <c r="AH299" s="357"/>
      <c r="AI299" s="357"/>
      <c r="AJ299" s="357"/>
      <c r="AK299" s="357"/>
      <c r="AL299" s="357"/>
      <c r="AM299" s="357"/>
      <c r="AN299" s="357"/>
      <c r="AO299" s="357"/>
      <c r="AP299" s="357"/>
      <c r="AQ299" s="357"/>
    </row>
    <row r="300" spans="1:43" ht="9.75" customHeight="1">
      <c r="A300" s="202"/>
      <c r="B300" s="202"/>
      <c r="C300" s="202"/>
      <c r="D300" s="202"/>
      <c r="E300" s="347"/>
      <c r="F300" s="347"/>
      <c r="G300" s="357"/>
      <c r="H300" s="357"/>
      <c r="I300" s="357"/>
      <c r="J300" s="357"/>
      <c r="K300" s="357"/>
      <c r="L300" s="357"/>
      <c r="M300" s="357"/>
      <c r="N300" s="357"/>
      <c r="O300" s="357"/>
      <c r="P300" s="357"/>
      <c r="Q300" s="357"/>
      <c r="R300" s="357"/>
      <c r="S300" s="357"/>
      <c r="T300" s="357"/>
      <c r="U300" s="357"/>
      <c r="V300" s="357"/>
      <c r="W300" s="357"/>
      <c r="X300" s="357"/>
      <c r="Y300" s="357"/>
      <c r="Z300" s="357"/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7"/>
      <c r="AN300" s="357"/>
      <c r="AO300" s="357"/>
      <c r="AP300" s="357"/>
      <c r="AQ300" s="357"/>
    </row>
    <row r="301" spans="1:43" ht="9.75" customHeight="1">
      <c r="A301" s="202"/>
      <c r="B301" s="202"/>
      <c r="C301" s="202"/>
      <c r="D301" s="202"/>
      <c r="E301" s="347"/>
      <c r="F301" s="347"/>
      <c r="G301" s="357"/>
      <c r="H301" s="357"/>
      <c r="I301" s="357"/>
      <c r="J301" s="357"/>
      <c r="K301" s="357"/>
      <c r="L301" s="357"/>
      <c r="M301" s="357"/>
      <c r="N301" s="357"/>
      <c r="O301" s="357"/>
      <c r="P301" s="357"/>
      <c r="Q301" s="357"/>
      <c r="R301" s="357"/>
      <c r="S301" s="357"/>
      <c r="T301" s="357"/>
      <c r="U301" s="357"/>
      <c r="V301" s="357"/>
      <c r="W301" s="357"/>
      <c r="X301" s="357"/>
      <c r="Y301" s="357"/>
      <c r="Z301" s="357"/>
      <c r="AA301" s="357"/>
      <c r="AB301" s="357"/>
      <c r="AC301" s="357"/>
      <c r="AD301" s="357"/>
      <c r="AE301" s="357"/>
      <c r="AF301" s="357"/>
      <c r="AG301" s="357"/>
      <c r="AH301" s="357"/>
      <c r="AI301" s="357"/>
      <c r="AJ301" s="357"/>
      <c r="AK301" s="357"/>
      <c r="AL301" s="357"/>
      <c r="AM301" s="357"/>
      <c r="AN301" s="357"/>
      <c r="AO301" s="357"/>
      <c r="AP301" s="357"/>
      <c r="AQ301" s="357"/>
    </row>
    <row r="302" spans="1:43" ht="9.75" customHeight="1">
      <c r="A302" s="202"/>
      <c r="B302" s="202"/>
      <c r="C302" s="202"/>
      <c r="D302" s="202"/>
      <c r="E302" s="347"/>
      <c r="F302" s="347"/>
      <c r="G302" s="357"/>
      <c r="H302" s="357"/>
      <c r="I302" s="357"/>
      <c r="J302" s="357"/>
      <c r="K302" s="357"/>
      <c r="L302" s="357"/>
      <c r="M302" s="357"/>
      <c r="N302" s="357"/>
      <c r="O302" s="357"/>
      <c r="P302" s="357"/>
      <c r="Q302" s="357"/>
      <c r="R302" s="357"/>
      <c r="S302" s="357"/>
      <c r="T302" s="357"/>
      <c r="U302" s="357"/>
      <c r="V302" s="357"/>
      <c r="W302" s="357"/>
      <c r="X302" s="357"/>
      <c r="Y302" s="357"/>
      <c r="Z302" s="357"/>
      <c r="AA302" s="357"/>
      <c r="AB302" s="357"/>
      <c r="AC302" s="357"/>
      <c r="AD302" s="357"/>
      <c r="AE302" s="357"/>
      <c r="AF302" s="357"/>
      <c r="AG302" s="357"/>
      <c r="AH302" s="357"/>
      <c r="AI302" s="357"/>
      <c r="AJ302" s="357"/>
      <c r="AK302" s="357"/>
      <c r="AL302" s="357"/>
      <c r="AM302" s="357"/>
      <c r="AN302" s="357"/>
      <c r="AO302" s="357"/>
      <c r="AP302" s="357"/>
      <c r="AQ302" s="357"/>
    </row>
    <row r="303" spans="1:43" ht="9.75" customHeight="1">
      <c r="A303" s="202"/>
      <c r="B303" s="202"/>
      <c r="C303" s="202"/>
      <c r="D303" s="202"/>
      <c r="E303" s="347"/>
      <c r="F303" s="347"/>
      <c r="G303" s="357"/>
      <c r="H303" s="357"/>
      <c r="I303" s="357"/>
      <c r="J303" s="357"/>
      <c r="K303" s="357"/>
      <c r="L303" s="357"/>
      <c r="M303" s="357"/>
      <c r="N303" s="357"/>
      <c r="O303" s="357"/>
      <c r="P303" s="357"/>
      <c r="Q303" s="357"/>
      <c r="R303" s="357"/>
      <c r="S303" s="357"/>
      <c r="T303" s="357"/>
      <c r="U303" s="357"/>
      <c r="V303" s="357"/>
      <c r="W303" s="357"/>
      <c r="X303" s="357"/>
      <c r="Y303" s="357"/>
      <c r="Z303" s="357"/>
      <c r="AA303" s="357"/>
      <c r="AB303" s="357"/>
      <c r="AC303" s="357"/>
      <c r="AD303" s="357"/>
      <c r="AE303" s="357"/>
      <c r="AF303" s="357"/>
      <c r="AG303" s="357"/>
      <c r="AH303" s="357"/>
      <c r="AI303" s="357"/>
      <c r="AJ303" s="357"/>
      <c r="AK303" s="357"/>
      <c r="AL303" s="357"/>
      <c r="AM303" s="357"/>
      <c r="AN303" s="357"/>
      <c r="AO303" s="357"/>
      <c r="AP303" s="357"/>
      <c r="AQ303" s="357"/>
    </row>
    <row r="304" spans="1:43" ht="9.75" customHeight="1">
      <c r="A304" s="202"/>
      <c r="B304" s="202"/>
      <c r="C304" s="202"/>
      <c r="D304" s="202"/>
      <c r="E304" s="347"/>
      <c r="F304" s="347"/>
      <c r="G304" s="357"/>
      <c r="H304" s="357"/>
      <c r="I304" s="357"/>
      <c r="J304" s="357"/>
      <c r="K304" s="357"/>
      <c r="L304" s="357"/>
      <c r="M304" s="357"/>
      <c r="N304" s="357"/>
      <c r="O304" s="357"/>
      <c r="P304" s="357"/>
      <c r="Q304" s="357"/>
      <c r="R304" s="357"/>
      <c r="S304" s="357"/>
      <c r="T304" s="357"/>
      <c r="U304" s="357"/>
      <c r="V304" s="357"/>
      <c r="W304" s="357"/>
      <c r="X304" s="357"/>
      <c r="Y304" s="357"/>
      <c r="Z304" s="357"/>
      <c r="AA304" s="357"/>
      <c r="AB304" s="357"/>
      <c r="AC304" s="357"/>
      <c r="AD304" s="357"/>
      <c r="AE304" s="357"/>
      <c r="AF304" s="357"/>
      <c r="AG304" s="357"/>
      <c r="AH304" s="357"/>
      <c r="AI304" s="357"/>
      <c r="AJ304" s="357"/>
      <c r="AK304" s="357"/>
      <c r="AL304" s="357"/>
      <c r="AM304" s="357"/>
      <c r="AN304" s="357"/>
      <c r="AO304" s="357"/>
      <c r="AP304" s="357"/>
      <c r="AQ304" s="357"/>
    </row>
    <row r="305" spans="1:43" ht="9.75" customHeight="1">
      <c r="A305" s="202"/>
      <c r="B305" s="202"/>
      <c r="C305" s="202"/>
      <c r="D305" s="202"/>
      <c r="E305" s="347"/>
      <c r="F305" s="347"/>
      <c r="G305" s="357"/>
      <c r="H305" s="357"/>
      <c r="I305" s="357"/>
      <c r="J305" s="357"/>
      <c r="K305" s="357"/>
      <c r="L305" s="357"/>
      <c r="M305" s="357"/>
      <c r="N305" s="357"/>
      <c r="O305" s="357"/>
      <c r="P305" s="357"/>
      <c r="Q305" s="357"/>
      <c r="R305" s="357"/>
      <c r="S305" s="357"/>
      <c r="T305" s="357"/>
      <c r="U305" s="357"/>
      <c r="V305" s="357"/>
      <c r="W305" s="357"/>
      <c r="X305" s="357"/>
      <c r="Y305" s="357"/>
      <c r="Z305" s="357"/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7"/>
      <c r="AN305" s="357"/>
      <c r="AO305" s="357"/>
      <c r="AP305" s="357"/>
      <c r="AQ305" s="357"/>
    </row>
    <row r="306" spans="1:43" ht="9.75" customHeight="1">
      <c r="A306" s="202"/>
      <c r="B306" s="202"/>
      <c r="C306" s="202"/>
      <c r="D306" s="202"/>
      <c r="E306" s="347"/>
      <c r="F306" s="347"/>
      <c r="G306" s="357"/>
      <c r="H306" s="357"/>
      <c r="I306" s="357"/>
      <c r="J306" s="357"/>
      <c r="K306" s="357"/>
      <c r="L306" s="357"/>
      <c r="M306" s="357"/>
      <c r="N306" s="357"/>
      <c r="O306" s="357"/>
      <c r="P306" s="357"/>
      <c r="Q306" s="357"/>
      <c r="R306" s="357"/>
      <c r="S306" s="357"/>
      <c r="T306" s="357"/>
      <c r="U306" s="357"/>
      <c r="V306" s="357"/>
      <c r="W306" s="357"/>
      <c r="X306" s="357"/>
      <c r="Y306" s="357"/>
      <c r="Z306" s="357"/>
      <c r="AA306" s="357"/>
      <c r="AB306" s="357"/>
      <c r="AC306" s="357"/>
      <c r="AD306" s="357"/>
      <c r="AE306" s="357"/>
      <c r="AF306" s="357"/>
      <c r="AG306" s="357"/>
      <c r="AH306" s="357"/>
      <c r="AI306" s="357"/>
      <c r="AJ306" s="357"/>
      <c r="AK306" s="357"/>
      <c r="AL306" s="357"/>
      <c r="AM306" s="357"/>
      <c r="AN306" s="357"/>
      <c r="AO306" s="357"/>
      <c r="AP306" s="357"/>
      <c r="AQ306" s="357"/>
    </row>
    <row r="307" spans="1:43" ht="9.75" customHeight="1">
      <c r="A307" s="202"/>
      <c r="B307" s="202"/>
      <c r="C307" s="202"/>
      <c r="D307" s="202"/>
      <c r="E307" s="347"/>
      <c r="F307" s="347"/>
      <c r="G307" s="357"/>
      <c r="H307" s="357"/>
      <c r="I307" s="357"/>
      <c r="J307" s="357"/>
      <c r="K307" s="357"/>
      <c r="L307" s="357"/>
      <c r="M307" s="357"/>
      <c r="N307" s="357"/>
      <c r="O307" s="357"/>
      <c r="P307" s="357"/>
      <c r="Q307" s="357"/>
      <c r="R307" s="357"/>
      <c r="S307" s="357"/>
      <c r="T307" s="357"/>
      <c r="U307" s="357"/>
      <c r="V307" s="357"/>
      <c r="W307" s="357"/>
      <c r="X307" s="357"/>
      <c r="Y307" s="357"/>
      <c r="Z307" s="357"/>
      <c r="AA307" s="357"/>
      <c r="AB307" s="357"/>
      <c r="AC307" s="357"/>
      <c r="AD307" s="357"/>
      <c r="AE307" s="357"/>
      <c r="AF307" s="357"/>
      <c r="AG307" s="357"/>
      <c r="AH307" s="357"/>
      <c r="AI307" s="357"/>
      <c r="AJ307" s="357"/>
      <c r="AK307" s="357"/>
      <c r="AL307" s="357"/>
      <c r="AM307" s="357"/>
      <c r="AN307" s="357"/>
      <c r="AO307" s="357"/>
      <c r="AP307" s="357"/>
      <c r="AQ307" s="357"/>
    </row>
    <row r="308" spans="1:43" ht="9.75" customHeight="1">
      <c r="A308" s="202"/>
      <c r="B308" s="202"/>
      <c r="C308" s="202"/>
      <c r="D308" s="202"/>
      <c r="E308" s="347"/>
      <c r="F308" s="347"/>
      <c r="G308" s="357"/>
      <c r="H308" s="357"/>
      <c r="I308" s="357"/>
      <c r="J308" s="357"/>
      <c r="K308" s="357"/>
      <c r="L308" s="357"/>
      <c r="M308" s="357"/>
      <c r="N308" s="357"/>
      <c r="O308" s="357"/>
      <c r="P308" s="357"/>
      <c r="Q308" s="357"/>
      <c r="R308" s="357"/>
      <c r="S308" s="357"/>
      <c r="T308" s="357"/>
      <c r="U308" s="357"/>
      <c r="V308" s="357"/>
      <c r="W308" s="357"/>
      <c r="X308" s="357"/>
      <c r="Y308" s="357"/>
      <c r="Z308" s="357"/>
      <c r="AA308" s="357"/>
      <c r="AB308" s="357"/>
      <c r="AC308" s="357"/>
      <c r="AD308" s="357"/>
      <c r="AE308" s="357"/>
      <c r="AF308" s="357"/>
      <c r="AG308" s="357"/>
      <c r="AH308" s="357"/>
      <c r="AI308" s="357"/>
      <c r="AJ308" s="357"/>
      <c r="AK308" s="357"/>
      <c r="AL308" s="357"/>
      <c r="AM308" s="357"/>
      <c r="AN308" s="357"/>
      <c r="AO308" s="357"/>
      <c r="AP308" s="357"/>
      <c r="AQ308" s="357"/>
    </row>
    <row r="309" spans="1:43" ht="9.75" customHeight="1">
      <c r="A309" s="202"/>
      <c r="B309" s="202"/>
      <c r="C309" s="202"/>
      <c r="D309" s="202"/>
      <c r="E309" s="347"/>
      <c r="F309" s="347"/>
      <c r="G309" s="357"/>
      <c r="H309" s="357"/>
      <c r="I309" s="357"/>
      <c r="J309" s="357"/>
      <c r="K309" s="357"/>
      <c r="L309" s="357"/>
      <c r="M309" s="357"/>
      <c r="N309" s="357"/>
      <c r="O309" s="357"/>
      <c r="P309" s="357"/>
      <c r="Q309" s="357"/>
      <c r="R309" s="357"/>
      <c r="S309" s="357"/>
      <c r="T309" s="357"/>
      <c r="U309" s="357"/>
      <c r="V309" s="357"/>
      <c r="W309" s="357"/>
      <c r="X309" s="357"/>
      <c r="Y309" s="357"/>
      <c r="Z309" s="357"/>
      <c r="AA309" s="357"/>
      <c r="AB309" s="357"/>
      <c r="AC309" s="357"/>
      <c r="AD309" s="357"/>
      <c r="AE309" s="357"/>
      <c r="AF309" s="357"/>
      <c r="AG309" s="357"/>
      <c r="AH309" s="357"/>
      <c r="AI309" s="357"/>
      <c r="AJ309" s="357"/>
      <c r="AK309" s="357"/>
      <c r="AL309" s="357"/>
      <c r="AM309" s="357"/>
      <c r="AN309" s="357"/>
      <c r="AO309" s="357"/>
      <c r="AP309" s="357"/>
      <c r="AQ309" s="357"/>
    </row>
    <row r="310" spans="1:43" ht="9.75" customHeight="1">
      <c r="A310" s="202"/>
      <c r="B310" s="202"/>
      <c r="C310" s="202"/>
      <c r="D310" s="202"/>
      <c r="E310" s="347"/>
      <c r="F310" s="347"/>
      <c r="G310" s="357"/>
      <c r="H310" s="357"/>
      <c r="I310" s="357"/>
      <c r="J310" s="357"/>
      <c r="K310" s="357"/>
      <c r="L310" s="357"/>
      <c r="M310" s="357"/>
      <c r="N310" s="357"/>
      <c r="O310" s="357"/>
      <c r="P310" s="357"/>
      <c r="Q310" s="357"/>
      <c r="R310" s="357"/>
      <c r="S310" s="357"/>
      <c r="T310" s="357"/>
      <c r="U310" s="357"/>
      <c r="V310" s="357"/>
      <c r="W310" s="357"/>
      <c r="X310" s="357"/>
      <c r="Y310" s="357"/>
      <c r="Z310" s="357"/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7"/>
      <c r="AN310" s="357"/>
      <c r="AO310" s="357"/>
      <c r="AP310" s="357"/>
      <c r="AQ310" s="357"/>
    </row>
    <row r="311" spans="1:43" ht="9.75" customHeight="1">
      <c r="A311" s="202"/>
      <c r="B311" s="202"/>
      <c r="C311" s="202"/>
      <c r="D311" s="202"/>
      <c r="E311" s="347"/>
      <c r="F311" s="347"/>
      <c r="G311" s="357"/>
      <c r="H311" s="357"/>
      <c r="I311" s="357"/>
      <c r="J311" s="357"/>
      <c r="K311" s="357"/>
      <c r="L311" s="357"/>
      <c r="M311" s="357"/>
      <c r="N311" s="357"/>
      <c r="O311" s="357"/>
      <c r="P311" s="357"/>
      <c r="Q311" s="357"/>
      <c r="R311" s="357"/>
      <c r="S311" s="357"/>
      <c r="T311" s="357"/>
      <c r="U311" s="357"/>
      <c r="V311" s="357"/>
      <c r="W311" s="357"/>
      <c r="X311" s="357"/>
      <c r="Y311" s="357"/>
      <c r="Z311" s="357"/>
      <c r="AA311" s="357"/>
      <c r="AB311" s="357"/>
      <c r="AC311" s="357"/>
      <c r="AD311" s="357"/>
      <c r="AE311" s="357"/>
      <c r="AF311" s="357"/>
      <c r="AG311" s="357"/>
      <c r="AH311" s="357"/>
      <c r="AI311" s="357"/>
      <c r="AJ311" s="357"/>
      <c r="AK311" s="357"/>
      <c r="AL311" s="357"/>
      <c r="AM311" s="357"/>
      <c r="AN311" s="357"/>
      <c r="AO311" s="357"/>
      <c r="AP311" s="357"/>
      <c r="AQ311" s="357"/>
    </row>
    <row r="312" spans="1:43" ht="9.75" customHeight="1">
      <c r="A312" s="202"/>
      <c r="B312" s="202"/>
      <c r="C312" s="202"/>
      <c r="D312" s="202"/>
      <c r="E312" s="347"/>
      <c r="F312" s="347"/>
      <c r="G312" s="357"/>
      <c r="H312" s="357"/>
      <c r="I312" s="357"/>
      <c r="J312" s="357"/>
      <c r="K312" s="357"/>
      <c r="L312" s="357"/>
      <c r="M312" s="357"/>
      <c r="N312" s="357"/>
      <c r="O312" s="357"/>
      <c r="P312" s="357"/>
      <c r="Q312" s="357"/>
      <c r="R312" s="357"/>
      <c r="S312" s="357"/>
      <c r="T312" s="357"/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57"/>
      <c r="AK312" s="357"/>
      <c r="AL312" s="357"/>
      <c r="AM312" s="357"/>
      <c r="AN312" s="357"/>
      <c r="AO312" s="357"/>
      <c r="AP312" s="357"/>
      <c r="AQ312" s="357"/>
    </row>
    <row r="313" spans="1:43" ht="9.75" customHeight="1">
      <c r="A313" s="202"/>
      <c r="B313" s="202"/>
      <c r="C313" s="202"/>
      <c r="D313" s="202"/>
      <c r="E313" s="347"/>
      <c r="F313" s="347"/>
      <c r="G313" s="357"/>
      <c r="H313" s="357"/>
      <c r="I313" s="357"/>
      <c r="J313" s="357"/>
      <c r="K313" s="357"/>
      <c r="L313" s="357"/>
      <c r="M313" s="357"/>
      <c r="N313" s="357"/>
      <c r="O313" s="357"/>
      <c r="P313" s="357"/>
      <c r="Q313" s="357"/>
      <c r="R313" s="357"/>
      <c r="S313" s="357"/>
      <c r="T313" s="357"/>
      <c r="U313" s="357"/>
      <c r="V313" s="357"/>
      <c r="W313" s="357"/>
      <c r="X313" s="357"/>
      <c r="Y313" s="357"/>
      <c r="Z313" s="357"/>
      <c r="AA313" s="357"/>
      <c r="AB313" s="357"/>
      <c r="AC313" s="357"/>
      <c r="AD313" s="357"/>
      <c r="AE313" s="357"/>
      <c r="AF313" s="357"/>
      <c r="AG313" s="357"/>
      <c r="AH313" s="357"/>
      <c r="AI313" s="357"/>
      <c r="AJ313" s="357"/>
      <c r="AK313" s="357"/>
      <c r="AL313" s="357"/>
      <c r="AM313" s="357"/>
      <c r="AN313" s="357"/>
      <c r="AO313" s="357"/>
      <c r="AP313" s="357"/>
      <c r="AQ313" s="357"/>
    </row>
    <row r="314" spans="1:43" ht="9.75" customHeight="1">
      <c r="A314" s="202"/>
      <c r="B314" s="202"/>
      <c r="C314" s="202"/>
      <c r="D314" s="202"/>
      <c r="E314" s="347"/>
      <c r="F314" s="347"/>
      <c r="G314" s="357"/>
      <c r="H314" s="357"/>
      <c r="I314" s="357"/>
      <c r="J314" s="357"/>
      <c r="K314" s="357"/>
      <c r="L314" s="357"/>
      <c r="M314" s="357"/>
      <c r="N314" s="357"/>
      <c r="O314" s="357"/>
      <c r="P314" s="357"/>
      <c r="Q314" s="357"/>
      <c r="R314" s="357"/>
      <c r="S314" s="357"/>
      <c r="T314" s="357"/>
      <c r="U314" s="357"/>
      <c r="V314" s="357"/>
      <c r="W314" s="357"/>
      <c r="X314" s="357"/>
      <c r="Y314" s="357"/>
      <c r="Z314" s="357"/>
      <c r="AA314" s="357"/>
      <c r="AB314" s="357"/>
      <c r="AC314" s="357"/>
      <c r="AD314" s="357"/>
      <c r="AE314" s="357"/>
      <c r="AF314" s="357"/>
      <c r="AG314" s="357"/>
      <c r="AH314" s="357"/>
      <c r="AI314" s="357"/>
      <c r="AJ314" s="357"/>
      <c r="AK314" s="357"/>
      <c r="AL314" s="357"/>
      <c r="AM314" s="357"/>
      <c r="AN314" s="357"/>
      <c r="AO314" s="357"/>
      <c r="AP314" s="357"/>
      <c r="AQ314" s="357"/>
    </row>
    <row r="315" spans="1:43" ht="9.75" customHeight="1">
      <c r="A315" s="202"/>
      <c r="B315" s="202"/>
      <c r="C315" s="202"/>
      <c r="D315" s="202"/>
      <c r="E315" s="347"/>
      <c r="F315" s="347"/>
      <c r="G315" s="357"/>
      <c r="H315" s="357"/>
      <c r="I315" s="357"/>
      <c r="J315" s="357"/>
      <c r="K315" s="357"/>
      <c r="L315" s="357"/>
      <c r="M315" s="357"/>
      <c r="N315" s="357"/>
      <c r="O315" s="357"/>
      <c r="P315" s="357"/>
      <c r="Q315" s="357"/>
      <c r="R315" s="357"/>
      <c r="S315" s="357"/>
      <c r="T315" s="357"/>
      <c r="U315" s="357"/>
      <c r="V315" s="357"/>
      <c r="W315" s="357"/>
      <c r="X315" s="357"/>
      <c r="Y315" s="357"/>
      <c r="Z315" s="357"/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7"/>
      <c r="AN315" s="357"/>
      <c r="AO315" s="357"/>
      <c r="AP315" s="357"/>
      <c r="AQ315" s="357"/>
    </row>
    <row r="316" spans="1:43" ht="9.75" customHeight="1">
      <c r="A316" s="202"/>
      <c r="B316" s="202"/>
      <c r="C316" s="202"/>
      <c r="D316" s="202"/>
      <c r="E316" s="347"/>
      <c r="F316" s="347"/>
      <c r="G316" s="357"/>
      <c r="H316" s="357"/>
      <c r="I316" s="357"/>
      <c r="J316" s="357"/>
      <c r="K316" s="357"/>
      <c r="L316" s="357"/>
      <c r="M316" s="357"/>
      <c r="N316" s="357"/>
      <c r="O316" s="357"/>
      <c r="P316" s="357"/>
      <c r="Q316" s="357"/>
      <c r="R316" s="357"/>
      <c r="S316" s="357"/>
      <c r="T316" s="357"/>
      <c r="U316" s="357"/>
      <c r="V316" s="357"/>
      <c r="W316" s="357"/>
      <c r="X316" s="357"/>
      <c r="Y316" s="357"/>
      <c r="Z316" s="357"/>
      <c r="AA316" s="357"/>
      <c r="AB316" s="357"/>
      <c r="AC316" s="357"/>
      <c r="AD316" s="357"/>
      <c r="AE316" s="357"/>
      <c r="AF316" s="357"/>
      <c r="AG316" s="357"/>
      <c r="AH316" s="357"/>
      <c r="AI316" s="357"/>
      <c r="AJ316" s="357"/>
      <c r="AK316" s="357"/>
      <c r="AL316" s="357"/>
      <c r="AM316" s="357"/>
      <c r="AN316" s="357"/>
      <c r="AO316" s="357"/>
      <c r="AP316" s="357"/>
      <c r="AQ316" s="357"/>
    </row>
    <row r="317" spans="1:43" ht="9.75" customHeight="1">
      <c r="A317" s="202"/>
      <c r="B317" s="202"/>
      <c r="C317" s="202"/>
      <c r="D317" s="202"/>
      <c r="E317" s="347"/>
      <c r="F317" s="347"/>
      <c r="G317" s="357"/>
      <c r="H317" s="357"/>
      <c r="I317" s="357"/>
      <c r="J317" s="357"/>
      <c r="K317" s="357"/>
      <c r="L317" s="357"/>
      <c r="M317" s="357"/>
      <c r="N317" s="357"/>
      <c r="O317" s="357"/>
      <c r="P317" s="357"/>
      <c r="Q317" s="357"/>
      <c r="R317" s="357"/>
      <c r="S317" s="357"/>
      <c r="T317" s="357"/>
      <c r="U317" s="357"/>
      <c r="V317" s="357"/>
      <c r="W317" s="357"/>
      <c r="X317" s="357"/>
      <c r="Y317" s="357"/>
      <c r="Z317" s="357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57"/>
      <c r="AK317" s="357"/>
      <c r="AL317" s="357"/>
      <c r="AM317" s="357"/>
      <c r="AN317" s="357"/>
      <c r="AO317" s="357"/>
      <c r="AP317" s="357"/>
      <c r="AQ317" s="357"/>
    </row>
    <row r="318" spans="1:43" ht="9.75" customHeight="1">
      <c r="A318" s="202"/>
      <c r="B318" s="202"/>
      <c r="C318" s="202"/>
      <c r="D318" s="202"/>
      <c r="E318" s="347"/>
      <c r="F318" s="347"/>
      <c r="G318" s="357"/>
      <c r="H318" s="357"/>
      <c r="I318" s="357"/>
      <c r="J318" s="357"/>
      <c r="K318" s="357"/>
      <c r="L318" s="357"/>
      <c r="M318" s="357"/>
      <c r="N318" s="357"/>
      <c r="O318" s="357"/>
      <c r="P318" s="357"/>
      <c r="Q318" s="357"/>
      <c r="R318" s="357"/>
      <c r="S318" s="357"/>
      <c r="T318" s="357"/>
      <c r="U318" s="357"/>
      <c r="V318" s="357"/>
      <c r="W318" s="357"/>
      <c r="X318" s="357"/>
      <c r="Y318" s="357"/>
      <c r="Z318" s="357"/>
      <c r="AA318" s="357"/>
      <c r="AB318" s="357"/>
      <c r="AC318" s="357"/>
      <c r="AD318" s="357"/>
      <c r="AE318" s="357"/>
      <c r="AF318" s="357"/>
      <c r="AG318" s="357"/>
      <c r="AH318" s="357"/>
      <c r="AI318" s="357"/>
      <c r="AJ318" s="357"/>
      <c r="AK318" s="357"/>
      <c r="AL318" s="357"/>
      <c r="AM318" s="357"/>
      <c r="AN318" s="357"/>
      <c r="AO318" s="357"/>
      <c r="AP318" s="357"/>
      <c r="AQ318" s="357"/>
    </row>
    <row r="319" spans="1:43" ht="9.75" customHeight="1">
      <c r="A319" s="202"/>
      <c r="B319" s="202"/>
      <c r="C319" s="202"/>
      <c r="D319" s="202"/>
      <c r="E319" s="347"/>
      <c r="F319" s="347"/>
      <c r="G319" s="357"/>
      <c r="H319" s="357"/>
      <c r="I319" s="357"/>
      <c r="J319" s="357"/>
      <c r="K319" s="357"/>
      <c r="L319" s="357"/>
      <c r="M319" s="357"/>
      <c r="N319" s="357"/>
      <c r="O319" s="357"/>
      <c r="P319" s="357"/>
      <c r="Q319" s="357"/>
      <c r="R319" s="357"/>
      <c r="S319" s="357"/>
      <c r="T319" s="357"/>
      <c r="U319" s="357"/>
      <c r="V319" s="357"/>
      <c r="W319" s="357"/>
      <c r="X319" s="357"/>
      <c r="Y319" s="357"/>
      <c r="Z319" s="357"/>
      <c r="AA319" s="357"/>
      <c r="AB319" s="357"/>
      <c r="AC319" s="357"/>
      <c r="AD319" s="357"/>
      <c r="AE319" s="357"/>
      <c r="AF319" s="357"/>
      <c r="AG319" s="357"/>
      <c r="AH319" s="357"/>
      <c r="AI319" s="357"/>
      <c r="AJ319" s="357"/>
      <c r="AK319" s="357"/>
      <c r="AL319" s="357"/>
      <c r="AM319" s="357"/>
      <c r="AN319" s="357"/>
      <c r="AO319" s="357"/>
      <c r="AP319" s="357"/>
      <c r="AQ319" s="357"/>
    </row>
    <row r="320" spans="1:43" ht="9.75" customHeight="1">
      <c r="A320" s="202"/>
      <c r="B320" s="202"/>
      <c r="C320" s="202"/>
      <c r="D320" s="202"/>
      <c r="E320" s="347"/>
      <c r="F320" s="347"/>
      <c r="G320" s="357"/>
      <c r="H320" s="357"/>
      <c r="I320" s="357"/>
      <c r="J320" s="357"/>
      <c r="K320" s="357"/>
      <c r="L320" s="357"/>
      <c r="M320" s="357"/>
      <c r="N320" s="357"/>
      <c r="O320" s="357"/>
      <c r="P320" s="357"/>
      <c r="Q320" s="357"/>
      <c r="R320" s="357"/>
      <c r="S320" s="357"/>
      <c r="T320" s="357"/>
      <c r="U320" s="357"/>
      <c r="V320" s="357"/>
      <c r="W320" s="357"/>
      <c r="X320" s="357"/>
      <c r="Y320" s="357"/>
      <c r="Z320" s="357"/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7"/>
      <c r="AN320" s="357"/>
      <c r="AO320" s="357"/>
      <c r="AP320" s="357"/>
      <c r="AQ320" s="357"/>
    </row>
    <row r="321" spans="1:43" ht="9.75" customHeight="1">
      <c r="A321" s="202"/>
      <c r="B321" s="202"/>
      <c r="C321" s="202"/>
      <c r="D321" s="202"/>
      <c r="E321" s="347"/>
      <c r="F321" s="347"/>
      <c r="G321" s="357"/>
      <c r="H321" s="357"/>
      <c r="I321" s="357"/>
      <c r="J321" s="357"/>
      <c r="K321" s="357"/>
      <c r="L321" s="357"/>
      <c r="M321" s="357"/>
      <c r="N321" s="357"/>
      <c r="O321" s="357"/>
      <c r="P321" s="357"/>
      <c r="Q321" s="357"/>
      <c r="R321" s="357"/>
      <c r="S321" s="357"/>
      <c r="T321" s="357"/>
      <c r="U321" s="357"/>
      <c r="V321" s="357"/>
      <c r="W321" s="357"/>
      <c r="X321" s="357"/>
      <c r="Y321" s="357"/>
      <c r="Z321" s="357"/>
      <c r="AA321" s="357"/>
      <c r="AB321" s="357"/>
      <c r="AC321" s="357"/>
      <c r="AD321" s="357"/>
      <c r="AE321" s="357"/>
      <c r="AF321" s="357"/>
      <c r="AG321" s="357"/>
      <c r="AH321" s="357"/>
      <c r="AI321" s="357"/>
      <c r="AJ321" s="357"/>
      <c r="AK321" s="357"/>
      <c r="AL321" s="357"/>
      <c r="AM321" s="357"/>
      <c r="AN321" s="357"/>
      <c r="AO321" s="357"/>
      <c r="AP321" s="357"/>
      <c r="AQ321" s="357"/>
    </row>
    <row r="322" spans="1:43" ht="9.75" customHeight="1">
      <c r="A322" s="202"/>
      <c r="B322" s="202"/>
      <c r="C322" s="202"/>
      <c r="D322" s="202"/>
      <c r="E322" s="347"/>
      <c r="F322" s="347"/>
      <c r="G322" s="357"/>
      <c r="H322" s="357"/>
      <c r="I322" s="357"/>
      <c r="J322" s="357"/>
      <c r="K322" s="357"/>
      <c r="L322" s="357"/>
      <c r="M322" s="357"/>
      <c r="N322" s="357"/>
      <c r="O322" s="357"/>
      <c r="P322" s="357"/>
      <c r="Q322" s="357"/>
      <c r="R322" s="357"/>
      <c r="S322" s="357"/>
      <c r="T322" s="357"/>
      <c r="U322" s="357"/>
      <c r="V322" s="357"/>
      <c r="W322" s="357"/>
      <c r="X322" s="357"/>
      <c r="Y322" s="357"/>
      <c r="Z322" s="357"/>
      <c r="AA322" s="357"/>
      <c r="AB322" s="357"/>
      <c r="AC322" s="357"/>
      <c r="AD322" s="357"/>
      <c r="AE322" s="357"/>
      <c r="AF322" s="357"/>
      <c r="AG322" s="357"/>
      <c r="AH322" s="357"/>
      <c r="AI322" s="357"/>
      <c r="AJ322" s="357"/>
      <c r="AK322" s="357"/>
      <c r="AL322" s="357"/>
      <c r="AM322" s="357"/>
      <c r="AN322" s="357"/>
      <c r="AO322" s="357"/>
      <c r="AP322" s="357"/>
      <c r="AQ322" s="357"/>
    </row>
    <row r="323" spans="1:43" ht="9.75" customHeight="1">
      <c r="A323" s="202"/>
      <c r="B323" s="202"/>
      <c r="C323" s="202"/>
      <c r="D323" s="202"/>
      <c r="E323" s="347"/>
      <c r="F323" s="347"/>
      <c r="G323" s="357"/>
      <c r="H323" s="357"/>
      <c r="I323" s="357"/>
      <c r="J323" s="357"/>
      <c r="K323" s="357"/>
      <c r="L323" s="357"/>
      <c r="M323" s="357"/>
      <c r="N323" s="357"/>
      <c r="O323" s="357"/>
      <c r="P323" s="357"/>
      <c r="Q323" s="357"/>
      <c r="R323" s="357"/>
      <c r="S323" s="357"/>
      <c r="T323" s="357"/>
      <c r="U323" s="357"/>
      <c r="V323" s="357"/>
      <c r="W323" s="357"/>
      <c r="X323" s="357"/>
      <c r="Y323" s="357"/>
      <c r="Z323" s="357"/>
      <c r="AA323" s="357"/>
      <c r="AB323" s="357"/>
      <c r="AC323" s="357"/>
      <c r="AD323" s="357"/>
      <c r="AE323" s="357"/>
      <c r="AF323" s="357"/>
      <c r="AG323" s="357"/>
      <c r="AH323" s="357"/>
      <c r="AI323" s="357"/>
      <c r="AJ323" s="357"/>
      <c r="AK323" s="357"/>
      <c r="AL323" s="357"/>
      <c r="AM323" s="357"/>
      <c r="AN323" s="357"/>
      <c r="AO323" s="357"/>
      <c r="AP323" s="357"/>
      <c r="AQ323" s="357"/>
    </row>
    <row r="324" spans="1:43" ht="9.75" customHeight="1">
      <c r="A324" s="202"/>
      <c r="B324" s="202"/>
      <c r="C324" s="202"/>
      <c r="D324" s="202"/>
      <c r="E324" s="347"/>
      <c r="F324" s="347"/>
      <c r="G324" s="357"/>
      <c r="H324" s="357"/>
      <c r="I324" s="357"/>
      <c r="J324" s="357"/>
      <c r="K324" s="357"/>
      <c r="L324" s="357"/>
      <c r="M324" s="357"/>
      <c r="N324" s="357"/>
      <c r="O324" s="357"/>
      <c r="P324" s="357"/>
      <c r="Q324" s="357"/>
      <c r="R324" s="357"/>
      <c r="S324" s="357"/>
      <c r="T324" s="357"/>
      <c r="U324" s="357"/>
      <c r="V324" s="357"/>
      <c r="W324" s="357"/>
      <c r="X324" s="357"/>
      <c r="Y324" s="357"/>
      <c r="Z324" s="357"/>
      <c r="AA324" s="357"/>
      <c r="AB324" s="357"/>
      <c r="AC324" s="357"/>
      <c r="AD324" s="357"/>
      <c r="AE324" s="357"/>
      <c r="AF324" s="357"/>
      <c r="AG324" s="357"/>
      <c r="AH324" s="357"/>
      <c r="AI324" s="357"/>
      <c r="AJ324" s="357"/>
      <c r="AK324" s="357"/>
      <c r="AL324" s="357"/>
      <c r="AM324" s="357"/>
      <c r="AN324" s="357"/>
      <c r="AO324" s="357"/>
      <c r="AP324" s="357"/>
      <c r="AQ324" s="357"/>
    </row>
    <row r="325" spans="1:43" ht="9.75" customHeight="1">
      <c r="A325" s="202"/>
      <c r="B325" s="202"/>
      <c r="C325" s="202"/>
      <c r="D325" s="202"/>
      <c r="E325" s="347"/>
      <c r="F325" s="347"/>
      <c r="G325" s="357"/>
      <c r="H325" s="357"/>
      <c r="I325" s="357"/>
      <c r="J325" s="357"/>
      <c r="K325" s="357"/>
      <c r="L325" s="357"/>
      <c r="M325" s="357"/>
      <c r="N325" s="357"/>
      <c r="O325" s="357"/>
      <c r="P325" s="357"/>
      <c r="Q325" s="357"/>
      <c r="R325" s="357"/>
      <c r="S325" s="357"/>
      <c r="T325" s="357"/>
      <c r="U325" s="357"/>
      <c r="V325" s="357"/>
      <c r="W325" s="357"/>
      <c r="X325" s="357"/>
      <c r="Y325" s="357"/>
      <c r="Z325" s="357"/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7"/>
      <c r="AN325" s="357"/>
      <c r="AO325" s="357"/>
      <c r="AP325" s="357"/>
      <c r="AQ325" s="357"/>
    </row>
    <row r="326" spans="1:43" ht="9.75" customHeight="1">
      <c r="A326" s="202"/>
      <c r="B326" s="202"/>
      <c r="C326" s="202"/>
      <c r="D326" s="202"/>
      <c r="E326" s="347"/>
      <c r="F326" s="347"/>
      <c r="G326" s="357"/>
      <c r="H326" s="357"/>
      <c r="I326" s="357"/>
      <c r="J326" s="357"/>
      <c r="K326" s="357"/>
      <c r="L326" s="357"/>
      <c r="M326" s="357"/>
      <c r="N326" s="357"/>
      <c r="O326" s="357"/>
      <c r="P326" s="357"/>
      <c r="Q326" s="357"/>
      <c r="R326" s="357"/>
      <c r="S326" s="357"/>
      <c r="T326" s="357"/>
      <c r="U326" s="357"/>
      <c r="V326" s="357"/>
      <c r="W326" s="357"/>
      <c r="X326" s="357"/>
      <c r="Y326" s="357"/>
      <c r="Z326" s="357"/>
      <c r="AA326" s="357"/>
      <c r="AB326" s="357"/>
      <c r="AC326" s="357"/>
      <c r="AD326" s="357"/>
      <c r="AE326" s="357"/>
      <c r="AF326" s="357"/>
      <c r="AG326" s="357"/>
      <c r="AH326" s="357"/>
      <c r="AI326" s="357"/>
      <c r="AJ326" s="357"/>
      <c r="AK326" s="357"/>
      <c r="AL326" s="357"/>
      <c r="AM326" s="357"/>
      <c r="AN326" s="357"/>
      <c r="AO326" s="357"/>
      <c r="AP326" s="357"/>
      <c r="AQ326" s="357"/>
    </row>
    <row r="327" spans="1:43" ht="9.75" customHeight="1">
      <c r="A327" s="202"/>
      <c r="B327" s="202"/>
      <c r="C327" s="202"/>
      <c r="D327" s="202"/>
      <c r="E327" s="347"/>
      <c r="F327" s="347"/>
      <c r="G327" s="357"/>
      <c r="H327" s="357"/>
      <c r="I327" s="357"/>
      <c r="J327" s="357"/>
      <c r="K327" s="357"/>
      <c r="L327" s="357"/>
      <c r="M327" s="357"/>
      <c r="N327" s="357"/>
      <c r="O327" s="357"/>
      <c r="P327" s="357"/>
      <c r="Q327" s="357"/>
      <c r="R327" s="357"/>
      <c r="S327" s="357"/>
      <c r="T327" s="357"/>
      <c r="U327" s="357"/>
      <c r="V327" s="357"/>
      <c r="W327" s="357"/>
      <c r="X327" s="357"/>
      <c r="Y327" s="357"/>
      <c r="Z327" s="357"/>
      <c r="AA327" s="357"/>
      <c r="AB327" s="357"/>
      <c r="AC327" s="357"/>
      <c r="AD327" s="357"/>
      <c r="AE327" s="357"/>
      <c r="AF327" s="357"/>
      <c r="AG327" s="357"/>
      <c r="AH327" s="357"/>
      <c r="AI327" s="357"/>
      <c r="AJ327" s="357"/>
      <c r="AK327" s="357"/>
      <c r="AL327" s="357"/>
      <c r="AM327" s="357"/>
      <c r="AN327" s="357"/>
      <c r="AO327" s="357"/>
      <c r="AP327" s="357"/>
      <c r="AQ327" s="357"/>
    </row>
    <row r="328" spans="1:43" ht="9.75" customHeight="1">
      <c r="A328" s="202"/>
      <c r="B328" s="202"/>
      <c r="C328" s="202"/>
      <c r="D328" s="202"/>
      <c r="E328" s="347"/>
      <c r="F328" s="347"/>
      <c r="G328" s="357"/>
      <c r="H328" s="357"/>
      <c r="I328" s="357"/>
      <c r="J328" s="357"/>
      <c r="K328" s="357"/>
      <c r="L328" s="357"/>
      <c r="M328" s="357"/>
      <c r="N328" s="357"/>
      <c r="O328" s="357"/>
      <c r="P328" s="357"/>
      <c r="Q328" s="357"/>
      <c r="R328" s="357"/>
      <c r="S328" s="357"/>
      <c r="T328" s="357"/>
      <c r="U328" s="357"/>
      <c r="V328" s="357"/>
      <c r="W328" s="357"/>
      <c r="X328" s="357"/>
      <c r="Y328" s="357"/>
      <c r="Z328" s="357"/>
      <c r="AA328" s="357"/>
      <c r="AB328" s="357"/>
      <c r="AC328" s="357"/>
      <c r="AD328" s="357"/>
      <c r="AE328" s="357"/>
      <c r="AF328" s="357"/>
      <c r="AG328" s="357"/>
      <c r="AH328" s="357"/>
      <c r="AI328" s="357"/>
      <c r="AJ328" s="357"/>
      <c r="AK328" s="357"/>
      <c r="AL328" s="357"/>
      <c r="AM328" s="357"/>
      <c r="AN328" s="357"/>
      <c r="AO328" s="357"/>
      <c r="AP328" s="357"/>
      <c r="AQ328" s="357"/>
    </row>
    <row r="329" spans="1:43" ht="9.75" customHeight="1">
      <c r="A329" s="202"/>
      <c r="B329" s="202"/>
      <c r="C329" s="202"/>
      <c r="D329" s="202"/>
      <c r="E329" s="347"/>
      <c r="F329" s="347"/>
      <c r="G329" s="357"/>
      <c r="H329" s="357"/>
      <c r="I329" s="357"/>
      <c r="J329" s="357"/>
      <c r="K329" s="357"/>
      <c r="L329" s="357"/>
      <c r="M329" s="357"/>
      <c r="N329" s="357"/>
      <c r="O329" s="357"/>
      <c r="P329" s="357"/>
      <c r="Q329" s="357"/>
      <c r="R329" s="357"/>
      <c r="S329" s="357"/>
      <c r="T329" s="357"/>
      <c r="U329" s="357"/>
      <c r="V329" s="357"/>
      <c r="W329" s="357"/>
      <c r="X329" s="357"/>
      <c r="Y329" s="357"/>
      <c r="Z329" s="357"/>
      <c r="AA329" s="357"/>
      <c r="AB329" s="357"/>
      <c r="AC329" s="357"/>
      <c r="AD329" s="357"/>
      <c r="AE329" s="357"/>
      <c r="AF329" s="357"/>
      <c r="AG329" s="357"/>
      <c r="AH329" s="357"/>
      <c r="AI329" s="357"/>
      <c r="AJ329" s="357"/>
      <c r="AK329" s="357"/>
      <c r="AL329" s="357"/>
      <c r="AM329" s="357"/>
      <c r="AN329" s="357"/>
      <c r="AO329" s="357"/>
      <c r="AP329" s="357"/>
      <c r="AQ329" s="357"/>
    </row>
    <row r="330" spans="1:43" ht="9.75" customHeight="1">
      <c r="A330" s="202"/>
      <c r="B330" s="202"/>
      <c r="C330" s="202"/>
      <c r="D330" s="202"/>
      <c r="E330" s="347"/>
      <c r="F330" s="347"/>
      <c r="G330" s="357"/>
      <c r="H330" s="357"/>
      <c r="I330" s="357"/>
      <c r="J330" s="357"/>
      <c r="K330" s="357"/>
      <c r="L330" s="357"/>
      <c r="M330" s="357"/>
      <c r="N330" s="357"/>
      <c r="O330" s="357"/>
      <c r="P330" s="357"/>
      <c r="Q330" s="357"/>
      <c r="R330" s="357"/>
      <c r="S330" s="357"/>
      <c r="T330" s="357"/>
      <c r="U330" s="357"/>
      <c r="V330" s="357"/>
      <c r="W330" s="357"/>
      <c r="X330" s="357"/>
      <c r="Y330" s="357"/>
      <c r="Z330" s="357"/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7"/>
      <c r="AN330" s="357"/>
      <c r="AO330" s="357"/>
      <c r="AP330" s="357"/>
      <c r="AQ330" s="357"/>
    </row>
    <row r="331" spans="1:43" ht="9.75" customHeight="1">
      <c r="A331" s="202"/>
      <c r="B331" s="202"/>
      <c r="C331" s="202"/>
      <c r="D331" s="202"/>
      <c r="E331" s="347"/>
      <c r="F331" s="347"/>
      <c r="G331" s="357"/>
      <c r="H331" s="357"/>
      <c r="I331" s="357"/>
      <c r="J331" s="357"/>
      <c r="K331" s="357"/>
      <c r="L331" s="357"/>
      <c r="M331" s="357"/>
      <c r="N331" s="357"/>
      <c r="O331" s="357"/>
      <c r="P331" s="357"/>
      <c r="Q331" s="357"/>
      <c r="R331" s="357"/>
      <c r="S331" s="357"/>
      <c r="T331" s="357"/>
      <c r="U331" s="357"/>
      <c r="V331" s="357"/>
      <c r="W331" s="357"/>
      <c r="X331" s="357"/>
      <c r="Y331" s="357"/>
      <c r="Z331" s="357"/>
      <c r="AA331" s="357"/>
      <c r="AB331" s="357"/>
      <c r="AC331" s="357"/>
      <c r="AD331" s="357"/>
      <c r="AE331" s="357"/>
      <c r="AF331" s="357"/>
      <c r="AG331" s="357"/>
      <c r="AH331" s="357"/>
      <c r="AI331" s="357"/>
      <c r="AJ331" s="357"/>
      <c r="AK331" s="357"/>
      <c r="AL331" s="357"/>
      <c r="AM331" s="357"/>
      <c r="AN331" s="357"/>
      <c r="AO331" s="357"/>
      <c r="AP331" s="357"/>
      <c r="AQ331" s="357"/>
    </row>
    <row r="332" spans="1:43" ht="9.75" customHeight="1">
      <c r="A332" s="202"/>
      <c r="B332" s="202"/>
      <c r="C332" s="202"/>
      <c r="D332" s="202"/>
      <c r="E332" s="347"/>
      <c r="F332" s="347"/>
      <c r="G332" s="357"/>
      <c r="H332" s="357"/>
      <c r="I332" s="357"/>
      <c r="J332" s="357"/>
      <c r="K332" s="357"/>
      <c r="L332" s="357"/>
      <c r="M332" s="357"/>
      <c r="N332" s="357"/>
      <c r="O332" s="357"/>
      <c r="P332" s="357"/>
      <c r="Q332" s="357"/>
      <c r="R332" s="357"/>
      <c r="S332" s="357"/>
      <c r="T332" s="357"/>
      <c r="U332" s="357"/>
      <c r="V332" s="357"/>
      <c r="W332" s="357"/>
      <c r="X332" s="357"/>
      <c r="Y332" s="357"/>
      <c r="Z332" s="357"/>
      <c r="AA332" s="357"/>
      <c r="AB332" s="357"/>
      <c r="AC332" s="357"/>
      <c r="AD332" s="357"/>
      <c r="AE332" s="357"/>
      <c r="AF332" s="357"/>
      <c r="AG332" s="357"/>
      <c r="AH332" s="357"/>
      <c r="AI332" s="357"/>
      <c r="AJ332" s="357"/>
      <c r="AK332" s="357"/>
      <c r="AL332" s="357"/>
      <c r="AM332" s="357"/>
      <c r="AN332" s="357"/>
      <c r="AO332" s="357"/>
      <c r="AP332" s="357"/>
      <c r="AQ332" s="357"/>
    </row>
    <row r="333" spans="1:43" ht="9.75" customHeight="1">
      <c r="A333" s="202"/>
      <c r="B333" s="202"/>
      <c r="C333" s="202"/>
      <c r="D333" s="202"/>
      <c r="E333" s="347"/>
      <c r="F333" s="347"/>
      <c r="G333" s="357"/>
      <c r="H333" s="357"/>
      <c r="I333" s="357"/>
      <c r="J333" s="357"/>
      <c r="K333" s="357"/>
      <c r="L333" s="357"/>
      <c r="M333" s="357"/>
      <c r="N333" s="357"/>
      <c r="O333" s="357"/>
      <c r="P333" s="357"/>
      <c r="Q333" s="357"/>
      <c r="R333" s="357"/>
      <c r="S333" s="357"/>
      <c r="T333" s="357"/>
      <c r="U333" s="357"/>
      <c r="V333" s="357"/>
      <c r="W333" s="357"/>
      <c r="X333" s="357"/>
      <c r="Y333" s="357"/>
      <c r="Z333" s="357"/>
      <c r="AA333" s="357"/>
      <c r="AB333" s="357"/>
      <c r="AC333" s="357"/>
      <c r="AD333" s="357"/>
      <c r="AE333" s="357"/>
      <c r="AF333" s="357"/>
      <c r="AG333" s="357"/>
      <c r="AH333" s="357"/>
      <c r="AI333" s="357"/>
      <c r="AJ333" s="357"/>
      <c r="AK333" s="357"/>
      <c r="AL333" s="357"/>
      <c r="AM333" s="357"/>
      <c r="AN333" s="357"/>
      <c r="AO333" s="357"/>
      <c r="AP333" s="357"/>
      <c r="AQ333" s="357"/>
    </row>
    <row r="334" spans="1:43" ht="9.75" customHeight="1">
      <c r="A334" s="202"/>
      <c r="B334" s="202"/>
      <c r="C334" s="202"/>
      <c r="D334" s="202"/>
      <c r="E334" s="347"/>
      <c r="F334" s="347"/>
      <c r="G334" s="357"/>
      <c r="H334" s="357"/>
      <c r="I334" s="357"/>
      <c r="J334" s="357"/>
      <c r="K334" s="357"/>
      <c r="L334" s="357"/>
      <c r="M334" s="357"/>
      <c r="N334" s="357"/>
      <c r="O334" s="357"/>
      <c r="P334" s="357"/>
      <c r="Q334" s="357"/>
      <c r="R334" s="357"/>
      <c r="S334" s="357"/>
      <c r="T334" s="357"/>
      <c r="U334" s="357"/>
      <c r="V334" s="357"/>
      <c r="W334" s="357"/>
      <c r="X334" s="357"/>
      <c r="Y334" s="357"/>
      <c r="Z334" s="357"/>
      <c r="AA334" s="357"/>
      <c r="AB334" s="357"/>
      <c r="AC334" s="357"/>
      <c r="AD334" s="357"/>
      <c r="AE334" s="357"/>
      <c r="AF334" s="357"/>
      <c r="AG334" s="357"/>
      <c r="AH334" s="357"/>
      <c r="AI334" s="357"/>
      <c r="AJ334" s="357"/>
      <c r="AK334" s="357"/>
      <c r="AL334" s="357"/>
      <c r="AM334" s="357"/>
      <c r="AN334" s="357"/>
      <c r="AO334" s="357"/>
      <c r="AP334" s="357"/>
      <c r="AQ334" s="357"/>
    </row>
    <row r="335" spans="1:43" ht="9.75" customHeight="1">
      <c r="A335" s="202"/>
      <c r="B335" s="202"/>
      <c r="C335" s="202"/>
      <c r="D335" s="202"/>
      <c r="E335" s="347"/>
      <c r="F335" s="347"/>
      <c r="G335" s="357"/>
      <c r="H335" s="357"/>
      <c r="I335" s="357"/>
      <c r="J335" s="357"/>
      <c r="K335" s="357"/>
      <c r="L335" s="357"/>
      <c r="M335" s="357"/>
      <c r="N335" s="357"/>
      <c r="O335" s="357"/>
      <c r="P335" s="357"/>
      <c r="Q335" s="357"/>
      <c r="R335" s="357"/>
      <c r="S335" s="357"/>
      <c r="T335" s="357"/>
      <c r="U335" s="357"/>
      <c r="V335" s="357"/>
      <c r="W335" s="357"/>
      <c r="X335" s="357"/>
      <c r="Y335" s="357"/>
      <c r="Z335" s="357"/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7"/>
      <c r="AN335" s="357"/>
      <c r="AO335" s="357"/>
      <c r="AP335" s="357"/>
      <c r="AQ335" s="357"/>
    </row>
    <row r="336" spans="1:43" ht="9.75" customHeight="1">
      <c r="A336" s="202"/>
      <c r="B336" s="202"/>
      <c r="C336" s="202"/>
      <c r="D336" s="202"/>
      <c r="E336" s="347"/>
      <c r="F336" s="347"/>
      <c r="G336" s="357"/>
      <c r="H336" s="357"/>
      <c r="I336" s="357"/>
      <c r="J336" s="357"/>
      <c r="K336" s="357"/>
      <c r="L336" s="357"/>
      <c r="M336" s="357"/>
      <c r="N336" s="357"/>
      <c r="O336" s="357"/>
      <c r="P336" s="357"/>
      <c r="Q336" s="357"/>
      <c r="R336" s="357"/>
      <c r="S336" s="357"/>
      <c r="T336" s="357"/>
      <c r="U336" s="357"/>
      <c r="V336" s="357"/>
      <c r="W336" s="357"/>
      <c r="X336" s="357"/>
      <c r="Y336" s="357"/>
      <c r="Z336" s="357"/>
      <c r="AA336" s="357"/>
      <c r="AB336" s="357"/>
      <c r="AC336" s="357"/>
      <c r="AD336" s="357"/>
      <c r="AE336" s="357"/>
      <c r="AF336" s="357"/>
      <c r="AG336" s="357"/>
      <c r="AH336" s="357"/>
      <c r="AI336" s="357"/>
      <c r="AJ336" s="357"/>
      <c r="AK336" s="357"/>
      <c r="AL336" s="357"/>
      <c r="AM336" s="357"/>
      <c r="AN336" s="357"/>
      <c r="AO336" s="357"/>
      <c r="AP336" s="357"/>
      <c r="AQ336" s="357"/>
    </row>
    <row r="337" spans="1:43" ht="9.75" customHeight="1">
      <c r="A337" s="202"/>
      <c r="B337" s="202"/>
      <c r="C337" s="202"/>
      <c r="D337" s="202"/>
      <c r="E337" s="347"/>
      <c r="F337" s="347"/>
      <c r="G337" s="357"/>
      <c r="H337" s="357"/>
      <c r="I337" s="357"/>
      <c r="J337" s="357"/>
      <c r="K337" s="357"/>
      <c r="L337" s="357"/>
      <c r="M337" s="357"/>
      <c r="N337" s="357"/>
      <c r="O337" s="357"/>
      <c r="P337" s="357"/>
      <c r="Q337" s="357"/>
      <c r="R337" s="357"/>
      <c r="S337" s="357"/>
      <c r="T337" s="357"/>
      <c r="U337" s="357"/>
      <c r="V337" s="357"/>
      <c r="W337" s="357"/>
      <c r="X337" s="357"/>
      <c r="Y337" s="357"/>
      <c r="Z337" s="357"/>
      <c r="AA337" s="357"/>
      <c r="AB337" s="357"/>
      <c r="AC337" s="357"/>
      <c r="AD337" s="357"/>
      <c r="AE337" s="357"/>
      <c r="AF337" s="357"/>
      <c r="AG337" s="357"/>
      <c r="AH337" s="357"/>
      <c r="AI337" s="357"/>
      <c r="AJ337" s="357"/>
      <c r="AK337" s="357"/>
      <c r="AL337" s="357"/>
      <c r="AM337" s="357"/>
      <c r="AN337" s="357"/>
      <c r="AO337" s="357"/>
      <c r="AP337" s="357"/>
      <c r="AQ337" s="357"/>
    </row>
    <row r="338" spans="1:43" ht="9.75" customHeight="1">
      <c r="A338" s="202"/>
      <c r="B338" s="202"/>
      <c r="C338" s="202"/>
      <c r="D338" s="202"/>
      <c r="E338" s="347"/>
      <c r="F338" s="347"/>
      <c r="G338" s="357"/>
      <c r="H338" s="357"/>
      <c r="I338" s="357"/>
      <c r="J338" s="357"/>
      <c r="K338" s="357"/>
      <c r="L338" s="357"/>
      <c r="M338" s="357"/>
      <c r="N338" s="357"/>
      <c r="O338" s="357"/>
      <c r="P338" s="357"/>
      <c r="Q338" s="357"/>
      <c r="R338" s="357"/>
      <c r="S338" s="357"/>
      <c r="T338" s="357"/>
      <c r="U338" s="357"/>
      <c r="V338" s="357"/>
      <c r="W338" s="357"/>
      <c r="X338" s="357"/>
      <c r="Y338" s="357"/>
      <c r="Z338" s="357"/>
      <c r="AA338" s="357"/>
      <c r="AB338" s="357"/>
      <c r="AC338" s="357"/>
      <c r="AD338" s="357"/>
      <c r="AE338" s="357"/>
      <c r="AF338" s="357"/>
      <c r="AG338" s="357"/>
      <c r="AH338" s="357"/>
      <c r="AI338" s="357"/>
      <c r="AJ338" s="357"/>
      <c r="AK338" s="357"/>
      <c r="AL338" s="357"/>
      <c r="AM338" s="357"/>
      <c r="AN338" s="357"/>
      <c r="AO338" s="357"/>
      <c r="AP338" s="357"/>
      <c r="AQ338" s="357"/>
    </row>
    <row r="339" spans="1:43" ht="9.75" customHeight="1">
      <c r="A339" s="202"/>
      <c r="B339" s="202"/>
      <c r="C339" s="202"/>
      <c r="D339" s="202"/>
      <c r="E339" s="347"/>
      <c r="F339" s="347"/>
      <c r="G339" s="357"/>
      <c r="H339" s="357"/>
      <c r="I339" s="357"/>
      <c r="J339" s="357"/>
      <c r="K339" s="357"/>
      <c r="L339" s="357"/>
      <c r="M339" s="357"/>
      <c r="N339" s="357"/>
      <c r="O339" s="357"/>
      <c r="P339" s="357"/>
      <c r="Q339" s="357"/>
      <c r="R339" s="357"/>
      <c r="S339" s="357"/>
      <c r="T339" s="357"/>
      <c r="U339" s="357"/>
      <c r="V339" s="357"/>
      <c r="W339" s="357"/>
      <c r="X339" s="357"/>
      <c r="Y339" s="357"/>
      <c r="Z339" s="357"/>
      <c r="AA339" s="357"/>
      <c r="AB339" s="357"/>
      <c r="AC339" s="357"/>
      <c r="AD339" s="357"/>
      <c r="AE339" s="357"/>
      <c r="AF339" s="357"/>
      <c r="AG339" s="357"/>
      <c r="AH339" s="357"/>
      <c r="AI339" s="357"/>
      <c r="AJ339" s="357"/>
      <c r="AK339" s="357"/>
      <c r="AL339" s="357"/>
      <c r="AM339" s="357"/>
      <c r="AN339" s="357"/>
      <c r="AO339" s="357"/>
      <c r="AP339" s="357"/>
      <c r="AQ339" s="357"/>
    </row>
    <row r="340" spans="1:43" ht="9.75" customHeight="1">
      <c r="A340" s="202"/>
      <c r="B340" s="202"/>
      <c r="C340" s="202"/>
      <c r="D340" s="202"/>
      <c r="E340" s="347"/>
      <c r="F340" s="347"/>
      <c r="G340" s="357"/>
      <c r="H340" s="357"/>
      <c r="I340" s="357"/>
      <c r="J340" s="357"/>
      <c r="K340" s="357"/>
      <c r="L340" s="357"/>
      <c r="M340" s="357"/>
      <c r="N340" s="357"/>
      <c r="O340" s="357"/>
      <c r="P340" s="357"/>
      <c r="Q340" s="357"/>
      <c r="R340" s="357"/>
      <c r="S340" s="357"/>
      <c r="T340" s="357"/>
      <c r="U340" s="357"/>
      <c r="V340" s="357"/>
      <c r="W340" s="357"/>
      <c r="X340" s="357"/>
      <c r="Y340" s="357"/>
      <c r="Z340" s="357"/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7"/>
      <c r="AN340" s="357"/>
      <c r="AO340" s="357"/>
      <c r="AP340" s="357"/>
      <c r="AQ340" s="357"/>
    </row>
    <row r="341" spans="1:43" ht="9.75" customHeight="1">
      <c r="A341" s="202"/>
      <c r="B341" s="202"/>
      <c r="C341" s="202"/>
      <c r="D341" s="202"/>
      <c r="E341" s="347"/>
      <c r="F341" s="347"/>
      <c r="G341" s="357"/>
      <c r="H341" s="357"/>
      <c r="I341" s="357"/>
      <c r="J341" s="357"/>
      <c r="K341" s="357"/>
      <c r="L341" s="357"/>
      <c r="M341" s="357"/>
      <c r="N341" s="357"/>
      <c r="O341" s="357"/>
      <c r="P341" s="357"/>
      <c r="Q341" s="357"/>
      <c r="R341" s="357"/>
      <c r="S341" s="357"/>
      <c r="T341" s="357"/>
      <c r="U341" s="357"/>
      <c r="V341" s="357"/>
      <c r="W341" s="357"/>
      <c r="X341" s="357"/>
      <c r="Y341" s="357"/>
      <c r="Z341" s="357"/>
      <c r="AA341" s="357"/>
      <c r="AB341" s="357"/>
      <c r="AC341" s="357"/>
      <c r="AD341" s="357"/>
      <c r="AE341" s="357"/>
      <c r="AF341" s="357"/>
      <c r="AG341" s="357"/>
      <c r="AH341" s="357"/>
      <c r="AI341" s="357"/>
      <c r="AJ341" s="357"/>
      <c r="AK341" s="357"/>
      <c r="AL341" s="357"/>
      <c r="AM341" s="357"/>
      <c r="AN341" s="357"/>
      <c r="AO341" s="357"/>
      <c r="AP341" s="357"/>
      <c r="AQ341" s="357"/>
    </row>
    <row r="342" spans="1:43" ht="9.75" customHeight="1">
      <c r="A342" s="202"/>
      <c r="B342" s="202"/>
      <c r="C342" s="202"/>
      <c r="D342" s="202"/>
      <c r="E342" s="347"/>
      <c r="F342" s="347"/>
      <c r="G342" s="357"/>
      <c r="H342" s="357"/>
      <c r="I342" s="357"/>
      <c r="J342" s="357"/>
      <c r="K342" s="357"/>
      <c r="L342" s="357"/>
      <c r="M342" s="357"/>
      <c r="N342" s="357"/>
      <c r="O342" s="357"/>
      <c r="P342" s="357"/>
      <c r="Q342" s="357"/>
      <c r="R342" s="357"/>
      <c r="S342" s="357"/>
      <c r="T342" s="357"/>
      <c r="U342" s="357"/>
      <c r="V342" s="357"/>
      <c r="W342" s="357"/>
      <c r="X342" s="357"/>
      <c r="Y342" s="357"/>
      <c r="Z342" s="357"/>
      <c r="AA342" s="357"/>
      <c r="AB342" s="357"/>
      <c r="AC342" s="357"/>
      <c r="AD342" s="357"/>
      <c r="AE342" s="357"/>
      <c r="AF342" s="357"/>
      <c r="AG342" s="357"/>
      <c r="AH342" s="357"/>
      <c r="AI342" s="357"/>
      <c r="AJ342" s="357"/>
      <c r="AK342" s="357"/>
      <c r="AL342" s="357"/>
      <c r="AM342" s="357"/>
      <c r="AN342" s="357"/>
      <c r="AO342" s="357"/>
      <c r="AP342" s="357"/>
      <c r="AQ342" s="357"/>
    </row>
    <row r="343" spans="1:43" ht="9.75" customHeight="1">
      <c r="A343" s="202"/>
      <c r="B343" s="202"/>
      <c r="C343" s="202"/>
      <c r="D343" s="202"/>
      <c r="E343" s="347"/>
      <c r="F343" s="347"/>
      <c r="G343" s="357"/>
      <c r="H343" s="357"/>
      <c r="I343" s="357"/>
      <c r="J343" s="357"/>
      <c r="K343" s="357"/>
      <c r="L343" s="357"/>
      <c r="M343" s="357"/>
      <c r="N343" s="357"/>
      <c r="O343" s="357"/>
      <c r="P343" s="357"/>
      <c r="Q343" s="357"/>
      <c r="R343" s="357"/>
      <c r="S343" s="357"/>
      <c r="T343" s="357"/>
      <c r="U343" s="357"/>
      <c r="V343" s="357"/>
      <c r="W343" s="357"/>
      <c r="X343" s="357"/>
      <c r="Y343" s="357"/>
      <c r="Z343" s="357"/>
      <c r="AA343" s="357"/>
      <c r="AB343" s="357"/>
      <c r="AC343" s="357"/>
      <c r="AD343" s="357"/>
      <c r="AE343" s="357"/>
      <c r="AF343" s="357"/>
      <c r="AG343" s="357"/>
      <c r="AH343" s="357"/>
      <c r="AI343" s="357"/>
      <c r="AJ343" s="357"/>
      <c r="AK343" s="357"/>
      <c r="AL343" s="357"/>
      <c r="AM343" s="357"/>
      <c r="AN343" s="357"/>
      <c r="AO343" s="357"/>
      <c r="AP343" s="357"/>
      <c r="AQ343" s="357"/>
    </row>
    <row r="344" spans="1:43" ht="9.75" customHeight="1">
      <c r="A344" s="202"/>
      <c r="B344" s="202"/>
      <c r="C344" s="202"/>
      <c r="D344" s="202"/>
      <c r="E344" s="347"/>
      <c r="F344" s="347"/>
      <c r="G344" s="357"/>
      <c r="H344" s="357"/>
      <c r="I344" s="357"/>
      <c r="J344" s="357"/>
      <c r="K344" s="357"/>
      <c r="L344" s="357"/>
      <c r="M344" s="357"/>
      <c r="N344" s="357"/>
      <c r="O344" s="357"/>
      <c r="P344" s="357"/>
      <c r="Q344" s="357"/>
      <c r="R344" s="357"/>
      <c r="S344" s="357"/>
      <c r="T344" s="357"/>
      <c r="U344" s="357"/>
      <c r="V344" s="357"/>
      <c r="W344" s="357"/>
      <c r="X344" s="357"/>
      <c r="Y344" s="357"/>
      <c r="Z344" s="357"/>
      <c r="AA344" s="357"/>
      <c r="AB344" s="357"/>
      <c r="AC344" s="357"/>
      <c r="AD344" s="357"/>
      <c r="AE344" s="357"/>
      <c r="AF344" s="357"/>
      <c r="AG344" s="357"/>
      <c r="AH344" s="357"/>
      <c r="AI344" s="357"/>
      <c r="AJ344" s="357"/>
      <c r="AK344" s="357"/>
      <c r="AL344" s="357"/>
      <c r="AM344" s="357"/>
      <c r="AN344" s="357"/>
      <c r="AO344" s="357"/>
      <c r="AP344" s="357"/>
      <c r="AQ344" s="357"/>
    </row>
    <row r="345" spans="1:43" ht="9.75" customHeight="1">
      <c r="A345" s="202"/>
      <c r="B345" s="202"/>
      <c r="C345" s="202"/>
      <c r="D345" s="202"/>
      <c r="E345" s="347"/>
      <c r="F345" s="347"/>
      <c r="G345" s="357"/>
      <c r="H345" s="357"/>
      <c r="I345" s="357"/>
      <c r="J345" s="357"/>
      <c r="K345" s="357"/>
      <c r="L345" s="357"/>
      <c r="M345" s="357"/>
      <c r="N345" s="357"/>
      <c r="O345" s="357"/>
      <c r="P345" s="357"/>
      <c r="Q345" s="357"/>
      <c r="R345" s="357"/>
      <c r="S345" s="357"/>
      <c r="T345" s="357"/>
      <c r="U345" s="357"/>
      <c r="V345" s="357"/>
      <c r="W345" s="357"/>
      <c r="X345" s="357"/>
      <c r="Y345" s="357"/>
      <c r="Z345" s="357"/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7"/>
      <c r="AN345" s="357"/>
      <c r="AO345" s="357"/>
      <c r="AP345" s="357"/>
      <c r="AQ345" s="357"/>
    </row>
    <row r="346" spans="1:43" ht="9.75" customHeight="1">
      <c r="A346" s="202"/>
      <c r="B346" s="202"/>
      <c r="C346" s="202"/>
      <c r="D346" s="202"/>
      <c r="E346" s="347"/>
      <c r="F346" s="347"/>
      <c r="G346" s="357"/>
      <c r="H346" s="357"/>
      <c r="I346" s="357"/>
      <c r="J346" s="357"/>
      <c r="K346" s="357"/>
      <c r="L346" s="357"/>
      <c r="M346" s="357"/>
      <c r="N346" s="357"/>
      <c r="O346" s="357"/>
      <c r="P346" s="357"/>
      <c r="Q346" s="357"/>
      <c r="R346" s="357"/>
      <c r="S346" s="357"/>
      <c r="T346" s="357"/>
      <c r="U346" s="357"/>
      <c r="V346" s="357"/>
      <c r="W346" s="357"/>
      <c r="X346" s="357"/>
      <c r="Y346" s="357"/>
      <c r="Z346" s="357"/>
      <c r="AA346" s="357"/>
      <c r="AB346" s="357"/>
      <c r="AC346" s="357"/>
      <c r="AD346" s="357"/>
      <c r="AE346" s="357"/>
      <c r="AF346" s="357"/>
      <c r="AG346" s="357"/>
      <c r="AH346" s="357"/>
      <c r="AI346" s="357"/>
      <c r="AJ346" s="357"/>
      <c r="AK346" s="357"/>
      <c r="AL346" s="357"/>
      <c r="AM346" s="357"/>
      <c r="AN346" s="357"/>
      <c r="AO346" s="357"/>
      <c r="AP346" s="357"/>
      <c r="AQ346" s="357"/>
    </row>
    <row r="347" spans="1:43" ht="9.75" customHeight="1">
      <c r="A347" s="202"/>
      <c r="B347" s="202"/>
      <c r="C347" s="202"/>
      <c r="D347" s="202"/>
      <c r="E347" s="347"/>
      <c r="F347" s="347"/>
      <c r="G347" s="357"/>
      <c r="H347" s="357"/>
      <c r="I347" s="357"/>
      <c r="J347" s="357"/>
      <c r="K347" s="357"/>
      <c r="L347" s="357"/>
      <c r="M347" s="357"/>
      <c r="N347" s="357"/>
      <c r="O347" s="357"/>
      <c r="P347" s="357"/>
      <c r="Q347" s="357"/>
      <c r="R347" s="357"/>
      <c r="S347" s="357"/>
      <c r="T347" s="357"/>
      <c r="U347" s="357"/>
      <c r="V347" s="357"/>
      <c r="W347" s="357"/>
      <c r="X347" s="357"/>
      <c r="Y347" s="357"/>
      <c r="Z347" s="357"/>
      <c r="AA347" s="357"/>
      <c r="AB347" s="357"/>
      <c r="AC347" s="357"/>
      <c r="AD347" s="357"/>
      <c r="AE347" s="357"/>
      <c r="AF347" s="357"/>
      <c r="AG347" s="357"/>
      <c r="AH347" s="357"/>
      <c r="AI347" s="357"/>
      <c r="AJ347" s="357"/>
      <c r="AK347" s="357"/>
      <c r="AL347" s="357"/>
      <c r="AM347" s="357"/>
      <c r="AN347" s="357"/>
      <c r="AO347" s="357"/>
      <c r="AP347" s="357"/>
      <c r="AQ347" s="357"/>
    </row>
    <row r="348" spans="1:43" ht="9.75" customHeight="1">
      <c r="A348" s="202"/>
      <c r="B348" s="202"/>
      <c r="C348" s="202"/>
      <c r="D348" s="202"/>
      <c r="E348" s="347"/>
      <c r="F348" s="347"/>
      <c r="G348" s="357"/>
      <c r="H348" s="357"/>
      <c r="I348" s="357"/>
      <c r="J348" s="357"/>
      <c r="K348" s="357"/>
      <c r="L348" s="357"/>
      <c r="M348" s="357"/>
      <c r="N348" s="357"/>
      <c r="O348" s="357"/>
      <c r="P348" s="357"/>
      <c r="Q348" s="357"/>
      <c r="R348" s="357"/>
      <c r="S348" s="357"/>
      <c r="T348" s="357"/>
      <c r="U348" s="357"/>
      <c r="V348" s="357"/>
      <c r="W348" s="357"/>
      <c r="X348" s="357"/>
      <c r="Y348" s="357"/>
      <c r="Z348" s="357"/>
      <c r="AA348" s="357"/>
      <c r="AB348" s="357"/>
      <c r="AC348" s="357"/>
      <c r="AD348" s="357"/>
      <c r="AE348" s="357"/>
      <c r="AF348" s="357"/>
      <c r="AG348" s="357"/>
      <c r="AH348" s="357"/>
      <c r="AI348" s="357"/>
      <c r="AJ348" s="357"/>
      <c r="AK348" s="357"/>
      <c r="AL348" s="357"/>
      <c r="AM348" s="357"/>
      <c r="AN348" s="357"/>
      <c r="AO348" s="357"/>
      <c r="AP348" s="357"/>
      <c r="AQ348" s="357"/>
    </row>
    <row r="349" spans="1:43" ht="9.75" customHeight="1">
      <c r="A349" s="202"/>
      <c r="B349" s="202"/>
      <c r="C349" s="202"/>
      <c r="D349" s="202"/>
      <c r="E349" s="347"/>
      <c r="F349" s="347"/>
      <c r="G349" s="357"/>
      <c r="H349" s="357"/>
      <c r="I349" s="357"/>
      <c r="J349" s="357"/>
      <c r="K349" s="357"/>
      <c r="L349" s="357"/>
      <c r="M349" s="357"/>
      <c r="N349" s="357"/>
      <c r="O349" s="357"/>
      <c r="P349" s="357"/>
      <c r="Q349" s="357"/>
      <c r="R349" s="357"/>
      <c r="S349" s="357"/>
      <c r="T349" s="357"/>
      <c r="U349" s="357"/>
      <c r="V349" s="357"/>
      <c r="W349" s="357"/>
      <c r="X349" s="357"/>
      <c r="Y349" s="357"/>
      <c r="Z349" s="357"/>
      <c r="AA349" s="357"/>
      <c r="AB349" s="357"/>
      <c r="AC349" s="357"/>
      <c r="AD349" s="357"/>
      <c r="AE349" s="357"/>
      <c r="AF349" s="357"/>
      <c r="AG349" s="357"/>
      <c r="AH349" s="357"/>
      <c r="AI349" s="357"/>
      <c r="AJ349" s="357"/>
      <c r="AK349" s="357"/>
      <c r="AL349" s="357"/>
      <c r="AM349" s="357"/>
      <c r="AN349" s="357"/>
      <c r="AO349" s="357"/>
      <c r="AP349" s="357"/>
      <c r="AQ349" s="357"/>
    </row>
    <row r="350" spans="1:43" ht="9.75" customHeight="1">
      <c r="A350" s="202"/>
      <c r="B350" s="202"/>
      <c r="C350" s="202"/>
      <c r="D350" s="202"/>
      <c r="E350" s="347"/>
      <c r="F350" s="347"/>
      <c r="G350" s="357"/>
      <c r="H350" s="357"/>
      <c r="I350" s="357"/>
      <c r="J350" s="357"/>
      <c r="K350" s="357"/>
      <c r="L350" s="357"/>
      <c r="M350" s="357"/>
      <c r="N350" s="357"/>
      <c r="O350" s="357"/>
      <c r="P350" s="357"/>
      <c r="Q350" s="357"/>
      <c r="R350" s="357"/>
      <c r="S350" s="357"/>
      <c r="T350" s="357"/>
      <c r="U350" s="357"/>
      <c r="V350" s="357"/>
      <c r="W350" s="357"/>
      <c r="X350" s="357"/>
      <c r="Y350" s="357"/>
      <c r="Z350" s="357"/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7"/>
      <c r="AN350" s="357"/>
      <c r="AO350" s="357"/>
      <c r="AP350" s="357"/>
      <c r="AQ350" s="357"/>
    </row>
    <row r="351" spans="1:43" ht="9.75" customHeight="1">
      <c r="A351" s="202"/>
      <c r="B351" s="202"/>
      <c r="C351" s="202"/>
      <c r="D351" s="202"/>
      <c r="E351" s="347"/>
      <c r="F351" s="347"/>
      <c r="G351" s="357"/>
      <c r="H351" s="357"/>
      <c r="I351" s="357"/>
      <c r="J351" s="357"/>
      <c r="K351" s="357"/>
      <c r="L351" s="357"/>
      <c r="M351" s="357"/>
      <c r="N351" s="357"/>
      <c r="O351" s="357"/>
      <c r="P351" s="357"/>
      <c r="Q351" s="357"/>
      <c r="R351" s="357"/>
      <c r="S351" s="357"/>
      <c r="T351" s="357"/>
      <c r="U351" s="357"/>
      <c r="V351" s="357"/>
      <c r="W351" s="357"/>
      <c r="X351" s="357"/>
      <c r="Y351" s="357"/>
      <c r="Z351" s="357"/>
      <c r="AA351" s="357"/>
      <c r="AB351" s="357"/>
      <c r="AC351" s="357"/>
      <c r="AD351" s="357"/>
      <c r="AE351" s="357"/>
      <c r="AF351" s="357"/>
      <c r="AG351" s="357"/>
      <c r="AH351" s="357"/>
      <c r="AI351" s="357"/>
      <c r="AJ351" s="357"/>
      <c r="AK351" s="357"/>
      <c r="AL351" s="357"/>
      <c r="AM351" s="357"/>
      <c r="AN351" s="357"/>
      <c r="AO351" s="357"/>
      <c r="AP351" s="357"/>
      <c r="AQ351" s="357"/>
    </row>
    <row r="352" spans="1:43" ht="9.75" customHeight="1">
      <c r="A352" s="202"/>
      <c r="B352" s="202"/>
      <c r="C352" s="202"/>
      <c r="D352" s="202"/>
      <c r="E352" s="347"/>
      <c r="F352" s="347"/>
      <c r="G352" s="357"/>
      <c r="H352" s="357"/>
      <c r="I352" s="357"/>
      <c r="J352" s="357"/>
      <c r="K352" s="357"/>
      <c r="L352" s="357"/>
      <c r="M352" s="357"/>
      <c r="N352" s="357"/>
      <c r="O352" s="357"/>
      <c r="P352" s="357"/>
      <c r="Q352" s="357"/>
      <c r="R352" s="357"/>
      <c r="S352" s="357"/>
      <c r="T352" s="357"/>
      <c r="U352" s="357"/>
      <c r="V352" s="357"/>
      <c r="W352" s="357"/>
      <c r="X352" s="357"/>
      <c r="Y352" s="357"/>
      <c r="Z352" s="357"/>
      <c r="AA352" s="357"/>
      <c r="AB352" s="357"/>
      <c r="AC352" s="357"/>
      <c r="AD352" s="357"/>
      <c r="AE352" s="357"/>
      <c r="AF352" s="357"/>
      <c r="AG352" s="357"/>
      <c r="AH352" s="357"/>
      <c r="AI352" s="357"/>
      <c r="AJ352" s="357"/>
      <c r="AK352" s="357"/>
      <c r="AL352" s="357"/>
      <c r="AM352" s="357"/>
      <c r="AN352" s="357"/>
      <c r="AO352" s="357"/>
      <c r="AP352" s="357"/>
      <c r="AQ352" s="357"/>
    </row>
    <row r="353" spans="1:43" ht="9.75" customHeight="1">
      <c r="A353" s="202"/>
      <c r="B353" s="202"/>
      <c r="C353" s="202"/>
      <c r="D353" s="202"/>
      <c r="E353" s="347"/>
      <c r="F353" s="347"/>
      <c r="G353" s="357"/>
      <c r="H353" s="357"/>
      <c r="I353" s="357"/>
      <c r="J353" s="357"/>
      <c r="K353" s="357"/>
      <c r="L353" s="357"/>
      <c r="M353" s="357"/>
      <c r="N353" s="357"/>
      <c r="O353" s="357"/>
      <c r="P353" s="357"/>
      <c r="Q353" s="357"/>
      <c r="R353" s="357"/>
      <c r="S353" s="357"/>
      <c r="T353" s="357"/>
      <c r="U353" s="357"/>
      <c r="V353" s="357"/>
      <c r="W353" s="357"/>
      <c r="X353" s="357"/>
      <c r="Y353" s="357"/>
      <c r="Z353" s="357"/>
      <c r="AA353" s="357"/>
      <c r="AB353" s="357"/>
      <c r="AC353" s="357"/>
      <c r="AD353" s="357"/>
      <c r="AE353" s="357"/>
      <c r="AF353" s="357"/>
      <c r="AG353" s="357"/>
      <c r="AH353" s="357"/>
      <c r="AI353" s="357"/>
      <c r="AJ353" s="357"/>
      <c r="AK353" s="357"/>
      <c r="AL353" s="357"/>
      <c r="AM353" s="357"/>
      <c r="AN353" s="357"/>
      <c r="AO353" s="357"/>
      <c r="AP353" s="357"/>
      <c r="AQ353" s="357"/>
    </row>
    <row r="354" spans="1:43" ht="9.75" customHeight="1">
      <c r="A354" s="202"/>
      <c r="B354" s="202"/>
      <c r="C354" s="202"/>
      <c r="D354" s="202"/>
      <c r="E354" s="347"/>
      <c r="F354" s="347"/>
      <c r="G354" s="357"/>
      <c r="H354" s="357"/>
      <c r="I354" s="357"/>
      <c r="J354" s="357"/>
      <c r="K354" s="357"/>
      <c r="L354" s="357"/>
      <c r="M354" s="357"/>
      <c r="N354" s="357"/>
      <c r="O354" s="357"/>
      <c r="P354" s="357"/>
      <c r="Q354" s="357"/>
      <c r="R354" s="357"/>
      <c r="S354" s="357"/>
      <c r="T354" s="357"/>
      <c r="U354" s="357"/>
      <c r="V354" s="357"/>
      <c r="W354" s="357"/>
      <c r="X354" s="357"/>
      <c r="Y354" s="357"/>
      <c r="Z354" s="357"/>
      <c r="AA354" s="357"/>
      <c r="AB354" s="357"/>
      <c r="AC354" s="357"/>
      <c r="AD354" s="357"/>
      <c r="AE354" s="357"/>
      <c r="AF354" s="357"/>
      <c r="AG354" s="357"/>
      <c r="AH354" s="357"/>
      <c r="AI354" s="357"/>
      <c r="AJ354" s="357"/>
      <c r="AK354" s="357"/>
      <c r="AL354" s="357"/>
      <c r="AM354" s="357"/>
      <c r="AN354" s="357"/>
      <c r="AO354" s="357"/>
      <c r="AP354" s="357"/>
      <c r="AQ354" s="357"/>
    </row>
    <row r="355" spans="1:43" ht="9.75" customHeight="1">
      <c r="A355" s="202"/>
      <c r="B355" s="202"/>
      <c r="C355" s="202"/>
      <c r="D355" s="202"/>
      <c r="E355" s="347"/>
      <c r="F355" s="347"/>
      <c r="G355" s="357"/>
      <c r="H355" s="357"/>
      <c r="I355" s="357"/>
      <c r="J355" s="357"/>
      <c r="K355" s="357"/>
      <c r="L355" s="357"/>
      <c r="M355" s="357"/>
      <c r="N355" s="357"/>
      <c r="O355" s="357"/>
      <c r="P355" s="357"/>
      <c r="Q355" s="357"/>
      <c r="R355" s="357"/>
      <c r="S355" s="357"/>
      <c r="T355" s="357"/>
      <c r="U355" s="357"/>
      <c r="V355" s="357"/>
      <c r="W355" s="357"/>
      <c r="X355" s="357"/>
      <c r="Y355" s="357"/>
      <c r="Z355" s="357"/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7"/>
      <c r="AN355" s="357"/>
      <c r="AO355" s="357"/>
      <c r="AP355" s="357"/>
      <c r="AQ355" s="357"/>
    </row>
    <row r="356" spans="1:43" ht="9.75" customHeight="1">
      <c r="A356" s="202"/>
      <c r="B356" s="202"/>
      <c r="C356" s="202"/>
      <c r="D356" s="202"/>
      <c r="E356" s="347"/>
      <c r="F356" s="347"/>
      <c r="G356" s="357"/>
      <c r="H356" s="357"/>
      <c r="I356" s="357"/>
      <c r="J356" s="357"/>
      <c r="K356" s="357"/>
      <c r="L356" s="357"/>
      <c r="M356" s="357"/>
      <c r="N356" s="357"/>
      <c r="O356" s="357"/>
      <c r="P356" s="357"/>
      <c r="Q356" s="357"/>
      <c r="R356" s="357"/>
      <c r="S356" s="357"/>
      <c r="T356" s="357"/>
      <c r="U356" s="357"/>
      <c r="V356" s="357"/>
      <c r="W356" s="357"/>
      <c r="X356" s="357"/>
      <c r="Y356" s="357"/>
      <c r="Z356" s="357"/>
      <c r="AA356" s="357"/>
      <c r="AB356" s="357"/>
      <c r="AC356" s="357"/>
      <c r="AD356" s="357"/>
      <c r="AE356" s="357"/>
      <c r="AF356" s="357"/>
      <c r="AG356" s="357"/>
      <c r="AH356" s="357"/>
      <c r="AI356" s="357"/>
      <c r="AJ356" s="357"/>
      <c r="AK356" s="357"/>
      <c r="AL356" s="357"/>
      <c r="AM356" s="357"/>
      <c r="AN356" s="357"/>
      <c r="AO356" s="357"/>
      <c r="AP356" s="357"/>
      <c r="AQ356" s="357"/>
    </row>
    <row r="357" spans="1:43" ht="9.75" customHeight="1">
      <c r="A357" s="202"/>
      <c r="B357" s="202"/>
      <c r="C357" s="202"/>
      <c r="D357" s="202"/>
      <c r="E357" s="347"/>
      <c r="F357" s="347"/>
      <c r="G357" s="357"/>
      <c r="H357" s="357"/>
      <c r="I357" s="357"/>
      <c r="J357" s="357"/>
      <c r="K357" s="357"/>
      <c r="L357" s="357"/>
      <c r="M357" s="357"/>
      <c r="N357" s="357"/>
      <c r="O357" s="357"/>
      <c r="P357" s="357"/>
      <c r="Q357" s="357"/>
      <c r="R357" s="357"/>
      <c r="S357" s="357"/>
      <c r="T357" s="357"/>
      <c r="U357" s="357"/>
      <c r="V357" s="357"/>
      <c r="W357" s="357"/>
      <c r="X357" s="357"/>
      <c r="Y357" s="357"/>
      <c r="Z357" s="357"/>
      <c r="AA357" s="357"/>
      <c r="AB357" s="357"/>
      <c r="AC357" s="357"/>
      <c r="AD357" s="357"/>
      <c r="AE357" s="357"/>
      <c r="AF357" s="357"/>
      <c r="AG357" s="357"/>
      <c r="AH357" s="357"/>
      <c r="AI357" s="357"/>
      <c r="AJ357" s="357"/>
      <c r="AK357" s="357"/>
      <c r="AL357" s="357"/>
      <c r="AM357" s="357"/>
      <c r="AN357" s="357"/>
      <c r="AO357" s="357"/>
      <c r="AP357" s="357"/>
      <c r="AQ357" s="357"/>
    </row>
    <row r="358" spans="1:43" ht="9.75" customHeight="1">
      <c r="A358" s="202"/>
      <c r="B358" s="202"/>
      <c r="C358" s="202"/>
      <c r="D358" s="202"/>
      <c r="E358" s="347"/>
      <c r="F358" s="347"/>
      <c r="G358" s="357"/>
      <c r="H358" s="357"/>
      <c r="I358" s="357"/>
      <c r="J358" s="357"/>
      <c r="K358" s="357"/>
      <c r="L358" s="357"/>
      <c r="M358" s="357"/>
      <c r="N358" s="357"/>
      <c r="O358" s="357"/>
      <c r="P358" s="357"/>
      <c r="Q358" s="357"/>
      <c r="R358" s="357"/>
      <c r="S358" s="357"/>
      <c r="T358" s="357"/>
      <c r="U358" s="357"/>
      <c r="V358" s="357"/>
      <c r="W358" s="357"/>
      <c r="X358" s="357"/>
      <c r="Y358" s="357"/>
      <c r="Z358" s="357"/>
      <c r="AA358" s="357"/>
      <c r="AB358" s="357"/>
      <c r="AC358" s="357"/>
      <c r="AD358" s="357"/>
      <c r="AE358" s="357"/>
      <c r="AF358" s="357"/>
      <c r="AG358" s="357"/>
      <c r="AH358" s="357"/>
      <c r="AI358" s="357"/>
      <c r="AJ358" s="357"/>
      <c r="AK358" s="357"/>
      <c r="AL358" s="357"/>
      <c r="AM358" s="357"/>
      <c r="AN358" s="357"/>
      <c r="AO358" s="357"/>
      <c r="AP358" s="357"/>
      <c r="AQ358" s="357"/>
    </row>
    <row r="359" spans="1:43" ht="9.75" customHeight="1">
      <c r="A359" s="202"/>
      <c r="B359" s="202"/>
      <c r="C359" s="202"/>
      <c r="D359" s="202"/>
      <c r="E359" s="347"/>
      <c r="F359" s="347"/>
      <c r="G359" s="357"/>
      <c r="H359" s="357"/>
      <c r="I359" s="357"/>
      <c r="J359" s="357"/>
      <c r="K359" s="357"/>
      <c r="L359" s="357"/>
      <c r="M359" s="357"/>
      <c r="N359" s="357"/>
      <c r="O359" s="357"/>
      <c r="P359" s="357"/>
      <c r="Q359" s="357"/>
      <c r="R359" s="357"/>
      <c r="S359" s="357"/>
      <c r="T359" s="357"/>
      <c r="U359" s="357"/>
      <c r="V359" s="357"/>
      <c r="W359" s="357"/>
      <c r="X359" s="357"/>
      <c r="Y359" s="357"/>
      <c r="Z359" s="357"/>
      <c r="AA359" s="357"/>
      <c r="AB359" s="357"/>
      <c r="AC359" s="357"/>
      <c r="AD359" s="357"/>
      <c r="AE359" s="357"/>
      <c r="AF359" s="357"/>
      <c r="AG359" s="357"/>
      <c r="AH359" s="357"/>
      <c r="AI359" s="357"/>
      <c r="AJ359" s="357"/>
      <c r="AK359" s="357"/>
      <c r="AL359" s="357"/>
      <c r="AM359" s="357"/>
      <c r="AN359" s="357"/>
      <c r="AO359" s="357"/>
      <c r="AP359" s="357"/>
      <c r="AQ359" s="357"/>
    </row>
    <row r="360" spans="1:43" ht="9.75" customHeight="1">
      <c r="A360" s="202"/>
      <c r="B360" s="202"/>
      <c r="C360" s="202"/>
      <c r="D360" s="202"/>
      <c r="E360" s="347"/>
      <c r="F360" s="347"/>
      <c r="G360" s="357"/>
      <c r="H360" s="357"/>
      <c r="I360" s="357"/>
      <c r="J360" s="357"/>
      <c r="K360" s="357"/>
      <c r="L360" s="357"/>
      <c r="M360" s="357"/>
      <c r="N360" s="357"/>
      <c r="O360" s="357"/>
      <c r="P360" s="357"/>
      <c r="Q360" s="357"/>
      <c r="R360" s="357"/>
      <c r="S360" s="357"/>
      <c r="T360" s="357"/>
      <c r="U360" s="357"/>
      <c r="V360" s="357"/>
      <c r="W360" s="357"/>
      <c r="X360" s="357"/>
      <c r="Y360" s="357"/>
      <c r="Z360" s="357"/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7"/>
      <c r="AN360" s="357"/>
      <c r="AO360" s="357"/>
      <c r="AP360" s="357"/>
      <c r="AQ360" s="357"/>
    </row>
    <row r="361" spans="1:43" ht="9.75" customHeight="1">
      <c r="A361" s="202"/>
      <c r="B361" s="202"/>
      <c r="C361" s="202"/>
      <c r="D361" s="202"/>
      <c r="E361" s="347"/>
      <c r="F361" s="347"/>
      <c r="G361" s="357"/>
      <c r="H361" s="357"/>
      <c r="I361" s="357"/>
      <c r="J361" s="357"/>
      <c r="K361" s="357"/>
      <c r="L361" s="357"/>
      <c r="M361" s="357"/>
      <c r="N361" s="357"/>
      <c r="O361" s="357"/>
      <c r="P361" s="357"/>
      <c r="Q361" s="357"/>
      <c r="R361" s="357"/>
      <c r="S361" s="357"/>
      <c r="T361" s="357"/>
      <c r="U361" s="357"/>
      <c r="V361" s="357"/>
      <c r="W361" s="357"/>
      <c r="X361" s="357"/>
      <c r="Y361" s="357"/>
      <c r="Z361" s="357"/>
      <c r="AA361" s="357"/>
      <c r="AB361" s="357"/>
      <c r="AC361" s="357"/>
      <c r="AD361" s="357"/>
      <c r="AE361" s="357"/>
      <c r="AF361" s="357"/>
      <c r="AG361" s="357"/>
      <c r="AH361" s="357"/>
      <c r="AI361" s="357"/>
      <c r="AJ361" s="357"/>
      <c r="AK361" s="357"/>
      <c r="AL361" s="357"/>
      <c r="AM361" s="357"/>
      <c r="AN361" s="357"/>
      <c r="AO361" s="357"/>
      <c r="AP361" s="357"/>
      <c r="AQ361" s="357"/>
    </row>
    <row r="362" spans="1:43" ht="9.75" customHeight="1">
      <c r="A362" s="202"/>
      <c r="B362" s="202"/>
      <c r="C362" s="202"/>
      <c r="D362" s="202"/>
      <c r="E362" s="347"/>
      <c r="F362" s="347"/>
      <c r="G362" s="357"/>
      <c r="H362" s="357"/>
      <c r="I362" s="357"/>
      <c r="J362" s="357"/>
      <c r="K362" s="357"/>
      <c r="L362" s="357"/>
      <c r="M362" s="357"/>
      <c r="N362" s="357"/>
      <c r="O362" s="357"/>
      <c r="P362" s="357"/>
      <c r="Q362" s="357"/>
      <c r="R362" s="357"/>
      <c r="S362" s="357"/>
      <c r="T362" s="357"/>
      <c r="U362" s="357"/>
      <c r="V362" s="357"/>
      <c r="W362" s="357"/>
      <c r="X362" s="357"/>
      <c r="Y362" s="357"/>
      <c r="Z362" s="357"/>
      <c r="AA362" s="357"/>
      <c r="AB362" s="357"/>
      <c r="AC362" s="357"/>
      <c r="AD362" s="357"/>
      <c r="AE362" s="357"/>
      <c r="AF362" s="357"/>
      <c r="AG362" s="357"/>
      <c r="AH362" s="357"/>
      <c r="AI362" s="357"/>
      <c r="AJ362" s="357"/>
      <c r="AK362" s="357"/>
      <c r="AL362" s="357"/>
      <c r="AM362" s="357"/>
      <c r="AN362" s="357"/>
      <c r="AO362" s="357"/>
      <c r="AP362" s="357"/>
      <c r="AQ362" s="357"/>
    </row>
    <row r="363" spans="1:43" ht="9.75" customHeight="1">
      <c r="A363" s="202"/>
      <c r="B363" s="202"/>
      <c r="C363" s="202"/>
      <c r="D363" s="202"/>
      <c r="E363" s="347"/>
      <c r="F363" s="347"/>
      <c r="G363" s="357"/>
      <c r="H363" s="357"/>
      <c r="I363" s="357"/>
      <c r="J363" s="357"/>
      <c r="K363" s="357"/>
      <c r="L363" s="357"/>
      <c r="M363" s="357"/>
      <c r="N363" s="357"/>
      <c r="O363" s="357"/>
      <c r="P363" s="357"/>
      <c r="Q363" s="357"/>
      <c r="R363" s="357"/>
      <c r="S363" s="357"/>
      <c r="T363" s="357"/>
      <c r="U363" s="357"/>
      <c r="V363" s="357"/>
      <c r="W363" s="357"/>
      <c r="X363" s="357"/>
      <c r="Y363" s="357"/>
      <c r="Z363" s="357"/>
      <c r="AA363" s="357"/>
      <c r="AB363" s="357"/>
      <c r="AC363" s="357"/>
      <c r="AD363" s="357"/>
      <c r="AE363" s="357"/>
      <c r="AF363" s="357"/>
      <c r="AG363" s="357"/>
      <c r="AH363" s="357"/>
      <c r="AI363" s="357"/>
      <c r="AJ363" s="357"/>
      <c r="AK363" s="357"/>
      <c r="AL363" s="357"/>
      <c r="AM363" s="357"/>
      <c r="AN363" s="357"/>
      <c r="AO363" s="357"/>
      <c r="AP363" s="357"/>
      <c r="AQ363" s="357"/>
    </row>
    <row r="364" spans="1:43" ht="9.75" customHeight="1">
      <c r="A364" s="202"/>
      <c r="B364" s="202"/>
      <c r="C364" s="202"/>
      <c r="D364" s="202"/>
      <c r="E364" s="347"/>
      <c r="F364" s="347"/>
      <c r="G364" s="357"/>
      <c r="H364" s="357"/>
      <c r="I364" s="357"/>
      <c r="J364" s="357"/>
      <c r="K364" s="357"/>
      <c r="L364" s="357"/>
      <c r="M364" s="357"/>
      <c r="N364" s="357"/>
      <c r="O364" s="357"/>
      <c r="P364" s="357"/>
      <c r="Q364" s="357"/>
      <c r="R364" s="357"/>
      <c r="S364" s="357"/>
      <c r="T364" s="357"/>
      <c r="U364" s="357"/>
      <c r="V364" s="357"/>
      <c r="W364" s="357"/>
      <c r="X364" s="357"/>
      <c r="Y364" s="357"/>
      <c r="Z364" s="357"/>
      <c r="AA364" s="357"/>
      <c r="AB364" s="357"/>
      <c r="AC364" s="357"/>
      <c r="AD364" s="357"/>
      <c r="AE364" s="357"/>
      <c r="AF364" s="357"/>
      <c r="AG364" s="357"/>
      <c r="AH364" s="357"/>
      <c r="AI364" s="357"/>
      <c r="AJ364" s="357"/>
      <c r="AK364" s="357"/>
      <c r="AL364" s="357"/>
      <c r="AM364" s="357"/>
      <c r="AN364" s="357"/>
      <c r="AO364" s="357"/>
      <c r="AP364" s="357"/>
      <c r="AQ364" s="357"/>
    </row>
    <row r="365" spans="1:43" ht="9.75" customHeight="1">
      <c r="A365" s="202"/>
      <c r="B365" s="202"/>
      <c r="C365" s="202"/>
      <c r="D365" s="202"/>
      <c r="E365" s="347"/>
      <c r="F365" s="347"/>
      <c r="G365" s="357"/>
      <c r="H365" s="357"/>
      <c r="I365" s="357"/>
      <c r="J365" s="357"/>
      <c r="K365" s="357"/>
      <c r="L365" s="357"/>
      <c r="M365" s="357"/>
      <c r="N365" s="357"/>
      <c r="O365" s="357"/>
      <c r="P365" s="357"/>
      <c r="Q365" s="357"/>
      <c r="R365" s="357"/>
      <c r="S365" s="357"/>
      <c r="T365" s="357"/>
      <c r="U365" s="357"/>
      <c r="V365" s="357"/>
      <c r="W365" s="357"/>
      <c r="X365" s="357"/>
      <c r="Y365" s="357"/>
      <c r="Z365" s="357"/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7"/>
      <c r="AN365" s="357"/>
      <c r="AO365" s="357"/>
      <c r="AP365" s="357"/>
      <c r="AQ365" s="357"/>
    </row>
    <row r="366" spans="1:43" ht="9.75" customHeight="1">
      <c r="A366" s="202"/>
      <c r="B366" s="202"/>
      <c r="C366" s="202"/>
      <c r="D366" s="202"/>
      <c r="E366" s="347"/>
      <c r="F366" s="347"/>
      <c r="G366" s="357"/>
      <c r="H366" s="357"/>
      <c r="I366" s="357"/>
      <c r="J366" s="357"/>
      <c r="K366" s="357"/>
      <c r="L366" s="357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7"/>
      <c r="AA366" s="357"/>
      <c r="AB366" s="357"/>
      <c r="AC366" s="357"/>
      <c r="AD366" s="357"/>
      <c r="AE366" s="357"/>
      <c r="AF366" s="357"/>
      <c r="AG366" s="357"/>
      <c r="AH366" s="357"/>
      <c r="AI366" s="357"/>
      <c r="AJ366" s="357"/>
      <c r="AK366" s="357"/>
      <c r="AL366" s="357"/>
      <c r="AM366" s="357"/>
      <c r="AN366" s="357"/>
      <c r="AO366" s="357"/>
      <c r="AP366" s="357"/>
      <c r="AQ366" s="357"/>
    </row>
    <row r="367" spans="1:43" ht="9.75" customHeight="1">
      <c r="A367" s="202"/>
      <c r="B367" s="202"/>
      <c r="C367" s="202"/>
      <c r="D367" s="202"/>
      <c r="E367" s="347"/>
      <c r="F367" s="347"/>
      <c r="G367" s="357"/>
      <c r="H367" s="357"/>
      <c r="I367" s="357"/>
      <c r="J367" s="357"/>
      <c r="K367" s="357"/>
      <c r="L367" s="357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7"/>
      <c r="AA367" s="357"/>
      <c r="AB367" s="357"/>
      <c r="AC367" s="357"/>
      <c r="AD367" s="357"/>
      <c r="AE367" s="357"/>
      <c r="AF367" s="357"/>
      <c r="AG367" s="357"/>
      <c r="AH367" s="357"/>
      <c r="AI367" s="357"/>
      <c r="AJ367" s="357"/>
      <c r="AK367" s="357"/>
      <c r="AL367" s="357"/>
      <c r="AM367" s="357"/>
      <c r="AN367" s="357"/>
      <c r="AO367" s="357"/>
      <c r="AP367" s="357"/>
      <c r="AQ367" s="357"/>
    </row>
    <row r="368" spans="1:43" ht="9.75" customHeight="1">
      <c r="A368" s="202"/>
      <c r="B368" s="202"/>
      <c r="C368" s="202"/>
      <c r="D368" s="202"/>
      <c r="E368" s="347"/>
      <c r="F368" s="347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57"/>
      <c r="AK368" s="357"/>
      <c r="AL368" s="357"/>
      <c r="AM368" s="357"/>
      <c r="AN368" s="357"/>
      <c r="AO368" s="357"/>
      <c r="AP368" s="357"/>
      <c r="AQ368" s="357"/>
    </row>
    <row r="369" spans="1:43" ht="9.75" customHeight="1">
      <c r="A369" s="202"/>
      <c r="B369" s="202"/>
      <c r="C369" s="202"/>
      <c r="D369" s="202"/>
      <c r="E369" s="347"/>
      <c r="F369" s="347"/>
      <c r="G369" s="357"/>
      <c r="H369" s="357"/>
      <c r="I369" s="357"/>
      <c r="J369" s="357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57"/>
      <c r="AK369" s="357"/>
      <c r="AL369" s="357"/>
      <c r="AM369" s="357"/>
      <c r="AN369" s="357"/>
      <c r="AO369" s="357"/>
      <c r="AP369" s="357"/>
      <c r="AQ369" s="357"/>
    </row>
    <row r="370" spans="1:43" ht="9.75" customHeight="1">
      <c r="A370" s="202"/>
      <c r="B370" s="202"/>
      <c r="C370" s="202"/>
      <c r="D370" s="202"/>
      <c r="E370" s="347"/>
      <c r="F370" s="347"/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7"/>
      <c r="AA370" s="357"/>
      <c r="AB370" s="357"/>
      <c r="AC370" s="357"/>
      <c r="AD370" s="357"/>
      <c r="AE370" s="357"/>
      <c r="AF370" s="357"/>
      <c r="AG370" s="357"/>
      <c r="AH370" s="357"/>
      <c r="AI370" s="357"/>
      <c r="AJ370" s="357"/>
      <c r="AK370" s="357"/>
      <c r="AL370" s="357"/>
      <c r="AM370" s="357"/>
      <c r="AN370" s="357"/>
      <c r="AO370" s="357"/>
      <c r="AP370" s="357"/>
      <c r="AQ370" s="357"/>
    </row>
    <row r="371" spans="1:43" ht="9.75" customHeight="1">
      <c r="A371" s="202"/>
      <c r="B371" s="202"/>
      <c r="C371" s="202"/>
      <c r="D371" s="202"/>
      <c r="E371" s="347"/>
      <c r="F371" s="347"/>
      <c r="G371" s="357"/>
      <c r="H371" s="357"/>
      <c r="I371" s="357"/>
      <c r="J371" s="357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7"/>
      <c r="AA371" s="357"/>
      <c r="AB371" s="357"/>
      <c r="AC371" s="357"/>
      <c r="AD371" s="357"/>
      <c r="AE371" s="357"/>
      <c r="AF371" s="357"/>
      <c r="AG371" s="357"/>
      <c r="AH371" s="357"/>
      <c r="AI371" s="357"/>
      <c r="AJ371" s="357"/>
      <c r="AK371" s="357"/>
      <c r="AL371" s="357"/>
      <c r="AM371" s="357"/>
      <c r="AN371" s="357"/>
      <c r="AO371" s="357"/>
      <c r="AP371" s="357"/>
      <c r="AQ371" s="357"/>
    </row>
    <row r="372" spans="1:43" ht="9.75" customHeight="1">
      <c r="A372" s="202"/>
      <c r="B372" s="202"/>
      <c r="C372" s="202"/>
      <c r="D372" s="202"/>
      <c r="E372" s="347"/>
      <c r="F372" s="347"/>
      <c r="G372" s="357"/>
      <c r="H372" s="357"/>
      <c r="I372" s="357"/>
      <c r="J372" s="357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57"/>
      <c r="AK372" s="357"/>
      <c r="AL372" s="357"/>
      <c r="AM372" s="357"/>
      <c r="AN372" s="357"/>
      <c r="AO372" s="357"/>
      <c r="AP372" s="357"/>
      <c r="AQ372" s="357"/>
    </row>
    <row r="373" spans="1:43" ht="9.75" customHeight="1">
      <c r="A373" s="202"/>
      <c r="B373" s="202"/>
      <c r="C373" s="202"/>
      <c r="D373" s="202"/>
      <c r="E373" s="347"/>
      <c r="F373" s="347"/>
      <c r="G373" s="357"/>
      <c r="H373" s="357"/>
      <c r="I373" s="357"/>
      <c r="J373" s="357"/>
      <c r="K373" s="357"/>
      <c r="L373" s="357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7"/>
      <c r="AA373" s="357"/>
      <c r="AB373" s="357"/>
      <c r="AC373" s="357"/>
      <c r="AD373" s="357"/>
      <c r="AE373" s="357"/>
      <c r="AF373" s="357"/>
      <c r="AG373" s="357"/>
      <c r="AH373" s="357"/>
      <c r="AI373" s="357"/>
      <c r="AJ373" s="357"/>
      <c r="AK373" s="357"/>
      <c r="AL373" s="357"/>
      <c r="AM373" s="357"/>
      <c r="AN373" s="357"/>
      <c r="AO373" s="357"/>
      <c r="AP373" s="357"/>
      <c r="AQ373" s="357"/>
    </row>
    <row r="374" spans="1:43" ht="9.75" customHeight="1">
      <c r="A374" s="202"/>
      <c r="B374" s="202"/>
      <c r="C374" s="202"/>
      <c r="D374" s="202"/>
      <c r="E374" s="347"/>
      <c r="F374" s="347"/>
      <c r="G374" s="357"/>
      <c r="H374" s="357"/>
      <c r="I374" s="357"/>
      <c r="J374" s="357"/>
      <c r="K374" s="357"/>
      <c r="L374" s="357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7"/>
      <c r="AA374" s="357"/>
      <c r="AB374" s="357"/>
      <c r="AC374" s="357"/>
      <c r="AD374" s="357"/>
      <c r="AE374" s="357"/>
      <c r="AF374" s="357"/>
      <c r="AG374" s="357"/>
      <c r="AH374" s="357"/>
      <c r="AI374" s="357"/>
      <c r="AJ374" s="357"/>
      <c r="AK374" s="357"/>
      <c r="AL374" s="357"/>
      <c r="AM374" s="357"/>
      <c r="AN374" s="357"/>
      <c r="AO374" s="357"/>
      <c r="AP374" s="357"/>
      <c r="AQ374" s="357"/>
    </row>
    <row r="375" spans="1:43" ht="9.75" customHeight="1">
      <c r="A375" s="202"/>
      <c r="B375" s="202"/>
      <c r="C375" s="202"/>
      <c r="D375" s="202"/>
      <c r="E375" s="347"/>
      <c r="F375" s="347"/>
      <c r="G375" s="357"/>
      <c r="H375" s="357"/>
      <c r="I375" s="357"/>
      <c r="J375" s="357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7"/>
      <c r="AA375" s="357"/>
      <c r="AB375" s="357"/>
      <c r="AC375" s="357"/>
      <c r="AD375" s="357"/>
      <c r="AE375" s="357"/>
      <c r="AF375" s="357"/>
      <c r="AG375" s="357"/>
      <c r="AH375" s="357"/>
      <c r="AI375" s="357"/>
      <c r="AJ375" s="357"/>
      <c r="AK375" s="357"/>
      <c r="AL375" s="357"/>
      <c r="AM375" s="357"/>
      <c r="AN375" s="357"/>
      <c r="AO375" s="357"/>
      <c r="AP375" s="357"/>
      <c r="AQ375" s="357"/>
    </row>
    <row r="376" spans="1:43" ht="9.75" customHeight="1">
      <c r="A376" s="202"/>
      <c r="B376" s="202"/>
      <c r="C376" s="202"/>
      <c r="D376" s="202"/>
      <c r="E376" s="347"/>
      <c r="F376" s="347"/>
      <c r="G376" s="357"/>
      <c r="H376" s="357"/>
      <c r="I376" s="357"/>
      <c r="J376" s="357"/>
      <c r="K376" s="357"/>
      <c r="L376" s="357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7"/>
      <c r="AA376" s="357"/>
      <c r="AB376" s="357"/>
      <c r="AC376" s="357"/>
      <c r="AD376" s="357"/>
      <c r="AE376" s="357"/>
      <c r="AF376" s="357"/>
      <c r="AG376" s="357"/>
      <c r="AH376" s="357"/>
      <c r="AI376" s="357"/>
      <c r="AJ376" s="357"/>
      <c r="AK376" s="357"/>
      <c r="AL376" s="357"/>
      <c r="AM376" s="357"/>
      <c r="AN376" s="357"/>
      <c r="AO376" s="357"/>
      <c r="AP376" s="357"/>
      <c r="AQ376" s="357"/>
    </row>
    <row r="377" spans="1:43" ht="9.75" customHeight="1">
      <c r="A377" s="202"/>
      <c r="B377" s="202"/>
      <c r="C377" s="202"/>
      <c r="D377" s="202"/>
      <c r="E377" s="347"/>
      <c r="F377" s="347"/>
      <c r="G377" s="357"/>
      <c r="H377" s="357"/>
      <c r="I377" s="357"/>
      <c r="J377" s="357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7"/>
      <c r="AA377" s="357"/>
      <c r="AB377" s="357"/>
      <c r="AC377" s="357"/>
      <c r="AD377" s="357"/>
      <c r="AE377" s="357"/>
      <c r="AF377" s="357"/>
      <c r="AG377" s="357"/>
      <c r="AH377" s="357"/>
      <c r="AI377" s="357"/>
      <c r="AJ377" s="357"/>
      <c r="AK377" s="357"/>
      <c r="AL377" s="357"/>
      <c r="AM377" s="357"/>
      <c r="AN377" s="357"/>
      <c r="AO377" s="357"/>
      <c r="AP377" s="357"/>
      <c r="AQ377" s="357"/>
    </row>
    <row r="378" spans="1:43" ht="9.75" customHeight="1">
      <c r="A378" s="202"/>
      <c r="B378" s="202"/>
      <c r="C378" s="202"/>
      <c r="D378" s="202"/>
      <c r="E378" s="347"/>
      <c r="F378" s="347"/>
      <c r="G378" s="357"/>
      <c r="H378" s="357"/>
      <c r="I378" s="357"/>
      <c r="J378" s="357"/>
      <c r="K378" s="357"/>
      <c r="L378" s="357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7"/>
      <c r="AA378" s="357"/>
      <c r="AB378" s="357"/>
      <c r="AC378" s="357"/>
      <c r="AD378" s="357"/>
      <c r="AE378" s="357"/>
      <c r="AF378" s="357"/>
      <c r="AG378" s="357"/>
      <c r="AH378" s="357"/>
      <c r="AI378" s="357"/>
      <c r="AJ378" s="357"/>
      <c r="AK378" s="357"/>
      <c r="AL378" s="357"/>
      <c r="AM378" s="357"/>
      <c r="AN378" s="357"/>
      <c r="AO378" s="357"/>
      <c r="AP378" s="357"/>
      <c r="AQ378" s="357"/>
    </row>
    <row r="379" spans="1:43" ht="9.75" customHeight="1">
      <c r="A379" s="202"/>
      <c r="B379" s="202"/>
      <c r="C379" s="202"/>
      <c r="D379" s="202"/>
      <c r="E379" s="347"/>
      <c r="F379" s="347"/>
      <c r="G379" s="357"/>
      <c r="H379" s="357"/>
      <c r="I379" s="357"/>
      <c r="J379" s="357"/>
      <c r="K379" s="357"/>
      <c r="L379" s="357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7"/>
      <c r="AA379" s="357"/>
      <c r="AB379" s="357"/>
      <c r="AC379" s="357"/>
      <c r="AD379" s="357"/>
      <c r="AE379" s="357"/>
      <c r="AF379" s="357"/>
      <c r="AG379" s="357"/>
      <c r="AH379" s="357"/>
      <c r="AI379" s="357"/>
      <c r="AJ379" s="357"/>
      <c r="AK379" s="357"/>
      <c r="AL379" s="357"/>
      <c r="AM379" s="357"/>
      <c r="AN379" s="357"/>
      <c r="AO379" s="357"/>
      <c r="AP379" s="357"/>
      <c r="AQ379" s="357"/>
    </row>
    <row r="380" spans="1:43" ht="9.75" customHeight="1">
      <c r="A380" s="202"/>
      <c r="B380" s="202"/>
      <c r="C380" s="202"/>
      <c r="D380" s="202"/>
      <c r="E380" s="347"/>
      <c r="F380" s="347"/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7"/>
      <c r="AA380" s="357"/>
      <c r="AB380" s="357"/>
      <c r="AC380" s="357"/>
      <c r="AD380" s="357"/>
      <c r="AE380" s="357"/>
      <c r="AF380" s="357"/>
      <c r="AG380" s="357"/>
      <c r="AH380" s="357"/>
      <c r="AI380" s="357"/>
      <c r="AJ380" s="357"/>
      <c r="AK380" s="357"/>
      <c r="AL380" s="357"/>
      <c r="AM380" s="357"/>
      <c r="AN380" s="357"/>
      <c r="AO380" s="357"/>
      <c r="AP380" s="357"/>
      <c r="AQ380" s="357"/>
    </row>
    <row r="381" spans="1:43" ht="9.75" customHeight="1">
      <c r="A381" s="202"/>
      <c r="B381" s="202"/>
      <c r="C381" s="202"/>
      <c r="D381" s="202"/>
      <c r="E381" s="347"/>
      <c r="F381" s="347"/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7"/>
      <c r="AA381" s="357"/>
      <c r="AB381" s="357"/>
      <c r="AC381" s="357"/>
      <c r="AD381" s="357"/>
      <c r="AE381" s="357"/>
      <c r="AF381" s="357"/>
      <c r="AG381" s="357"/>
      <c r="AH381" s="357"/>
      <c r="AI381" s="357"/>
      <c r="AJ381" s="357"/>
      <c r="AK381" s="357"/>
      <c r="AL381" s="357"/>
      <c r="AM381" s="357"/>
      <c r="AN381" s="357"/>
      <c r="AO381" s="357"/>
      <c r="AP381" s="357"/>
      <c r="AQ381" s="357"/>
    </row>
    <row r="382" spans="1:43" ht="9.75" customHeight="1">
      <c r="A382" s="202"/>
      <c r="B382" s="202"/>
      <c r="C382" s="202"/>
      <c r="D382" s="202"/>
      <c r="E382" s="347"/>
      <c r="F382" s="347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7"/>
      <c r="AF382" s="357"/>
      <c r="AG382" s="357"/>
      <c r="AH382" s="357"/>
      <c r="AI382" s="357"/>
      <c r="AJ382" s="357"/>
      <c r="AK382" s="357"/>
      <c r="AL382" s="357"/>
      <c r="AM382" s="357"/>
      <c r="AN382" s="357"/>
      <c r="AO382" s="357"/>
      <c r="AP382" s="357"/>
      <c r="AQ382" s="357"/>
    </row>
    <row r="383" spans="1:43" ht="9.75" customHeight="1">
      <c r="A383" s="202"/>
      <c r="B383" s="202"/>
      <c r="C383" s="202"/>
      <c r="D383" s="202"/>
      <c r="E383" s="347"/>
      <c r="F383" s="347"/>
      <c r="G383" s="357"/>
      <c r="H383" s="357"/>
      <c r="I383" s="357"/>
      <c r="J383" s="357"/>
      <c r="K383" s="357"/>
      <c r="L383" s="357"/>
      <c r="M383" s="357"/>
      <c r="N383" s="357"/>
      <c r="O383" s="357"/>
      <c r="P383" s="357"/>
      <c r="Q383" s="357"/>
      <c r="R383" s="357"/>
      <c r="S383" s="357"/>
      <c r="T383" s="357"/>
      <c r="U383" s="357"/>
      <c r="V383" s="357"/>
      <c r="W383" s="357"/>
      <c r="X383" s="357"/>
      <c r="Y383" s="357"/>
      <c r="Z383" s="357"/>
      <c r="AA383" s="357"/>
      <c r="AB383" s="357"/>
      <c r="AC383" s="357"/>
      <c r="AD383" s="357"/>
      <c r="AE383" s="357"/>
      <c r="AF383" s="357"/>
      <c r="AG383" s="357"/>
      <c r="AH383" s="357"/>
      <c r="AI383" s="357"/>
      <c r="AJ383" s="357"/>
      <c r="AK383" s="357"/>
      <c r="AL383" s="357"/>
      <c r="AM383" s="357"/>
      <c r="AN383" s="357"/>
      <c r="AO383" s="357"/>
      <c r="AP383" s="357"/>
      <c r="AQ383" s="357"/>
    </row>
    <row r="384" spans="1:43" ht="9.75" customHeight="1">
      <c r="A384" s="202"/>
      <c r="B384" s="202"/>
      <c r="C384" s="202"/>
      <c r="D384" s="202"/>
      <c r="E384" s="347"/>
      <c r="F384" s="347"/>
      <c r="G384" s="357"/>
      <c r="H384" s="357"/>
      <c r="I384" s="357"/>
      <c r="J384" s="357"/>
      <c r="K384" s="357"/>
      <c r="L384" s="357"/>
      <c r="M384" s="357"/>
      <c r="N384" s="357"/>
      <c r="O384" s="357"/>
      <c r="P384" s="357"/>
      <c r="Q384" s="357"/>
      <c r="R384" s="357"/>
      <c r="S384" s="357"/>
      <c r="T384" s="357"/>
      <c r="U384" s="357"/>
      <c r="V384" s="357"/>
      <c r="W384" s="357"/>
      <c r="X384" s="357"/>
      <c r="Y384" s="357"/>
      <c r="Z384" s="357"/>
      <c r="AA384" s="357"/>
      <c r="AB384" s="357"/>
      <c r="AC384" s="357"/>
      <c r="AD384" s="357"/>
      <c r="AE384" s="357"/>
      <c r="AF384" s="357"/>
      <c r="AG384" s="357"/>
      <c r="AH384" s="357"/>
      <c r="AI384" s="357"/>
      <c r="AJ384" s="357"/>
      <c r="AK384" s="357"/>
      <c r="AL384" s="357"/>
      <c r="AM384" s="357"/>
      <c r="AN384" s="357"/>
      <c r="AO384" s="357"/>
      <c r="AP384" s="357"/>
      <c r="AQ384" s="357"/>
    </row>
    <row r="385" spans="1:43" ht="9.75" customHeight="1">
      <c r="A385" s="202"/>
      <c r="B385" s="202"/>
      <c r="C385" s="202"/>
      <c r="D385" s="202"/>
      <c r="E385" s="347"/>
      <c r="F385" s="347"/>
      <c r="G385" s="357"/>
      <c r="H385" s="357"/>
      <c r="I385" s="357"/>
      <c r="J385" s="357"/>
      <c r="K385" s="357"/>
      <c r="L385" s="357"/>
      <c r="M385" s="357"/>
      <c r="N385" s="357"/>
      <c r="O385" s="357"/>
      <c r="P385" s="357"/>
      <c r="Q385" s="357"/>
      <c r="R385" s="357"/>
      <c r="S385" s="357"/>
      <c r="T385" s="357"/>
      <c r="U385" s="357"/>
      <c r="V385" s="357"/>
      <c r="W385" s="357"/>
      <c r="X385" s="357"/>
      <c r="Y385" s="357"/>
      <c r="Z385" s="357"/>
      <c r="AA385" s="357"/>
      <c r="AB385" s="357"/>
      <c r="AC385" s="357"/>
      <c r="AD385" s="357"/>
      <c r="AE385" s="357"/>
      <c r="AF385" s="357"/>
      <c r="AG385" s="357"/>
      <c r="AH385" s="357"/>
      <c r="AI385" s="357"/>
      <c r="AJ385" s="357"/>
      <c r="AK385" s="357"/>
      <c r="AL385" s="357"/>
      <c r="AM385" s="357"/>
      <c r="AN385" s="357"/>
      <c r="AO385" s="357"/>
      <c r="AP385" s="357"/>
      <c r="AQ385" s="357"/>
    </row>
    <row r="386" spans="1:43" ht="9.75" customHeight="1">
      <c r="A386" s="202"/>
      <c r="B386" s="202"/>
      <c r="C386" s="202"/>
      <c r="D386" s="202"/>
      <c r="E386" s="347"/>
      <c r="F386" s="347"/>
      <c r="G386" s="357"/>
      <c r="H386" s="357"/>
      <c r="I386" s="357"/>
      <c r="J386" s="357"/>
      <c r="K386" s="357"/>
      <c r="L386" s="357"/>
      <c r="M386" s="357"/>
      <c r="N386" s="357"/>
      <c r="O386" s="357"/>
      <c r="P386" s="357"/>
      <c r="Q386" s="357"/>
      <c r="R386" s="357"/>
      <c r="S386" s="357"/>
      <c r="T386" s="357"/>
      <c r="U386" s="357"/>
      <c r="V386" s="357"/>
      <c r="W386" s="357"/>
      <c r="X386" s="357"/>
      <c r="Y386" s="357"/>
      <c r="Z386" s="357"/>
      <c r="AA386" s="357"/>
      <c r="AB386" s="357"/>
      <c r="AC386" s="357"/>
      <c r="AD386" s="357"/>
      <c r="AE386" s="357"/>
      <c r="AF386" s="357"/>
      <c r="AG386" s="357"/>
      <c r="AH386" s="357"/>
      <c r="AI386" s="357"/>
      <c r="AJ386" s="357"/>
      <c r="AK386" s="357"/>
      <c r="AL386" s="357"/>
      <c r="AM386" s="357"/>
      <c r="AN386" s="357"/>
      <c r="AO386" s="357"/>
      <c r="AP386" s="357"/>
      <c r="AQ386" s="357"/>
    </row>
    <row r="387" spans="1:43" ht="9.75" customHeight="1">
      <c r="A387" s="202"/>
      <c r="B387" s="202"/>
      <c r="C387" s="202"/>
      <c r="D387" s="202"/>
      <c r="E387" s="347"/>
      <c r="F387" s="347"/>
      <c r="G387" s="357"/>
      <c r="H387" s="357"/>
      <c r="I387" s="357"/>
      <c r="J387" s="357"/>
      <c r="K387" s="357"/>
      <c r="L387" s="357"/>
      <c r="M387" s="357"/>
      <c r="N387" s="357"/>
      <c r="O387" s="357"/>
      <c r="P387" s="357"/>
      <c r="Q387" s="357"/>
      <c r="R387" s="357"/>
      <c r="S387" s="357"/>
      <c r="T387" s="357"/>
      <c r="U387" s="357"/>
      <c r="V387" s="357"/>
      <c r="W387" s="357"/>
      <c r="X387" s="357"/>
      <c r="Y387" s="357"/>
      <c r="Z387" s="357"/>
      <c r="AA387" s="357"/>
      <c r="AB387" s="357"/>
      <c r="AC387" s="357"/>
      <c r="AD387" s="357"/>
      <c r="AE387" s="357"/>
      <c r="AF387" s="357"/>
      <c r="AG387" s="357"/>
      <c r="AH387" s="357"/>
      <c r="AI387" s="357"/>
      <c r="AJ387" s="357"/>
      <c r="AK387" s="357"/>
      <c r="AL387" s="357"/>
      <c r="AM387" s="357"/>
      <c r="AN387" s="357"/>
      <c r="AO387" s="357"/>
      <c r="AP387" s="357"/>
      <c r="AQ387" s="357"/>
    </row>
    <row r="388" spans="1:43" ht="9.75" customHeight="1">
      <c r="A388" s="202"/>
      <c r="B388" s="202"/>
      <c r="C388" s="202"/>
      <c r="D388" s="202"/>
      <c r="E388" s="347"/>
      <c r="F388" s="347"/>
      <c r="G388" s="357"/>
      <c r="H388" s="357"/>
      <c r="I388" s="357"/>
      <c r="J388" s="357"/>
      <c r="K388" s="357"/>
      <c r="L388" s="357"/>
      <c r="M388" s="357"/>
      <c r="N388" s="357"/>
      <c r="O388" s="357"/>
      <c r="P388" s="357"/>
      <c r="Q388" s="357"/>
      <c r="R388" s="357"/>
      <c r="S388" s="357"/>
      <c r="T388" s="357"/>
      <c r="U388" s="357"/>
      <c r="V388" s="357"/>
      <c r="W388" s="357"/>
      <c r="X388" s="357"/>
      <c r="Y388" s="357"/>
      <c r="Z388" s="357"/>
      <c r="AA388" s="357"/>
      <c r="AB388" s="357"/>
      <c r="AC388" s="357"/>
      <c r="AD388" s="357"/>
      <c r="AE388" s="357"/>
      <c r="AF388" s="357"/>
      <c r="AG388" s="357"/>
      <c r="AH388" s="357"/>
      <c r="AI388" s="357"/>
      <c r="AJ388" s="357"/>
      <c r="AK388" s="357"/>
      <c r="AL388" s="357"/>
      <c r="AM388" s="357"/>
      <c r="AN388" s="357"/>
      <c r="AO388" s="357"/>
      <c r="AP388" s="357"/>
      <c r="AQ388" s="357"/>
    </row>
    <row r="389" spans="1:43" ht="9.75" customHeight="1">
      <c r="A389" s="202"/>
      <c r="B389" s="202"/>
      <c r="C389" s="202"/>
      <c r="D389" s="202"/>
      <c r="E389" s="347"/>
      <c r="F389" s="347"/>
      <c r="G389" s="357"/>
      <c r="H389" s="357"/>
      <c r="I389" s="357"/>
      <c r="J389" s="357"/>
      <c r="K389" s="357"/>
      <c r="L389" s="357"/>
      <c r="M389" s="357"/>
      <c r="N389" s="357"/>
      <c r="O389" s="357"/>
      <c r="P389" s="357"/>
      <c r="Q389" s="357"/>
      <c r="R389" s="357"/>
      <c r="S389" s="357"/>
      <c r="T389" s="357"/>
      <c r="U389" s="357"/>
      <c r="V389" s="357"/>
      <c r="W389" s="357"/>
      <c r="X389" s="357"/>
      <c r="Y389" s="357"/>
      <c r="Z389" s="357"/>
      <c r="AA389" s="357"/>
      <c r="AB389" s="357"/>
      <c r="AC389" s="357"/>
      <c r="AD389" s="357"/>
      <c r="AE389" s="357"/>
      <c r="AF389" s="357"/>
      <c r="AG389" s="357"/>
      <c r="AH389" s="357"/>
      <c r="AI389" s="357"/>
      <c r="AJ389" s="357"/>
      <c r="AK389" s="357"/>
      <c r="AL389" s="357"/>
      <c r="AM389" s="357"/>
      <c r="AN389" s="357"/>
      <c r="AO389" s="357"/>
      <c r="AP389" s="357"/>
      <c r="AQ389" s="357"/>
    </row>
    <row r="390" spans="1:43" ht="9.75" customHeight="1">
      <c r="A390" s="202"/>
      <c r="B390" s="202"/>
      <c r="C390" s="202"/>
      <c r="D390" s="202"/>
      <c r="E390" s="347"/>
      <c r="F390" s="347"/>
      <c r="G390" s="357"/>
      <c r="H390" s="357"/>
      <c r="I390" s="357"/>
      <c r="J390" s="357"/>
      <c r="K390" s="357"/>
      <c r="L390" s="357"/>
      <c r="M390" s="357"/>
      <c r="N390" s="357"/>
      <c r="O390" s="357"/>
      <c r="P390" s="357"/>
      <c r="Q390" s="357"/>
      <c r="R390" s="357"/>
      <c r="S390" s="357"/>
      <c r="T390" s="357"/>
      <c r="U390" s="357"/>
      <c r="V390" s="357"/>
      <c r="W390" s="357"/>
      <c r="X390" s="357"/>
      <c r="Y390" s="357"/>
      <c r="Z390" s="357"/>
      <c r="AA390" s="357"/>
      <c r="AB390" s="357"/>
      <c r="AC390" s="357"/>
      <c r="AD390" s="357"/>
      <c r="AE390" s="357"/>
      <c r="AF390" s="357"/>
      <c r="AG390" s="357"/>
      <c r="AH390" s="357"/>
      <c r="AI390" s="357"/>
      <c r="AJ390" s="357"/>
      <c r="AK390" s="357"/>
      <c r="AL390" s="357"/>
      <c r="AM390" s="357"/>
      <c r="AN390" s="357"/>
      <c r="AO390" s="357"/>
      <c r="AP390" s="357"/>
      <c r="AQ390" s="357"/>
    </row>
    <row r="391" spans="1:43" ht="9.75" customHeight="1">
      <c r="A391" s="202"/>
      <c r="B391" s="202"/>
      <c r="C391" s="202"/>
      <c r="D391" s="202"/>
      <c r="E391" s="347"/>
      <c r="F391" s="347"/>
      <c r="G391" s="357"/>
      <c r="H391" s="357"/>
      <c r="I391" s="357"/>
      <c r="J391" s="357"/>
      <c r="K391" s="357"/>
      <c r="L391" s="357"/>
      <c r="M391" s="357"/>
      <c r="N391" s="357"/>
      <c r="O391" s="357"/>
      <c r="P391" s="357"/>
      <c r="Q391" s="357"/>
      <c r="R391" s="357"/>
      <c r="S391" s="357"/>
      <c r="T391" s="357"/>
      <c r="U391" s="357"/>
      <c r="V391" s="357"/>
      <c r="W391" s="357"/>
      <c r="X391" s="357"/>
      <c r="Y391" s="357"/>
      <c r="Z391" s="357"/>
      <c r="AA391" s="357"/>
      <c r="AB391" s="357"/>
      <c r="AC391" s="357"/>
      <c r="AD391" s="357"/>
      <c r="AE391" s="357"/>
      <c r="AF391" s="357"/>
      <c r="AG391" s="357"/>
      <c r="AH391" s="357"/>
      <c r="AI391" s="357"/>
      <c r="AJ391" s="357"/>
      <c r="AK391" s="357"/>
      <c r="AL391" s="357"/>
      <c r="AM391" s="357"/>
      <c r="AN391" s="357"/>
      <c r="AO391" s="357"/>
      <c r="AP391" s="357"/>
      <c r="AQ391" s="357"/>
    </row>
    <row r="392" spans="1:43" ht="9.75" customHeight="1">
      <c r="A392" s="202"/>
      <c r="B392" s="202"/>
      <c r="C392" s="202"/>
      <c r="D392" s="202"/>
      <c r="E392" s="347"/>
      <c r="F392" s="347"/>
      <c r="G392" s="357"/>
      <c r="H392" s="357"/>
      <c r="I392" s="357"/>
      <c r="J392" s="357"/>
      <c r="K392" s="357"/>
      <c r="L392" s="357"/>
      <c r="M392" s="357"/>
      <c r="N392" s="357"/>
      <c r="O392" s="357"/>
      <c r="P392" s="357"/>
      <c r="Q392" s="357"/>
      <c r="R392" s="357"/>
      <c r="S392" s="357"/>
      <c r="T392" s="357"/>
      <c r="U392" s="357"/>
      <c r="V392" s="357"/>
      <c r="W392" s="357"/>
      <c r="X392" s="357"/>
      <c r="Y392" s="357"/>
      <c r="Z392" s="357"/>
      <c r="AA392" s="357"/>
      <c r="AB392" s="357"/>
      <c r="AC392" s="357"/>
      <c r="AD392" s="357"/>
      <c r="AE392" s="357"/>
      <c r="AF392" s="357"/>
      <c r="AG392" s="357"/>
      <c r="AH392" s="357"/>
      <c r="AI392" s="357"/>
      <c r="AJ392" s="357"/>
      <c r="AK392" s="357"/>
      <c r="AL392" s="357"/>
      <c r="AM392" s="357"/>
      <c r="AN392" s="357"/>
      <c r="AO392" s="357"/>
      <c r="AP392" s="357"/>
      <c r="AQ392" s="357"/>
    </row>
    <row r="393" spans="1:43" ht="9.75" customHeight="1">
      <c r="A393" s="202"/>
      <c r="B393" s="202"/>
      <c r="C393" s="202"/>
      <c r="D393" s="202"/>
      <c r="E393" s="347"/>
      <c r="F393" s="347"/>
      <c r="G393" s="357"/>
      <c r="H393" s="357"/>
      <c r="I393" s="357"/>
      <c r="J393" s="357"/>
      <c r="K393" s="357"/>
      <c r="L393" s="357"/>
      <c r="M393" s="357"/>
      <c r="N393" s="357"/>
      <c r="O393" s="357"/>
      <c r="P393" s="357"/>
      <c r="Q393" s="357"/>
      <c r="R393" s="357"/>
      <c r="S393" s="357"/>
      <c r="T393" s="357"/>
      <c r="U393" s="357"/>
      <c r="V393" s="357"/>
      <c r="W393" s="357"/>
      <c r="X393" s="357"/>
      <c r="Y393" s="357"/>
      <c r="Z393" s="357"/>
      <c r="AA393" s="357"/>
      <c r="AB393" s="357"/>
      <c r="AC393" s="357"/>
      <c r="AD393" s="357"/>
      <c r="AE393" s="357"/>
      <c r="AF393" s="357"/>
      <c r="AG393" s="357"/>
      <c r="AH393" s="357"/>
      <c r="AI393" s="357"/>
      <c r="AJ393" s="357"/>
      <c r="AK393" s="357"/>
      <c r="AL393" s="357"/>
      <c r="AM393" s="357"/>
      <c r="AN393" s="357"/>
      <c r="AO393" s="357"/>
      <c r="AP393" s="357"/>
      <c r="AQ393" s="357"/>
    </row>
    <row r="394" spans="1:43" ht="9.75" customHeight="1">
      <c r="A394" s="202"/>
      <c r="B394" s="202"/>
      <c r="C394" s="202"/>
      <c r="D394" s="202"/>
      <c r="E394" s="347"/>
      <c r="F394" s="347"/>
      <c r="G394" s="357"/>
      <c r="H394" s="357"/>
      <c r="I394" s="357"/>
      <c r="J394" s="357"/>
      <c r="K394" s="357"/>
      <c r="L394" s="357"/>
      <c r="M394" s="357"/>
      <c r="N394" s="357"/>
      <c r="O394" s="357"/>
      <c r="P394" s="357"/>
      <c r="Q394" s="357"/>
      <c r="R394" s="357"/>
      <c r="S394" s="357"/>
      <c r="T394" s="357"/>
      <c r="U394" s="357"/>
      <c r="V394" s="357"/>
      <c r="W394" s="357"/>
      <c r="X394" s="357"/>
      <c r="Y394" s="357"/>
      <c r="Z394" s="357"/>
      <c r="AA394" s="357"/>
      <c r="AB394" s="357"/>
      <c r="AC394" s="357"/>
      <c r="AD394" s="357"/>
      <c r="AE394" s="357"/>
      <c r="AF394" s="357"/>
      <c r="AG394" s="357"/>
      <c r="AH394" s="357"/>
      <c r="AI394" s="357"/>
      <c r="AJ394" s="357"/>
      <c r="AK394" s="357"/>
      <c r="AL394" s="357"/>
      <c r="AM394" s="357"/>
      <c r="AN394" s="357"/>
      <c r="AO394" s="357"/>
      <c r="AP394" s="357"/>
      <c r="AQ394" s="357"/>
    </row>
    <row r="395" spans="1:43" ht="9.75" customHeight="1">
      <c r="A395" s="202"/>
      <c r="B395" s="202"/>
      <c r="C395" s="202"/>
      <c r="D395" s="202"/>
      <c r="E395" s="347"/>
      <c r="F395" s="347"/>
      <c r="G395" s="357"/>
      <c r="H395" s="357"/>
      <c r="I395" s="357"/>
      <c r="J395" s="357"/>
      <c r="K395" s="357"/>
      <c r="L395" s="357"/>
      <c r="M395" s="357"/>
      <c r="N395" s="357"/>
      <c r="O395" s="357"/>
      <c r="P395" s="357"/>
      <c r="Q395" s="357"/>
      <c r="R395" s="357"/>
      <c r="S395" s="357"/>
      <c r="T395" s="357"/>
      <c r="U395" s="357"/>
      <c r="V395" s="357"/>
      <c r="W395" s="357"/>
      <c r="X395" s="357"/>
      <c r="Y395" s="357"/>
      <c r="Z395" s="357"/>
      <c r="AA395" s="357"/>
      <c r="AB395" s="357"/>
      <c r="AC395" s="357"/>
      <c r="AD395" s="357"/>
      <c r="AE395" s="357"/>
      <c r="AF395" s="357"/>
      <c r="AG395" s="357"/>
      <c r="AH395" s="357"/>
      <c r="AI395" s="357"/>
      <c r="AJ395" s="357"/>
      <c r="AK395" s="357"/>
      <c r="AL395" s="357"/>
      <c r="AM395" s="357"/>
      <c r="AN395" s="357"/>
      <c r="AO395" s="357"/>
      <c r="AP395" s="357"/>
      <c r="AQ395" s="357"/>
    </row>
    <row r="396" spans="1:43" ht="9.75" customHeight="1">
      <c r="A396" s="202"/>
      <c r="B396" s="202"/>
      <c r="C396" s="202"/>
      <c r="D396" s="202"/>
      <c r="E396" s="347"/>
      <c r="F396" s="347"/>
      <c r="G396" s="357"/>
      <c r="H396" s="357"/>
      <c r="I396" s="357"/>
      <c r="J396" s="357"/>
      <c r="K396" s="357"/>
      <c r="L396" s="357"/>
      <c r="M396" s="357"/>
      <c r="N396" s="357"/>
      <c r="O396" s="357"/>
      <c r="P396" s="357"/>
      <c r="Q396" s="357"/>
      <c r="R396" s="357"/>
      <c r="S396" s="357"/>
      <c r="T396" s="357"/>
      <c r="U396" s="357"/>
      <c r="V396" s="357"/>
      <c r="W396" s="357"/>
      <c r="X396" s="357"/>
      <c r="Y396" s="357"/>
      <c r="Z396" s="357"/>
      <c r="AA396" s="357"/>
      <c r="AB396" s="357"/>
      <c r="AC396" s="357"/>
      <c r="AD396" s="357"/>
      <c r="AE396" s="357"/>
      <c r="AF396" s="357"/>
      <c r="AG396" s="357"/>
      <c r="AH396" s="357"/>
      <c r="AI396" s="357"/>
      <c r="AJ396" s="357"/>
      <c r="AK396" s="357"/>
      <c r="AL396" s="357"/>
      <c r="AM396" s="357"/>
      <c r="AN396" s="357"/>
      <c r="AO396" s="357"/>
      <c r="AP396" s="357"/>
      <c r="AQ396" s="357"/>
    </row>
    <row r="397" spans="1:43" ht="9.75" customHeight="1">
      <c r="A397" s="202"/>
      <c r="B397" s="202"/>
      <c r="C397" s="202"/>
      <c r="D397" s="202"/>
      <c r="E397" s="347"/>
      <c r="F397" s="347"/>
      <c r="G397" s="357"/>
      <c r="H397" s="357"/>
      <c r="I397" s="357"/>
      <c r="J397" s="357"/>
      <c r="K397" s="357"/>
      <c r="L397" s="357"/>
      <c r="M397" s="357"/>
      <c r="N397" s="357"/>
      <c r="O397" s="357"/>
      <c r="P397" s="357"/>
      <c r="Q397" s="357"/>
      <c r="R397" s="357"/>
      <c r="S397" s="357"/>
      <c r="T397" s="357"/>
      <c r="U397" s="357"/>
      <c r="V397" s="357"/>
      <c r="W397" s="357"/>
      <c r="X397" s="357"/>
      <c r="Y397" s="357"/>
      <c r="Z397" s="357"/>
      <c r="AA397" s="357"/>
      <c r="AB397" s="357"/>
      <c r="AC397" s="357"/>
      <c r="AD397" s="357"/>
      <c r="AE397" s="357"/>
      <c r="AF397" s="357"/>
      <c r="AG397" s="357"/>
      <c r="AH397" s="357"/>
      <c r="AI397" s="357"/>
      <c r="AJ397" s="357"/>
      <c r="AK397" s="357"/>
      <c r="AL397" s="357"/>
      <c r="AM397" s="357"/>
      <c r="AN397" s="357"/>
      <c r="AO397" s="357"/>
      <c r="AP397" s="357"/>
      <c r="AQ397" s="357"/>
    </row>
    <row r="398" spans="1:43" ht="9.75" customHeight="1">
      <c r="A398" s="202"/>
      <c r="B398" s="202"/>
      <c r="C398" s="202"/>
      <c r="D398" s="202"/>
      <c r="E398" s="347"/>
      <c r="F398" s="347"/>
      <c r="G398" s="357"/>
      <c r="H398" s="357"/>
      <c r="I398" s="357"/>
      <c r="J398" s="357"/>
      <c r="K398" s="357"/>
      <c r="L398" s="357"/>
      <c r="M398" s="357"/>
      <c r="N398" s="357"/>
      <c r="O398" s="357"/>
      <c r="P398" s="357"/>
      <c r="Q398" s="357"/>
      <c r="R398" s="357"/>
      <c r="S398" s="357"/>
      <c r="T398" s="357"/>
      <c r="U398" s="357"/>
      <c r="V398" s="357"/>
      <c r="W398" s="357"/>
      <c r="X398" s="357"/>
      <c r="Y398" s="357"/>
      <c r="Z398" s="357"/>
      <c r="AA398" s="357"/>
      <c r="AB398" s="357"/>
      <c r="AC398" s="357"/>
      <c r="AD398" s="357"/>
      <c r="AE398" s="357"/>
      <c r="AF398" s="357"/>
      <c r="AG398" s="357"/>
      <c r="AH398" s="357"/>
      <c r="AI398" s="357"/>
      <c r="AJ398" s="357"/>
      <c r="AK398" s="357"/>
      <c r="AL398" s="357"/>
      <c r="AM398" s="357"/>
      <c r="AN398" s="357"/>
      <c r="AO398" s="357"/>
      <c r="AP398" s="357"/>
      <c r="AQ398" s="357"/>
    </row>
    <row r="399" spans="1:43" ht="9.75" customHeight="1">
      <c r="A399" s="202"/>
      <c r="B399" s="202"/>
      <c r="C399" s="202"/>
      <c r="D399" s="202"/>
      <c r="E399" s="347"/>
      <c r="F399" s="347"/>
      <c r="G399" s="357"/>
      <c r="H399" s="357"/>
      <c r="I399" s="357"/>
      <c r="J399" s="357"/>
      <c r="K399" s="357"/>
      <c r="L399" s="357"/>
      <c r="M399" s="357"/>
      <c r="N399" s="357"/>
      <c r="O399" s="357"/>
      <c r="P399" s="357"/>
      <c r="Q399" s="357"/>
      <c r="R399" s="357"/>
      <c r="S399" s="357"/>
      <c r="T399" s="357"/>
      <c r="U399" s="357"/>
      <c r="V399" s="357"/>
      <c r="W399" s="357"/>
      <c r="X399" s="357"/>
      <c r="Y399" s="357"/>
      <c r="Z399" s="357"/>
      <c r="AA399" s="357"/>
      <c r="AB399" s="357"/>
      <c r="AC399" s="357"/>
      <c r="AD399" s="357"/>
      <c r="AE399" s="357"/>
      <c r="AF399" s="357"/>
      <c r="AG399" s="357"/>
      <c r="AH399" s="357"/>
      <c r="AI399" s="357"/>
      <c r="AJ399" s="357"/>
      <c r="AK399" s="357"/>
      <c r="AL399" s="357"/>
      <c r="AM399" s="357"/>
      <c r="AN399" s="357"/>
      <c r="AO399" s="357"/>
      <c r="AP399" s="357"/>
      <c r="AQ399" s="357"/>
    </row>
    <row r="400" spans="1:43" ht="9.75" customHeight="1">
      <c r="A400" s="202"/>
      <c r="B400" s="202"/>
      <c r="C400" s="202"/>
      <c r="D400" s="202"/>
      <c r="E400" s="347"/>
      <c r="F400" s="347"/>
      <c r="G400" s="357"/>
      <c r="H400" s="357"/>
      <c r="I400" s="357"/>
      <c r="J400" s="357"/>
      <c r="K400" s="357"/>
      <c r="L400" s="357"/>
      <c r="M400" s="357"/>
      <c r="N400" s="357"/>
      <c r="O400" s="357"/>
      <c r="P400" s="357"/>
      <c r="Q400" s="357"/>
      <c r="R400" s="357"/>
      <c r="S400" s="357"/>
      <c r="T400" s="357"/>
      <c r="U400" s="357"/>
      <c r="V400" s="357"/>
      <c r="W400" s="357"/>
      <c r="X400" s="357"/>
      <c r="Y400" s="357"/>
      <c r="Z400" s="357"/>
      <c r="AA400" s="357"/>
      <c r="AB400" s="357"/>
      <c r="AC400" s="357"/>
      <c r="AD400" s="357"/>
      <c r="AE400" s="357"/>
      <c r="AF400" s="357"/>
      <c r="AG400" s="357"/>
      <c r="AH400" s="357"/>
      <c r="AI400" s="357"/>
      <c r="AJ400" s="357"/>
      <c r="AK400" s="357"/>
      <c r="AL400" s="357"/>
      <c r="AM400" s="357"/>
      <c r="AN400" s="357"/>
      <c r="AO400" s="357"/>
      <c r="AP400" s="357"/>
      <c r="AQ400" s="357"/>
    </row>
    <row r="401" spans="1:43" ht="9.75" customHeight="1">
      <c r="A401" s="202"/>
      <c r="B401" s="202"/>
      <c r="C401" s="202"/>
      <c r="D401" s="202"/>
      <c r="E401" s="347"/>
      <c r="F401" s="347"/>
      <c r="G401" s="357"/>
      <c r="H401" s="357"/>
      <c r="I401" s="357"/>
      <c r="J401" s="357"/>
      <c r="K401" s="357"/>
      <c r="L401" s="357"/>
      <c r="M401" s="357"/>
      <c r="N401" s="357"/>
      <c r="O401" s="357"/>
      <c r="P401" s="357"/>
      <c r="Q401" s="357"/>
      <c r="R401" s="357"/>
      <c r="S401" s="357"/>
      <c r="T401" s="357"/>
      <c r="U401" s="357"/>
      <c r="V401" s="357"/>
      <c r="W401" s="357"/>
      <c r="X401" s="357"/>
      <c r="Y401" s="357"/>
      <c r="Z401" s="357"/>
      <c r="AA401" s="357"/>
      <c r="AB401" s="357"/>
      <c r="AC401" s="357"/>
      <c r="AD401" s="357"/>
      <c r="AE401" s="357"/>
      <c r="AF401" s="357"/>
      <c r="AG401" s="357"/>
      <c r="AH401" s="357"/>
      <c r="AI401" s="357"/>
      <c r="AJ401" s="357"/>
      <c r="AK401" s="357"/>
      <c r="AL401" s="357"/>
      <c r="AM401" s="357"/>
      <c r="AN401" s="357"/>
      <c r="AO401" s="357"/>
      <c r="AP401" s="357"/>
      <c r="AQ401" s="357"/>
    </row>
    <row r="402" spans="1:43" ht="9.75" customHeight="1">
      <c r="A402" s="202"/>
      <c r="B402" s="202"/>
      <c r="C402" s="202"/>
      <c r="D402" s="202"/>
      <c r="E402" s="347"/>
      <c r="F402" s="347"/>
      <c r="G402" s="357"/>
      <c r="H402" s="357"/>
      <c r="I402" s="357"/>
      <c r="J402" s="357"/>
      <c r="K402" s="357"/>
      <c r="L402" s="357"/>
      <c r="M402" s="357"/>
      <c r="N402" s="357"/>
      <c r="O402" s="357"/>
      <c r="P402" s="357"/>
      <c r="Q402" s="357"/>
      <c r="R402" s="357"/>
      <c r="S402" s="357"/>
      <c r="T402" s="357"/>
      <c r="U402" s="357"/>
      <c r="V402" s="357"/>
      <c r="W402" s="357"/>
      <c r="X402" s="357"/>
      <c r="Y402" s="357"/>
      <c r="Z402" s="357"/>
      <c r="AA402" s="357"/>
      <c r="AB402" s="357"/>
      <c r="AC402" s="357"/>
      <c r="AD402" s="357"/>
      <c r="AE402" s="357"/>
      <c r="AF402" s="357"/>
      <c r="AG402" s="357"/>
      <c r="AH402" s="357"/>
      <c r="AI402" s="357"/>
      <c r="AJ402" s="357"/>
      <c r="AK402" s="357"/>
      <c r="AL402" s="357"/>
      <c r="AM402" s="357"/>
      <c r="AN402" s="357"/>
      <c r="AO402" s="357"/>
      <c r="AP402" s="357"/>
      <c r="AQ402" s="357"/>
    </row>
    <row r="403" spans="1:43" ht="9.75" customHeight="1">
      <c r="A403" s="202"/>
      <c r="B403" s="202"/>
      <c r="C403" s="202"/>
      <c r="D403" s="202"/>
      <c r="E403" s="347"/>
      <c r="F403" s="347"/>
      <c r="G403" s="357"/>
      <c r="H403" s="357"/>
      <c r="I403" s="357"/>
      <c r="J403" s="357"/>
      <c r="K403" s="357"/>
      <c r="L403" s="357"/>
      <c r="M403" s="357"/>
      <c r="N403" s="357"/>
      <c r="O403" s="357"/>
      <c r="P403" s="357"/>
      <c r="Q403" s="357"/>
      <c r="R403" s="357"/>
      <c r="S403" s="357"/>
      <c r="T403" s="357"/>
      <c r="U403" s="357"/>
      <c r="V403" s="357"/>
      <c r="W403" s="357"/>
      <c r="X403" s="357"/>
      <c r="Y403" s="357"/>
      <c r="Z403" s="357"/>
      <c r="AA403" s="357"/>
      <c r="AB403" s="357"/>
      <c r="AC403" s="357"/>
      <c r="AD403" s="357"/>
      <c r="AE403" s="357"/>
      <c r="AF403" s="357"/>
      <c r="AG403" s="357"/>
      <c r="AH403" s="357"/>
      <c r="AI403" s="357"/>
      <c r="AJ403" s="357"/>
      <c r="AK403" s="357"/>
      <c r="AL403" s="357"/>
      <c r="AM403" s="357"/>
      <c r="AN403" s="357"/>
      <c r="AO403" s="357"/>
      <c r="AP403" s="357"/>
      <c r="AQ403" s="357"/>
    </row>
    <row r="404" spans="1:43" ht="9.75" customHeight="1">
      <c r="A404" s="202"/>
      <c r="B404" s="202"/>
      <c r="C404" s="202"/>
      <c r="D404" s="202"/>
      <c r="E404" s="347"/>
      <c r="F404" s="347"/>
      <c r="G404" s="357"/>
      <c r="H404" s="357"/>
      <c r="I404" s="357"/>
      <c r="J404" s="357"/>
      <c r="K404" s="357"/>
      <c r="L404" s="357"/>
      <c r="M404" s="357"/>
      <c r="N404" s="357"/>
      <c r="O404" s="357"/>
      <c r="P404" s="357"/>
      <c r="Q404" s="357"/>
      <c r="R404" s="357"/>
      <c r="S404" s="357"/>
      <c r="T404" s="357"/>
      <c r="U404" s="357"/>
      <c r="V404" s="357"/>
      <c r="W404" s="357"/>
      <c r="X404" s="357"/>
      <c r="Y404" s="357"/>
      <c r="Z404" s="357"/>
      <c r="AA404" s="357"/>
      <c r="AB404" s="357"/>
      <c r="AC404" s="357"/>
      <c r="AD404" s="357"/>
      <c r="AE404" s="357"/>
      <c r="AF404" s="357"/>
      <c r="AG404" s="357"/>
      <c r="AH404" s="357"/>
      <c r="AI404" s="357"/>
      <c r="AJ404" s="357"/>
      <c r="AK404" s="357"/>
      <c r="AL404" s="357"/>
      <c r="AM404" s="357"/>
      <c r="AN404" s="357"/>
      <c r="AO404" s="357"/>
      <c r="AP404" s="357"/>
      <c r="AQ404" s="357"/>
    </row>
    <row r="405" spans="1:43" ht="9.75" customHeight="1">
      <c r="A405" s="202"/>
      <c r="B405" s="202"/>
      <c r="C405" s="202"/>
      <c r="D405" s="202"/>
      <c r="E405" s="347"/>
      <c r="F405" s="347"/>
      <c r="G405" s="357"/>
      <c r="H405" s="357"/>
      <c r="I405" s="357"/>
      <c r="J405" s="357"/>
      <c r="K405" s="357"/>
      <c r="L405" s="357"/>
      <c r="M405" s="357"/>
      <c r="N405" s="357"/>
      <c r="O405" s="357"/>
      <c r="P405" s="357"/>
      <c r="Q405" s="357"/>
      <c r="R405" s="357"/>
      <c r="S405" s="357"/>
      <c r="T405" s="357"/>
      <c r="U405" s="357"/>
      <c r="V405" s="357"/>
      <c r="W405" s="357"/>
      <c r="X405" s="357"/>
      <c r="Y405" s="357"/>
      <c r="Z405" s="357"/>
      <c r="AA405" s="357"/>
      <c r="AB405" s="357"/>
      <c r="AC405" s="357"/>
      <c r="AD405" s="357"/>
      <c r="AE405" s="357"/>
      <c r="AF405" s="357"/>
      <c r="AG405" s="357"/>
      <c r="AH405" s="357"/>
      <c r="AI405" s="357"/>
      <c r="AJ405" s="357"/>
      <c r="AK405" s="357"/>
      <c r="AL405" s="357"/>
      <c r="AM405" s="357"/>
      <c r="AN405" s="357"/>
      <c r="AO405" s="357"/>
      <c r="AP405" s="357"/>
      <c r="AQ405" s="357"/>
    </row>
    <row r="406" spans="1:43" ht="9.75" customHeight="1">
      <c r="A406" s="202"/>
      <c r="B406" s="202"/>
      <c r="C406" s="202"/>
      <c r="D406" s="202"/>
      <c r="E406" s="347"/>
      <c r="F406" s="347"/>
      <c r="G406" s="357"/>
      <c r="H406" s="357"/>
      <c r="I406" s="357"/>
      <c r="J406" s="357"/>
      <c r="K406" s="357"/>
      <c r="L406" s="357"/>
      <c r="M406" s="357"/>
      <c r="N406" s="357"/>
      <c r="O406" s="357"/>
      <c r="P406" s="357"/>
      <c r="Q406" s="357"/>
      <c r="R406" s="357"/>
      <c r="S406" s="357"/>
      <c r="T406" s="357"/>
      <c r="U406" s="357"/>
      <c r="V406" s="357"/>
      <c r="W406" s="357"/>
      <c r="X406" s="357"/>
      <c r="Y406" s="357"/>
      <c r="Z406" s="357"/>
      <c r="AA406" s="357"/>
      <c r="AB406" s="357"/>
      <c r="AC406" s="357"/>
      <c r="AD406" s="357"/>
      <c r="AE406" s="357"/>
      <c r="AF406" s="357"/>
      <c r="AG406" s="357"/>
      <c r="AH406" s="357"/>
      <c r="AI406" s="357"/>
      <c r="AJ406" s="357"/>
      <c r="AK406" s="357"/>
      <c r="AL406" s="357"/>
      <c r="AM406" s="357"/>
      <c r="AN406" s="357"/>
      <c r="AO406" s="357"/>
      <c r="AP406" s="357"/>
      <c r="AQ406" s="357"/>
    </row>
    <row r="407" spans="1:43" ht="9.75" customHeight="1">
      <c r="A407" s="202"/>
      <c r="B407" s="202"/>
      <c r="C407" s="202"/>
      <c r="D407" s="202"/>
      <c r="E407" s="347"/>
      <c r="F407" s="347"/>
      <c r="G407" s="357"/>
      <c r="H407" s="357"/>
      <c r="I407" s="357"/>
      <c r="J407" s="357"/>
      <c r="K407" s="357"/>
      <c r="L407" s="357"/>
      <c r="M407" s="357"/>
      <c r="N407" s="357"/>
      <c r="O407" s="357"/>
      <c r="P407" s="357"/>
      <c r="Q407" s="357"/>
      <c r="R407" s="357"/>
      <c r="S407" s="357"/>
      <c r="T407" s="357"/>
      <c r="U407" s="357"/>
      <c r="V407" s="357"/>
      <c r="W407" s="357"/>
      <c r="X407" s="357"/>
      <c r="Y407" s="357"/>
      <c r="Z407" s="357"/>
      <c r="AA407" s="357"/>
      <c r="AB407" s="357"/>
      <c r="AC407" s="357"/>
      <c r="AD407" s="357"/>
      <c r="AE407" s="357"/>
      <c r="AF407" s="357"/>
      <c r="AG407" s="357"/>
      <c r="AH407" s="357"/>
      <c r="AI407" s="357"/>
      <c r="AJ407" s="357"/>
      <c r="AK407" s="357"/>
      <c r="AL407" s="357"/>
      <c r="AM407" s="357"/>
      <c r="AN407" s="357"/>
      <c r="AO407" s="357"/>
      <c r="AP407" s="357"/>
      <c r="AQ407" s="357"/>
    </row>
    <row r="408" spans="1:43" ht="9.75" customHeight="1">
      <c r="A408" s="202"/>
      <c r="B408" s="202"/>
      <c r="C408" s="202"/>
      <c r="D408" s="202"/>
      <c r="E408" s="347"/>
      <c r="F408" s="347"/>
      <c r="G408" s="357"/>
      <c r="H408" s="357"/>
      <c r="I408" s="357"/>
      <c r="J408" s="357"/>
      <c r="K408" s="357"/>
      <c r="L408" s="357"/>
      <c r="M408" s="357"/>
      <c r="N408" s="357"/>
      <c r="O408" s="357"/>
      <c r="P408" s="357"/>
      <c r="Q408" s="357"/>
      <c r="R408" s="357"/>
      <c r="S408" s="357"/>
      <c r="T408" s="357"/>
      <c r="U408" s="357"/>
      <c r="V408" s="357"/>
      <c r="W408" s="357"/>
      <c r="X408" s="357"/>
      <c r="Y408" s="357"/>
      <c r="Z408" s="357"/>
      <c r="AA408" s="357"/>
      <c r="AB408" s="357"/>
      <c r="AC408" s="357"/>
      <c r="AD408" s="357"/>
      <c r="AE408" s="357"/>
      <c r="AF408" s="357"/>
      <c r="AG408" s="357"/>
      <c r="AH408" s="357"/>
      <c r="AI408" s="357"/>
      <c r="AJ408" s="357"/>
      <c r="AK408" s="357"/>
      <c r="AL408" s="357"/>
      <c r="AM408" s="357"/>
      <c r="AN408" s="357"/>
      <c r="AO408" s="357"/>
      <c r="AP408" s="357"/>
      <c r="AQ408" s="357"/>
    </row>
    <row r="409" spans="1:43" ht="9.75" customHeight="1">
      <c r="A409" s="202"/>
      <c r="B409" s="202"/>
      <c r="C409" s="202"/>
      <c r="D409" s="202"/>
      <c r="E409" s="347"/>
      <c r="F409" s="347"/>
      <c r="G409" s="357"/>
      <c r="H409" s="357"/>
      <c r="I409" s="357"/>
      <c r="J409" s="357"/>
      <c r="K409" s="357"/>
      <c r="L409" s="357"/>
      <c r="M409" s="357"/>
      <c r="N409" s="357"/>
      <c r="O409" s="357"/>
      <c r="P409" s="357"/>
      <c r="Q409" s="357"/>
      <c r="R409" s="357"/>
      <c r="S409" s="357"/>
      <c r="T409" s="357"/>
      <c r="U409" s="357"/>
      <c r="V409" s="357"/>
      <c r="W409" s="357"/>
      <c r="X409" s="357"/>
      <c r="Y409" s="357"/>
      <c r="Z409" s="357"/>
      <c r="AA409" s="357"/>
      <c r="AB409" s="357"/>
      <c r="AC409" s="357"/>
      <c r="AD409" s="357"/>
      <c r="AE409" s="357"/>
      <c r="AF409" s="357"/>
      <c r="AG409" s="357"/>
      <c r="AH409" s="357"/>
      <c r="AI409" s="357"/>
      <c r="AJ409" s="357"/>
      <c r="AK409" s="357"/>
      <c r="AL409" s="357"/>
      <c r="AM409" s="357"/>
      <c r="AN409" s="357"/>
      <c r="AO409" s="357"/>
      <c r="AP409" s="357"/>
      <c r="AQ409" s="357"/>
    </row>
    <row r="410" spans="1:43" ht="9.75" customHeight="1">
      <c r="A410" s="202"/>
      <c r="B410" s="202"/>
      <c r="C410" s="202"/>
      <c r="D410" s="202"/>
      <c r="E410" s="347"/>
      <c r="F410" s="347"/>
      <c r="G410" s="357"/>
      <c r="H410" s="357"/>
      <c r="I410" s="357"/>
      <c r="J410" s="357"/>
      <c r="K410" s="357"/>
      <c r="L410" s="357"/>
      <c r="M410" s="357"/>
      <c r="N410" s="357"/>
      <c r="O410" s="357"/>
      <c r="P410" s="357"/>
      <c r="Q410" s="357"/>
      <c r="R410" s="357"/>
      <c r="S410" s="357"/>
      <c r="T410" s="357"/>
      <c r="U410" s="357"/>
      <c r="V410" s="357"/>
      <c r="W410" s="357"/>
      <c r="X410" s="357"/>
      <c r="Y410" s="357"/>
      <c r="Z410" s="357"/>
      <c r="AA410" s="357"/>
      <c r="AB410" s="357"/>
      <c r="AC410" s="357"/>
      <c r="AD410" s="357"/>
      <c r="AE410" s="357"/>
      <c r="AF410" s="357"/>
      <c r="AG410" s="357"/>
      <c r="AH410" s="357"/>
      <c r="AI410" s="357"/>
      <c r="AJ410" s="357"/>
      <c r="AK410" s="357"/>
      <c r="AL410" s="357"/>
      <c r="AM410" s="357"/>
      <c r="AN410" s="357"/>
      <c r="AO410" s="357"/>
      <c r="AP410" s="357"/>
      <c r="AQ410" s="357"/>
    </row>
    <row r="411" spans="1:43" ht="9.75" customHeight="1">
      <c r="A411" s="202"/>
      <c r="B411" s="202"/>
      <c r="C411" s="202"/>
      <c r="D411" s="202"/>
      <c r="E411" s="347"/>
      <c r="F411" s="347"/>
      <c r="G411" s="357"/>
      <c r="H411" s="357"/>
      <c r="I411" s="357"/>
      <c r="J411" s="357"/>
      <c r="K411" s="357"/>
      <c r="L411" s="357"/>
      <c r="M411" s="357"/>
      <c r="N411" s="357"/>
      <c r="O411" s="357"/>
      <c r="P411" s="357"/>
      <c r="Q411" s="357"/>
      <c r="R411" s="357"/>
      <c r="S411" s="357"/>
      <c r="T411" s="357"/>
      <c r="U411" s="357"/>
      <c r="V411" s="357"/>
      <c r="W411" s="357"/>
      <c r="X411" s="357"/>
      <c r="Y411" s="357"/>
      <c r="Z411" s="357"/>
      <c r="AA411" s="357"/>
      <c r="AB411" s="357"/>
      <c r="AC411" s="357"/>
      <c r="AD411" s="357"/>
      <c r="AE411" s="357"/>
      <c r="AF411" s="357"/>
      <c r="AG411" s="357"/>
      <c r="AH411" s="357"/>
      <c r="AI411" s="357"/>
      <c r="AJ411" s="357"/>
      <c r="AK411" s="357"/>
      <c r="AL411" s="357"/>
      <c r="AM411" s="357"/>
      <c r="AN411" s="357"/>
      <c r="AO411" s="357"/>
      <c r="AP411" s="357"/>
      <c r="AQ411" s="357"/>
    </row>
    <row r="412" spans="1:43" ht="9.75" customHeight="1">
      <c r="A412" s="202"/>
      <c r="B412" s="202"/>
      <c r="C412" s="202"/>
      <c r="D412" s="202"/>
      <c r="E412" s="347"/>
      <c r="F412" s="347"/>
      <c r="G412" s="357"/>
      <c r="H412" s="357"/>
      <c r="I412" s="357"/>
      <c r="J412" s="357"/>
      <c r="K412" s="357"/>
      <c r="L412" s="357"/>
      <c r="M412" s="357"/>
      <c r="N412" s="357"/>
      <c r="O412" s="357"/>
      <c r="P412" s="357"/>
      <c r="Q412" s="357"/>
      <c r="R412" s="357"/>
      <c r="S412" s="357"/>
      <c r="T412" s="357"/>
      <c r="U412" s="357"/>
      <c r="V412" s="357"/>
      <c r="W412" s="357"/>
      <c r="X412" s="357"/>
      <c r="Y412" s="357"/>
      <c r="Z412" s="357"/>
      <c r="AA412" s="357"/>
      <c r="AB412" s="357"/>
      <c r="AC412" s="357"/>
      <c r="AD412" s="357"/>
      <c r="AE412" s="357"/>
      <c r="AF412" s="357"/>
      <c r="AG412" s="357"/>
      <c r="AH412" s="357"/>
      <c r="AI412" s="357"/>
      <c r="AJ412" s="357"/>
      <c r="AK412" s="357"/>
      <c r="AL412" s="357"/>
      <c r="AM412" s="357"/>
      <c r="AN412" s="357"/>
      <c r="AO412" s="357"/>
      <c r="AP412" s="357"/>
      <c r="AQ412" s="357"/>
    </row>
    <row r="413" spans="1:43" ht="9.75" customHeight="1">
      <c r="A413" s="202"/>
      <c r="B413" s="202"/>
      <c r="C413" s="202"/>
      <c r="D413" s="202"/>
      <c r="E413" s="347"/>
      <c r="F413" s="347"/>
      <c r="G413" s="357"/>
      <c r="H413" s="357"/>
      <c r="I413" s="357"/>
      <c r="J413" s="357"/>
      <c r="K413" s="357"/>
      <c r="L413" s="357"/>
      <c r="M413" s="357"/>
      <c r="N413" s="357"/>
      <c r="O413" s="357"/>
      <c r="P413" s="357"/>
      <c r="Q413" s="357"/>
      <c r="R413" s="357"/>
      <c r="S413" s="357"/>
      <c r="T413" s="357"/>
      <c r="U413" s="357"/>
      <c r="V413" s="357"/>
      <c r="W413" s="357"/>
      <c r="X413" s="357"/>
      <c r="Y413" s="357"/>
      <c r="Z413" s="357"/>
      <c r="AA413" s="357"/>
      <c r="AB413" s="357"/>
      <c r="AC413" s="357"/>
      <c r="AD413" s="357"/>
      <c r="AE413" s="357"/>
      <c r="AF413" s="357"/>
      <c r="AG413" s="357"/>
      <c r="AH413" s="357"/>
      <c r="AI413" s="357"/>
      <c r="AJ413" s="357"/>
      <c r="AK413" s="357"/>
      <c r="AL413" s="357"/>
      <c r="AM413" s="357"/>
      <c r="AN413" s="357"/>
      <c r="AO413" s="357"/>
      <c r="AP413" s="357"/>
      <c r="AQ413" s="357"/>
    </row>
    <row r="414" spans="1:43" ht="9.75" customHeight="1">
      <c r="A414" s="202"/>
      <c r="B414" s="202"/>
      <c r="C414" s="202"/>
      <c r="D414" s="202"/>
      <c r="E414" s="347"/>
      <c r="F414" s="347"/>
      <c r="G414" s="357"/>
      <c r="H414" s="357"/>
      <c r="I414" s="357"/>
      <c r="J414" s="357"/>
      <c r="K414" s="357"/>
      <c r="L414" s="357"/>
      <c r="M414" s="357"/>
      <c r="N414" s="357"/>
      <c r="O414" s="357"/>
      <c r="P414" s="357"/>
      <c r="Q414" s="357"/>
      <c r="R414" s="357"/>
      <c r="S414" s="357"/>
      <c r="T414" s="357"/>
      <c r="U414" s="357"/>
      <c r="V414" s="357"/>
      <c r="W414" s="357"/>
      <c r="X414" s="357"/>
      <c r="Y414" s="357"/>
      <c r="Z414" s="357"/>
      <c r="AA414" s="357"/>
      <c r="AB414" s="357"/>
      <c r="AC414" s="357"/>
      <c r="AD414" s="357"/>
      <c r="AE414" s="357"/>
      <c r="AF414" s="357"/>
      <c r="AG414" s="357"/>
      <c r="AH414" s="357"/>
      <c r="AI414" s="357"/>
      <c r="AJ414" s="357"/>
      <c r="AK414" s="357"/>
      <c r="AL414" s="357"/>
      <c r="AM414" s="357"/>
      <c r="AN414" s="357"/>
      <c r="AO414" s="357"/>
      <c r="AP414" s="357"/>
      <c r="AQ414" s="357"/>
    </row>
    <row r="415" spans="1:43" ht="9.75" customHeight="1">
      <c r="A415" s="202"/>
      <c r="B415" s="202"/>
      <c r="C415" s="202"/>
      <c r="D415" s="202"/>
      <c r="E415" s="347"/>
      <c r="F415" s="347"/>
      <c r="G415" s="357"/>
      <c r="H415" s="357"/>
      <c r="I415" s="357"/>
      <c r="J415" s="357"/>
      <c r="K415" s="357"/>
      <c r="L415" s="357"/>
      <c r="M415" s="357"/>
      <c r="N415" s="357"/>
      <c r="O415" s="357"/>
      <c r="P415" s="357"/>
      <c r="Q415" s="357"/>
      <c r="R415" s="357"/>
      <c r="S415" s="357"/>
      <c r="T415" s="357"/>
      <c r="U415" s="357"/>
      <c r="V415" s="357"/>
      <c r="W415" s="357"/>
      <c r="X415" s="357"/>
      <c r="Y415" s="357"/>
      <c r="Z415" s="357"/>
      <c r="AA415" s="357"/>
      <c r="AB415" s="357"/>
      <c r="AC415" s="357"/>
      <c r="AD415" s="357"/>
      <c r="AE415" s="357"/>
      <c r="AF415" s="357"/>
      <c r="AG415" s="357"/>
      <c r="AH415" s="357"/>
      <c r="AI415" s="357"/>
      <c r="AJ415" s="357"/>
      <c r="AK415" s="357"/>
      <c r="AL415" s="357"/>
      <c r="AM415" s="357"/>
      <c r="AN415" s="357"/>
      <c r="AO415" s="357"/>
      <c r="AP415" s="357"/>
      <c r="AQ415" s="357"/>
    </row>
    <row r="416" spans="1:43" ht="9.75" customHeight="1">
      <c r="A416" s="202"/>
      <c r="B416" s="202"/>
      <c r="C416" s="202"/>
      <c r="D416" s="202"/>
      <c r="E416" s="347"/>
      <c r="F416" s="347"/>
      <c r="G416" s="357"/>
      <c r="H416" s="357"/>
      <c r="I416" s="357"/>
      <c r="J416" s="357"/>
      <c r="K416" s="357"/>
      <c r="L416" s="357"/>
      <c r="M416" s="357"/>
      <c r="N416" s="357"/>
      <c r="O416" s="357"/>
      <c r="P416" s="357"/>
      <c r="Q416" s="357"/>
      <c r="R416" s="357"/>
      <c r="S416" s="357"/>
      <c r="T416" s="357"/>
      <c r="U416" s="357"/>
      <c r="V416" s="357"/>
      <c r="W416" s="357"/>
      <c r="X416" s="357"/>
      <c r="Y416" s="357"/>
      <c r="Z416" s="357"/>
      <c r="AA416" s="357"/>
      <c r="AB416" s="357"/>
      <c r="AC416" s="357"/>
      <c r="AD416" s="357"/>
      <c r="AE416" s="357"/>
      <c r="AF416" s="357"/>
      <c r="AG416" s="357"/>
      <c r="AH416" s="357"/>
      <c r="AI416" s="357"/>
      <c r="AJ416" s="357"/>
      <c r="AK416" s="357"/>
      <c r="AL416" s="357"/>
      <c r="AM416" s="357"/>
      <c r="AN416" s="357"/>
      <c r="AO416" s="357"/>
      <c r="AP416" s="357"/>
      <c r="AQ416" s="357"/>
    </row>
    <row r="417" spans="1:43" ht="9.75" customHeight="1">
      <c r="A417" s="202"/>
      <c r="B417" s="202"/>
      <c r="C417" s="202"/>
      <c r="D417" s="202"/>
      <c r="E417" s="347"/>
      <c r="F417" s="347"/>
      <c r="G417" s="357"/>
      <c r="H417" s="357"/>
      <c r="I417" s="357"/>
      <c r="J417" s="357"/>
      <c r="K417" s="357"/>
      <c r="L417" s="357"/>
      <c r="M417" s="357"/>
      <c r="N417" s="357"/>
      <c r="O417" s="357"/>
      <c r="P417" s="357"/>
      <c r="Q417" s="357"/>
      <c r="R417" s="357"/>
      <c r="S417" s="357"/>
      <c r="T417" s="357"/>
      <c r="U417" s="357"/>
      <c r="V417" s="357"/>
      <c r="W417" s="357"/>
      <c r="X417" s="357"/>
      <c r="Y417" s="357"/>
      <c r="Z417" s="357"/>
      <c r="AA417" s="357"/>
      <c r="AB417" s="357"/>
      <c r="AC417" s="357"/>
      <c r="AD417" s="357"/>
      <c r="AE417" s="357"/>
      <c r="AF417" s="357"/>
      <c r="AG417" s="357"/>
      <c r="AH417" s="357"/>
      <c r="AI417" s="357"/>
      <c r="AJ417" s="357"/>
      <c r="AK417" s="357"/>
      <c r="AL417" s="357"/>
      <c r="AM417" s="357"/>
      <c r="AN417" s="357"/>
      <c r="AO417" s="357"/>
      <c r="AP417" s="357"/>
      <c r="AQ417" s="357"/>
    </row>
    <row r="418" spans="1:43" ht="9.75" customHeight="1">
      <c r="A418" s="202"/>
      <c r="B418" s="202"/>
      <c r="C418" s="202"/>
      <c r="D418" s="202"/>
      <c r="E418" s="347"/>
      <c r="F418" s="347"/>
      <c r="G418" s="357"/>
      <c r="H418" s="357"/>
      <c r="I418" s="357"/>
      <c r="J418" s="357"/>
      <c r="K418" s="357"/>
      <c r="L418" s="357"/>
      <c r="M418" s="357"/>
      <c r="N418" s="357"/>
      <c r="O418" s="357"/>
      <c r="P418" s="357"/>
      <c r="Q418" s="357"/>
      <c r="R418" s="357"/>
      <c r="S418" s="357"/>
      <c r="T418" s="357"/>
      <c r="U418" s="357"/>
      <c r="V418" s="357"/>
      <c r="W418" s="357"/>
      <c r="X418" s="357"/>
      <c r="Y418" s="357"/>
      <c r="Z418" s="357"/>
      <c r="AA418" s="357"/>
      <c r="AB418" s="357"/>
      <c r="AC418" s="357"/>
      <c r="AD418" s="357"/>
      <c r="AE418" s="357"/>
      <c r="AF418" s="357"/>
      <c r="AG418" s="357"/>
      <c r="AH418" s="357"/>
      <c r="AI418" s="357"/>
      <c r="AJ418" s="357"/>
      <c r="AK418" s="357"/>
      <c r="AL418" s="357"/>
      <c r="AM418" s="357"/>
      <c r="AN418" s="357"/>
      <c r="AO418" s="357"/>
      <c r="AP418" s="357"/>
      <c r="AQ418" s="357"/>
    </row>
    <row r="419" spans="1:43" ht="9.75" customHeight="1">
      <c r="A419" s="202"/>
      <c r="B419" s="202"/>
      <c r="C419" s="202"/>
      <c r="D419" s="202"/>
      <c r="E419" s="347"/>
      <c r="F419" s="347"/>
      <c r="G419" s="357"/>
      <c r="H419" s="357"/>
      <c r="I419" s="357"/>
      <c r="J419" s="357"/>
      <c r="K419" s="357"/>
      <c r="L419" s="357"/>
      <c r="M419" s="357"/>
      <c r="N419" s="357"/>
      <c r="O419" s="357"/>
      <c r="P419" s="357"/>
      <c r="Q419" s="357"/>
      <c r="R419" s="357"/>
      <c r="S419" s="357"/>
      <c r="T419" s="357"/>
      <c r="U419" s="357"/>
      <c r="V419" s="357"/>
      <c r="W419" s="357"/>
      <c r="X419" s="357"/>
      <c r="Y419" s="357"/>
      <c r="Z419" s="357"/>
      <c r="AA419" s="357"/>
      <c r="AB419" s="357"/>
      <c r="AC419" s="357"/>
      <c r="AD419" s="357"/>
      <c r="AE419" s="357"/>
      <c r="AF419" s="357"/>
      <c r="AG419" s="357"/>
      <c r="AH419" s="357"/>
      <c r="AI419" s="357"/>
      <c r="AJ419" s="357"/>
      <c r="AK419" s="357"/>
      <c r="AL419" s="357"/>
      <c r="AM419" s="357"/>
      <c r="AN419" s="357"/>
      <c r="AO419" s="357"/>
      <c r="AP419" s="357"/>
      <c r="AQ419" s="357"/>
    </row>
    <row r="420" spans="1:43" ht="9.75" customHeight="1">
      <c r="A420" s="202"/>
      <c r="B420" s="202"/>
      <c r="C420" s="202"/>
      <c r="D420" s="202"/>
      <c r="E420" s="347"/>
      <c r="F420" s="347"/>
      <c r="G420" s="357"/>
      <c r="H420" s="357"/>
      <c r="I420" s="357"/>
      <c r="J420" s="357"/>
      <c r="K420" s="357"/>
      <c r="L420" s="357"/>
      <c r="M420" s="357"/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  <c r="X420" s="357"/>
      <c r="Y420" s="357"/>
      <c r="Z420" s="357"/>
      <c r="AA420" s="357"/>
      <c r="AB420" s="357"/>
      <c r="AC420" s="357"/>
      <c r="AD420" s="357"/>
      <c r="AE420" s="357"/>
      <c r="AF420" s="357"/>
      <c r="AG420" s="357"/>
      <c r="AH420" s="357"/>
      <c r="AI420" s="357"/>
      <c r="AJ420" s="357"/>
      <c r="AK420" s="357"/>
      <c r="AL420" s="357"/>
      <c r="AM420" s="357"/>
      <c r="AN420" s="357"/>
      <c r="AO420" s="357"/>
      <c r="AP420" s="357"/>
      <c r="AQ420" s="357"/>
    </row>
    <row r="421" spans="1:43" ht="9.75" customHeight="1">
      <c r="A421" s="202"/>
      <c r="B421" s="202"/>
      <c r="C421" s="202"/>
      <c r="D421" s="202"/>
      <c r="E421" s="347"/>
      <c r="F421" s="347"/>
      <c r="G421" s="357"/>
      <c r="H421" s="357"/>
      <c r="I421" s="357"/>
      <c r="J421" s="357"/>
      <c r="K421" s="357"/>
      <c r="L421" s="357"/>
      <c r="M421" s="357"/>
      <c r="N421" s="357"/>
      <c r="O421" s="357"/>
      <c r="P421" s="357"/>
      <c r="Q421" s="357"/>
      <c r="R421" s="357"/>
      <c r="S421" s="357"/>
      <c r="T421" s="357"/>
      <c r="U421" s="357"/>
      <c r="V421" s="357"/>
      <c r="W421" s="357"/>
      <c r="X421" s="357"/>
      <c r="Y421" s="357"/>
      <c r="Z421" s="357"/>
      <c r="AA421" s="357"/>
      <c r="AB421" s="357"/>
      <c r="AC421" s="357"/>
      <c r="AD421" s="357"/>
      <c r="AE421" s="357"/>
      <c r="AF421" s="357"/>
      <c r="AG421" s="357"/>
      <c r="AH421" s="357"/>
      <c r="AI421" s="357"/>
      <c r="AJ421" s="357"/>
      <c r="AK421" s="357"/>
      <c r="AL421" s="357"/>
      <c r="AM421" s="357"/>
      <c r="AN421" s="357"/>
      <c r="AO421" s="357"/>
      <c r="AP421" s="357"/>
      <c r="AQ421" s="357"/>
    </row>
    <row r="422" spans="1:43" ht="9.75" customHeight="1">
      <c r="A422" s="202"/>
      <c r="B422" s="202"/>
      <c r="C422" s="202"/>
      <c r="D422" s="202"/>
      <c r="E422" s="347"/>
      <c r="F422" s="347"/>
      <c r="G422" s="357"/>
      <c r="H422" s="357"/>
      <c r="I422" s="357"/>
      <c r="J422" s="357"/>
      <c r="K422" s="357"/>
      <c r="L422" s="357"/>
      <c r="M422" s="357"/>
      <c r="N422" s="357"/>
      <c r="O422" s="357"/>
      <c r="P422" s="357"/>
      <c r="Q422" s="357"/>
      <c r="R422" s="357"/>
      <c r="S422" s="357"/>
      <c r="T422" s="357"/>
      <c r="U422" s="357"/>
      <c r="V422" s="357"/>
      <c r="W422" s="357"/>
      <c r="X422" s="357"/>
      <c r="Y422" s="357"/>
      <c r="Z422" s="357"/>
      <c r="AA422" s="357"/>
      <c r="AB422" s="357"/>
      <c r="AC422" s="357"/>
      <c r="AD422" s="357"/>
      <c r="AE422" s="357"/>
      <c r="AF422" s="357"/>
      <c r="AG422" s="357"/>
      <c r="AH422" s="357"/>
      <c r="AI422" s="357"/>
      <c r="AJ422" s="357"/>
      <c r="AK422" s="357"/>
      <c r="AL422" s="357"/>
      <c r="AM422" s="357"/>
      <c r="AN422" s="357"/>
      <c r="AO422" s="357"/>
      <c r="AP422" s="357"/>
      <c r="AQ422" s="357"/>
    </row>
    <row r="423" spans="1:43" ht="9.75" customHeight="1">
      <c r="A423" s="202"/>
      <c r="B423" s="202"/>
      <c r="C423" s="202"/>
      <c r="D423" s="202"/>
      <c r="E423" s="347"/>
      <c r="F423" s="347"/>
      <c r="G423" s="357"/>
      <c r="H423" s="357"/>
      <c r="I423" s="357"/>
      <c r="J423" s="357"/>
      <c r="K423" s="357"/>
      <c r="L423" s="357"/>
      <c r="M423" s="357"/>
      <c r="N423" s="357"/>
      <c r="O423" s="357"/>
      <c r="P423" s="357"/>
      <c r="Q423" s="357"/>
      <c r="R423" s="357"/>
      <c r="S423" s="357"/>
      <c r="T423" s="357"/>
      <c r="U423" s="357"/>
      <c r="V423" s="357"/>
      <c r="W423" s="357"/>
      <c r="X423" s="357"/>
      <c r="Y423" s="357"/>
      <c r="Z423" s="357"/>
      <c r="AA423" s="357"/>
      <c r="AB423" s="357"/>
      <c r="AC423" s="357"/>
      <c r="AD423" s="357"/>
      <c r="AE423" s="357"/>
      <c r="AF423" s="357"/>
      <c r="AG423" s="357"/>
      <c r="AH423" s="357"/>
      <c r="AI423" s="357"/>
      <c r="AJ423" s="357"/>
      <c r="AK423" s="357"/>
      <c r="AL423" s="357"/>
      <c r="AM423" s="357"/>
      <c r="AN423" s="357"/>
      <c r="AO423" s="357"/>
      <c r="AP423" s="357"/>
      <c r="AQ423" s="357"/>
    </row>
    <row r="424" spans="1:43" ht="9.75" customHeight="1">
      <c r="A424" s="202"/>
      <c r="B424" s="202"/>
      <c r="C424" s="202"/>
      <c r="D424" s="202"/>
      <c r="E424" s="347"/>
      <c r="F424" s="347"/>
      <c r="G424" s="357"/>
      <c r="H424" s="357"/>
      <c r="I424" s="357"/>
      <c r="J424" s="357"/>
      <c r="K424" s="357"/>
      <c r="L424" s="357"/>
      <c r="M424" s="357"/>
      <c r="N424" s="357"/>
      <c r="O424" s="357"/>
      <c r="P424" s="357"/>
      <c r="Q424" s="357"/>
      <c r="R424" s="357"/>
      <c r="S424" s="357"/>
      <c r="T424" s="357"/>
      <c r="U424" s="357"/>
      <c r="V424" s="357"/>
      <c r="W424" s="357"/>
      <c r="X424" s="357"/>
      <c r="Y424" s="357"/>
      <c r="Z424" s="357"/>
      <c r="AA424" s="357"/>
      <c r="AB424" s="357"/>
      <c r="AC424" s="357"/>
      <c r="AD424" s="357"/>
      <c r="AE424" s="357"/>
      <c r="AF424" s="357"/>
      <c r="AG424" s="357"/>
      <c r="AH424" s="357"/>
      <c r="AI424" s="357"/>
      <c r="AJ424" s="357"/>
      <c r="AK424" s="357"/>
      <c r="AL424" s="357"/>
      <c r="AM424" s="357"/>
      <c r="AN424" s="357"/>
      <c r="AO424" s="357"/>
      <c r="AP424" s="357"/>
      <c r="AQ424" s="357"/>
    </row>
    <row r="425" spans="1:43" ht="9.75" customHeight="1">
      <c r="A425" s="202"/>
      <c r="B425" s="202"/>
      <c r="C425" s="202"/>
      <c r="D425" s="202"/>
      <c r="E425" s="347"/>
      <c r="F425" s="347"/>
      <c r="G425" s="357"/>
      <c r="H425" s="357"/>
      <c r="I425" s="357"/>
      <c r="J425" s="357"/>
      <c r="K425" s="357"/>
      <c r="L425" s="357"/>
      <c r="M425" s="357"/>
      <c r="N425" s="357"/>
      <c r="O425" s="357"/>
      <c r="P425" s="357"/>
      <c r="Q425" s="357"/>
      <c r="R425" s="357"/>
      <c r="S425" s="357"/>
      <c r="T425" s="357"/>
      <c r="U425" s="357"/>
      <c r="V425" s="357"/>
      <c r="W425" s="357"/>
      <c r="X425" s="357"/>
      <c r="Y425" s="357"/>
      <c r="Z425" s="357"/>
      <c r="AA425" s="357"/>
      <c r="AB425" s="357"/>
      <c r="AC425" s="357"/>
      <c r="AD425" s="357"/>
      <c r="AE425" s="357"/>
      <c r="AF425" s="357"/>
      <c r="AG425" s="357"/>
      <c r="AH425" s="357"/>
      <c r="AI425" s="357"/>
      <c r="AJ425" s="357"/>
      <c r="AK425" s="357"/>
      <c r="AL425" s="357"/>
      <c r="AM425" s="357"/>
      <c r="AN425" s="357"/>
      <c r="AO425" s="357"/>
      <c r="AP425" s="357"/>
      <c r="AQ425" s="357"/>
    </row>
    <row r="426" spans="1:43" ht="9.75" customHeight="1">
      <c r="A426" s="202"/>
      <c r="B426" s="202"/>
      <c r="C426" s="202"/>
      <c r="D426" s="202"/>
      <c r="E426" s="347"/>
      <c r="F426" s="347"/>
      <c r="G426" s="357"/>
      <c r="H426" s="357"/>
      <c r="I426" s="357"/>
      <c r="J426" s="357"/>
      <c r="K426" s="357"/>
      <c r="L426" s="357"/>
      <c r="M426" s="357"/>
      <c r="N426" s="357"/>
      <c r="O426" s="357"/>
      <c r="P426" s="357"/>
      <c r="Q426" s="357"/>
      <c r="R426" s="357"/>
      <c r="S426" s="357"/>
      <c r="T426" s="357"/>
      <c r="U426" s="357"/>
      <c r="V426" s="357"/>
      <c r="W426" s="357"/>
      <c r="X426" s="357"/>
      <c r="Y426" s="357"/>
      <c r="Z426" s="357"/>
      <c r="AA426" s="357"/>
      <c r="AB426" s="357"/>
      <c r="AC426" s="357"/>
      <c r="AD426" s="357"/>
      <c r="AE426" s="357"/>
      <c r="AF426" s="357"/>
      <c r="AG426" s="357"/>
      <c r="AH426" s="357"/>
      <c r="AI426" s="357"/>
      <c r="AJ426" s="357"/>
      <c r="AK426" s="357"/>
      <c r="AL426" s="357"/>
      <c r="AM426" s="357"/>
      <c r="AN426" s="357"/>
      <c r="AO426" s="357"/>
      <c r="AP426" s="357"/>
      <c r="AQ426" s="357"/>
    </row>
    <row r="427" spans="1:43" ht="9.75" customHeight="1">
      <c r="A427" s="202"/>
      <c r="B427" s="202"/>
      <c r="C427" s="202"/>
      <c r="D427" s="202"/>
      <c r="E427" s="347"/>
      <c r="F427" s="347"/>
      <c r="G427" s="357"/>
      <c r="H427" s="357"/>
      <c r="I427" s="357"/>
      <c r="J427" s="357"/>
      <c r="K427" s="357"/>
      <c r="L427" s="357"/>
      <c r="M427" s="357"/>
      <c r="N427" s="357"/>
      <c r="O427" s="357"/>
      <c r="P427" s="357"/>
      <c r="Q427" s="357"/>
      <c r="R427" s="357"/>
      <c r="S427" s="357"/>
      <c r="T427" s="357"/>
      <c r="U427" s="357"/>
      <c r="V427" s="357"/>
      <c r="W427" s="357"/>
      <c r="X427" s="357"/>
      <c r="Y427" s="357"/>
      <c r="Z427" s="357"/>
      <c r="AA427" s="357"/>
      <c r="AB427" s="357"/>
      <c r="AC427" s="357"/>
      <c r="AD427" s="357"/>
      <c r="AE427" s="357"/>
      <c r="AF427" s="357"/>
      <c r="AG427" s="357"/>
      <c r="AH427" s="357"/>
      <c r="AI427" s="357"/>
      <c r="AJ427" s="357"/>
      <c r="AK427" s="357"/>
      <c r="AL427" s="357"/>
      <c r="AM427" s="357"/>
      <c r="AN427" s="357"/>
      <c r="AO427" s="357"/>
      <c r="AP427" s="357"/>
      <c r="AQ427" s="357"/>
    </row>
    <row r="428" spans="1:43" ht="9.75" customHeight="1">
      <c r="A428" s="202"/>
      <c r="B428" s="202"/>
      <c r="C428" s="202"/>
      <c r="D428" s="202"/>
      <c r="E428" s="347"/>
      <c r="F428" s="347"/>
      <c r="G428" s="357"/>
      <c r="H428" s="357"/>
      <c r="I428" s="357"/>
      <c r="J428" s="357"/>
      <c r="K428" s="357"/>
      <c r="L428" s="357"/>
      <c r="M428" s="357"/>
      <c r="N428" s="357"/>
      <c r="O428" s="357"/>
      <c r="P428" s="357"/>
      <c r="Q428" s="357"/>
      <c r="R428" s="357"/>
      <c r="S428" s="357"/>
      <c r="T428" s="357"/>
      <c r="U428" s="357"/>
      <c r="V428" s="357"/>
      <c r="W428" s="357"/>
      <c r="X428" s="357"/>
      <c r="Y428" s="357"/>
      <c r="Z428" s="357"/>
      <c r="AA428" s="357"/>
      <c r="AB428" s="357"/>
      <c r="AC428" s="357"/>
      <c r="AD428" s="357"/>
      <c r="AE428" s="357"/>
      <c r="AF428" s="357"/>
      <c r="AG428" s="357"/>
      <c r="AH428" s="357"/>
      <c r="AI428" s="357"/>
      <c r="AJ428" s="357"/>
      <c r="AK428" s="357"/>
      <c r="AL428" s="357"/>
      <c r="AM428" s="357"/>
      <c r="AN428" s="357"/>
      <c r="AO428" s="357"/>
      <c r="AP428" s="357"/>
      <c r="AQ428" s="357"/>
    </row>
    <row r="429" spans="1:43" ht="9.75" customHeight="1">
      <c r="A429" s="202"/>
      <c r="B429" s="202"/>
      <c r="C429" s="202"/>
      <c r="D429" s="202"/>
      <c r="E429" s="347"/>
      <c r="F429" s="347"/>
      <c r="G429" s="357"/>
      <c r="H429" s="357"/>
      <c r="I429" s="357"/>
      <c r="J429" s="357"/>
      <c r="K429" s="357"/>
      <c r="L429" s="357"/>
      <c r="M429" s="357"/>
      <c r="N429" s="357"/>
      <c r="O429" s="357"/>
      <c r="P429" s="357"/>
      <c r="Q429" s="357"/>
      <c r="R429" s="357"/>
      <c r="S429" s="357"/>
      <c r="T429" s="357"/>
      <c r="U429" s="357"/>
      <c r="V429" s="357"/>
      <c r="W429" s="357"/>
      <c r="X429" s="357"/>
      <c r="Y429" s="357"/>
      <c r="Z429" s="357"/>
      <c r="AA429" s="357"/>
      <c r="AB429" s="357"/>
      <c r="AC429" s="357"/>
      <c r="AD429" s="357"/>
      <c r="AE429" s="357"/>
      <c r="AF429" s="357"/>
      <c r="AG429" s="357"/>
      <c r="AH429" s="357"/>
      <c r="AI429" s="357"/>
      <c r="AJ429" s="357"/>
      <c r="AK429" s="357"/>
      <c r="AL429" s="357"/>
      <c r="AM429" s="357"/>
      <c r="AN429" s="357"/>
      <c r="AO429" s="357"/>
      <c r="AP429" s="357"/>
      <c r="AQ429" s="357"/>
    </row>
    <row r="430" spans="1:43" ht="9.75" customHeight="1">
      <c r="A430" s="202"/>
      <c r="B430" s="202"/>
      <c r="C430" s="202"/>
      <c r="D430" s="202"/>
      <c r="E430" s="347"/>
      <c r="F430" s="347"/>
      <c r="G430" s="357"/>
      <c r="H430" s="357"/>
      <c r="I430" s="357"/>
      <c r="J430" s="357"/>
      <c r="K430" s="357"/>
      <c r="L430" s="357"/>
      <c r="M430" s="357"/>
      <c r="N430" s="357"/>
      <c r="O430" s="357"/>
      <c r="P430" s="357"/>
      <c r="Q430" s="357"/>
      <c r="R430" s="357"/>
      <c r="S430" s="357"/>
      <c r="T430" s="357"/>
      <c r="U430" s="357"/>
      <c r="V430" s="357"/>
      <c r="W430" s="357"/>
      <c r="X430" s="357"/>
      <c r="Y430" s="357"/>
      <c r="Z430" s="357"/>
      <c r="AA430" s="357"/>
      <c r="AB430" s="357"/>
      <c r="AC430" s="357"/>
      <c r="AD430" s="357"/>
      <c r="AE430" s="357"/>
      <c r="AF430" s="357"/>
      <c r="AG430" s="357"/>
      <c r="AH430" s="357"/>
      <c r="AI430" s="357"/>
      <c r="AJ430" s="357"/>
      <c r="AK430" s="357"/>
      <c r="AL430" s="357"/>
      <c r="AM430" s="357"/>
      <c r="AN430" s="357"/>
      <c r="AO430" s="357"/>
      <c r="AP430" s="357"/>
      <c r="AQ430" s="357"/>
    </row>
    <row r="431" spans="1:43" ht="9.75" customHeight="1">
      <c r="A431" s="202"/>
      <c r="B431" s="202"/>
      <c r="C431" s="202"/>
      <c r="D431" s="202"/>
      <c r="E431" s="347"/>
      <c r="F431" s="347"/>
      <c r="G431" s="357"/>
      <c r="H431" s="357"/>
      <c r="I431" s="357"/>
      <c r="J431" s="357"/>
      <c r="K431" s="357"/>
      <c r="L431" s="357"/>
      <c r="M431" s="357"/>
      <c r="N431" s="357"/>
      <c r="O431" s="357"/>
      <c r="P431" s="357"/>
      <c r="Q431" s="357"/>
      <c r="R431" s="357"/>
      <c r="S431" s="357"/>
      <c r="T431" s="357"/>
      <c r="U431" s="357"/>
      <c r="V431" s="357"/>
      <c r="W431" s="357"/>
      <c r="X431" s="357"/>
      <c r="Y431" s="357"/>
      <c r="Z431" s="357"/>
      <c r="AA431" s="357"/>
      <c r="AB431" s="357"/>
      <c r="AC431" s="357"/>
      <c r="AD431" s="357"/>
      <c r="AE431" s="357"/>
      <c r="AF431" s="357"/>
      <c r="AG431" s="357"/>
      <c r="AH431" s="357"/>
      <c r="AI431" s="357"/>
      <c r="AJ431" s="357"/>
      <c r="AK431" s="357"/>
      <c r="AL431" s="357"/>
      <c r="AM431" s="357"/>
      <c r="AN431" s="357"/>
      <c r="AO431" s="357"/>
      <c r="AP431" s="357"/>
      <c r="AQ431" s="357"/>
    </row>
    <row r="432" spans="1:43" ht="9.75" customHeight="1">
      <c r="A432" s="202"/>
      <c r="B432" s="202"/>
      <c r="C432" s="202"/>
      <c r="D432" s="202"/>
      <c r="E432" s="347"/>
      <c r="F432" s="347"/>
      <c r="G432" s="357"/>
      <c r="H432" s="357"/>
      <c r="I432" s="357"/>
      <c r="J432" s="357"/>
      <c r="K432" s="357"/>
      <c r="L432" s="357"/>
      <c r="M432" s="357"/>
      <c r="N432" s="357"/>
      <c r="O432" s="357"/>
      <c r="P432" s="357"/>
      <c r="Q432" s="357"/>
      <c r="R432" s="357"/>
      <c r="S432" s="357"/>
      <c r="T432" s="357"/>
      <c r="U432" s="357"/>
      <c r="V432" s="357"/>
      <c r="W432" s="357"/>
      <c r="X432" s="357"/>
      <c r="Y432" s="357"/>
      <c r="Z432" s="357"/>
      <c r="AA432" s="357"/>
      <c r="AB432" s="357"/>
      <c r="AC432" s="357"/>
      <c r="AD432" s="357"/>
      <c r="AE432" s="357"/>
      <c r="AF432" s="357"/>
      <c r="AG432" s="357"/>
      <c r="AH432" s="357"/>
      <c r="AI432" s="357"/>
      <c r="AJ432" s="357"/>
      <c r="AK432" s="357"/>
      <c r="AL432" s="357"/>
      <c r="AM432" s="357"/>
      <c r="AN432" s="357"/>
      <c r="AO432" s="357"/>
      <c r="AP432" s="357"/>
      <c r="AQ432" s="357"/>
    </row>
    <row r="433" spans="1:43" ht="9.75" customHeight="1">
      <c r="A433" s="202"/>
      <c r="B433" s="202"/>
      <c r="C433" s="202"/>
      <c r="D433" s="202"/>
      <c r="E433" s="347"/>
      <c r="F433" s="347"/>
      <c r="G433" s="357"/>
      <c r="H433" s="357"/>
      <c r="I433" s="357"/>
      <c r="J433" s="357"/>
      <c r="K433" s="357"/>
      <c r="L433" s="357"/>
      <c r="M433" s="357"/>
      <c r="N433" s="357"/>
      <c r="O433" s="357"/>
      <c r="P433" s="357"/>
      <c r="Q433" s="357"/>
      <c r="R433" s="357"/>
      <c r="S433" s="357"/>
      <c r="T433" s="357"/>
      <c r="U433" s="357"/>
      <c r="V433" s="357"/>
      <c r="W433" s="357"/>
      <c r="X433" s="357"/>
      <c r="Y433" s="357"/>
      <c r="Z433" s="357"/>
      <c r="AA433" s="357"/>
      <c r="AB433" s="357"/>
      <c r="AC433" s="357"/>
      <c r="AD433" s="357"/>
      <c r="AE433" s="357"/>
      <c r="AF433" s="357"/>
      <c r="AG433" s="357"/>
      <c r="AH433" s="357"/>
      <c r="AI433" s="357"/>
      <c r="AJ433" s="357"/>
      <c r="AK433" s="357"/>
      <c r="AL433" s="357"/>
      <c r="AM433" s="357"/>
      <c r="AN433" s="357"/>
      <c r="AO433" s="357"/>
      <c r="AP433" s="357"/>
      <c r="AQ433" s="357"/>
    </row>
    <row r="434" spans="1:43" ht="9.75" customHeight="1">
      <c r="A434" s="202"/>
      <c r="B434" s="202"/>
      <c r="C434" s="202"/>
      <c r="D434" s="202"/>
      <c r="E434" s="347"/>
      <c r="F434" s="347"/>
      <c r="G434" s="357"/>
      <c r="H434" s="357"/>
      <c r="I434" s="357"/>
      <c r="J434" s="357"/>
      <c r="K434" s="357"/>
      <c r="L434" s="357"/>
      <c r="M434" s="357"/>
      <c r="N434" s="357"/>
      <c r="O434" s="357"/>
      <c r="P434" s="357"/>
      <c r="Q434" s="357"/>
      <c r="R434" s="357"/>
      <c r="S434" s="357"/>
      <c r="T434" s="357"/>
      <c r="U434" s="357"/>
      <c r="V434" s="357"/>
      <c r="W434" s="357"/>
      <c r="X434" s="357"/>
      <c r="Y434" s="357"/>
      <c r="Z434" s="357"/>
      <c r="AA434" s="357"/>
      <c r="AB434" s="357"/>
      <c r="AC434" s="357"/>
      <c r="AD434" s="357"/>
      <c r="AE434" s="357"/>
      <c r="AF434" s="357"/>
      <c r="AG434" s="357"/>
      <c r="AH434" s="357"/>
      <c r="AI434" s="357"/>
      <c r="AJ434" s="357"/>
      <c r="AK434" s="357"/>
      <c r="AL434" s="357"/>
      <c r="AM434" s="357"/>
      <c r="AN434" s="357"/>
      <c r="AO434" s="357"/>
      <c r="AP434" s="357"/>
      <c r="AQ434" s="357"/>
    </row>
    <row r="435" spans="1:43" ht="9.75" customHeight="1">
      <c r="A435" s="202"/>
      <c r="B435" s="202"/>
      <c r="C435" s="202"/>
      <c r="D435" s="202"/>
      <c r="E435" s="347"/>
      <c r="F435" s="347"/>
      <c r="G435" s="357"/>
      <c r="H435" s="357"/>
      <c r="I435" s="357"/>
      <c r="J435" s="357"/>
      <c r="K435" s="357"/>
      <c r="L435" s="357"/>
      <c r="M435" s="357"/>
      <c r="N435" s="357"/>
      <c r="O435" s="357"/>
      <c r="P435" s="357"/>
      <c r="Q435" s="357"/>
      <c r="R435" s="357"/>
      <c r="S435" s="357"/>
      <c r="T435" s="357"/>
      <c r="U435" s="357"/>
      <c r="V435" s="357"/>
      <c r="W435" s="357"/>
      <c r="X435" s="357"/>
      <c r="Y435" s="357"/>
      <c r="Z435" s="357"/>
      <c r="AA435" s="357"/>
      <c r="AB435" s="357"/>
      <c r="AC435" s="357"/>
      <c r="AD435" s="357"/>
      <c r="AE435" s="357"/>
      <c r="AF435" s="357"/>
      <c r="AG435" s="357"/>
      <c r="AH435" s="357"/>
      <c r="AI435" s="357"/>
      <c r="AJ435" s="357"/>
      <c r="AK435" s="357"/>
      <c r="AL435" s="357"/>
      <c r="AM435" s="357"/>
      <c r="AN435" s="357"/>
      <c r="AO435" s="357"/>
      <c r="AP435" s="357"/>
      <c r="AQ435" s="357"/>
    </row>
    <row r="436" spans="1:43" ht="9.75" customHeight="1">
      <c r="A436" s="202"/>
      <c r="B436" s="202"/>
      <c r="C436" s="202"/>
      <c r="D436" s="202"/>
      <c r="E436" s="347"/>
      <c r="F436" s="347"/>
      <c r="G436" s="357"/>
      <c r="H436" s="357"/>
      <c r="I436" s="357"/>
      <c r="J436" s="357"/>
      <c r="K436" s="357"/>
      <c r="L436" s="357"/>
      <c r="M436" s="357"/>
      <c r="N436" s="357"/>
      <c r="O436" s="357"/>
      <c r="P436" s="357"/>
      <c r="Q436" s="357"/>
      <c r="R436" s="357"/>
      <c r="S436" s="357"/>
      <c r="T436" s="357"/>
      <c r="U436" s="357"/>
      <c r="V436" s="357"/>
      <c r="W436" s="357"/>
      <c r="X436" s="357"/>
      <c r="Y436" s="357"/>
      <c r="Z436" s="357"/>
      <c r="AA436" s="357"/>
      <c r="AB436" s="357"/>
      <c r="AC436" s="357"/>
      <c r="AD436" s="357"/>
      <c r="AE436" s="357"/>
      <c r="AF436" s="357"/>
      <c r="AG436" s="357"/>
      <c r="AH436" s="357"/>
      <c r="AI436" s="357"/>
      <c r="AJ436" s="357"/>
      <c r="AK436" s="357"/>
      <c r="AL436" s="357"/>
      <c r="AM436" s="357"/>
      <c r="AN436" s="357"/>
      <c r="AO436" s="357"/>
      <c r="AP436" s="357"/>
      <c r="AQ436" s="357"/>
    </row>
    <row r="437" spans="1:43" ht="9.75" customHeight="1">
      <c r="A437" s="202"/>
      <c r="B437" s="202"/>
      <c r="C437" s="202"/>
      <c r="D437" s="202"/>
      <c r="E437" s="347"/>
      <c r="F437" s="347"/>
      <c r="G437" s="357"/>
      <c r="H437" s="357"/>
      <c r="I437" s="357"/>
      <c r="J437" s="357"/>
      <c r="K437" s="357"/>
      <c r="L437" s="357"/>
      <c r="M437" s="357"/>
      <c r="N437" s="357"/>
      <c r="O437" s="357"/>
      <c r="P437" s="357"/>
      <c r="Q437" s="357"/>
      <c r="R437" s="357"/>
      <c r="S437" s="357"/>
      <c r="T437" s="357"/>
      <c r="U437" s="357"/>
      <c r="V437" s="357"/>
      <c r="W437" s="357"/>
      <c r="X437" s="357"/>
      <c r="Y437" s="357"/>
      <c r="Z437" s="357"/>
      <c r="AA437" s="357"/>
      <c r="AB437" s="357"/>
      <c r="AC437" s="357"/>
      <c r="AD437" s="357"/>
      <c r="AE437" s="357"/>
      <c r="AF437" s="357"/>
      <c r="AG437" s="357"/>
      <c r="AH437" s="357"/>
      <c r="AI437" s="357"/>
      <c r="AJ437" s="357"/>
      <c r="AK437" s="357"/>
      <c r="AL437" s="357"/>
      <c r="AM437" s="357"/>
      <c r="AN437" s="357"/>
      <c r="AO437" s="357"/>
      <c r="AP437" s="357"/>
      <c r="AQ437" s="357"/>
    </row>
    <row r="438" spans="1:43" ht="9.75" customHeight="1">
      <c r="A438" s="202"/>
      <c r="B438" s="202"/>
      <c r="C438" s="202"/>
      <c r="D438" s="202"/>
      <c r="E438" s="347"/>
      <c r="F438" s="347"/>
      <c r="G438" s="357"/>
      <c r="H438" s="357"/>
      <c r="I438" s="357"/>
      <c r="J438" s="357"/>
      <c r="K438" s="357"/>
      <c r="L438" s="357"/>
      <c r="M438" s="357"/>
      <c r="N438" s="357"/>
      <c r="O438" s="357"/>
      <c r="P438" s="357"/>
      <c r="Q438" s="357"/>
      <c r="R438" s="357"/>
      <c r="S438" s="357"/>
      <c r="T438" s="357"/>
      <c r="U438" s="357"/>
      <c r="V438" s="357"/>
      <c r="W438" s="357"/>
      <c r="X438" s="357"/>
      <c r="Y438" s="357"/>
      <c r="Z438" s="357"/>
      <c r="AA438" s="357"/>
      <c r="AB438" s="357"/>
      <c r="AC438" s="357"/>
      <c r="AD438" s="357"/>
      <c r="AE438" s="357"/>
      <c r="AF438" s="357"/>
      <c r="AG438" s="357"/>
      <c r="AH438" s="357"/>
      <c r="AI438" s="357"/>
      <c r="AJ438" s="357"/>
      <c r="AK438" s="357"/>
      <c r="AL438" s="357"/>
      <c r="AM438" s="357"/>
      <c r="AN438" s="357"/>
      <c r="AO438" s="357"/>
      <c r="AP438" s="357"/>
      <c r="AQ438" s="357"/>
    </row>
    <row r="439" spans="1:43" ht="9.75" customHeight="1">
      <c r="A439" s="202"/>
      <c r="B439" s="202"/>
      <c r="C439" s="202"/>
      <c r="D439" s="202"/>
      <c r="E439" s="347"/>
      <c r="F439" s="347"/>
      <c r="G439" s="357"/>
      <c r="H439" s="357"/>
      <c r="I439" s="357"/>
      <c r="J439" s="357"/>
      <c r="K439" s="357"/>
      <c r="L439" s="357"/>
      <c r="M439" s="357"/>
      <c r="N439" s="357"/>
      <c r="O439" s="357"/>
      <c r="P439" s="357"/>
      <c r="Q439" s="357"/>
      <c r="R439" s="357"/>
      <c r="S439" s="357"/>
      <c r="T439" s="357"/>
      <c r="U439" s="357"/>
      <c r="V439" s="357"/>
      <c r="W439" s="357"/>
      <c r="X439" s="357"/>
      <c r="Y439" s="357"/>
      <c r="Z439" s="357"/>
      <c r="AA439" s="357"/>
      <c r="AB439" s="357"/>
      <c r="AC439" s="357"/>
      <c r="AD439" s="357"/>
      <c r="AE439" s="357"/>
      <c r="AF439" s="357"/>
      <c r="AG439" s="357"/>
      <c r="AH439" s="357"/>
      <c r="AI439" s="357"/>
      <c r="AJ439" s="357"/>
      <c r="AK439" s="357"/>
      <c r="AL439" s="357"/>
      <c r="AM439" s="357"/>
      <c r="AN439" s="357"/>
      <c r="AO439" s="357"/>
      <c r="AP439" s="357"/>
      <c r="AQ439" s="357"/>
    </row>
    <row r="440" spans="1:43" ht="9.75" customHeight="1">
      <c r="A440" s="202"/>
      <c r="B440" s="202"/>
      <c r="C440" s="202"/>
      <c r="D440" s="202"/>
      <c r="E440" s="347"/>
      <c r="F440" s="347"/>
      <c r="G440" s="357"/>
      <c r="H440" s="357"/>
      <c r="I440" s="357"/>
      <c r="J440" s="357"/>
      <c r="K440" s="357"/>
      <c r="L440" s="357"/>
      <c r="M440" s="357"/>
      <c r="N440" s="357"/>
      <c r="O440" s="357"/>
      <c r="P440" s="357"/>
      <c r="Q440" s="357"/>
      <c r="R440" s="357"/>
      <c r="S440" s="357"/>
      <c r="T440" s="357"/>
      <c r="U440" s="357"/>
      <c r="V440" s="357"/>
      <c r="W440" s="357"/>
      <c r="X440" s="357"/>
      <c r="Y440" s="357"/>
      <c r="Z440" s="357"/>
      <c r="AA440" s="357"/>
      <c r="AB440" s="357"/>
      <c r="AC440" s="357"/>
      <c r="AD440" s="357"/>
      <c r="AE440" s="357"/>
      <c r="AF440" s="357"/>
      <c r="AG440" s="357"/>
      <c r="AH440" s="357"/>
      <c r="AI440" s="357"/>
      <c r="AJ440" s="357"/>
      <c r="AK440" s="357"/>
      <c r="AL440" s="357"/>
      <c r="AM440" s="357"/>
      <c r="AN440" s="357"/>
      <c r="AO440" s="357"/>
      <c r="AP440" s="357"/>
      <c r="AQ440" s="357"/>
    </row>
    <row r="441" spans="1:43" ht="9.75" customHeight="1">
      <c r="A441" s="202"/>
      <c r="B441" s="202"/>
      <c r="C441" s="202"/>
      <c r="D441" s="202"/>
      <c r="E441" s="347"/>
      <c r="F441" s="347"/>
      <c r="G441" s="357"/>
      <c r="H441" s="357"/>
      <c r="I441" s="357"/>
      <c r="J441" s="357"/>
      <c r="K441" s="357"/>
      <c r="L441" s="357"/>
      <c r="M441" s="357"/>
      <c r="N441" s="357"/>
      <c r="O441" s="357"/>
      <c r="P441" s="357"/>
      <c r="Q441" s="357"/>
      <c r="R441" s="357"/>
      <c r="S441" s="357"/>
      <c r="T441" s="357"/>
      <c r="U441" s="357"/>
      <c r="V441" s="357"/>
      <c r="W441" s="357"/>
      <c r="X441" s="357"/>
      <c r="Y441" s="357"/>
      <c r="Z441" s="357"/>
      <c r="AA441" s="357"/>
      <c r="AB441" s="357"/>
      <c r="AC441" s="357"/>
      <c r="AD441" s="357"/>
      <c r="AE441" s="357"/>
      <c r="AF441" s="357"/>
      <c r="AG441" s="357"/>
      <c r="AH441" s="357"/>
      <c r="AI441" s="357"/>
      <c r="AJ441" s="357"/>
      <c r="AK441" s="357"/>
      <c r="AL441" s="357"/>
      <c r="AM441" s="357"/>
      <c r="AN441" s="357"/>
      <c r="AO441" s="357"/>
      <c r="AP441" s="357"/>
      <c r="AQ441" s="357"/>
    </row>
    <row r="442" spans="1:43" ht="9.75" customHeight="1">
      <c r="A442" s="202"/>
      <c r="B442" s="202"/>
      <c r="C442" s="202"/>
      <c r="D442" s="202"/>
      <c r="E442" s="347"/>
      <c r="F442" s="347"/>
      <c r="G442" s="357"/>
      <c r="H442" s="357"/>
      <c r="I442" s="357"/>
      <c r="J442" s="357"/>
      <c r="K442" s="357"/>
      <c r="L442" s="357"/>
      <c r="M442" s="357"/>
      <c r="N442" s="357"/>
      <c r="O442" s="357"/>
      <c r="P442" s="357"/>
      <c r="Q442" s="357"/>
      <c r="R442" s="357"/>
      <c r="S442" s="357"/>
      <c r="T442" s="357"/>
      <c r="U442" s="357"/>
      <c r="V442" s="357"/>
      <c r="W442" s="357"/>
      <c r="X442" s="357"/>
      <c r="Y442" s="357"/>
      <c r="Z442" s="357"/>
      <c r="AA442" s="357"/>
      <c r="AB442" s="357"/>
      <c r="AC442" s="357"/>
      <c r="AD442" s="357"/>
      <c r="AE442" s="357"/>
      <c r="AF442" s="357"/>
      <c r="AG442" s="357"/>
      <c r="AH442" s="357"/>
      <c r="AI442" s="357"/>
      <c r="AJ442" s="357"/>
      <c r="AK442" s="357"/>
      <c r="AL442" s="357"/>
      <c r="AM442" s="357"/>
      <c r="AN442" s="357"/>
      <c r="AO442" s="357"/>
      <c r="AP442" s="357"/>
      <c r="AQ442" s="357"/>
    </row>
    <row r="443" spans="1:43" ht="9.75" customHeight="1">
      <c r="A443" s="202"/>
      <c r="B443" s="202"/>
      <c r="C443" s="202"/>
      <c r="D443" s="202"/>
      <c r="E443" s="347"/>
      <c r="F443" s="347"/>
      <c r="G443" s="357"/>
      <c r="H443" s="357"/>
      <c r="I443" s="357"/>
      <c r="J443" s="357"/>
      <c r="K443" s="357"/>
      <c r="L443" s="357"/>
      <c r="M443" s="357"/>
      <c r="N443" s="357"/>
      <c r="O443" s="357"/>
      <c r="P443" s="357"/>
      <c r="Q443" s="357"/>
      <c r="R443" s="357"/>
      <c r="S443" s="357"/>
      <c r="T443" s="357"/>
      <c r="U443" s="357"/>
      <c r="V443" s="357"/>
      <c r="W443" s="357"/>
      <c r="X443" s="357"/>
      <c r="Y443" s="357"/>
      <c r="Z443" s="357"/>
      <c r="AA443" s="357"/>
      <c r="AB443" s="357"/>
      <c r="AC443" s="357"/>
      <c r="AD443" s="357"/>
      <c r="AE443" s="357"/>
      <c r="AF443" s="357"/>
      <c r="AG443" s="357"/>
      <c r="AH443" s="357"/>
      <c r="AI443" s="357"/>
      <c r="AJ443" s="357"/>
      <c r="AK443" s="357"/>
      <c r="AL443" s="357"/>
      <c r="AM443" s="357"/>
      <c r="AN443" s="357"/>
      <c r="AO443" s="357"/>
      <c r="AP443" s="357"/>
      <c r="AQ443" s="357"/>
    </row>
    <row r="444" spans="1:43" ht="9.75" customHeight="1">
      <c r="A444" s="202"/>
      <c r="B444" s="202"/>
      <c r="C444" s="202"/>
      <c r="D444" s="202"/>
      <c r="E444" s="347"/>
      <c r="F444" s="347"/>
      <c r="G444" s="357"/>
      <c r="H444" s="357"/>
      <c r="I444" s="357"/>
      <c r="J444" s="357"/>
      <c r="K444" s="357"/>
      <c r="L444" s="357"/>
      <c r="M444" s="357"/>
      <c r="N444" s="357"/>
      <c r="O444" s="357"/>
      <c r="P444" s="357"/>
      <c r="Q444" s="357"/>
      <c r="R444" s="357"/>
      <c r="S444" s="357"/>
      <c r="T444" s="357"/>
      <c r="U444" s="357"/>
      <c r="V444" s="357"/>
      <c r="W444" s="357"/>
      <c r="X444" s="357"/>
      <c r="Y444" s="357"/>
      <c r="Z444" s="357"/>
      <c r="AA444" s="357"/>
      <c r="AB444" s="357"/>
      <c r="AC444" s="357"/>
      <c r="AD444" s="357"/>
      <c r="AE444" s="357"/>
      <c r="AF444" s="357"/>
      <c r="AG444" s="357"/>
      <c r="AH444" s="357"/>
      <c r="AI444" s="357"/>
      <c r="AJ444" s="357"/>
      <c r="AK444" s="357"/>
      <c r="AL444" s="357"/>
      <c r="AM444" s="357"/>
      <c r="AN444" s="357"/>
      <c r="AO444" s="357"/>
      <c r="AP444" s="357"/>
      <c r="AQ444" s="357"/>
    </row>
    <row r="445" spans="1:43" ht="9.75" customHeight="1">
      <c r="A445" s="202"/>
      <c r="B445" s="202"/>
      <c r="C445" s="202"/>
      <c r="D445" s="202"/>
      <c r="E445" s="347"/>
      <c r="F445" s="347"/>
      <c r="G445" s="357"/>
      <c r="H445" s="357"/>
      <c r="I445" s="357"/>
      <c r="J445" s="357"/>
      <c r="K445" s="357"/>
      <c r="L445" s="357"/>
      <c r="M445" s="357"/>
      <c r="N445" s="357"/>
      <c r="O445" s="357"/>
      <c r="P445" s="357"/>
      <c r="Q445" s="357"/>
      <c r="R445" s="357"/>
      <c r="S445" s="357"/>
      <c r="T445" s="357"/>
      <c r="U445" s="357"/>
      <c r="V445" s="357"/>
      <c r="W445" s="357"/>
      <c r="X445" s="357"/>
      <c r="Y445" s="357"/>
      <c r="Z445" s="357"/>
      <c r="AA445" s="357"/>
      <c r="AB445" s="357"/>
      <c r="AC445" s="357"/>
      <c r="AD445" s="357"/>
      <c r="AE445" s="357"/>
      <c r="AF445" s="357"/>
      <c r="AG445" s="357"/>
      <c r="AH445" s="357"/>
      <c r="AI445" s="357"/>
      <c r="AJ445" s="357"/>
      <c r="AK445" s="357"/>
      <c r="AL445" s="357"/>
      <c r="AM445" s="357"/>
      <c r="AN445" s="357"/>
      <c r="AO445" s="357"/>
      <c r="AP445" s="357"/>
      <c r="AQ445" s="357"/>
    </row>
    <row r="446" spans="1:43" ht="9.75" customHeight="1">
      <c r="A446" s="202"/>
      <c r="B446" s="202"/>
      <c r="C446" s="202"/>
      <c r="D446" s="202"/>
      <c r="E446" s="347"/>
      <c r="F446" s="347"/>
      <c r="G446" s="357"/>
      <c r="H446" s="357"/>
      <c r="I446" s="357"/>
      <c r="J446" s="357"/>
      <c r="K446" s="357"/>
      <c r="L446" s="357"/>
      <c r="M446" s="357"/>
      <c r="N446" s="357"/>
      <c r="O446" s="357"/>
      <c r="P446" s="357"/>
      <c r="Q446" s="357"/>
      <c r="R446" s="357"/>
      <c r="S446" s="357"/>
      <c r="T446" s="357"/>
      <c r="U446" s="357"/>
      <c r="V446" s="357"/>
      <c r="W446" s="357"/>
      <c r="X446" s="357"/>
      <c r="Y446" s="357"/>
      <c r="Z446" s="357"/>
      <c r="AA446" s="357"/>
      <c r="AB446" s="357"/>
      <c r="AC446" s="357"/>
      <c r="AD446" s="357"/>
      <c r="AE446" s="357"/>
      <c r="AF446" s="357"/>
      <c r="AG446" s="357"/>
      <c r="AH446" s="357"/>
      <c r="AI446" s="357"/>
      <c r="AJ446" s="357"/>
      <c r="AK446" s="357"/>
      <c r="AL446" s="357"/>
      <c r="AM446" s="357"/>
      <c r="AN446" s="357"/>
      <c r="AO446" s="357"/>
      <c r="AP446" s="357"/>
      <c r="AQ446" s="357"/>
    </row>
    <row r="447" spans="1:43" ht="9.75" customHeight="1">
      <c r="A447" s="202"/>
      <c r="B447" s="202"/>
      <c r="C447" s="202"/>
      <c r="D447" s="202"/>
      <c r="E447" s="347"/>
      <c r="F447" s="347"/>
      <c r="G447" s="357"/>
      <c r="H447" s="357"/>
      <c r="I447" s="357"/>
      <c r="J447" s="357"/>
      <c r="K447" s="357"/>
      <c r="L447" s="357"/>
      <c r="M447" s="357"/>
      <c r="N447" s="357"/>
      <c r="O447" s="357"/>
      <c r="P447" s="357"/>
      <c r="Q447" s="357"/>
      <c r="R447" s="357"/>
      <c r="S447" s="357"/>
      <c r="T447" s="357"/>
      <c r="U447" s="357"/>
      <c r="V447" s="357"/>
      <c r="W447" s="357"/>
      <c r="X447" s="357"/>
      <c r="Y447" s="357"/>
      <c r="Z447" s="357"/>
      <c r="AA447" s="357"/>
      <c r="AB447" s="357"/>
      <c r="AC447" s="357"/>
      <c r="AD447" s="357"/>
      <c r="AE447" s="357"/>
      <c r="AF447" s="357"/>
      <c r="AG447" s="357"/>
      <c r="AH447" s="357"/>
      <c r="AI447" s="357"/>
      <c r="AJ447" s="357"/>
      <c r="AK447" s="357"/>
      <c r="AL447" s="357"/>
      <c r="AM447" s="357"/>
      <c r="AN447" s="357"/>
      <c r="AO447" s="357"/>
      <c r="AP447" s="357"/>
      <c r="AQ447" s="357"/>
    </row>
    <row r="448" spans="1:43" ht="9.75" customHeight="1">
      <c r="A448" s="202"/>
      <c r="B448" s="202"/>
      <c r="C448" s="202"/>
      <c r="D448" s="202"/>
      <c r="E448" s="347"/>
      <c r="F448" s="347"/>
      <c r="G448" s="357"/>
      <c r="H448" s="357"/>
      <c r="I448" s="357"/>
      <c r="J448" s="357"/>
      <c r="K448" s="357"/>
      <c r="L448" s="357"/>
      <c r="M448" s="357"/>
      <c r="N448" s="357"/>
      <c r="O448" s="357"/>
      <c r="P448" s="357"/>
      <c r="Q448" s="357"/>
      <c r="R448" s="357"/>
      <c r="S448" s="357"/>
      <c r="T448" s="357"/>
      <c r="U448" s="357"/>
      <c r="V448" s="357"/>
      <c r="W448" s="357"/>
      <c r="X448" s="357"/>
      <c r="Y448" s="357"/>
      <c r="Z448" s="357"/>
      <c r="AA448" s="357"/>
      <c r="AB448" s="357"/>
      <c r="AC448" s="357"/>
      <c r="AD448" s="357"/>
      <c r="AE448" s="357"/>
      <c r="AF448" s="357"/>
      <c r="AG448" s="357"/>
      <c r="AH448" s="357"/>
      <c r="AI448" s="357"/>
      <c r="AJ448" s="357"/>
      <c r="AK448" s="357"/>
      <c r="AL448" s="357"/>
      <c r="AM448" s="357"/>
      <c r="AN448" s="357"/>
      <c r="AO448" s="357"/>
      <c r="AP448" s="357"/>
      <c r="AQ448" s="357"/>
    </row>
    <row r="449" spans="1:43" ht="9.75" customHeight="1">
      <c r="A449" s="202"/>
      <c r="B449" s="202"/>
      <c r="C449" s="202"/>
      <c r="D449" s="202"/>
      <c r="E449" s="347"/>
      <c r="F449" s="347"/>
      <c r="G449" s="357"/>
      <c r="H449" s="357"/>
      <c r="I449" s="357"/>
      <c r="J449" s="357"/>
      <c r="K449" s="357"/>
      <c r="L449" s="357"/>
      <c r="M449" s="357"/>
      <c r="N449" s="357"/>
      <c r="O449" s="357"/>
      <c r="P449" s="357"/>
      <c r="Q449" s="357"/>
      <c r="R449" s="357"/>
      <c r="S449" s="357"/>
      <c r="T449" s="357"/>
      <c r="U449" s="357"/>
      <c r="V449" s="357"/>
      <c r="W449" s="357"/>
      <c r="X449" s="357"/>
      <c r="Y449" s="357"/>
      <c r="Z449" s="357"/>
      <c r="AA449" s="357"/>
      <c r="AB449" s="357"/>
      <c r="AC449" s="357"/>
      <c r="AD449" s="357"/>
      <c r="AE449" s="357"/>
      <c r="AF449" s="357"/>
      <c r="AG449" s="357"/>
      <c r="AH449" s="357"/>
      <c r="AI449" s="357"/>
      <c r="AJ449" s="357"/>
      <c r="AK449" s="357"/>
      <c r="AL449" s="357"/>
      <c r="AM449" s="357"/>
      <c r="AN449" s="357"/>
      <c r="AO449" s="357"/>
      <c r="AP449" s="357"/>
      <c r="AQ449" s="357"/>
    </row>
    <row r="450" spans="1:43" ht="9.75" customHeight="1">
      <c r="A450" s="202"/>
      <c r="B450" s="202"/>
      <c r="C450" s="202"/>
      <c r="D450" s="202"/>
      <c r="E450" s="347"/>
      <c r="F450" s="347"/>
      <c r="G450" s="357"/>
      <c r="H450" s="357"/>
      <c r="I450" s="357"/>
      <c r="J450" s="357"/>
      <c r="K450" s="357"/>
      <c r="L450" s="357"/>
      <c r="M450" s="357"/>
      <c r="N450" s="357"/>
      <c r="O450" s="357"/>
      <c r="P450" s="357"/>
      <c r="Q450" s="357"/>
      <c r="R450" s="357"/>
      <c r="S450" s="357"/>
      <c r="T450" s="357"/>
      <c r="U450" s="357"/>
      <c r="V450" s="357"/>
      <c r="W450" s="357"/>
      <c r="X450" s="357"/>
      <c r="Y450" s="357"/>
      <c r="Z450" s="357"/>
      <c r="AA450" s="357"/>
      <c r="AB450" s="357"/>
      <c r="AC450" s="357"/>
      <c r="AD450" s="357"/>
      <c r="AE450" s="357"/>
      <c r="AF450" s="357"/>
      <c r="AG450" s="357"/>
      <c r="AH450" s="357"/>
      <c r="AI450" s="357"/>
      <c r="AJ450" s="357"/>
      <c r="AK450" s="357"/>
      <c r="AL450" s="357"/>
      <c r="AM450" s="357"/>
      <c r="AN450" s="357"/>
      <c r="AO450" s="357"/>
      <c r="AP450" s="357"/>
      <c r="AQ450" s="357"/>
    </row>
    <row r="451" spans="1:43" ht="9.75" customHeight="1">
      <c r="A451" s="202"/>
      <c r="B451" s="202"/>
      <c r="C451" s="202"/>
      <c r="D451" s="202"/>
      <c r="E451" s="347"/>
      <c r="F451" s="347"/>
      <c r="G451" s="357"/>
      <c r="H451" s="357"/>
      <c r="I451" s="357"/>
      <c r="J451" s="357"/>
      <c r="K451" s="357"/>
      <c r="L451" s="357"/>
      <c r="M451" s="357"/>
      <c r="N451" s="357"/>
      <c r="O451" s="357"/>
      <c r="P451" s="357"/>
      <c r="Q451" s="357"/>
      <c r="R451" s="357"/>
      <c r="S451" s="357"/>
      <c r="T451" s="357"/>
      <c r="U451" s="357"/>
      <c r="V451" s="357"/>
      <c r="W451" s="357"/>
      <c r="X451" s="357"/>
      <c r="Y451" s="357"/>
      <c r="Z451" s="357"/>
      <c r="AA451" s="357"/>
      <c r="AB451" s="357"/>
      <c r="AC451" s="357"/>
      <c r="AD451" s="357"/>
      <c r="AE451" s="357"/>
      <c r="AF451" s="357"/>
      <c r="AG451" s="357"/>
      <c r="AH451" s="357"/>
      <c r="AI451" s="357"/>
      <c r="AJ451" s="357"/>
      <c r="AK451" s="357"/>
      <c r="AL451" s="357"/>
      <c r="AM451" s="357"/>
      <c r="AN451" s="357"/>
      <c r="AO451" s="357"/>
      <c r="AP451" s="357"/>
      <c r="AQ451" s="357"/>
    </row>
    <row r="452" spans="1:43" ht="9.75" customHeight="1">
      <c r="A452" s="202"/>
      <c r="B452" s="202"/>
      <c r="C452" s="202"/>
      <c r="D452" s="202"/>
      <c r="E452" s="347"/>
      <c r="F452" s="347"/>
      <c r="G452" s="357"/>
      <c r="H452" s="357"/>
      <c r="I452" s="357"/>
      <c r="J452" s="357"/>
      <c r="K452" s="357"/>
      <c r="L452" s="357"/>
      <c r="M452" s="357"/>
      <c r="N452" s="357"/>
      <c r="O452" s="357"/>
      <c r="P452" s="357"/>
      <c r="Q452" s="357"/>
      <c r="R452" s="357"/>
      <c r="S452" s="357"/>
      <c r="T452" s="357"/>
      <c r="U452" s="357"/>
      <c r="V452" s="357"/>
      <c r="W452" s="357"/>
      <c r="X452" s="357"/>
      <c r="Y452" s="357"/>
      <c r="Z452" s="357"/>
      <c r="AA452" s="357"/>
      <c r="AB452" s="357"/>
      <c r="AC452" s="357"/>
      <c r="AD452" s="357"/>
      <c r="AE452" s="357"/>
      <c r="AF452" s="357"/>
      <c r="AG452" s="357"/>
      <c r="AH452" s="357"/>
      <c r="AI452" s="357"/>
      <c r="AJ452" s="357"/>
      <c r="AK452" s="357"/>
      <c r="AL452" s="357"/>
      <c r="AM452" s="357"/>
      <c r="AN452" s="357"/>
      <c r="AO452" s="357"/>
      <c r="AP452" s="357"/>
      <c r="AQ452" s="357"/>
    </row>
    <row r="453" spans="1:43" ht="9.75" customHeight="1">
      <c r="A453" s="202"/>
      <c r="B453" s="202"/>
      <c r="C453" s="202"/>
      <c r="D453" s="202"/>
      <c r="E453" s="347"/>
      <c r="F453" s="347"/>
      <c r="G453" s="357"/>
      <c r="H453" s="357"/>
      <c r="I453" s="357"/>
      <c r="J453" s="357"/>
      <c r="K453" s="357"/>
      <c r="L453" s="357"/>
      <c r="M453" s="357"/>
      <c r="N453" s="357"/>
      <c r="O453" s="357"/>
      <c r="P453" s="357"/>
      <c r="Q453" s="357"/>
      <c r="R453" s="357"/>
      <c r="S453" s="357"/>
      <c r="T453" s="357"/>
      <c r="U453" s="357"/>
      <c r="V453" s="357"/>
      <c r="W453" s="357"/>
      <c r="X453" s="357"/>
      <c r="Y453" s="357"/>
      <c r="Z453" s="357"/>
      <c r="AA453" s="357"/>
      <c r="AB453" s="357"/>
      <c r="AC453" s="357"/>
      <c r="AD453" s="357"/>
      <c r="AE453" s="357"/>
      <c r="AF453" s="357"/>
      <c r="AG453" s="357"/>
      <c r="AH453" s="357"/>
      <c r="AI453" s="357"/>
      <c r="AJ453" s="357"/>
      <c r="AK453" s="357"/>
      <c r="AL453" s="357"/>
      <c r="AM453" s="357"/>
      <c r="AN453" s="357"/>
      <c r="AO453" s="357"/>
      <c r="AP453" s="357"/>
      <c r="AQ453" s="357"/>
    </row>
    <row r="454" spans="1:43" ht="9.75" customHeight="1">
      <c r="A454" s="202"/>
      <c r="B454" s="202"/>
      <c r="C454" s="202"/>
      <c r="D454" s="202"/>
      <c r="E454" s="347"/>
      <c r="F454" s="347"/>
      <c r="G454" s="357"/>
      <c r="H454" s="357"/>
      <c r="I454" s="357"/>
      <c r="J454" s="357"/>
      <c r="K454" s="357"/>
      <c r="L454" s="357"/>
      <c r="M454" s="357"/>
      <c r="N454" s="357"/>
      <c r="O454" s="357"/>
      <c r="P454" s="357"/>
      <c r="Q454" s="357"/>
      <c r="R454" s="357"/>
      <c r="S454" s="357"/>
      <c r="T454" s="357"/>
      <c r="U454" s="357"/>
      <c r="V454" s="357"/>
      <c r="W454" s="357"/>
      <c r="X454" s="357"/>
      <c r="Y454" s="357"/>
      <c r="Z454" s="357"/>
      <c r="AA454" s="357"/>
      <c r="AB454" s="357"/>
      <c r="AC454" s="357"/>
      <c r="AD454" s="357"/>
      <c r="AE454" s="357"/>
      <c r="AF454" s="357"/>
      <c r="AG454" s="357"/>
      <c r="AH454" s="357"/>
      <c r="AI454" s="357"/>
      <c r="AJ454" s="357"/>
      <c r="AK454" s="357"/>
      <c r="AL454" s="357"/>
      <c r="AM454" s="357"/>
      <c r="AN454" s="357"/>
      <c r="AO454" s="357"/>
      <c r="AP454" s="357"/>
      <c r="AQ454" s="357"/>
    </row>
    <row r="455" spans="1:43" ht="9.75" customHeight="1">
      <c r="A455" s="202"/>
      <c r="B455" s="202"/>
      <c r="C455" s="202"/>
      <c r="D455" s="202"/>
      <c r="E455" s="347"/>
      <c r="F455" s="347"/>
      <c r="G455" s="357"/>
      <c r="H455" s="357"/>
      <c r="I455" s="357"/>
      <c r="J455" s="357"/>
      <c r="K455" s="357"/>
      <c r="L455" s="357"/>
      <c r="M455" s="357"/>
      <c r="N455" s="357"/>
      <c r="O455" s="357"/>
      <c r="P455" s="357"/>
      <c r="Q455" s="357"/>
      <c r="R455" s="357"/>
      <c r="S455" s="357"/>
      <c r="T455" s="357"/>
      <c r="U455" s="357"/>
      <c r="V455" s="357"/>
      <c r="W455" s="357"/>
      <c r="X455" s="357"/>
      <c r="Y455" s="357"/>
      <c r="Z455" s="357"/>
      <c r="AA455" s="357"/>
      <c r="AB455" s="357"/>
      <c r="AC455" s="357"/>
      <c r="AD455" s="357"/>
      <c r="AE455" s="357"/>
      <c r="AF455" s="357"/>
      <c r="AG455" s="357"/>
      <c r="AH455" s="357"/>
      <c r="AI455" s="357"/>
      <c r="AJ455" s="357"/>
      <c r="AK455" s="357"/>
      <c r="AL455" s="357"/>
      <c r="AM455" s="357"/>
      <c r="AN455" s="357"/>
      <c r="AO455" s="357"/>
      <c r="AP455" s="357"/>
      <c r="AQ455" s="357"/>
    </row>
    <row r="456" spans="1:43" ht="9.75" customHeight="1">
      <c r="A456" s="202"/>
      <c r="B456" s="202"/>
      <c r="C456" s="202"/>
      <c r="D456" s="202"/>
      <c r="E456" s="347"/>
      <c r="F456" s="347"/>
      <c r="G456" s="357"/>
      <c r="H456" s="357"/>
      <c r="I456" s="357"/>
      <c r="J456" s="357"/>
      <c r="K456" s="357"/>
      <c r="L456" s="357"/>
      <c r="M456" s="357"/>
      <c r="N456" s="357"/>
      <c r="O456" s="357"/>
      <c r="P456" s="357"/>
      <c r="Q456" s="357"/>
      <c r="R456" s="357"/>
      <c r="S456" s="357"/>
      <c r="T456" s="357"/>
      <c r="U456" s="357"/>
      <c r="V456" s="357"/>
      <c r="W456" s="357"/>
      <c r="X456" s="357"/>
      <c r="Y456" s="357"/>
      <c r="Z456" s="357"/>
      <c r="AA456" s="357"/>
      <c r="AB456" s="357"/>
      <c r="AC456" s="357"/>
      <c r="AD456" s="357"/>
      <c r="AE456" s="357"/>
      <c r="AF456" s="357"/>
      <c r="AG456" s="357"/>
      <c r="AH456" s="357"/>
      <c r="AI456" s="357"/>
      <c r="AJ456" s="357"/>
      <c r="AK456" s="357"/>
      <c r="AL456" s="357"/>
      <c r="AM456" s="357"/>
      <c r="AN456" s="357"/>
      <c r="AO456" s="357"/>
      <c r="AP456" s="357"/>
      <c r="AQ456" s="357"/>
    </row>
    <row r="457" spans="1:43" ht="9.75" customHeight="1">
      <c r="A457" s="202"/>
      <c r="B457" s="202"/>
      <c r="C457" s="202"/>
      <c r="D457" s="202"/>
      <c r="E457" s="347"/>
      <c r="F457" s="347"/>
      <c r="G457" s="357"/>
      <c r="H457" s="357"/>
      <c r="I457" s="357"/>
      <c r="J457" s="357"/>
      <c r="K457" s="357"/>
      <c r="L457" s="357"/>
      <c r="M457" s="357"/>
      <c r="N457" s="357"/>
      <c r="O457" s="357"/>
      <c r="P457" s="357"/>
      <c r="Q457" s="357"/>
      <c r="R457" s="357"/>
      <c r="S457" s="357"/>
      <c r="T457" s="357"/>
      <c r="U457" s="357"/>
      <c r="V457" s="357"/>
      <c r="W457" s="357"/>
      <c r="X457" s="357"/>
      <c r="Y457" s="357"/>
      <c r="Z457" s="357"/>
      <c r="AA457" s="357"/>
      <c r="AB457" s="357"/>
      <c r="AC457" s="357"/>
      <c r="AD457" s="357"/>
      <c r="AE457" s="357"/>
      <c r="AF457" s="357"/>
      <c r="AG457" s="357"/>
      <c r="AH457" s="357"/>
      <c r="AI457" s="357"/>
      <c r="AJ457" s="357"/>
      <c r="AK457" s="357"/>
      <c r="AL457" s="357"/>
      <c r="AM457" s="357"/>
      <c r="AN457" s="357"/>
      <c r="AO457" s="357"/>
      <c r="AP457" s="357"/>
      <c r="AQ457" s="357"/>
    </row>
    <row r="458" spans="1:43" ht="9.75" customHeight="1">
      <c r="A458" s="202"/>
      <c r="B458" s="202"/>
      <c r="C458" s="202"/>
      <c r="D458" s="202"/>
      <c r="E458" s="347"/>
      <c r="F458" s="347"/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  <c r="S458" s="357"/>
      <c r="T458" s="357"/>
      <c r="U458" s="357"/>
      <c r="V458" s="357"/>
      <c r="W458" s="357"/>
      <c r="X458" s="357"/>
      <c r="Y458" s="357"/>
      <c r="Z458" s="357"/>
      <c r="AA458" s="357"/>
      <c r="AB458" s="357"/>
      <c r="AC458" s="357"/>
      <c r="AD458" s="357"/>
      <c r="AE458" s="357"/>
      <c r="AF458" s="357"/>
      <c r="AG458" s="357"/>
      <c r="AH458" s="357"/>
      <c r="AI458" s="357"/>
      <c r="AJ458" s="357"/>
      <c r="AK458" s="357"/>
      <c r="AL458" s="357"/>
      <c r="AM458" s="357"/>
      <c r="AN458" s="357"/>
      <c r="AO458" s="357"/>
      <c r="AP458" s="357"/>
      <c r="AQ458" s="357"/>
    </row>
    <row r="459" spans="1:43" ht="9.75" customHeight="1">
      <c r="A459" s="202"/>
      <c r="B459" s="202"/>
      <c r="C459" s="202"/>
      <c r="D459" s="202"/>
      <c r="E459" s="347"/>
      <c r="F459" s="347"/>
      <c r="G459" s="357"/>
      <c r="H459" s="357"/>
      <c r="I459" s="357"/>
      <c r="J459" s="357"/>
      <c r="K459" s="357"/>
      <c r="L459" s="357"/>
      <c r="M459" s="357"/>
      <c r="N459" s="357"/>
      <c r="O459" s="357"/>
      <c r="P459" s="357"/>
      <c r="Q459" s="357"/>
      <c r="R459" s="357"/>
      <c r="S459" s="357"/>
      <c r="T459" s="357"/>
      <c r="U459" s="357"/>
      <c r="V459" s="357"/>
      <c r="W459" s="357"/>
      <c r="X459" s="357"/>
      <c r="Y459" s="357"/>
      <c r="Z459" s="357"/>
      <c r="AA459" s="357"/>
      <c r="AB459" s="357"/>
      <c r="AC459" s="357"/>
      <c r="AD459" s="357"/>
      <c r="AE459" s="357"/>
      <c r="AF459" s="357"/>
      <c r="AG459" s="357"/>
      <c r="AH459" s="357"/>
      <c r="AI459" s="357"/>
      <c r="AJ459" s="357"/>
      <c r="AK459" s="357"/>
      <c r="AL459" s="357"/>
      <c r="AM459" s="357"/>
      <c r="AN459" s="357"/>
      <c r="AO459" s="357"/>
      <c r="AP459" s="357"/>
      <c r="AQ459" s="357"/>
    </row>
    <row r="460" spans="1:43" ht="9.75" customHeight="1">
      <c r="A460" s="202"/>
      <c r="B460" s="202"/>
      <c r="C460" s="202"/>
      <c r="D460" s="202"/>
      <c r="E460" s="347"/>
      <c r="F460" s="347"/>
      <c r="G460" s="357"/>
      <c r="H460" s="357"/>
      <c r="I460" s="357"/>
      <c r="J460" s="357"/>
      <c r="K460" s="357"/>
      <c r="L460" s="357"/>
      <c r="M460" s="357"/>
      <c r="N460" s="357"/>
      <c r="O460" s="357"/>
      <c r="P460" s="357"/>
      <c r="Q460" s="357"/>
      <c r="R460" s="357"/>
      <c r="S460" s="357"/>
      <c r="T460" s="357"/>
      <c r="U460" s="357"/>
      <c r="V460" s="357"/>
      <c r="W460" s="357"/>
      <c r="X460" s="357"/>
      <c r="Y460" s="357"/>
      <c r="Z460" s="357"/>
      <c r="AA460" s="357"/>
      <c r="AB460" s="357"/>
      <c r="AC460" s="357"/>
      <c r="AD460" s="357"/>
      <c r="AE460" s="357"/>
      <c r="AF460" s="357"/>
      <c r="AG460" s="357"/>
      <c r="AH460" s="357"/>
      <c r="AI460" s="357"/>
      <c r="AJ460" s="357"/>
      <c r="AK460" s="357"/>
      <c r="AL460" s="357"/>
      <c r="AM460" s="357"/>
      <c r="AN460" s="357"/>
      <c r="AO460" s="357"/>
      <c r="AP460" s="357"/>
      <c r="AQ460" s="357"/>
    </row>
    <row r="461" spans="1:43" ht="9.75" customHeight="1">
      <c r="A461" s="202"/>
      <c r="B461" s="202"/>
      <c r="C461" s="202"/>
      <c r="D461" s="202"/>
      <c r="E461" s="347"/>
      <c r="F461" s="347"/>
      <c r="G461" s="357"/>
      <c r="H461" s="357"/>
      <c r="I461" s="357"/>
      <c r="J461" s="357"/>
      <c r="K461" s="357"/>
      <c r="L461" s="357"/>
      <c r="M461" s="357"/>
      <c r="N461" s="357"/>
      <c r="O461" s="357"/>
      <c r="P461" s="357"/>
      <c r="Q461" s="357"/>
      <c r="R461" s="357"/>
      <c r="S461" s="357"/>
      <c r="T461" s="357"/>
      <c r="U461" s="357"/>
      <c r="V461" s="357"/>
      <c r="W461" s="357"/>
      <c r="X461" s="357"/>
      <c r="Y461" s="357"/>
      <c r="Z461" s="357"/>
      <c r="AA461" s="357"/>
      <c r="AB461" s="357"/>
      <c r="AC461" s="357"/>
      <c r="AD461" s="357"/>
      <c r="AE461" s="357"/>
      <c r="AF461" s="357"/>
      <c r="AG461" s="357"/>
      <c r="AH461" s="357"/>
      <c r="AI461" s="357"/>
      <c r="AJ461" s="357"/>
      <c r="AK461" s="357"/>
      <c r="AL461" s="357"/>
      <c r="AM461" s="357"/>
      <c r="AN461" s="357"/>
      <c r="AO461" s="357"/>
      <c r="AP461" s="357"/>
      <c r="AQ461" s="357"/>
    </row>
    <row r="462" spans="1:43" ht="9.75" customHeight="1">
      <c r="A462" s="202"/>
      <c r="B462" s="202"/>
      <c r="C462" s="202"/>
      <c r="D462" s="202"/>
      <c r="E462" s="347"/>
      <c r="F462" s="347"/>
      <c r="G462" s="357"/>
      <c r="H462" s="357"/>
      <c r="I462" s="357"/>
      <c r="J462" s="357"/>
      <c r="K462" s="357"/>
      <c r="L462" s="357"/>
      <c r="M462" s="357"/>
      <c r="N462" s="357"/>
      <c r="O462" s="357"/>
      <c r="P462" s="357"/>
      <c r="Q462" s="357"/>
      <c r="R462" s="357"/>
      <c r="S462" s="357"/>
      <c r="T462" s="357"/>
      <c r="U462" s="357"/>
      <c r="V462" s="357"/>
      <c r="W462" s="357"/>
      <c r="X462" s="357"/>
      <c r="Y462" s="357"/>
      <c r="Z462" s="357"/>
      <c r="AA462" s="357"/>
      <c r="AB462" s="357"/>
      <c r="AC462" s="357"/>
      <c r="AD462" s="357"/>
      <c r="AE462" s="357"/>
      <c r="AF462" s="357"/>
      <c r="AG462" s="357"/>
      <c r="AH462" s="357"/>
      <c r="AI462" s="357"/>
      <c r="AJ462" s="357"/>
      <c r="AK462" s="357"/>
      <c r="AL462" s="357"/>
      <c r="AM462" s="357"/>
      <c r="AN462" s="357"/>
      <c r="AO462" s="357"/>
      <c r="AP462" s="357"/>
      <c r="AQ462" s="357"/>
    </row>
    <row r="463" spans="1:43" ht="9.75" customHeight="1">
      <c r="A463" s="202"/>
      <c r="B463" s="202"/>
      <c r="C463" s="202"/>
      <c r="D463" s="202"/>
      <c r="E463" s="347"/>
      <c r="F463" s="347"/>
      <c r="G463" s="357"/>
      <c r="H463" s="357"/>
      <c r="I463" s="357"/>
      <c r="J463" s="357"/>
      <c r="K463" s="357"/>
      <c r="L463" s="357"/>
      <c r="M463" s="357"/>
      <c r="N463" s="357"/>
      <c r="O463" s="357"/>
      <c r="P463" s="357"/>
      <c r="Q463" s="357"/>
      <c r="R463" s="357"/>
      <c r="S463" s="357"/>
      <c r="T463" s="357"/>
      <c r="U463" s="357"/>
      <c r="V463" s="357"/>
      <c r="W463" s="357"/>
      <c r="X463" s="357"/>
      <c r="Y463" s="357"/>
      <c r="Z463" s="357"/>
      <c r="AA463" s="357"/>
      <c r="AB463" s="357"/>
      <c r="AC463" s="357"/>
      <c r="AD463" s="357"/>
      <c r="AE463" s="357"/>
      <c r="AF463" s="357"/>
      <c r="AG463" s="357"/>
      <c r="AH463" s="357"/>
      <c r="AI463" s="357"/>
      <c r="AJ463" s="357"/>
      <c r="AK463" s="357"/>
      <c r="AL463" s="357"/>
      <c r="AM463" s="357"/>
      <c r="AN463" s="357"/>
      <c r="AO463" s="357"/>
      <c r="AP463" s="357"/>
      <c r="AQ463" s="357"/>
    </row>
    <row r="464" spans="1:43" ht="9.75" customHeight="1">
      <c r="A464" s="202"/>
      <c r="B464" s="202"/>
      <c r="C464" s="202"/>
      <c r="D464" s="202"/>
      <c r="E464" s="347"/>
      <c r="F464" s="347"/>
      <c r="G464" s="357"/>
      <c r="H464" s="357"/>
      <c r="I464" s="357"/>
      <c r="J464" s="357"/>
      <c r="K464" s="357"/>
      <c r="L464" s="357"/>
      <c r="M464" s="357"/>
      <c r="N464" s="357"/>
      <c r="O464" s="357"/>
      <c r="P464" s="357"/>
      <c r="Q464" s="357"/>
      <c r="R464" s="357"/>
      <c r="S464" s="357"/>
      <c r="T464" s="357"/>
      <c r="U464" s="357"/>
      <c r="V464" s="357"/>
      <c r="W464" s="357"/>
      <c r="X464" s="357"/>
      <c r="Y464" s="357"/>
      <c r="Z464" s="357"/>
      <c r="AA464" s="357"/>
      <c r="AB464" s="357"/>
      <c r="AC464" s="357"/>
      <c r="AD464" s="357"/>
      <c r="AE464" s="357"/>
      <c r="AF464" s="357"/>
      <c r="AG464" s="357"/>
      <c r="AH464" s="357"/>
      <c r="AI464" s="357"/>
      <c r="AJ464" s="357"/>
      <c r="AK464" s="357"/>
      <c r="AL464" s="357"/>
      <c r="AM464" s="357"/>
      <c r="AN464" s="357"/>
      <c r="AO464" s="357"/>
      <c r="AP464" s="357"/>
      <c r="AQ464" s="357"/>
    </row>
    <row r="465" spans="1:43" ht="9.75" customHeight="1">
      <c r="A465" s="202"/>
      <c r="B465" s="202"/>
      <c r="C465" s="202"/>
      <c r="D465" s="202"/>
      <c r="E465" s="347"/>
      <c r="F465" s="347"/>
      <c r="G465" s="357"/>
      <c r="H465" s="357"/>
      <c r="I465" s="357"/>
      <c r="J465" s="357"/>
      <c r="K465" s="357"/>
      <c r="L465" s="357"/>
      <c r="M465" s="357"/>
      <c r="N465" s="357"/>
      <c r="O465" s="357"/>
      <c r="P465" s="357"/>
      <c r="Q465" s="357"/>
      <c r="R465" s="357"/>
      <c r="S465" s="357"/>
      <c r="T465" s="357"/>
      <c r="U465" s="357"/>
      <c r="V465" s="357"/>
      <c r="W465" s="357"/>
      <c r="X465" s="357"/>
      <c r="Y465" s="357"/>
      <c r="Z465" s="357"/>
      <c r="AA465" s="357"/>
      <c r="AB465" s="357"/>
      <c r="AC465" s="357"/>
      <c r="AD465" s="357"/>
      <c r="AE465" s="357"/>
      <c r="AF465" s="357"/>
      <c r="AG465" s="357"/>
      <c r="AH465" s="357"/>
      <c r="AI465" s="357"/>
      <c r="AJ465" s="357"/>
      <c r="AK465" s="357"/>
      <c r="AL465" s="357"/>
      <c r="AM465" s="357"/>
      <c r="AN465" s="357"/>
      <c r="AO465" s="357"/>
      <c r="AP465" s="357"/>
      <c r="AQ465" s="357"/>
    </row>
    <row r="466" spans="1:43" ht="9.75" customHeight="1">
      <c r="A466" s="202"/>
      <c r="B466" s="202"/>
      <c r="C466" s="202"/>
      <c r="D466" s="202"/>
      <c r="E466" s="347"/>
      <c r="F466" s="347"/>
      <c r="G466" s="357"/>
      <c r="H466" s="357"/>
      <c r="I466" s="357"/>
      <c r="J466" s="357"/>
      <c r="K466" s="357"/>
      <c r="L466" s="357"/>
      <c r="M466" s="357"/>
      <c r="N466" s="357"/>
      <c r="O466" s="357"/>
      <c r="P466" s="357"/>
      <c r="Q466" s="357"/>
      <c r="R466" s="357"/>
      <c r="S466" s="357"/>
      <c r="T466" s="357"/>
      <c r="U466" s="357"/>
      <c r="V466" s="357"/>
      <c r="W466" s="357"/>
      <c r="X466" s="357"/>
      <c r="Y466" s="357"/>
      <c r="Z466" s="357"/>
      <c r="AA466" s="357"/>
      <c r="AB466" s="357"/>
      <c r="AC466" s="357"/>
      <c r="AD466" s="357"/>
      <c r="AE466" s="357"/>
      <c r="AF466" s="357"/>
      <c r="AG466" s="357"/>
      <c r="AH466" s="357"/>
      <c r="AI466" s="357"/>
      <c r="AJ466" s="357"/>
      <c r="AK466" s="357"/>
      <c r="AL466" s="357"/>
      <c r="AM466" s="357"/>
      <c r="AN466" s="357"/>
      <c r="AO466" s="357"/>
      <c r="AP466" s="357"/>
      <c r="AQ466" s="357"/>
    </row>
    <row r="467" spans="1:43" ht="9.75" customHeight="1">
      <c r="A467" s="202"/>
      <c r="B467" s="202"/>
      <c r="C467" s="202"/>
      <c r="D467" s="202"/>
      <c r="E467" s="347"/>
      <c r="F467" s="347"/>
      <c r="G467" s="357"/>
      <c r="H467" s="357"/>
      <c r="I467" s="357"/>
      <c r="J467" s="357"/>
      <c r="K467" s="357"/>
      <c r="L467" s="357"/>
      <c r="M467" s="357"/>
      <c r="N467" s="357"/>
      <c r="O467" s="357"/>
      <c r="P467" s="357"/>
      <c r="Q467" s="357"/>
      <c r="R467" s="357"/>
      <c r="S467" s="357"/>
      <c r="T467" s="357"/>
      <c r="U467" s="357"/>
      <c r="V467" s="357"/>
      <c r="W467" s="357"/>
      <c r="X467" s="357"/>
      <c r="Y467" s="357"/>
      <c r="Z467" s="357"/>
      <c r="AA467" s="357"/>
      <c r="AB467" s="357"/>
      <c r="AC467" s="357"/>
      <c r="AD467" s="357"/>
      <c r="AE467" s="357"/>
      <c r="AF467" s="357"/>
      <c r="AG467" s="357"/>
      <c r="AH467" s="357"/>
      <c r="AI467" s="357"/>
      <c r="AJ467" s="357"/>
      <c r="AK467" s="357"/>
      <c r="AL467" s="357"/>
      <c r="AM467" s="357"/>
      <c r="AN467" s="357"/>
      <c r="AO467" s="357"/>
      <c r="AP467" s="357"/>
      <c r="AQ467" s="357"/>
    </row>
    <row r="468" spans="1:43" ht="9.75" customHeight="1">
      <c r="A468" s="202"/>
      <c r="B468" s="202"/>
      <c r="C468" s="202"/>
      <c r="D468" s="202"/>
      <c r="E468" s="347"/>
      <c r="F468" s="347"/>
      <c r="G468" s="357"/>
      <c r="H468" s="357"/>
      <c r="I468" s="357"/>
      <c r="J468" s="357"/>
      <c r="K468" s="357"/>
      <c r="L468" s="357"/>
      <c r="M468" s="357"/>
      <c r="N468" s="357"/>
      <c r="O468" s="357"/>
      <c r="P468" s="357"/>
      <c r="Q468" s="357"/>
      <c r="R468" s="357"/>
      <c r="S468" s="357"/>
      <c r="T468" s="357"/>
      <c r="U468" s="357"/>
      <c r="V468" s="357"/>
      <c r="W468" s="357"/>
      <c r="X468" s="357"/>
      <c r="Y468" s="357"/>
      <c r="Z468" s="357"/>
      <c r="AA468" s="357"/>
      <c r="AB468" s="357"/>
      <c r="AC468" s="357"/>
      <c r="AD468" s="357"/>
      <c r="AE468" s="357"/>
      <c r="AF468" s="357"/>
      <c r="AG468" s="357"/>
      <c r="AH468" s="357"/>
      <c r="AI468" s="357"/>
      <c r="AJ468" s="357"/>
      <c r="AK468" s="357"/>
      <c r="AL468" s="357"/>
      <c r="AM468" s="357"/>
      <c r="AN468" s="357"/>
      <c r="AO468" s="357"/>
      <c r="AP468" s="357"/>
      <c r="AQ468" s="357"/>
    </row>
    <row r="469" spans="1:43" ht="9.75" customHeight="1">
      <c r="A469" s="202"/>
      <c r="B469" s="202"/>
      <c r="C469" s="202"/>
      <c r="D469" s="202"/>
      <c r="E469" s="347"/>
      <c r="F469" s="347"/>
      <c r="G469" s="357"/>
      <c r="H469" s="357"/>
      <c r="I469" s="357"/>
      <c r="J469" s="357"/>
      <c r="K469" s="357"/>
      <c r="L469" s="357"/>
      <c r="M469" s="357"/>
      <c r="N469" s="357"/>
      <c r="O469" s="357"/>
      <c r="P469" s="357"/>
      <c r="Q469" s="357"/>
      <c r="R469" s="357"/>
      <c r="S469" s="357"/>
      <c r="T469" s="357"/>
      <c r="U469" s="357"/>
      <c r="V469" s="357"/>
      <c r="W469" s="357"/>
      <c r="X469" s="357"/>
      <c r="Y469" s="357"/>
      <c r="Z469" s="357"/>
      <c r="AA469" s="357"/>
      <c r="AB469" s="357"/>
      <c r="AC469" s="357"/>
      <c r="AD469" s="357"/>
      <c r="AE469" s="357"/>
      <c r="AF469" s="357"/>
      <c r="AG469" s="357"/>
      <c r="AH469" s="357"/>
      <c r="AI469" s="357"/>
      <c r="AJ469" s="357"/>
      <c r="AK469" s="357"/>
      <c r="AL469" s="357"/>
      <c r="AM469" s="357"/>
      <c r="AN469" s="357"/>
      <c r="AO469" s="357"/>
      <c r="AP469" s="357"/>
      <c r="AQ469" s="357"/>
    </row>
    <row r="470" spans="1:43" ht="9.75" customHeight="1">
      <c r="A470" s="202"/>
      <c r="B470" s="202"/>
      <c r="C470" s="202"/>
      <c r="D470" s="202"/>
      <c r="E470" s="347"/>
      <c r="F470" s="347"/>
      <c r="G470" s="357"/>
      <c r="H470" s="357"/>
      <c r="I470" s="357"/>
      <c r="J470" s="357"/>
      <c r="K470" s="357"/>
      <c r="L470" s="357"/>
      <c r="M470" s="357"/>
      <c r="N470" s="357"/>
      <c r="O470" s="357"/>
      <c r="P470" s="357"/>
      <c r="Q470" s="357"/>
      <c r="R470" s="357"/>
      <c r="S470" s="357"/>
      <c r="T470" s="357"/>
      <c r="U470" s="357"/>
      <c r="V470" s="357"/>
      <c r="W470" s="357"/>
      <c r="X470" s="357"/>
      <c r="Y470" s="357"/>
      <c r="Z470" s="357"/>
      <c r="AA470" s="357"/>
      <c r="AB470" s="357"/>
      <c r="AC470" s="357"/>
      <c r="AD470" s="357"/>
      <c r="AE470" s="357"/>
      <c r="AF470" s="357"/>
      <c r="AG470" s="357"/>
      <c r="AH470" s="357"/>
      <c r="AI470" s="357"/>
      <c r="AJ470" s="357"/>
      <c r="AK470" s="357"/>
      <c r="AL470" s="357"/>
      <c r="AM470" s="357"/>
      <c r="AN470" s="357"/>
      <c r="AO470" s="357"/>
      <c r="AP470" s="357"/>
      <c r="AQ470" s="357"/>
    </row>
    <row r="471" spans="1:43" ht="9.75" customHeight="1">
      <c r="A471" s="202"/>
      <c r="B471" s="202"/>
      <c r="C471" s="202"/>
      <c r="D471" s="202"/>
      <c r="E471" s="347"/>
      <c r="F471" s="347"/>
      <c r="G471" s="357"/>
      <c r="H471" s="357"/>
      <c r="I471" s="357"/>
      <c r="J471" s="357"/>
      <c r="K471" s="357"/>
      <c r="L471" s="357"/>
      <c r="M471" s="357"/>
      <c r="N471" s="357"/>
      <c r="O471" s="357"/>
      <c r="P471" s="357"/>
      <c r="Q471" s="357"/>
      <c r="R471" s="357"/>
      <c r="S471" s="357"/>
      <c r="T471" s="357"/>
      <c r="U471" s="357"/>
      <c r="V471" s="357"/>
      <c r="W471" s="357"/>
      <c r="X471" s="357"/>
      <c r="Y471" s="357"/>
      <c r="Z471" s="357"/>
      <c r="AA471" s="357"/>
      <c r="AB471" s="357"/>
      <c r="AC471" s="357"/>
      <c r="AD471" s="357"/>
      <c r="AE471" s="357"/>
      <c r="AF471" s="357"/>
      <c r="AG471" s="357"/>
      <c r="AH471" s="357"/>
      <c r="AI471" s="357"/>
      <c r="AJ471" s="357"/>
      <c r="AK471" s="357"/>
      <c r="AL471" s="357"/>
      <c r="AM471" s="357"/>
      <c r="AN471" s="357"/>
      <c r="AO471" s="357"/>
      <c r="AP471" s="357"/>
      <c r="AQ471" s="357"/>
    </row>
    <row r="472" spans="1:43" ht="9.75" customHeight="1">
      <c r="A472" s="202"/>
      <c r="B472" s="202"/>
      <c r="C472" s="202"/>
      <c r="D472" s="202"/>
      <c r="E472" s="347"/>
      <c r="F472" s="347"/>
      <c r="G472" s="357"/>
      <c r="H472" s="357"/>
      <c r="I472" s="357"/>
      <c r="J472" s="357"/>
      <c r="K472" s="357"/>
      <c r="L472" s="357"/>
      <c r="M472" s="357"/>
      <c r="N472" s="357"/>
      <c r="O472" s="357"/>
      <c r="P472" s="357"/>
      <c r="Q472" s="357"/>
      <c r="R472" s="357"/>
      <c r="S472" s="357"/>
      <c r="T472" s="357"/>
      <c r="U472" s="357"/>
      <c r="V472" s="357"/>
      <c r="W472" s="357"/>
      <c r="X472" s="357"/>
      <c r="Y472" s="357"/>
      <c r="Z472" s="357"/>
      <c r="AA472" s="357"/>
      <c r="AB472" s="357"/>
      <c r="AC472" s="357"/>
      <c r="AD472" s="357"/>
      <c r="AE472" s="357"/>
      <c r="AF472" s="357"/>
      <c r="AG472" s="357"/>
      <c r="AH472" s="357"/>
      <c r="AI472" s="357"/>
      <c r="AJ472" s="357"/>
      <c r="AK472" s="357"/>
      <c r="AL472" s="357"/>
      <c r="AM472" s="357"/>
      <c r="AN472" s="357"/>
      <c r="AO472" s="357"/>
      <c r="AP472" s="357"/>
      <c r="AQ472" s="357"/>
    </row>
    <row r="473" spans="1:43" ht="9.75" customHeight="1">
      <c r="A473" s="202"/>
      <c r="B473" s="202"/>
      <c r="C473" s="202"/>
      <c r="D473" s="202"/>
      <c r="E473" s="347"/>
      <c r="F473" s="347"/>
      <c r="G473" s="357"/>
      <c r="H473" s="357"/>
      <c r="I473" s="357"/>
      <c r="J473" s="357"/>
      <c r="K473" s="357"/>
      <c r="L473" s="357"/>
      <c r="M473" s="357"/>
      <c r="N473" s="357"/>
      <c r="O473" s="357"/>
      <c r="P473" s="357"/>
      <c r="Q473" s="357"/>
      <c r="R473" s="357"/>
      <c r="S473" s="357"/>
      <c r="T473" s="357"/>
      <c r="U473" s="357"/>
      <c r="V473" s="357"/>
      <c r="W473" s="357"/>
      <c r="X473" s="357"/>
      <c r="Y473" s="357"/>
      <c r="Z473" s="357"/>
      <c r="AA473" s="357"/>
      <c r="AB473" s="357"/>
      <c r="AC473" s="357"/>
      <c r="AD473" s="357"/>
      <c r="AE473" s="357"/>
      <c r="AF473" s="357"/>
      <c r="AG473" s="357"/>
      <c r="AH473" s="357"/>
      <c r="AI473" s="357"/>
      <c r="AJ473" s="357"/>
      <c r="AK473" s="357"/>
      <c r="AL473" s="357"/>
      <c r="AM473" s="357"/>
      <c r="AN473" s="357"/>
      <c r="AO473" s="357"/>
      <c r="AP473" s="357"/>
      <c r="AQ473" s="357"/>
    </row>
    <row r="474" spans="1:43" ht="9.75" customHeight="1">
      <c r="A474" s="202"/>
      <c r="B474" s="202"/>
      <c r="C474" s="202"/>
      <c r="D474" s="202"/>
      <c r="E474" s="347"/>
      <c r="F474" s="347"/>
      <c r="G474" s="357"/>
      <c r="H474" s="357"/>
      <c r="I474" s="357"/>
      <c r="J474" s="357"/>
      <c r="K474" s="357"/>
      <c r="L474" s="357"/>
      <c r="M474" s="357"/>
      <c r="N474" s="357"/>
      <c r="O474" s="357"/>
      <c r="P474" s="357"/>
      <c r="Q474" s="357"/>
      <c r="R474" s="357"/>
      <c r="S474" s="357"/>
      <c r="T474" s="357"/>
      <c r="U474" s="357"/>
      <c r="V474" s="357"/>
      <c r="W474" s="357"/>
      <c r="X474" s="357"/>
      <c r="Y474" s="357"/>
      <c r="Z474" s="357"/>
      <c r="AA474" s="357"/>
      <c r="AB474" s="357"/>
      <c r="AC474" s="357"/>
      <c r="AD474" s="357"/>
      <c r="AE474" s="357"/>
      <c r="AF474" s="357"/>
      <c r="AG474" s="357"/>
      <c r="AH474" s="357"/>
      <c r="AI474" s="357"/>
      <c r="AJ474" s="357"/>
      <c r="AK474" s="357"/>
      <c r="AL474" s="357"/>
      <c r="AM474" s="357"/>
      <c r="AN474" s="357"/>
      <c r="AO474" s="357"/>
      <c r="AP474" s="357"/>
      <c r="AQ474" s="357"/>
    </row>
    <row r="475" spans="1:43" ht="9.75" customHeight="1">
      <c r="A475" s="202"/>
      <c r="B475" s="202"/>
      <c r="C475" s="202"/>
      <c r="D475" s="202"/>
      <c r="E475" s="347"/>
      <c r="F475" s="347"/>
      <c r="G475" s="357"/>
      <c r="H475" s="357"/>
      <c r="I475" s="357"/>
      <c r="J475" s="357"/>
      <c r="K475" s="357"/>
      <c r="L475" s="357"/>
      <c r="M475" s="357"/>
      <c r="N475" s="357"/>
      <c r="O475" s="357"/>
      <c r="P475" s="357"/>
      <c r="Q475" s="357"/>
      <c r="R475" s="357"/>
      <c r="S475" s="357"/>
      <c r="T475" s="357"/>
      <c r="U475" s="357"/>
      <c r="V475" s="357"/>
      <c r="W475" s="357"/>
      <c r="X475" s="357"/>
      <c r="Y475" s="357"/>
      <c r="Z475" s="357"/>
      <c r="AA475" s="357"/>
      <c r="AB475" s="357"/>
      <c r="AC475" s="357"/>
      <c r="AD475" s="357"/>
      <c r="AE475" s="357"/>
      <c r="AF475" s="357"/>
      <c r="AG475" s="357"/>
      <c r="AH475" s="357"/>
      <c r="AI475" s="357"/>
      <c r="AJ475" s="357"/>
      <c r="AK475" s="357"/>
      <c r="AL475" s="357"/>
      <c r="AM475" s="357"/>
      <c r="AN475" s="357"/>
      <c r="AO475" s="357"/>
      <c r="AP475" s="357"/>
      <c r="AQ475" s="357"/>
    </row>
    <row r="476" spans="1:43" ht="9.75" customHeight="1">
      <c r="A476" s="202"/>
      <c r="B476" s="202"/>
      <c r="C476" s="202"/>
      <c r="D476" s="202"/>
      <c r="E476" s="347"/>
      <c r="F476" s="347"/>
      <c r="G476" s="357"/>
      <c r="H476" s="357"/>
      <c r="I476" s="357"/>
      <c r="J476" s="357"/>
      <c r="K476" s="357"/>
      <c r="L476" s="357"/>
      <c r="M476" s="357"/>
      <c r="N476" s="357"/>
      <c r="O476" s="357"/>
      <c r="P476" s="357"/>
      <c r="Q476" s="357"/>
      <c r="R476" s="357"/>
      <c r="S476" s="357"/>
      <c r="T476" s="357"/>
      <c r="U476" s="357"/>
      <c r="V476" s="357"/>
      <c r="W476" s="357"/>
      <c r="X476" s="357"/>
      <c r="Y476" s="357"/>
      <c r="Z476" s="357"/>
      <c r="AA476" s="357"/>
      <c r="AB476" s="357"/>
      <c r="AC476" s="357"/>
      <c r="AD476" s="357"/>
      <c r="AE476" s="357"/>
      <c r="AF476" s="357"/>
      <c r="AG476" s="357"/>
      <c r="AH476" s="357"/>
      <c r="AI476" s="357"/>
      <c r="AJ476" s="357"/>
      <c r="AK476" s="357"/>
      <c r="AL476" s="357"/>
      <c r="AM476" s="357"/>
      <c r="AN476" s="357"/>
      <c r="AO476" s="357"/>
      <c r="AP476" s="357"/>
      <c r="AQ476" s="357"/>
    </row>
    <row r="477" spans="1:43" ht="9.75" customHeight="1">
      <c r="A477" s="202"/>
      <c r="B477" s="202"/>
      <c r="C477" s="202"/>
      <c r="D477" s="202"/>
      <c r="E477" s="347"/>
      <c r="F477" s="347"/>
      <c r="G477" s="357"/>
      <c r="H477" s="357"/>
      <c r="I477" s="357"/>
      <c r="J477" s="357"/>
      <c r="K477" s="357"/>
      <c r="L477" s="357"/>
      <c r="M477" s="357"/>
      <c r="N477" s="357"/>
      <c r="O477" s="357"/>
      <c r="P477" s="357"/>
      <c r="Q477" s="357"/>
      <c r="R477" s="357"/>
      <c r="S477" s="357"/>
      <c r="T477" s="357"/>
      <c r="U477" s="357"/>
      <c r="V477" s="357"/>
      <c r="W477" s="357"/>
      <c r="X477" s="357"/>
      <c r="Y477" s="357"/>
      <c r="Z477" s="357"/>
      <c r="AA477" s="357"/>
      <c r="AB477" s="357"/>
      <c r="AC477" s="357"/>
      <c r="AD477" s="357"/>
      <c r="AE477" s="357"/>
      <c r="AF477" s="357"/>
      <c r="AG477" s="357"/>
      <c r="AH477" s="357"/>
      <c r="AI477" s="357"/>
      <c r="AJ477" s="357"/>
      <c r="AK477" s="357"/>
      <c r="AL477" s="357"/>
      <c r="AM477" s="357"/>
      <c r="AN477" s="357"/>
      <c r="AO477" s="357"/>
      <c r="AP477" s="357"/>
      <c r="AQ477" s="357"/>
    </row>
    <row r="478" spans="1:43" ht="9.75" customHeight="1">
      <c r="A478" s="202"/>
      <c r="B478" s="202"/>
      <c r="C478" s="202"/>
      <c r="D478" s="202"/>
      <c r="E478" s="347"/>
      <c r="F478" s="347"/>
      <c r="G478" s="357"/>
      <c r="H478" s="357"/>
      <c r="I478" s="357"/>
      <c r="J478" s="357"/>
      <c r="K478" s="357"/>
      <c r="L478" s="357"/>
      <c r="M478" s="357"/>
      <c r="N478" s="357"/>
      <c r="O478" s="357"/>
      <c r="P478" s="357"/>
      <c r="Q478" s="357"/>
      <c r="R478" s="357"/>
      <c r="S478" s="357"/>
      <c r="T478" s="357"/>
      <c r="U478" s="357"/>
      <c r="V478" s="357"/>
      <c r="W478" s="357"/>
      <c r="X478" s="357"/>
      <c r="Y478" s="357"/>
      <c r="Z478" s="357"/>
      <c r="AA478" s="357"/>
      <c r="AB478" s="357"/>
      <c r="AC478" s="357"/>
      <c r="AD478" s="357"/>
      <c r="AE478" s="357"/>
      <c r="AF478" s="357"/>
      <c r="AG478" s="357"/>
      <c r="AH478" s="357"/>
      <c r="AI478" s="357"/>
      <c r="AJ478" s="357"/>
      <c r="AK478" s="357"/>
      <c r="AL478" s="357"/>
      <c r="AM478" s="357"/>
      <c r="AN478" s="357"/>
      <c r="AO478" s="357"/>
      <c r="AP478" s="357"/>
      <c r="AQ478" s="357"/>
    </row>
    <row r="479" spans="1:43" ht="9.75" customHeight="1">
      <c r="A479" s="202"/>
      <c r="B479" s="202"/>
      <c r="C479" s="202"/>
      <c r="D479" s="202"/>
      <c r="E479" s="347"/>
      <c r="F479" s="347"/>
      <c r="G479" s="357"/>
      <c r="H479" s="357"/>
      <c r="I479" s="357"/>
      <c r="J479" s="357"/>
      <c r="K479" s="357"/>
      <c r="L479" s="357"/>
      <c r="M479" s="357"/>
      <c r="N479" s="357"/>
      <c r="O479" s="357"/>
      <c r="P479" s="357"/>
      <c r="Q479" s="357"/>
      <c r="R479" s="357"/>
      <c r="S479" s="357"/>
      <c r="T479" s="357"/>
      <c r="U479" s="357"/>
      <c r="V479" s="357"/>
      <c r="W479" s="357"/>
      <c r="X479" s="357"/>
      <c r="Y479" s="357"/>
      <c r="Z479" s="357"/>
      <c r="AA479" s="357"/>
      <c r="AB479" s="357"/>
      <c r="AC479" s="357"/>
      <c r="AD479" s="357"/>
      <c r="AE479" s="357"/>
      <c r="AF479" s="357"/>
      <c r="AG479" s="357"/>
      <c r="AH479" s="357"/>
      <c r="AI479" s="357"/>
      <c r="AJ479" s="357"/>
      <c r="AK479" s="357"/>
      <c r="AL479" s="357"/>
      <c r="AM479" s="357"/>
      <c r="AN479" s="357"/>
      <c r="AO479" s="357"/>
      <c r="AP479" s="357"/>
      <c r="AQ479" s="357"/>
    </row>
    <row r="480" spans="1:43" ht="9.75" customHeight="1">
      <c r="A480" s="202"/>
      <c r="B480" s="202"/>
      <c r="C480" s="202"/>
      <c r="D480" s="202"/>
      <c r="E480" s="347"/>
      <c r="F480" s="347"/>
      <c r="G480" s="357"/>
      <c r="H480" s="357"/>
      <c r="I480" s="357"/>
      <c r="J480" s="357"/>
      <c r="K480" s="357"/>
      <c r="L480" s="357"/>
      <c r="M480" s="357"/>
      <c r="N480" s="357"/>
      <c r="O480" s="357"/>
      <c r="P480" s="357"/>
      <c r="Q480" s="357"/>
      <c r="R480" s="357"/>
      <c r="S480" s="357"/>
      <c r="T480" s="357"/>
      <c r="U480" s="357"/>
      <c r="V480" s="357"/>
      <c r="W480" s="357"/>
      <c r="X480" s="357"/>
      <c r="Y480" s="357"/>
      <c r="Z480" s="357"/>
      <c r="AA480" s="357"/>
      <c r="AB480" s="357"/>
      <c r="AC480" s="357"/>
      <c r="AD480" s="357"/>
      <c r="AE480" s="357"/>
      <c r="AF480" s="357"/>
      <c r="AG480" s="357"/>
      <c r="AH480" s="357"/>
      <c r="AI480" s="357"/>
      <c r="AJ480" s="357"/>
      <c r="AK480" s="357"/>
      <c r="AL480" s="357"/>
      <c r="AM480" s="357"/>
      <c r="AN480" s="357"/>
      <c r="AO480" s="357"/>
      <c r="AP480" s="357"/>
      <c r="AQ480" s="357"/>
    </row>
    <row r="481" spans="1:43" ht="9.75" customHeight="1">
      <c r="A481" s="202"/>
      <c r="B481" s="202"/>
      <c r="C481" s="202"/>
      <c r="D481" s="202"/>
      <c r="E481" s="347"/>
      <c r="F481" s="347"/>
      <c r="G481" s="357"/>
      <c r="H481" s="357"/>
      <c r="I481" s="357"/>
      <c r="J481" s="357"/>
      <c r="K481" s="357"/>
      <c r="L481" s="357"/>
      <c r="M481" s="357"/>
      <c r="N481" s="357"/>
      <c r="O481" s="357"/>
      <c r="P481" s="357"/>
      <c r="Q481" s="357"/>
      <c r="R481" s="357"/>
      <c r="S481" s="357"/>
      <c r="T481" s="357"/>
      <c r="U481" s="357"/>
      <c r="V481" s="357"/>
      <c r="W481" s="357"/>
      <c r="X481" s="357"/>
      <c r="Y481" s="357"/>
      <c r="Z481" s="357"/>
      <c r="AA481" s="357"/>
      <c r="AB481" s="357"/>
      <c r="AC481" s="357"/>
      <c r="AD481" s="357"/>
      <c r="AE481" s="357"/>
      <c r="AF481" s="357"/>
      <c r="AG481" s="357"/>
      <c r="AH481" s="357"/>
      <c r="AI481" s="357"/>
      <c r="AJ481" s="357"/>
      <c r="AK481" s="357"/>
      <c r="AL481" s="357"/>
      <c r="AM481" s="357"/>
      <c r="AN481" s="357"/>
      <c r="AO481" s="357"/>
      <c r="AP481" s="357"/>
      <c r="AQ481" s="357"/>
    </row>
    <row r="482" spans="1:43" ht="9.75" customHeight="1">
      <c r="A482" s="202"/>
      <c r="B482" s="202"/>
      <c r="C482" s="202"/>
      <c r="D482" s="202"/>
      <c r="E482" s="347"/>
      <c r="F482" s="347"/>
      <c r="G482" s="357"/>
      <c r="H482" s="357"/>
      <c r="I482" s="357"/>
      <c r="J482" s="357"/>
      <c r="K482" s="357"/>
      <c r="L482" s="357"/>
      <c r="M482" s="357"/>
      <c r="N482" s="357"/>
      <c r="O482" s="357"/>
      <c r="P482" s="357"/>
      <c r="Q482" s="357"/>
      <c r="R482" s="357"/>
      <c r="S482" s="357"/>
      <c r="T482" s="357"/>
      <c r="U482" s="357"/>
      <c r="V482" s="357"/>
      <c r="W482" s="357"/>
      <c r="X482" s="357"/>
      <c r="Y482" s="357"/>
      <c r="Z482" s="357"/>
      <c r="AA482" s="357"/>
      <c r="AB482" s="357"/>
      <c r="AC482" s="357"/>
      <c r="AD482" s="357"/>
      <c r="AE482" s="357"/>
      <c r="AF482" s="357"/>
      <c r="AG482" s="357"/>
      <c r="AH482" s="357"/>
      <c r="AI482" s="357"/>
      <c r="AJ482" s="357"/>
      <c r="AK482" s="357"/>
      <c r="AL482" s="357"/>
      <c r="AM482" s="357"/>
      <c r="AN482" s="357"/>
      <c r="AO482" s="357"/>
      <c r="AP482" s="357"/>
      <c r="AQ482" s="357"/>
    </row>
    <row r="483" spans="1:43" ht="9.75" customHeight="1">
      <c r="A483" s="202"/>
      <c r="B483" s="202"/>
      <c r="C483" s="202"/>
      <c r="D483" s="202"/>
      <c r="E483" s="347"/>
      <c r="F483" s="347"/>
      <c r="G483" s="357"/>
      <c r="H483" s="357"/>
      <c r="I483" s="357"/>
      <c r="J483" s="357"/>
      <c r="K483" s="357"/>
      <c r="L483" s="357"/>
      <c r="M483" s="357"/>
      <c r="N483" s="357"/>
      <c r="O483" s="357"/>
      <c r="P483" s="357"/>
      <c r="Q483" s="357"/>
      <c r="R483" s="357"/>
      <c r="S483" s="357"/>
      <c r="T483" s="357"/>
      <c r="U483" s="357"/>
      <c r="V483" s="357"/>
      <c r="W483" s="357"/>
      <c r="X483" s="357"/>
      <c r="Y483" s="357"/>
      <c r="Z483" s="357"/>
      <c r="AA483" s="357"/>
      <c r="AB483" s="357"/>
      <c r="AC483" s="357"/>
      <c r="AD483" s="357"/>
      <c r="AE483" s="357"/>
      <c r="AF483" s="357"/>
      <c r="AG483" s="357"/>
      <c r="AH483" s="357"/>
      <c r="AI483" s="357"/>
      <c r="AJ483" s="357"/>
      <c r="AK483" s="357"/>
      <c r="AL483" s="357"/>
      <c r="AM483" s="357"/>
      <c r="AN483" s="357"/>
      <c r="AO483" s="357"/>
      <c r="AP483" s="357"/>
      <c r="AQ483" s="357"/>
    </row>
    <row r="484" spans="1:43" ht="9.75" customHeight="1">
      <c r="A484" s="202"/>
      <c r="B484" s="202"/>
      <c r="C484" s="202"/>
      <c r="D484" s="202"/>
      <c r="E484" s="347"/>
      <c r="F484" s="347"/>
      <c r="G484" s="357"/>
      <c r="H484" s="357"/>
      <c r="I484" s="357"/>
      <c r="J484" s="357"/>
      <c r="K484" s="357"/>
      <c r="L484" s="357"/>
      <c r="M484" s="357"/>
      <c r="N484" s="357"/>
      <c r="O484" s="357"/>
      <c r="P484" s="357"/>
      <c r="Q484" s="357"/>
      <c r="R484" s="357"/>
      <c r="S484" s="357"/>
      <c r="T484" s="357"/>
      <c r="U484" s="357"/>
      <c r="V484" s="357"/>
      <c r="W484" s="357"/>
      <c r="X484" s="357"/>
      <c r="Y484" s="357"/>
      <c r="Z484" s="357"/>
      <c r="AA484" s="357"/>
      <c r="AB484" s="357"/>
      <c r="AC484" s="357"/>
      <c r="AD484" s="357"/>
      <c r="AE484" s="357"/>
      <c r="AF484" s="357"/>
      <c r="AG484" s="357"/>
      <c r="AH484" s="357"/>
      <c r="AI484" s="357"/>
      <c r="AJ484" s="357"/>
      <c r="AK484" s="357"/>
      <c r="AL484" s="357"/>
      <c r="AM484" s="357"/>
      <c r="AN484" s="357"/>
      <c r="AO484" s="357"/>
      <c r="AP484" s="357"/>
      <c r="AQ484" s="357"/>
    </row>
    <row r="485" spans="1:43" ht="9.75" customHeight="1">
      <c r="A485" s="202"/>
      <c r="B485" s="202"/>
      <c r="C485" s="202"/>
      <c r="D485" s="202"/>
      <c r="E485" s="347"/>
      <c r="F485" s="347"/>
      <c r="G485" s="357"/>
      <c r="H485" s="357"/>
      <c r="I485" s="357"/>
      <c r="J485" s="357"/>
      <c r="K485" s="357"/>
      <c r="L485" s="357"/>
      <c r="M485" s="357"/>
      <c r="N485" s="357"/>
      <c r="O485" s="357"/>
      <c r="P485" s="357"/>
      <c r="Q485" s="357"/>
      <c r="R485" s="357"/>
      <c r="S485" s="357"/>
      <c r="T485" s="357"/>
      <c r="U485" s="357"/>
      <c r="V485" s="357"/>
      <c r="W485" s="357"/>
      <c r="X485" s="357"/>
      <c r="Y485" s="357"/>
      <c r="Z485" s="357"/>
      <c r="AA485" s="357"/>
      <c r="AB485" s="357"/>
      <c r="AC485" s="357"/>
      <c r="AD485" s="357"/>
      <c r="AE485" s="357"/>
      <c r="AF485" s="357"/>
      <c r="AG485" s="357"/>
      <c r="AH485" s="357"/>
      <c r="AI485" s="357"/>
      <c r="AJ485" s="357"/>
      <c r="AK485" s="357"/>
      <c r="AL485" s="357"/>
      <c r="AM485" s="357"/>
      <c r="AN485" s="357"/>
      <c r="AO485" s="357"/>
      <c r="AP485" s="357"/>
      <c r="AQ485" s="357"/>
    </row>
    <row r="486" spans="1:43" ht="9.75" customHeight="1">
      <c r="A486" s="202"/>
      <c r="B486" s="202"/>
      <c r="C486" s="202"/>
      <c r="D486" s="202"/>
      <c r="E486" s="347"/>
      <c r="F486" s="347"/>
      <c r="G486" s="357"/>
      <c r="H486" s="357"/>
      <c r="I486" s="357"/>
      <c r="J486" s="357"/>
      <c r="K486" s="357"/>
      <c r="L486" s="357"/>
      <c r="M486" s="357"/>
      <c r="N486" s="357"/>
      <c r="O486" s="357"/>
      <c r="P486" s="357"/>
      <c r="Q486" s="357"/>
      <c r="R486" s="357"/>
      <c r="S486" s="357"/>
      <c r="T486" s="357"/>
      <c r="U486" s="357"/>
      <c r="V486" s="357"/>
      <c r="W486" s="357"/>
      <c r="X486" s="357"/>
      <c r="Y486" s="357"/>
      <c r="Z486" s="357"/>
      <c r="AA486" s="357"/>
      <c r="AB486" s="357"/>
      <c r="AC486" s="357"/>
      <c r="AD486" s="357"/>
      <c r="AE486" s="357"/>
      <c r="AF486" s="357"/>
      <c r="AG486" s="357"/>
      <c r="AH486" s="357"/>
      <c r="AI486" s="357"/>
      <c r="AJ486" s="357"/>
      <c r="AK486" s="357"/>
      <c r="AL486" s="357"/>
      <c r="AM486" s="357"/>
      <c r="AN486" s="357"/>
      <c r="AO486" s="357"/>
      <c r="AP486" s="357"/>
      <c r="AQ486" s="357"/>
    </row>
    <row r="487" spans="1:43" ht="9.75" customHeight="1">
      <c r="A487" s="202"/>
      <c r="B487" s="202"/>
      <c r="C487" s="202"/>
      <c r="D487" s="202"/>
      <c r="E487" s="347"/>
      <c r="F487" s="347"/>
      <c r="G487" s="357"/>
      <c r="H487" s="357"/>
      <c r="I487" s="357"/>
      <c r="J487" s="357"/>
      <c r="K487" s="357"/>
      <c r="L487" s="357"/>
      <c r="M487" s="357"/>
      <c r="N487" s="357"/>
      <c r="O487" s="357"/>
      <c r="P487" s="357"/>
      <c r="Q487" s="357"/>
      <c r="R487" s="357"/>
      <c r="S487" s="357"/>
      <c r="T487" s="357"/>
      <c r="U487" s="357"/>
      <c r="V487" s="357"/>
      <c r="W487" s="357"/>
      <c r="X487" s="357"/>
      <c r="Y487" s="357"/>
      <c r="Z487" s="357"/>
      <c r="AA487" s="357"/>
      <c r="AB487" s="357"/>
      <c r="AC487" s="357"/>
      <c r="AD487" s="357"/>
      <c r="AE487" s="357"/>
      <c r="AF487" s="357"/>
      <c r="AG487" s="357"/>
      <c r="AH487" s="357"/>
      <c r="AI487" s="357"/>
      <c r="AJ487" s="357"/>
      <c r="AK487" s="357"/>
      <c r="AL487" s="357"/>
      <c r="AM487" s="357"/>
      <c r="AN487" s="357"/>
      <c r="AO487" s="357"/>
      <c r="AP487" s="357"/>
      <c r="AQ487" s="357"/>
    </row>
    <row r="488" spans="1:43" ht="9.75" customHeight="1">
      <c r="A488" s="202"/>
      <c r="B488" s="202"/>
      <c r="C488" s="202"/>
      <c r="D488" s="202"/>
      <c r="E488" s="347"/>
      <c r="F488" s="347"/>
      <c r="G488" s="357"/>
      <c r="H488" s="357"/>
      <c r="I488" s="357"/>
      <c r="J488" s="357"/>
      <c r="K488" s="357"/>
      <c r="L488" s="357"/>
      <c r="M488" s="357"/>
      <c r="N488" s="357"/>
      <c r="O488" s="357"/>
      <c r="P488" s="357"/>
      <c r="Q488" s="357"/>
      <c r="R488" s="357"/>
      <c r="S488" s="357"/>
      <c r="T488" s="357"/>
      <c r="U488" s="357"/>
      <c r="V488" s="357"/>
      <c r="W488" s="357"/>
      <c r="X488" s="357"/>
      <c r="Y488" s="357"/>
      <c r="Z488" s="357"/>
      <c r="AA488" s="357"/>
      <c r="AB488" s="357"/>
      <c r="AC488" s="357"/>
      <c r="AD488" s="357"/>
      <c r="AE488" s="357"/>
      <c r="AF488" s="357"/>
      <c r="AG488" s="357"/>
      <c r="AH488" s="357"/>
      <c r="AI488" s="357"/>
      <c r="AJ488" s="357"/>
      <c r="AK488" s="357"/>
      <c r="AL488" s="357"/>
      <c r="AM488" s="357"/>
      <c r="AN488" s="357"/>
      <c r="AO488" s="357"/>
      <c r="AP488" s="357"/>
      <c r="AQ488" s="357"/>
    </row>
    <row r="489" spans="1:43" ht="9.75" customHeight="1">
      <c r="A489" s="202"/>
      <c r="B489" s="202"/>
      <c r="C489" s="202"/>
      <c r="D489" s="202"/>
      <c r="E489" s="347"/>
      <c r="F489" s="347"/>
      <c r="G489" s="357"/>
      <c r="H489" s="357"/>
      <c r="I489" s="357"/>
      <c r="J489" s="357"/>
      <c r="K489" s="357"/>
      <c r="L489" s="357"/>
      <c r="M489" s="357"/>
      <c r="N489" s="357"/>
      <c r="O489" s="357"/>
      <c r="P489" s="357"/>
      <c r="Q489" s="357"/>
      <c r="R489" s="357"/>
      <c r="S489" s="357"/>
      <c r="T489" s="357"/>
      <c r="U489" s="357"/>
      <c r="V489" s="357"/>
      <c r="W489" s="357"/>
      <c r="X489" s="357"/>
      <c r="Y489" s="357"/>
      <c r="Z489" s="357"/>
      <c r="AA489" s="357"/>
      <c r="AB489" s="357"/>
      <c r="AC489" s="357"/>
      <c r="AD489" s="357"/>
      <c r="AE489" s="357"/>
      <c r="AF489" s="357"/>
      <c r="AG489" s="357"/>
      <c r="AH489" s="357"/>
      <c r="AI489" s="357"/>
      <c r="AJ489" s="357"/>
      <c r="AK489" s="357"/>
      <c r="AL489" s="357"/>
      <c r="AM489" s="357"/>
      <c r="AN489" s="357"/>
      <c r="AO489" s="357"/>
      <c r="AP489" s="357"/>
      <c r="AQ489" s="357"/>
    </row>
    <row r="490" spans="1:43" ht="9.75" customHeight="1">
      <c r="A490" s="202"/>
      <c r="B490" s="202"/>
      <c r="C490" s="202"/>
      <c r="D490" s="202"/>
      <c r="E490" s="347"/>
      <c r="F490" s="347"/>
      <c r="G490" s="357"/>
      <c r="H490" s="357"/>
      <c r="I490" s="357"/>
      <c r="J490" s="357"/>
      <c r="K490" s="357"/>
      <c r="L490" s="357"/>
      <c r="M490" s="357"/>
      <c r="N490" s="357"/>
      <c r="O490" s="357"/>
      <c r="P490" s="357"/>
      <c r="Q490" s="357"/>
      <c r="R490" s="357"/>
      <c r="S490" s="357"/>
      <c r="T490" s="357"/>
      <c r="U490" s="357"/>
      <c r="V490" s="357"/>
      <c r="W490" s="357"/>
      <c r="X490" s="357"/>
      <c r="Y490" s="357"/>
      <c r="Z490" s="357"/>
      <c r="AA490" s="357"/>
      <c r="AB490" s="357"/>
      <c r="AC490" s="357"/>
      <c r="AD490" s="357"/>
      <c r="AE490" s="357"/>
      <c r="AF490" s="357"/>
      <c r="AG490" s="357"/>
      <c r="AH490" s="357"/>
      <c r="AI490" s="357"/>
      <c r="AJ490" s="357"/>
      <c r="AK490" s="357"/>
      <c r="AL490" s="357"/>
      <c r="AM490" s="357"/>
      <c r="AN490" s="357"/>
      <c r="AO490" s="357"/>
      <c r="AP490" s="357"/>
      <c r="AQ490" s="357"/>
    </row>
    <row r="491" spans="1:43" ht="9.75" customHeight="1">
      <c r="A491" s="202"/>
      <c r="B491" s="202"/>
      <c r="C491" s="202"/>
      <c r="D491" s="202"/>
      <c r="E491" s="347"/>
      <c r="F491" s="347"/>
      <c r="G491" s="357"/>
      <c r="H491" s="357"/>
      <c r="I491" s="357"/>
      <c r="J491" s="357"/>
      <c r="K491" s="357"/>
      <c r="L491" s="357"/>
      <c r="M491" s="357"/>
      <c r="N491" s="357"/>
      <c r="O491" s="357"/>
      <c r="P491" s="357"/>
      <c r="Q491" s="357"/>
      <c r="R491" s="357"/>
      <c r="S491" s="357"/>
      <c r="T491" s="357"/>
      <c r="U491" s="357"/>
      <c r="V491" s="357"/>
      <c r="W491" s="357"/>
      <c r="X491" s="357"/>
      <c r="Y491" s="357"/>
      <c r="Z491" s="357"/>
      <c r="AA491" s="357"/>
      <c r="AB491" s="357"/>
      <c r="AC491" s="357"/>
      <c r="AD491" s="357"/>
      <c r="AE491" s="357"/>
      <c r="AF491" s="357"/>
      <c r="AG491" s="357"/>
      <c r="AH491" s="357"/>
      <c r="AI491" s="357"/>
      <c r="AJ491" s="357"/>
      <c r="AK491" s="357"/>
      <c r="AL491" s="357"/>
      <c r="AM491" s="357"/>
      <c r="AN491" s="357"/>
      <c r="AO491" s="357"/>
      <c r="AP491" s="357"/>
      <c r="AQ491" s="357"/>
    </row>
    <row r="492" spans="1:43" ht="9.75" customHeight="1">
      <c r="A492" s="202"/>
      <c r="B492" s="202"/>
      <c r="C492" s="202"/>
      <c r="D492" s="202"/>
      <c r="E492" s="347"/>
      <c r="F492" s="347"/>
      <c r="G492" s="357"/>
      <c r="H492" s="357"/>
      <c r="I492" s="357"/>
      <c r="J492" s="357"/>
      <c r="K492" s="357"/>
      <c r="L492" s="357"/>
      <c r="M492" s="357"/>
      <c r="N492" s="357"/>
      <c r="O492" s="357"/>
      <c r="P492" s="357"/>
      <c r="Q492" s="357"/>
      <c r="R492" s="357"/>
      <c r="S492" s="357"/>
      <c r="T492" s="357"/>
      <c r="U492" s="357"/>
      <c r="V492" s="357"/>
      <c r="W492" s="357"/>
      <c r="X492" s="357"/>
      <c r="Y492" s="357"/>
      <c r="Z492" s="357"/>
      <c r="AA492" s="357"/>
      <c r="AB492" s="357"/>
      <c r="AC492" s="357"/>
      <c r="AD492" s="357"/>
      <c r="AE492" s="357"/>
      <c r="AF492" s="357"/>
      <c r="AG492" s="357"/>
      <c r="AH492" s="357"/>
      <c r="AI492" s="357"/>
      <c r="AJ492" s="357"/>
      <c r="AK492" s="357"/>
      <c r="AL492" s="357"/>
      <c r="AM492" s="357"/>
      <c r="AN492" s="357"/>
      <c r="AO492" s="357"/>
      <c r="AP492" s="357"/>
      <c r="AQ492" s="357"/>
    </row>
    <row r="493" spans="1:43" ht="9.75" customHeight="1">
      <c r="A493" s="202"/>
      <c r="B493" s="202"/>
      <c r="C493" s="202"/>
      <c r="D493" s="202"/>
      <c r="E493" s="347"/>
      <c r="F493" s="347"/>
      <c r="G493" s="357"/>
      <c r="H493" s="357"/>
      <c r="I493" s="357"/>
      <c r="J493" s="357"/>
      <c r="K493" s="357"/>
      <c r="L493" s="357"/>
      <c r="M493" s="357"/>
      <c r="N493" s="357"/>
      <c r="O493" s="357"/>
      <c r="P493" s="357"/>
      <c r="Q493" s="357"/>
      <c r="R493" s="357"/>
      <c r="S493" s="357"/>
      <c r="T493" s="357"/>
      <c r="U493" s="357"/>
      <c r="V493" s="357"/>
      <c r="W493" s="357"/>
      <c r="X493" s="357"/>
      <c r="Y493" s="357"/>
      <c r="Z493" s="357"/>
      <c r="AA493" s="357"/>
      <c r="AB493" s="357"/>
      <c r="AC493" s="357"/>
      <c r="AD493" s="357"/>
      <c r="AE493" s="357"/>
      <c r="AF493" s="357"/>
      <c r="AG493" s="357"/>
      <c r="AH493" s="357"/>
      <c r="AI493" s="357"/>
      <c r="AJ493" s="357"/>
      <c r="AK493" s="357"/>
      <c r="AL493" s="357"/>
      <c r="AM493" s="357"/>
      <c r="AN493" s="357"/>
      <c r="AO493" s="357"/>
      <c r="AP493" s="357"/>
      <c r="AQ493" s="357"/>
    </row>
    <row r="494" spans="1:43" ht="9.75" customHeight="1">
      <c r="A494" s="202"/>
      <c r="B494" s="202"/>
      <c r="C494" s="202"/>
      <c r="D494" s="202"/>
      <c r="E494" s="347"/>
      <c r="F494" s="347"/>
      <c r="G494" s="357"/>
      <c r="H494" s="357"/>
      <c r="I494" s="357"/>
      <c r="J494" s="357"/>
      <c r="K494" s="357"/>
      <c r="L494" s="357"/>
      <c r="M494" s="357"/>
      <c r="N494" s="357"/>
      <c r="O494" s="357"/>
      <c r="P494" s="357"/>
      <c r="Q494" s="357"/>
      <c r="R494" s="357"/>
      <c r="S494" s="357"/>
      <c r="T494" s="357"/>
      <c r="U494" s="357"/>
      <c r="V494" s="357"/>
      <c r="W494" s="357"/>
      <c r="X494" s="357"/>
      <c r="Y494" s="357"/>
      <c r="Z494" s="357"/>
      <c r="AA494" s="357"/>
      <c r="AB494" s="357"/>
      <c r="AC494" s="357"/>
      <c r="AD494" s="357"/>
      <c r="AE494" s="357"/>
      <c r="AF494" s="357"/>
      <c r="AG494" s="357"/>
      <c r="AH494" s="357"/>
      <c r="AI494" s="357"/>
      <c r="AJ494" s="357"/>
      <c r="AK494" s="357"/>
      <c r="AL494" s="357"/>
      <c r="AM494" s="357"/>
      <c r="AN494" s="357"/>
      <c r="AO494" s="357"/>
      <c r="AP494" s="357"/>
      <c r="AQ494" s="357"/>
    </row>
    <row r="495" spans="1:43" ht="9.75" customHeight="1">
      <c r="A495" s="202"/>
      <c r="B495" s="202"/>
      <c r="C495" s="202"/>
      <c r="D495" s="202"/>
      <c r="E495" s="347"/>
      <c r="F495" s="347"/>
      <c r="G495" s="357"/>
      <c r="H495" s="357"/>
      <c r="I495" s="357"/>
      <c r="J495" s="357"/>
      <c r="K495" s="357"/>
      <c r="L495" s="357"/>
      <c r="M495" s="357"/>
      <c r="N495" s="357"/>
      <c r="O495" s="357"/>
      <c r="P495" s="357"/>
      <c r="Q495" s="357"/>
      <c r="R495" s="357"/>
      <c r="S495" s="357"/>
      <c r="T495" s="357"/>
      <c r="U495" s="357"/>
      <c r="V495" s="357"/>
      <c r="W495" s="357"/>
      <c r="X495" s="357"/>
      <c r="Y495" s="357"/>
      <c r="Z495" s="357"/>
      <c r="AA495" s="357"/>
      <c r="AB495" s="357"/>
      <c r="AC495" s="357"/>
      <c r="AD495" s="357"/>
      <c r="AE495" s="357"/>
      <c r="AF495" s="357"/>
      <c r="AG495" s="357"/>
      <c r="AH495" s="357"/>
      <c r="AI495" s="357"/>
      <c r="AJ495" s="357"/>
      <c r="AK495" s="357"/>
      <c r="AL495" s="357"/>
      <c r="AM495" s="357"/>
      <c r="AN495" s="357"/>
      <c r="AO495" s="357"/>
      <c r="AP495" s="357"/>
      <c r="AQ495" s="357"/>
    </row>
    <row r="496" spans="1:43" ht="9.75" customHeight="1">
      <c r="A496" s="202"/>
      <c r="B496" s="202"/>
      <c r="C496" s="202"/>
      <c r="D496" s="202"/>
      <c r="E496" s="347"/>
      <c r="F496" s="347"/>
      <c r="G496" s="357"/>
      <c r="H496" s="357"/>
      <c r="I496" s="357"/>
      <c r="J496" s="357"/>
      <c r="K496" s="357"/>
      <c r="L496" s="357"/>
      <c r="M496" s="357"/>
      <c r="N496" s="357"/>
      <c r="O496" s="357"/>
      <c r="P496" s="357"/>
      <c r="Q496" s="357"/>
      <c r="R496" s="357"/>
      <c r="S496" s="357"/>
      <c r="T496" s="357"/>
      <c r="U496" s="357"/>
      <c r="V496" s="357"/>
      <c r="W496" s="357"/>
      <c r="X496" s="357"/>
      <c r="Y496" s="357"/>
      <c r="Z496" s="357"/>
      <c r="AA496" s="357"/>
      <c r="AB496" s="357"/>
      <c r="AC496" s="357"/>
      <c r="AD496" s="357"/>
      <c r="AE496" s="357"/>
      <c r="AF496" s="357"/>
      <c r="AG496" s="357"/>
      <c r="AH496" s="357"/>
      <c r="AI496" s="357"/>
      <c r="AJ496" s="357"/>
      <c r="AK496" s="357"/>
      <c r="AL496" s="357"/>
      <c r="AM496" s="357"/>
      <c r="AN496" s="357"/>
      <c r="AO496" s="357"/>
      <c r="AP496" s="357"/>
      <c r="AQ496" s="357"/>
    </row>
    <row r="497" spans="1:43" ht="9.75" customHeight="1">
      <c r="A497" s="202"/>
      <c r="B497" s="202"/>
      <c r="C497" s="202"/>
      <c r="D497" s="202"/>
      <c r="E497" s="347"/>
      <c r="F497" s="347"/>
      <c r="G497" s="357"/>
      <c r="H497" s="357"/>
      <c r="I497" s="357"/>
      <c r="J497" s="357"/>
      <c r="K497" s="357"/>
      <c r="L497" s="357"/>
      <c r="M497" s="357"/>
      <c r="N497" s="357"/>
      <c r="O497" s="357"/>
      <c r="P497" s="357"/>
      <c r="Q497" s="357"/>
      <c r="R497" s="357"/>
      <c r="S497" s="357"/>
      <c r="T497" s="357"/>
      <c r="U497" s="357"/>
      <c r="V497" s="357"/>
      <c r="W497" s="357"/>
      <c r="X497" s="357"/>
      <c r="Y497" s="357"/>
      <c r="Z497" s="357"/>
      <c r="AA497" s="357"/>
      <c r="AB497" s="357"/>
      <c r="AC497" s="357"/>
      <c r="AD497" s="357"/>
      <c r="AE497" s="357"/>
      <c r="AF497" s="357"/>
      <c r="AG497" s="357"/>
      <c r="AH497" s="357"/>
      <c r="AI497" s="357"/>
      <c r="AJ497" s="357"/>
      <c r="AK497" s="357"/>
      <c r="AL497" s="357"/>
      <c r="AM497" s="357"/>
      <c r="AN497" s="357"/>
      <c r="AO497" s="357"/>
      <c r="AP497" s="357"/>
      <c r="AQ497" s="357"/>
    </row>
    <row r="498" spans="1:43" ht="9.75" customHeight="1">
      <c r="A498" s="202"/>
      <c r="B498" s="202"/>
      <c r="C498" s="202"/>
      <c r="D498" s="202"/>
      <c r="E498" s="347"/>
      <c r="F498" s="347"/>
      <c r="G498" s="357"/>
      <c r="H498" s="357"/>
      <c r="I498" s="357"/>
      <c r="J498" s="357"/>
      <c r="K498" s="357"/>
      <c r="L498" s="357"/>
      <c r="M498" s="357"/>
      <c r="N498" s="357"/>
      <c r="O498" s="357"/>
      <c r="P498" s="357"/>
      <c r="Q498" s="357"/>
      <c r="R498" s="357"/>
      <c r="S498" s="357"/>
      <c r="T498" s="357"/>
      <c r="U498" s="357"/>
      <c r="V498" s="357"/>
      <c r="W498" s="357"/>
      <c r="X498" s="357"/>
      <c r="Y498" s="357"/>
      <c r="Z498" s="357"/>
      <c r="AA498" s="357"/>
      <c r="AB498" s="357"/>
      <c r="AC498" s="357"/>
      <c r="AD498" s="357"/>
      <c r="AE498" s="357"/>
      <c r="AF498" s="357"/>
      <c r="AG498" s="357"/>
      <c r="AH498" s="357"/>
      <c r="AI498" s="357"/>
      <c r="AJ498" s="357"/>
      <c r="AK498" s="357"/>
      <c r="AL498" s="357"/>
      <c r="AM498" s="357"/>
      <c r="AN498" s="357"/>
      <c r="AO498" s="357"/>
      <c r="AP498" s="357"/>
      <c r="AQ498" s="357"/>
    </row>
    <row r="499" spans="1:43" ht="9.75" customHeight="1">
      <c r="A499" s="202"/>
      <c r="B499" s="202"/>
      <c r="C499" s="202"/>
      <c r="D499" s="202"/>
      <c r="E499" s="347"/>
      <c r="F499" s="347"/>
      <c r="G499" s="357"/>
      <c r="H499" s="357"/>
      <c r="I499" s="357"/>
      <c r="J499" s="357"/>
      <c r="K499" s="357"/>
      <c r="L499" s="357"/>
      <c r="M499" s="357"/>
      <c r="N499" s="357"/>
      <c r="O499" s="357"/>
      <c r="P499" s="357"/>
      <c r="Q499" s="357"/>
      <c r="R499" s="357"/>
      <c r="S499" s="357"/>
      <c r="T499" s="357"/>
      <c r="U499" s="357"/>
      <c r="V499" s="357"/>
      <c r="W499" s="357"/>
      <c r="X499" s="357"/>
      <c r="Y499" s="357"/>
      <c r="Z499" s="357"/>
      <c r="AA499" s="357"/>
      <c r="AB499" s="357"/>
      <c r="AC499" s="357"/>
      <c r="AD499" s="357"/>
      <c r="AE499" s="357"/>
      <c r="AF499" s="357"/>
      <c r="AG499" s="357"/>
      <c r="AH499" s="357"/>
      <c r="AI499" s="357"/>
      <c r="AJ499" s="357"/>
      <c r="AK499" s="357"/>
      <c r="AL499" s="357"/>
      <c r="AM499" s="357"/>
      <c r="AN499" s="357"/>
      <c r="AO499" s="357"/>
      <c r="AP499" s="357"/>
      <c r="AQ499" s="357"/>
    </row>
    <row r="500" spans="1:43" ht="9.75" customHeight="1">
      <c r="A500" s="202"/>
      <c r="B500" s="202"/>
      <c r="C500" s="202"/>
      <c r="D500" s="202"/>
      <c r="E500" s="347"/>
      <c r="F500" s="347"/>
      <c r="G500" s="357"/>
      <c r="H500" s="357"/>
      <c r="I500" s="357"/>
      <c r="J500" s="357"/>
      <c r="K500" s="357"/>
      <c r="L500" s="357"/>
      <c r="M500" s="357"/>
      <c r="N500" s="357"/>
      <c r="O500" s="357"/>
      <c r="P500" s="357"/>
      <c r="Q500" s="357"/>
      <c r="R500" s="357"/>
      <c r="S500" s="357"/>
      <c r="T500" s="357"/>
      <c r="U500" s="357"/>
      <c r="V500" s="357"/>
      <c r="W500" s="357"/>
      <c r="X500" s="357"/>
      <c r="Y500" s="357"/>
      <c r="Z500" s="357"/>
      <c r="AA500" s="357"/>
      <c r="AB500" s="357"/>
      <c r="AC500" s="357"/>
      <c r="AD500" s="357"/>
      <c r="AE500" s="357"/>
      <c r="AF500" s="357"/>
      <c r="AG500" s="357"/>
      <c r="AH500" s="357"/>
      <c r="AI500" s="357"/>
      <c r="AJ500" s="357"/>
      <c r="AK500" s="357"/>
      <c r="AL500" s="357"/>
      <c r="AM500" s="357"/>
      <c r="AN500" s="357"/>
      <c r="AO500" s="357"/>
      <c r="AP500" s="357"/>
      <c r="AQ500" s="357"/>
    </row>
    <row r="501" spans="1:43" ht="9.75" customHeight="1">
      <c r="A501" s="202"/>
      <c r="B501" s="202"/>
      <c r="C501" s="202"/>
      <c r="D501" s="202"/>
      <c r="E501" s="347"/>
      <c r="F501" s="347"/>
      <c r="G501" s="357"/>
      <c r="H501" s="357"/>
      <c r="I501" s="357"/>
      <c r="J501" s="357"/>
      <c r="K501" s="357"/>
      <c r="L501" s="357"/>
      <c r="M501" s="357"/>
      <c r="N501" s="357"/>
      <c r="O501" s="357"/>
      <c r="P501" s="357"/>
      <c r="Q501" s="357"/>
      <c r="R501" s="357"/>
      <c r="S501" s="357"/>
      <c r="T501" s="357"/>
      <c r="U501" s="357"/>
      <c r="V501" s="357"/>
      <c r="W501" s="357"/>
      <c r="X501" s="357"/>
      <c r="Y501" s="357"/>
      <c r="Z501" s="357"/>
      <c r="AA501" s="357"/>
      <c r="AB501" s="357"/>
      <c r="AC501" s="357"/>
      <c r="AD501" s="357"/>
      <c r="AE501" s="357"/>
      <c r="AF501" s="357"/>
      <c r="AG501" s="357"/>
      <c r="AH501" s="357"/>
      <c r="AI501" s="357"/>
      <c r="AJ501" s="357"/>
      <c r="AK501" s="357"/>
      <c r="AL501" s="357"/>
      <c r="AM501" s="357"/>
      <c r="AN501" s="357"/>
      <c r="AO501" s="357"/>
      <c r="AP501" s="357"/>
      <c r="AQ501" s="357"/>
    </row>
    <row r="502" spans="1:43" ht="9.75" customHeight="1">
      <c r="A502" s="202"/>
      <c r="B502" s="202"/>
      <c r="C502" s="202"/>
      <c r="D502" s="202"/>
      <c r="E502" s="347"/>
      <c r="F502" s="347"/>
      <c r="G502" s="357"/>
      <c r="H502" s="357"/>
      <c r="I502" s="357"/>
      <c r="J502" s="357"/>
      <c r="K502" s="357"/>
      <c r="L502" s="357"/>
      <c r="M502" s="357"/>
      <c r="N502" s="357"/>
      <c r="O502" s="357"/>
      <c r="P502" s="357"/>
      <c r="Q502" s="357"/>
      <c r="R502" s="357"/>
      <c r="S502" s="357"/>
      <c r="T502" s="357"/>
      <c r="U502" s="357"/>
      <c r="V502" s="357"/>
      <c r="W502" s="357"/>
      <c r="X502" s="357"/>
      <c r="Y502" s="357"/>
      <c r="Z502" s="357"/>
      <c r="AA502" s="357"/>
      <c r="AB502" s="357"/>
      <c r="AC502" s="357"/>
      <c r="AD502" s="357"/>
      <c r="AE502" s="357"/>
      <c r="AF502" s="357"/>
      <c r="AG502" s="357"/>
      <c r="AH502" s="357"/>
      <c r="AI502" s="357"/>
      <c r="AJ502" s="357"/>
      <c r="AK502" s="357"/>
      <c r="AL502" s="357"/>
      <c r="AM502" s="357"/>
      <c r="AN502" s="357"/>
      <c r="AO502" s="357"/>
      <c r="AP502" s="357"/>
      <c r="AQ502" s="357"/>
    </row>
    <row r="503" spans="1:43" ht="9.75" customHeight="1">
      <c r="A503" s="202"/>
      <c r="B503" s="202"/>
      <c r="C503" s="202"/>
      <c r="D503" s="202"/>
      <c r="E503" s="347"/>
      <c r="F503" s="347"/>
      <c r="G503" s="357"/>
      <c r="H503" s="357"/>
      <c r="I503" s="357"/>
      <c r="J503" s="357"/>
      <c r="K503" s="357"/>
      <c r="L503" s="357"/>
      <c r="M503" s="357"/>
      <c r="N503" s="357"/>
      <c r="O503" s="357"/>
      <c r="P503" s="357"/>
      <c r="Q503" s="357"/>
      <c r="R503" s="357"/>
      <c r="S503" s="357"/>
      <c r="T503" s="357"/>
      <c r="U503" s="357"/>
      <c r="V503" s="357"/>
      <c r="W503" s="357"/>
      <c r="X503" s="357"/>
      <c r="Y503" s="357"/>
      <c r="Z503" s="357"/>
      <c r="AA503" s="357"/>
      <c r="AB503" s="357"/>
      <c r="AC503" s="357"/>
      <c r="AD503" s="357"/>
      <c r="AE503" s="357"/>
      <c r="AF503" s="357"/>
      <c r="AG503" s="357"/>
      <c r="AH503" s="357"/>
      <c r="AI503" s="357"/>
      <c r="AJ503" s="357"/>
      <c r="AK503" s="357"/>
      <c r="AL503" s="357"/>
      <c r="AM503" s="357"/>
      <c r="AN503" s="357"/>
      <c r="AO503" s="357"/>
      <c r="AP503" s="357"/>
      <c r="AQ503" s="357"/>
    </row>
    <row r="504" spans="1:43" ht="9.75" customHeight="1">
      <c r="A504" s="202"/>
      <c r="B504" s="202"/>
      <c r="C504" s="202"/>
      <c r="D504" s="202"/>
      <c r="E504" s="347"/>
      <c r="F504" s="347"/>
      <c r="G504" s="357"/>
      <c r="H504" s="357"/>
      <c r="I504" s="357"/>
      <c r="J504" s="357"/>
      <c r="K504" s="357"/>
      <c r="L504" s="357"/>
      <c r="M504" s="357"/>
      <c r="N504" s="357"/>
      <c r="O504" s="357"/>
      <c r="P504" s="357"/>
      <c r="Q504" s="357"/>
      <c r="R504" s="357"/>
      <c r="S504" s="357"/>
      <c r="T504" s="357"/>
      <c r="U504" s="357"/>
      <c r="V504" s="357"/>
      <c r="W504" s="357"/>
      <c r="X504" s="357"/>
      <c r="Y504" s="357"/>
      <c r="Z504" s="357"/>
      <c r="AA504" s="357"/>
      <c r="AB504" s="357"/>
      <c r="AC504" s="357"/>
      <c r="AD504" s="357"/>
      <c r="AE504" s="357"/>
      <c r="AF504" s="357"/>
      <c r="AG504" s="357"/>
      <c r="AH504" s="357"/>
      <c r="AI504" s="357"/>
      <c r="AJ504" s="357"/>
      <c r="AK504" s="357"/>
      <c r="AL504" s="357"/>
      <c r="AM504" s="357"/>
      <c r="AN504" s="357"/>
      <c r="AO504" s="357"/>
      <c r="AP504" s="357"/>
      <c r="AQ504" s="357"/>
    </row>
    <row r="505" spans="1:43" ht="9.75" customHeight="1">
      <c r="A505" s="202"/>
      <c r="B505" s="202"/>
      <c r="C505" s="202"/>
      <c r="D505" s="202"/>
      <c r="E505" s="347"/>
      <c r="F505" s="347"/>
      <c r="G505" s="357"/>
      <c r="H505" s="357"/>
      <c r="I505" s="357"/>
      <c r="J505" s="357"/>
      <c r="K505" s="357"/>
      <c r="L505" s="357"/>
      <c r="M505" s="357"/>
      <c r="N505" s="357"/>
      <c r="O505" s="357"/>
      <c r="P505" s="357"/>
      <c r="Q505" s="357"/>
      <c r="R505" s="357"/>
      <c r="S505" s="357"/>
      <c r="T505" s="357"/>
      <c r="U505" s="357"/>
      <c r="V505" s="357"/>
      <c r="W505" s="357"/>
      <c r="X505" s="357"/>
      <c r="Y505" s="357"/>
      <c r="Z505" s="357"/>
      <c r="AA505" s="357"/>
      <c r="AB505" s="357"/>
      <c r="AC505" s="357"/>
      <c r="AD505" s="357"/>
      <c r="AE505" s="357"/>
      <c r="AF505" s="357"/>
      <c r="AG505" s="357"/>
      <c r="AH505" s="357"/>
      <c r="AI505" s="357"/>
      <c r="AJ505" s="357"/>
      <c r="AK505" s="357"/>
      <c r="AL505" s="357"/>
      <c r="AM505" s="357"/>
      <c r="AN505" s="357"/>
      <c r="AO505" s="357"/>
      <c r="AP505" s="357"/>
      <c r="AQ505" s="357"/>
    </row>
    <row r="506" spans="1:43" ht="9.75" customHeight="1">
      <c r="A506" s="202"/>
      <c r="B506" s="202"/>
      <c r="C506" s="202"/>
      <c r="D506" s="202"/>
      <c r="E506" s="347"/>
      <c r="F506" s="347"/>
      <c r="G506" s="357"/>
      <c r="H506" s="357"/>
      <c r="I506" s="357"/>
      <c r="J506" s="357"/>
      <c r="K506" s="357"/>
      <c r="L506" s="357"/>
      <c r="M506" s="357"/>
      <c r="N506" s="357"/>
      <c r="O506" s="357"/>
      <c r="P506" s="357"/>
      <c r="Q506" s="357"/>
      <c r="R506" s="357"/>
      <c r="S506" s="357"/>
      <c r="T506" s="357"/>
      <c r="U506" s="357"/>
      <c r="V506" s="357"/>
      <c r="W506" s="357"/>
      <c r="X506" s="357"/>
      <c r="Y506" s="357"/>
      <c r="Z506" s="357"/>
      <c r="AA506" s="357"/>
      <c r="AB506" s="357"/>
      <c r="AC506" s="357"/>
      <c r="AD506" s="357"/>
      <c r="AE506" s="357"/>
      <c r="AF506" s="357"/>
      <c r="AG506" s="357"/>
      <c r="AH506" s="357"/>
      <c r="AI506" s="357"/>
      <c r="AJ506" s="357"/>
      <c r="AK506" s="357"/>
      <c r="AL506" s="357"/>
      <c r="AM506" s="357"/>
      <c r="AN506" s="357"/>
      <c r="AO506" s="357"/>
      <c r="AP506" s="357"/>
      <c r="AQ506" s="357"/>
    </row>
    <row r="507" spans="1:43" ht="9.75" customHeight="1">
      <c r="A507" s="202"/>
      <c r="B507" s="202"/>
      <c r="C507" s="202"/>
      <c r="D507" s="202"/>
      <c r="E507" s="347"/>
      <c r="F507" s="347"/>
      <c r="G507" s="357"/>
      <c r="H507" s="357"/>
      <c r="I507" s="357"/>
      <c r="J507" s="357"/>
      <c r="K507" s="357"/>
      <c r="L507" s="357"/>
      <c r="M507" s="357"/>
      <c r="N507" s="357"/>
      <c r="O507" s="357"/>
      <c r="P507" s="357"/>
      <c r="Q507" s="357"/>
      <c r="R507" s="357"/>
      <c r="S507" s="357"/>
      <c r="T507" s="357"/>
      <c r="U507" s="357"/>
      <c r="V507" s="357"/>
      <c r="W507" s="357"/>
      <c r="X507" s="357"/>
      <c r="Y507" s="357"/>
      <c r="Z507" s="357"/>
      <c r="AA507" s="357"/>
      <c r="AB507" s="357"/>
      <c r="AC507" s="357"/>
      <c r="AD507" s="357"/>
      <c r="AE507" s="357"/>
      <c r="AF507" s="357"/>
      <c r="AG507" s="357"/>
      <c r="AH507" s="357"/>
      <c r="AI507" s="357"/>
      <c r="AJ507" s="357"/>
      <c r="AK507" s="357"/>
      <c r="AL507" s="357"/>
      <c r="AM507" s="357"/>
      <c r="AN507" s="357"/>
      <c r="AO507" s="357"/>
      <c r="AP507" s="357"/>
      <c r="AQ507" s="357"/>
    </row>
    <row r="508" spans="1:43" ht="9.75" customHeight="1">
      <c r="A508" s="202"/>
      <c r="B508" s="202"/>
      <c r="C508" s="202"/>
      <c r="D508" s="202"/>
      <c r="E508" s="347"/>
      <c r="F508" s="347"/>
      <c r="G508" s="357"/>
      <c r="H508" s="357"/>
      <c r="I508" s="357"/>
      <c r="J508" s="357"/>
      <c r="K508" s="357"/>
      <c r="L508" s="357"/>
      <c r="M508" s="357"/>
      <c r="N508" s="357"/>
      <c r="O508" s="357"/>
      <c r="P508" s="357"/>
      <c r="Q508" s="357"/>
      <c r="R508" s="357"/>
      <c r="S508" s="357"/>
      <c r="T508" s="357"/>
      <c r="U508" s="357"/>
      <c r="V508" s="357"/>
      <c r="W508" s="357"/>
      <c r="X508" s="357"/>
      <c r="Y508" s="357"/>
      <c r="Z508" s="357"/>
      <c r="AA508" s="357"/>
      <c r="AB508" s="357"/>
      <c r="AC508" s="357"/>
      <c r="AD508" s="357"/>
      <c r="AE508" s="357"/>
      <c r="AF508" s="357"/>
      <c r="AG508" s="357"/>
      <c r="AH508" s="357"/>
      <c r="AI508" s="357"/>
      <c r="AJ508" s="357"/>
      <c r="AK508" s="357"/>
      <c r="AL508" s="357"/>
      <c r="AM508" s="357"/>
      <c r="AN508" s="357"/>
      <c r="AO508" s="357"/>
      <c r="AP508" s="357"/>
      <c r="AQ508" s="357"/>
    </row>
    <row r="509" spans="1:43" ht="9.75" customHeight="1">
      <c r="A509" s="202"/>
      <c r="B509" s="202"/>
      <c r="C509" s="202"/>
      <c r="D509" s="202"/>
      <c r="E509" s="347"/>
      <c r="F509" s="347"/>
      <c r="G509" s="357"/>
      <c r="H509" s="357"/>
      <c r="I509" s="357"/>
      <c r="J509" s="357"/>
      <c r="K509" s="357"/>
      <c r="L509" s="357"/>
      <c r="M509" s="357"/>
      <c r="N509" s="357"/>
      <c r="O509" s="357"/>
      <c r="P509" s="357"/>
      <c r="Q509" s="357"/>
      <c r="R509" s="357"/>
      <c r="S509" s="357"/>
      <c r="T509" s="357"/>
      <c r="U509" s="357"/>
      <c r="V509" s="357"/>
      <c r="W509" s="357"/>
      <c r="X509" s="357"/>
      <c r="Y509" s="357"/>
      <c r="Z509" s="357"/>
      <c r="AA509" s="357"/>
      <c r="AB509" s="357"/>
      <c r="AC509" s="357"/>
      <c r="AD509" s="357"/>
      <c r="AE509" s="357"/>
      <c r="AF509" s="357"/>
      <c r="AG509" s="357"/>
      <c r="AH509" s="357"/>
      <c r="AI509" s="357"/>
      <c r="AJ509" s="357"/>
      <c r="AK509" s="357"/>
      <c r="AL509" s="357"/>
      <c r="AM509" s="357"/>
      <c r="AN509" s="357"/>
      <c r="AO509" s="357"/>
      <c r="AP509" s="357"/>
      <c r="AQ509" s="357"/>
    </row>
    <row r="510" spans="1:43" ht="9.75" customHeight="1">
      <c r="A510" s="202"/>
      <c r="B510" s="202"/>
      <c r="C510" s="202"/>
      <c r="D510" s="202"/>
      <c r="E510" s="347"/>
      <c r="F510" s="347"/>
      <c r="G510" s="357"/>
      <c r="H510" s="357"/>
      <c r="I510" s="357"/>
      <c r="J510" s="357"/>
      <c r="K510" s="357"/>
      <c r="L510" s="357"/>
      <c r="M510" s="357"/>
      <c r="N510" s="357"/>
      <c r="O510" s="357"/>
      <c r="P510" s="357"/>
      <c r="Q510" s="357"/>
      <c r="R510" s="357"/>
      <c r="S510" s="357"/>
      <c r="T510" s="357"/>
      <c r="U510" s="357"/>
      <c r="V510" s="357"/>
      <c r="W510" s="357"/>
      <c r="X510" s="357"/>
      <c r="Y510" s="357"/>
      <c r="Z510" s="357"/>
      <c r="AA510" s="357"/>
      <c r="AB510" s="357"/>
      <c r="AC510" s="357"/>
      <c r="AD510" s="357"/>
      <c r="AE510" s="357"/>
      <c r="AF510" s="357"/>
      <c r="AG510" s="357"/>
      <c r="AH510" s="357"/>
      <c r="AI510" s="357"/>
      <c r="AJ510" s="357"/>
      <c r="AK510" s="357"/>
      <c r="AL510" s="357"/>
      <c r="AM510" s="357"/>
      <c r="AN510" s="357"/>
      <c r="AO510" s="357"/>
      <c r="AP510" s="357"/>
      <c r="AQ510" s="357"/>
    </row>
    <row r="511" spans="1:43" ht="9.75" customHeight="1">
      <c r="A511" s="202"/>
      <c r="B511" s="202"/>
      <c r="C511" s="202"/>
      <c r="D511" s="202"/>
      <c r="E511" s="347"/>
      <c r="F511" s="347"/>
      <c r="G511" s="357"/>
      <c r="H511" s="357"/>
      <c r="I511" s="357"/>
      <c r="J511" s="357"/>
      <c r="K511" s="357"/>
      <c r="L511" s="357"/>
      <c r="M511" s="357"/>
      <c r="N511" s="357"/>
      <c r="O511" s="357"/>
      <c r="P511" s="357"/>
      <c r="Q511" s="357"/>
      <c r="R511" s="357"/>
      <c r="S511" s="357"/>
      <c r="T511" s="357"/>
      <c r="U511" s="357"/>
      <c r="V511" s="357"/>
      <c r="W511" s="357"/>
      <c r="X511" s="357"/>
      <c r="Y511" s="357"/>
      <c r="Z511" s="357"/>
      <c r="AA511" s="357"/>
      <c r="AB511" s="357"/>
      <c r="AC511" s="357"/>
      <c r="AD511" s="357"/>
      <c r="AE511" s="357"/>
      <c r="AF511" s="357"/>
      <c r="AG511" s="357"/>
      <c r="AH511" s="357"/>
      <c r="AI511" s="357"/>
      <c r="AJ511" s="357"/>
      <c r="AK511" s="357"/>
      <c r="AL511" s="357"/>
      <c r="AM511" s="357"/>
      <c r="AN511" s="357"/>
      <c r="AO511" s="357"/>
      <c r="AP511" s="357"/>
      <c r="AQ511" s="357"/>
    </row>
    <row r="512" spans="1:43" ht="9.75" customHeight="1">
      <c r="A512" s="202"/>
      <c r="B512" s="202"/>
      <c r="C512" s="202"/>
      <c r="D512" s="202"/>
      <c r="E512" s="347"/>
      <c r="F512" s="347"/>
      <c r="G512" s="357"/>
      <c r="H512" s="357"/>
      <c r="I512" s="357"/>
      <c r="J512" s="357"/>
      <c r="K512" s="357"/>
      <c r="L512" s="357"/>
      <c r="M512" s="357"/>
      <c r="N512" s="357"/>
      <c r="O512" s="357"/>
      <c r="P512" s="357"/>
      <c r="Q512" s="357"/>
      <c r="R512" s="357"/>
      <c r="S512" s="357"/>
      <c r="T512" s="357"/>
      <c r="U512" s="357"/>
      <c r="V512" s="357"/>
      <c r="W512" s="357"/>
      <c r="X512" s="357"/>
      <c r="Y512" s="357"/>
      <c r="Z512" s="357"/>
      <c r="AA512" s="357"/>
      <c r="AB512" s="357"/>
      <c r="AC512" s="357"/>
      <c r="AD512" s="357"/>
      <c r="AE512" s="357"/>
      <c r="AF512" s="357"/>
      <c r="AG512" s="357"/>
      <c r="AH512" s="357"/>
      <c r="AI512" s="357"/>
      <c r="AJ512" s="357"/>
      <c r="AK512" s="357"/>
      <c r="AL512" s="357"/>
      <c r="AM512" s="357"/>
      <c r="AN512" s="357"/>
      <c r="AO512" s="357"/>
      <c r="AP512" s="357"/>
      <c r="AQ512" s="357"/>
    </row>
    <row r="513" spans="1:43" ht="9.75" customHeight="1">
      <c r="A513" s="202"/>
      <c r="B513" s="202"/>
      <c r="C513" s="202"/>
      <c r="D513" s="202"/>
      <c r="E513" s="347"/>
      <c r="F513" s="347"/>
      <c r="G513" s="357"/>
      <c r="H513" s="357"/>
      <c r="I513" s="357"/>
      <c r="J513" s="357"/>
      <c r="K513" s="357"/>
      <c r="L513" s="357"/>
      <c r="M513" s="357"/>
      <c r="N513" s="357"/>
      <c r="O513" s="357"/>
      <c r="P513" s="357"/>
      <c r="Q513" s="357"/>
      <c r="R513" s="357"/>
      <c r="S513" s="357"/>
      <c r="T513" s="357"/>
      <c r="U513" s="357"/>
      <c r="V513" s="357"/>
      <c r="W513" s="357"/>
      <c r="X513" s="357"/>
      <c r="Y513" s="357"/>
      <c r="Z513" s="357"/>
      <c r="AA513" s="357"/>
      <c r="AB513" s="357"/>
      <c r="AC513" s="357"/>
      <c r="AD513" s="357"/>
      <c r="AE513" s="357"/>
      <c r="AF513" s="357"/>
      <c r="AG513" s="357"/>
      <c r="AH513" s="357"/>
      <c r="AI513" s="357"/>
      <c r="AJ513" s="357"/>
      <c r="AK513" s="357"/>
      <c r="AL513" s="357"/>
      <c r="AM513" s="357"/>
      <c r="AN513" s="357"/>
      <c r="AO513" s="357"/>
      <c r="AP513" s="357"/>
      <c r="AQ513" s="357"/>
    </row>
    <row r="514" spans="1:43" ht="9.75" customHeight="1">
      <c r="A514" s="202"/>
      <c r="B514" s="202"/>
      <c r="C514" s="202"/>
      <c r="D514" s="202"/>
      <c r="E514" s="347"/>
      <c r="F514" s="347"/>
      <c r="G514" s="357"/>
      <c r="H514" s="357"/>
      <c r="I514" s="357"/>
      <c r="J514" s="357"/>
      <c r="K514" s="357"/>
      <c r="L514" s="357"/>
      <c r="M514" s="357"/>
      <c r="N514" s="357"/>
      <c r="O514" s="357"/>
      <c r="P514" s="357"/>
      <c r="Q514" s="357"/>
      <c r="R514" s="357"/>
      <c r="S514" s="357"/>
      <c r="T514" s="357"/>
      <c r="U514" s="357"/>
      <c r="V514" s="357"/>
      <c r="W514" s="357"/>
      <c r="X514" s="357"/>
      <c r="Y514" s="357"/>
      <c r="Z514" s="357"/>
      <c r="AA514" s="357"/>
      <c r="AB514" s="357"/>
      <c r="AC514" s="357"/>
      <c r="AD514" s="357"/>
      <c r="AE514" s="357"/>
      <c r="AF514" s="357"/>
      <c r="AG514" s="357"/>
      <c r="AH514" s="357"/>
      <c r="AI514" s="357"/>
      <c r="AJ514" s="357"/>
      <c r="AK514" s="357"/>
      <c r="AL514" s="357"/>
      <c r="AM514" s="357"/>
      <c r="AN514" s="357"/>
      <c r="AO514" s="357"/>
      <c r="AP514" s="357"/>
      <c r="AQ514" s="357"/>
    </row>
    <row r="515" spans="1:43" ht="9.75" customHeight="1">
      <c r="A515" s="202"/>
      <c r="B515" s="202"/>
      <c r="C515" s="202"/>
      <c r="D515" s="202"/>
      <c r="E515" s="347"/>
      <c r="F515" s="347"/>
      <c r="G515" s="357"/>
      <c r="H515" s="357"/>
      <c r="I515" s="357"/>
      <c r="J515" s="357"/>
      <c r="K515" s="357"/>
      <c r="L515" s="357"/>
      <c r="M515" s="357"/>
      <c r="N515" s="357"/>
      <c r="O515" s="357"/>
      <c r="P515" s="357"/>
      <c r="Q515" s="357"/>
      <c r="R515" s="357"/>
      <c r="S515" s="357"/>
      <c r="T515" s="357"/>
      <c r="U515" s="357"/>
      <c r="V515" s="357"/>
      <c r="W515" s="357"/>
      <c r="X515" s="357"/>
      <c r="Y515" s="357"/>
      <c r="Z515" s="357"/>
      <c r="AA515" s="357"/>
      <c r="AB515" s="357"/>
      <c r="AC515" s="357"/>
      <c r="AD515" s="357"/>
      <c r="AE515" s="357"/>
      <c r="AF515" s="357"/>
      <c r="AG515" s="357"/>
      <c r="AH515" s="357"/>
      <c r="AI515" s="357"/>
      <c r="AJ515" s="357"/>
      <c r="AK515" s="357"/>
      <c r="AL515" s="357"/>
      <c r="AM515" s="357"/>
      <c r="AN515" s="357"/>
      <c r="AO515" s="357"/>
      <c r="AP515" s="357"/>
      <c r="AQ515" s="357"/>
    </row>
    <row r="516" spans="1:43" ht="9.75" customHeight="1">
      <c r="A516" s="202"/>
      <c r="B516" s="202"/>
      <c r="C516" s="202"/>
      <c r="D516" s="202"/>
      <c r="E516" s="347"/>
      <c r="F516" s="347"/>
      <c r="G516" s="357"/>
      <c r="H516" s="357"/>
      <c r="I516" s="357"/>
      <c r="J516" s="357"/>
      <c r="K516" s="357"/>
      <c r="L516" s="357"/>
      <c r="M516" s="357"/>
      <c r="N516" s="357"/>
      <c r="O516" s="357"/>
      <c r="P516" s="357"/>
      <c r="Q516" s="357"/>
      <c r="R516" s="357"/>
      <c r="S516" s="357"/>
      <c r="T516" s="357"/>
      <c r="U516" s="357"/>
      <c r="V516" s="357"/>
      <c r="W516" s="357"/>
      <c r="X516" s="357"/>
      <c r="Y516" s="357"/>
      <c r="Z516" s="357"/>
      <c r="AA516" s="357"/>
      <c r="AB516" s="357"/>
      <c r="AC516" s="357"/>
      <c r="AD516" s="357"/>
      <c r="AE516" s="357"/>
      <c r="AF516" s="357"/>
      <c r="AG516" s="357"/>
      <c r="AH516" s="357"/>
      <c r="AI516" s="357"/>
      <c r="AJ516" s="357"/>
      <c r="AK516" s="357"/>
      <c r="AL516" s="357"/>
      <c r="AM516" s="357"/>
      <c r="AN516" s="357"/>
      <c r="AO516" s="357"/>
      <c r="AP516" s="357"/>
      <c r="AQ516" s="357"/>
    </row>
    <row r="517" spans="1:43" ht="9.75" customHeight="1">
      <c r="A517" s="202"/>
      <c r="B517" s="202"/>
      <c r="C517" s="202"/>
      <c r="D517" s="202"/>
      <c r="E517" s="347"/>
      <c r="F517" s="347"/>
      <c r="G517" s="357"/>
      <c r="H517" s="357"/>
      <c r="I517" s="357"/>
      <c r="J517" s="357"/>
      <c r="K517" s="357"/>
      <c r="L517" s="357"/>
      <c r="M517" s="357"/>
      <c r="N517" s="357"/>
      <c r="O517" s="357"/>
      <c r="P517" s="357"/>
      <c r="Q517" s="357"/>
      <c r="R517" s="357"/>
      <c r="S517" s="357"/>
      <c r="T517" s="357"/>
      <c r="U517" s="357"/>
      <c r="V517" s="357"/>
      <c r="W517" s="357"/>
      <c r="X517" s="357"/>
      <c r="Y517" s="357"/>
      <c r="Z517" s="357"/>
      <c r="AA517" s="357"/>
      <c r="AB517" s="357"/>
      <c r="AC517" s="357"/>
      <c r="AD517" s="357"/>
      <c r="AE517" s="357"/>
      <c r="AF517" s="357"/>
      <c r="AG517" s="357"/>
      <c r="AH517" s="357"/>
      <c r="AI517" s="357"/>
      <c r="AJ517" s="357"/>
      <c r="AK517" s="357"/>
      <c r="AL517" s="357"/>
      <c r="AM517" s="357"/>
      <c r="AN517" s="357"/>
      <c r="AO517" s="357"/>
      <c r="AP517" s="357"/>
      <c r="AQ517" s="357"/>
    </row>
    <row r="518" spans="1:43" ht="9.75" customHeight="1">
      <c r="A518" s="202"/>
      <c r="B518" s="202"/>
      <c r="C518" s="202"/>
      <c r="D518" s="202"/>
      <c r="E518" s="347"/>
      <c r="F518" s="347"/>
      <c r="G518" s="357"/>
      <c r="H518" s="357"/>
      <c r="I518" s="357"/>
      <c r="J518" s="357"/>
      <c r="K518" s="357"/>
      <c r="L518" s="357"/>
      <c r="M518" s="357"/>
      <c r="N518" s="357"/>
      <c r="O518" s="357"/>
      <c r="P518" s="357"/>
      <c r="Q518" s="357"/>
      <c r="R518" s="357"/>
      <c r="S518" s="357"/>
      <c r="T518" s="357"/>
      <c r="U518" s="357"/>
      <c r="V518" s="357"/>
      <c r="W518" s="357"/>
      <c r="X518" s="357"/>
      <c r="Y518" s="357"/>
      <c r="Z518" s="357"/>
      <c r="AA518" s="357"/>
      <c r="AB518" s="357"/>
      <c r="AC518" s="357"/>
      <c r="AD518" s="357"/>
      <c r="AE518" s="357"/>
      <c r="AF518" s="357"/>
      <c r="AG518" s="357"/>
      <c r="AH518" s="357"/>
      <c r="AI518" s="357"/>
      <c r="AJ518" s="357"/>
      <c r="AK518" s="357"/>
      <c r="AL518" s="357"/>
      <c r="AM518" s="357"/>
      <c r="AN518" s="357"/>
      <c r="AO518" s="357"/>
      <c r="AP518" s="357"/>
      <c r="AQ518" s="357"/>
    </row>
    <row r="519" spans="1:43" ht="9.75" customHeight="1">
      <c r="A519" s="202"/>
      <c r="B519" s="202"/>
      <c r="C519" s="202"/>
      <c r="D519" s="202"/>
      <c r="E519" s="347"/>
      <c r="F519" s="347"/>
      <c r="G519" s="357"/>
      <c r="H519" s="357"/>
      <c r="I519" s="357"/>
      <c r="J519" s="357"/>
      <c r="K519" s="357"/>
      <c r="L519" s="357"/>
      <c r="M519" s="357"/>
      <c r="N519" s="357"/>
      <c r="O519" s="357"/>
      <c r="P519" s="357"/>
      <c r="Q519" s="357"/>
      <c r="R519" s="357"/>
      <c r="S519" s="357"/>
      <c r="T519" s="357"/>
      <c r="U519" s="357"/>
      <c r="V519" s="357"/>
      <c r="W519" s="357"/>
      <c r="X519" s="357"/>
      <c r="Y519" s="357"/>
      <c r="Z519" s="357"/>
      <c r="AA519" s="357"/>
      <c r="AB519" s="357"/>
      <c r="AC519" s="357"/>
      <c r="AD519" s="357"/>
      <c r="AE519" s="357"/>
      <c r="AF519" s="357"/>
      <c r="AG519" s="357"/>
      <c r="AH519" s="357"/>
      <c r="AI519" s="357"/>
      <c r="AJ519" s="357"/>
      <c r="AK519" s="357"/>
      <c r="AL519" s="357"/>
      <c r="AM519" s="357"/>
      <c r="AN519" s="357"/>
      <c r="AO519" s="357"/>
      <c r="AP519" s="357"/>
      <c r="AQ519" s="357"/>
    </row>
    <row r="520" spans="1:43" ht="9.75" customHeight="1">
      <c r="A520" s="202"/>
      <c r="B520" s="202"/>
      <c r="C520" s="202"/>
      <c r="D520" s="202"/>
      <c r="E520" s="347"/>
      <c r="F520" s="347"/>
      <c r="G520" s="357"/>
      <c r="H520" s="357"/>
      <c r="I520" s="357"/>
      <c r="J520" s="357"/>
      <c r="K520" s="357"/>
      <c r="L520" s="357"/>
      <c r="M520" s="357"/>
      <c r="N520" s="357"/>
      <c r="O520" s="357"/>
      <c r="P520" s="357"/>
      <c r="Q520" s="357"/>
      <c r="R520" s="357"/>
      <c r="S520" s="357"/>
      <c r="T520" s="357"/>
      <c r="U520" s="357"/>
      <c r="V520" s="357"/>
      <c r="W520" s="357"/>
      <c r="X520" s="357"/>
      <c r="Y520" s="357"/>
      <c r="Z520" s="357"/>
      <c r="AA520" s="357"/>
      <c r="AB520" s="357"/>
      <c r="AC520" s="357"/>
      <c r="AD520" s="357"/>
      <c r="AE520" s="357"/>
      <c r="AF520" s="357"/>
      <c r="AG520" s="357"/>
      <c r="AH520" s="357"/>
      <c r="AI520" s="357"/>
      <c r="AJ520" s="357"/>
      <c r="AK520" s="357"/>
      <c r="AL520" s="357"/>
      <c r="AM520" s="357"/>
      <c r="AN520" s="357"/>
      <c r="AO520" s="357"/>
      <c r="AP520" s="357"/>
      <c r="AQ520" s="357"/>
    </row>
    <row r="521" spans="1:43" ht="9.75" customHeight="1">
      <c r="A521" s="202"/>
      <c r="B521" s="202"/>
      <c r="C521" s="202"/>
      <c r="D521" s="202"/>
      <c r="E521" s="347"/>
      <c r="F521" s="347"/>
      <c r="G521" s="357"/>
      <c r="H521" s="357"/>
      <c r="I521" s="357"/>
      <c r="J521" s="357"/>
      <c r="K521" s="357"/>
      <c r="L521" s="357"/>
      <c r="M521" s="357"/>
      <c r="N521" s="357"/>
      <c r="O521" s="357"/>
      <c r="P521" s="357"/>
      <c r="Q521" s="357"/>
      <c r="R521" s="357"/>
      <c r="S521" s="357"/>
      <c r="T521" s="357"/>
      <c r="U521" s="357"/>
      <c r="V521" s="357"/>
      <c r="W521" s="357"/>
      <c r="X521" s="357"/>
      <c r="Y521" s="357"/>
      <c r="Z521" s="357"/>
      <c r="AA521" s="357"/>
      <c r="AB521" s="357"/>
      <c r="AC521" s="357"/>
      <c r="AD521" s="357"/>
      <c r="AE521" s="357"/>
      <c r="AF521" s="357"/>
      <c r="AG521" s="357"/>
      <c r="AH521" s="357"/>
      <c r="AI521" s="357"/>
      <c r="AJ521" s="357"/>
      <c r="AK521" s="357"/>
      <c r="AL521" s="357"/>
      <c r="AM521" s="357"/>
      <c r="AN521" s="357"/>
      <c r="AO521" s="357"/>
      <c r="AP521" s="357"/>
      <c r="AQ521" s="357"/>
    </row>
    <row r="522" spans="1:43" ht="9.75" customHeight="1">
      <c r="A522" s="202"/>
      <c r="B522" s="202"/>
      <c r="C522" s="202"/>
      <c r="D522" s="202"/>
      <c r="E522" s="347"/>
      <c r="F522" s="347"/>
      <c r="G522" s="357"/>
      <c r="H522" s="357"/>
      <c r="I522" s="357"/>
      <c r="J522" s="357"/>
      <c r="K522" s="357"/>
      <c r="L522" s="357"/>
      <c r="M522" s="357"/>
      <c r="N522" s="357"/>
      <c r="O522" s="357"/>
      <c r="P522" s="357"/>
      <c r="Q522" s="357"/>
      <c r="R522" s="357"/>
      <c r="S522" s="357"/>
      <c r="T522" s="357"/>
      <c r="U522" s="357"/>
      <c r="V522" s="357"/>
      <c r="W522" s="357"/>
      <c r="X522" s="357"/>
      <c r="Y522" s="357"/>
      <c r="Z522" s="357"/>
      <c r="AA522" s="357"/>
      <c r="AB522" s="357"/>
      <c r="AC522" s="357"/>
      <c r="AD522" s="357"/>
      <c r="AE522" s="357"/>
      <c r="AF522" s="357"/>
      <c r="AG522" s="357"/>
      <c r="AH522" s="357"/>
      <c r="AI522" s="357"/>
      <c r="AJ522" s="357"/>
      <c r="AK522" s="357"/>
      <c r="AL522" s="357"/>
      <c r="AM522" s="357"/>
      <c r="AN522" s="357"/>
      <c r="AO522" s="357"/>
      <c r="AP522" s="357"/>
      <c r="AQ522" s="357"/>
    </row>
    <row r="523" spans="1:43" ht="9.75" customHeight="1">
      <c r="A523" s="202"/>
      <c r="B523" s="202"/>
      <c r="C523" s="202"/>
      <c r="D523" s="202"/>
      <c r="E523" s="347"/>
      <c r="F523" s="347"/>
      <c r="G523" s="357"/>
      <c r="H523" s="357"/>
      <c r="I523" s="357"/>
      <c r="J523" s="357"/>
      <c r="K523" s="357"/>
      <c r="L523" s="357"/>
      <c r="M523" s="357"/>
      <c r="N523" s="357"/>
      <c r="O523" s="357"/>
      <c r="P523" s="357"/>
      <c r="Q523" s="357"/>
      <c r="R523" s="357"/>
      <c r="S523" s="357"/>
      <c r="T523" s="357"/>
      <c r="U523" s="357"/>
      <c r="V523" s="357"/>
      <c r="W523" s="357"/>
      <c r="X523" s="357"/>
      <c r="Y523" s="357"/>
      <c r="Z523" s="357"/>
      <c r="AA523" s="357"/>
      <c r="AB523" s="357"/>
      <c r="AC523" s="357"/>
      <c r="AD523" s="357"/>
      <c r="AE523" s="357"/>
      <c r="AF523" s="357"/>
      <c r="AG523" s="357"/>
      <c r="AH523" s="357"/>
      <c r="AI523" s="357"/>
      <c r="AJ523" s="357"/>
      <c r="AK523" s="357"/>
      <c r="AL523" s="357"/>
      <c r="AM523" s="357"/>
      <c r="AN523" s="357"/>
      <c r="AO523" s="357"/>
      <c r="AP523" s="357"/>
      <c r="AQ523" s="357"/>
    </row>
    <row r="524" spans="1:43" ht="9.75" customHeight="1">
      <c r="A524" s="202"/>
      <c r="B524" s="202"/>
      <c r="C524" s="202"/>
      <c r="D524" s="202"/>
      <c r="E524" s="347"/>
      <c r="F524" s="347"/>
      <c r="G524" s="357"/>
      <c r="H524" s="357"/>
      <c r="I524" s="357"/>
      <c r="J524" s="357"/>
      <c r="K524" s="357"/>
      <c r="L524" s="357"/>
      <c r="M524" s="357"/>
      <c r="N524" s="357"/>
      <c r="O524" s="357"/>
      <c r="P524" s="357"/>
      <c r="Q524" s="357"/>
      <c r="R524" s="357"/>
      <c r="S524" s="357"/>
      <c r="T524" s="357"/>
      <c r="U524" s="357"/>
      <c r="V524" s="357"/>
      <c r="W524" s="357"/>
      <c r="X524" s="357"/>
      <c r="Y524" s="357"/>
      <c r="Z524" s="357"/>
      <c r="AA524" s="357"/>
      <c r="AB524" s="357"/>
      <c r="AC524" s="357"/>
      <c r="AD524" s="357"/>
      <c r="AE524" s="357"/>
      <c r="AF524" s="357"/>
      <c r="AG524" s="357"/>
      <c r="AH524" s="357"/>
      <c r="AI524" s="357"/>
      <c r="AJ524" s="357"/>
      <c r="AK524" s="357"/>
      <c r="AL524" s="357"/>
      <c r="AM524" s="357"/>
      <c r="AN524" s="357"/>
      <c r="AO524" s="357"/>
      <c r="AP524" s="357"/>
      <c r="AQ524" s="357"/>
    </row>
    <row r="525" spans="1:43" ht="9.75" customHeight="1">
      <c r="A525" s="202"/>
      <c r="B525" s="202"/>
      <c r="C525" s="202"/>
      <c r="D525" s="202"/>
      <c r="E525" s="347"/>
      <c r="F525" s="347"/>
      <c r="G525" s="357"/>
      <c r="H525" s="357"/>
      <c r="I525" s="357"/>
      <c r="J525" s="357"/>
      <c r="K525" s="357"/>
      <c r="L525" s="357"/>
      <c r="M525" s="357"/>
      <c r="N525" s="357"/>
      <c r="O525" s="357"/>
      <c r="P525" s="357"/>
      <c r="Q525" s="357"/>
      <c r="R525" s="357"/>
      <c r="S525" s="357"/>
      <c r="T525" s="357"/>
      <c r="U525" s="357"/>
      <c r="V525" s="357"/>
      <c r="W525" s="357"/>
      <c r="X525" s="357"/>
      <c r="Y525" s="357"/>
      <c r="Z525" s="357"/>
      <c r="AA525" s="357"/>
      <c r="AB525" s="357"/>
      <c r="AC525" s="357"/>
      <c r="AD525" s="357"/>
      <c r="AE525" s="357"/>
      <c r="AF525" s="357"/>
      <c r="AG525" s="357"/>
      <c r="AH525" s="357"/>
      <c r="AI525" s="357"/>
      <c r="AJ525" s="357"/>
      <c r="AK525" s="357"/>
      <c r="AL525" s="357"/>
      <c r="AM525" s="357"/>
      <c r="AN525" s="357"/>
      <c r="AO525" s="357"/>
      <c r="AP525" s="357"/>
      <c r="AQ525" s="357"/>
    </row>
    <row r="526" spans="1:43" ht="9.75" customHeight="1">
      <c r="A526" s="202"/>
      <c r="B526" s="202"/>
      <c r="C526" s="202"/>
      <c r="D526" s="202"/>
      <c r="E526" s="347"/>
      <c r="F526" s="347"/>
      <c r="G526" s="357"/>
      <c r="H526" s="357"/>
      <c r="I526" s="357"/>
      <c r="J526" s="357"/>
      <c r="K526" s="357"/>
      <c r="L526" s="357"/>
      <c r="M526" s="357"/>
      <c r="N526" s="357"/>
      <c r="O526" s="357"/>
      <c r="P526" s="357"/>
      <c r="Q526" s="357"/>
      <c r="R526" s="357"/>
      <c r="S526" s="357"/>
      <c r="T526" s="357"/>
      <c r="U526" s="357"/>
      <c r="V526" s="357"/>
      <c r="W526" s="357"/>
      <c r="X526" s="357"/>
      <c r="Y526" s="357"/>
      <c r="Z526" s="357"/>
      <c r="AA526" s="357"/>
      <c r="AB526" s="357"/>
      <c r="AC526" s="357"/>
      <c r="AD526" s="357"/>
      <c r="AE526" s="357"/>
      <c r="AF526" s="357"/>
      <c r="AG526" s="357"/>
      <c r="AH526" s="357"/>
      <c r="AI526" s="357"/>
      <c r="AJ526" s="357"/>
      <c r="AK526" s="357"/>
      <c r="AL526" s="357"/>
      <c r="AM526" s="357"/>
      <c r="AN526" s="357"/>
      <c r="AO526" s="357"/>
      <c r="AP526" s="357"/>
      <c r="AQ526" s="357"/>
    </row>
    <row r="527" spans="1:43" ht="9.75" customHeight="1">
      <c r="A527" s="202"/>
      <c r="B527" s="202"/>
      <c r="C527" s="202"/>
      <c r="D527" s="202"/>
      <c r="E527" s="347"/>
      <c r="F527" s="347"/>
      <c r="G527" s="357"/>
      <c r="H527" s="357"/>
      <c r="I527" s="357"/>
      <c r="J527" s="357"/>
      <c r="K527" s="357"/>
      <c r="L527" s="357"/>
      <c r="M527" s="357"/>
      <c r="N527" s="357"/>
      <c r="O527" s="357"/>
      <c r="P527" s="357"/>
      <c r="Q527" s="357"/>
      <c r="R527" s="357"/>
      <c r="S527" s="357"/>
      <c r="T527" s="357"/>
      <c r="U527" s="357"/>
      <c r="V527" s="357"/>
      <c r="W527" s="357"/>
      <c r="X527" s="357"/>
      <c r="Y527" s="357"/>
      <c r="Z527" s="357"/>
      <c r="AA527" s="357"/>
      <c r="AB527" s="357"/>
      <c r="AC527" s="357"/>
      <c r="AD527" s="357"/>
      <c r="AE527" s="357"/>
      <c r="AF527" s="357"/>
      <c r="AG527" s="357"/>
      <c r="AH527" s="357"/>
      <c r="AI527" s="357"/>
      <c r="AJ527" s="357"/>
      <c r="AK527" s="357"/>
      <c r="AL527" s="357"/>
      <c r="AM527" s="357"/>
      <c r="AN527" s="357"/>
      <c r="AO527" s="357"/>
      <c r="AP527" s="357"/>
      <c r="AQ527" s="357"/>
    </row>
    <row r="528" spans="1:43" ht="9.75" customHeight="1">
      <c r="A528" s="202"/>
      <c r="B528" s="202"/>
      <c r="C528" s="202"/>
      <c r="D528" s="202"/>
      <c r="E528" s="347"/>
      <c r="F528" s="347"/>
      <c r="G528" s="357"/>
      <c r="H528" s="357"/>
      <c r="I528" s="357"/>
      <c r="J528" s="357"/>
      <c r="K528" s="357"/>
      <c r="L528" s="357"/>
      <c r="M528" s="357"/>
      <c r="N528" s="357"/>
      <c r="O528" s="357"/>
      <c r="P528" s="357"/>
      <c r="Q528" s="357"/>
      <c r="R528" s="357"/>
      <c r="S528" s="357"/>
      <c r="T528" s="357"/>
      <c r="U528" s="357"/>
      <c r="V528" s="357"/>
      <c r="W528" s="357"/>
      <c r="X528" s="357"/>
      <c r="Y528" s="357"/>
      <c r="Z528" s="357"/>
      <c r="AA528" s="357"/>
      <c r="AB528" s="357"/>
      <c r="AC528" s="357"/>
      <c r="AD528" s="357"/>
      <c r="AE528" s="357"/>
      <c r="AF528" s="357"/>
      <c r="AG528" s="357"/>
      <c r="AH528" s="357"/>
      <c r="AI528" s="357"/>
      <c r="AJ528" s="357"/>
      <c r="AK528" s="357"/>
      <c r="AL528" s="357"/>
      <c r="AM528" s="357"/>
      <c r="AN528" s="357"/>
      <c r="AO528" s="357"/>
      <c r="AP528" s="357"/>
      <c r="AQ528" s="357"/>
    </row>
    <row r="529" spans="1:43" ht="9.75" customHeight="1">
      <c r="A529" s="202"/>
      <c r="B529" s="202"/>
      <c r="C529" s="202"/>
      <c r="D529" s="202"/>
      <c r="E529" s="347"/>
      <c r="F529" s="347"/>
      <c r="G529" s="357"/>
      <c r="H529" s="357"/>
      <c r="I529" s="357"/>
      <c r="J529" s="357"/>
      <c r="K529" s="357"/>
      <c r="L529" s="357"/>
      <c r="M529" s="357"/>
      <c r="N529" s="357"/>
      <c r="O529" s="357"/>
      <c r="P529" s="357"/>
      <c r="Q529" s="357"/>
      <c r="R529" s="357"/>
      <c r="S529" s="357"/>
      <c r="T529" s="357"/>
      <c r="U529" s="357"/>
      <c r="V529" s="357"/>
      <c r="W529" s="357"/>
      <c r="X529" s="357"/>
      <c r="Y529" s="357"/>
      <c r="Z529" s="357"/>
      <c r="AA529" s="357"/>
      <c r="AB529" s="357"/>
      <c r="AC529" s="357"/>
      <c r="AD529" s="357"/>
      <c r="AE529" s="357"/>
      <c r="AF529" s="357"/>
      <c r="AG529" s="357"/>
      <c r="AH529" s="357"/>
      <c r="AI529" s="357"/>
      <c r="AJ529" s="357"/>
      <c r="AK529" s="357"/>
      <c r="AL529" s="357"/>
      <c r="AM529" s="357"/>
      <c r="AN529" s="357"/>
      <c r="AO529" s="357"/>
      <c r="AP529" s="357"/>
      <c r="AQ529" s="357"/>
    </row>
    <row r="530" spans="1:43" ht="9.75" customHeight="1">
      <c r="A530" s="202"/>
      <c r="B530" s="202"/>
      <c r="C530" s="202"/>
      <c r="D530" s="202"/>
      <c r="E530" s="347"/>
      <c r="F530" s="347"/>
      <c r="G530" s="357"/>
      <c r="H530" s="357"/>
      <c r="I530" s="357"/>
      <c r="J530" s="357"/>
      <c r="K530" s="357"/>
      <c r="L530" s="357"/>
      <c r="M530" s="357"/>
      <c r="N530" s="357"/>
      <c r="O530" s="357"/>
      <c r="P530" s="357"/>
      <c r="Q530" s="357"/>
      <c r="R530" s="357"/>
      <c r="S530" s="357"/>
      <c r="T530" s="357"/>
      <c r="U530" s="357"/>
      <c r="V530" s="357"/>
      <c r="W530" s="357"/>
      <c r="X530" s="357"/>
      <c r="Y530" s="357"/>
      <c r="Z530" s="357"/>
      <c r="AA530" s="357"/>
      <c r="AB530" s="357"/>
      <c r="AC530" s="357"/>
      <c r="AD530" s="357"/>
      <c r="AE530" s="357"/>
      <c r="AF530" s="357"/>
      <c r="AG530" s="357"/>
      <c r="AH530" s="357"/>
      <c r="AI530" s="357"/>
      <c r="AJ530" s="357"/>
      <c r="AK530" s="357"/>
      <c r="AL530" s="357"/>
      <c r="AM530" s="357"/>
      <c r="AN530" s="357"/>
      <c r="AO530" s="357"/>
      <c r="AP530" s="357"/>
      <c r="AQ530" s="357"/>
    </row>
    <row r="531" spans="1:43" ht="9.75" customHeight="1">
      <c r="A531" s="202"/>
      <c r="B531" s="202"/>
      <c r="C531" s="202"/>
      <c r="D531" s="202"/>
      <c r="E531" s="347"/>
      <c r="F531" s="347"/>
      <c r="G531" s="357"/>
      <c r="H531" s="357"/>
      <c r="I531" s="357"/>
      <c r="J531" s="357"/>
      <c r="K531" s="357"/>
      <c r="L531" s="357"/>
      <c r="M531" s="357"/>
      <c r="N531" s="357"/>
      <c r="O531" s="357"/>
      <c r="P531" s="357"/>
      <c r="Q531" s="357"/>
      <c r="R531" s="357"/>
      <c r="S531" s="357"/>
      <c r="T531" s="357"/>
      <c r="U531" s="357"/>
      <c r="V531" s="357"/>
      <c r="W531" s="357"/>
      <c r="X531" s="357"/>
      <c r="Y531" s="357"/>
      <c r="Z531" s="357"/>
      <c r="AA531" s="357"/>
      <c r="AB531" s="357"/>
      <c r="AC531" s="357"/>
      <c r="AD531" s="357"/>
      <c r="AE531" s="357"/>
      <c r="AF531" s="357"/>
      <c r="AG531" s="357"/>
      <c r="AH531" s="357"/>
      <c r="AI531" s="357"/>
      <c r="AJ531" s="357"/>
      <c r="AK531" s="357"/>
      <c r="AL531" s="357"/>
      <c r="AM531" s="357"/>
      <c r="AN531" s="357"/>
      <c r="AO531" s="357"/>
      <c r="AP531" s="357"/>
      <c r="AQ531" s="357"/>
    </row>
    <row r="532" spans="1:43" ht="9.75" customHeight="1">
      <c r="A532" s="202"/>
      <c r="B532" s="202"/>
      <c r="C532" s="202"/>
      <c r="D532" s="202"/>
      <c r="E532" s="347"/>
      <c r="F532" s="347"/>
      <c r="G532" s="357"/>
      <c r="H532" s="357"/>
      <c r="I532" s="357"/>
      <c r="J532" s="357"/>
      <c r="K532" s="357"/>
      <c r="L532" s="357"/>
      <c r="M532" s="357"/>
      <c r="N532" s="357"/>
      <c r="O532" s="357"/>
      <c r="P532" s="357"/>
      <c r="Q532" s="357"/>
      <c r="R532" s="357"/>
      <c r="S532" s="357"/>
      <c r="T532" s="357"/>
      <c r="U532" s="357"/>
      <c r="V532" s="357"/>
      <c r="W532" s="357"/>
      <c r="X532" s="357"/>
      <c r="Y532" s="357"/>
      <c r="Z532" s="357"/>
      <c r="AA532" s="357"/>
      <c r="AB532" s="357"/>
      <c r="AC532" s="357"/>
      <c r="AD532" s="357"/>
      <c r="AE532" s="357"/>
      <c r="AF532" s="357"/>
      <c r="AG532" s="357"/>
      <c r="AH532" s="357"/>
      <c r="AI532" s="357"/>
      <c r="AJ532" s="357"/>
      <c r="AK532" s="357"/>
      <c r="AL532" s="357"/>
      <c r="AM532" s="357"/>
      <c r="AN532" s="357"/>
      <c r="AO532" s="357"/>
      <c r="AP532" s="357"/>
      <c r="AQ532" s="357"/>
    </row>
    <row r="533" spans="1:43" ht="9.75" customHeight="1">
      <c r="A533" s="202"/>
      <c r="B533" s="202"/>
      <c r="C533" s="202"/>
      <c r="D533" s="202"/>
      <c r="E533" s="347"/>
      <c r="F533" s="347"/>
      <c r="G533" s="357"/>
      <c r="H533" s="357"/>
      <c r="I533" s="357"/>
      <c r="J533" s="357"/>
      <c r="K533" s="357"/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  <c r="V533" s="357"/>
      <c r="W533" s="357"/>
      <c r="X533" s="357"/>
      <c r="Y533" s="357"/>
      <c r="Z533" s="357"/>
      <c r="AA533" s="357"/>
      <c r="AB533" s="357"/>
      <c r="AC533" s="357"/>
      <c r="AD533" s="357"/>
      <c r="AE533" s="357"/>
      <c r="AF533" s="357"/>
      <c r="AG533" s="357"/>
      <c r="AH533" s="357"/>
      <c r="AI533" s="357"/>
      <c r="AJ533" s="357"/>
      <c r="AK533" s="357"/>
      <c r="AL533" s="357"/>
      <c r="AM533" s="357"/>
      <c r="AN533" s="357"/>
      <c r="AO533" s="357"/>
      <c r="AP533" s="357"/>
      <c r="AQ533" s="357"/>
    </row>
    <row r="534" spans="1:43" ht="9.75" customHeight="1">
      <c r="A534" s="202"/>
      <c r="B534" s="202"/>
      <c r="C534" s="202"/>
      <c r="D534" s="202"/>
      <c r="E534" s="347"/>
      <c r="F534" s="347"/>
      <c r="G534" s="357"/>
      <c r="H534" s="357"/>
      <c r="I534" s="357"/>
      <c r="J534" s="357"/>
      <c r="K534" s="357"/>
      <c r="L534" s="357"/>
      <c r="M534" s="357"/>
      <c r="N534" s="357"/>
      <c r="O534" s="357"/>
      <c r="P534" s="357"/>
      <c r="Q534" s="357"/>
      <c r="R534" s="357"/>
      <c r="S534" s="357"/>
      <c r="T534" s="357"/>
      <c r="U534" s="357"/>
      <c r="V534" s="357"/>
      <c r="W534" s="357"/>
      <c r="X534" s="357"/>
      <c r="Y534" s="357"/>
      <c r="Z534" s="357"/>
      <c r="AA534" s="357"/>
      <c r="AB534" s="357"/>
      <c r="AC534" s="357"/>
      <c r="AD534" s="357"/>
      <c r="AE534" s="357"/>
      <c r="AF534" s="357"/>
      <c r="AG534" s="357"/>
      <c r="AH534" s="357"/>
      <c r="AI534" s="357"/>
      <c r="AJ534" s="357"/>
      <c r="AK534" s="357"/>
      <c r="AL534" s="357"/>
      <c r="AM534" s="357"/>
      <c r="AN534" s="357"/>
      <c r="AO534" s="357"/>
      <c r="AP534" s="357"/>
      <c r="AQ534" s="357"/>
    </row>
    <row r="535" spans="1:43" ht="9.75" customHeight="1">
      <c r="A535" s="202"/>
      <c r="B535" s="202"/>
      <c r="C535" s="202"/>
      <c r="D535" s="202"/>
      <c r="E535" s="347"/>
      <c r="F535" s="347"/>
      <c r="G535" s="357"/>
      <c r="H535" s="357"/>
      <c r="I535" s="357"/>
      <c r="J535" s="357"/>
      <c r="K535" s="357"/>
      <c r="L535" s="357"/>
      <c r="M535" s="357"/>
      <c r="N535" s="357"/>
      <c r="O535" s="357"/>
      <c r="P535" s="357"/>
      <c r="Q535" s="357"/>
      <c r="R535" s="357"/>
      <c r="S535" s="357"/>
      <c r="T535" s="357"/>
      <c r="U535" s="357"/>
      <c r="V535" s="357"/>
      <c r="W535" s="357"/>
      <c r="X535" s="357"/>
      <c r="Y535" s="357"/>
      <c r="Z535" s="357"/>
      <c r="AA535" s="357"/>
      <c r="AB535" s="357"/>
      <c r="AC535" s="357"/>
      <c r="AD535" s="357"/>
      <c r="AE535" s="357"/>
      <c r="AF535" s="357"/>
      <c r="AG535" s="357"/>
      <c r="AH535" s="357"/>
      <c r="AI535" s="357"/>
      <c r="AJ535" s="357"/>
      <c r="AK535" s="357"/>
      <c r="AL535" s="357"/>
      <c r="AM535" s="357"/>
      <c r="AN535" s="357"/>
      <c r="AO535" s="357"/>
      <c r="AP535" s="357"/>
      <c r="AQ535" s="357"/>
    </row>
    <row r="536" spans="1:43" ht="9.75" customHeight="1">
      <c r="A536" s="202"/>
      <c r="B536" s="202"/>
      <c r="C536" s="202"/>
      <c r="D536" s="202"/>
      <c r="E536" s="347"/>
      <c r="F536" s="347"/>
      <c r="G536" s="357"/>
      <c r="H536" s="357"/>
      <c r="I536" s="357"/>
      <c r="J536" s="357"/>
      <c r="K536" s="357"/>
      <c r="L536" s="357"/>
      <c r="M536" s="357"/>
      <c r="N536" s="357"/>
      <c r="O536" s="357"/>
      <c r="P536" s="357"/>
      <c r="Q536" s="357"/>
      <c r="R536" s="357"/>
      <c r="S536" s="357"/>
      <c r="T536" s="357"/>
      <c r="U536" s="357"/>
      <c r="V536" s="357"/>
      <c r="W536" s="357"/>
      <c r="X536" s="357"/>
      <c r="Y536" s="357"/>
      <c r="Z536" s="357"/>
      <c r="AA536" s="357"/>
      <c r="AB536" s="357"/>
      <c r="AC536" s="357"/>
      <c r="AD536" s="357"/>
      <c r="AE536" s="357"/>
      <c r="AF536" s="357"/>
      <c r="AG536" s="357"/>
      <c r="AH536" s="357"/>
      <c r="AI536" s="357"/>
      <c r="AJ536" s="357"/>
      <c r="AK536" s="357"/>
      <c r="AL536" s="357"/>
      <c r="AM536" s="357"/>
      <c r="AN536" s="357"/>
      <c r="AO536" s="357"/>
      <c r="AP536" s="357"/>
      <c r="AQ536" s="357"/>
    </row>
    <row r="537" spans="1:43" ht="9.75" customHeight="1">
      <c r="A537" s="202"/>
      <c r="B537" s="202"/>
      <c r="C537" s="202"/>
      <c r="D537" s="202"/>
      <c r="E537" s="347"/>
      <c r="F537" s="347"/>
      <c r="G537" s="357"/>
      <c r="H537" s="357"/>
      <c r="I537" s="357"/>
      <c r="J537" s="357"/>
      <c r="K537" s="357"/>
      <c r="L537" s="357"/>
      <c r="M537" s="357"/>
      <c r="N537" s="357"/>
      <c r="O537" s="357"/>
      <c r="P537" s="357"/>
      <c r="Q537" s="357"/>
      <c r="R537" s="357"/>
      <c r="S537" s="357"/>
      <c r="T537" s="357"/>
      <c r="U537" s="357"/>
      <c r="V537" s="357"/>
      <c r="W537" s="357"/>
      <c r="X537" s="357"/>
      <c r="Y537" s="357"/>
      <c r="Z537" s="357"/>
      <c r="AA537" s="357"/>
      <c r="AB537" s="357"/>
      <c r="AC537" s="357"/>
      <c r="AD537" s="357"/>
      <c r="AE537" s="357"/>
      <c r="AF537" s="357"/>
      <c r="AG537" s="357"/>
      <c r="AH537" s="357"/>
      <c r="AI537" s="357"/>
      <c r="AJ537" s="357"/>
      <c r="AK537" s="357"/>
      <c r="AL537" s="357"/>
      <c r="AM537" s="357"/>
      <c r="AN537" s="357"/>
      <c r="AO537" s="357"/>
      <c r="AP537" s="357"/>
      <c r="AQ537" s="357"/>
    </row>
    <row r="538" spans="1:43" ht="9.75" customHeight="1">
      <c r="A538" s="202"/>
      <c r="B538" s="202"/>
      <c r="C538" s="202"/>
      <c r="D538" s="202"/>
      <c r="E538" s="347"/>
      <c r="F538" s="347"/>
      <c r="G538" s="357"/>
      <c r="H538" s="357"/>
      <c r="I538" s="357"/>
      <c r="J538" s="357"/>
      <c r="K538" s="357"/>
      <c r="L538" s="357"/>
      <c r="M538" s="357"/>
      <c r="N538" s="357"/>
      <c r="O538" s="357"/>
      <c r="P538" s="357"/>
      <c r="Q538" s="357"/>
      <c r="R538" s="357"/>
      <c r="S538" s="357"/>
      <c r="T538" s="357"/>
      <c r="U538" s="357"/>
      <c r="V538" s="357"/>
      <c r="W538" s="357"/>
      <c r="X538" s="357"/>
      <c r="Y538" s="357"/>
      <c r="Z538" s="357"/>
      <c r="AA538" s="357"/>
      <c r="AB538" s="357"/>
      <c r="AC538" s="357"/>
      <c r="AD538" s="357"/>
      <c r="AE538" s="357"/>
      <c r="AF538" s="357"/>
      <c r="AG538" s="357"/>
      <c r="AH538" s="357"/>
      <c r="AI538" s="357"/>
      <c r="AJ538" s="357"/>
      <c r="AK538" s="357"/>
      <c r="AL538" s="357"/>
      <c r="AM538" s="357"/>
      <c r="AN538" s="357"/>
      <c r="AO538" s="357"/>
      <c r="AP538" s="357"/>
      <c r="AQ538" s="357"/>
    </row>
    <row r="539" spans="1:43" ht="9.75" customHeight="1">
      <c r="A539" s="202"/>
      <c r="B539" s="202"/>
      <c r="C539" s="202"/>
      <c r="D539" s="202"/>
      <c r="E539" s="347"/>
      <c r="F539" s="347"/>
      <c r="G539" s="357"/>
      <c r="H539" s="357"/>
      <c r="I539" s="357"/>
      <c r="J539" s="357"/>
      <c r="K539" s="357"/>
      <c r="L539" s="357"/>
      <c r="M539" s="357"/>
      <c r="N539" s="357"/>
      <c r="O539" s="357"/>
      <c r="P539" s="357"/>
      <c r="Q539" s="357"/>
      <c r="R539" s="357"/>
      <c r="S539" s="357"/>
      <c r="T539" s="357"/>
      <c r="U539" s="357"/>
      <c r="V539" s="357"/>
      <c r="W539" s="357"/>
      <c r="X539" s="357"/>
      <c r="Y539" s="357"/>
      <c r="Z539" s="357"/>
      <c r="AA539" s="357"/>
      <c r="AB539" s="357"/>
      <c r="AC539" s="357"/>
      <c r="AD539" s="357"/>
      <c r="AE539" s="357"/>
      <c r="AF539" s="357"/>
      <c r="AG539" s="357"/>
      <c r="AH539" s="357"/>
      <c r="AI539" s="357"/>
      <c r="AJ539" s="357"/>
      <c r="AK539" s="357"/>
      <c r="AL539" s="357"/>
      <c r="AM539" s="357"/>
      <c r="AN539" s="357"/>
      <c r="AO539" s="357"/>
      <c r="AP539" s="357"/>
      <c r="AQ539" s="357"/>
    </row>
    <row r="540" spans="1:43" ht="9.75" customHeight="1">
      <c r="A540" s="202"/>
      <c r="B540" s="202"/>
      <c r="C540" s="202"/>
      <c r="D540" s="202"/>
      <c r="E540" s="347"/>
      <c r="F540" s="347"/>
      <c r="G540" s="357"/>
      <c r="H540" s="357"/>
      <c r="I540" s="357"/>
      <c r="J540" s="357"/>
      <c r="K540" s="357"/>
      <c r="L540" s="357"/>
      <c r="M540" s="357"/>
      <c r="N540" s="357"/>
      <c r="O540" s="357"/>
      <c r="P540" s="357"/>
      <c r="Q540" s="357"/>
      <c r="R540" s="357"/>
      <c r="S540" s="357"/>
      <c r="T540" s="357"/>
      <c r="U540" s="357"/>
      <c r="V540" s="357"/>
      <c r="W540" s="357"/>
      <c r="X540" s="357"/>
      <c r="Y540" s="357"/>
      <c r="Z540" s="357"/>
      <c r="AA540" s="357"/>
      <c r="AB540" s="357"/>
      <c r="AC540" s="357"/>
      <c r="AD540" s="357"/>
      <c r="AE540" s="357"/>
      <c r="AF540" s="357"/>
      <c r="AG540" s="357"/>
      <c r="AH540" s="357"/>
      <c r="AI540" s="357"/>
      <c r="AJ540" s="357"/>
      <c r="AK540" s="357"/>
      <c r="AL540" s="357"/>
      <c r="AM540" s="357"/>
      <c r="AN540" s="357"/>
      <c r="AO540" s="357"/>
      <c r="AP540" s="357"/>
      <c r="AQ540" s="357"/>
    </row>
    <row r="541" spans="1:43" ht="9.75" customHeight="1">
      <c r="A541" s="202"/>
      <c r="B541" s="202"/>
      <c r="C541" s="202"/>
      <c r="D541" s="202"/>
      <c r="E541" s="347"/>
      <c r="F541" s="347"/>
      <c r="G541" s="357"/>
      <c r="H541" s="357"/>
      <c r="I541" s="357"/>
      <c r="J541" s="357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7"/>
      <c r="AA541" s="357"/>
      <c r="AB541" s="357"/>
      <c r="AC541" s="357"/>
      <c r="AD541" s="357"/>
      <c r="AE541" s="357"/>
      <c r="AF541" s="357"/>
      <c r="AG541" s="357"/>
      <c r="AH541" s="357"/>
      <c r="AI541" s="357"/>
      <c r="AJ541" s="357"/>
      <c r="AK541" s="357"/>
      <c r="AL541" s="357"/>
      <c r="AM541" s="357"/>
      <c r="AN541" s="357"/>
      <c r="AO541" s="357"/>
      <c r="AP541" s="357"/>
      <c r="AQ541" s="357"/>
    </row>
    <row r="542" spans="1:43" ht="9.75" customHeight="1">
      <c r="A542" s="202"/>
      <c r="B542" s="202"/>
      <c r="C542" s="202"/>
      <c r="D542" s="202"/>
      <c r="E542" s="347"/>
      <c r="F542" s="347"/>
      <c r="G542" s="357"/>
      <c r="H542" s="357"/>
      <c r="I542" s="357"/>
      <c r="J542" s="357"/>
      <c r="K542" s="357"/>
      <c r="L542" s="357"/>
      <c r="M542" s="357"/>
      <c r="N542" s="357"/>
      <c r="O542" s="357"/>
      <c r="P542" s="357"/>
      <c r="Q542" s="357"/>
      <c r="R542" s="357"/>
      <c r="S542" s="357"/>
      <c r="T542" s="357"/>
      <c r="U542" s="357"/>
      <c r="V542" s="357"/>
      <c r="W542" s="357"/>
      <c r="X542" s="357"/>
      <c r="Y542" s="357"/>
      <c r="Z542" s="357"/>
      <c r="AA542" s="357"/>
      <c r="AB542" s="357"/>
      <c r="AC542" s="357"/>
      <c r="AD542" s="357"/>
      <c r="AE542" s="357"/>
      <c r="AF542" s="357"/>
      <c r="AG542" s="357"/>
      <c r="AH542" s="357"/>
      <c r="AI542" s="357"/>
      <c r="AJ542" s="357"/>
      <c r="AK542" s="357"/>
      <c r="AL542" s="357"/>
      <c r="AM542" s="357"/>
      <c r="AN542" s="357"/>
      <c r="AO542" s="357"/>
      <c r="AP542" s="357"/>
      <c r="AQ542" s="357"/>
    </row>
    <row r="543" spans="1:43" ht="9.75" customHeight="1">
      <c r="A543" s="202"/>
      <c r="B543" s="202"/>
      <c r="C543" s="202"/>
      <c r="D543" s="202"/>
      <c r="E543" s="347"/>
      <c r="F543" s="347"/>
      <c r="G543" s="357"/>
      <c r="H543" s="357"/>
      <c r="I543" s="357"/>
      <c r="J543" s="357"/>
      <c r="K543" s="357"/>
      <c r="L543" s="357"/>
      <c r="M543" s="357"/>
      <c r="N543" s="357"/>
      <c r="O543" s="357"/>
      <c r="P543" s="357"/>
      <c r="Q543" s="357"/>
      <c r="R543" s="357"/>
      <c r="S543" s="357"/>
      <c r="T543" s="357"/>
      <c r="U543" s="357"/>
      <c r="V543" s="357"/>
      <c r="W543" s="357"/>
      <c r="X543" s="357"/>
      <c r="Y543" s="357"/>
      <c r="Z543" s="357"/>
      <c r="AA543" s="357"/>
      <c r="AB543" s="357"/>
      <c r="AC543" s="357"/>
      <c r="AD543" s="357"/>
      <c r="AE543" s="357"/>
      <c r="AF543" s="357"/>
      <c r="AG543" s="357"/>
      <c r="AH543" s="357"/>
      <c r="AI543" s="357"/>
      <c r="AJ543" s="357"/>
      <c r="AK543" s="357"/>
      <c r="AL543" s="357"/>
      <c r="AM543" s="357"/>
      <c r="AN543" s="357"/>
      <c r="AO543" s="357"/>
      <c r="AP543" s="357"/>
      <c r="AQ543" s="357"/>
    </row>
    <row r="544" spans="1:43" ht="9.75" customHeight="1">
      <c r="A544" s="202"/>
      <c r="B544" s="202"/>
      <c r="C544" s="202"/>
      <c r="D544" s="202"/>
      <c r="E544" s="347"/>
      <c r="F544" s="347"/>
      <c r="G544" s="357"/>
      <c r="H544" s="357"/>
      <c r="I544" s="357"/>
      <c r="J544" s="357"/>
      <c r="K544" s="357"/>
      <c r="L544" s="357"/>
      <c r="M544" s="357"/>
      <c r="N544" s="357"/>
      <c r="O544" s="357"/>
      <c r="P544" s="357"/>
      <c r="Q544" s="357"/>
      <c r="R544" s="357"/>
      <c r="S544" s="357"/>
      <c r="T544" s="357"/>
      <c r="U544" s="357"/>
      <c r="V544" s="357"/>
      <c r="W544" s="357"/>
      <c r="X544" s="357"/>
      <c r="Y544" s="357"/>
      <c r="Z544" s="357"/>
      <c r="AA544" s="357"/>
      <c r="AB544" s="357"/>
      <c r="AC544" s="357"/>
      <c r="AD544" s="357"/>
      <c r="AE544" s="357"/>
      <c r="AF544" s="357"/>
      <c r="AG544" s="357"/>
      <c r="AH544" s="357"/>
      <c r="AI544" s="357"/>
      <c r="AJ544" s="357"/>
      <c r="AK544" s="357"/>
      <c r="AL544" s="357"/>
      <c r="AM544" s="357"/>
      <c r="AN544" s="357"/>
      <c r="AO544" s="357"/>
      <c r="AP544" s="357"/>
      <c r="AQ544" s="357"/>
    </row>
    <row r="545" spans="1:43" ht="9.75" customHeight="1">
      <c r="A545" s="202"/>
      <c r="B545" s="202"/>
      <c r="C545" s="202"/>
      <c r="D545" s="202"/>
      <c r="E545" s="347"/>
      <c r="F545" s="347"/>
      <c r="G545" s="357"/>
      <c r="H545" s="357"/>
      <c r="I545" s="357"/>
      <c r="J545" s="357"/>
      <c r="K545" s="357"/>
      <c r="L545" s="357"/>
      <c r="M545" s="357"/>
      <c r="N545" s="357"/>
      <c r="O545" s="357"/>
      <c r="P545" s="357"/>
      <c r="Q545" s="357"/>
      <c r="R545" s="357"/>
      <c r="S545" s="357"/>
      <c r="T545" s="357"/>
      <c r="U545" s="357"/>
      <c r="V545" s="357"/>
      <c r="W545" s="357"/>
      <c r="X545" s="357"/>
      <c r="Y545" s="357"/>
      <c r="Z545" s="357"/>
      <c r="AA545" s="357"/>
      <c r="AB545" s="357"/>
      <c r="AC545" s="357"/>
      <c r="AD545" s="357"/>
      <c r="AE545" s="357"/>
      <c r="AF545" s="357"/>
      <c r="AG545" s="357"/>
      <c r="AH545" s="357"/>
      <c r="AI545" s="357"/>
      <c r="AJ545" s="357"/>
      <c r="AK545" s="357"/>
      <c r="AL545" s="357"/>
      <c r="AM545" s="357"/>
      <c r="AN545" s="357"/>
      <c r="AO545" s="357"/>
      <c r="AP545" s="357"/>
      <c r="AQ545" s="357"/>
    </row>
    <row r="546" spans="1:43" ht="9.75" customHeight="1">
      <c r="A546" s="202"/>
      <c r="B546" s="202"/>
      <c r="C546" s="202"/>
      <c r="D546" s="202"/>
      <c r="E546" s="347"/>
      <c r="F546" s="347"/>
      <c r="G546" s="357"/>
      <c r="H546" s="357"/>
      <c r="I546" s="357"/>
      <c r="J546" s="357"/>
      <c r="K546" s="357"/>
      <c r="L546" s="357"/>
      <c r="M546" s="357"/>
      <c r="N546" s="357"/>
      <c r="O546" s="357"/>
      <c r="P546" s="357"/>
      <c r="Q546" s="357"/>
      <c r="R546" s="357"/>
      <c r="S546" s="357"/>
      <c r="T546" s="357"/>
      <c r="U546" s="357"/>
      <c r="V546" s="357"/>
      <c r="W546" s="357"/>
      <c r="X546" s="357"/>
      <c r="Y546" s="357"/>
      <c r="Z546" s="357"/>
      <c r="AA546" s="357"/>
      <c r="AB546" s="357"/>
      <c r="AC546" s="357"/>
      <c r="AD546" s="357"/>
      <c r="AE546" s="357"/>
      <c r="AF546" s="357"/>
      <c r="AG546" s="357"/>
      <c r="AH546" s="357"/>
      <c r="AI546" s="357"/>
      <c r="AJ546" s="357"/>
      <c r="AK546" s="357"/>
      <c r="AL546" s="357"/>
      <c r="AM546" s="357"/>
      <c r="AN546" s="357"/>
      <c r="AO546" s="357"/>
      <c r="AP546" s="357"/>
      <c r="AQ546" s="357"/>
    </row>
    <row r="547" spans="1:43" ht="9.75" customHeight="1">
      <c r="A547" s="202"/>
      <c r="B547" s="202"/>
      <c r="C547" s="202"/>
      <c r="D547" s="202"/>
      <c r="E547" s="347"/>
      <c r="F547" s="347"/>
      <c r="G547" s="357"/>
      <c r="H547" s="357"/>
      <c r="I547" s="357"/>
      <c r="J547" s="357"/>
      <c r="K547" s="357"/>
      <c r="L547" s="357"/>
      <c r="M547" s="357"/>
      <c r="N547" s="357"/>
      <c r="O547" s="357"/>
      <c r="P547" s="357"/>
      <c r="Q547" s="357"/>
      <c r="R547" s="357"/>
      <c r="S547" s="357"/>
      <c r="T547" s="357"/>
      <c r="U547" s="357"/>
      <c r="V547" s="357"/>
      <c r="W547" s="357"/>
      <c r="X547" s="357"/>
      <c r="Y547" s="357"/>
      <c r="Z547" s="357"/>
      <c r="AA547" s="357"/>
      <c r="AB547" s="357"/>
      <c r="AC547" s="357"/>
      <c r="AD547" s="357"/>
      <c r="AE547" s="357"/>
      <c r="AF547" s="357"/>
      <c r="AG547" s="357"/>
      <c r="AH547" s="357"/>
      <c r="AI547" s="357"/>
      <c r="AJ547" s="357"/>
      <c r="AK547" s="357"/>
      <c r="AL547" s="357"/>
      <c r="AM547" s="357"/>
      <c r="AN547" s="357"/>
      <c r="AO547" s="357"/>
      <c r="AP547" s="357"/>
      <c r="AQ547" s="357"/>
    </row>
    <row r="548" spans="1:43" ht="9.75" customHeight="1">
      <c r="A548" s="202"/>
      <c r="B548" s="202"/>
      <c r="C548" s="202"/>
      <c r="D548" s="202"/>
      <c r="E548" s="347"/>
      <c r="F548" s="347"/>
      <c r="G548" s="357"/>
      <c r="H548" s="357"/>
      <c r="I548" s="357"/>
      <c r="J548" s="357"/>
      <c r="K548" s="357"/>
      <c r="L548" s="357"/>
      <c r="M548" s="357"/>
      <c r="N548" s="357"/>
      <c r="O548" s="357"/>
      <c r="P548" s="357"/>
      <c r="Q548" s="357"/>
      <c r="R548" s="357"/>
      <c r="S548" s="357"/>
      <c r="T548" s="357"/>
      <c r="U548" s="357"/>
      <c r="V548" s="357"/>
      <c r="W548" s="357"/>
      <c r="X548" s="357"/>
      <c r="Y548" s="357"/>
      <c r="Z548" s="357"/>
      <c r="AA548" s="357"/>
      <c r="AB548" s="357"/>
      <c r="AC548" s="357"/>
      <c r="AD548" s="357"/>
      <c r="AE548" s="357"/>
      <c r="AF548" s="357"/>
      <c r="AG548" s="357"/>
      <c r="AH548" s="357"/>
      <c r="AI548" s="357"/>
      <c r="AJ548" s="357"/>
      <c r="AK548" s="357"/>
      <c r="AL548" s="357"/>
      <c r="AM548" s="357"/>
      <c r="AN548" s="357"/>
      <c r="AO548" s="357"/>
      <c r="AP548" s="357"/>
      <c r="AQ548" s="357"/>
    </row>
    <row r="549" spans="1:43" ht="9.75" customHeight="1">
      <c r="A549" s="202"/>
      <c r="B549" s="202"/>
      <c r="C549" s="202"/>
      <c r="D549" s="202"/>
      <c r="E549" s="347"/>
      <c r="F549" s="347"/>
      <c r="G549" s="357"/>
      <c r="H549" s="357"/>
      <c r="I549" s="357"/>
      <c r="J549" s="357"/>
      <c r="K549" s="357"/>
      <c r="L549" s="357"/>
      <c r="M549" s="357"/>
      <c r="N549" s="357"/>
      <c r="O549" s="357"/>
      <c r="P549" s="357"/>
      <c r="Q549" s="357"/>
      <c r="R549" s="357"/>
      <c r="S549" s="357"/>
      <c r="T549" s="357"/>
      <c r="U549" s="357"/>
      <c r="V549" s="357"/>
      <c r="W549" s="357"/>
      <c r="X549" s="357"/>
      <c r="Y549" s="357"/>
      <c r="Z549" s="357"/>
      <c r="AA549" s="357"/>
      <c r="AB549" s="357"/>
      <c r="AC549" s="357"/>
      <c r="AD549" s="357"/>
      <c r="AE549" s="357"/>
      <c r="AF549" s="357"/>
      <c r="AG549" s="357"/>
      <c r="AH549" s="357"/>
      <c r="AI549" s="357"/>
      <c r="AJ549" s="357"/>
      <c r="AK549" s="357"/>
      <c r="AL549" s="357"/>
      <c r="AM549" s="357"/>
      <c r="AN549" s="357"/>
      <c r="AO549" s="357"/>
      <c r="AP549" s="357"/>
      <c r="AQ549" s="357"/>
    </row>
    <row r="550" spans="1:43" ht="9.75" customHeight="1">
      <c r="A550" s="202"/>
      <c r="B550" s="202"/>
      <c r="C550" s="202"/>
      <c r="D550" s="202"/>
      <c r="E550" s="347"/>
      <c r="F550" s="347"/>
      <c r="G550" s="357"/>
      <c r="H550" s="357"/>
      <c r="I550" s="357"/>
      <c r="J550" s="357"/>
      <c r="K550" s="357"/>
      <c r="L550" s="357"/>
      <c r="M550" s="357"/>
      <c r="N550" s="357"/>
      <c r="O550" s="357"/>
      <c r="P550" s="357"/>
      <c r="Q550" s="357"/>
      <c r="R550" s="357"/>
      <c r="S550" s="357"/>
      <c r="T550" s="357"/>
      <c r="U550" s="357"/>
      <c r="V550" s="357"/>
      <c r="W550" s="357"/>
      <c r="X550" s="357"/>
      <c r="Y550" s="357"/>
      <c r="Z550" s="357"/>
      <c r="AA550" s="357"/>
      <c r="AB550" s="357"/>
      <c r="AC550" s="357"/>
      <c r="AD550" s="357"/>
      <c r="AE550" s="357"/>
      <c r="AF550" s="357"/>
      <c r="AG550" s="357"/>
      <c r="AH550" s="357"/>
      <c r="AI550" s="357"/>
      <c r="AJ550" s="357"/>
      <c r="AK550" s="357"/>
      <c r="AL550" s="357"/>
      <c r="AM550" s="357"/>
      <c r="AN550" s="357"/>
      <c r="AO550" s="357"/>
      <c r="AP550" s="357"/>
      <c r="AQ550" s="357"/>
    </row>
    <row r="551" spans="1:43" ht="9.75" customHeight="1">
      <c r="A551" s="202"/>
      <c r="B551" s="202"/>
      <c r="C551" s="202"/>
      <c r="D551" s="202"/>
      <c r="E551" s="347"/>
      <c r="F551" s="347"/>
      <c r="G551" s="357"/>
      <c r="H551" s="357"/>
      <c r="I551" s="357"/>
      <c r="J551" s="357"/>
      <c r="K551" s="357"/>
      <c r="L551" s="357"/>
      <c r="M551" s="357"/>
      <c r="N551" s="357"/>
      <c r="O551" s="357"/>
      <c r="P551" s="357"/>
      <c r="Q551" s="357"/>
      <c r="R551" s="357"/>
      <c r="S551" s="357"/>
      <c r="T551" s="357"/>
      <c r="U551" s="357"/>
      <c r="V551" s="357"/>
      <c r="W551" s="357"/>
      <c r="X551" s="357"/>
      <c r="Y551" s="357"/>
      <c r="Z551" s="357"/>
      <c r="AA551" s="357"/>
      <c r="AB551" s="357"/>
      <c r="AC551" s="357"/>
      <c r="AD551" s="357"/>
      <c r="AE551" s="357"/>
      <c r="AF551" s="357"/>
      <c r="AG551" s="357"/>
      <c r="AH551" s="357"/>
      <c r="AI551" s="357"/>
      <c r="AJ551" s="357"/>
      <c r="AK551" s="357"/>
      <c r="AL551" s="357"/>
      <c r="AM551" s="357"/>
      <c r="AN551" s="357"/>
      <c r="AO551" s="357"/>
      <c r="AP551" s="357"/>
      <c r="AQ551" s="357"/>
    </row>
    <row r="552" spans="1:43" ht="9.75" customHeight="1">
      <c r="A552" s="202"/>
      <c r="B552" s="202"/>
      <c r="C552" s="202"/>
      <c r="D552" s="202"/>
      <c r="E552" s="347"/>
      <c r="F552" s="347"/>
      <c r="G552" s="357"/>
      <c r="H552" s="357"/>
      <c r="I552" s="357"/>
      <c r="J552" s="357"/>
      <c r="K552" s="357"/>
      <c r="L552" s="357"/>
      <c r="M552" s="357"/>
      <c r="N552" s="357"/>
      <c r="O552" s="357"/>
      <c r="P552" s="357"/>
      <c r="Q552" s="357"/>
      <c r="R552" s="357"/>
      <c r="S552" s="357"/>
      <c r="T552" s="357"/>
      <c r="U552" s="357"/>
      <c r="V552" s="357"/>
      <c r="W552" s="357"/>
      <c r="X552" s="357"/>
      <c r="Y552" s="357"/>
      <c r="Z552" s="357"/>
      <c r="AA552" s="357"/>
      <c r="AB552" s="357"/>
      <c r="AC552" s="357"/>
      <c r="AD552" s="357"/>
      <c r="AE552" s="357"/>
      <c r="AF552" s="357"/>
      <c r="AG552" s="357"/>
      <c r="AH552" s="357"/>
      <c r="AI552" s="357"/>
      <c r="AJ552" s="357"/>
      <c r="AK552" s="357"/>
      <c r="AL552" s="357"/>
      <c r="AM552" s="357"/>
      <c r="AN552" s="357"/>
      <c r="AO552" s="357"/>
      <c r="AP552" s="357"/>
      <c r="AQ552" s="357"/>
    </row>
    <row r="553" spans="1:43" ht="9.75" customHeight="1">
      <c r="A553" s="202"/>
      <c r="B553" s="202"/>
      <c r="C553" s="202"/>
      <c r="D553" s="202"/>
      <c r="E553" s="347"/>
      <c r="F553" s="347"/>
      <c r="G553" s="357"/>
      <c r="H553" s="357"/>
      <c r="I553" s="357"/>
      <c r="J553" s="357"/>
      <c r="K553" s="357"/>
      <c r="L553" s="357"/>
      <c r="M553" s="357"/>
      <c r="N553" s="357"/>
      <c r="O553" s="357"/>
      <c r="P553" s="357"/>
      <c r="Q553" s="357"/>
      <c r="R553" s="357"/>
      <c r="S553" s="357"/>
      <c r="T553" s="357"/>
      <c r="U553" s="357"/>
      <c r="V553" s="357"/>
      <c r="W553" s="357"/>
      <c r="X553" s="357"/>
      <c r="Y553" s="357"/>
      <c r="Z553" s="357"/>
      <c r="AA553" s="357"/>
      <c r="AB553" s="357"/>
      <c r="AC553" s="357"/>
      <c r="AD553" s="357"/>
      <c r="AE553" s="357"/>
      <c r="AF553" s="357"/>
      <c r="AG553" s="357"/>
      <c r="AH553" s="357"/>
      <c r="AI553" s="357"/>
      <c r="AJ553" s="357"/>
      <c r="AK553" s="357"/>
      <c r="AL553" s="357"/>
      <c r="AM553" s="357"/>
      <c r="AN553" s="357"/>
      <c r="AO553" s="357"/>
      <c r="AP553" s="357"/>
      <c r="AQ553" s="357"/>
    </row>
    <row r="554" spans="1:43" ht="9.75" customHeight="1">
      <c r="A554" s="202"/>
      <c r="B554" s="202"/>
      <c r="C554" s="202"/>
      <c r="D554" s="202"/>
      <c r="E554" s="347"/>
      <c r="F554" s="347"/>
      <c r="G554" s="357"/>
      <c r="H554" s="357"/>
      <c r="I554" s="357"/>
      <c r="J554" s="357"/>
      <c r="K554" s="357"/>
      <c r="L554" s="357"/>
      <c r="M554" s="357"/>
      <c r="N554" s="357"/>
      <c r="O554" s="357"/>
      <c r="P554" s="357"/>
      <c r="Q554" s="357"/>
      <c r="R554" s="357"/>
      <c r="S554" s="357"/>
      <c r="T554" s="357"/>
      <c r="U554" s="357"/>
      <c r="V554" s="357"/>
      <c r="W554" s="357"/>
      <c r="X554" s="357"/>
      <c r="Y554" s="357"/>
      <c r="Z554" s="357"/>
      <c r="AA554" s="357"/>
      <c r="AB554" s="357"/>
      <c r="AC554" s="357"/>
      <c r="AD554" s="357"/>
      <c r="AE554" s="357"/>
      <c r="AF554" s="357"/>
      <c r="AG554" s="357"/>
      <c r="AH554" s="357"/>
      <c r="AI554" s="357"/>
      <c r="AJ554" s="357"/>
      <c r="AK554" s="357"/>
      <c r="AL554" s="357"/>
      <c r="AM554" s="357"/>
      <c r="AN554" s="357"/>
      <c r="AO554" s="357"/>
      <c r="AP554" s="357"/>
      <c r="AQ554" s="357"/>
    </row>
    <row r="555" spans="1:43" ht="9.75" customHeight="1">
      <c r="A555" s="202"/>
      <c r="B555" s="202"/>
      <c r="C555" s="202"/>
      <c r="D555" s="202"/>
      <c r="E555" s="347"/>
      <c r="F555" s="347"/>
      <c r="G555" s="357"/>
      <c r="H555" s="357"/>
      <c r="I555" s="357"/>
      <c r="J555" s="357"/>
      <c r="K555" s="357"/>
      <c r="L555" s="357"/>
      <c r="M555" s="357"/>
      <c r="N555" s="357"/>
      <c r="O555" s="357"/>
      <c r="P555" s="357"/>
      <c r="Q555" s="357"/>
      <c r="R555" s="357"/>
      <c r="S555" s="357"/>
      <c r="T555" s="357"/>
      <c r="U555" s="357"/>
      <c r="V555" s="357"/>
      <c r="W555" s="357"/>
      <c r="X555" s="357"/>
      <c r="Y555" s="357"/>
      <c r="Z555" s="357"/>
      <c r="AA555" s="357"/>
      <c r="AB555" s="357"/>
      <c r="AC555" s="357"/>
      <c r="AD555" s="357"/>
      <c r="AE555" s="357"/>
      <c r="AF555" s="357"/>
      <c r="AG555" s="357"/>
      <c r="AH555" s="357"/>
      <c r="AI555" s="357"/>
      <c r="AJ555" s="357"/>
      <c r="AK555" s="357"/>
      <c r="AL555" s="357"/>
      <c r="AM555" s="357"/>
      <c r="AN555" s="357"/>
      <c r="AO555" s="357"/>
      <c r="AP555" s="357"/>
      <c r="AQ555" s="357"/>
    </row>
    <row r="556" spans="1:43" ht="9.75" customHeight="1">
      <c r="A556" s="202"/>
      <c r="B556" s="202"/>
      <c r="C556" s="202"/>
      <c r="D556" s="202"/>
      <c r="E556" s="347"/>
      <c r="F556" s="347"/>
      <c r="G556" s="357"/>
      <c r="H556" s="357"/>
      <c r="I556" s="357"/>
      <c r="J556" s="357"/>
      <c r="K556" s="357"/>
      <c r="L556" s="357"/>
      <c r="M556" s="357"/>
      <c r="N556" s="357"/>
      <c r="O556" s="357"/>
      <c r="P556" s="357"/>
      <c r="Q556" s="357"/>
      <c r="R556" s="357"/>
      <c r="S556" s="357"/>
      <c r="T556" s="357"/>
      <c r="U556" s="357"/>
      <c r="V556" s="357"/>
      <c r="W556" s="357"/>
      <c r="X556" s="357"/>
      <c r="Y556" s="357"/>
      <c r="Z556" s="357"/>
      <c r="AA556" s="357"/>
      <c r="AB556" s="357"/>
      <c r="AC556" s="357"/>
      <c r="AD556" s="357"/>
      <c r="AE556" s="357"/>
      <c r="AF556" s="357"/>
      <c r="AG556" s="357"/>
      <c r="AH556" s="357"/>
      <c r="AI556" s="357"/>
      <c r="AJ556" s="357"/>
      <c r="AK556" s="357"/>
      <c r="AL556" s="357"/>
      <c r="AM556" s="357"/>
      <c r="AN556" s="357"/>
      <c r="AO556" s="357"/>
      <c r="AP556" s="357"/>
      <c r="AQ556" s="357"/>
    </row>
    <row r="557" spans="1:43" ht="9.75" customHeight="1">
      <c r="A557" s="202"/>
      <c r="B557" s="202"/>
      <c r="C557" s="202"/>
      <c r="D557" s="202"/>
      <c r="E557" s="347"/>
      <c r="F557" s="347"/>
      <c r="G557" s="357"/>
      <c r="H557" s="357"/>
      <c r="I557" s="357"/>
      <c r="J557" s="357"/>
      <c r="K557" s="357"/>
      <c r="L557" s="357"/>
      <c r="M557" s="357"/>
      <c r="N557" s="357"/>
      <c r="O557" s="357"/>
      <c r="P557" s="357"/>
      <c r="Q557" s="357"/>
      <c r="R557" s="357"/>
      <c r="S557" s="357"/>
      <c r="T557" s="357"/>
      <c r="U557" s="357"/>
      <c r="V557" s="357"/>
      <c r="W557" s="357"/>
      <c r="X557" s="357"/>
      <c r="Y557" s="357"/>
      <c r="Z557" s="357"/>
      <c r="AA557" s="357"/>
      <c r="AB557" s="357"/>
      <c r="AC557" s="357"/>
      <c r="AD557" s="357"/>
      <c r="AE557" s="357"/>
      <c r="AF557" s="357"/>
      <c r="AG557" s="357"/>
      <c r="AH557" s="357"/>
      <c r="AI557" s="357"/>
      <c r="AJ557" s="357"/>
      <c r="AK557" s="357"/>
      <c r="AL557" s="357"/>
      <c r="AM557" s="357"/>
      <c r="AN557" s="357"/>
      <c r="AO557" s="357"/>
      <c r="AP557" s="357"/>
      <c r="AQ557" s="357"/>
    </row>
    <row r="558" spans="1:43" ht="9.75" customHeight="1">
      <c r="A558" s="202"/>
      <c r="B558" s="202"/>
      <c r="C558" s="202"/>
      <c r="D558" s="202"/>
      <c r="E558" s="347"/>
      <c r="F558" s="347"/>
      <c r="G558" s="357"/>
      <c r="H558" s="357"/>
      <c r="I558" s="357"/>
      <c r="J558" s="357"/>
      <c r="K558" s="357"/>
      <c r="L558" s="357"/>
      <c r="M558" s="357"/>
      <c r="N558" s="357"/>
      <c r="O558" s="357"/>
      <c r="P558" s="357"/>
      <c r="Q558" s="357"/>
      <c r="R558" s="357"/>
      <c r="S558" s="357"/>
      <c r="T558" s="357"/>
      <c r="U558" s="357"/>
      <c r="V558" s="357"/>
      <c r="W558" s="357"/>
      <c r="X558" s="357"/>
      <c r="Y558" s="357"/>
      <c r="Z558" s="357"/>
      <c r="AA558" s="357"/>
      <c r="AB558" s="357"/>
      <c r="AC558" s="357"/>
      <c r="AD558" s="357"/>
      <c r="AE558" s="357"/>
      <c r="AF558" s="357"/>
      <c r="AG558" s="357"/>
      <c r="AH558" s="357"/>
      <c r="AI558" s="357"/>
      <c r="AJ558" s="357"/>
      <c r="AK558" s="357"/>
      <c r="AL558" s="357"/>
      <c r="AM558" s="357"/>
      <c r="AN558" s="357"/>
      <c r="AO558" s="357"/>
      <c r="AP558" s="357"/>
      <c r="AQ558" s="357"/>
    </row>
    <row r="559" spans="1:43" ht="9.75" customHeight="1">
      <c r="A559" s="202"/>
      <c r="B559" s="202"/>
      <c r="C559" s="202"/>
      <c r="D559" s="202"/>
      <c r="E559" s="347"/>
      <c r="F559" s="347"/>
      <c r="G559" s="357"/>
      <c r="H559" s="357"/>
      <c r="I559" s="357"/>
      <c r="J559" s="357"/>
      <c r="K559" s="357"/>
      <c r="L559" s="357"/>
      <c r="M559" s="357"/>
      <c r="N559" s="357"/>
      <c r="O559" s="357"/>
      <c r="P559" s="357"/>
      <c r="Q559" s="357"/>
      <c r="R559" s="357"/>
      <c r="S559" s="357"/>
      <c r="T559" s="357"/>
      <c r="U559" s="357"/>
      <c r="V559" s="357"/>
      <c r="W559" s="357"/>
      <c r="X559" s="357"/>
      <c r="Y559" s="357"/>
      <c r="Z559" s="357"/>
      <c r="AA559" s="357"/>
      <c r="AB559" s="357"/>
      <c r="AC559" s="357"/>
      <c r="AD559" s="357"/>
      <c r="AE559" s="357"/>
      <c r="AF559" s="357"/>
      <c r="AG559" s="357"/>
      <c r="AH559" s="357"/>
      <c r="AI559" s="357"/>
      <c r="AJ559" s="357"/>
      <c r="AK559" s="357"/>
      <c r="AL559" s="357"/>
      <c r="AM559" s="357"/>
      <c r="AN559" s="357"/>
      <c r="AO559" s="357"/>
      <c r="AP559" s="357"/>
      <c r="AQ559" s="357"/>
    </row>
    <row r="560" spans="1:43" ht="9.75" customHeight="1">
      <c r="A560" s="202"/>
      <c r="B560" s="202"/>
      <c r="C560" s="202"/>
      <c r="D560" s="202"/>
      <c r="E560" s="347"/>
      <c r="F560" s="347"/>
      <c r="G560" s="357"/>
      <c r="H560" s="357"/>
      <c r="I560" s="357"/>
      <c r="J560" s="357"/>
      <c r="K560" s="357"/>
      <c r="L560" s="357"/>
      <c r="M560" s="357"/>
      <c r="N560" s="357"/>
      <c r="O560" s="357"/>
      <c r="P560" s="357"/>
      <c r="Q560" s="357"/>
      <c r="R560" s="357"/>
      <c r="S560" s="357"/>
      <c r="T560" s="357"/>
      <c r="U560" s="357"/>
      <c r="V560" s="357"/>
      <c r="W560" s="357"/>
      <c r="X560" s="357"/>
      <c r="Y560" s="357"/>
      <c r="Z560" s="357"/>
      <c r="AA560" s="357"/>
      <c r="AB560" s="357"/>
      <c r="AC560" s="357"/>
      <c r="AD560" s="357"/>
      <c r="AE560" s="357"/>
      <c r="AF560" s="357"/>
      <c r="AG560" s="357"/>
      <c r="AH560" s="357"/>
      <c r="AI560" s="357"/>
      <c r="AJ560" s="357"/>
      <c r="AK560" s="357"/>
      <c r="AL560" s="357"/>
      <c r="AM560" s="357"/>
      <c r="AN560" s="357"/>
      <c r="AO560" s="357"/>
      <c r="AP560" s="357"/>
      <c r="AQ560" s="357"/>
    </row>
    <row r="561" spans="1:43" ht="9.75" customHeight="1">
      <c r="A561" s="202"/>
      <c r="B561" s="202"/>
      <c r="C561" s="202"/>
      <c r="D561" s="202"/>
      <c r="E561" s="347"/>
      <c r="F561" s="347"/>
      <c r="G561" s="357"/>
      <c r="H561" s="357"/>
      <c r="I561" s="357"/>
      <c r="J561" s="357"/>
      <c r="K561" s="357"/>
      <c r="L561" s="357"/>
      <c r="M561" s="357"/>
      <c r="N561" s="357"/>
      <c r="O561" s="357"/>
      <c r="P561" s="357"/>
      <c r="Q561" s="357"/>
      <c r="R561" s="357"/>
      <c r="S561" s="357"/>
      <c r="T561" s="357"/>
      <c r="U561" s="357"/>
      <c r="V561" s="357"/>
      <c r="W561" s="357"/>
      <c r="X561" s="357"/>
      <c r="Y561" s="357"/>
      <c r="Z561" s="357"/>
      <c r="AA561" s="357"/>
      <c r="AB561" s="357"/>
      <c r="AC561" s="357"/>
      <c r="AD561" s="357"/>
      <c r="AE561" s="357"/>
      <c r="AF561" s="357"/>
      <c r="AG561" s="357"/>
      <c r="AH561" s="357"/>
      <c r="AI561" s="357"/>
      <c r="AJ561" s="357"/>
      <c r="AK561" s="357"/>
      <c r="AL561" s="357"/>
      <c r="AM561" s="357"/>
      <c r="AN561" s="357"/>
      <c r="AO561" s="357"/>
      <c r="AP561" s="357"/>
      <c r="AQ561" s="357"/>
    </row>
    <row r="562" spans="1:43" ht="9.75" customHeight="1">
      <c r="A562" s="202"/>
      <c r="B562" s="202"/>
      <c r="C562" s="202"/>
      <c r="D562" s="202"/>
      <c r="E562" s="347"/>
      <c r="F562" s="347"/>
      <c r="G562" s="357"/>
      <c r="H562" s="357"/>
      <c r="I562" s="357"/>
      <c r="J562" s="357"/>
      <c r="K562" s="357"/>
      <c r="L562" s="357"/>
      <c r="M562" s="357"/>
      <c r="N562" s="357"/>
      <c r="O562" s="357"/>
      <c r="P562" s="357"/>
      <c r="Q562" s="357"/>
      <c r="R562" s="357"/>
      <c r="S562" s="357"/>
      <c r="T562" s="357"/>
      <c r="U562" s="357"/>
      <c r="V562" s="357"/>
      <c r="W562" s="357"/>
      <c r="X562" s="357"/>
      <c r="Y562" s="357"/>
      <c r="Z562" s="357"/>
      <c r="AA562" s="357"/>
      <c r="AB562" s="357"/>
      <c r="AC562" s="357"/>
      <c r="AD562" s="357"/>
      <c r="AE562" s="357"/>
      <c r="AF562" s="357"/>
      <c r="AG562" s="357"/>
      <c r="AH562" s="357"/>
      <c r="AI562" s="357"/>
      <c r="AJ562" s="357"/>
      <c r="AK562" s="357"/>
      <c r="AL562" s="357"/>
      <c r="AM562" s="357"/>
      <c r="AN562" s="357"/>
      <c r="AO562" s="357"/>
      <c r="AP562" s="357"/>
      <c r="AQ562" s="357"/>
    </row>
    <row r="563" spans="1:43" ht="9.75" customHeight="1">
      <c r="A563" s="202"/>
      <c r="B563" s="202"/>
      <c r="C563" s="202"/>
      <c r="D563" s="202"/>
      <c r="E563" s="347"/>
      <c r="F563" s="347"/>
      <c r="G563" s="357"/>
      <c r="H563" s="357"/>
      <c r="I563" s="357"/>
      <c r="J563" s="357"/>
      <c r="K563" s="357"/>
      <c r="L563" s="357"/>
      <c r="M563" s="357"/>
      <c r="N563" s="357"/>
      <c r="O563" s="357"/>
      <c r="P563" s="357"/>
      <c r="Q563" s="357"/>
      <c r="R563" s="357"/>
      <c r="S563" s="357"/>
      <c r="T563" s="357"/>
      <c r="U563" s="357"/>
      <c r="V563" s="357"/>
      <c r="W563" s="357"/>
      <c r="X563" s="357"/>
      <c r="Y563" s="357"/>
      <c r="Z563" s="357"/>
      <c r="AA563" s="357"/>
      <c r="AB563" s="357"/>
      <c r="AC563" s="357"/>
      <c r="AD563" s="357"/>
      <c r="AE563" s="357"/>
      <c r="AF563" s="357"/>
      <c r="AG563" s="357"/>
      <c r="AH563" s="357"/>
      <c r="AI563" s="357"/>
      <c r="AJ563" s="357"/>
      <c r="AK563" s="357"/>
      <c r="AL563" s="357"/>
      <c r="AM563" s="357"/>
      <c r="AN563" s="357"/>
      <c r="AO563" s="357"/>
      <c r="AP563" s="357"/>
      <c r="AQ563" s="357"/>
    </row>
    <row r="564" spans="1:43" ht="9.75" customHeight="1">
      <c r="A564" s="202"/>
      <c r="B564" s="202"/>
      <c r="C564" s="202"/>
      <c r="D564" s="202"/>
      <c r="E564" s="347"/>
      <c r="F564" s="347"/>
      <c r="G564" s="357"/>
      <c r="H564" s="357"/>
      <c r="I564" s="357"/>
      <c r="J564" s="357"/>
      <c r="K564" s="357"/>
      <c r="L564" s="357"/>
      <c r="M564" s="357"/>
      <c r="N564" s="357"/>
      <c r="O564" s="357"/>
      <c r="P564" s="357"/>
      <c r="Q564" s="357"/>
      <c r="R564" s="357"/>
      <c r="S564" s="357"/>
      <c r="T564" s="357"/>
      <c r="U564" s="357"/>
      <c r="V564" s="357"/>
      <c r="W564" s="357"/>
      <c r="X564" s="357"/>
      <c r="Y564" s="357"/>
      <c r="Z564" s="357"/>
      <c r="AA564" s="357"/>
      <c r="AB564" s="357"/>
      <c r="AC564" s="357"/>
      <c r="AD564" s="357"/>
      <c r="AE564" s="357"/>
      <c r="AF564" s="357"/>
      <c r="AG564" s="357"/>
      <c r="AH564" s="357"/>
      <c r="AI564" s="357"/>
      <c r="AJ564" s="357"/>
      <c r="AK564" s="357"/>
      <c r="AL564" s="357"/>
      <c r="AM564" s="357"/>
      <c r="AN564" s="357"/>
      <c r="AO564" s="357"/>
      <c r="AP564" s="357"/>
      <c r="AQ564" s="357"/>
    </row>
    <row r="565" spans="1:43" ht="9.75" customHeight="1">
      <c r="A565" s="202"/>
      <c r="B565" s="202"/>
      <c r="C565" s="202"/>
      <c r="D565" s="202"/>
      <c r="E565" s="347"/>
      <c r="F565" s="347"/>
      <c r="G565" s="357"/>
      <c r="H565" s="357"/>
      <c r="I565" s="357"/>
      <c r="J565" s="357"/>
      <c r="K565" s="357"/>
      <c r="L565" s="357"/>
      <c r="M565" s="357"/>
      <c r="N565" s="357"/>
      <c r="O565" s="357"/>
      <c r="P565" s="357"/>
      <c r="Q565" s="357"/>
      <c r="R565" s="357"/>
      <c r="S565" s="357"/>
      <c r="T565" s="357"/>
      <c r="U565" s="357"/>
      <c r="V565" s="357"/>
      <c r="W565" s="357"/>
      <c r="X565" s="357"/>
      <c r="Y565" s="357"/>
      <c r="Z565" s="357"/>
      <c r="AA565" s="357"/>
      <c r="AB565" s="357"/>
      <c r="AC565" s="357"/>
      <c r="AD565" s="357"/>
      <c r="AE565" s="357"/>
      <c r="AF565" s="357"/>
      <c r="AG565" s="357"/>
      <c r="AH565" s="357"/>
      <c r="AI565" s="357"/>
      <c r="AJ565" s="357"/>
      <c r="AK565" s="357"/>
      <c r="AL565" s="357"/>
      <c r="AM565" s="357"/>
      <c r="AN565" s="357"/>
      <c r="AO565" s="357"/>
      <c r="AP565" s="357"/>
      <c r="AQ565" s="357"/>
    </row>
    <row r="566" spans="1:43" ht="9.75" customHeight="1">
      <c r="A566" s="202"/>
      <c r="B566" s="202"/>
      <c r="C566" s="202"/>
      <c r="D566" s="202"/>
      <c r="E566" s="347"/>
      <c r="F566" s="347"/>
      <c r="G566" s="357"/>
      <c r="H566" s="357"/>
      <c r="I566" s="357"/>
      <c r="J566" s="357"/>
      <c r="K566" s="357"/>
      <c r="L566" s="357"/>
      <c r="M566" s="357"/>
      <c r="N566" s="357"/>
      <c r="O566" s="357"/>
      <c r="P566" s="357"/>
      <c r="Q566" s="357"/>
      <c r="R566" s="357"/>
      <c r="S566" s="357"/>
      <c r="T566" s="357"/>
      <c r="U566" s="357"/>
      <c r="V566" s="357"/>
      <c r="W566" s="357"/>
      <c r="X566" s="357"/>
      <c r="Y566" s="357"/>
      <c r="Z566" s="357"/>
      <c r="AA566" s="357"/>
      <c r="AB566" s="357"/>
      <c r="AC566" s="357"/>
      <c r="AD566" s="357"/>
      <c r="AE566" s="357"/>
      <c r="AF566" s="357"/>
      <c r="AG566" s="357"/>
      <c r="AH566" s="357"/>
      <c r="AI566" s="357"/>
      <c r="AJ566" s="357"/>
      <c r="AK566" s="357"/>
      <c r="AL566" s="357"/>
      <c r="AM566" s="357"/>
      <c r="AN566" s="357"/>
      <c r="AO566" s="357"/>
      <c r="AP566" s="357"/>
      <c r="AQ566" s="357"/>
    </row>
    <row r="567" spans="1:43" ht="9.75" customHeight="1">
      <c r="A567" s="202"/>
      <c r="B567" s="202"/>
      <c r="C567" s="202"/>
      <c r="D567" s="202"/>
      <c r="E567" s="347"/>
      <c r="F567" s="347"/>
      <c r="G567" s="357"/>
      <c r="H567" s="357"/>
      <c r="I567" s="357"/>
      <c r="J567" s="357"/>
      <c r="K567" s="357"/>
      <c r="L567" s="357"/>
      <c r="M567" s="357"/>
      <c r="N567" s="357"/>
      <c r="O567" s="357"/>
      <c r="P567" s="357"/>
      <c r="Q567" s="357"/>
      <c r="R567" s="357"/>
      <c r="S567" s="357"/>
      <c r="T567" s="357"/>
      <c r="U567" s="357"/>
      <c r="V567" s="357"/>
      <c r="W567" s="357"/>
      <c r="X567" s="357"/>
      <c r="Y567" s="357"/>
      <c r="Z567" s="357"/>
      <c r="AA567" s="357"/>
      <c r="AB567" s="357"/>
      <c r="AC567" s="357"/>
      <c r="AD567" s="357"/>
      <c r="AE567" s="357"/>
      <c r="AF567" s="357"/>
      <c r="AG567" s="357"/>
      <c r="AH567" s="357"/>
      <c r="AI567" s="357"/>
      <c r="AJ567" s="357"/>
      <c r="AK567" s="357"/>
      <c r="AL567" s="357"/>
      <c r="AM567" s="357"/>
      <c r="AN567" s="357"/>
      <c r="AO567" s="357"/>
      <c r="AP567" s="357"/>
      <c r="AQ567" s="357"/>
    </row>
    <row r="568" spans="1:43" ht="9.75" customHeight="1">
      <c r="A568" s="202"/>
      <c r="B568" s="202"/>
      <c r="C568" s="202"/>
      <c r="D568" s="202"/>
      <c r="E568" s="347"/>
      <c r="F568" s="347"/>
      <c r="G568" s="357"/>
      <c r="H568" s="357"/>
      <c r="I568" s="357"/>
      <c r="J568" s="357"/>
      <c r="K568" s="357"/>
      <c r="L568" s="357"/>
      <c r="M568" s="357"/>
      <c r="N568" s="357"/>
      <c r="O568" s="357"/>
      <c r="P568" s="357"/>
      <c r="Q568" s="357"/>
      <c r="R568" s="357"/>
      <c r="S568" s="357"/>
      <c r="T568" s="357"/>
      <c r="U568" s="357"/>
      <c r="V568" s="357"/>
      <c r="W568" s="357"/>
      <c r="X568" s="357"/>
      <c r="Y568" s="357"/>
      <c r="Z568" s="357"/>
      <c r="AA568" s="357"/>
      <c r="AB568" s="357"/>
      <c r="AC568" s="357"/>
      <c r="AD568" s="357"/>
      <c r="AE568" s="357"/>
      <c r="AF568" s="357"/>
      <c r="AG568" s="357"/>
      <c r="AH568" s="357"/>
      <c r="AI568" s="357"/>
      <c r="AJ568" s="357"/>
      <c r="AK568" s="357"/>
      <c r="AL568" s="357"/>
      <c r="AM568" s="357"/>
      <c r="AN568" s="357"/>
      <c r="AO568" s="357"/>
      <c r="AP568" s="357"/>
      <c r="AQ568" s="357"/>
    </row>
    <row r="569" spans="1:43" ht="9.75" customHeight="1">
      <c r="A569" s="202"/>
      <c r="B569" s="202"/>
      <c r="C569" s="202"/>
      <c r="D569" s="202"/>
      <c r="E569" s="347"/>
      <c r="F569" s="347"/>
      <c r="G569" s="357"/>
      <c r="H569" s="357"/>
      <c r="I569" s="357"/>
      <c r="J569" s="357"/>
      <c r="K569" s="357"/>
      <c r="L569" s="357"/>
      <c r="M569" s="357"/>
      <c r="N569" s="357"/>
      <c r="O569" s="357"/>
      <c r="P569" s="357"/>
      <c r="Q569" s="357"/>
      <c r="R569" s="357"/>
      <c r="S569" s="357"/>
      <c r="T569" s="357"/>
      <c r="U569" s="357"/>
      <c r="V569" s="357"/>
      <c r="W569" s="357"/>
      <c r="X569" s="357"/>
      <c r="Y569" s="357"/>
      <c r="Z569" s="357"/>
      <c r="AA569" s="357"/>
      <c r="AB569" s="357"/>
      <c r="AC569" s="357"/>
      <c r="AD569" s="357"/>
      <c r="AE569" s="357"/>
      <c r="AF569" s="357"/>
      <c r="AG569" s="357"/>
      <c r="AH569" s="357"/>
      <c r="AI569" s="357"/>
      <c r="AJ569" s="357"/>
      <c r="AK569" s="357"/>
      <c r="AL569" s="357"/>
      <c r="AM569" s="357"/>
      <c r="AN569" s="357"/>
      <c r="AO569" s="357"/>
      <c r="AP569" s="357"/>
      <c r="AQ569" s="357"/>
    </row>
    <row r="570" spans="1:43" ht="9.75" customHeight="1">
      <c r="A570" s="202"/>
      <c r="B570" s="202"/>
      <c r="C570" s="202"/>
      <c r="D570" s="202"/>
      <c r="E570" s="347"/>
      <c r="F570" s="347"/>
      <c r="G570" s="357"/>
      <c r="H570" s="357"/>
      <c r="I570" s="357"/>
      <c r="J570" s="357"/>
      <c r="K570" s="357"/>
      <c r="L570" s="357"/>
      <c r="M570" s="357"/>
      <c r="N570" s="357"/>
      <c r="O570" s="357"/>
      <c r="P570" s="357"/>
      <c r="Q570" s="357"/>
      <c r="R570" s="357"/>
      <c r="S570" s="357"/>
      <c r="T570" s="357"/>
      <c r="U570" s="357"/>
      <c r="V570" s="357"/>
      <c r="W570" s="357"/>
      <c r="X570" s="357"/>
      <c r="Y570" s="357"/>
      <c r="Z570" s="357"/>
      <c r="AA570" s="357"/>
      <c r="AB570" s="357"/>
      <c r="AC570" s="357"/>
      <c r="AD570" s="357"/>
      <c r="AE570" s="357"/>
      <c r="AF570" s="357"/>
      <c r="AG570" s="357"/>
      <c r="AH570" s="357"/>
      <c r="AI570" s="357"/>
      <c r="AJ570" s="357"/>
      <c r="AK570" s="357"/>
      <c r="AL570" s="357"/>
      <c r="AM570" s="357"/>
      <c r="AN570" s="357"/>
      <c r="AO570" s="357"/>
      <c r="AP570" s="357"/>
      <c r="AQ570" s="357"/>
    </row>
    <row r="571" spans="1:43" ht="9.75" customHeight="1">
      <c r="A571" s="202"/>
      <c r="B571" s="202"/>
      <c r="C571" s="202"/>
      <c r="D571" s="202"/>
      <c r="E571" s="347"/>
      <c r="F571" s="347"/>
      <c r="G571" s="357"/>
      <c r="H571" s="357"/>
      <c r="I571" s="357"/>
      <c r="J571" s="357"/>
      <c r="K571" s="357"/>
      <c r="L571" s="357"/>
      <c r="M571" s="357"/>
      <c r="N571" s="357"/>
      <c r="O571" s="357"/>
      <c r="P571" s="357"/>
      <c r="Q571" s="357"/>
      <c r="R571" s="357"/>
      <c r="S571" s="357"/>
      <c r="T571" s="357"/>
      <c r="U571" s="357"/>
      <c r="V571" s="357"/>
      <c r="W571" s="357"/>
      <c r="X571" s="357"/>
      <c r="Y571" s="357"/>
      <c r="Z571" s="357"/>
      <c r="AA571" s="357"/>
      <c r="AB571" s="357"/>
      <c r="AC571" s="357"/>
      <c r="AD571" s="357"/>
      <c r="AE571" s="357"/>
      <c r="AF571" s="357"/>
      <c r="AG571" s="357"/>
      <c r="AH571" s="357"/>
      <c r="AI571" s="357"/>
      <c r="AJ571" s="357"/>
      <c r="AK571" s="357"/>
      <c r="AL571" s="357"/>
      <c r="AM571" s="357"/>
      <c r="AN571" s="357"/>
      <c r="AO571" s="357"/>
      <c r="AP571" s="357"/>
      <c r="AQ571" s="357"/>
    </row>
    <row r="572" spans="1:43" ht="9.75" customHeight="1">
      <c r="A572" s="202"/>
      <c r="B572" s="202"/>
      <c r="C572" s="202"/>
      <c r="D572" s="202"/>
      <c r="E572" s="347"/>
      <c r="F572" s="347"/>
      <c r="G572" s="357"/>
      <c r="H572" s="357"/>
      <c r="I572" s="357"/>
      <c r="J572" s="357"/>
      <c r="K572" s="357"/>
      <c r="L572" s="357"/>
      <c r="M572" s="357"/>
      <c r="N572" s="357"/>
      <c r="O572" s="357"/>
      <c r="P572" s="357"/>
      <c r="Q572" s="357"/>
      <c r="R572" s="357"/>
      <c r="S572" s="357"/>
      <c r="T572" s="357"/>
      <c r="U572" s="357"/>
      <c r="V572" s="357"/>
      <c r="W572" s="357"/>
      <c r="X572" s="357"/>
      <c r="Y572" s="357"/>
      <c r="Z572" s="357"/>
      <c r="AA572" s="357"/>
      <c r="AB572" s="357"/>
      <c r="AC572" s="357"/>
      <c r="AD572" s="357"/>
      <c r="AE572" s="357"/>
      <c r="AF572" s="357"/>
      <c r="AG572" s="357"/>
      <c r="AH572" s="357"/>
      <c r="AI572" s="357"/>
      <c r="AJ572" s="357"/>
      <c r="AK572" s="357"/>
      <c r="AL572" s="357"/>
      <c r="AM572" s="357"/>
      <c r="AN572" s="357"/>
      <c r="AO572" s="357"/>
      <c r="AP572" s="357"/>
      <c r="AQ572" s="357"/>
    </row>
    <row r="573" spans="1:43" ht="9.75" customHeight="1">
      <c r="A573" s="202"/>
      <c r="B573" s="202"/>
      <c r="C573" s="202"/>
      <c r="D573" s="202"/>
      <c r="E573" s="347"/>
      <c r="F573" s="347"/>
      <c r="G573" s="357"/>
      <c r="H573" s="357"/>
      <c r="I573" s="357"/>
      <c r="J573" s="357"/>
      <c r="K573" s="357"/>
      <c r="L573" s="357"/>
      <c r="M573" s="357"/>
      <c r="N573" s="357"/>
      <c r="O573" s="357"/>
      <c r="P573" s="357"/>
      <c r="Q573" s="357"/>
      <c r="R573" s="357"/>
      <c r="S573" s="357"/>
      <c r="T573" s="357"/>
      <c r="U573" s="357"/>
      <c r="V573" s="357"/>
      <c r="W573" s="357"/>
      <c r="X573" s="357"/>
      <c r="Y573" s="357"/>
      <c r="Z573" s="357"/>
      <c r="AA573" s="357"/>
      <c r="AB573" s="357"/>
      <c r="AC573" s="357"/>
      <c r="AD573" s="357"/>
      <c r="AE573" s="357"/>
      <c r="AF573" s="357"/>
      <c r="AG573" s="357"/>
      <c r="AH573" s="357"/>
      <c r="AI573" s="357"/>
      <c r="AJ573" s="357"/>
      <c r="AK573" s="357"/>
      <c r="AL573" s="357"/>
      <c r="AM573" s="357"/>
      <c r="AN573" s="357"/>
      <c r="AO573" s="357"/>
      <c r="AP573" s="357"/>
      <c r="AQ573" s="357"/>
    </row>
    <row r="574" spans="1:43" ht="9.75" customHeight="1">
      <c r="A574" s="202"/>
      <c r="B574" s="202"/>
      <c r="C574" s="202"/>
      <c r="D574" s="202"/>
      <c r="E574" s="347"/>
      <c r="F574" s="347"/>
      <c r="G574" s="357"/>
      <c r="H574" s="357"/>
      <c r="I574" s="357"/>
      <c r="J574" s="357"/>
      <c r="K574" s="357"/>
      <c r="L574" s="357"/>
      <c r="M574" s="357"/>
      <c r="N574" s="357"/>
      <c r="O574" s="357"/>
      <c r="P574" s="357"/>
      <c r="Q574" s="357"/>
      <c r="R574" s="357"/>
      <c r="S574" s="357"/>
      <c r="T574" s="357"/>
      <c r="U574" s="357"/>
      <c r="V574" s="357"/>
      <c r="W574" s="357"/>
      <c r="X574" s="357"/>
      <c r="Y574" s="357"/>
      <c r="Z574" s="357"/>
      <c r="AA574" s="357"/>
      <c r="AB574" s="357"/>
      <c r="AC574" s="357"/>
      <c r="AD574" s="357"/>
      <c r="AE574" s="357"/>
      <c r="AF574" s="357"/>
      <c r="AG574" s="357"/>
      <c r="AH574" s="357"/>
      <c r="AI574" s="357"/>
      <c r="AJ574" s="357"/>
      <c r="AK574" s="357"/>
      <c r="AL574" s="357"/>
      <c r="AM574" s="357"/>
      <c r="AN574" s="357"/>
      <c r="AO574" s="357"/>
      <c r="AP574" s="357"/>
      <c r="AQ574" s="357"/>
    </row>
    <row r="575" spans="1:43" ht="9.75" customHeight="1">
      <c r="A575" s="202"/>
      <c r="B575" s="202"/>
      <c r="C575" s="202"/>
      <c r="D575" s="202"/>
      <c r="E575" s="347"/>
      <c r="F575" s="347"/>
      <c r="G575" s="357"/>
      <c r="H575" s="357"/>
      <c r="I575" s="357"/>
      <c r="J575" s="357"/>
      <c r="K575" s="357"/>
      <c r="L575" s="357"/>
      <c r="M575" s="357"/>
      <c r="N575" s="357"/>
      <c r="O575" s="357"/>
      <c r="P575" s="357"/>
      <c r="Q575" s="357"/>
      <c r="R575" s="357"/>
      <c r="S575" s="357"/>
      <c r="T575" s="357"/>
      <c r="U575" s="357"/>
      <c r="V575" s="357"/>
      <c r="W575" s="357"/>
      <c r="X575" s="357"/>
      <c r="Y575" s="357"/>
      <c r="Z575" s="357"/>
      <c r="AA575" s="357"/>
      <c r="AB575" s="357"/>
      <c r="AC575" s="357"/>
      <c r="AD575" s="357"/>
      <c r="AE575" s="357"/>
      <c r="AF575" s="357"/>
      <c r="AG575" s="357"/>
      <c r="AH575" s="357"/>
      <c r="AI575" s="357"/>
      <c r="AJ575" s="357"/>
      <c r="AK575" s="357"/>
      <c r="AL575" s="357"/>
      <c r="AM575" s="357"/>
      <c r="AN575" s="357"/>
      <c r="AO575" s="357"/>
      <c r="AP575" s="357"/>
      <c r="AQ575" s="357"/>
    </row>
    <row r="576" spans="1:43" ht="9.75" customHeight="1">
      <c r="A576" s="202"/>
      <c r="B576" s="202"/>
      <c r="C576" s="202"/>
      <c r="D576" s="202"/>
      <c r="E576" s="347"/>
      <c r="F576" s="347"/>
      <c r="G576" s="357"/>
      <c r="H576" s="357"/>
      <c r="I576" s="357"/>
      <c r="J576" s="357"/>
      <c r="K576" s="357"/>
      <c r="L576" s="357"/>
      <c r="M576" s="357"/>
      <c r="N576" s="357"/>
      <c r="O576" s="357"/>
      <c r="P576" s="357"/>
      <c r="Q576" s="357"/>
      <c r="R576" s="357"/>
      <c r="S576" s="357"/>
      <c r="T576" s="357"/>
      <c r="U576" s="357"/>
      <c r="V576" s="357"/>
      <c r="W576" s="357"/>
      <c r="X576" s="357"/>
      <c r="Y576" s="357"/>
      <c r="Z576" s="357"/>
      <c r="AA576" s="357"/>
      <c r="AB576" s="357"/>
      <c r="AC576" s="357"/>
      <c r="AD576" s="357"/>
      <c r="AE576" s="357"/>
      <c r="AF576" s="357"/>
      <c r="AG576" s="357"/>
      <c r="AH576" s="357"/>
      <c r="AI576" s="357"/>
      <c r="AJ576" s="357"/>
      <c r="AK576" s="357"/>
      <c r="AL576" s="357"/>
      <c r="AM576" s="357"/>
      <c r="AN576" s="357"/>
      <c r="AO576" s="357"/>
      <c r="AP576" s="357"/>
      <c r="AQ576" s="357"/>
    </row>
    <row r="577" spans="1:43" ht="9.75" customHeight="1">
      <c r="A577" s="202"/>
      <c r="B577" s="202"/>
      <c r="C577" s="202"/>
      <c r="D577" s="202"/>
      <c r="E577" s="347"/>
      <c r="F577" s="347"/>
      <c r="G577" s="357"/>
      <c r="H577" s="357"/>
      <c r="I577" s="357"/>
      <c r="J577" s="357"/>
      <c r="K577" s="357"/>
      <c r="L577" s="357"/>
      <c r="M577" s="357"/>
      <c r="N577" s="357"/>
      <c r="O577" s="357"/>
      <c r="P577" s="357"/>
      <c r="Q577" s="357"/>
      <c r="R577" s="357"/>
      <c r="S577" s="357"/>
      <c r="T577" s="357"/>
      <c r="U577" s="357"/>
      <c r="V577" s="357"/>
      <c r="W577" s="357"/>
      <c r="X577" s="357"/>
      <c r="Y577" s="357"/>
      <c r="Z577" s="357"/>
      <c r="AA577" s="357"/>
      <c r="AB577" s="357"/>
      <c r="AC577" s="357"/>
      <c r="AD577" s="357"/>
      <c r="AE577" s="357"/>
      <c r="AF577" s="357"/>
      <c r="AG577" s="357"/>
      <c r="AH577" s="357"/>
      <c r="AI577" s="357"/>
      <c r="AJ577" s="357"/>
      <c r="AK577" s="357"/>
      <c r="AL577" s="357"/>
      <c r="AM577" s="357"/>
      <c r="AN577" s="357"/>
      <c r="AO577" s="357"/>
      <c r="AP577" s="357"/>
      <c r="AQ577" s="357"/>
    </row>
    <row r="578" spans="1:43" ht="9.75" customHeight="1">
      <c r="A578" s="202"/>
      <c r="B578" s="202"/>
      <c r="C578" s="202"/>
      <c r="D578" s="202"/>
      <c r="E578" s="347"/>
      <c r="F578" s="347"/>
      <c r="G578" s="357"/>
      <c r="H578" s="357"/>
      <c r="I578" s="357"/>
      <c r="J578" s="357"/>
      <c r="K578" s="357"/>
      <c r="L578" s="357"/>
      <c r="M578" s="357"/>
      <c r="N578" s="357"/>
      <c r="O578" s="357"/>
      <c r="P578" s="357"/>
      <c r="Q578" s="357"/>
      <c r="R578" s="357"/>
      <c r="S578" s="357"/>
      <c r="T578" s="357"/>
      <c r="U578" s="357"/>
      <c r="V578" s="357"/>
      <c r="W578" s="357"/>
      <c r="X578" s="357"/>
      <c r="Y578" s="357"/>
      <c r="Z578" s="357"/>
      <c r="AA578" s="357"/>
      <c r="AB578" s="357"/>
      <c r="AC578" s="357"/>
      <c r="AD578" s="357"/>
      <c r="AE578" s="357"/>
      <c r="AF578" s="357"/>
      <c r="AG578" s="357"/>
      <c r="AH578" s="357"/>
      <c r="AI578" s="357"/>
      <c r="AJ578" s="357"/>
      <c r="AK578" s="357"/>
      <c r="AL578" s="357"/>
      <c r="AM578" s="357"/>
      <c r="AN578" s="357"/>
      <c r="AO578" s="357"/>
      <c r="AP578" s="357"/>
      <c r="AQ578" s="357"/>
    </row>
    <row r="579" spans="1:43" ht="9.75" customHeight="1">
      <c r="A579" s="202"/>
      <c r="B579" s="202"/>
      <c r="C579" s="202"/>
      <c r="D579" s="202"/>
      <c r="E579" s="347"/>
      <c r="F579" s="347"/>
      <c r="G579" s="357"/>
      <c r="H579" s="357"/>
      <c r="I579" s="357"/>
      <c r="J579" s="357"/>
      <c r="K579" s="357"/>
      <c r="L579" s="357"/>
      <c r="M579" s="357"/>
      <c r="N579" s="357"/>
      <c r="O579" s="357"/>
      <c r="P579" s="357"/>
      <c r="Q579" s="357"/>
      <c r="R579" s="357"/>
      <c r="S579" s="357"/>
      <c r="T579" s="357"/>
      <c r="U579" s="357"/>
      <c r="V579" s="357"/>
      <c r="W579" s="357"/>
      <c r="X579" s="357"/>
      <c r="Y579" s="357"/>
      <c r="Z579" s="357"/>
      <c r="AA579" s="357"/>
      <c r="AB579" s="357"/>
      <c r="AC579" s="357"/>
      <c r="AD579" s="357"/>
      <c r="AE579" s="357"/>
      <c r="AF579" s="357"/>
      <c r="AG579" s="357"/>
      <c r="AH579" s="357"/>
      <c r="AI579" s="357"/>
      <c r="AJ579" s="357"/>
      <c r="AK579" s="357"/>
      <c r="AL579" s="357"/>
      <c r="AM579" s="357"/>
      <c r="AN579" s="357"/>
      <c r="AO579" s="357"/>
      <c r="AP579" s="357"/>
      <c r="AQ579" s="357"/>
    </row>
    <row r="580" spans="1:43" ht="9.75" customHeight="1">
      <c r="A580" s="202"/>
      <c r="B580" s="202"/>
      <c r="C580" s="202"/>
      <c r="D580" s="202"/>
      <c r="E580" s="347"/>
      <c r="F580" s="347"/>
      <c r="G580" s="357"/>
      <c r="H580" s="357"/>
      <c r="I580" s="357"/>
      <c r="J580" s="357"/>
      <c r="K580" s="357"/>
      <c r="L580" s="357"/>
      <c r="M580" s="357"/>
      <c r="N580" s="357"/>
      <c r="O580" s="357"/>
      <c r="P580" s="357"/>
      <c r="Q580" s="357"/>
      <c r="R580" s="357"/>
      <c r="S580" s="357"/>
      <c r="T580" s="357"/>
      <c r="U580" s="357"/>
      <c r="V580" s="357"/>
      <c r="W580" s="357"/>
      <c r="X580" s="357"/>
      <c r="Y580" s="357"/>
      <c r="Z580" s="357"/>
      <c r="AA580" s="357"/>
      <c r="AB580" s="357"/>
      <c r="AC580" s="357"/>
      <c r="AD580" s="357"/>
      <c r="AE580" s="357"/>
      <c r="AF580" s="357"/>
      <c r="AG580" s="357"/>
      <c r="AH580" s="357"/>
      <c r="AI580" s="357"/>
      <c r="AJ580" s="357"/>
      <c r="AK580" s="357"/>
      <c r="AL580" s="357"/>
      <c r="AM580" s="357"/>
      <c r="AN580" s="357"/>
      <c r="AO580" s="357"/>
      <c r="AP580" s="357"/>
      <c r="AQ580" s="357"/>
    </row>
    <row r="581" spans="1:43" ht="9.75" customHeight="1">
      <c r="A581" s="202"/>
      <c r="B581" s="202"/>
      <c r="C581" s="202"/>
      <c r="D581" s="202"/>
      <c r="E581" s="347"/>
      <c r="F581" s="347"/>
      <c r="G581" s="357"/>
      <c r="H581" s="357"/>
      <c r="I581" s="357"/>
      <c r="J581" s="357"/>
      <c r="K581" s="357"/>
      <c r="L581" s="357"/>
      <c r="M581" s="357"/>
      <c r="N581" s="357"/>
      <c r="O581" s="357"/>
      <c r="P581" s="357"/>
      <c r="Q581" s="357"/>
      <c r="R581" s="357"/>
      <c r="S581" s="357"/>
      <c r="T581" s="357"/>
      <c r="U581" s="357"/>
      <c r="V581" s="357"/>
      <c r="W581" s="357"/>
      <c r="X581" s="357"/>
      <c r="Y581" s="357"/>
      <c r="Z581" s="357"/>
      <c r="AA581" s="357"/>
      <c r="AB581" s="357"/>
      <c r="AC581" s="357"/>
      <c r="AD581" s="357"/>
      <c r="AE581" s="357"/>
      <c r="AF581" s="357"/>
      <c r="AG581" s="357"/>
      <c r="AH581" s="357"/>
      <c r="AI581" s="357"/>
      <c r="AJ581" s="357"/>
      <c r="AK581" s="357"/>
      <c r="AL581" s="357"/>
      <c r="AM581" s="357"/>
      <c r="AN581" s="357"/>
      <c r="AO581" s="357"/>
      <c r="AP581" s="357"/>
      <c r="AQ581" s="357"/>
    </row>
    <row r="582" spans="1:43" ht="9.75" customHeight="1">
      <c r="A582" s="202"/>
      <c r="B582" s="202"/>
      <c r="C582" s="202"/>
      <c r="D582" s="202"/>
      <c r="E582" s="347"/>
      <c r="F582" s="347"/>
      <c r="G582" s="357"/>
      <c r="H582" s="357"/>
      <c r="I582" s="357"/>
      <c r="J582" s="357"/>
      <c r="K582" s="357"/>
      <c r="L582" s="357"/>
      <c r="M582" s="357"/>
      <c r="N582" s="357"/>
      <c r="O582" s="357"/>
      <c r="P582" s="357"/>
      <c r="Q582" s="357"/>
      <c r="R582" s="357"/>
      <c r="S582" s="357"/>
      <c r="T582" s="357"/>
      <c r="U582" s="357"/>
      <c r="V582" s="357"/>
      <c r="W582" s="357"/>
      <c r="X582" s="357"/>
      <c r="Y582" s="357"/>
      <c r="Z582" s="357"/>
      <c r="AA582" s="357"/>
      <c r="AB582" s="357"/>
      <c r="AC582" s="357"/>
      <c r="AD582" s="357"/>
      <c r="AE582" s="357"/>
      <c r="AF582" s="357"/>
      <c r="AG582" s="357"/>
      <c r="AH582" s="357"/>
      <c r="AI582" s="357"/>
      <c r="AJ582" s="357"/>
      <c r="AK582" s="357"/>
      <c r="AL582" s="357"/>
      <c r="AM582" s="357"/>
      <c r="AN582" s="357"/>
      <c r="AO582" s="357"/>
      <c r="AP582" s="357"/>
      <c r="AQ582" s="357"/>
    </row>
    <row r="583" spans="1:43" ht="9.75" customHeight="1">
      <c r="A583" s="202"/>
      <c r="B583" s="202"/>
      <c r="C583" s="202"/>
      <c r="D583" s="202"/>
      <c r="E583" s="347"/>
      <c r="F583" s="347"/>
      <c r="G583" s="357"/>
      <c r="H583" s="357"/>
      <c r="I583" s="357"/>
      <c r="J583" s="357"/>
      <c r="K583" s="357"/>
      <c r="L583" s="357"/>
      <c r="M583" s="357"/>
      <c r="N583" s="357"/>
      <c r="O583" s="357"/>
      <c r="P583" s="357"/>
      <c r="Q583" s="357"/>
      <c r="R583" s="357"/>
      <c r="S583" s="357"/>
      <c r="T583" s="357"/>
      <c r="U583" s="357"/>
      <c r="V583" s="357"/>
      <c r="W583" s="357"/>
      <c r="X583" s="357"/>
      <c r="Y583" s="357"/>
      <c r="Z583" s="357"/>
      <c r="AA583" s="357"/>
      <c r="AB583" s="357"/>
      <c r="AC583" s="357"/>
      <c r="AD583" s="357"/>
      <c r="AE583" s="357"/>
      <c r="AF583" s="357"/>
      <c r="AG583" s="357"/>
      <c r="AH583" s="357"/>
      <c r="AI583" s="357"/>
      <c r="AJ583" s="357"/>
      <c r="AK583" s="357"/>
      <c r="AL583" s="357"/>
      <c r="AM583" s="357"/>
      <c r="AN583" s="357"/>
      <c r="AO583" s="357"/>
      <c r="AP583" s="357"/>
      <c r="AQ583" s="357"/>
    </row>
    <row r="584" spans="1:43" ht="9.75" customHeight="1">
      <c r="A584" s="202"/>
      <c r="B584" s="202"/>
      <c r="C584" s="202"/>
      <c r="D584" s="202"/>
      <c r="E584" s="347"/>
      <c r="F584" s="347"/>
      <c r="G584" s="357"/>
      <c r="H584" s="357"/>
      <c r="I584" s="357"/>
      <c r="J584" s="357"/>
      <c r="K584" s="357"/>
      <c r="L584" s="357"/>
      <c r="M584" s="357"/>
      <c r="N584" s="357"/>
      <c r="O584" s="357"/>
      <c r="P584" s="357"/>
      <c r="Q584" s="357"/>
      <c r="R584" s="357"/>
      <c r="S584" s="357"/>
      <c r="T584" s="357"/>
      <c r="U584" s="357"/>
      <c r="V584" s="357"/>
      <c r="W584" s="357"/>
      <c r="X584" s="357"/>
      <c r="Y584" s="357"/>
      <c r="Z584" s="357"/>
      <c r="AA584" s="357"/>
      <c r="AB584" s="357"/>
      <c r="AC584" s="357"/>
      <c r="AD584" s="357"/>
      <c r="AE584" s="357"/>
      <c r="AF584" s="357"/>
      <c r="AG584" s="357"/>
      <c r="AH584" s="357"/>
      <c r="AI584" s="357"/>
      <c r="AJ584" s="357"/>
      <c r="AK584" s="357"/>
      <c r="AL584" s="357"/>
      <c r="AM584" s="357"/>
      <c r="AN584" s="357"/>
      <c r="AO584" s="357"/>
      <c r="AP584" s="357"/>
      <c r="AQ584" s="357"/>
    </row>
    <row r="585" spans="1:43" ht="9.75" customHeight="1">
      <c r="A585" s="202"/>
      <c r="B585" s="202"/>
      <c r="C585" s="202"/>
      <c r="D585" s="202"/>
      <c r="E585" s="347"/>
      <c r="F585" s="347"/>
      <c r="G585" s="357"/>
      <c r="H585" s="357"/>
      <c r="I585" s="357"/>
      <c r="J585" s="357"/>
      <c r="K585" s="357"/>
      <c r="L585" s="357"/>
      <c r="M585" s="357"/>
      <c r="N585" s="357"/>
      <c r="O585" s="357"/>
      <c r="P585" s="357"/>
      <c r="Q585" s="357"/>
      <c r="R585" s="357"/>
      <c r="S585" s="357"/>
      <c r="T585" s="357"/>
      <c r="U585" s="357"/>
      <c r="V585" s="357"/>
      <c r="W585" s="357"/>
      <c r="X585" s="357"/>
      <c r="Y585" s="357"/>
      <c r="Z585" s="357"/>
      <c r="AA585" s="357"/>
      <c r="AB585" s="357"/>
      <c r="AC585" s="357"/>
      <c r="AD585" s="357"/>
      <c r="AE585" s="357"/>
      <c r="AF585" s="357"/>
      <c r="AG585" s="357"/>
      <c r="AH585" s="357"/>
      <c r="AI585" s="357"/>
      <c r="AJ585" s="357"/>
      <c r="AK585" s="357"/>
      <c r="AL585" s="357"/>
      <c r="AM585" s="357"/>
      <c r="AN585" s="357"/>
      <c r="AO585" s="357"/>
      <c r="AP585" s="357"/>
      <c r="AQ585" s="357"/>
    </row>
    <row r="586" spans="1:43" ht="9.75" customHeight="1">
      <c r="A586" s="202"/>
      <c r="B586" s="202"/>
      <c r="C586" s="202"/>
      <c r="D586" s="202"/>
      <c r="E586" s="347"/>
      <c r="F586" s="347"/>
      <c r="G586" s="357"/>
      <c r="H586" s="357"/>
      <c r="I586" s="357"/>
      <c r="J586" s="357"/>
      <c r="K586" s="357"/>
      <c r="L586" s="357"/>
      <c r="M586" s="357"/>
      <c r="N586" s="357"/>
      <c r="O586" s="357"/>
      <c r="P586" s="357"/>
      <c r="Q586" s="357"/>
      <c r="R586" s="357"/>
      <c r="S586" s="357"/>
      <c r="T586" s="357"/>
      <c r="U586" s="357"/>
      <c r="V586" s="357"/>
      <c r="W586" s="357"/>
      <c r="X586" s="357"/>
      <c r="Y586" s="357"/>
      <c r="Z586" s="357"/>
      <c r="AA586" s="357"/>
      <c r="AB586" s="357"/>
      <c r="AC586" s="357"/>
      <c r="AD586" s="357"/>
      <c r="AE586" s="357"/>
      <c r="AF586" s="357"/>
      <c r="AG586" s="357"/>
      <c r="AH586" s="357"/>
      <c r="AI586" s="357"/>
      <c r="AJ586" s="357"/>
      <c r="AK586" s="357"/>
      <c r="AL586" s="357"/>
      <c r="AM586" s="357"/>
      <c r="AN586" s="357"/>
      <c r="AO586" s="357"/>
      <c r="AP586" s="357"/>
      <c r="AQ586" s="357"/>
    </row>
    <row r="587" spans="1:43" ht="9.75" customHeight="1">
      <c r="A587" s="202"/>
      <c r="B587" s="202"/>
      <c r="C587" s="202"/>
      <c r="D587" s="202"/>
      <c r="E587" s="347"/>
      <c r="F587" s="347"/>
      <c r="G587" s="357"/>
      <c r="H587" s="357"/>
      <c r="I587" s="357"/>
      <c r="J587" s="357"/>
      <c r="K587" s="357"/>
      <c r="L587" s="357"/>
      <c r="M587" s="357"/>
      <c r="N587" s="357"/>
      <c r="O587" s="357"/>
      <c r="P587" s="357"/>
      <c r="Q587" s="357"/>
      <c r="R587" s="357"/>
      <c r="S587" s="357"/>
      <c r="T587" s="357"/>
      <c r="U587" s="357"/>
      <c r="V587" s="357"/>
      <c r="W587" s="357"/>
      <c r="X587" s="357"/>
      <c r="Y587" s="357"/>
      <c r="Z587" s="357"/>
      <c r="AA587" s="357"/>
      <c r="AB587" s="357"/>
      <c r="AC587" s="357"/>
      <c r="AD587" s="357"/>
      <c r="AE587" s="357"/>
      <c r="AF587" s="357"/>
      <c r="AG587" s="357"/>
      <c r="AH587" s="357"/>
      <c r="AI587" s="357"/>
      <c r="AJ587" s="357"/>
      <c r="AK587" s="357"/>
      <c r="AL587" s="357"/>
      <c r="AM587" s="357"/>
      <c r="AN587" s="357"/>
      <c r="AO587" s="357"/>
      <c r="AP587" s="357"/>
      <c r="AQ587" s="357"/>
    </row>
    <row r="588" spans="1:43" ht="9.75" customHeight="1">
      <c r="A588" s="202"/>
      <c r="B588" s="202"/>
      <c r="C588" s="202"/>
      <c r="D588" s="202"/>
      <c r="E588" s="347"/>
      <c r="F588" s="347"/>
      <c r="G588" s="357"/>
      <c r="H588" s="357"/>
      <c r="I588" s="357"/>
      <c r="J588" s="357"/>
      <c r="K588" s="357"/>
      <c r="L588" s="357"/>
      <c r="M588" s="357"/>
      <c r="N588" s="357"/>
      <c r="O588" s="357"/>
      <c r="P588" s="357"/>
      <c r="Q588" s="357"/>
      <c r="R588" s="357"/>
      <c r="S588" s="357"/>
      <c r="T588" s="357"/>
      <c r="U588" s="357"/>
      <c r="V588" s="357"/>
      <c r="W588" s="357"/>
      <c r="X588" s="357"/>
      <c r="Y588" s="357"/>
      <c r="Z588" s="357"/>
      <c r="AA588" s="357"/>
      <c r="AB588" s="357"/>
      <c r="AC588" s="357"/>
      <c r="AD588" s="357"/>
      <c r="AE588" s="357"/>
      <c r="AF588" s="357"/>
      <c r="AG588" s="357"/>
      <c r="AH588" s="357"/>
      <c r="AI588" s="357"/>
      <c r="AJ588" s="357"/>
      <c r="AK588" s="357"/>
      <c r="AL588" s="357"/>
      <c r="AM588" s="357"/>
      <c r="AN588" s="357"/>
      <c r="AO588" s="357"/>
      <c r="AP588" s="357"/>
      <c r="AQ588" s="357"/>
    </row>
    <row r="589" spans="1:43" ht="9.75" customHeight="1">
      <c r="A589" s="202"/>
      <c r="B589" s="202"/>
      <c r="C589" s="202"/>
      <c r="D589" s="202"/>
      <c r="E589" s="347"/>
      <c r="F589" s="347"/>
      <c r="G589" s="357"/>
      <c r="H589" s="357"/>
      <c r="I589" s="357"/>
      <c r="J589" s="357"/>
      <c r="K589" s="357"/>
      <c r="L589" s="357"/>
      <c r="M589" s="357"/>
      <c r="N589" s="357"/>
      <c r="O589" s="357"/>
      <c r="P589" s="357"/>
      <c r="Q589" s="357"/>
      <c r="R589" s="357"/>
      <c r="S589" s="357"/>
      <c r="T589" s="357"/>
      <c r="U589" s="357"/>
      <c r="V589" s="357"/>
      <c r="W589" s="357"/>
      <c r="X589" s="357"/>
      <c r="Y589" s="357"/>
      <c r="Z589" s="357"/>
      <c r="AA589" s="357"/>
      <c r="AB589" s="357"/>
      <c r="AC589" s="357"/>
      <c r="AD589" s="357"/>
      <c r="AE589" s="357"/>
      <c r="AF589" s="357"/>
      <c r="AG589" s="357"/>
      <c r="AH589" s="357"/>
      <c r="AI589" s="357"/>
      <c r="AJ589" s="357"/>
      <c r="AK589" s="357"/>
      <c r="AL589" s="357"/>
      <c r="AM589" s="357"/>
      <c r="AN589" s="357"/>
      <c r="AO589" s="357"/>
      <c r="AP589" s="357"/>
      <c r="AQ589" s="357"/>
    </row>
    <row r="590" spans="1:43" ht="9.75" customHeight="1">
      <c r="A590" s="202"/>
      <c r="B590" s="202"/>
      <c r="C590" s="202"/>
      <c r="D590" s="202"/>
      <c r="E590" s="347"/>
      <c r="F590" s="347"/>
      <c r="G590" s="357"/>
      <c r="H590" s="357"/>
      <c r="I590" s="357"/>
      <c r="J590" s="357"/>
      <c r="K590" s="357"/>
      <c r="L590" s="357"/>
      <c r="M590" s="357"/>
      <c r="N590" s="357"/>
      <c r="O590" s="357"/>
      <c r="P590" s="357"/>
      <c r="Q590" s="357"/>
      <c r="R590" s="357"/>
      <c r="S590" s="357"/>
      <c r="T590" s="357"/>
      <c r="U590" s="357"/>
      <c r="V590" s="357"/>
      <c r="W590" s="357"/>
      <c r="X590" s="357"/>
      <c r="Y590" s="357"/>
      <c r="Z590" s="357"/>
      <c r="AA590" s="357"/>
      <c r="AB590" s="357"/>
      <c r="AC590" s="357"/>
      <c r="AD590" s="357"/>
      <c r="AE590" s="357"/>
      <c r="AF590" s="357"/>
      <c r="AG590" s="357"/>
      <c r="AH590" s="357"/>
      <c r="AI590" s="357"/>
      <c r="AJ590" s="357"/>
      <c r="AK590" s="357"/>
      <c r="AL590" s="357"/>
      <c r="AM590" s="357"/>
      <c r="AN590" s="357"/>
      <c r="AO590" s="357"/>
      <c r="AP590" s="357"/>
      <c r="AQ590" s="357"/>
    </row>
    <row r="591" spans="1:43" ht="9.75" customHeight="1">
      <c r="A591" s="202"/>
      <c r="B591" s="202"/>
      <c r="C591" s="202"/>
      <c r="D591" s="202"/>
      <c r="E591" s="347"/>
      <c r="F591" s="347"/>
      <c r="G591" s="357"/>
      <c r="H591" s="357"/>
      <c r="I591" s="357"/>
      <c r="J591" s="357"/>
      <c r="K591" s="357"/>
      <c r="L591" s="357"/>
      <c r="M591" s="357"/>
      <c r="N591" s="357"/>
      <c r="O591" s="357"/>
      <c r="P591" s="357"/>
      <c r="Q591" s="357"/>
      <c r="R591" s="357"/>
      <c r="S591" s="357"/>
      <c r="T591" s="357"/>
      <c r="U591" s="357"/>
      <c r="V591" s="357"/>
      <c r="W591" s="357"/>
      <c r="X591" s="357"/>
      <c r="Y591" s="357"/>
      <c r="Z591" s="357"/>
      <c r="AA591" s="357"/>
      <c r="AB591" s="357"/>
      <c r="AC591" s="357"/>
      <c r="AD591" s="357"/>
      <c r="AE591" s="357"/>
      <c r="AF591" s="357"/>
      <c r="AG591" s="357"/>
      <c r="AH591" s="357"/>
      <c r="AI591" s="357"/>
      <c r="AJ591" s="357"/>
      <c r="AK591" s="357"/>
      <c r="AL591" s="357"/>
      <c r="AM591" s="357"/>
      <c r="AN591" s="357"/>
      <c r="AO591" s="357"/>
      <c r="AP591" s="357"/>
      <c r="AQ591" s="357"/>
    </row>
    <row r="592" spans="1:43" ht="9.75" customHeight="1">
      <c r="A592" s="202"/>
      <c r="B592" s="202"/>
      <c r="C592" s="202"/>
      <c r="D592" s="202"/>
      <c r="E592" s="347"/>
      <c r="F592" s="347"/>
      <c r="G592" s="357"/>
      <c r="H592" s="357"/>
      <c r="I592" s="357"/>
      <c r="J592" s="357"/>
      <c r="K592" s="357"/>
      <c r="L592" s="357"/>
      <c r="M592" s="357"/>
      <c r="N592" s="357"/>
      <c r="O592" s="357"/>
      <c r="P592" s="357"/>
      <c r="Q592" s="357"/>
      <c r="R592" s="357"/>
      <c r="S592" s="357"/>
      <c r="T592" s="357"/>
      <c r="U592" s="357"/>
      <c r="V592" s="357"/>
      <c r="W592" s="357"/>
      <c r="X592" s="357"/>
      <c r="Y592" s="357"/>
      <c r="Z592" s="357"/>
      <c r="AA592" s="357"/>
      <c r="AB592" s="357"/>
      <c r="AC592" s="357"/>
      <c r="AD592" s="357"/>
      <c r="AE592" s="357"/>
      <c r="AF592" s="357"/>
      <c r="AG592" s="357"/>
      <c r="AH592" s="357"/>
      <c r="AI592" s="357"/>
      <c r="AJ592" s="357"/>
      <c r="AK592" s="357"/>
      <c r="AL592" s="357"/>
      <c r="AM592" s="357"/>
      <c r="AN592" s="357"/>
      <c r="AO592" s="357"/>
      <c r="AP592" s="357"/>
      <c r="AQ592" s="357"/>
    </row>
    <row r="593" spans="1:43" ht="9.75" customHeight="1">
      <c r="A593" s="202"/>
      <c r="B593" s="202"/>
      <c r="C593" s="202"/>
      <c r="D593" s="202"/>
      <c r="E593" s="347"/>
      <c r="F593" s="347"/>
      <c r="G593" s="357"/>
      <c r="H593" s="357"/>
      <c r="I593" s="357"/>
      <c r="J593" s="357"/>
      <c r="K593" s="357"/>
      <c r="L593" s="357"/>
      <c r="M593" s="357"/>
      <c r="N593" s="357"/>
      <c r="O593" s="357"/>
      <c r="P593" s="357"/>
      <c r="Q593" s="357"/>
      <c r="R593" s="357"/>
      <c r="S593" s="357"/>
      <c r="T593" s="357"/>
      <c r="U593" s="357"/>
      <c r="V593" s="357"/>
      <c r="W593" s="357"/>
      <c r="X593" s="357"/>
      <c r="Y593" s="357"/>
      <c r="Z593" s="357"/>
      <c r="AA593" s="357"/>
      <c r="AB593" s="357"/>
      <c r="AC593" s="357"/>
      <c r="AD593" s="357"/>
      <c r="AE593" s="357"/>
      <c r="AF593" s="357"/>
      <c r="AG593" s="357"/>
      <c r="AH593" s="357"/>
      <c r="AI593" s="357"/>
      <c r="AJ593" s="357"/>
      <c r="AK593" s="357"/>
      <c r="AL593" s="357"/>
      <c r="AM593" s="357"/>
      <c r="AN593" s="357"/>
      <c r="AO593" s="357"/>
      <c r="AP593" s="357"/>
      <c r="AQ593" s="357"/>
    </row>
    <row r="594" spans="1:43" ht="9.75" customHeight="1">
      <c r="A594" s="202"/>
      <c r="B594" s="202"/>
      <c r="C594" s="202"/>
      <c r="D594" s="202"/>
      <c r="E594" s="347"/>
      <c r="F594" s="347"/>
      <c r="G594" s="357"/>
      <c r="H594" s="357"/>
      <c r="I594" s="357"/>
      <c r="J594" s="357"/>
      <c r="K594" s="357"/>
      <c r="L594" s="357"/>
      <c r="M594" s="357"/>
      <c r="N594" s="357"/>
      <c r="O594" s="357"/>
      <c r="P594" s="357"/>
      <c r="Q594" s="357"/>
      <c r="R594" s="357"/>
      <c r="S594" s="357"/>
      <c r="T594" s="357"/>
      <c r="U594" s="357"/>
      <c r="V594" s="357"/>
      <c r="W594" s="357"/>
      <c r="X594" s="357"/>
      <c r="Y594" s="357"/>
      <c r="Z594" s="357"/>
      <c r="AA594" s="357"/>
      <c r="AB594" s="357"/>
      <c r="AC594" s="357"/>
      <c r="AD594" s="357"/>
      <c r="AE594" s="357"/>
      <c r="AF594" s="357"/>
      <c r="AG594" s="357"/>
      <c r="AH594" s="357"/>
      <c r="AI594" s="357"/>
      <c r="AJ594" s="357"/>
      <c r="AK594" s="357"/>
      <c r="AL594" s="357"/>
      <c r="AM594" s="357"/>
      <c r="AN594" s="357"/>
      <c r="AO594" s="357"/>
      <c r="AP594" s="357"/>
      <c r="AQ594" s="357"/>
    </row>
    <row r="595" spans="1:43" ht="9.75" customHeight="1">
      <c r="A595" s="202"/>
      <c r="B595" s="202"/>
      <c r="C595" s="202"/>
      <c r="D595" s="202"/>
      <c r="E595" s="347"/>
      <c r="F595" s="347"/>
      <c r="G595" s="357"/>
      <c r="H595" s="357"/>
      <c r="I595" s="357"/>
      <c r="J595" s="357"/>
      <c r="K595" s="357"/>
      <c r="L595" s="357"/>
      <c r="M595" s="357"/>
      <c r="N595" s="357"/>
      <c r="O595" s="357"/>
      <c r="P595" s="357"/>
      <c r="Q595" s="357"/>
      <c r="R595" s="357"/>
      <c r="S595" s="357"/>
      <c r="T595" s="357"/>
      <c r="U595" s="357"/>
      <c r="V595" s="357"/>
      <c r="W595" s="357"/>
      <c r="X595" s="357"/>
      <c r="Y595" s="357"/>
      <c r="Z595" s="357"/>
      <c r="AA595" s="357"/>
      <c r="AB595" s="357"/>
      <c r="AC595" s="357"/>
      <c r="AD595" s="357"/>
      <c r="AE595" s="357"/>
      <c r="AF595" s="357"/>
      <c r="AG595" s="357"/>
      <c r="AH595" s="357"/>
      <c r="AI595" s="357"/>
      <c r="AJ595" s="357"/>
      <c r="AK595" s="357"/>
      <c r="AL595" s="357"/>
      <c r="AM595" s="357"/>
      <c r="AN595" s="357"/>
      <c r="AO595" s="357"/>
      <c r="AP595" s="357"/>
      <c r="AQ595" s="357"/>
    </row>
    <row r="596" spans="1:43" ht="9.75" customHeight="1">
      <c r="A596" s="202"/>
      <c r="B596" s="202"/>
      <c r="C596" s="202"/>
      <c r="D596" s="202"/>
      <c r="E596" s="347"/>
      <c r="F596" s="347"/>
      <c r="G596" s="357"/>
      <c r="H596" s="357"/>
      <c r="I596" s="357"/>
      <c r="J596" s="357"/>
      <c r="K596" s="357"/>
      <c r="L596" s="357"/>
      <c r="M596" s="357"/>
      <c r="N596" s="357"/>
      <c r="O596" s="357"/>
      <c r="P596" s="357"/>
      <c r="Q596" s="357"/>
      <c r="R596" s="357"/>
      <c r="S596" s="357"/>
      <c r="T596" s="357"/>
      <c r="U596" s="357"/>
      <c r="V596" s="357"/>
      <c r="W596" s="357"/>
      <c r="X596" s="357"/>
      <c r="Y596" s="357"/>
      <c r="Z596" s="357"/>
      <c r="AA596" s="357"/>
      <c r="AB596" s="357"/>
      <c r="AC596" s="357"/>
      <c r="AD596" s="357"/>
      <c r="AE596" s="357"/>
      <c r="AF596" s="357"/>
      <c r="AG596" s="357"/>
      <c r="AH596" s="357"/>
      <c r="AI596" s="357"/>
      <c r="AJ596" s="357"/>
      <c r="AK596" s="357"/>
      <c r="AL596" s="357"/>
      <c r="AM596" s="357"/>
      <c r="AN596" s="357"/>
      <c r="AO596" s="357"/>
      <c r="AP596" s="357"/>
      <c r="AQ596" s="357"/>
    </row>
    <row r="597" spans="1:43" ht="9.75" customHeight="1">
      <c r="A597" s="202"/>
      <c r="B597" s="202"/>
      <c r="C597" s="202"/>
      <c r="D597" s="202"/>
      <c r="E597" s="347"/>
      <c r="F597" s="347"/>
      <c r="G597" s="357"/>
      <c r="H597" s="357"/>
      <c r="I597" s="357"/>
      <c r="J597" s="357"/>
      <c r="K597" s="357"/>
      <c r="L597" s="357"/>
      <c r="M597" s="357"/>
      <c r="N597" s="357"/>
      <c r="O597" s="357"/>
      <c r="P597" s="357"/>
      <c r="Q597" s="357"/>
      <c r="R597" s="357"/>
      <c r="S597" s="357"/>
      <c r="T597" s="357"/>
      <c r="U597" s="357"/>
      <c r="V597" s="357"/>
      <c r="W597" s="357"/>
      <c r="X597" s="357"/>
      <c r="Y597" s="357"/>
      <c r="Z597" s="357"/>
      <c r="AA597" s="357"/>
      <c r="AB597" s="357"/>
      <c r="AC597" s="357"/>
      <c r="AD597" s="357"/>
      <c r="AE597" s="357"/>
      <c r="AF597" s="357"/>
      <c r="AG597" s="357"/>
      <c r="AH597" s="357"/>
      <c r="AI597" s="357"/>
      <c r="AJ597" s="357"/>
      <c r="AK597" s="357"/>
      <c r="AL597" s="357"/>
      <c r="AM597" s="357"/>
      <c r="AN597" s="357"/>
      <c r="AO597" s="357"/>
      <c r="AP597" s="357"/>
      <c r="AQ597" s="357"/>
    </row>
    <row r="598" spans="1:43" ht="9.75" customHeight="1">
      <c r="A598" s="202"/>
      <c r="B598" s="202"/>
      <c r="C598" s="202"/>
      <c r="D598" s="202"/>
      <c r="E598" s="347"/>
      <c r="F598" s="347"/>
      <c r="G598" s="357"/>
      <c r="H598" s="357"/>
      <c r="I598" s="357"/>
      <c r="J598" s="357"/>
      <c r="K598" s="357"/>
      <c r="L598" s="357"/>
      <c r="M598" s="357"/>
      <c r="N598" s="357"/>
      <c r="O598" s="357"/>
      <c r="P598" s="357"/>
      <c r="Q598" s="357"/>
      <c r="R598" s="357"/>
      <c r="S598" s="357"/>
      <c r="T598" s="357"/>
      <c r="U598" s="357"/>
      <c r="V598" s="357"/>
      <c r="W598" s="357"/>
      <c r="X598" s="357"/>
      <c r="Y598" s="357"/>
      <c r="Z598" s="357"/>
      <c r="AA598" s="357"/>
      <c r="AB598" s="357"/>
      <c r="AC598" s="357"/>
      <c r="AD598" s="357"/>
      <c r="AE598" s="357"/>
      <c r="AF598" s="357"/>
      <c r="AG598" s="357"/>
      <c r="AH598" s="357"/>
      <c r="AI598" s="357"/>
      <c r="AJ598" s="357"/>
      <c r="AK598" s="357"/>
      <c r="AL598" s="357"/>
      <c r="AM598" s="357"/>
      <c r="AN598" s="357"/>
      <c r="AO598" s="357"/>
      <c r="AP598" s="357"/>
      <c r="AQ598" s="357"/>
    </row>
    <row r="599" spans="1:43" ht="9.75" customHeight="1">
      <c r="A599" s="202"/>
      <c r="B599" s="202"/>
      <c r="C599" s="202"/>
      <c r="D599" s="202"/>
      <c r="E599" s="347"/>
      <c r="F599" s="347"/>
      <c r="G599" s="357"/>
      <c r="H599" s="357"/>
      <c r="I599" s="357"/>
      <c r="J599" s="357"/>
      <c r="K599" s="357"/>
      <c r="L599" s="357"/>
      <c r="M599" s="357"/>
      <c r="N599" s="357"/>
      <c r="O599" s="357"/>
      <c r="P599" s="357"/>
      <c r="Q599" s="357"/>
      <c r="R599" s="357"/>
      <c r="S599" s="357"/>
      <c r="T599" s="357"/>
      <c r="U599" s="357"/>
      <c r="V599" s="357"/>
      <c r="W599" s="357"/>
      <c r="X599" s="357"/>
      <c r="Y599" s="357"/>
      <c r="Z599" s="357"/>
      <c r="AA599" s="357"/>
      <c r="AB599" s="357"/>
      <c r="AC599" s="357"/>
      <c r="AD599" s="357"/>
      <c r="AE599" s="357"/>
      <c r="AF599" s="357"/>
      <c r="AG599" s="357"/>
      <c r="AH599" s="357"/>
      <c r="AI599" s="357"/>
      <c r="AJ599" s="357"/>
      <c r="AK599" s="357"/>
      <c r="AL599" s="357"/>
      <c r="AM599" s="357"/>
      <c r="AN599" s="357"/>
      <c r="AO599" s="357"/>
      <c r="AP599" s="357"/>
      <c r="AQ599" s="357"/>
    </row>
    <row r="600" spans="1:43" ht="9.75" customHeight="1">
      <c r="A600" s="202"/>
      <c r="B600" s="202"/>
      <c r="C600" s="202"/>
      <c r="D600" s="202"/>
      <c r="E600" s="347"/>
      <c r="F600" s="347"/>
      <c r="G600" s="357"/>
      <c r="H600" s="357"/>
      <c r="I600" s="357"/>
      <c r="J600" s="357"/>
      <c r="K600" s="357"/>
      <c r="L600" s="357"/>
      <c r="M600" s="357"/>
      <c r="N600" s="357"/>
      <c r="O600" s="357"/>
      <c r="P600" s="357"/>
      <c r="Q600" s="357"/>
      <c r="R600" s="357"/>
      <c r="S600" s="357"/>
      <c r="T600" s="357"/>
      <c r="U600" s="357"/>
      <c r="V600" s="357"/>
      <c r="W600" s="357"/>
      <c r="X600" s="357"/>
      <c r="Y600" s="357"/>
      <c r="Z600" s="357"/>
      <c r="AA600" s="357"/>
      <c r="AB600" s="357"/>
      <c r="AC600" s="357"/>
      <c r="AD600" s="357"/>
      <c r="AE600" s="357"/>
      <c r="AF600" s="357"/>
      <c r="AG600" s="357"/>
      <c r="AH600" s="357"/>
      <c r="AI600" s="357"/>
      <c r="AJ600" s="357"/>
      <c r="AK600" s="357"/>
      <c r="AL600" s="357"/>
      <c r="AM600" s="357"/>
      <c r="AN600" s="357"/>
      <c r="AO600" s="357"/>
      <c r="AP600" s="357"/>
      <c r="AQ600" s="357"/>
    </row>
    <row r="601" spans="1:43" ht="9.75" customHeight="1">
      <c r="A601" s="202"/>
      <c r="B601" s="202"/>
      <c r="C601" s="202"/>
      <c r="D601" s="202"/>
      <c r="E601" s="347"/>
      <c r="F601" s="347"/>
      <c r="G601" s="357"/>
      <c r="H601" s="357"/>
      <c r="I601" s="357"/>
      <c r="J601" s="357"/>
      <c r="K601" s="357"/>
      <c r="L601" s="357"/>
      <c r="M601" s="357"/>
      <c r="N601" s="357"/>
      <c r="O601" s="357"/>
      <c r="P601" s="357"/>
      <c r="Q601" s="357"/>
      <c r="R601" s="357"/>
      <c r="S601" s="357"/>
      <c r="T601" s="357"/>
      <c r="U601" s="357"/>
      <c r="V601" s="357"/>
      <c r="W601" s="357"/>
      <c r="X601" s="357"/>
      <c r="Y601" s="357"/>
      <c r="Z601" s="357"/>
      <c r="AA601" s="357"/>
      <c r="AB601" s="357"/>
      <c r="AC601" s="357"/>
      <c r="AD601" s="357"/>
      <c r="AE601" s="357"/>
      <c r="AF601" s="357"/>
      <c r="AG601" s="357"/>
      <c r="AH601" s="357"/>
      <c r="AI601" s="357"/>
      <c r="AJ601" s="357"/>
      <c r="AK601" s="357"/>
      <c r="AL601" s="357"/>
      <c r="AM601" s="357"/>
      <c r="AN601" s="357"/>
      <c r="AO601" s="357"/>
      <c r="AP601" s="357"/>
      <c r="AQ601" s="357"/>
    </row>
    <row r="602" spans="1:43" ht="9.75" customHeight="1">
      <c r="A602" s="202"/>
      <c r="B602" s="202"/>
      <c r="C602" s="202"/>
      <c r="D602" s="202"/>
      <c r="E602" s="347"/>
      <c r="F602" s="347"/>
      <c r="G602" s="357"/>
      <c r="H602" s="357"/>
      <c r="I602" s="357"/>
      <c r="J602" s="357"/>
      <c r="K602" s="357"/>
      <c r="L602" s="357"/>
      <c r="M602" s="357"/>
      <c r="N602" s="357"/>
      <c r="O602" s="357"/>
      <c r="P602" s="357"/>
      <c r="Q602" s="357"/>
      <c r="R602" s="357"/>
      <c r="S602" s="357"/>
      <c r="T602" s="357"/>
      <c r="U602" s="357"/>
      <c r="V602" s="357"/>
      <c r="W602" s="357"/>
      <c r="X602" s="357"/>
      <c r="Y602" s="357"/>
      <c r="Z602" s="357"/>
      <c r="AA602" s="357"/>
      <c r="AB602" s="357"/>
      <c r="AC602" s="357"/>
      <c r="AD602" s="357"/>
      <c r="AE602" s="357"/>
      <c r="AF602" s="357"/>
      <c r="AG602" s="357"/>
      <c r="AH602" s="357"/>
      <c r="AI602" s="357"/>
      <c r="AJ602" s="357"/>
      <c r="AK602" s="357"/>
      <c r="AL602" s="357"/>
      <c r="AM602" s="357"/>
      <c r="AN602" s="357"/>
      <c r="AO602" s="357"/>
      <c r="AP602" s="357"/>
      <c r="AQ602" s="357"/>
    </row>
    <row r="603" spans="1:43" ht="9.75" customHeight="1">
      <c r="A603" s="202"/>
      <c r="B603" s="202"/>
      <c r="C603" s="202"/>
      <c r="D603" s="202"/>
      <c r="E603" s="347"/>
      <c r="F603" s="347"/>
      <c r="G603" s="357"/>
      <c r="H603" s="357"/>
      <c r="I603" s="357"/>
      <c r="J603" s="357"/>
      <c r="K603" s="357"/>
      <c r="L603" s="357"/>
      <c r="M603" s="357"/>
      <c r="N603" s="357"/>
      <c r="O603" s="357"/>
      <c r="P603" s="357"/>
      <c r="Q603" s="357"/>
      <c r="R603" s="357"/>
      <c r="S603" s="357"/>
      <c r="T603" s="357"/>
      <c r="U603" s="357"/>
      <c r="V603" s="357"/>
      <c r="W603" s="357"/>
      <c r="X603" s="357"/>
      <c r="Y603" s="357"/>
      <c r="Z603" s="357"/>
      <c r="AA603" s="357"/>
      <c r="AB603" s="357"/>
      <c r="AC603" s="357"/>
      <c r="AD603" s="357"/>
      <c r="AE603" s="357"/>
      <c r="AF603" s="357"/>
      <c r="AG603" s="357"/>
      <c r="AH603" s="357"/>
      <c r="AI603" s="357"/>
      <c r="AJ603" s="357"/>
      <c r="AK603" s="357"/>
      <c r="AL603" s="357"/>
      <c r="AM603" s="357"/>
      <c r="AN603" s="357"/>
      <c r="AO603" s="357"/>
      <c r="AP603" s="357"/>
      <c r="AQ603" s="357"/>
    </row>
    <row r="604" spans="1:43" ht="9.75" customHeight="1">
      <c r="A604" s="202"/>
      <c r="B604" s="202"/>
      <c r="C604" s="202"/>
      <c r="D604" s="202"/>
      <c r="E604" s="347"/>
      <c r="F604" s="347"/>
      <c r="G604" s="357"/>
      <c r="H604" s="357"/>
      <c r="I604" s="357"/>
      <c r="J604" s="357"/>
      <c r="K604" s="357"/>
      <c r="L604" s="357"/>
      <c r="M604" s="357"/>
      <c r="N604" s="357"/>
      <c r="O604" s="357"/>
      <c r="P604" s="357"/>
      <c r="Q604" s="357"/>
      <c r="R604" s="357"/>
      <c r="S604" s="357"/>
      <c r="T604" s="357"/>
      <c r="U604" s="357"/>
      <c r="V604" s="357"/>
      <c r="W604" s="357"/>
      <c r="X604" s="357"/>
      <c r="Y604" s="357"/>
      <c r="Z604" s="357"/>
      <c r="AA604" s="357"/>
      <c r="AB604" s="357"/>
      <c r="AC604" s="357"/>
      <c r="AD604" s="357"/>
      <c r="AE604" s="357"/>
      <c r="AF604" s="357"/>
      <c r="AG604" s="357"/>
      <c r="AH604" s="357"/>
      <c r="AI604" s="357"/>
      <c r="AJ604" s="357"/>
      <c r="AK604" s="357"/>
      <c r="AL604" s="357"/>
      <c r="AM604" s="357"/>
      <c r="AN604" s="357"/>
      <c r="AO604" s="357"/>
      <c r="AP604" s="357"/>
      <c r="AQ604" s="357"/>
    </row>
    <row r="605" spans="1:43" ht="9.75" customHeight="1">
      <c r="A605" s="202"/>
      <c r="B605" s="202"/>
      <c r="C605" s="202"/>
      <c r="D605" s="202"/>
      <c r="E605" s="347"/>
      <c r="F605" s="347"/>
      <c r="G605" s="357"/>
      <c r="H605" s="357"/>
      <c r="I605" s="357"/>
      <c r="J605" s="357"/>
      <c r="K605" s="357"/>
      <c r="L605" s="357"/>
      <c r="M605" s="357"/>
      <c r="N605" s="357"/>
      <c r="O605" s="357"/>
      <c r="P605" s="357"/>
      <c r="Q605" s="357"/>
      <c r="R605" s="357"/>
      <c r="S605" s="357"/>
      <c r="T605" s="357"/>
      <c r="U605" s="357"/>
      <c r="V605" s="357"/>
      <c r="W605" s="357"/>
      <c r="X605" s="357"/>
      <c r="Y605" s="357"/>
      <c r="Z605" s="357"/>
      <c r="AA605" s="357"/>
      <c r="AB605" s="357"/>
      <c r="AC605" s="357"/>
      <c r="AD605" s="357"/>
      <c r="AE605" s="357"/>
      <c r="AF605" s="357"/>
      <c r="AG605" s="357"/>
      <c r="AH605" s="357"/>
      <c r="AI605" s="357"/>
      <c r="AJ605" s="357"/>
      <c r="AK605" s="357"/>
      <c r="AL605" s="357"/>
      <c r="AM605" s="357"/>
      <c r="AN605" s="357"/>
      <c r="AO605" s="357"/>
      <c r="AP605" s="357"/>
      <c r="AQ605" s="357"/>
    </row>
    <row r="606" spans="1:43" ht="9.75" customHeight="1">
      <c r="A606" s="202"/>
      <c r="B606" s="202"/>
      <c r="C606" s="202"/>
      <c r="D606" s="202"/>
      <c r="E606" s="347"/>
      <c r="F606" s="347"/>
      <c r="G606" s="357"/>
      <c r="H606" s="357"/>
      <c r="I606" s="357"/>
      <c r="J606" s="357"/>
      <c r="K606" s="357"/>
      <c r="L606" s="357"/>
      <c r="M606" s="357"/>
      <c r="N606" s="357"/>
      <c r="O606" s="357"/>
      <c r="P606" s="357"/>
      <c r="Q606" s="357"/>
      <c r="R606" s="357"/>
      <c r="S606" s="357"/>
      <c r="T606" s="357"/>
      <c r="U606" s="357"/>
      <c r="V606" s="357"/>
      <c r="W606" s="357"/>
      <c r="X606" s="357"/>
      <c r="Y606" s="357"/>
      <c r="Z606" s="357"/>
      <c r="AA606" s="357"/>
      <c r="AB606" s="357"/>
      <c r="AC606" s="357"/>
      <c r="AD606" s="357"/>
      <c r="AE606" s="357"/>
      <c r="AF606" s="357"/>
      <c r="AG606" s="357"/>
      <c r="AH606" s="357"/>
      <c r="AI606" s="357"/>
      <c r="AJ606" s="357"/>
      <c r="AK606" s="357"/>
      <c r="AL606" s="357"/>
      <c r="AM606" s="357"/>
      <c r="AN606" s="357"/>
      <c r="AO606" s="357"/>
      <c r="AP606" s="357"/>
      <c r="AQ606" s="357"/>
    </row>
    <row r="607" spans="1:43" ht="9.75" customHeight="1">
      <c r="A607" s="202"/>
      <c r="B607" s="202"/>
      <c r="C607" s="202"/>
      <c r="D607" s="202"/>
      <c r="E607" s="347"/>
      <c r="F607" s="347"/>
      <c r="G607" s="357"/>
      <c r="H607" s="357"/>
      <c r="I607" s="357"/>
      <c r="J607" s="357"/>
      <c r="K607" s="357"/>
      <c r="L607" s="357"/>
      <c r="M607" s="357"/>
      <c r="N607" s="357"/>
      <c r="O607" s="357"/>
      <c r="P607" s="357"/>
      <c r="Q607" s="357"/>
      <c r="R607" s="357"/>
      <c r="S607" s="357"/>
      <c r="T607" s="357"/>
      <c r="U607" s="357"/>
      <c r="V607" s="357"/>
      <c r="W607" s="357"/>
      <c r="X607" s="357"/>
      <c r="Y607" s="357"/>
      <c r="Z607" s="357"/>
      <c r="AA607" s="357"/>
      <c r="AB607" s="357"/>
      <c r="AC607" s="357"/>
      <c r="AD607" s="357"/>
      <c r="AE607" s="357"/>
      <c r="AF607" s="357"/>
      <c r="AG607" s="357"/>
      <c r="AH607" s="357"/>
      <c r="AI607" s="357"/>
      <c r="AJ607" s="357"/>
      <c r="AK607" s="357"/>
      <c r="AL607" s="357"/>
      <c r="AM607" s="357"/>
      <c r="AN607" s="357"/>
      <c r="AO607" s="357"/>
      <c r="AP607" s="357"/>
      <c r="AQ607" s="357"/>
    </row>
    <row r="608" spans="1:43" ht="9.75" customHeight="1">
      <c r="A608" s="202"/>
      <c r="B608" s="202"/>
      <c r="C608" s="202"/>
      <c r="D608" s="202"/>
      <c r="E608" s="347"/>
      <c r="F608" s="347"/>
      <c r="G608" s="357"/>
      <c r="H608" s="357"/>
      <c r="I608" s="357"/>
      <c r="J608" s="357"/>
      <c r="K608" s="357"/>
      <c r="L608" s="357"/>
      <c r="M608" s="357"/>
      <c r="N608" s="357"/>
      <c r="O608" s="357"/>
      <c r="P608" s="357"/>
      <c r="Q608" s="357"/>
      <c r="R608" s="357"/>
      <c r="S608" s="357"/>
      <c r="T608" s="357"/>
      <c r="U608" s="357"/>
      <c r="V608" s="357"/>
      <c r="W608" s="357"/>
      <c r="X608" s="357"/>
      <c r="Y608" s="357"/>
      <c r="Z608" s="357"/>
      <c r="AA608" s="357"/>
      <c r="AB608" s="357"/>
      <c r="AC608" s="357"/>
      <c r="AD608" s="357"/>
      <c r="AE608" s="357"/>
      <c r="AF608" s="357"/>
      <c r="AG608" s="357"/>
      <c r="AH608" s="357"/>
      <c r="AI608" s="357"/>
      <c r="AJ608" s="357"/>
      <c r="AK608" s="357"/>
      <c r="AL608" s="357"/>
      <c r="AM608" s="357"/>
      <c r="AN608" s="357"/>
      <c r="AO608" s="357"/>
      <c r="AP608" s="357"/>
      <c r="AQ608" s="357"/>
    </row>
    <row r="609" spans="1:43" ht="9.75" customHeight="1">
      <c r="A609" s="202"/>
      <c r="B609" s="202"/>
      <c r="C609" s="202"/>
      <c r="D609" s="202"/>
      <c r="E609" s="347"/>
      <c r="F609" s="347"/>
      <c r="G609" s="357"/>
      <c r="H609" s="357"/>
      <c r="I609" s="357"/>
      <c r="J609" s="357"/>
      <c r="K609" s="357"/>
      <c r="L609" s="357"/>
      <c r="M609" s="357"/>
      <c r="N609" s="357"/>
      <c r="O609" s="357"/>
      <c r="P609" s="357"/>
      <c r="Q609" s="357"/>
      <c r="R609" s="357"/>
      <c r="S609" s="357"/>
      <c r="T609" s="357"/>
      <c r="U609" s="357"/>
      <c r="V609" s="357"/>
      <c r="W609" s="357"/>
      <c r="X609" s="357"/>
      <c r="Y609" s="357"/>
      <c r="Z609" s="357"/>
      <c r="AA609" s="357"/>
      <c r="AB609" s="357"/>
      <c r="AC609" s="357"/>
      <c r="AD609" s="357"/>
      <c r="AE609" s="357"/>
      <c r="AF609" s="357"/>
      <c r="AG609" s="357"/>
      <c r="AH609" s="357"/>
      <c r="AI609" s="357"/>
      <c r="AJ609" s="357"/>
      <c r="AK609" s="357"/>
      <c r="AL609" s="357"/>
      <c r="AM609" s="357"/>
      <c r="AN609" s="357"/>
      <c r="AO609" s="357"/>
      <c r="AP609" s="357"/>
      <c r="AQ609" s="357"/>
    </row>
    <row r="610" spans="1:43" ht="9.75" customHeight="1">
      <c r="A610" s="202"/>
      <c r="B610" s="202"/>
      <c r="C610" s="202"/>
      <c r="D610" s="202"/>
      <c r="E610" s="347"/>
      <c r="F610" s="347"/>
      <c r="G610" s="357"/>
      <c r="H610" s="357"/>
      <c r="I610" s="357"/>
      <c r="J610" s="357"/>
      <c r="K610" s="357"/>
      <c r="L610" s="357"/>
      <c r="M610" s="357"/>
      <c r="N610" s="357"/>
      <c r="O610" s="357"/>
      <c r="P610" s="357"/>
      <c r="Q610" s="357"/>
      <c r="R610" s="357"/>
      <c r="S610" s="357"/>
      <c r="T610" s="357"/>
      <c r="U610" s="357"/>
      <c r="V610" s="357"/>
      <c r="W610" s="357"/>
      <c r="X610" s="357"/>
      <c r="Y610" s="357"/>
      <c r="Z610" s="357"/>
      <c r="AA610" s="357"/>
      <c r="AB610" s="357"/>
      <c r="AC610" s="357"/>
      <c r="AD610" s="357"/>
      <c r="AE610" s="357"/>
      <c r="AF610" s="357"/>
      <c r="AG610" s="357"/>
      <c r="AH610" s="357"/>
      <c r="AI610" s="357"/>
      <c r="AJ610" s="357"/>
      <c r="AK610" s="357"/>
      <c r="AL610" s="357"/>
      <c r="AM610" s="357"/>
      <c r="AN610" s="357"/>
      <c r="AO610" s="357"/>
      <c r="AP610" s="357"/>
      <c r="AQ610" s="357"/>
    </row>
    <row r="611" spans="1:43" ht="9.75" customHeight="1">
      <c r="A611" s="202"/>
      <c r="B611" s="202"/>
      <c r="C611" s="202"/>
      <c r="D611" s="202"/>
      <c r="E611" s="347"/>
      <c r="F611" s="347"/>
      <c r="G611" s="357"/>
      <c r="H611" s="357"/>
      <c r="I611" s="357"/>
      <c r="J611" s="357"/>
      <c r="K611" s="357"/>
      <c r="L611" s="357"/>
      <c r="M611" s="357"/>
      <c r="N611" s="357"/>
      <c r="O611" s="357"/>
      <c r="P611" s="357"/>
      <c r="Q611" s="357"/>
      <c r="R611" s="357"/>
      <c r="S611" s="357"/>
      <c r="T611" s="357"/>
      <c r="U611" s="357"/>
      <c r="V611" s="357"/>
      <c r="W611" s="357"/>
      <c r="X611" s="357"/>
      <c r="Y611" s="357"/>
      <c r="Z611" s="357"/>
      <c r="AA611" s="357"/>
      <c r="AB611" s="357"/>
      <c r="AC611" s="357"/>
      <c r="AD611" s="357"/>
      <c r="AE611" s="357"/>
      <c r="AF611" s="357"/>
      <c r="AG611" s="357"/>
      <c r="AH611" s="357"/>
      <c r="AI611" s="357"/>
      <c r="AJ611" s="357"/>
      <c r="AK611" s="357"/>
      <c r="AL611" s="357"/>
      <c r="AM611" s="357"/>
      <c r="AN611" s="357"/>
      <c r="AO611" s="357"/>
      <c r="AP611" s="357"/>
      <c r="AQ611" s="357"/>
    </row>
    <row r="612" spans="1:43" ht="9.75" customHeight="1">
      <c r="A612" s="202"/>
      <c r="B612" s="202"/>
      <c r="C612" s="202"/>
      <c r="D612" s="202"/>
      <c r="E612" s="347"/>
      <c r="F612" s="347"/>
      <c r="G612" s="357"/>
      <c r="H612" s="357"/>
      <c r="I612" s="357"/>
      <c r="J612" s="357"/>
      <c r="K612" s="357"/>
      <c r="L612" s="357"/>
      <c r="M612" s="357"/>
      <c r="N612" s="357"/>
      <c r="O612" s="357"/>
      <c r="P612" s="357"/>
      <c r="Q612" s="357"/>
      <c r="R612" s="357"/>
      <c r="S612" s="357"/>
      <c r="T612" s="357"/>
      <c r="U612" s="357"/>
      <c r="V612" s="357"/>
      <c r="W612" s="357"/>
      <c r="X612" s="357"/>
      <c r="Y612" s="357"/>
      <c r="Z612" s="357"/>
      <c r="AA612" s="357"/>
      <c r="AB612" s="357"/>
      <c r="AC612" s="357"/>
      <c r="AD612" s="357"/>
      <c r="AE612" s="357"/>
      <c r="AF612" s="357"/>
      <c r="AG612" s="357"/>
      <c r="AH612" s="357"/>
      <c r="AI612" s="357"/>
      <c r="AJ612" s="357"/>
      <c r="AK612" s="357"/>
      <c r="AL612" s="357"/>
      <c r="AM612" s="357"/>
      <c r="AN612" s="357"/>
      <c r="AO612" s="357"/>
      <c r="AP612" s="357"/>
      <c r="AQ612" s="357"/>
    </row>
    <row r="613" spans="1:43" ht="9.75" customHeight="1">
      <c r="A613" s="202"/>
      <c r="B613" s="202"/>
      <c r="C613" s="202"/>
      <c r="D613" s="202"/>
      <c r="E613" s="347"/>
      <c r="F613" s="347"/>
      <c r="G613" s="357"/>
      <c r="H613" s="357"/>
      <c r="I613" s="357"/>
      <c r="J613" s="357"/>
      <c r="K613" s="357"/>
      <c r="L613" s="357"/>
      <c r="M613" s="357"/>
      <c r="N613" s="357"/>
      <c r="O613" s="357"/>
      <c r="P613" s="357"/>
      <c r="Q613" s="357"/>
      <c r="R613" s="357"/>
      <c r="S613" s="357"/>
      <c r="T613" s="357"/>
      <c r="U613" s="357"/>
      <c r="V613" s="357"/>
      <c r="W613" s="357"/>
      <c r="X613" s="357"/>
      <c r="Y613" s="357"/>
      <c r="Z613" s="357"/>
      <c r="AA613" s="357"/>
      <c r="AB613" s="357"/>
      <c r="AC613" s="357"/>
      <c r="AD613" s="357"/>
      <c r="AE613" s="357"/>
      <c r="AF613" s="357"/>
      <c r="AG613" s="357"/>
      <c r="AH613" s="357"/>
      <c r="AI613" s="357"/>
      <c r="AJ613" s="357"/>
      <c r="AK613" s="357"/>
      <c r="AL613" s="357"/>
      <c r="AM613" s="357"/>
      <c r="AN613" s="357"/>
      <c r="AO613" s="357"/>
      <c r="AP613" s="357"/>
      <c r="AQ613" s="357"/>
    </row>
    <row r="614" spans="1:43" ht="9.75" customHeight="1">
      <c r="A614" s="202"/>
      <c r="B614" s="202"/>
      <c r="C614" s="202"/>
      <c r="D614" s="202"/>
      <c r="E614" s="347"/>
      <c r="F614" s="347"/>
      <c r="G614" s="357"/>
      <c r="H614" s="357"/>
      <c r="I614" s="357"/>
      <c r="J614" s="357"/>
      <c r="K614" s="357"/>
      <c r="L614" s="357"/>
      <c r="M614" s="357"/>
      <c r="N614" s="357"/>
      <c r="O614" s="357"/>
      <c r="P614" s="357"/>
      <c r="Q614" s="357"/>
      <c r="R614" s="357"/>
      <c r="S614" s="357"/>
      <c r="T614" s="357"/>
      <c r="U614" s="357"/>
      <c r="V614" s="357"/>
      <c r="W614" s="357"/>
      <c r="X614" s="357"/>
      <c r="Y614" s="357"/>
      <c r="Z614" s="357"/>
      <c r="AA614" s="357"/>
      <c r="AB614" s="357"/>
      <c r="AC614" s="357"/>
      <c r="AD614" s="357"/>
      <c r="AE614" s="357"/>
      <c r="AF614" s="357"/>
      <c r="AG614" s="357"/>
      <c r="AH614" s="357"/>
      <c r="AI614" s="357"/>
      <c r="AJ614" s="357"/>
      <c r="AK614" s="357"/>
      <c r="AL614" s="357"/>
      <c r="AM614" s="357"/>
      <c r="AN614" s="357"/>
      <c r="AO614" s="357"/>
      <c r="AP614" s="357"/>
      <c r="AQ614" s="357"/>
    </row>
    <row r="615" spans="1:43" ht="9.75" customHeight="1">
      <c r="A615" s="202"/>
      <c r="B615" s="202"/>
      <c r="C615" s="202"/>
      <c r="D615" s="202"/>
      <c r="E615" s="347"/>
      <c r="F615" s="347"/>
      <c r="G615" s="357"/>
      <c r="H615" s="357"/>
      <c r="I615" s="357"/>
      <c r="J615" s="357"/>
      <c r="K615" s="357"/>
      <c r="L615" s="357"/>
      <c r="M615" s="357"/>
      <c r="N615" s="357"/>
      <c r="O615" s="357"/>
      <c r="P615" s="357"/>
      <c r="Q615" s="357"/>
      <c r="R615" s="357"/>
      <c r="S615" s="357"/>
      <c r="T615" s="357"/>
      <c r="U615" s="357"/>
      <c r="V615" s="357"/>
      <c r="W615" s="357"/>
      <c r="X615" s="357"/>
      <c r="Y615" s="357"/>
      <c r="Z615" s="357"/>
      <c r="AA615" s="357"/>
      <c r="AB615" s="357"/>
      <c r="AC615" s="357"/>
      <c r="AD615" s="357"/>
      <c r="AE615" s="357"/>
      <c r="AF615" s="357"/>
      <c r="AG615" s="357"/>
      <c r="AH615" s="357"/>
      <c r="AI615" s="357"/>
      <c r="AJ615" s="357"/>
      <c r="AK615" s="357"/>
      <c r="AL615" s="357"/>
      <c r="AM615" s="357"/>
      <c r="AN615" s="357"/>
      <c r="AO615" s="357"/>
      <c r="AP615" s="357"/>
      <c r="AQ615" s="357"/>
    </row>
    <row r="616" spans="1:43" ht="9.75" customHeight="1">
      <c r="A616" s="202"/>
      <c r="B616" s="202"/>
      <c r="C616" s="202"/>
      <c r="D616" s="202"/>
      <c r="E616" s="347"/>
      <c r="F616" s="347"/>
      <c r="G616" s="357"/>
      <c r="H616" s="357"/>
      <c r="I616" s="357"/>
      <c r="J616" s="357"/>
      <c r="K616" s="357"/>
      <c r="L616" s="357"/>
      <c r="M616" s="357"/>
      <c r="N616" s="357"/>
      <c r="O616" s="357"/>
      <c r="P616" s="357"/>
      <c r="Q616" s="357"/>
      <c r="R616" s="357"/>
      <c r="S616" s="357"/>
      <c r="T616" s="357"/>
      <c r="U616" s="357"/>
      <c r="V616" s="357"/>
      <c r="W616" s="357"/>
      <c r="X616" s="357"/>
      <c r="Y616" s="357"/>
      <c r="Z616" s="357"/>
      <c r="AA616" s="357"/>
      <c r="AB616" s="357"/>
      <c r="AC616" s="357"/>
      <c r="AD616" s="357"/>
      <c r="AE616" s="357"/>
      <c r="AF616" s="357"/>
      <c r="AG616" s="357"/>
      <c r="AH616" s="357"/>
      <c r="AI616" s="357"/>
      <c r="AJ616" s="357"/>
      <c r="AK616" s="357"/>
      <c r="AL616" s="357"/>
      <c r="AM616" s="357"/>
      <c r="AN616" s="357"/>
      <c r="AO616" s="357"/>
      <c r="AP616" s="357"/>
      <c r="AQ616" s="357"/>
    </row>
    <row r="617" spans="1:43" ht="9.75" customHeight="1">
      <c r="A617" s="202"/>
      <c r="B617" s="202"/>
      <c r="C617" s="202"/>
      <c r="D617" s="202"/>
      <c r="E617" s="347"/>
      <c r="F617" s="347"/>
      <c r="G617" s="357"/>
      <c r="H617" s="357"/>
      <c r="I617" s="357"/>
      <c r="J617" s="357"/>
      <c r="K617" s="357"/>
      <c r="L617" s="357"/>
      <c r="M617" s="357"/>
      <c r="N617" s="357"/>
      <c r="O617" s="357"/>
      <c r="P617" s="357"/>
      <c r="Q617" s="357"/>
      <c r="R617" s="357"/>
      <c r="S617" s="357"/>
      <c r="T617" s="357"/>
      <c r="U617" s="357"/>
      <c r="V617" s="357"/>
      <c r="W617" s="357"/>
      <c r="X617" s="357"/>
      <c r="Y617" s="357"/>
      <c r="Z617" s="357"/>
      <c r="AA617" s="357"/>
      <c r="AB617" s="357"/>
      <c r="AC617" s="357"/>
      <c r="AD617" s="357"/>
      <c r="AE617" s="357"/>
      <c r="AF617" s="357"/>
      <c r="AG617" s="357"/>
      <c r="AH617" s="357"/>
      <c r="AI617" s="357"/>
      <c r="AJ617" s="357"/>
      <c r="AK617" s="357"/>
      <c r="AL617" s="357"/>
      <c r="AM617" s="357"/>
      <c r="AN617" s="357"/>
      <c r="AO617" s="357"/>
      <c r="AP617" s="357"/>
      <c r="AQ617" s="357"/>
    </row>
    <row r="618" spans="1:43" ht="9.75" customHeight="1">
      <c r="A618" s="202"/>
      <c r="B618" s="202"/>
      <c r="C618" s="202"/>
      <c r="D618" s="202"/>
      <c r="E618" s="347"/>
      <c r="F618" s="347"/>
      <c r="G618" s="357"/>
      <c r="H618" s="357"/>
      <c r="I618" s="357"/>
      <c r="J618" s="357"/>
      <c r="K618" s="357"/>
      <c r="L618" s="357"/>
      <c r="M618" s="357"/>
      <c r="N618" s="357"/>
      <c r="O618" s="357"/>
      <c r="P618" s="357"/>
      <c r="Q618" s="357"/>
      <c r="R618" s="357"/>
      <c r="S618" s="357"/>
      <c r="T618" s="357"/>
      <c r="U618" s="357"/>
      <c r="V618" s="357"/>
      <c r="W618" s="357"/>
      <c r="X618" s="357"/>
      <c r="Y618" s="357"/>
      <c r="Z618" s="357"/>
      <c r="AA618" s="357"/>
      <c r="AB618" s="357"/>
      <c r="AC618" s="357"/>
      <c r="AD618" s="357"/>
      <c r="AE618" s="357"/>
      <c r="AF618" s="357"/>
      <c r="AG618" s="357"/>
      <c r="AH618" s="357"/>
      <c r="AI618" s="357"/>
      <c r="AJ618" s="357"/>
      <c r="AK618" s="357"/>
      <c r="AL618" s="357"/>
      <c r="AM618" s="357"/>
      <c r="AN618" s="357"/>
      <c r="AO618" s="357"/>
      <c r="AP618" s="357"/>
      <c r="AQ618" s="357"/>
    </row>
    <row r="619" spans="1:43" ht="9.75" customHeight="1">
      <c r="A619" s="202"/>
      <c r="B619" s="202"/>
      <c r="C619" s="202"/>
      <c r="D619" s="202"/>
      <c r="E619" s="347"/>
      <c r="F619" s="347"/>
      <c r="G619" s="357"/>
      <c r="H619" s="357"/>
      <c r="I619" s="357"/>
      <c r="J619" s="357"/>
      <c r="K619" s="357"/>
      <c r="L619" s="357"/>
      <c r="M619" s="357"/>
      <c r="N619" s="357"/>
      <c r="O619" s="357"/>
      <c r="P619" s="357"/>
      <c r="Q619" s="357"/>
      <c r="R619" s="357"/>
      <c r="S619" s="357"/>
      <c r="T619" s="357"/>
      <c r="U619" s="357"/>
      <c r="V619" s="357"/>
      <c r="W619" s="357"/>
      <c r="X619" s="357"/>
      <c r="Y619" s="357"/>
      <c r="Z619" s="357"/>
      <c r="AA619" s="357"/>
      <c r="AB619" s="357"/>
      <c r="AC619" s="357"/>
      <c r="AD619" s="357"/>
      <c r="AE619" s="357"/>
      <c r="AF619" s="357"/>
      <c r="AG619" s="357"/>
      <c r="AH619" s="357"/>
      <c r="AI619" s="357"/>
      <c r="AJ619" s="357"/>
      <c r="AK619" s="357"/>
      <c r="AL619" s="357"/>
      <c r="AM619" s="357"/>
      <c r="AN619" s="357"/>
      <c r="AO619" s="357"/>
      <c r="AP619" s="357"/>
      <c r="AQ619" s="357"/>
    </row>
    <row r="620" spans="1:43" ht="9.75" customHeight="1">
      <c r="A620" s="202"/>
      <c r="B620" s="202"/>
      <c r="C620" s="202"/>
      <c r="D620" s="202"/>
      <c r="E620" s="347"/>
      <c r="F620" s="347"/>
      <c r="G620" s="357"/>
      <c r="H620" s="357"/>
      <c r="I620" s="357"/>
      <c r="J620" s="357"/>
      <c r="K620" s="357"/>
      <c r="L620" s="357"/>
      <c r="M620" s="357"/>
      <c r="N620" s="357"/>
      <c r="O620" s="357"/>
      <c r="P620" s="357"/>
      <c r="Q620" s="357"/>
      <c r="R620" s="357"/>
      <c r="S620" s="357"/>
      <c r="T620" s="357"/>
      <c r="U620" s="357"/>
      <c r="V620" s="357"/>
      <c r="W620" s="357"/>
      <c r="X620" s="357"/>
      <c r="Y620" s="357"/>
      <c r="Z620" s="357"/>
      <c r="AA620" s="357"/>
      <c r="AB620" s="357"/>
      <c r="AC620" s="357"/>
      <c r="AD620" s="357"/>
      <c r="AE620" s="357"/>
      <c r="AF620" s="357"/>
      <c r="AG620" s="357"/>
      <c r="AH620" s="357"/>
      <c r="AI620" s="357"/>
      <c r="AJ620" s="357"/>
      <c r="AK620" s="357"/>
      <c r="AL620" s="357"/>
      <c r="AM620" s="357"/>
      <c r="AN620" s="357"/>
      <c r="AO620" s="357"/>
      <c r="AP620" s="357"/>
      <c r="AQ620" s="357"/>
    </row>
    <row r="621" spans="1:43" ht="9.75" customHeight="1">
      <c r="A621" s="202"/>
      <c r="B621" s="202"/>
      <c r="C621" s="202"/>
      <c r="D621" s="202"/>
      <c r="E621" s="347"/>
      <c r="F621" s="347"/>
      <c r="G621" s="357"/>
      <c r="H621" s="357"/>
      <c r="I621" s="357"/>
      <c r="J621" s="357"/>
      <c r="K621" s="357"/>
      <c r="L621" s="357"/>
      <c r="M621" s="357"/>
      <c r="N621" s="357"/>
      <c r="O621" s="357"/>
      <c r="P621" s="357"/>
      <c r="Q621" s="357"/>
      <c r="R621" s="357"/>
      <c r="S621" s="357"/>
      <c r="T621" s="357"/>
      <c r="U621" s="357"/>
      <c r="V621" s="357"/>
      <c r="W621" s="357"/>
      <c r="X621" s="357"/>
      <c r="Y621" s="357"/>
      <c r="Z621" s="357"/>
      <c r="AA621" s="357"/>
      <c r="AB621" s="357"/>
      <c r="AC621" s="357"/>
      <c r="AD621" s="357"/>
      <c r="AE621" s="357"/>
      <c r="AF621" s="357"/>
      <c r="AG621" s="357"/>
      <c r="AH621" s="357"/>
      <c r="AI621" s="357"/>
      <c r="AJ621" s="357"/>
      <c r="AK621" s="357"/>
      <c r="AL621" s="357"/>
      <c r="AM621" s="357"/>
      <c r="AN621" s="357"/>
      <c r="AO621" s="357"/>
      <c r="AP621" s="357"/>
      <c r="AQ621" s="357"/>
    </row>
    <row r="622" spans="1:43" ht="9.75" customHeight="1">
      <c r="A622" s="202"/>
      <c r="B622" s="202"/>
      <c r="C622" s="202"/>
      <c r="D622" s="202"/>
      <c r="E622" s="347"/>
      <c r="F622" s="347"/>
      <c r="G622" s="357"/>
      <c r="H622" s="357"/>
      <c r="I622" s="357"/>
      <c r="J622" s="357"/>
      <c r="K622" s="357"/>
      <c r="L622" s="357"/>
      <c r="M622" s="357"/>
      <c r="N622" s="357"/>
      <c r="O622" s="357"/>
      <c r="P622" s="357"/>
      <c r="Q622" s="357"/>
      <c r="R622" s="357"/>
      <c r="S622" s="357"/>
      <c r="T622" s="357"/>
      <c r="U622" s="357"/>
      <c r="V622" s="357"/>
      <c r="W622" s="357"/>
      <c r="X622" s="357"/>
      <c r="Y622" s="357"/>
      <c r="Z622" s="357"/>
      <c r="AA622" s="357"/>
      <c r="AB622" s="357"/>
      <c r="AC622" s="357"/>
      <c r="AD622" s="357"/>
      <c r="AE622" s="357"/>
      <c r="AF622" s="357"/>
      <c r="AG622" s="357"/>
      <c r="AH622" s="357"/>
      <c r="AI622" s="357"/>
      <c r="AJ622" s="357"/>
      <c r="AK622" s="357"/>
      <c r="AL622" s="357"/>
      <c r="AM622" s="357"/>
      <c r="AN622" s="357"/>
      <c r="AO622" s="357"/>
      <c r="AP622" s="357"/>
      <c r="AQ622" s="357"/>
    </row>
    <row r="623" spans="1:43" ht="9.75" customHeight="1">
      <c r="A623" s="202"/>
      <c r="B623" s="202"/>
      <c r="C623" s="202"/>
      <c r="D623" s="202"/>
      <c r="E623" s="347"/>
      <c r="F623" s="347"/>
      <c r="G623" s="357"/>
      <c r="H623" s="357"/>
      <c r="I623" s="357"/>
      <c r="J623" s="357"/>
      <c r="K623" s="357"/>
      <c r="L623" s="357"/>
      <c r="M623" s="357"/>
      <c r="N623" s="357"/>
      <c r="O623" s="357"/>
      <c r="P623" s="357"/>
      <c r="Q623" s="357"/>
      <c r="R623" s="357"/>
      <c r="S623" s="357"/>
      <c r="T623" s="357"/>
      <c r="U623" s="357"/>
      <c r="V623" s="357"/>
      <c r="W623" s="357"/>
      <c r="X623" s="357"/>
      <c r="Y623" s="357"/>
      <c r="Z623" s="357"/>
      <c r="AA623" s="357"/>
      <c r="AB623" s="357"/>
      <c r="AC623" s="357"/>
      <c r="AD623" s="357"/>
      <c r="AE623" s="357"/>
      <c r="AF623" s="357"/>
      <c r="AG623" s="357"/>
      <c r="AH623" s="357"/>
      <c r="AI623" s="357"/>
      <c r="AJ623" s="357"/>
      <c r="AK623" s="357"/>
      <c r="AL623" s="357"/>
      <c r="AM623" s="357"/>
      <c r="AN623" s="357"/>
      <c r="AO623" s="357"/>
      <c r="AP623" s="357"/>
      <c r="AQ623" s="357"/>
    </row>
    <row r="624" spans="1:43" ht="9.75" customHeight="1">
      <c r="A624" s="202"/>
      <c r="B624" s="202"/>
      <c r="C624" s="202"/>
      <c r="D624" s="202"/>
      <c r="E624" s="347"/>
      <c r="F624" s="347"/>
      <c r="G624" s="357"/>
      <c r="H624" s="357"/>
      <c r="I624" s="357"/>
      <c r="J624" s="357"/>
      <c r="K624" s="357"/>
      <c r="L624" s="357"/>
      <c r="M624" s="357"/>
      <c r="N624" s="357"/>
      <c r="O624" s="357"/>
      <c r="P624" s="357"/>
      <c r="Q624" s="357"/>
      <c r="R624" s="357"/>
      <c r="S624" s="357"/>
      <c r="T624" s="357"/>
      <c r="U624" s="357"/>
      <c r="V624" s="357"/>
      <c r="W624" s="357"/>
      <c r="X624" s="357"/>
      <c r="Y624" s="357"/>
      <c r="Z624" s="357"/>
      <c r="AA624" s="357"/>
      <c r="AB624" s="357"/>
      <c r="AC624" s="357"/>
      <c r="AD624" s="357"/>
      <c r="AE624" s="357"/>
      <c r="AF624" s="357"/>
      <c r="AG624" s="357"/>
      <c r="AH624" s="357"/>
      <c r="AI624" s="357"/>
      <c r="AJ624" s="357"/>
      <c r="AK624" s="357"/>
      <c r="AL624" s="357"/>
      <c r="AM624" s="357"/>
      <c r="AN624" s="357"/>
      <c r="AO624" s="357"/>
      <c r="AP624" s="357"/>
      <c r="AQ624" s="357"/>
    </row>
    <row r="625" spans="1:43" ht="9.75" customHeight="1">
      <c r="A625" s="202"/>
      <c r="B625" s="202"/>
      <c r="C625" s="202"/>
      <c r="D625" s="202"/>
      <c r="E625" s="347"/>
      <c r="F625" s="347"/>
      <c r="G625" s="357"/>
      <c r="H625" s="357"/>
      <c r="I625" s="357"/>
      <c r="J625" s="357"/>
      <c r="K625" s="357"/>
      <c r="L625" s="357"/>
      <c r="M625" s="357"/>
      <c r="N625" s="357"/>
      <c r="O625" s="357"/>
      <c r="P625" s="357"/>
      <c r="Q625" s="357"/>
      <c r="R625" s="357"/>
      <c r="S625" s="357"/>
      <c r="T625" s="357"/>
      <c r="U625" s="357"/>
      <c r="V625" s="357"/>
      <c r="W625" s="357"/>
      <c r="X625" s="357"/>
      <c r="Y625" s="357"/>
      <c r="Z625" s="357"/>
      <c r="AA625" s="357"/>
      <c r="AB625" s="357"/>
      <c r="AC625" s="357"/>
      <c r="AD625" s="357"/>
      <c r="AE625" s="357"/>
      <c r="AF625" s="357"/>
      <c r="AG625" s="357"/>
      <c r="AH625" s="357"/>
      <c r="AI625" s="357"/>
      <c r="AJ625" s="357"/>
      <c r="AK625" s="357"/>
      <c r="AL625" s="357"/>
      <c r="AM625" s="357"/>
      <c r="AN625" s="357"/>
      <c r="AO625" s="357"/>
      <c r="AP625" s="357"/>
      <c r="AQ625" s="357"/>
    </row>
    <row r="626" spans="1:43" ht="9.75" customHeight="1">
      <c r="A626" s="202"/>
      <c r="B626" s="202"/>
      <c r="C626" s="202"/>
      <c r="D626" s="202"/>
      <c r="E626" s="347"/>
      <c r="F626" s="347"/>
      <c r="G626" s="357"/>
      <c r="H626" s="357"/>
      <c r="I626" s="357"/>
      <c r="J626" s="357"/>
      <c r="K626" s="357"/>
      <c r="L626" s="357"/>
      <c r="M626" s="357"/>
      <c r="N626" s="357"/>
      <c r="O626" s="357"/>
      <c r="P626" s="357"/>
      <c r="Q626" s="357"/>
      <c r="R626" s="357"/>
      <c r="S626" s="357"/>
      <c r="T626" s="357"/>
      <c r="U626" s="357"/>
      <c r="V626" s="357"/>
      <c r="W626" s="357"/>
      <c r="X626" s="357"/>
      <c r="Y626" s="357"/>
      <c r="Z626" s="357"/>
      <c r="AA626" s="357"/>
      <c r="AB626" s="357"/>
      <c r="AC626" s="357"/>
      <c r="AD626" s="357"/>
      <c r="AE626" s="357"/>
      <c r="AF626" s="357"/>
      <c r="AG626" s="357"/>
      <c r="AH626" s="357"/>
      <c r="AI626" s="357"/>
      <c r="AJ626" s="357"/>
      <c r="AK626" s="357"/>
      <c r="AL626" s="357"/>
      <c r="AM626" s="357"/>
      <c r="AN626" s="357"/>
      <c r="AO626" s="357"/>
      <c r="AP626" s="357"/>
      <c r="AQ626" s="357"/>
    </row>
    <row r="627" spans="1:43" ht="9.75" customHeight="1">
      <c r="A627" s="202"/>
      <c r="B627" s="202"/>
      <c r="C627" s="202"/>
      <c r="D627" s="202"/>
      <c r="E627" s="347"/>
      <c r="F627" s="347"/>
      <c r="G627" s="357"/>
      <c r="H627" s="357"/>
      <c r="I627" s="357"/>
      <c r="J627" s="357"/>
      <c r="K627" s="357"/>
      <c r="L627" s="357"/>
      <c r="M627" s="357"/>
      <c r="N627" s="357"/>
      <c r="O627" s="357"/>
      <c r="P627" s="357"/>
      <c r="Q627" s="357"/>
      <c r="R627" s="357"/>
      <c r="S627" s="357"/>
      <c r="T627" s="357"/>
      <c r="U627" s="357"/>
      <c r="V627" s="357"/>
      <c r="W627" s="357"/>
      <c r="X627" s="357"/>
      <c r="Y627" s="357"/>
      <c r="Z627" s="357"/>
      <c r="AA627" s="357"/>
      <c r="AB627" s="357"/>
      <c r="AC627" s="357"/>
      <c r="AD627" s="357"/>
      <c r="AE627" s="357"/>
      <c r="AF627" s="357"/>
      <c r="AG627" s="357"/>
      <c r="AH627" s="357"/>
      <c r="AI627" s="357"/>
      <c r="AJ627" s="357"/>
      <c r="AK627" s="357"/>
      <c r="AL627" s="357"/>
      <c r="AM627" s="357"/>
      <c r="AN627" s="357"/>
      <c r="AO627" s="357"/>
      <c r="AP627" s="357"/>
      <c r="AQ627" s="357"/>
    </row>
    <row r="628" spans="1:43" ht="9.75" customHeight="1">
      <c r="A628" s="202"/>
      <c r="B628" s="202"/>
      <c r="C628" s="202"/>
      <c r="D628" s="202"/>
      <c r="E628" s="347"/>
      <c r="F628" s="347"/>
      <c r="G628" s="357"/>
      <c r="H628" s="357"/>
      <c r="I628" s="357"/>
      <c r="J628" s="357"/>
      <c r="K628" s="357"/>
      <c r="L628" s="357"/>
      <c r="M628" s="357"/>
      <c r="N628" s="357"/>
      <c r="O628" s="357"/>
      <c r="P628" s="357"/>
      <c r="Q628" s="357"/>
      <c r="R628" s="357"/>
      <c r="S628" s="357"/>
      <c r="T628" s="357"/>
      <c r="U628" s="357"/>
      <c r="V628" s="357"/>
      <c r="W628" s="357"/>
      <c r="X628" s="357"/>
      <c r="Y628" s="357"/>
      <c r="Z628" s="357"/>
      <c r="AA628" s="357"/>
      <c r="AB628" s="357"/>
      <c r="AC628" s="357"/>
      <c r="AD628" s="357"/>
      <c r="AE628" s="357"/>
      <c r="AF628" s="357"/>
      <c r="AG628" s="357"/>
      <c r="AH628" s="357"/>
      <c r="AI628" s="357"/>
      <c r="AJ628" s="357"/>
      <c r="AK628" s="357"/>
      <c r="AL628" s="357"/>
      <c r="AM628" s="357"/>
      <c r="AN628" s="357"/>
      <c r="AO628" s="357"/>
      <c r="AP628" s="357"/>
      <c r="AQ628" s="357"/>
    </row>
    <row r="629" spans="1:43" ht="9.75" customHeight="1">
      <c r="A629" s="202"/>
      <c r="B629" s="202"/>
      <c r="C629" s="202"/>
      <c r="D629" s="202"/>
      <c r="E629" s="347"/>
      <c r="F629" s="347"/>
      <c r="G629" s="357"/>
      <c r="H629" s="357"/>
      <c r="I629" s="357"/>
      <c r="J629" s="357"/>
      <c r="K629" s="357"/>
      <c r="L629" s="357"/>
      <c r="M629" s="357"/>
      <c r="N629" s="357"/>
      <c r="O629" s="357"/>
      <c r="P629" s="357"/>
      <c r="Q629" s="357"/>
      <c r="R629" s="357"/>
      <c r="S629" s="357"/>
      <c r="T629" s="357"/>
      <c r="U629" s="357"/>
      <c r="V629" s="357"/>
      <c r="W629" s="357"/>
      <c r="X629" s="357"/>
      <c r="Y629" s="357"/>
      <c r="Z629" s="357"/>
      <c r="AA629" s="357"/>
      <c r="AB629" s="357"/>
      <c r="AC629" s="357"/>
      <c r="AD629" s="357"/>
      <c r="AE629" s="357"/>
      <c r="AF629" s="357"/>
      <c r="AG629" s="357"/>
      <c r="AH629" s="357"/>
      <c r="AI629" s="357"/>
      <c r="AJ629" s="357"/>
      <c r="AK629" s="357"/>
      <c r="AL629" s="357"/>
      <c r="AM629" s="357"/>
      <c r="AN629" s="357"/>
      <c r="AO629" s="357"/>
      <c r="AP629" s="357"/>
      <c r="AQ629" s="357"/>
    </row>
    <row r="630" spans="1:43" ht="9.75" customHeight="1">
      <c r="A630" s="202"/>
      <c r="B630" s="202"/>
      <c r="C630" s="202"/>
      <c r="D630" s="202"/>
      <c r="E630" s="347"/>
      <c r="F630" s="347"/>
      <c r="G630" s="357"/>
      <c r="H630" s="357"/>
      <c r="I630" s="357"/>
      <c r="J630" s="357"/>
      <c r="K630" s="357"/>
      <c r="L630" s="357"/>
      <c r="M630" s="357"/>
      <c r="N630" s="357"/>
      <c r="O630" s="357"/>
      <c r="P630" s="357"/>
      <c r="Q630" s="357"/>
      <c r="R630" s="357"/>
      <c r="S630" s="357"/>
      <c r="T630" s="357"/>
      <c r="U630" s="357"/>
      <c r="V630" s="357"/>
      <c r="W630" s="357"/>
      <c r="X630" s="357"/>
      <c r="Y630" s="357"/>
      <c r="Z630" s="357"/>
      <c r="AA630" s="357"/>
      <c r="AB630" s="357"/>
      <c r="AC630" s="357"/>
      <c r="AD630" s="357"/>
      <c r="AE630" s="357"/>
      <c r="AF630" s="357"/>
      <c r="AG630" s="357"/>
      <c r="AH630" s="357"/>
      <c r="AI630" s="357"/>
      <c r="AJ630" s="357"/>
      <c r="AK630" s="357"/>
      <c r="AL630" s="357"/>
      <c r="AM630" s="357"/>
      <c r="AN630" s="357"/>
      <c r="AO630" s="357"/>
      <c r="AP630" s="357"/>
      <c r="AQ630" s="357"/>
    </row>
    <row r="631" spans="1:43" ht="9.75" customHeight="1">
      <c r="A631" s="202"/>
      <c r="B631" s="202"/>
      <c r="C631" s="202"/>
      <c r="D631" s="202"/>
      <c r="E631" s="347"/>
      <c r="F631" s="347"/>
      <c r="G631" s="357"/>
      <c r="H631" s="357"/>
      <c r="I631" s="357"/>
      <c r="J631" s="357"/>
      <c r="K631" s="357"/>
      <c r="L631" s="357"/>
      <c r="M631" s="357"/>
      <c r="N631" s="357"/>
      <c r="O631" s="357"/>
      <c r="P631" s="357"/>
      <c r="Q631" s="357"/>
      <c r="R631" s="357"/>
      <c r="S631" s="357"/>
      <c r="T631" s="357"/>
      <c r="U631" s="357"/>
      <c r="V631" s="357"/>
      <c r="W631" s="357"/>
      <c r="X631" s="357"/>
      <c r="Y631" s="357"/>
      <c r="Z631" s="357"/>
      <c r="AA631" s="357"/>
      <c r="AB631" s="357"/>
      <c r="AC631" s="357"/>
      <c r="AD631" s="357"/>
      <c r="AE631" s="357"/>
      <c r="AF631" s="357"/>
      <c r="AG631" s="357"/>
      <c r="AH631" s="357"/>
      <c r="AI631" s="357"/>
      <c r="AJ631" s="357"/>
      <c r="AK631" s="357"/>
      <c r="AL631" s="357"/>
      <c r="AM631" s="357"/>
      <c r="AN631" s="357"/>
      <c r="AO631" s="357"/>
      <c r="AP631" s="357"/>
      <c r="AQ631" s="357"/>
    </row>
    <row r="632" spans="1:43" ht="9.75" customHeight="1">
      <c r="A632" s="202"/>
      <c r="B632" s="202"/>
      <c r="C632" s="202"/>
      <c r="D632" s="202"/>
      <c r="E632" s="347"/>
      <c r="F632" s="347"/>
      <c r="G632" s="357"/>
      <c r="H632" s="357"/>
      <c r="I632" s="357"/>
      <c r="J632" s="357"/>
      <c r="K632" s="357"/>
      <c r="L632" s="357"/>
      <c r="M632" s="357"/>
      <c r="N632" s="357"/>
      <c r="O632" s="357"/>
      <c r="P632" s="357"/>
      <c r="Q632" s="357"/>
      <c r="R632" s="357"/>
      <c r="S632" s="357"/>
      <c r="T632" s="357"/>
      <c r="U632" s="357"/>
      <c r="V632" s="357"/>
      <c r="W632" s="357"/>
      <c r="X632" s="357"/>
      <c r="Y632" s="357"/>
      <c r="Z632" s="357"/>
      <c r="AA632" s="357"/>
      <c r="AB632" s="357"/>
      <c r="AC632" s="357"/>
      <c r="AD632" s="357"/>
      <c r="AE632" s="357"/>
      <c r="AF632" s="357"/>
      <c r="AG632" s="357"/>
      <c r="AH632" s="357"/>
      <c r="AI632" s="357"/>
      <c r="AJ632" s="357"/>
      <c r="AK632" s="357"/>
      <c r="AL632" s="357"/>
      <c r="AM632" s="357"/>
      <c r="AN632" s="357"/>
      <c r="AO632" s="357"/>
      <c r="AP632" s="357"/>
      <c r="AQ632" s="357"/>
    </row>
    <row r="633" spans="1:43" ht="9.75" customHeight="1">
      <c r="A633" s="202"/>
      <c r="B633" s="202"/>
      <c r="C633" s="202"/>
      <c r="D633" s="202"/>
      <c r="E633" s="347"/>
      <c r="F633" s="347"/>
      <c r="G633" s="357"/>
      <c r="H633" s="357"/>
      <c r="I633" s="357"/>
      <c r="J633" s="357"/>
      <c r="K633" s="357"/>
      <c r="L633" s="357"/>
      <c r="M633" s="357"/>
      <c r="N633" s="357"/>
      <c r="O633" s="357"/>
      <c r="P633" s="357"/>
      <c r="Q633" s="357"/>
      <c r="R633" s="357"/>
      <c r="S633" s="357"/>
      <c r="T633" s="357"/>
      <c r="U633" s="357"/>
      <c r="V633" s="357"/>
      <c r="W633" s="357"/>
      <c r="X633" s="357"/>
      <c r="Y633" s="357"/>
      <c r="Z633" s="357"/>
      <c r="AA633" s="357"/>
      <c r="AB633" s="357"/>
      <c r="AC633" s="357"/>
      <c r="AD633" s="357"/>
      <c r="AE633" s="357"/>
      <c r="AF633" s="357"/>
      <c r="AG633" s="357"/>
      <c r="AH633" s="357"/>
      <c r="AI633" s="357"/>
      <c r="AJ633" s="357"/>
      <c r="AK633" s="357"/>
      <c r="AL633" s="357"/>
      <c r="AM633" s="357"/>
      <c r="AN633" s="357"/>
      <c r="AO633" s="357"/>
      <c r="AP633" s="357"/>
      <c r="AQ633" s="357"/>
    </row>
    <row r="634" spans="1:43" ht="9.75" customHeight="1">
      <c r="A634" s="202"/>
      <c r="B634" s="202"/>
      <c r="C634" s="202"/>
      <c r="D634" s="202"/>
      <c r="E634" s="347"/>
      <c r="F634" s="347"/>
      <c r="G634" s="357"/>
      <c r="H634" s="357"/>
      <c r="I634" s="357"/>
      <c r="J634" s="357"/>
      <c r="K634" s="357"/>
      <c r="L634" s="357"/>
      <c r="M634" s="357"/>
      <c r="N634" s="357"/>
      <c r="O634" s="357"/>
      <c r="P634" s="357"/>
      <c r="Q634" s="357"/>
      <c r="R634" s="357"/>
      <c r="S634" s="357"/>
      <c r="T634" s="357"/>
      <c r="U634" s="357"/>
      <c r="V634" s="357"/>
      <c r="W634" s="357"/>
      <c r="X634" s="357"/>
      <c r="Y634" s="357"/>
      <c r="Z634" s="357"/>
      <c r="AA634" s="357"/>
      <c r="AB634" s="357"/>
      <c r="AC634" s="357"/>
      <c r="AD634" s="357"/>
      <c r="AE634" s="357"/>
      <c r="AF634" s="357"/>
      <c r="AG634" s="357"/>
      <c r="AH634" s="357"/>
      <c r="AI634" s="357"/>
      <c r="AJ634" s="357"/>
      <c r="AK634" s="357"/>
      <c r="AL634" s="357"/>
      <c r="AM634" s="357"/>
      <c r="AN634" s="357"/>
      <c r="AO634" s="357"/>
      <c r="AP634" s="357"/>
      <c r="AQ634" s="357"/>
    </row>
    <row r="635" spans="1:43" ht="9.75" customHeight="1">
      <c r="A635" s="202"/>
      <c r="B635" s="202"/>
      <c r="C635" s="202"/>
      <c r="D635" s="202"/>
      <c r="E635" s="347"/>
      <c r="F635" s="347"/>
      <c r="G635" s="357"/>
      <c r="H635" s="357"/>
      <c r="I635" s="357"/>
      <c r="J635" s="357"/>
      <c r="K635" s="357"/>
      <c r="L635" s="357"/>
      <c r="M635" s="357"/>
      <c r="N635" s="357"/>
      <c r="O635" s="357"/>
      <c r="P635" s="357"/>
      <c r="Q635" s="357"/>
      <c r="R635" s="357"/>
      <c r="S635" s="357"/>
      <c r="T635" s="357"/>
      <c r="U635" s="357"/>
      <c r="V635" s="357"/>
      <c r="W635" s="357"/>
      <c r="X635" s="357"/>
      <c r="Y635" s="357"/>
      <c r="Z635" s="357"/>
      <c r="AA635" s="357"/>
      <c r="AB635" s="357"/>
      <c r="AC635" s="357"/>
      <c r="AD635" s="357"/>
      <c r="AE635" s="357"/>
      <c r="AF635" s="357"/>
      <c r="AG635" s="357"/>
      <c r="AH635" s="357"/>
      <c r="AI635" s="357"/>
      <c r="AJ635" s="357"/>
      <c r="AK635" s="357"/>
      <c r="AL635" s="357"/>
      <c r="AM635" s="357"/>
      <c r="AN635" s="357"/>
      <c r="AO635" s="357"/>
      <c r="AP635" s="357"/>
      <c r="AQ635" s="357"/>
    </row>
    <row r="636" spans="1:43" ht="9.75" customHeight="1">
      <c r="A636" s="202"/>
      <c r="B636" s="202"/>
      <c r="C636" s="202"/>
      <c r="D636" s="202"/>
      <c r="E636" s="347"/>
      <c r="F636" s="347"/>
      <c r="G636" s="357"/>
      <c r="H636" s="357"/>
      <c r="I636" s="357"/>
      <c r="J636" s="357"/>
      <c r="K636" s="357"/>
      <c r="L636" s="357"/>
      <c r="M636" s="357"/>
      <c r="N636" s="357"/>
      <c r="O636" s="357"/>
      <c r="P636" s="357"/>
      <c r="Q636" s="357"/>
      <c r="R636" s="357"/>
      <c r="S636" s="357"/>
      <c r="T636" s="357"/>
      <c r="U636" s="357"/>
      <c r="V636" s="357"/>
      <c r="W636" s="357"/>
      <c r="X636" s="357"/>
      <c r="Y636" s="357"/>
      <c r="Z636" s="357"/>
      <c r="AA636" s="357"/>
      <c r="AB636" s="357"/>
      <c r="AC636" s="357"/>
      <c r="AD636" s="357"/>
      <c r="AE636" s="357"/>
      <c r="AF636" s="357"/>
      <c r="AG636" s="357"/>
      <c r="AH636" s="357"/>
      <c r="AI636" s="357"/>
      <c r="AJ636" s="357"/>
      <c r="AK636" s="357"/>
      <c r="AL636" s="357"/>
      <c r="AM636" s="357"/>
      <c r="AN636" s="357"/>
      <c r="AO636" s="357"/>
      <c r="AP636" s="357"/>
      <c r="AQ636" s="357"/>
    </row>
    <row r="637" spans="1:43" ht="9.75" customHeight="1">
      <c r="A637" s="202"/>
      <c r="B637" s="202"/>
      <c r="C637" s="202"/>
      <c r="D637" s="202"/>
      <c r="E637" s="347"/>
      <c r="F637" s="347"/>
      <c r="G637" s="357"/>
      <c r="H637" s="357"/>
      <c r="I637" s="357"/>
      <c r="J637" s="357"/>
      <c r="K637" s="357"/>
      <c r="L637" s="357"/>
      <c r="M637" s="357"/>
      <c r="N637" s="357"/>
      <c r="O637" s="357"/>
      <c r="P637" s="357"/>
      <c r="Q637" s="357"/>
      <c r="R637" s="357"/>
      <c r="S637" s="357"/>
      <c r="T637" s="357"/>
      <c r="U637" s="357"/>
      <c r="V637" s="357"/>
      <c r="W637" s="357"/>
      <c r="X637" s="357"/>
      <c r="Y637" s="357"/>
      <c r="Z637" s="357"/>
      <c r="AA637" s="357"/>
      <c r="AB637" s="357"/>
      <c r="AC637" s="357"/>
      <c r="AD637" s="357"/>
      <c r="AE637" s="357"/>
      <c r="AF637" s="357"/>
      <c r="AG637" s="357"/>
      <c r="AH637" s="357"/>
      <c r="AI637" s="357"/>
      <c r="AJ637" s="357"/>
      <c r="AK637" s="357"/>
      <c r="AL637" s="357"/>
      <c r="AM637" s="357"/>
      <c r="AN637" s="357"/>
      <c r="AO637" s="357"/>
      <c r="AP637" s="357"/>
      <c r="AQ637" s="357"/>
    </row>
    <row r="638" spans="1:43" ht="9.75" customHeight="1">
      <c r="A638" s="202"/>
      <c r="B638" s="202"/>
      <c r="C638" s="202"/>
      <c r="D638" s="202"/>
      <c r="E638" s="347"/>
      <c r="F638" s="347"/>
      <c r="G638" s="357"/>
      <c r="H638" s="357"/>
      <c r="I638" s="357"/>
      <c r="J638" s="357"/>
      <c r="K638" s="357"/>
      <c r="L638" s="357"/>
      <c r="M638" s="357"/>
      <c r="N638" s="357"/>
      <c r="O638" s="357"/>
      <c r="P638" s="357"/>
      <c r="Q638" s="357"/>
      <c r="R638" s="357"/>
      <c r="S638" s="357"/>
      <c r="T638" s="357"/>
      <c r="U638" s="357"/>
      <c r="V638" s="357"/>
      <c r="W638" s="357"/>
      <c r="X638" s="357"/>
      <c r="Y638" s="357"/>
      <c r="Z638" s="357"/>
      <c r="AA638" s="357"/>
      <c r="AB638" s="357"/>
      <c r="AC638" s="357"/>
      <c r="AD638" s="357"/>
      <c r="AE638" s="357"/>
      <c r="AF638" s="357"/>
      <c r="AG638" s="357"/>
      <c r="AH638" s="357"/>
      <c r="AI638" s="357"/>
      <c r="AJ638" s="357"/>
      <c r="AK638" s="357"/>
      <c r="AL638" s="357"/>
      <c r="AM638" s="357"/>
      <c r="AN638" s="357"/>
      <c r="AO638" s="357"/>
      <c r="AP638" s="357"/>
      <c r="AQ638" s="357"/>
    </row>
    <row r="639" spans="1:43" ht="9.75" customHeight="1">
      <c r="A639" s="202"/>
      <c r="B639" s="202"/>
      <c r="C639" s="202"/>
      <c r="D639" s="202"/>
      <c r="E639" s="347"/>
      <c r="F639" s="347"/>
      <c r="G639" s="357"/>
      <c r="H639" s="357"/>
      <c r="I639" s="357"/>
      <c r="J639" s="357"/>
      <c r="K639" s="357"/>
      <c r="L639" s="357"/>
      <c r="M639" s="357"/>
      <c r="N639" s="357"/>
      <c r="O639" s="357"/>
      <c r="P639" s="357"/>
      <c r="Q639" s="357"/>
      <c r="R639" s="357"/>
      <c r="S639" s="357"/>
      <c r="T639" s="357"/>
      <c r="U639" s="357"/>
      <c r="V639" s="357"/>
      <c r="W639" s="357"/>
      <c r="X639" s="357"/>
      <c r="Y639" s="357"/>
      <c r="Z639" s="357"/>
      <c r="AA639" s="357"/>
      <c r="AB639" s="357"/>
      <c r="AC639" s="357"/>
      <c r="AD639" s="357"/>
      <c r="AE639" s="357"/>
      <c r="AF639" s="357"/>
      <c r="AG639" s="357"/>
      <c r="AH639" s="357"/>
      <c r="AI639" s="357"/>
      <c r="AJ639" s="357"/>
      <c r="AK639" s="357"/>
      <c r="AL639" s="357"/>
      <c r="AM639" s="357"/>
      <c r="AN639" s="357"/>
      <c r="AO639" s="357"/>
      <c r="AP639" s="357"/>
      <c r="AQ639" s="357"/>
    </row>
    <row r="640" spans="1:43" ht="9.75" customHeight="1">
      <c r="A640" s="202"/>
      <c r="B640" s="202"/>
      <c r="C640" s="202"/>
      <c r="D640" s="202"/>
      <c r="E640" s="347"/>
      <c r="F640" s="347"/>
      <c r="G640" s="357"/>
      <c r="H640" s="357"/>
      <c r="I640" s="357"/>
      <c r="J640" s="357"/>
      <c r="K640" s="357"/>
      <c r="L640" s="357"/>
      <c r="M640" s="357"/>
      <c r="N640" s="357"/>
      <c r="O640" s="357"/>
      <c r="P640" s="357"/>
      <c r="Q640" s="357"/>
      <c r="R640" s="357"/>
      <c r="S640" s="357"/>
      <c r="T640" s="357"/>
      <c r="U640" s="357"/>
      <c r="V640" s="357"/>
      <c r="W640" s="357"/>
      <c r="X640" s="357"/>
      <c r="Y640" s="357"/>
      <c r="Z640" s="357"/>
      <c r="AA640" s="357"/>
      <c r="AB640" s="357"/>
      <c r="AC640" s="357"/>
      <c r="AD640" s="357"/>
      <c r="AE640" s="357"/>
      <c r="AF640" s="357"/>
      <c r="AG640" s="357"/>
      <c r="AH640" s="357"/>
      <c r="AI640" s="357"/>
      <c r="AJ640" s="357"/>
      <c r="AK640" s="357"/>
      <c r="AL640" s="357"/>
      <c r="AM640" s="357"/>
      <c r="AN640" s="357"/>
      <c r="AO640" s="357"/>
      <c r="AP640" s="357"/>
      <c r="AQ640" s="357"/>
    </row>
    <row r="641" spans="1:43" ht="9.75" customHeight="1">
      <c r="A641" s="202"/>
      <c r="B641" s="202"/>
      <c r="C641" s="202"/>
      <c r="D641" s="202"/>
      <c r="E641" s="347"/>
      <c r="F641" s="347"/>
      <c r="G641" s="357"/>
      <c r="H641" s="357"/>
      <c r="I641" s="357"/>
      <c r="J641" s="357"/>
      <c r="K641" s="357"/>
      <c r="L641" s="357"/>
      <c r="M641" s="357"/>
      <c r="N641" s="357"/>
      <c r="O641" s="357"/>
      <c r="P641" s="357"/>
      <c r="Q641" s="357"/>
      <c r="R641" s="357"/>
      <c r="S641" s="357"/>
      <c r="T641" s="357"/>
      <c r="U641" s="357"/>
      <c r="V641" s="357"/>
      <c r="W641" s="357"/>
      <c r="X641" s="357"/>
      <c r="Y641" s="357"/>
      <c r="Z641" s="357"/>
      <c r="AA641" s="357"/>
      <c r="AB641" s="357"/>
      <c r="AC641" s="357"/>
      <c r="AD641" s="357"/>
      <c r="AE641" s="357"/>
      <c r="AF641" s="357"/>
      <c r="AG641" s="357"/>
      <c r="AH641" s="357"/>
      <c r="AI641" s="357"/>
      <c r="AJ641" s="357"/>
      <c r="AK641" s="357"/>
      <c r="AL641" s="357"/>
      <c r="AM641" s="357"/>
      <c r="AN641" s="357"/>
      <c r="AO641" s="357"/>
      <c r="AP641" s="357"/>
      <c r="AQ641" s="357"/>
    </row>
    <row r="642" spans="1:43" ht="9.75" customHeight="1">
      <c r="A642" s="202"/>
      <c r="B642" s="202"/>
      <c r="C642" s="202"/>
      <c r="D642" s="202"/>
      <c r="E642" s="347"/>
      <c r="F642" s="347"/>
      <c r="G642" s="357"/>
      <c r="H642" s="357"/>
      <c r="I642" s="357"/>
      <c r="J642" s="357"/>
      <c r="K642" s="357"/>
      <c r="L642" s="357"/>
      <c r="M642" s="357"/>
      <c r="N642" s="357"/>
      <c r="O642" s="357"/>
      <c r="P642" s="357"/>
      <c r="Q642" s="357"/>
      <c r="R642" s="357"/>
      <c r="S642" s="357"/>
      <c r="T642" s="357"/>
      <c r="U642" s="357"/>
      <c r="V642" s="357"/>
      <c r="W642" s="357"/>
      <c r="X642" s="357"/>
      <c r="Y642" s="357"/>
      <c r="Z642" s="357"/>
      <c r="AA642" s="357"/>
      <c r="AB642" s="357"/>
      <c r="AC642" s="357"/>
      <c r="AD642" s="357"/>
      <c r="AE642" s="357"/>
      <c r="AF642" s="357"/>
      <c r="AG642" s="357"/>
      <c r="AH642" s="357"/>
      <c r="AI642" s="357"/>
      <c r="AJ642" s="357"/>
      <c r="AK642" s="357"/>
      <c r="AL642" s="357"/>
      <c r="AM642" s="357"/>
      <c r="AN642" s="357"/>
      <c r="AO642" s="357"/>
      <c r="AP642" s="357"/>
      <c r="AQ642" s="357"/>
    </row>
    <row r="643" spans="1:43" ht="9.75" customHeight="1">
      <c r="A643" s="202"/>
      <c r="B643" s="202"/>
      <c r="C643" s="202"/>
      <c r="D643" s="202"/>
      <c r="E643" s="347"/>
      <c r="F643" s="347"/>
      <c r="G643" s="357"/>
      <c r="H643" s="357"/>
      <c r="I643" s="357"/>
      <c r="J643" s="357"/>
      <c r="K643" s="357"/>
      <c r="L643" s="357"/>
      <c r="M643" s="357"/>
      <c r="N643" s="357"/>
      <c r="O643" s="357"/>
      <c r="P643" s="357"/>
      <c r="Q643" s="357"/>
      <c r="R643" s="357"/>
      <c r="S643" s="357"/>
      <c r="T643" s="357"/>
      <c r="U643" s="357"/>
      <c r="V643" s="357"/>
      <c r="W643" s="357"/>
      <c r="X643" s="357"/>
      <c r="Y643" s="357"/>
      <c r="Z643" s="357"/>
      <c r="AA643" s="357"/>
      <c r="AB643" s="357"/>
      <c r="AC643" s="357"/>
      <c r="AD643" s="357"/>
      <c r="AE643" s="357"/>
      <c r="AF643" s="357"/>
      <c r="AG643" s="357"/>
      <c r="AH643" s="357"/>
      <c r="AI643" s="357"/>
      <c r="AJ643" s="357"/>
      <c r="AK643" s="357"/>
      <c r="AL643" s="357"/>
      <c r="AM643" s="357"/>
      <c r="AN643" s="357"/>
      <c r="AO643" s="357"/>
      <c r="AP643" s="357"/>
      <c r="AQ643" s="357"/>
    </row>
    <row r="644" spans="1:43" ht="9.75" customHeight="1">
      <c r="A644" s="202"/>
      <c r="B644" s="202"/>
      <c r="C644" s="202"/>
      <c r="D644" s="202"/>
      <c r="E644" s="347"/>
      <c r="F644" s="347"/>
      <c r="G644" s="357"/>
      <c r="H644" s="357"/>
      <c r="I644" s="357"/>
      <c r="J644" s="357"/>
      <c r="K644" s="357"/>
      <c r="L644" s="357"/>
      <c r="M644" s="357"/>
      <c r="N644" s="357"/>
      <c r="O644" s="357"/>
      <c r="P644" s="357"/>
      <c r="Q644" s="357"/>
      <c r="R644" s="357"/>
      <c r="S644" s="357"/>
      <c r="T644" s="357"/>
      <c r="U644" s="357"/>
      <c r="V644" s="357"/>
      <c r="W644" s="357"/>
      <c r="X644" s="357"/>
      <c r="Y644" s="357"/>
      <c r="Z644" s="357"/>
      <c r="AA644" s="357"/>
      <c r="AB644" s="357"/>
      <c r="AC644" s="357"/>
      <c r="AD644" s="357"/>
      <c r="AE644" s="357"/>
      <c r="AF644" s="357"/>
      <c r="AG644" s="357"/>
      <c r="AH644" s="357"/>
      <c r="AI644" s="357"/>
      <c r="AJ644" s="357"/>
      <c r="AK644" s="357"/>
      <c r="AL644" s="357"/>
      <c r="AM644" s="357"/>
      <c r="AN644" s="357"/>
      <c r="AO644" s="357"/>
      <c r="AP644" s="357"/>
      <c r="AQ644" s="357"/>
    </row>
    <row r="645" spans="1:43" ht="9.75" customHeight="1">
      <c r="A645" s="202"/>
      <c r="B645" s="202"/>
      <c r="C645" s="202"/>
      <c r="D645" s="202"/>
      <c r="E645" s="347"/>
      <c r="F645" s="347"/>
      <c r="G645" s="357"/>
      <c r="H645" s="357"/>
      <c r="I645" s="357"/>
      <c r="J645" s="357"/>
      <c r="K645" s="357"/>
      <c r="L645" s="357"/>
      <c r="M645" s="357"/>
      <c r="N645" s="357"/>
      <c r="O645" s="357"/>
      <c r="P645" s="357"/>
      <c r="Q645" s="357"/>
      <c r="R645" s="357"/>
      <c r="S645" s="357"/>
      <c r="T645" s="357"/>
      <c r="U645" s="357"/>
      <c r="V645" s="357"/>
      <c r="W645" s="357"/>
      <c r="X645" s="357"/>
      <c r="Y645" s="357"/>
      <c r="Z645" s="357"/>
      <c r="AA645" s="357"/>
      <c r="AB645" s="357"/>
      <c r="AC645" s="357"/>
      <c r="AD645" s="357"/>
      <c r="AE645" s="357"/>
      <c r="AF645" s="357"/>
      <c r="AG645" s="357"/>
      <c r="AH645" s="357"/>
      <c r="AI645" s="357"/>
      <c r="AJ645" s="357"/>
      <c r="AK645" s="357"/>
      <c r="AL645" s="357"/>
      <c r="AM645" s="357"/>
      <c r="AN645" s="357"/>
      <c r="AO645" s="357"/>
      <c r="AP645" s="357"/>
      <c r="AQ645" s="357"/>
    </row>
    <row r="646" spans="1:43" ht="9.75" customHeight="1">
      <c r="A646" s="202"/>
      <c r="B646" s="202"/>
      <c r="C646" s="202"/>
      <c r="D646" s="202"/>
      <c r="E646" s="347"/>
      <c r="F646" s="347"/>
      <c r="G646" s="357"/>
      <c r="H646" s="357"/>
      <c r="I646" s="357"/>
      <c r="J646" s="357"/>
      <c r="K646" s="357"/>
      <c r="L646" s="357"/>
      <c r="M646" s="357"/>
      <c r="N646" s="357"/>
      <c r="O646" s="357"/>
      <c r="P646" s="357"/>
      <c r="Q646" s="357"/>
      <c r="R646" s="357"/>
      <c r="S646" s="357"/>
      <c r="T646" s="357"/>
      <c r="U646" s="357"/>
      <c r="V646" s="357"/>
      <c r="W646" s="357"/>
      <c r="X646" s="357"/>
      <c r="Y646" s="357"/>
      <c r="Z646" s="357"/>
      <c r="AA646" s="357"/>
      <c r="AB646" s="357"/>
      <c r="AC646" s="357"/>
      <c r="AD646" s="357"/>
      <c r="AE646" s="357"/>
      <c r="AF646" s="357"/>
      <c r="AG646" s="357"/>
      <c r="AH646" s="357"/>
      <c r="AI646" s="357"/>
      <c r="AJ646" s="357"/>
      <c r="AK646" s="357"/>
      <c r="AL646" s="357"/>
      <c r="AM646" s="357"/>
      <c r="AN646" s="357"/>
      <c r="AO646" s="357"/>
      <c r="AP646" s="357"/>
      <c r="AQ646" s="357"/>
    </row>
    <row r="647" spans="1:43" ht="9.75" customHeight="1">
      <c r="A647" s="202"/>
      <c r="B647" s="202"/>
      <c r="C647" s="202"/>
      <c r="D647" s="202"/>
      <c r="E647" s="347"/>
      <c r="F647" s="347"/>
      <c r="G647" s="357"/>
      <c r="H647" s="357"/>
      <c r="I647" s="357"/>
      <c r="J647" s="357"/>
      <c r="K647" s="357"/>
      <c r="L647" s="357"/>
      <c r="M647" s="357"/>
      <c r="N647" s="357"/>
      <c r="O647" s="357"/>
      <c r="P647" s="357"/>
      <c r="Q647" s="357"/>
      <c r="R647" s="357"/>
      <c r="S647" s="357"/>
      <c r="T647" s="357"/>
      <c r="U647" s="357"/>
      <c r="V647" s="357"/>
      <c r="W647" s="357"/>
      <c r="X647" s="357"/>
      <c r="Y647" s="357"/>
      <c r="Z647" s="357"/>
      <c r="AA647" s="357"/>
      <c r="AB647" s="357"/>
      <c r="AC647" s="357"/>
      <c r="AD647" s="357"/>
      <c r="AE647" s="357"/>
      <c r="AF647" s="357"/>
      <c r="AG647" s="357"/>
      <c r="AH647" s="357"/>
      <c r="AI647" s="357"/>
      <c r="AJ647" s="357"/>
      <c r="AK647" s="357"/>
      <c r="AL647" s="357"/>
      <c r="AM647" s="357"/>
      <c r="AN647" s="357"/>
      <c r="AO647" s="357"/>
      <c r="AP647" s="357"/>
      <c r="AQ647" s="357"/>
    </row>
    <row r="648" spans="1:43" ht="9.75" customHeight="1">
      <c r="A648" s="202"/>
      <c r="B648" s="202"/>
      <c r="C648" s="202"/>
      <c r="D648" s="202"/>
      <c r="E648" s="347"/>
      <c r="F648" s="347"/>
      <c r="G648" s="357"/>
      <c r="H648" s="357"/>
      <c r="I648" s="357"/>
      <c r="J648" s="357"/>
      <c r="K648" s="357"/>
      <c r="L648" s="357"/>
      <c r="M648" s="357"/>
      <c r="N648" s="357"/>
      <c r="O648" s="357"/>
      <c r="P648" s="357"/>
      <c r="Q648" s="357"/>
      <c r="R648" s="357"/>
      <c r="S648" s="357"/>
      <c r="T648" s="357"/>
      <c r="U648" s="357"/>
      <c r="V648" s="357"/>
      <c r="W648" s="357"/>
      <c r="X648" s="357"/>
      <c r="Y648" s="357"/>
      <c r="Z648" s="357"/>
      <c r="AA648" s="357"/>
      <c r="AB648" s="357"/>
      <c r="AC648" s="357"/>
      <c r="AD648" s="357"/>
      <c r="AE648" s="357"/>
      <c r="AF648" s="357"/>
      <c r="AG648" s="357"/>
      <c r="AH648" s="357"/>
      <c r="AI648" s="357"/>
      <c r="AJ648" s="357"/>
      <c r="AK648" s="357"/>
      <c r="AL648" s="357"/>
      <c r="AM648" s="357"/>
      <c r="AN648" s="357"/>
      <c r="AO648" s="357"/>
      <c r="AP648" s="357"/>
      <c r="AQ648" s="357"/>
    </row>
    <row r="649" spans="1:43" ht="9.75" customHeight="1">
      <c r="A649" s="202"/>
      <c r="B649" s="202"/>
      <c r="C649" s="202"/>
      <c r="D649" s="202"/>
      <c r="E649" s="347"/>
      <c r="F649" s="347"/>
      <c r="G649" s="357"/>
      <c r="H649" s="357"/>
      <c r="I649" s="357"/>
      <c r="J649" s="357"/>
      <c r="K649" s="357"/>
      <c r="L649" s="357"/>
      <c r="M649" s="357"/>
      <c r="N649" s="357"/>
      <c r="O649" s="357"/>
      <c r="P649" s="357"/>
      <c r="Q649" s="357"/>
      <c r="R649" s="357"/>
      <c r="S649" s="357"/>
      <c r="T649" s="357"/>
      <c r="U649" s="357"/>
      <c r="V649" s="357"/>
      <c r="W649" s="357"/>
      <c r="X649" s="357"/>
      <c r="Y649" s="357"/>
      <c r="Z649" s="357"/>
      <c r="AA649" s="357"/>
      <c r="AB649" s="357"/>
      <c r="AC649" s="357"/>
      <c r="AD649" s="357"/>
      <c r="AE649" s="357"/>
      <c r="AF649" s="357"/>
      <c r="AG649" s="357"/>
      <c r="AH649" s="357"/>
      <c r="AI649" s="357"/>
      <c r="AJ649" s="357"/>
      <c r="AK649" s="357"/>
      <c r="AL649" s="357"/>
      <c r="AM649" s="357"/>
      <c r="AN649" s="357"/>
      <c r="AO649" s="357"/>
      <c r="AP649" s="357"/>
      <c r="AQ649" s="357"/>
    </row>
    <row r="650" spans="1:43" ht="9.75" customHeight="1">
      <c r="A650" s="202"/>
      <c r="B650" s="202"/>
      <c r="C650" s="202"/>
      <c r="D650" s="202"/>
      <c r="E650" s="347"/>
      <c r="F650" s="347"/>
      <c r="G650" s="357"/>
      <c r="H650" s="357"/>
      <c r="I650" s="357"/>
      <c r="J650" s="357"/>
      <c r="K650" s="357"/>
      <c r="L650" s="357"/>
      <c r="M650" s="357"/>
      <c r="N650" s="357"/>
      <c r="O650" s="357"/>
      <c r="P650" s="357"/>
      <c r="Q650" s="357"/>
      <c r="R650" s="357"/>
      <c r="S650" s="357"/>
      <c r="T650" s="357"/>
      <c r="U650" s="357"/>
      <c r="V650" s="357"/>
      <c r="W650" s="357"/>
      <c r="X650" s="357"/>
      <c r="Y650" s="357"/>
      <c r="Z650" s="357"/>
      <c r="AA650" s="357"/>
      <c r="AB650" s="357"/>
      <c r="AC650" s="357"/>
      <c r="AD650" s="357"/>
      <c r="AE650" s="357"/>
      <c r="AF650" s="357"/>
      <c r="AG650" s="357"/>
      <c r="AH650" s="357"/>
      <c r="AI650" s="357"/>
      <c r="AJ650" s="357"/>
      <c r="AK650" s="357"/>
      <c r="AL650" s="357"/>
      <c r="AM650" s="357"/>
      <c r="AN650" s="357"/>
      <c r="AO650" s="357"/>
      <c r="AP650" s="357"/>
      <c r="AQ650" s="357"/>
    </row>
    <row r="651" spans="1:43" ht="9.75" customHeight="1">
      <c r="A651" s="202"/>
      <c r="B651" s="202"/>
      <c r="C651" s="202"/>
      <c r="D651" s="202"/>
      <c r="E651" s="347"/>
      <c r="F651" s="347"/>
      <c r="G651" s="357"/>
      <c r="H651" s="357"/>
      <c r="I651" s="357"/>
      <c r="J651" s="357"/>
      <c r="K651" s="357"/>
      <c r="L651" s="357"/>
      <c r="M651" s="357"/>
      <c r="N651" s="357"/>
      <c r="O651" s="357"/>
      <c r="P651" s="357"/>
      <c r="Q651" s="357"/>
      <c r="R651" s="357"/>
      <c r="S651" s="357"/>
      <c r="T651" s="357"/>
      <c r="U651" s="357"/>
      <c r="V651" s="357"/>
      <c r="W651" s="357"/>
      <c r="X651" s="357"/>
      <c r="Y651" s="357"/>
      <c r="Z651" s="357"/>
      <c r="AA651" s="357"/>
      <c r="AB651" s="357"/>
      <c r="AC651" s="357"/>
      <c r="AD651" s="357"/>
      <c r="AE651" s="357"/>
      <c r="AF651" s="357"/>
      <c r="AG651" s="357"/>
      <c r="AH651" s="357"/>
      <c r="AI651" s="357"/>
      <c r="AJ651" s="357"/>
      <c r="AK651" s="357"/>
      <c r="AL651" s="357"/>
      <c r="AM651" s="357"/>
      <c r="AN651" s="357"/>
      <c r="AO651" s="357"/>
      <c r="AP651" s="357"/>
      <c r="AQ651" s="357"/>
    </row>
    <row r="652" spans="1:43" ht="9.75" customHeight="1">
      <c r="A652" s="202"/>
      <c r="B652" s="202"/>
      <c r="C652" s="202"/>
      <c r="D652" s="202"/>
      <c r="E652" s="347"/>
      <c r="F652" s="347"/>
      <c r="G652" s="357"/>
      <c r="H652" s="357"/>
      <c r="I652" s="357"/>
      <c r="J652" s="357"/>
      <c r="K652" s="357"/>
      <c r="L652" s="357"/>
      <c r="M652" s="357"/>
      <c r="N652" s="357"/>
      <c r="O652" s="357"/>
      <c r="P652" s="357"/>
      <c r="Q652" s="357"/>
      <c r="R652" s="357"/>
      <c r="S652" s="357"/>
      <c r="T652" s="357"/>
      <c r="U652" s="357"/>
      <c r="V652" s="357"/>
      <c r="W652" s="357"/>
      <c r="X652" s="357"/>
      <c r="Y652" s="357"/>
      <c r="Z652" s="357"/>
      <c r="AA652" s="357"/>
      <c r="AB652" s="357"/>
      <c r="AC652" s="357"/>
      <c r="AD652" s="357"/>
      <c r="AE652" s="357"/>
      <c r="AF652" s="357"/>
      <c r="AG652" s="357"/>
      <c r="AH652" s="357"/>
      <c r="AI652" s="357"/>
      <c r="AJ652" s="357"/>
      <c r="AK652" s="357"/>
      <c r="AL652" s="357"/>
      <c r="AM652" s="357"/>
      <c r="AN652" s="357"/>
      <c r="AO652" s="357"/>
      <c r="AP652" s="357"/>
      <c r="AQ652" s="357"/>
    </row>
    <row r="653" spans="1:43" ht="9.75" customHeight="1">
      <c r="A653" s="202"/>
      <c r="B653" s="202"/>
      <c r="C653" s="202"/>
      <c r="D653" s="202"/>
      <c r="E653" s="347"/>
      <c r="F653" s="347"/>
      <c r="G653" s="357"/>
      <c r="H653" s="357"/>
      <c r="I653" s="357"/>
      <c r="J653" s="357"/>
      <c r="K653" s="357"/>
      <c r="L653" s="357"/>
      <c r="M653" s="357"/>
      <c r="N653" s="357"/>
      <c r="O653" s="357"/>
      <c r="P653" s="357"/>
      <c r="Q653" s="357"/>
      <c r="R653" s="357"/>
      <c r="S653" s="357"/>
      <c r="T653" s="357"/>
      <c r="U653" s="357"/>
      <c r="V653" s="357"/>
      <c r="W653" s="357"/>
      <c r="X653" s="357"/>
      <c r="Y653" s="357"/>
      <c r="Z653" s="357"/>
      <c r="AA653" s="357"/>
      <c r="AB653" s="357"/>
      <c r="AC653" s="357"/>
      <c r="AD653" s="357"/>
      <c r="AE653" s="357"/>
      <c r="AF653" s="357"/>
      <c r="AG653" s="357"/>
      <c r="AH653" s="357"/>
      <c r="AI653" s="357"/>
      <c r="AJ653" s="357"/>
      <c r="AK653" s="357"/>
      <c r="AL653" s="357"/>
      <c r="AM653" s="357"/>
      <c r="AN653" s="357"/>
      <c r="AO653" s="357"/>
      <c r="AP653" s="357"/>
      <c r="AQ653" s="357"/>
    </row>
    <row r="654" spans="1:43" ht="9.75" customHeight="1">
      <c r="A654" s="202"/>
      <c r="B654" s="202"/>
      <c r="C654" s="202"/>
      <c r="D654" s="202"/>
      <c r="E654" s="347"/>
      <c r="F654" s="347"/>
      <c r="G654" s="357"/>
      <c r="H654" s="357"/>
      <c r="I654" s="357"/>
      <c r="J654" s="357"/>
      <c r="K654" s="357"/>
      <c r="L654" s="357"/>
      <c r="M654" s="357"/>
      <c r="N654" s="357"/>
      <c r="O654" s="357"/>
      <c r="P654" s="357"/>
      <c r="Q654" s="357"/>
      <c r="R654" s="357"/>
      <c r="S654" s="357"/>
      <c r="T654" s="357"/>
      <c r="U654" s="357"/>
      <c r="V654" s="357"/>
      <c r="W654" s="357"/>
      <c r="X654" s="357"/>
      <c r="Y654" s="357"/>
      <c r="Z654" s="357"/>
      <c r="AA654" s="357"/>
      <c r="AB654" s="357"/>
      <c r="AC654" s="357"/>
      <c r="AD654" s="357"/>
      <c r="AE654" s="357"/>
      <c r="AF654" s="357"/>
      <c r="AG654" s="357"/>
      <c r="AH654" s="357"/>
      <c r="AI654" s="357"/>
      <c r="AJ654" s="357"/>
      <c r="AK654" s="357"/>
      <c r="AL654" s="357"/>
      <c r="AM654" s="357"/>
      <c r="AN654" s="357"/>
      <c r="AO654" s="357"/>
      <c r="AP654" s="357"/>
      <c r="AQ654" s="357"/>
    </row>
    <row r="655" spans="1:43" ht="9.75" customHeight="1">
      <c r="A655" s="202"/>
      <c r="B655" s="202"/>
      <c r="C655" s="202"/>
      <c r="D655" s="202"/>
      <c r="E655" s="347"/>
      <c r="F655" s="347"/>
      <c r="G655" s="357"/>
      <c r="H655" s="357"/>
      <c r="I655" s="357"/>
      <c r="J655" s="357"/>
      <c r="K655" s="357"/>
      <c r="L655" s="357"/>
      <c r="M655" s="357"/>
      <c r="N655" s="357"/>
      <c r="O655" s="357"/>
      <c r="P655" s="357"/>
      <c r="Q655" s="357"/>
      <c r="R655" s="357"/>
      <c r="S655" s="357"/>
      <c r="T655" s="357"/>
      <c r="U655" s="357"/>
      <c r="V655" s="357"/>
      <c r="W655" s="357"/>
      <c r="X655" s="357"/>
      <c r="Y655" s="357"/>
      <c r="Z655" s="357"/>
      <c r="AA655" s="357"/>
      <c r="AB655" s="357"/>
      <c r="AC655" s="357"/>
      <c r="AD655" s="357"/>
      <c r="AE655" s="357"/>
      <c r="AF655" s="357"/>
      <c r="AG655" s="357"/>
      <c r="AH655" s="357"/>
      <c r="AI655" s="357"/>
      <c r="AJ655" s="357"/>
      <c r="AK655" s="357"/>
      <c r="AL655" s="357"/>
      <c r="AM655" s="357"/>
      <c r="AN655" s="357"/>
      <c r="AO655" s="357"/>
      <c r="AP655" s="357"/>
      <c r="AQ655" s="357"/>
    </row>
    <row r="656" spans="1:43" ht="9.75" customHeight="1">
      <c r="A656" s="202"/>
      <c r="B656" s="202"/>
      <c r="C656" s="202"/>
      <c r="D656" s="202"/>
      <c r="E656" s="347"/>
      <c r="F656" s="347"/>
      <c r="G656" s="357"/>
      <c r="H656" s="357"/>
      <c r="I656" s="357"/>
      <c r="J656" s="357"/>
      <c r="K656" s="357"/>
      <c r="L656" s="357"/>
      <c r="M656" s="357"/>
      <c r="N656" s="357"/>
      <c r="O656" s="357"/>
      <c r="P656" s="357"/>
      <c r="Q656" s="357"/>
      <c r="R656" s="357"/>
      <c r="S656" s="357"/>
      <c r="T656" s="357"/>
      <c r="U656" s="357"/>
      <c r="V656" s="357"/>
      <c r="W656" s="357"/>
      <c r="X656" s="357"/>
      <c r="Y656" s="357"/>
      <c r="Z656" s="357"/>
      <c r="AA656" s="357"/>
      <c r="AB656" s="357"/>
      <c r="AC656" s="357"/>
      <c r="AD656" s="357"/>
      <c r="AE656" s="357"/>
      <c r="AF656" s="357"/>
      <c r="AG656" s="357"/>
      <c r="AH656" s="357"/>
      <c r="AI656" s="357"/>
      <c r="AJ656" s="357"/>
      <c r="AK656" s="357"/>
      <c r="AL656" s="357"/>
      <c r="AM656" s="357"/>
      <c r="AN656" s="357"/>
      <c r="AO656" s="357"/>
      <c r="AP656" s="357"/>
      <c r="AQ656" s="357"/>
    </row>
    <row r="657" spans="1:43" ht="9.75" customHeight="1">
      <c r="A657" s="202"/>
      <c r="B657" s="202"/>
      <c r="C657" s="202"/>
      <c r="D657" s="202"/>
      <c r="E657" s="347"/>
      <c r="F657" s="347"/>
      <c r="G657" s="357"/>
      <c r="H657" s="357"/>
      <c r="I657" s="357"/>
      <c r="J657" s="357"/>
      <c r="K657" s="357"/>
      <c r="L657" s="357"/>
      <c r="M657" s="357"/>
      <c r="N657" s="357"/>
      <c r="O657" s="357"/>
      <c r="P657" s="357"/>
      <c r="Q657" s="357"/>
      <c r="R657" s="357"/>
      <c r="S657" s="357"/>
      <c r="T657" s="357"/>
      <c r="U657" s="357"/>
      <c r="V657" s="357"/>
      <c r="W657" s="357"/>
      <c r="X657" s="357"/>
      <c r="Y657" s="357"/>
      <c r="Z657" s="357"/>
      <c r="AA657" s="357"/>
      <c r="AB657" s="357"/>
      <c r="AC657" s="357"/>
      <c r="AD657" s="357"/>
      <c r="AE657" s="357"/>
      <c r="AF657" s="357"/>
      <c r="AG657" s="357"/>
      <c r="AH657" s="357"/>
      <c r="AI657" s="357"/>
      <c r="AJ657" s="357"/>
      <c r="AK657" s="357"/>
      <c r="AL657" s="357"/>
      <c r="AM657" s="357"/>
      <c r="AN657" s="357"/>
      <c r="AO657" s="357"/>
      <c r="AP657" s="357"/>
      <c r="AQ657" s="357"/>
    </row>
    <row r="658" spans="1:43" ht="9.75" customHeight="1">
      <c r="A658" s="202"/>
      <c r="B658" s="202"/>
      <c r="C658" s="202"/>
      <c r="D658" s="202"/>
      <c r="E658" s="347"/>
      <c r="F658" s="347"/>
      <c r="G658" s="357"/>
      <c r="H658" s="357"/>
      <c r="I658" s="357"/>
      <c r="J658" s="357"/>
      <c r="K658" s="357"/>
      <c r="L658" s="357"/>
      <c r="M658" s="357"/>
      <c r="N658" s="357"/>
      <c r="O658" s="357"/>
      <c r="P658" s="357"/>
      <c r="Q658" s="357"/>
      <c r="R658" s="357"/>
      <c r="S658" s="357"/>
      <c r="T658" s="357"/>
      <c r="U658" s="357"/>
      <c r="V658" s="357"/>
      <c r="W658" s="357"/>
      <c r="X658" s="357"/>
      <c r="Y658" s="357"/>
      <c r="Z658" s="357"/>
      <c r="AA658" s="357"/>
      <c r="AB658" s="357"/>
      <c r="AC658" s="357"/>
      <c r="AD658" s="357"/>
      <c r="AE658" s="357"/>
      <c r="AF658" s="357"/>
      <c r="AG658" s="357"/>
      <c r="AH658" s="357"/>
      <c r="AI658" s="357"/>
      <c r="AJ658" s="357"/>
      <c r="AK658" s="357"/>
      <c r="AL658" s="357"/>
      <c r="AM658" s="357"/>
      <c r="AN658" s="357"/>
      <c r="AO658" s="357"/>
      <c r="AP658" s="357"/>
      <c r="AQ658" s="357"/>
    </row>
    <row r="659" spans="1:43" ht="9.75" customHeight="1">
      <c r="A659" s="202"/>
      <c r="B659" s="202"/>
      <c r="C659" s="202"/>
      <c r="D659" s="202"/>
      <c r="E659" s="347"/>
      <c r="F659" s="347"/>
      <c r="G659" s="357"/>
      <c r="H659" s="357"/>
      <c r="I659" s="357"/>
      <c r="J659" s="357"/>
      <c r="K659" s="357"/>
      <c r="L659" s="357"/>
      <c r="M659" s="357"/>
      <c r="N659" s="357"/>
      <c r="O659" s="357"/>
      <c r="P659" s="357"/>
      <c r="Q659" s="357"/>
      <c r="R659" s="357"/>
      <c r="S659" s="357"/>
      <c r="T659" s="357"/>
      <c r="U659" s="357"/>
      <c r="V659" s="357"/>
      <c r="W659" s="357"/>
      <c r="X659" s="357"/>
      <c r="Y659" s="357"/>
      <c r="Z659" s="357"/>
      <c r="AA659" s="357"/>
      <c r="AB659" s="357"/>
      <c r="AC659" s="357"/>
      <c r="AD659" s="357"/>
      <c r="AE659" s="357"/>
      <c r="AF659" s="357"/>
      <c r="AG659" s="357"/>
      <c r="AH659" s="357"/>
      <c r="AI659" s="357"/>
      <c r="AJ659" s="357"/>
      <c r="AK659" s="357"/>
      <c r="AL659" s="357"/>
      <c r="AM659" s="357"/>
      <c r="AN659" s="357"/>
      <c r="AO659" s="357"/>
      <c r="AP659" s="357"/>
      <c r="AQ659" s="357"/>
    </row>
    <row r="660" spans="1:43" ht="9.75" customHeight="1">
      <c r="A660" s="202"/>
      <c r="B660" s="202"/>
      <c r="C660" s="202"/>
      <c r="D660" s="202"/>
      <c r="E660" s="347"/>
      <c r="F660" s="347"/>
      <c r="G660" s="357"/>
      <c r="H660" s="357"/>
      <c r="I660" s="357"/>
      <c r="J660" s="357"/>
      <c r="K660" s="357"/>
      <c r="L660" s="357"/>
      <c r="M660" s="357"/>
      <c r="N660" s="357"/>
      <c r="O660" s="357"/>
      <c r="P660" s="357"/>
      <c r="Q660" s="357"/>
      <c r="R660" s="357"/>
      <c r="S660" s="357"/>
      <c r="T660" s="357"/>
      <c r="U660" s="357"/>
      <c r="V660" s="357"/>
      <c r="W660" s="357"/>
      <c r="X660" s="357"/>
      <c r="Y660" s="357"/>
      <c r="Z660" s="357"/>
      <c r="AA660" s="357"/>
      <c r="AB660" s="357"/>
      <c r="AC660" s="357"/>
      <c r="AD660" s="357"/>
      <c r="AE660" s="357"/>
      <c r="AF660" s="357"/>
      <c r="AG660" s="357"/>
      <c r="AH660" s="357"/>
      <c r="AI660" s="357"/>
      <c r="AJ660" s="357"/>
      <c r="AK660" s="357"/>
      <c r="AL660" s="357"/>
      <c r="AM660" s="357"/>
      <c r="AN660" s="357"/>
      <c r="AO660" s="357"/>
      <c r="AP660" s="357"/>
      <c r="AQ660" s="357"/>
    </row>
    <row r="661" spans="1:43" ht="9.75" customHeight="1">
      <c r="A661" s="202"/>
      <c r="B661" s="202"/>
      <c r="C661" s="202"/>
      <c r="D661" s="202"/>
      <c r="E661" s="347"/>
      <c r="F661" s="347"/>
      <c r="G661" s="357"/>
      <c r="H661" s="357"/>
      <c r="I661" s="357"/>
      <c r="J661" s="357"/>
      <c r="K661" s="357"/>
      <c r="L661" s="357"/>
      <c r="M661" s="357"/>
      <c r="N661" s="357"/>
      <c r="O661" s="357"/>
      <c r="P661" s="357"/>
      <c r="Q661" s="357"/>
      <c r="R661" s="357"/>
      <c r="S661" s="357"/>
      <c r="T661" s="357"/>
      <c r="U661" s="357"/>
      <c r="V661" s="357"/>
      <c r="W661" s="357"/>
      <c r="X661" s="357"/>
      <c r="Y661" s="357"/>
      <c r="Z661" s="357"/>
      <c r="AA661" s="357"/>
      <c r="AB661" s="357"/>
      <c r="AC661" s="357"/>
      <c r="AD661" s="357"/>
      <c r="AE661" s="357"/>
      <c r="AF661" s="357"/>
      <c r="AG661" s="357"/>
      <c r="AH661" s="357"/>
      <c r="AI661" s="357"/>
      <c r="AJ661" s="357"/>
      <c r="AK661" s="357"/>
      <c r="AL661" s="357"/>
      <c r="AM661" s="357"/>
      <c r="AN661" s="357"/>
      <c r="AO661" s="357"/>
      <c r="AP661" s="357"/>
      <c r="AQ661" s="357"/>
    </row>
    <row r="662" spans="1:43" ht="9.75" customHeight="1">
      <c r="A662" s="202"/>
      <c r="B662" s="202"/>
      <c r="C662" s="202"/>
      <c r="D662" s="202"/>
      <c r="E662" s="347"/>
      <c r="F662" s="347"/>
      <c r="G662" s="357"/>
      <c r="H662" s="357"/>
      <c r="I662" s="357"/>
      <c r="J662" s="357"/>
      <c r="K662" s="357"/>
      <c r="L662" s="357"/>
      <c r="M662" s="357"/>
      <c r="N662" s="357"/>
      <c r="O662" s="357"/>
      <c r="P662" s="357"/>
      <c r="Q662" s="357"/>
      <c r="R662" s="357"/>
      <c r="S662" s="357"/>
      <c r="T662" s="357"/>
      <c r="U662" s="357"/>
      <c r="V662" s="357"/>
      <c r="W662" s="357"/>
      <c r="X662" s="357"/>
      <c r="Y662" s="357"/>
      <c r="Z662" s="357"/>
      <c r="AA662" s="357"/>
      <c r="AB662" s="357"/>
      <c r="AC662" s="357"/>
      <c r="AD662" s="357"/>
      <c r="AE662" s="357"/>
      <c r="AF662" s="357"/>
      <c r="AG662" s="357"/>
      <c r="AH662" s="357"/>
      <c r="AI662" s="357"/>
      <c r="AJ662" s="357"/>
      <c r="AK662" s="357"/>
      <c r="AL662" s="357"/>
      <c r="AM662" s="357"/>
      <c r="AN662" s="357"/>
      <c r="AO662" s="357"/>
      <c r="AP662" s="357"/>
      <c r="AQ662" s="357"/>
    </row>
    <row r="663" spans="1:43" ht="9.75" customHeight="1">
      <c r="A663" s="202"/>
      <c r="B663" s="202"/>
      <c r="C663" s="202"/>
      <c r="D663" s="202"/>
      <c r="E663" s="347"/>
      <c r="F663" s="347"/>
      <c r="G663" s="357"/>
      <c r="H663" s="357"/>
      <c r="I663" s="357"/>
      <c r="J663" s="357"/>
      <c r="K663" s="357"/>
      <c r="L663" s="357"/>
      <c r="M663" s="357"/>
      <c r="N663" s="357"/>
      <c r="O663" s="357"/>
      <c r="P663" s="357"/>
      <c r="Q663" s="357"/>
      <c r="R663" s="357"/>
      <c r="S663" s="357"/>
      <c r="T663" s="357"/>
      <c r="U663" s="357"/>
      <c r="V663" s="357"/>
      <c r="W663" s="357"/>
      <c r="X663" s="357"/>
      <c r="Y663" s="357"/>
      <c r="Z663" s="357"/>
      <c r="AA663" s="357"/>
      <c r="AB663" s="357"/>
      <c r="AC663" s="357"/>
      <c r="AD663" s="357"/>
      <c r="AE663" s="357"/>
      <c r="AF663" s="357"/>
      <c r="AG663" s="357"/>
      <c r="AH663" s="357"/>
      <c r="AI663" s="357"/>
      <c r="AJ663" s="357"/>
      <c r="AK663" s="357"/>
      <c r="AL663" s="357"/>
      <c r="AM663" s="357"/>
      <c r="AN663" s="357"/>
      <c r="AO663" s="357"/>
      <c r="AP663" s="357"/>
      <c r="AQ663" s="357"/>
    </row>
    <row r="664" spans="1:43" ht="9.75" customHeight="1">
      <c r="A664" s="202"/>
      <c r="B664" s="202"/>
      <c r="C664" s="202"/>
      <c r="D664" s="202"/>
      <c r="E664" s="347"/>
      <c r="F664" s="347"/>
      <c r="G664" s="357"/>
      <c r="H664" s="357"/>
      <c r="I664" s="357"/>
      <c r="J664" s="357"/>
      <c r="K664" s="357"/>
      <c r="L664" s="357"/>
      <c r="M664" s="357"/>
      <c r="N664" s="357"/>
      <c r="O664" s="357"/>
      <c r="P664" s="357"/>
      <c r="Q664" s="357"/>
      <c r="R664" s="357"/>
      <c r="S664" s="357"/>
      <c r="T664" s="357"/>
      <c r="U664" s="357"/>
      <c r="V664" s="357"/>
      <c r="W664" s="357"/>
      <c r="X664" s="357"/>
      <c r="Y664" s="357"/>
      <c r="Z664" s="357"/>
      <c r="AA664" s="357"/>
      <c r="AB664" s="357"/>
      <c r="AC664" s="357"/>
      <c r="AD664" s="357"/>
      <c r="AE664" s="357"/>
      <c r="AF664" s="357"/>
      <c r="AG664" s="357"/>
      <c r="AH664" s="357"/>
      <c r="AI664" s="357"/>
      <c r="AJ664" s="357"/>
      <c r="AK664" s="357"/>
      <c r="AL664" s="357"/>
      <c r="AM664" s="357"/>
      <c r="AN664" s="357"/>
      <c r="AO664" s="357"/>
      <c r="AP664" s="357"/>
      <c r="AQ664" s="357"/>
    </row>
    <row r="665" spans="1:43" ht="9.75" customHeight="1">
      <c r="A665" s="202"/>
      <c r="B665" s="202"/>
      <c r="C665" s="202"/>
      <c r="D665" s="202"/>
      <c r="E665" s="347"/>
      <c r="F665" s="347"/>
      <c r="G665" s="357"/>
      <c r="H665" s="357"/>
      <c r="I665" s="357"/>
      <c r="J665" s="357"/>
      <c r="K665" s="357"/>
      <c r="L665" s="357"/>
      <c r="M665" s="357"/>
      <c r="N665" s="357"/>
      <c r="O665" s="357"/>
      <c r="P665" s="357"/>
      <c r="Q665" s="357"/>
      <c r="R665" s="357"/>
      <c r="S665" s="357"/>
      <c r="T665" s="357"/>
      <c r="U665" s="357"/>
      <c r="V665" s="357"/>
      <c r="W665" s="357"/>
      <c r="X665" s="357"/>
      <c r="Y665" s="357"/>
      <c r="Z665" s="357"/>
      <c r="AA665" s="357"/>
      <c r="AB665" s="357"/>
      <c r="AC665" s="357"/>
      <c r="AD665" s="357"/>
      <c r="AE665" s="357"/>
      <c r="AF665" s="357"/>
      <c r="AG665" s="357"/>
      <c r="AH665" s="357"/>
      <c r="AI665" s="357"/>
      <c r="AJ665" s="357"/>
      <c r="AK665" s="357"/>
      <c r="AL665" s="357"/>
      <c r="AM665" s="357"/>
      <c r="AN665" s="357"/>
      <c r="AO665" s="357"/>
      <c r="AP665" s="357"/>
      <c r="AQ665" s="357"/>
    </row>
    <row r="666" spans="1:43" ht="9.75" customHeight="1">
      <c r="A666" s="202"/>
      <c r="B666" s="202"/>
      <c r="C666" s="202"/>
      <c r="D666" s="202"/>
      <c r="E666" s="347"/>
      <c r="F666" s="347"/>
      <c r="G666" s="357"/>
      <c r="H666" s="357"/>
      <c r="I666" s="357"/>
      <c r="J666" s="357"/>
      <c r="K666" s="357"/>
      <c r="L666" s="357"/>
      <c r="M666" s="357"/>
      <c r="N666" s="357"/>
      <c r="O666" s="357"/>
      <c r="P666" s="357"/>
      <c r="Q666" s="357"/>
      <c r="R666" s="357"/>
      <c r="S666" s="357"/>
      <c r="T666" s="357"/>
      <c r="U666" s="357"/>
      <c r="V666" s="357"/>
      <c r="W666" s="357"/>
      <c r="X666" s="357"/>
      <c r="Y666" s="357"/>
      <c r="Z666" s="357"/>
      <c r="AA666" s="357"/>
      <c r="AB666" s="357"/>
      <c r="AC666" s="357"/>
      <c r="AD666" s="357"/>
      <c r="AE666" s="357"/>
      <c r="AF666" s="357"/>
      <c r="AG666" s="357"/>
      <c r="AH666" s="357"/>
      <c r="AI666" s="357"/>
      <c r="AJ666" s="357"/>
      <c r="AK666" s="357"/>
      <c r="AL666" s="357"/>
      <c r="AM666" s="357"/>
      <c r="AN666" s="357"/>
      <c r="AO666" s="357"/>
      <c r="AP666" s="357"/>
      <c r="AQ666" s="357"/>
    </row>
    <row r="667" spans="1:43" ht="9.75" customHeight="1">
      <c r="A667" s="202"/>
      <c r="B667" s="202"/>
      <c r="C667" s="202"/>
      <c r="D667" s="202"/>
      <c r="E667" s="347"/>
      <c r="F667" s="347"/>
      <c r="G667" s="357"/>
      <c r="H667" s="357"/>
      <c r="I667" s="357"/>
      <c r="J667" s="357"/>
      <c r="K667" s="357"/>
      <c r="L667" s="357"/>
      <c r="M667" s="357"/>
      <c r="N667" s="357"/>
      <c r="O667" s="357"/>
      <c r="P667" s="357"/>
      <c r="Q667" s="357"/>
      <c r="R667" s="357"/>
      <c r="S667" s="357"/>
      <c r="T667" s="357"/>
      <c r="U667" s="357"/>
      <c r="V667" s="357"/>
      <c r="W667" s="357"/>
      <c r="X667" s="357"/>
      <c r="Y667" s="357"/>
      <c r="Z667" s="357"/>
      <c r="AA667" s="357"/>
      <c r="AB667" s="357"/>
      <c r="AC667" s="357"/>
      <c r="AD667" s="357"/>
      <c r="AE667" s="357"/>
      <c r="AF667" s="357"/>
      <c r="AG667" s="357"/>
      <c r="AH667" s="357"/>
      <c r="AI667" s="357"/>
      <c r="AJ667" s="357"/>
      <c r="AK667" s="357"/>
      <c r="AL667" s="357"/>
      <c r="AM667" s="357"/>
      <c r="AN667" s="357"/>
      <c r="AO667" s="357"/>
      <c r="AP667" s="357"/>
      <c r="AQ667" s="357"/>
    </row>
    <row r="668" spans="1:43" ht="9.75" customHeight="1">
      <c r="A668" s="202"/>
      <c r="B668" s="202"/>
      <c r="C668" s="202"/>
      <c r="D668" s="202"/>
      <c r="E668" s="347"/>
      <c r="F668" s="347"/>
      <c r="G668" s="357"/>
      <c r="H668" s="357"/>
      <c r="I668" s="357"/>
      <c r="J668" s="357"/>
      <c r="K668" s="357"/>
      <c r="L668" s="357"/>
      <c r="M668" s="357"/>
      <c r="N668" s="357"/>
      <c r="O668" s="357"/>
      <c r="P668" s="357"/>
      <c r="Q668" s="357"/>
      <c r="R668" s="357"/>
      <c r="S668" s="357"/>
      <c r="T668" s="357"/>
      <c r="U668" s="357"/>
      <c r="V668" s="357"/>
      <c r="W668" s="357"/>
      <c r="X668" s="357"/>
      <c r="Y668" s="357"/>
      <c r="Z668" s="357"/>
      <c r="AA668" s="357"/>
      <c r="AB668" s="357"/>
      <c r="AC668" s="357"/>
      <c r="AD668" s="357"/>
      <c r="AE668" s="357"/>
      <c r="AF668" s="357"/>
      <c r="AG668" s="357"/>
      <c r="AH668" s="357"/>
      <c r="AI668" s="357"/>
      <c r="AJ668" s="357"/>
      <c r="AK668" s="357"/>
      <c r="AL668" s="357"/>
      <c r="AM668" s="357"/>
      <c r="AN668" s="357"/>
      <c r="AO668" s="357"/>
      <c r="AP668" s="357"/>
      <c r="AQ668" s="357"/>
    </row>
    <row r="669" spans="1:43" ht="9.75" customHeight="1">
      <c r="A669" s="202"/>
      <c r="B669" s="202"/>
      <c r="C669" s="202"/>
      <c r="D669" s="202"/>
      <c r="E669" s="347"/>
      <c r="F669" s="347"/>
      <c r="G669" s="357"/>
      <c r="H669" s="357"/>
      <c r="I669" s="357"/>
      <c r="J669" s="357"/>
      <c r="K669" s="357"/>
      <c r="L669" s="357"/>
      <c r="M669" s="357"/>
      <c r="N669" s="357"/>
      <c r="O669" s="357"/>
      <c r="P669" s="357"/>
      <c r="Q669" s="357"/>
      <c r="R669" s="357"/>
      <c r="S669" s="357"/>
      <c r="T669" s="357"/>
      <c r="U669" s="357"/>
      <c r="V669" s="357"/>
      <c r="W669" s="357"/>
      <c r="X669" s="357"/>
      <c r="Y669" s="357"/>
      <c r="Z669" s="357"/>
      <c r="AA669" s="357"/>
      <c r="AB669" s="357"/>
      <c r="AC669" s="357"/>
      <c r="AD669" s="357"/>
      <c r="AE669" s="357"/>
      <c r="AF669" s="357"/>
      <c r="AG669" s="357"/>
      <c r="AH669" s="357"/>
      <c r="AI669" s="357"/>
      <c r="AJ669" s="357"/>
      <c r="AK669" s="357"/>
      <c r="AL669" s="357"/>
      <c r="AM669" s="357"/>
      <c r="AN669" s="357"/>
      <c r="AO669" s="357"/>
      <c r="AP669" s="357"/>
      <c r="AQ669" s="357"/>
    </row>
    <row r="670" spans="1:43" ht="9.75" customHeight="1">
      <c r="A670" s="202"/>
      <c r="B670" s="202"/>
      <c r="C670" s="202"/>
      <c r="D670" s="202"/>
      <c r="E670" s="347"/>
      <c r="F670" s="347"/>
      <c r="G670" s="357"/>
      <c r="H670" s="357"/>
      <c r="I670" s="357"/>
      <c r="J670" s="357"/>
      <c r="K670" s="357"/>
      <c r="L670" s="357"/>
      <c r="M670" s="357"/>
      <c r="N670" s="357"/>
      <c r="O670" s="357"/>
      <c r="P670" s="357"/>
      <c r="Q670" s="357"/>
      <c r="R670" s="357"/>
      <c r="S670" s="357"/>
      <c r="T670" s="357"/>
      <c r="U670" s="357"/>
      <c r="V670" s="357"/>
      <c r="W670" s="357"/>
      <c r="X670" s="357"/>
      <c r="Y670" s="357"/>
      <c r="Z670" s="357"/>
      <c r="AA670" s="357"/>
      <c r="AB670" s="357"/>
      <c r="AC670" s="357"/>
      <c r="AD670" s="357"/>
      <c r="AE670" s="357"/>
      <c r="AF670" s="357"/>
      <c r="AG670" s="357"/>
      <c r="AH670" s="357"/>
      <c r="AI670" s="357"/>
      <c r="AJ670" s="357"/>
      <c r="AK670" s="357"/>
      <c r="AL670" s="357"/>
      <c r="AM670" s="357"/>
      <c r="AN670" s="357"/>
      <c r="AO670" s="357"/>
      <c r="AP670" s="357"/>
      <c r="AQ670" s="357"/>
    </row>
    <row r="671" spans="1:43" ht="9.75" customHeight="1">
      <c r="A671" s="202"/>
      <c r="B671" s="202"/>
      <c r="C671" s="202"/>
      <c r="D671" s="202"/>
      <c r="E671" s="347"/>
      <c r="F671" s="347"/>
      <c r="G671" s="357"/>
      <c r="H671" s="357"/>
      <c r="I671" s="357"/>
      <c r="J671" s="357"/>
      <c r="K671" s="357"/>
      <c r="L671" s="357"/>
      <c r="M671" s="357"/>
      <c r="N671" s="357"/>
      <c r="O671" s="357"/>
      <c r="P671" s="357"/>
      <c r="Q671" s="357"/>
      <c r="R671" s="357"/>
      <c r="S671" s="357"/>
      <c r="T671" s="357"/>
      <c r="U671" s="357"/>
      <c r="V671" s="357"/>
      <c r="W671" s="357"/>
      <c r="X671" s="357"/>
      <c r="Y671" s="357"/>
      <c r="Z671" s="357"/>
      <c r="AA671" s="357"/>
      <c r="AB671" s="357"/>
      <c r="AC671" s="357"/>
      <c r="AD671" s="357"/>
      <c r="AE671" s="357"/>
      <c r="AF671" s="357"/>
      <c r="AG671" s="357"/>
      <c r="AH671" s="357"/>
      <c r="AI671" s="357"/>
      <c r="AJ671" s="357"/>
      <c r="AK671" s="357"/>
      <c r="AL671" s="357"/>
      <c r="AM671" s="357"/>
      <c r="AN671" s="357"/>
      <c r="AO671" s="357"/>
      <c r="AP671" s="357"/>
      <c r="AQ671" s="357"/>
    </row>
    <row r="672" spans="1:43" ht="9.75" customHeight="1">
      <c r="A672" s="202"/>
      <c r="B672" s="202"/>
      <c r="C672" s="202"/>
      <c r="D672" s="202"/>
      <c r="E672" s="347"/>
      <c r="F672" s="347"/>
      <c r="G672" s="357"/>
      <c r="H672" s="357"/>
      <c r="I672" s="357"/>
      <c r="J672" s="357"/>
      <c r="K672" s="357"/>
      <c r="L672" s="357"/>
      <c r="M672" s="357"/>
      <c r="N672" s="357"/>
      <c r="O672" s="357"/>
      <c r="P672" s="357"/>
      <c r="Q672" s="357"/>
      <c r="R672" s="357"/>
      <c r="S672" s="357"/>
      <c r="T672" s="357"/>
      <c r="U672" s="357"/>
      <c r="V672" s="357"/>
      <c r="W672" s="357"/>
      <c r="X672" s="357"/>
      <c r="Y672" s="357"/>
      <c r="Z672" s="357"/>
      <c r="AA672" s="357"/>
      <c r="AB672" s="357"/>
      <c r="AC672" s="357"/>
      <c r="AD672" s="357"/>
      <c r="AE672" s="357"/>
      <c r="AF672" s="357"/>
      <c r="AG672" s="357"/>
      <c r="AH672" s="357"/>
      <c r="AI672" s="357"/>
      <c r="AJ672" s="357"/>
      <c r="AK672" s="357"/>
      <c r="AL672" s="357"/>
      <c r="AM672" s="357"/>
      <c r="AN672" s="357"/>
      <c r="AO672" s="357"/>
      <c r="AP672" s="357"/>
      <c r="AQ672" s="357"/>
    </row>
    <row r="673" spans="1:43" ht="9.75" customHeight="1">
      <c r="A673" s="202"/>
      <c r="B673" s="202"/>
      <c r="C673" s="202"/>
      <c r="D673" s="202"/>
      <c r="E673" s="347"/>
      <c r="F673" s="347"/>
      <c r="G673" s="357"/>
      <c r="H673" s="357"/>
      <c r="I673" s="357"/>
      <c r="J673" s="357"/>
      <c r="K673" s="357"/>
      <c r="L673" s="357"/>
      <c r="M673" s="357"/>
      <c r="N673" s="357"/>
      <c r="O673" s="357"/>
      <c r="P673" s="357"/>
      <c r="Q673" s="357"/>
      <c r="R673" s="357"/>
      <c r="S673" s="357"/>
      <c r="T673" s="357"/>
      <c r="U673" s="357"/>
      <c r="V673" s="357"/>
      <c r="W673" s="357"/>
      <c r="X673" s="357"/>
      <c r="Y673" s="357"/>
      <c r="Z673" s="357"/>
      <c r="AA673" s="357"/>
      <c r="AB673" s="357"/>
      <c r="AC673" s="357"/>
      <c r="AD673" s="357"/>
      <c r="AE673" s="357"/>
      <c r="AF673" s="357"/>
      <c r="AG673" s="357"/>
      <c r="AH673" s="357"/>
      <c r="AI673" s="357"/>
      <c r="AJ673" s="357"/>
      <c r="AK673" s="357"/>
      <c r="AL673" s="357"/>
      <c r="AM673" s="357"/>
      <c r="AN673" s="357"/>
      <c r="AO673" s="357"/>
      <c r="AP673" s="357"/>
      <c r="AQ673" s="357"/>
    </row>
    <row r="674" spans="1:43" ht="9.75" customHeight="1">
      <c r="A674" s="202"/>
      <c r="B674" s="202"/>
      <c r="C674" s="202"/>
      <c r="D674" s="202"/>
      <c r="E674" s="347"/>
      <c r="F674" s="347"/>
      <c r="G674" s="357"/>
      <c r="H674" s="357"/>
      <c r="I674" s="357"/>
      <c r="J674" s="357"/>
      <c r="K674" s="357"/>
      <c r="L674" s="357"/>
      <c r="M674" s="357"/>
      <c r="N674" s="357"/>
      <c r="O674" s="357"/>
      <c r="P674" s="357"/>
      <c r="Q674" s="357"/>
      <c r="R674" s="357"/>
      <c r="S674" s="357"/>
      <c r="T674" s="357"/>
      <c r="U674" s="357"/>
      <c r="V674" s="357"/>
      <c r="W674" s="357"/>
      <c r="X674" s="357"/>
      <c r="Y674" s="357"/>
      <c r="Z674" s="357"/>
      <c r="AA674" s="357"/>
      <c r="AB674" s="357"/>
      <c r="AC674" s="357"/>
      <c r="AD674" s="357"/>
      <c r="AE674" s="357"/>
      <c r="AF674" s="357"/>
      <c r="AG674" s="357"/>
      <c r="AH674" s="357"/>
      <c r="AI674" s="357"/>
      <c r="AJ674" s="357"/>
      <c r="AK674" s="357"/>
      <c r="AL674" s="357"/>
      <c r="AM674" s="357"/>
      <c r="AN674" s="357"/>
      <c r="AO674" s="357"/>
      <c r="AP674" s="357"/>
      <c r="AQ674" s="357"/>
    </row>
    <row r="675" spans="1:43" ht="9.75" customHeight="1">
      <c r="A675" s="202"/>
      <c r="B675" s="202"/>
      <c r="C675" s="202"/>
      <c r="D675" s="202"/>
      <c r="E675" s="347"/>
      <c r="F675" s="347"/>
      <c r="G675" s="357"/>
      <c r="H675" s="357"/>
      <c r="I675" s="357"/>
      <c r="J675" s="357"/>
      <c r="K675" s="357"/>
      <c r="L675" s="357"/>
      <c r="M675" s="357"/>
      <c r="N675" s="357"/>
      <c r="O675" s="357"/>
      <c r="P675" s="357"/>
      <c r="Q675" s="357"/>
      <c r="R675" s="357"/>
      <c r="S675" s="357"/>
      <c r="T675" s="357"/>
      <c r="U675" s="357"/>
      <c r="V675" s="357"/>
      <c r="W675" s="357"/>
      <c r="X675" s="357"/>
      <c r="Y675" s="357"/>
      <c r="Z675" s="357"/>
      <c r="AA675" s="357"/>
      <c r="AB675" s="357"/>
      <c r="AC675" s="357"/>
      <c r="AD675" s="357"/>
      <c r="AE675" s="357"/>
      <c r="AF675" s="357"/>
      <c r="AG675" s="357"/>
      <c r="AH675" s="357"/>
      <c r="AI675" s="357"/>
      <c r="AJ675" s="357"/>
      <c r="AK675" s="357"/>
      <c r="AL675" s="357"/>
      <c r="AM675" s="357"/>
      <c r="AN675" s="357"/>
      <c r="AO675" s="357"/>
      <c r="AP675" s="357"/>
      <c r="AQ675" s="357"/>
    </row>
    <row r="676" spans="1:43" ht="9.75" customHeight="1">
      <c r="A676" s="202"/>
      <c r="B676" s="202"/>
      <c r="C676" s="202"/>
      <c r="D676" s="202"/>
      <c r="E676" s="347"/>
      <c r="F676" s="347"/>
      <c r="G676" s="357"/>
      <c r="H676" s="357"/>
      <c r="I676" s="357"/>
      <c r="J676" s="357"/>
      <c r="K676" s="357"/>
      <c r="L676" s="357"/>
      <c r="M676" s="357"/>
      <c r="N676" s="357"/>
      <c r="O676" s="357"/>
      <c r="P676" s="357"/>
      <c r="Q676" s="357"/>
      <c r="R676" s="357"/>
      <c r="S676" s="357"/>
      <c r="T676" s="357"/>
      <c r="U676" s="357"/>
      <c r="V676" s="357"/>
      <c r="W676" s="357"/>
      <c r="X676" s="357"/>
      <c r="Y676" s="357"/>
      <c r="Z676" s="357"/>
      <c r="AA676" s="357"/>
      <c r="AB676" s="357"/>
      <c r="AC676" s="357"/>
      <c r="AD676" s="357"/>
      <c r="AE676" s="357"/>
      <c r="AF676" s="357"/>
      <c r="AG676" s="357"/>
      <c r="AH676" s="357"/>
      <c r="AI676" s="357"/>
      <c r="AJ676" s="357"/>
      <c r="AK676" s="357"/>
      <c r="AL676" s="357"/>
      <c r="AM676" s="357"/>
      <c r="AN676" s="357"/>
      <c r="AO676" s="357"/>
      <c r="AP676" s="357"/>
      <c r="AQ676" s="357"/>
    </row>
    <row r="677" spans="1:43" ht="9.75" customHeight="1">
      <c r="A677" s="202"/>
      <c r="B677" s="202"/>
      <c r="C677" s="202"/>
      <c r="D677" s="202"/>
      <c r="E677" s="347"/>
      <c r="F677" s="347"/>
      <c r="G677" s="357"/>
      <c r="H677" s="357"/>
      <c r="I677" s="357"/>
      <c r="J677" s="357"/>
      <c r="K677" s="357"/>
      <c r="L677" s="357"/>
      <c r="M677" s="357"/>
      <c r="N677" s="357"/>
      <c r="O677" s="357"/>
      <c r="P677" s="357"/>
      <c r="Q677" s="357"/>
      <c r="R677" s="357"/>
      <c r="S677" s="357"/>
      <c r="T677" s="357"/>
      <c r="U677" s="357"/>
      <c r="V677" s="357"/>
      <c r="W677" s="357"/>
      <c r="X677" s="357"/>
      <c r="Y677" s="357"/>
      <c r="Z677" s="357"/>
      <c r="AA677" s="357"/>
      <c r="AB677" s="357"/>
      <c r="AC677" s="357"/>
      <c r="AD677" s="357"/>
      <c r="AE677" s="357"/>
      <c r="AF677" s="357"/>
      <c r="AG677" s="357"/>
      <c r="AH677" s="357"/>
      <c r="AI677" s="357"/>
      <c r="AJ677" s="357"/>
      <c r="AK677" s="357"/>
      <c r="AL677" s="357"/>
      <c r="AM677" s="357"/>
      <c r="AN677" s="357"/>
      <c r="AO677" s="357"/>
      <c r="AP677" s="357"/>
      <c r="AQ677" s="357"/>
    </row>
    <row r="678" spans="1:43" ht="9.75" customHeight="1">
      <c r="A678" s="202"/>
      <c r="B678" s="202"/>
      <c r="C678" s="202"/>
      <c r="D678" s="202"/>
      <c r="E678" s="347"/>
      <c r="F678" s="347"/>
      <c r="G678" s="357"/>
      <c r="H678" s="357"/>
      <c r="I678" s="357"/>
      <c r="J678" s="357"/>
      <c r="K678" s="357"/>
      <c r="L678" s="357"/>
      <c r="M678" s="357"/>
      <c r="N678" s="357"/>
      <c r="O678" s="357"/>
      <c r="P678" s="357"/>
      <c r="Q678" s="357"/>
      <c r="R678" s="357"/>
      <c r="S678" s="357"/>
      <c r="T678" s="357"/>
      <c r="U678" s="357"/>
      <c r="V678" s="357"/>
      <c r="W678" s="357"/>
      <c r="X678" s="357"/>
      <c r="Y678" s="357"/>
      <c r="Z678" s="357"/>
      <c r="AA678" s="357"/>
      <c r="AB678" s="357"/>
      <c r="AC678" s="357"/>
      <c r="AD678" s="357"/>
      <c r="AE678" s="357"/>
      <c r="AF678" s="357"/>
      <c r="AG678" s="357"/>
      <c r="AH678" s="357"/>
      <c r="AI678" s="357"/>
      <c r="AJ678" s="357"/>
      <c r="AK678" s="357"/>
      <c r="AL678" s="357"/>
      <c r="AM678" s="357"/>
      <c r="AN678" s="357"/>
      <c r="AO678" s="357"/>
      <c r="AP678" s="357"/>
      <c r="AQ678" s="357"/>
    </row>
    <row r="679" spans="1:43" ht="9.75" customHeight="1">
      <c r="A679" s="202"/>
      <c r="B679" s="202"/>
      <c r="C679" s="202"/>
      <c r="D679" s="202"/>
      <c r="E679" s="347"/>
      <c r="F679" s="347"/>
      <c r="G679" s="357"/>
      <c r="H679" s="357"/>
      <c r="I679" s="357"/>
      <c r="J679" s="357"/>
      <c r="K679" s="357"/>
      <c r="L679" s="357"/>
      <c r="M679" s="357"/>
      <c r="N679" s="357"/>
      <c r="O679" s="357"/>
      <c r="P679" s="357"/>
      <c r="Q679" s="357"/>
      <c r="R679" s="357"/>
      <c r="S679" s="357"/>
      <c r="T679" s="357"/>
      <c r="U679" s="357"/>
      <c r="V679" s="357"/>
      <c r="W679" s="357"/>
      <c r="X679" s="357"/>
      <c r="Y679" s="357"/>
      <c r="Z679" s="357"/>
      <c r="AA679" s="357"/>
      <c r="AB679" s="357"/>
      <c r="AC679" s="357"/>
      <c r="AD679" s="357"/>
      <c r="AE679" s="357"/>
      <c r="AF679" s="357"/>
      <c r="AG679" s="357"/>
      <c r="AH679" s="357"/>
      <c r="AI679" s="357"/>
      <c r="AJ679" s="357"/>
      <c r="AK679" s="357"/>
      <c r="AL679" s="357"/>
      <c r="AM679" s="357"/>
      <c r="AN679" s="357"/>
      <c r="AO679" s="357"/>
      <c r="AP679" s="357"/>
      <c r="AQ679" s="357"/>
    </row>
    <row r="680" spans="1:43" ht="9.75" customHeight="1">
      <c r="A680" s="202"/>
      <c r="B680" s="202"/>
      <c r="C680" s="202"/>
      <c r="D680" s="202"/>
      <c r="E680" s="347"/>
      <c r="F680" s="347"/>
      <c r="G680" s="357"/>
      <c r="H680" s="357"/>
      <c r="I680" s="357"/>
      <c r="J680" s="357"/>
      <c r="K680" s="357"/>
      <c r="L680" s="357"/>
      <c r="M680" s="357"/>
      <c r="N680" s="357"/>
      <c r="O680" s="357"/>
      <c r="P680" s="357"/>
      <c r="Q680" s="357"/>
      <c r="R680" s="357"/>
      <c r="S680" s="357"/>
      <c r="T680" s="357"/>
      <c r="U680" s="357"/>
      <c r="V680" s="357"/>
      <c r="W680" s="357"/>
      <c r="X680" s="357"/>
      <c r="Y680" s="357"/>
      <c r="Z680" s="357"/>
      <c r="AA680" s="357"/>
      <c r="AB680" s="357"/>
      <c r="AC680" s="357"/>
      <c r="AD680" s="357"/>
      <c r="AE680" s="357"/>
      <c r="AF680" s="357"/>
      <c r="AG680" s="357"/>
      <c r="AH680" s="357"/>
      <c r="AI680" s="357"/>
      <c r="AJ680" s="357"/>
      <c r="AK680" s="357"/>
      <c r="AL680" s="357"/>
      <c r="AM680" s="357"/>
      <c r="AN680" s="357"/>
      <c r="AO680" s="357"/>
      <c r="AP680" s="357"/>
      <c r="AQ680" s="357"/>
    </row>
    <row r="681" spans="1:43" ht="9.75" customHeight="1">
      <c r="A681" s="202"/>
      <c r="B681" s="202"/>
      <c r="C681" s="202"/>
      <c r="D681" s="202"/>
      <c r="E681" s="347"/>
      <c r="F681" s="347"/>
      <c r="G681" s="357"/>
      <c r="H681" s="357"/>
      <c r="I681" s="357"/>
      <c r="J681" s="357"/>
      <c r="K681" s="357"/>
      <c r="L681" s="357"/>
      <c r="M681" s="357"/>
      <c r="N681" s="357"/>
      <c r="O681" s="357"/>
      <c r="P681" s="357"/>
      <c r="Q681" s="357"/>
      <c r="R681" s="357"/>
      <c r="S681" s="357"/>
      <c r="T681" s="357"/>
      <c r="U681" s="357"/>
      <c r="V681" s="357"/>
      <c r="W681" s="357"/>
      <c r="X681" s="357"/>
      <c r="Y681" s="357"/>
      <c r="Z681" s="357"/>
      <c r="AA681" s="357"/>
      <c r="AB681" s="357"/>
      <c r="AC681" s="357"/>
      <c r="AD681" s="357"/>
      <c r="AE681" s="357"/>
      <c r="AF681" s="357"/>
      <c r="AG681" s="357"/>
      <c r="AH681" s="357"/>
      <c r="AI681" s="357"/>
      <c r="AJ681" s="357"/>
      <c r="AK681" s="357"/>
      <c r="AL681" s="357"/>
      <c r="AM681" s="357"/>
      <c r="AN681" s="357"/>
      <c r="AO681" s="357"/>
      <c r="AP681" s="357"/>
      <c r="AQ681" s="357"/>
    </row>
    <row r="682" spans="1:43" ht="9.75" customHeight="1">
      <c r="A682" s="202"/>
      <c r="B682" s="202"/>
      <c r="C682" s="202"/>
      <c r="D682" s="202"/>
      <c r="E682" s="347"/>
      <c r="F682" s="347"/>
      <c r="G682" s="357"/>
      <c r="H682" s="357"/>
      <c r="I682" s="357"/>
      <c r="J682" s="357"/>
      <c r="K682" s="357"/>
      <c r="L682" s="357"/>
      <c r="M682" s="357"/>
      <c r="N682" s="357"/>
      <c r="O682" s="357"/>
      <c r="P682" s="357"/>
      <c r="Q682" s="357"/>
      <c r="R682" s="357"/>
      <c r="S682" s="357"/>
      <c r="T682" s="357"/>
      <c r="U682" s="357"/>
      <c r="V682" s="357"/>
      <c r="W682" s="357"/>
      <c r="X682" s="357"/>
      <c r="Y682" s="357"/>
      <c r="Z682" s="357"/>
      <c r="AA682" s="357"/>
      <c r="AB682" s="357"/>
      <c r="AC682" s="357"/>
      <c r="AD682" s="357"/>
      <c r="AE682" s="357"/>
      <c r="AF682" s="357"/>
      <c r="AG682" s="357"/>
      <c r="AH682" s="357"/>
      <c r="AI682" s="357"/>
      <c r="AJ682" s="357"/>
      <c r="AK682" s="357"/>
      <c r="AL682" s="357"/>
      <c r="AM682" s="357"/>
      <c r="AN682" s="357"/>
      <c r="AO682" s="357"/>
      <c r="AP682" s="357"/>
      <c r="AQ682" s="357"/>
    </row>
    <row r="683" spans="1:43" ht="9.75" customHeight="1">
      <c r="A683" s="202"/>
      <c r="B683" s="202"/>
      <c r="C683" s="202"/>
      <c r="D683" s="202"/>
      <c r="E683" s="347"/>
      <c r="F683" s="347"/>
      <c r="G683" s="357"/>
      <c r="H683" s="357"/>
      <c r="I683" s="357"/>
      <c r="J683" s="357"/>
      <c r="K683" s="357"/>
      <c r="L683" s="357"/>
      <c r="M683" s="357"/>
      <c r="N683" s="357"/>
      <c r="O683" s="357"/>
      <c r="P683" s="357"/>
      <c r="Q683" s="357"/>
      <c r="R683" s="357"/>
      <c r="S683" s="357"/>
      <c r="T683" s="357"/>
      <c r="U683" s="357"/>
      <c r="V683" s="357"/>
      <c r="W683" s="357"/>
      <c r="X683" s="357"/>
      <c r="Y683" s="357"/>
      <c r="Z683" s="357"/>
      <c r="AA683" s="357"/>
      <c r="AB683" s="357"/>
      <c r="AC683" s="357"/>
      <c r="AD683" s="357"/>
      <c r="AE683" s="357"/>
      <c r="AF683" s="357"/>
      <c r="AG683" s="357"/>
      <c r="AH683" s="357"/>
      <c r="AI683" s="357"/>
      <c r="AJ683" s="357"/>
      <c r="AK683" s="357"/>
      <c r="AL683" s="357"/>
      <c r="AM683" s="357"/>
      <c r="AN683" s="357"/>
      <c r="AO683" s="357"/>
      <c r="AP683" s="357"/>
      <c r="AQ683" s="357"/>
    </row>
    <row r="684" spans="1:43" ht="9.75" customHeight="1">
      <c r="A684" s="202"/>
      <c r="B684" s="202"/>
      <c r="C684" s="202"/>
      <c r="D684" s="202"/>
      <c r="E684" s="347"/>
      <c r="F684" s="347"/>
      <c r="G684" s="357"/>
      <c r="H684" s="357"/>
      <c r="I684" s="357"/>
      <c r="J684" s="357"/>
      <c r="K684" s="357"/>
      <c r="L684" s="357"/>
      <c r="M684" s="357"/>
      <c r="N684" s="357"/>
      <c r="O684" s="357"/>
      <c r="P684" s="357"/>
      <c r="Q684" s="357"/>
      <c r="R684" s="357"/>
      <c r="S684" s="357"/>
      <c r="T684" s="357"/>
      <c r="U684" s="357"/>
      <c r="V684" s="357"/>
      <c r="W684" s="357"/>
      <c r="X684" s="357"/>
      <c r="Y684" s="357"/>
      <c r="Z684" s="357"/>
      <c r="AA684" s="357"/>
      <c r="AB684" s="357"/>
      <c r="AC684" s="357"/>
      <c r="AD684" s="357"/>
      <c r="AE684" s="357"/>
      <c r="AF684" s="357"/>
      <c r="AG684" s="357"/>
      <c r="AH684" s="357"/>
      <c r="AI684" s="357"/>
      <c r="AJ684" s="357"/>
      <c r="AK684" s="357"/>
      <c r="AL684" s="357"/>
      <c r="AM684" s="357"/>
      <c r="AN684" s="357"/>
      <c r="AO684" s="357"/>
      <c r="AP684" s="357"/>
      <c r="AQ684" s="357"/>
    </row>
    <row r="685" spans="1:43" ht="9.75" customHeight="1">
      <c r="A685" s="202"/>
      <c r="B685" s="202"/>
      <c r="C685" s="202"/>
      <c r="D685" s="202"/>
      <c r="E685" s="347"/>
      <c r="F685" s="347"/>
      <c r="G685" s="357"/>
      <c r="H685" s="357"/>
      <c r="I685" s="357"/>
      <c r="J685" s="357"/>
      <c r="K685" s="357"/>
      <c r="L685" s="357"/>
      <c r="M685" s="357"/>
      <c r="N685" s="357"/>
      <c r="O685" s="357"/>
      <c r="P685" s="357"/>
      <c r="Q685" s="357"/>
      <c r="R685" s="357"/>
      <c r="S685" s="357"/>
      <c r="T685" s="357"/>
      <c r="U685" s="357"/>
      <c r="V685" s="357"/>
      <c r="W685" s="357"/>
      <c r="X685" s="357"/>
      <c r="Y685" s="357"/>
      <c r="Z685" s="357"/>
      <c r="AA685" s="357"/>
      <c r="AB685" s="357"/>
      <c r="AC685" s="357"/>
      <c r="AD685" s="357"/>
      <c r="AE685" s="357"/>
      <c r="AF685" s="357"/>
      <c r="AG685" s="357"/>
      <c r="AH685" s="357"/>
      <c r="AI685" s="357"/>
      <c r="AJ685" s="357"/>
      <c r="AK685" s="357"/>
      <c r="AL685" s="357"/>
      <c r="AM685" s="357"/>
      <c r="AN685" s="357"/>
      <c r="AO685" s="357"/>
      <c r="AP685" s="357"/>
      <c r="AQ685" s="357"/>
    </row>
    <row r="686" spans="1:43" ht="9.75" customHeight="1">
      <c r="A686" s="202"/>
      <c r="B686" s="202"/>
      <c r="C686" s="202"/>
      <c r="D686" s="202"/>
      <c r="E686" s="347"/>
      <c r="F686" s="347"/>
      <c r="G686" s="357"/>
      <c r="H686" s="357"/>
      <c r="I686" s="357"/>
      <c r="J686" s="357"/>
      <c r="K686" s="357"/>
      <c r="L686" s="357"/>
      <c r="M686" s="357"/>
      <c r="N686" s="357"/>
      <c r="O686" s="357"/>
      <c r="P686" s="357"/>
      <c r="Q686" s="357"/>
      <c r="R686" s="357"/>
      <c r="S686" s="357"/>
      <c r="T686" s="357"/>
      <c r="U686" s="357"/>
      <c r="V686" s="357"/>
      <c r="W686" s="357"/>
      <c r="X686" s="357"/>
      <c r="Y686" s="357"/>
      <c r="Z686" s="357"/>
      <c r="AA686" s="357"/>
      <c r="AB686" s="357"/>
      <c r="AC686" s="357"/>
      <c r="AD686" s="357"/>
      <c r="AE686" s="357"/>
      <c r="AF686" s="357"/>
      <c r="AG686" s="357"/>
      <c r="AH686" s="357"/>
      <c r="AI686" s="357"/>
      <c r="AJ686" s="357"/>
      <c r="AK686" s="357"/>
      <c r="AL686" s="357"/>
      <c r="AM686" s="357"/>
      <c r="AN686" s="357"/>
      <c r="AO686" s="357"/>
      <c r="AP686" s="357"/>
      <c r="AQ686" s="357"/>
    </row>
    <row r="687" spans="1:43" ht="9.75" customHeight="1">
      <c r="A687" s="202"/>
      <c r="B687" s="202"/>
      <c r="C687" s="202"/>
      <c r="D687" s="202"/>
      <c r="E687" s="347"/>
      <c r="F687" s="347"/>
      <c r="G687" s="357"/>
      <c r="H687" s="357"/>
      <c r="I687" s="357"/>
      <c r="J687" s="357"/>
      <c r="K687" s="357"/>
      <c r="L687" s="357"/>
      <c r="M687" s="357"/>
      <c r="N687" s="357"/>
      <c r="O687" s="357"/>
      <c r="P687" s="357"/>
      <c r="Q687" s="357"/>
      <c r="R687" s="357"/>
      <c r="S687" s="357"/>
      <c r="T687" s="357"/>
      <c r="U687" s="357"/>
      <c r="V687" s="357"/>
      <c r="W687" s="357"/>
      <c r="X687" s="357"/>
      <c r="Y687" s="357"/>
      <c r="Z687" s="357"/>
      <c r="AA687" s="357"/>
      <c r="AB687" s="357"/>
      <c r="AC687" s="357"/>
      <c r="AD687" s="357"/>
      <c r="AE687" s="357"/>
      <c r="AF687" s="357"/>
      <c r="AG687" s="357"/>
      <c r="AH687" s="357"/>
      <c r="AI687" s="357"/>
      <c r="AJ687" s="357"/>
      <c r="AK687" s="357"/>
      <c r="AL687" s="357"/>
      <c r="AM687" s="357"/>
      <c r="AN687" s="357"/>
      <c r="AO687" s="357"/>
      <c r="AP687" s="357"/>
      <c r="AQ687" s="357"/>
    </row>
    <row r="688" spans="1:43" ht="9.75" customHeight="1">
      <c r="A688" s="202"/>
      <c r="B688" s="202"/>
      <c r="C688" s="202"/>
      <c r="D688" s="202"/>
      <c r="E688" s="347"/>
      <c r="F688" s="347"/>
      <c r="G688" s="357"/>
      <c r="H688" s="357"/>
      <c r="I688" s="357"/>
      <c r="J688" s="357"/>
      <c r="K688" s="357"/>
      <c r="L688" s="357"/>
      <c r="M688" s="357"/>
      <c r="N688" s="357"/>
      <c r="O688" s="357"/>
      <c r="P688" s="357"/>
      <c r="Q688" s="357"/>
      <c r="R688" s="357"/>
      <c r="S688" s="357"/>
      <c r="T688" s="357"/>
      <c r="U688" s="357"/>
      <c r="V688" s="357"/>
      <c r="W688" s="357"/>
      <c r="X688" s="357"/>
      <c r="Y688" s="357"/>
      <c r="Z688" s="357"/>
      <c r="AA688" s="357"/>
      <c r="AB688" s="357"/>
      <c r="AC688" s="357"/>
      <c r="AD688" s="357"/>
      <c r="AE688" s="357"/>
      <c r="AF688" s="357"/>
      <c r="AG688" s="357"/>
      <c r="AH688" s="357"/>
      <c r="AI688" s="357"/>
      <c r="AJ688" s="357"/>
      <c r="AK688" s="357"/>
      <c r="AL688" s="357"/>
      <c r="AM688" s="357"/>
      <c r="AN688" s="357"/>
      <c r="AO688" s="357"/>
      <c r="AP688" s="357"/>
      <c r="AQ688" s="357"/>
    </row>
    <row r="689" spans="1:43" ht="9.75" customHeight="1">
      <c r="A689" s="202"/>
      <c r="B689" s="202"/>
      <c r="C689" s="202"/>
      <c r="D689" s="202"/>
      <c r="E689" s="347"/>
      <c r="F689" s="347"/>
      <c r="G689" s="357"/>
      <c r="H689" s="357"/>
      <c r="I689" s="357"/>
      <c r="J689" s="357"/>
      <c r="K689" s="357"/>
      <c r="L689" s="357"/>
      <c r="M689" s="357"/>
      <c r="N689" s="357"/>
      <c r="O689" s="357"/>
      <c r="P689" s="357"/>
      <c r="Q689" s="357"/>
      <c r="R689" s="357"/>
      <c r="S689" s="357"/>
      <c r="T689" s="357"/>
      <c r="U689" s="357"/>
      <c r="V689" s="357"/>
      <c r="W689" s="357"/>
      <c r="X689" s="357"/>
      <c r="Y689" s="357"/>
      <c r="Z689" s="357"/>
      <c r="AA689" s="357"/>
      <c r="AB689" s="357"/>
      <c r="AC689" s="357"/>
      <c r="AD689" s="357"/>
      <c r="AE689" s="357"/>
      <c r="AF689" s="357"/>
      <c r="AG689" s="357"/>
      <c r="AH689" s="357"/>
      <c r="AI689" s="357"/>
      <c r="AJ689" s="357"/>
      <c r="AK689" s="357"/>
      <c r="AL689" s="357"/>
      <c r="AM689" s="357"/>
      <c r="AN689" s="357"/>
      <c r="AO689" s="357"/>
      <c r="AP689" s="357"/>
      <c r="AQ689" s="357"/>
    </row>
    <row r="690" spans="1:43" ht="9.75" customHeight="1">
      <c r="A690" s="202"/>
      <c r="B690" s="202"/>
      <c r="C690" s="202"/>
      <c r="D690" s="202"/>
      <c r="E690" s="347"/>
      <c r="F690" s="347"/>
      <c r="G690" s="357"/>
      <c r="H690" s="357"/>
      <c r="I690" s="357"/>
      <c r="J690" s="357"/>
      <c r="K690" s="357"/>
      <c r="L690" s="357"/>
      <c r="M690" s="357"/>
      <c r="N690" s="357"/>
      <c r="O690" s="357"/>
      <c r="P690" s="357"/>
      <c r="Q690" s="357"/>
      <c r="R690" s="357"/>
      <c r="S690" s="357"/>
      <c r="T690" s="357"/>
      <c r="U690" s="357"/>
      <c r="V690" s="357"/>
      <c r="W690" s="357"/>
      <c r="X690" s="357"/>
      <c r="Y690" s="357"/>
      <c r="Z690" s="357"/>
      <c r="AA690" s="357"/>
      <c r="AB690" s="357"/>
      <c r="AC690" s="357"/>
      <c r="AD690" s="357"/>
      <c r="AE690" s="357"/>
      <c r="AF690" s="357"/>
      <c r="AG690" s="357"/>
      <c r="AH690" s="357"/>
      <c r="AI690" s="357"/>
      <c r="AJ690" s="357"/>
      <c r="AK690" s="357"/>
      <c r="AL690" s="357"/>
      <c r="AM690" s="357"/>
      <c r="AN690" s="357"/>
      <c r="AO690" s="357"/>
      <c r="AP690" s="357"/>
      <c r="AQ690" s="357"/>
    </row>
    <row r="691" spans="1:43" ht="9.75" customHeight="1">
      <c r="A691" s="202"/>
      <c r="B691" s="202"/>
      <c r="C691" s="202"/>
      <c r="D691" s="202"/>
      <c r="E691" s="347"/>
      <c r="F691" s="347"/>
      <c r="G691" s="357"/>
      <c r="H691" s="357"/>
      <c r="I691" s="357"/>
      <c r="J691" s="357"/>
      <c r="K691" s="357"/>
      <c r="L691" s="357"/>
      <c r="M691" s="357"/>
      <c r="N691" s="357"/>
      <c r="O691" s="357"/>
      <c r="P691" s="357"/>
      <c r="Q691" s="357"/>
      <c r="R691" s="357"/>
      <c r="S691" s="357"/>
      <c r="T691" s="357"/>
      <c r="U691" s="357"/>
      <c r="V691" s="357"/>
      <c r="W691" s="357"/>
      <c r="X691" s="357"/>
      <c r="Y691" s="357"/>
      <c r="Z691" s="357"/>
      <c r="AA691" s="357"/>
      <c r="AB691" s="357"/>
      <c r="AC691" s="357"/>
      <c r="AD691" s="357"/>
      <c r="AE691" s="357"/>
      <c r="AF691" s="357"/>
      <c r="AG691" s="357"/>
      <c r="AH691" s="357"/>
      <c r="AI691" s="357"/>
      <c r="AJ691" s="357"/>
      <c r="AK691" s="357"/>
      <c r="AL691" s="357"/>
      <c r="AM691" s="357"/>
      <c r="AN691" s="357"/>
      <c r="AO691" s="357"/>
      <c r="AP691" s="357"/>
      <c r="AQ691" s="357"/>
    </row>
    <row r="692" spans="1:43" ht="9.75" customHeight="1">
      <c r="A692" s="202"/>
      <c r="B692" s="202"/>
      <c r="C692" s="202"/>
      <c r="D692" s="202"/>
      <c r="E692" s="347"/>
      <c r="F692" s="347"/>
      <c r="G692" s="357"/>
      <c r="H692" s="357"/>
      <c r="I692" s="357"/>
      <c r="J692" s="357"/>
      <c r="K692" s="357"/>
      <c r="L692" s="357"/>
      <c r="M692" s="357"/>
      <c r="N692" s="357"/>
      <c r="O692" s="357"/>
      <c r="P692" s="357"/>
      <c r="Q692" s="357"/>
      <c r="R692" s="357"/>
      <c r="S692" s="357"/>
      <c r="T692" s="357"/>
      <c r="U692" s="357"/>
      <c r="V692" s="357"/>
      <c r="W692" s="357"/>
      <c r="X692" s="357"/>
      <c r="Y692" s="357"/>
      <c r="Z692" s="357"/>
      <c r="AA692" s="357"/>
      <c r="AB692" s="357"/>
      <c r="AC692" s="357"/>
      <c r="AD692" s="357"/>
      <c r="AE692" s="357"/>
      <c r="AF692" s="357"/>
      <c r="AG692" s="357"/>
      <c r="AH692" s="357"/>
      <c r="AI692" s="357"/>
      <c r="AJ692" s="357"/>
      <c r="AK692" s="357"/>
      <c r="AL692" s="357"/>
      <c r="AM692" s="357"/>
      <c r="AN692" s="357"/>
      <c r="AO692" s="357"/>
      <c r="AP692" s="357"/>
      <c r="AQ692" s="357"/>
    </row>
    <row r="693" spans="1:43" ht="9.75" customHeight="1">
      <c r="A693" s="202"/>
      <c r="B693" s="202"/>
      <c r="C693" s="202"/>
      <c r="D693" s="202"/>
      <c r="E693" s="347"/>
      <c r="F693" s="347"/>
      <c r="G693" s="357"/>
      <c r="H693" s="357"/>
      <c r="I693" s="357"/>
      <c r="J693" s="357"/>
      <c r="K693" s="357"/>
      <c r="L693" s="357"/>
      <c r="M693" s="357"/>
      <c r="N693" s="357"/>
      <c r="O693" s="357"/>
      <c r="P693" s="357"/>
      <c r="Q693" s="357"/>
      <c r="R693" s="357"/>
      <c r="S693" s="357"/>
      <c r="T693" s="357"/>
      <c r="U693" s="357"/>
      <c r="V693" s="357"/>
      <c r="W693" s="357"/>
      <c r="X693" s="357"/>
      <c r="Y693" s="357"/>
      <c r="Z693" s="357"/>
      <c r="AA693" s="357"/>
      <c r="AB693" s="357"/>
      <c r="AC693" s="357"/>
      <c r="AD693" s="357"/>
      <c r="AE693" s="357"/>
      <c r="AF693" s="357"/>
      <c r="AG693" s="357"/>
      <c r="AH693" s="357"/>
      <c r="AI693" s="357"/>
      <c r="AJ693" s="357"/>
      <c r="AK693" s="357"/>
      <c r="AL693" s="357"/>
      <c r="AM693" s="357"/>
      <c r="AN693" s="357"/>
      <c r="AO693" s="357"/>
      <c r="AP693" s="357"/>
      <c r="AQ693" s="357"/>
    </row>
    <row r="694" spans="1:43" ht="9.75" customHeight="1">
      <c r="A694" s="202"/>
      <c r="B694" s="202"/>
      <c r="C694" s="202"/>
      <c r="D694" s="202"/>
      <c r="E694" s="347"/>
      <c r="F694" s="347"/>
      <c r="G694" s="357"/>
      <c r="H694" s="357"/>
      <c r="I694" s="357"/>
      <c r="J694" s="357"/>
      <c r="K694" s="357"/>
      <c r="L694" s="357"/>
      <c r="M694" s="357"/>
      <c r="N694" s="357"/>
      <c r="O694" s="357"/>
      <c r="P694" s="357"/>
      <c r="Q694" s="357"/>
      <c r="R694" s="357"/>
      <c r="S694" s="357"/>
      <c r="T694" s="357"/>
      <c r="U694" s="357"/>
      <c r="V694" s="357"/>
      <c r="W694" s="357"/>
      <c r="X694" s="357"/>
      <c r="Y694" s="357"/>
      <c r="Z694" s="357"/>
      <c r="AA694" s="357"/>
      <c r="AB694" s="357"/>
      <c r="AC694" s="357"/>
      <c r="AD694" s="357"/>
      <c r="AE694" s="357"/>
      <c r="AF694" s="357"/>
      <c r="AG694" s="357"/>
      <c r="AH694" s="357"/>
      <c r="AI694" s="357"/>
      <c r="AJ694" s="357"/>
      <c r="AK694" s="357"/>
      <c r="AL694" s="357"/>
      <c r="AM694" s="357"/>
      <c r="AN694" s="357"/>
      <c r="AO694" s="357"/>
      <c r="AP694" s="357"/>
      <c r="AQ694" s="357"/>
    </row>
    <row r="695" spans="1:43" ht="9.75" customHeight="1">
      <c r="A695" s="202"/>
      <c r="B695" s="202"/>
      <c r="C695" s="202"/>
      <c r="D695" s="202"/>
      <c r="E695" s="347"/>
      <c r="F695" s="347"/>
      <c r="G695" s="357"/>
      <c r="H695" s="357"/>
      <c r="I695" s="357"/>
      <c r="J695" s="357"/>
      <c r="K695" s="357"/>
      <c r="L695" s="357"/>
      <c r="M695" s="357"/>
      <c r="N695" s="357"/>
      <c r="O695" s="357"/>
      <c r="P695" s="357"/>
      <c r="Q695" s="357"/>
      <c r="R695" s="357"/>
      <c r="S695" s="357"/>
      <c r="T695" s="357"/>
      <c r="U695" s="357"/>
      <c r="V695" s="357"/>
      <c r="W695" s="357"/>
      <c r="X695" s="357"/>
      <c r="Y695" s="357"/>
      <c r="Z695" s="357"/>
      <c r="AA695" s="357"/>
      <c r="AB695" s="357"/>
      <c r="AC695" s="357"/>
      <c r="AD695" s="357"/>
      <c r="AE695" s="357"/>
      <c r="AF695" s="357"/>
      <c r="AG695" s="357"/>
      <c r="AH695" s="357"/>
      <c r="AI695" s="357"/>
      <c r="AJ695" s="357"/>
      <c r="AK695" s="357"/>
      <c r="AL695" s="357"/>
      <c r="AM695" s="357"/>
      <c r="AN695" s="357"/>
      <c r="AO695" s="357"/>
      <c r="AP695" s="357"/>
      <c r="AQ695" s="357"/>
    </row>
    <row r="696" spans="1:43" ht="9.75" customHeight="1">
      <c r="A696" s="202"/>
      <c r="B696" s="202"/>
      <c r="C696" s="202"/>
      <c r="D696" s="202"/>
      <c r="E696" s="347"/>
      <c r="F696" s="347"/>
      <c r="G696" s="357"/>
      <c r="H696" s="357"/>
      <c r="I696" s="357"/>
      <c r="J696" s="357"/>
      <c r="K696" s="357"/>
      <c r="L696" s="357"/>
      <c r="M696" s="357"/>
      <c r="N696" s="357"/>
      <c r="O696" s="357"/>
      <c r="P696" s="357"/>
      <c r="Q696" s="357"/>
      <c r="R696" s="357"/>
      <c r="S696" s="357"/>
      <c r="T696" s="357"/>
      <c r="U696" s="357"/>
      <c r="V696" s="357"/>
      <c r="W696" s="357"/>
      <c r="X696" s="357"/>
      <c r="Y696" s="357"/>
      <c r="Z696" s="357"/>
      <c r="AA696" s="357"/>
      <c r="AB696" s="357"/>
      <c r="AC696" s="357"/>
      <c r="AD696" s="357"/>
      <c r="AE696" s="357"/>
      <c r="AF696" s="357"/>
      <c r="AG696" s="357"/>
      <c r="AH696" s="357"/>
      <c r="AI696" s="357"/>
      <c r="AJ696" s="357"/>
      <c r="AK696" s="357"/>
      <c r="AL696" s="357"/>
      <c r="AM696" s="357"/>
      <c r="AN696" s="357"/>
      <c r="AO696" s="357"/>
      <c r="AP696" s="357"/>
      <c r="AQ696" s="357"/>
    </row>
    <row r="697" spans="1:43" ht="9.75" customHeight="1">
      <c r="A697" s="202"/>
      <c r="B697" s="202"/>
      <c r="C697" s="202"/>
      <c r="D697" s="202"/>
      <c r="E697" s="347"/>
      <c r="F697" s="347"/>
      <c r="G697" s="357"/>
      <c r="H697" s="357"/>
      <c r="I697" s="357"/>
      <c r="J697" s="357"/>
      <c r="K697" s="357"/>
      <c r="L697" s="357"/>
      <c r="M697" s="357"/>
      <c r="N697" s="357"/>
      <c r="O697" s="357"/>
      <c r="P697" s="357"/>
      <c r="Q697" s="357"/>
      <c r="R697" s="357"/>
      <c r="S697" s="357"/>
      <c r="T697" s="357"/>
      <c r="U697" s="357"/>
      <c r="V697" s="357"/>
      <c r="W697" s="357"/>
      <c r="X697" s="357"/>
      <c r="Y697" s="357"/>
      <c r="Z697" s="357"/>
      <c r="AA697" s="357"/>
      <c r="AB697" s="357"/>
      <c r="AC697" s="357"/>
      <c r="AD697" s="357"/>
      <c r="AE697" s="357"/>
      <c r="AF697" s="357"/>
      <c r="AG697" s="357"/>
      <c r="AH697" s="357"/>
      <c r="AI697" s="357"/>
      <c r="AJ697" s="357"/>
      <c r="AK697" s="357"/>
      <c r="AL697" s="357"/>
      <c r="AM697" s="357"/>
      <c r="AN697" s="357"/>
      <c r="AO697" s="357"/>
      <c r="AP697" s="357"/>
      <c r="AQ697" s="357"/>
    </row>
    <row r="698" spans="1:43" ht="9.75" customHeight="1">
      <c r="A698" s="202"/>
      <c r="B698" s="202"/>
      <c r="C698" s="202"/>
      <c r="D698" s="202"/>
      <c r="E698" s="347"/>
      <c r="F698" s="347"/>
      <c r="G698" s="357"/>
      <c r="H698" s="357"/>
      <c r="I698" s="357"/>
      <c r="J698" s="357"/>
      <c r="K698" s="357"/>
      <c r="L698" s="357"/>
      <c r="M698" s="357"/>
      <c r="N698" s="357"/>
      <c r="O698" s="357"/>
      <c r="P698" s="357"/>
      <c r="Q698" s="357"/>
      <c r="R698" s="357"/>
      <c r="S698" s="357"/>
      <c r="T698" s="357"/>
      <c r="U698" s="357"/>
      <c r="V698" s="357"/>
      <c r="W698" s="357"/>
      <c r="X698" s="357"/>
      <c r="Y698" s="357"/>
      <c r="Z698" s="357"/>
      <c r="AA698" s="357"/>
      <c r="AB698" s="357"/>
      <c r="AC698" s="357"/>
      <c r="AD698" s="357"/>
      <c r="AE698" s="357"/>
      <c r="AF698" s="357"/>
      <c r="AG698" s="357"/>
      <c r="AH698" s="357"/>
      <c r="AI698" s="357"/>
      <c r="AJ698" s="357"/>
      <c r="AK698" s="357"/>
      <c r="AL698" s="357"/>
      <c r="AM698" s="357"/>
      <c r="AN698" s="357"/>
      <c r="AO698" s="357"/>
      <c r="AP698" s="357"/>
      <c r="AQ698" s="357"/>
    </row>
    <row r="699" spans="1:43" ht="9.75" customHeight="1">
      <c r="A699" s="202"/>
      <c r="B699" s="202"/>
      <c r="C699" s="202"/>
      <c r="D699" s="202"/>
      <c r="E699" s="347"/>
      <c r="F699" s="347"/>
      <c r="G699" s="357"/>
      <c r="H699" s="357"/>
      <c r="I699" s="357"/>
      <c r="J699" s="357"/>
      <c r="K699" s="357"/>
      <c r="L699" s="357"/>
      <c r="M699" s="357"/>
      <c r="N699" s="357"/>
      <c r="O699" s="357"/>
      <c r="P699" s="357"/>
      <c r="Q699" s="357"/>
      <c r="R699" s="357"/>
      <c r="S699" s="357"/>
      <c r="T699" s="357"/>
      <c r="U699" s="357"/>
      <c r="V699" s="357"/>
      <c r="W699" s="357"/>
      <c r="X699" s="357"/>
      <c r="Y699" s="357"/>
      <c r="Z699" s="357"/>
      <c r="AA699" s="357"/>
      <c r="AB699" s="357"/>
      <c r="AC699" s="357"/>
      <c r="AD699" s="357"/>
      <c r="AE699" s="357"/>
      <c r="AF699" s="357"/>
      <c r="AG699" s="357"/>
      <c r="AH699" s="357"/>
      <c r="AI699" s="357"/>
      <c r="AJ699" s="357"/>
      <c r="AK699" s="357"/>
      <c r="AL699" s="357"/>
      <c r="AM699" s="357"/>
      <c r="AN699" s="357"/>
      <c r="AO699" s="357"/>
      <c r="AP699" s="357"/>
      <c r="AQ699" s="357"/>
    </row>
    <row r="700" spans="1:43" ht="9.75" customHeight="1">
      <c r="A700" s="202"/>
      <c r="B700" s="202"/>
      <c r="C700" s="202"/>
      <c r="D700" s="202"/>
      <c r="E700" s="347"/>
      <c r="F700" s="347"/>
      <c r="G700" s="357"/>
      <c r="H700" s="357"/>
      <c r="I700" s="357"/>
      <c r="J700" s="357"/>
      <c r="K700" s="357"/>
      <c r="L700" s="357"/>
      <c r="M700" s="357"/>
      <c r="N700" s="357"/>
      <c r="O700" s="357"/>
      <c r="P700" s="357"/>
      <c r="Q700" s="357"/>
      <c r="R700" s="357"/>
      <c r="S700" s="357"/>
      <c r="T700" s="357"/>
      <c r="U700" s="357"/>
      <c r="V700" s="357"/>
      <c r="W700" s="357"/>
      <c r="X700" s="357"/>
      <c r="Y700" s="357"/>
      <c r="Z700" s="357"/>
      <c r="AA700" s="357"/>
      <c r="AB700" s="357"/>
      <c r="AC700" s="357"/>
      <c r="AD700" s="357"/>
      <c r="AE700" s="357"/>
      <c r="AF700" s="357"/>
      <c r="AG700" s="357"/>
      <c r="AH700" s="357"/>
      <c r="AI700" s="357"/>
      <c r="AJ700" s="357"/>
      <c r="AK700" s="357"/>
      <c r="AL700" s="357"/>
      <c r="AM700" s="357"/>
      <c r="AN700" s="357"/>
      <c r="AO700" s="357"/>
      <c r="AP700" s="357"/>
      <c r="AQ700" s="357"/>
    </row>
    <row r="701" spans="1:43" ht="9.75" customHeight="1">
      <c r="A701" s="202"/>
      <c r="B701" s="202"/>
      <c r="C701" s="202"/>
      <c r="D701" s="202"/>
      <c r="E701" s="347"/>
      <c r="F701" s="347"/>
      <c r="G701" s="357"/>
      <c r="H701" s="357"/>
      <c r="I701" s="357"/>
      <c r="J701" s="357"/>
      <c r="K701" s="357"/>
      <c r="L701" s="357"/>
      <c r="M701" s="357"/>
      <c r="N701" s="357"/>
      <c r="O701" s="357"/>
      <c r="P701" s="357"/>
      <c r="Q701" s="357"/>
      <c r="R701" s="357"/>
      <c r="S701" s="357"/>
      <c r="T701" s="357"/>
      <c r="U701" s="357"/>
      <c r="V701" s="357"/>
      <c r="W701" s="357"/>
      <c r="X701" s="357"/>
      <c r="Y701" s="357"/>
      <c r="Z701" s="357"/>
      <c r="AA701" s="357"/>
      <c r="AB701" s="357"/>
      <c r="AC701" s="357"/>
      <c r="AD701" s="357"/>
      <c r="AE701" s="357"/>
      <c r="AF701" s="357"/>
      <c r="AG701" s="357"/>
      <c r="AH701" s="357"/>
      <c r="AI701" s="357"/>
      <c r="AJ701" s="357"/>
      <c r="AK701" s="357"/>
      <c r="AL701" s="357"/>
      <c r="AM701" s="357"/>
      <c r="AN701" s="357"/>
      <c r="AO701" s="357"/>
      <c r="AP701" s="357"/>
      <c r="AQ701" s="357"/>
    </row>
    <row r="702" spans="1:43" ht="9.75" customHeight="1">
      <c r="A702" s="202"/>
      <c r="B702" s="202"/>
      <c r="C702" s="202"/>
      <c r="D702" s="202"/>
      <c r="E702" s="347"/>
      <c r="F702" s="347"/>
      <c r="G702" s="357"/>
      <c r="H702" s="357"/>
      <c r="I702" s="357"/>
      <c r="J702" s="357"/>
      <c r="K702" s="357"/>
      <c r="L702" s="357"/>
      <c r="M702" s="357"/>
      <c r="N702" s="357"/>
      <c r="O702" s="357"/>
      <c r="P702" s="357"/>
      <c r="Q702" s="357"/>
      <c r="R702" s="357"/>
      <c r="S702" s="357"/>
      <c r="T702" s="357"/>
      <c r="U702" s="357"/>
      <c r="V702" s="357"/>
      <c r="W702" s="357"/>
      <c r="X702" s="357"/>
      <c r="Y702" s="357"/>
      <c r="Z702" s="357"/>
      <c r="AA702" s="357"/>
      <c r="AB702" s="357"/>
      <c r="AC702" s="357"/>
      <c r="AD702" s="357"/>
      <c r="AE702" s="357"/>
      <c r="AF702" s="357"/>
      <c r="AG702" s="357"/>
      <c r="AH702" s="357"/>
      <c r="AI702" s="357"/>
      <c r="AJ702" s="357"/>
      <c r="AK702" s="357"/>
      <c r="AL702" s="357"/>
      <c r="AM702" s="357"/>
      <c r="AN702" s="357"/>
      <c r="AO702" s="357"/>
      <c r="AP702" s="357"/>
      <c r="AQ702" s="357"/>
    </row>
    <row r="703" spans="1:43" ht="9.75" customHeight="1">
      <c r="A703" s="202"/>
      <c r="B703" s="202"/>
      <c r="C703" s="202"/>
      <c r="D703" s="202"/>
      <c r="E703" s="347"/>
      <c r="F703" s="347"/>
      <c r="G703" s="357"/>
      <c r="H703" s="357"/>
      <c r="I703" s="357"/>
      <c r="J703" s="357"/>
      <c r="K703" s="357"/>
      <c r="L703" s="357"/>
      <c r="M703" s="357"/>
      <c r="N703" s="357"/>
      <c r="O703" s="357"/>
      <c r="P703" s="357"/>
      <c r="Q703" s="357"/>
      <c r="R703" s="357"/>
      <c r="S703" s="357"/>
      <c r="T703" s="357"/>
      <c r="U703" s="357"/>
      <c r="V703" s="357"/>
      <c r="W703" s="357"/>
      <c r="X703" s="357"/>
      <c r="Y703" s="357"/>
      <c r="Z703" s="357"/>
      <c r="AA703" s="357"/>
      <c r="AB703" s="357"/>
      <c r="AC703" s="357"/>
      <c r="AD703" s="357"/>
      <c r="AE703" s="357"/>
      <c r="AF703" s="357"/>
      <c r="AG703" s="357"/>
      <c r="AH703" s="357"/>
      <c r="AI703" s="357"/>
      <c r="AJ703" s="357"/>
      <c r="AK703" s="357"/>
      <c r="AL703" s="357"/>
      <c r="AM703" s="357"/>
      <c r="AN703" s="357"/>
      <c r="AO703" s="357"/>
      <c r="AP703" s="357"/>
      <c r="AQ703" s="357"/>
    </row>
    <row r="704" spans="1:43" ht="9.75" customHeight="1">
      <c r="A704" s="202"/>
      <c r="B704" s="202"/>
      <c r="C704" s="202"/>
      <c r="D704" s="202"/>
      <c r="E704" s="347"/>
      <c r="F704" s="347"/>
      <c r="G704" s="357"/>
      <c r="H704" s="357"/>
      <c r="I704" s="357"/>
      <c r="J704" s="357"/>
      <c r="K704" s="357"/>
      <c r="L704" s="357"/>
      <c r="M704" s="357"/>
      <c r="N704" s="357"/>
      <c r="O704" s="357"/>
      <c r="P704" s="357"/>
      <c r="Q704" s="357"/>
      <c r="R704" s="357"/>
      <c r="S704" s="357"/>
      <c r="T704" s="357"/>
      <c r="U704" s="357"/>
      <c r="V704" s="357"/>
      <c r="W704" s="357"/>
      <c r="X704" s="357"/>
      <c r="Y704" s="357"/>
      <c r="Z704" s="357"/>
      <c r="AA704" s="357"/>
      <c r="AB704" s="357"/>
      <c r="AC704" s="357"/>
      <c r="AD704" s="357"/>
      <c r="AE704" s="357"/>
      <c r="AF704" s="357"/>
      <c r="AG704" s="357"/>
      <c r="AH704" s="357"/>
      <c r="AI704" s="357"/>
      <c r="AJ704" s="357"/>
      <c r="AK704" s="357"/>
      <c r="AL704" s="357"/>
      <c r="AM704" s="357"/>
      <c r="AN704" s="357"/>
      <c r="AO704" s="357"/>
      <c r="AP704" s="357"/>
      <c r="AQ704" s="357"/>
    </row>
    <row r="705" spans="1:43" ht="9.75" customHeight="1">
      <c r="A705" s="202"/>
      <c r="B705" s="202"/>
      <c r="C705" s="202"/>
      <c r="D705" s="202"/>
      <c r="E705" s="347"/>
      <c r="F705" s="347"/>
      <c r="G705" s="357"/>
      <c r="H705" s="357"/>
      <c r="I705" s="357"/>
      <c r="J705" s="357"/>
      <c r="K705" s="357"/>
      <c r="L705" s="357"/>
      <c r="M705" s="357"/>
      <c r="N705" s="357"/>
      <c r="O705" s="357"/>
      <c r="P705" s="357"/>
      <c r="Q705" s="357"/>
      <c r="R705" s="357"/>
      <c r="S705" s="357"/>
      <c r="T705" s="357"/>
      <c r="U705" s="357"/>
      <c r="V705" s="357"/>
      <c r="W705" s="357"/>
      <c r="X705" s="357"/>
      <c r="Y705" s="357"/>
      <c r="Z705" s="357"/>
      <c r="AA705" s="357"/>
      <c r="AB705" s="357"/>
      <c r="AC705" s="357"/>
      <c r="AD705" s="357"/>
      <c r="AE705" s="357"/>
      <c r="AF705" s="357"/>
      <c r="AG705" s="357"/>
      <c r="AH705" s="357"/>
      <c r="AI705" s="357"/>
      <c r="AJ705" s="357"/>
      <c r="AK705" s="357"/>
      <c r="AL705" s="357"/>
      <c r="AM705" s="357"/>
      <c r="AN705" s="357"/>
      <c r="AO705" s="357"/>
      <c r="AP705" s="357"/>
      <c r="AQ705" s="357"/>
    </row>
    <row r="706" spans="1:43" ht="9.75" customHeight="1">
      <c r="A706" s="202"/>
      <c r="B706" s="202"/>
      <c r="C706" s="202"/>
      <c r="D706" s="202"/>
      <c r="E706" s="347"/>
      <c r="F706" s="347"/>
      <c r="G706" s="357"/>
      <c r="H706" s="357"/>
      <c r="I706" s="357"/>
      <c r="J706" s="357"/>
      <c r="K706" s="357"/>
      <c r="L706" s="357"/>
      <c r="M706" s="357"/>
      <c r="N706" s="357"/>
      <c r="O706" s="357"/>
      <c r="P706" s="357"/>
      <c r="Q706" s="357"/>
      <c r="R706" s="357"/>
      <c r="S706" s="357"/>
      <c r="T706" s="357"/>
      <c r="U706" s="357"/>
      <c r="V706" s="357"/>
      <c r="W706" s="357"/>
      <c r="X706" s="357"/>
      <c r="Y706" s="357"/>
      <c r="Z706" s="357"/>
      <c r="AA706" s="357"/>
      <c r="AB706" s="357"/>
      <c r="AC706" s="357"/>
      <c r="AD706" s="357"/>
      <c r="AE706" s="357"/>
      <c r="AF706" s="357"/>
      <c r="AG706" s="357"/>
      <c r="AH706" s="357"/>
      <c r="AI706" s="357"/>
      <c r="AJ706" s="357"/>
      <c r="AK706" s="357"/>
      <c r="AL706" s="357"/>
      <c r="AM706" s="357"/>
      <c r="AN706" s="357"/>
      <c r="AO706" s="357"/>
      <c r="AP706" s="357"/>
      <c r="AQ706" s="357"/>
    </row>
    <row r="707" spans="1:43" ht="9.75" customHeight="1">
      <c r="A707" s="202"/>
      <c r="B707" s="202"/>
      <c r="C707" s="202"/>
      <c r="D707" s="202"/>
      <c r="E707" s="347"/>
      <c r="F707" s="347"/>
      <c r="G707" s="357"/>
      <c r="H707" s="357"/>
      <c r="I707" s="357"/>
      <c r="J707" s="357"/>
      <c r="K707" s="357"/>
      <c r="L707" s="357"/>
      <c r="M707" s="357"/>
      <c r="N707" s="357"/>
      <c r="O707" s="357"/>
      <c r="P707" s="357"/>
      <c r="Q707" s="357"/>
      <c r="R707" s="357"/>
      <c r="S707" s="357"/>
      <c r="T707" s="357"/>
      <c r="U707" s="357"/>
      <c r="V707" s="357"/>
      <c r="W707" s="357"/>
      <c r="X707" s="357"/>
      <c r="Y707" s="357"/>
      <c r="Z707" s="357"/>
      <c r="AA707" s="357"/>
      <c r="AB707" s="357"/>
      <c r="AC707" s="357"/>
      <c r="AD707" s="357"/>
      <c r="AE707" s="357"/>
      <c r="AF707" s="357"/>
      <c r="AG707" s="357"/>
      <c r="AH707" s="357"/>
      <c r="AI707" s="357"/>
      <c r="AJ707" s="357"/>
      <c r="AK707" s="357"/>
      <c r="AL707" s="357"/>
      <c r="AM707" s="357"/>
      <c r="AN707" s="357"/>
      <c r="AO707" s="357"/>
      <c r="AP707" s="357"/>
      <c r="AQ707" s="357"/>
    </row>
    <row r="708" spans="1:43" ht="9.75" customHeight="1">
      <c r="A708" s="202"/>
      <c r="B708" s="202"/>
      <c r="C708" s="202"/>
      <c r="D708" s="202"/>
      <c r="E708" s="347"/>
      <c r="F708" s="347"/>
      <c r="G708" s="357"/>
      <c r="H708" s="357"/>
      <c r="I708" s="357"/>
      <c r="J708" s="357"/>
      <c r="K708" s="357"/>
      <c r="L708" s="357"/>
      <c r="M708" s="357"/>
      <c r="N708" s="357"/>
      <c r="O708" s="357"/>
      <c r="P708" s="357"/>
      <c r="Q708" s="357"/>
      <c r="R708" s="357"/>
      <c r="S708" s="357"/>
      <c r="T708" s="357"/>
      <c r="U708" s="357"/>
      <c r="V708" s="357"/>
      <c r="W708" s="357"/>
      <c r="X708" s="357"/>
      <c r="Y708" s="357"/>
      <c r="Z708" s="357"/>
      <c r="AA708" s="357"/>
      <c r="AB708" s="357"/>
      <c r="AC708" s="357"/>
      <c r="AD708" s="357"/>
      <c r="AE708" s="357"/>
      <c r="AF708" s="357"/>
      <c r="AG708" s="357"/>
      <c r="AH708" s="357"/>
      <c r="AI708" s="357"/>
      <c r="AJ708" s="357"/>
      <c r="AK708" s="357"/>
      <c r="AL708" s="357"/>
      <c r="AM708" s="357"/>
      <c r="AN708" s="357"/>
      <c r="AO708" s="357"/>
      <c r="AP708" s="357"/>
      <c r="AQ708" s="357"/>
    </row>
    <row r="709" spans="1:43" ht="9.75" customHeight="1">
      <c r="A709" s="202"/>
      <c r="B709" s="202"/>
      <c r="C709" s="202"/>
      <c r="D709" s="202"/>
      <c r="E709" s="347"/>
      <c r="F709" s="347"/>
      <c r="G709" s="357"/>
      <c r="H709" s="357"/>
      <c r="I709" s="357"/>
      <c r="J709" s="357"/>
      <c r="K709" s="357"/>
      <c r="L709" s="357"/>
      <c r="M709" s="357"/>
      <c r="N709" s="357"/>
      <c r="O709" s="357"/>
      <c r="P709" s="357"/>
      <c r="Q709" s="357"/>
      <c r="R709" s="357"/>
      <c r="S709" s="357"/>
      <c r="T709" s="357"/>
      <c r="U709" s="357"/>
      <c r="V709" s="357"/>
      <c r="W709" s="357"/>
      <c r="X709" s="357"/>
      <c r="Y709" s="357"/>
      <c r="Z709" s="357"/>
      <c r="AA709" s="357"/>
      <c r="AB709" s="357"/>
      <c r="AC709" s="357"/>
      <c r="AD709" s="357"/>
      <c r="AE709" s="357"/>
      <c r="AF709" s="357"/>
      <c r="AG709" s="357"/>
      <c r="AH709" s="357"/>
      <c r="AI709" s="357"/>
      <c r="AJ709" s="357"/>
      <c r="AK709" s="357"/>
      <c r="AL709" s="357"/>
      <c r="AM709" s="357"/>
      <c r="AN709" s="357"/>
      <c r="AO709" s="357"/>
      <c r="AP709" s="357"/>
      <c r="AQ709" s="357"/>
    </row>
    <row r="710" spans="1:43" ht="9.75" customHeight="1">
      <c r="A710" s="202"/>
      <c r="B710" s="202"/>
      <c r="C710" s="202"/>
      <c r="D710" s="202"/>
      <c r="E710" s="347"/>
      <c r="F710" s="347"/>
      <c r="G710" s="357"/>
      <c r="H710" s="357"/>
      <c r="I710" s="357"/>
      <c r="J710" s="357"/>
      <c r="K710" s="357"/>
      <c r="L710" s="357"/>
      <c r="M710" s="357"/>
      <c r="N710" s="357"/>
      <c r="O710" s="357"/>
      <c r="P710" s="357"/>
      <c r="Q710" s="357"/>
      <c r="R710" s="357"/>
      <c r="S710" s="357"/>
      <c r="T710" s="357"/>
      <c r="U710" s="357"/>
      <c r="V710" s="357"/>
      <c r="W710" s="357"/>
      <c r="X710" s="357"/>
      <c r="Y710" s="357"/>
      <c r="Z710" s="357"/>
      <c r="AA710" s="357"/>
      <c r="AB710" s="357"/>
      <c r="AC710" s="357"/>
      <c r="AD710" s="357"/>
      <c r="AE710" s="357"/>
      <c r="AF710" s="357"/>
      <c r="AG710" s="357"/>
      <c r="AH710" s="357"/>
      <c r="AI710" s="357"/>
      <c r="AJ710" s="357"/>
      <c r="AK710" s="357"/>
      <c r="AL710" s="357"/>
      <c r="AM710" s="357"/>
      <c r="AN710" s="357"/>
      <c r="AO710" s="357"/>
      <c r="AP710" s="357"/>
      <c r="AQ710" s="357"/>
    </row>
    <row r="711" spans="1:43" ht="9.75" customHeight="1">
      <c r="A711" s="202"/>
      <c r="B711" s="202"/>
      <c r="C711" s="202"/>
      <c r="D711" s="202"/>
      <c r="E711" s="347"/>
      <c r="F711" s="347"/>
      <c r="G711" s="357"/>
      <c r="H711" s="357"/>
      <c r="I711" s="357"/>
      <c r="J711" s="357"/>
      <c r="K711" s="357"/>
      <c r="L711" s="357"/>
      <c r="M711" s="357"/>
      <c r="N711" s="357"/>
      <c r="O711" s="357"/>
      <c r="P711" s="357"/>
      <c r="Q711" s="357"/>
      <c r="R711" s="357"/>
      <c r="S711" s="357"/>
      <c r="T711" s="357"/>
      <c r="U711" s="357"/>
      <c r="V711" s="357"/>
      <c r="W711" s="357"/>
      <c r="X711" s="357"/>
      <c r="Y711" s="357"/>
      <c r="Z711" s="357"/>
      <c r="AA711" s="357"/>
      <c r="AB711" s="357"/>
      <c r="AC711" s="357"/>
      <c r="AD711" s="357"/>
      <c r="AE711" s="357"/>
      <c r="AF711" s="357"/>
      <c r="AG711" s="357"/>
      <c r="AH711" s="357"/>
      <c r="AI711" s="357"/>
      <c r="AJ711" s="357"/>
      <c r="AK711" s="357"/>
      <c r="AL711" s="357"/>
      <c r="AM711" s="357"/>
      <c r="AN711" s="357"/>
      <c r="AO711" s="357"/>
      <c r="AP711" s="357"/>
      <c r="AQ711" s="357"/>
    </row>
    <row r="712" spans="1:43" ht="9.75" customHeight="1">
      <c r="A712" s="202"/>
      <c r="B712" s="202"/>
      <c r="C712" s="202"/>
      <c r="D712" s="202"/>
      <c r="E712" s="347"/>
      <c r="F712" s="347"/>
      <c r="G712" s="357"/>
      <c r="H712" s="357"/>
      <c r="I712" s="357"/>
      <c r="J712" s="357"/>
      <c r="K712" s="357"/>
      <c r="L712" s="357"/>
      <c r="M712" s="357"/>
      <c r="N712" s="357"/>
      <c r="O712" s="357"/>
      <c r="P712" s="357"/>
      <c r="Q712" s="357"/>
      <c r="R712" s="357"/>
      <c r="S712" s="357"/>
      <c r="T712" s="357"/>
      <c r="U712" s="357"/>
      <c r="V712" s="357"/>
      <c r="W712" s="357"/>
      <c r="X712" s="357"/>
      <c r="Y712" s="357"/>
      <c r="Z712" s="357"/>
      <c r="AA712" s="357"/>
      <c r="AB712" s="357"/>
      <c r="AC712" s="357"/>
      <c r="AD712" s="357"/>
      <c r="AE712" s="357"/>
      <c r="AF712" s="357"/>
      <c r="AG712" s="357"/>
      <c r="AH712" s="357"/>
      <c r="AI712" s="357"/>
      <c r="AJ712" s="357"/>
      <c r="AK712" s="357"/>
      <c r="AL712" s="357"/>
      <c r="AM712" s="357"/>
      <c r="AN712" s="357"/>
      <c r="AO712" s="357"/>
      <c r="AP712" s="357"/>
      <c r="AQ712" s="357"/>
    </row>
    <row r="713" spans="1:43" ht="9.75" customHeight="1">
      <c r="A713" s="202"/>
      <c r="B713" s="202"/>
      <c r="C713" s="202"/>
      <c r="D713" s="202"/>
      <c r="E713" s="347"/>
      <c r="F713" s="347"/>
      <c r="G713" s="357"/>
      <c r="H713" s="357"/>
      <c r="I713" s="357"/>
      <c r="J713" s="357"/>
      <c r="K713" s="357"/>
      <c r="L713" s="357"/>
      <c r="M713" s="357"/>
      <c r="N713" s="357"/>
      <c r="O713" s="357"/>
      <c r="P713" s="357"/>
      <c r="Q713" s="357"/>
      <c r="R713" s="357"/>
      <c r="S713" s="357"/>
      <c r="T713" s="357"/>
      <c r="U713" s="357"/>
      <c r="V713" s="357"/>
      <c r="W713" s="357"/>
      <c r="X713" s="357"/>
      <c r="Y713" s="357"/>
      <c r="Z713" s="357"/>
      <c r="AA713" s="357"/>
      <c r="AB713" s="357"/>
      <c r="AC713" s="357"/>
      <c r="AD713" s="357"/>
      <c r="AE713" s="357"/>
      <c r="AF713" s="357"/>
      <c r="AG713" s="357"/>
      <c r="AH713" s="357"/>
      <c r="AI713" s="357"/>
      <c r="AJ713" s="357"/>
      <c r="AK713" s="357"/>
      <c r="AL713" s="357"/>
      <c r="AM713" s="357"/>
      <c r="AN713" s="357"/>
      <c r="AO713" s="357"/>
      <c r="AP713" s="357"/>
      <c r="AQ713" s="357"/>
    </row>
    <row r="714" spans="1:43" ht="9.75" customHeight="1">
      <c r="A714" s="202"/>
      <c r="B714" s="202"/>
      <c r="C714" s="202"/>
      <c r="D714" s="202"/>
      <c r="E714" s="347"/>
      <c r="F714" s="347"/>
      <c r="G714" s="357"/>
      <c r="H714" s="357"/>
      <c r="I714" s="357"/>
      <c r="J714" s="357"/>
      <c r="K714" s="357"/>
      <c r="L714" s="357"/>
      <c r="M714" s="357"/>
      <c r="N714" s="357"/>
      <c r="O714" s="357"/>
      <c r="P714" s="357"/>
      <c r="Q714" s="357"/>
      <c r="R714" s="357"/>
      <c r="S714" s="357"/>
      <c r="T714" s="357"/>
      <c r="U714" s="357"/>
      <c r="V714" s="357"/>
      <c r="W714" s="357"/>
      <c r="X714" s="357"/>
      <c r="Y714" s="357"/>
      <c r="Z714" s="357"/>
      <c r="AA714" s="357"/>
      <c r="AB714" s="357"/>
      <c r="AC714" s="357"/>
      <c r="AD714" s="357"/>
      <c r="AE714" s="357"/>
      <c r="AF714" s="357"/>
      <c r="AG714" s="357"/>
      <c r="AH714" s="357"/>
      <c r="AI714" s="357"/>
      <c r="AJ714" s="357"/>
      <c r="AK714" s="357"/>
      <c r="AL714" s="357"/>
      <c r="AM714" s="357"/>
      <c r="AN714" s="357"/>
      <c r="AO714" s="357"/>
      <c r="AP714" s="357"/>
      <c r="AQ714" s="357"/>
    </row>
    <row r="715" spans="1:43" ht="9.75" customHeight="1">
      <c r="A715" s="202"/>
      <c r="B715" s="202"/>
      <c r="C715" s="202"/>
      <c r="D715" s="202"/>
      <c r="E715" s="347"/>
      <c r="F715" s="347"/>
      <c r="G715" s="357"/>
      <c r="H715" s="357"/>
      <c r="I715" s="357"/>
      <c r="J715" s="357"/>
      <c r="K715" s="357"/>
      <c r="L715" s="357"/>
      <c r="M715" s="357"/>
      <c r="N715" s="357"/>
      <c r="O715" s="357"/>
      <c r="P715" s="357"/>
      <c r="Q715" s="357"/>
      <c r="R715" s="357"/>
      <c r="S715" s="357"/>
      <c r="T715" s="357"/>
      <c r="U715" s="357"/>
      <c r="V715" s="357"/>
      <c r="W715" s="357"/>
      <c r="X715" s="357"/>
      <c r="Y715" s="357"/>
      <c r="Z715" s="357"/>
      <c r="AA715" s="357"/>
      <c r="AB715" s="357"/>
      <c r="AC715" s="357"/>
      <c r="AD715" s="357"/>
      <c r="AE715" s="357"/>
      <c r="AF715" s="357"/>
      <c r="AG715" s="357"/>
      <c r="AH715" s="357"/>
      <c r="AI715" s="357"/>
      <c r="AJ715" s="357"/>
      <c r="AK715" s="357"/>
      <c r="AL715" s="357"/>
      <c r="AM715" s="357"/>
      <c r="AN715" s="357"/>
      <c r="AO715" s="357"/>
      <c r="AP715" s="357"/>
      <c r="AQ715" s="357"/>
    </row>
    <row r="716" spans="1:43" ht="9.75" customHeight="1">
      <c r="A716" s="202"/>
      <c r="B716" s="202"/>
      <c r="C716" s="202"/>
      <c r="D716" s="202"/>
      <c r="E716" s="347"/>
      <c r="F716" s="347"/>
      <c r="G716" s="357"/>
      <c r="H716" s="357"/>
      <c r="I716" s="357"/>
      <c r="J716" s="357"/>
      <c r="K716" s="357"/>
      <c r="L716" s="357"/>
      <c r="M716" s="357"/>
      <c r="N716" s="357"/>
      <c r="O716" s="357"/>
      <c r="P716" s="357"/>
      <c r="Q716" s="357"/>
      <c r="R716" s="357"/>
      <c r="S716" s="357"/>
      <c r="T716" s="357"/>
      <c r="U716" s="357"/>
      <c r="V716" s="357"/>
      <c r="W716" s="357"/>
      <c r="X716" s="357"/>
      <c r="Y716" s="357"/>
      <c r="Z716" s="357"/>
      <c r="AA716" s="357"/>
      <c r="AB716" s="357"/>
      <c r="AC716" s="357"/>
      <c r="AD716" s="357"/>
      <c r="AE716" s="357"/>
      <c r="AF716" s="357"/>
      <c r="AG716" s="357"/>
      <c r="AH716" s="357"/>
      <c r="AI716" s="357"/>
      <c r="AJ716" s="357"/>
      <c r="AK716" s="357"/>
      <c r="AL716" s="357"/>
      <c r="AM716" s="357"/>
      <c r="AN716" s="357"/>
      <c r="AO716" s="357"/>
      <c r="AP716" s="357"/>
      <c r="AQ716" s="357"/>
    </row>
    <row r="717" spans="1:43" ht="9.75" customHeight="1">
      <c r="A717" s="202"/>
      <c r="B717" s="202"/>
      <c r="C717" s="202"/>
      <c r="D717" s="202"/>
      <c r="E717" s="347"/>
      <c r="F717" s="347"/>
      <c r="G717" s="357"/>
      <c r="H717" s="357"/>
      <c r="I717" s="357"/>
      <c r="J717" s="357"/>
      <c r="K717" s="357"/>
      <c r="L717" s="357"/>
      <c r="M717" s="357"/>
      <c r="N717" s="357"/>
      <c r="O717" s="357"/>
      <c r="P717" s="357"/>
      <c r="Q717" s="357"/>
      <c r="R717" s="357"/>
      <c r="S717" s="357"/>
      <c r="T717" s="357"/>
      <c r="U717" s="357"/>
      <c r="V717" s="357"/>
      <c r="W717" s="357"/>
      <c r="X717" s="357"/>
      <c r="Y717" s="357"/>
      <c r="Z717" s="357"/>
      <c r="AA717" s="357"/>
      <c r="AB717" s="357"/>
      <c r="AC717" s="357"/>
      <c r="AD717" s="357"/>
      <c r="AE717" s="357"/>
      <c r="AF717" s="357"/>
      <c r="AG717" s="357"/>
      <c r="AH717" s="357"/>
      <c r="AI717" s="357"/>
      <c r="AJ717" s="357"/>
      <c r="AK717" s="357"/>
      <c r="AL717" s="357"/>
      <c r="AM717" s="357"/>
      <c r="AN717" s="357"/>
      <c r="AO717" s="357"/>
      <c r="AP717" s="357"/>
      <c r="AQ717" s="357"/>
    </row>
    <row r="718" spans="1:43" ht="9.75" customHeight="1">
      <c r="A718" s="202"/>
      <c r="B718" s="202"/>
      <c r="C718" s="202"/>
      <c r="D718" s="202"/>
      <c r="E718" s="347"/>
      <c r="F718" s="347"/>
      <c r="G718" s="357"/>
      <c r="H718" s="357"/>
      <c r="I718" s="357"/>
      <c r="J718" s="357"/>
      <c r="K718" s="357"/>
      <c r="L718" s="357"/>
      <c r="M718" s="357"/>
      <c r="N718" s="357"/>
      <c r="O718" s="357"/>
      <c r="P718" s="357"/>
      <c r="Q718" s="357"/>
      <c r="R718" s="357"/>
      <c r="S718" s="357"/>
      <c r="T718" s="357"/>
      <c r="U718" s="357"/>
      <c r="V718" s="357"/>
      <c r="W718" s="357"/>
      <c r="X718" s="357"/>
      <c r="Y718" s="357"/>
      <c r="Z718" s="357"/>
      <c r="AA718" s="357"/>
      <c r="AB718" s="357"/>
      <c r="AC718" s="357"/>
      <c r="AD718" s="357"/>
      <c r="AE718" s="357"/>
      <c r="AF718" s="357"/>
      <c r="AG718" s="357"/>
      <c r="AH718" s="357"/>
      <c r="AI718" s="357"/>
      <c r="AJ718" s="357"/>
      <c r="AK718" s="357"/>
      <c r="AL718" s="357"/>
      <c r="AM718" s="357"/>
      <c r="AN718" s="357"/>
      <c r="AO718" s="357"/>
      <c r="AP718" s="357"/>
      <c r="AQ718" s="357"/>
    </row>
    <row r="719" spans="1:43" ht="9.75" customHeight="1">
      <c r="A719" s="202"/>
      <c r="B719" s="202"/>
      <c r="C719" s="202"/>
      <c r="D719" s="202"/>
      <c r="E719" s="347"/>
      <c r="F719" s="347"/>
      <c r="G719" s="357"/>
      <c r="H719" s="357"/>
      <c r="I719" s="357"/>
      <c r="J719" s="357"/>
      <c r="K719" s="357"/>
      <c r="L719" s="357"/>
      <c r="M719" s="357"/>
      <c r="N719" s="357"/>
      <c r="O719" s="357"/>
      <c r="P719" s="357"/>
      <c r="Q719" s="357"/>
      <c r="R719" s="357"/>
      <c r="S719" s="357"/>
      <c r="T719" s="357"/>
      <c r="U719" s="357"/>
      <c r="V719" s="357"/>
      <c r="W719" s="357"/>
      <c r="X719" s="357"/>
      <c r="Y719" s="357"/>
      <c r="Z719" s="357"/>
      <c r="AA719" s="357"/>
      <c r="AB719" s="357"/>
      <c r="AC719" s="357"/>
      <c r="AD719" s="357"/>
      <c r="AE719" s="357"/>
      <c r="AF719" s="357"/>
      <c r="AG719" s="357"/>
      <c r="AH719" s="357"/>
      <c r="AI719" s="357"/>
      <c r="AJ719" s="357"/>
      <c r="AK719" s="357"/>
      <c r="AL719" s="357"/>
      <c r="AM719" s="357"/>
      <c r="AN719" s="357"/>
      <c r="AO719" s="357"/>
      <c r="AP719" s="357"/>
      <c r="AQ719" s="357"/>
    </row>
    <row r="720" spans="1:43" ht="9.75" customHeight="1">
      <c r="A720" s="202"/>
      <c r="B720" s="202"/>
      <c r="C720" s="202"/>
      <c r="D720" s="202"/>
      <c r="E720" s="347"/>
      <c r="F720" s="347"/>
      <c r="G720" s="357"/>
      <c r="H720" s="357"/>
      <c r="I720" s="357"/>
      <c r="J720" s="357"/>
      <c r="K720" s="357"/>
      <c r="L720" s="357"/>
      <c r="M720" s="357"/>
      <c r="N720" s="357"/>
      <c r="O720" s="357"/>
      <c r="P720" s="357"/>
      <c r="Q720" s="357"/>
      <c r="R720" s="357"/>
      <c r="S720" s="357"/>
      <c r="T720" s="357"/>
      <c r="U720" s="357"/>
      <c r="V720" s="357"/>
      <c r="W720" s="357"/>
      <c r="X720" s="357"/>
      <c r="Y720" s="357"/>
      <c r="Z720" s="357"/>
      <c r="AA720" s="357"/>
      <c r="AB720" s="357"/>
      <c r="AC720" s="357"/>
      <c r="AD720" s="357"/>
      <c r="AE720" s="357"/>
      <c r="AF720" s="357"/>
      <c r="AG720" s="357"/>
      <c r="AH720" s="357"/>
      <c r="AI720" s="357"/>
      <c r="AJ720" s="357"/>
      <c r="AK720" s="357"/>
      <c r="AL720" s="357"/>
      <c r="AM720" s="357"/>
      <c r="AN720" s="357"/>
      <c r="AO720" s="357"/>
      <c r="AP720" s="357"/>
      <c r="AQ720" s="357"/>
    </row>
    <row r="721" spans="1:43" ht="9.75" customHeight="1">
      <c r="A721" s="202"/>
      <c r="B721" s="202"/>
      <c r="C721" s="202"/>
      <c r="D721" s="202"/>
      <c r="E721" s="347"/>
      <c r="F721" s="347"/>
      <c r="G721" s="357"/>
      <c r="H721" s="357"/>
      <c r="I721" s="357"/>
      <c r="J721" s="357"/>
      <c r="K721" s="357"/>
      <c r="L721" s="357"/>
      <c r="M721" s="357"/>
      <c r="N721" s="357"/>
      <c r="O721" s="357"/>
      <c r="P721" s="357"/>
      <c r="Q721" s="357"/>
      <c r="R721" s="357"/>
      <c r="S721" s="357"/>
      <c r="T721" s="357"/>
      <c r="U721" s="357"/>
      <c r="V721" s="357"/>
      <c r="W721" s="357"/>
      <c r="X721" s="357"/>
      <c r="Y721" s="357"/>
      <c r="Z721" s="357"/>
      <c r="AA721" s="357"/>
      <c r="AB721" s="357"/>
      <c r="AC721" s="357"/>
      <c r="AD721" s="357"/>
      <c r="AE721" s="357"/>
      <c r="AF721" s="357"/>
      <c r="AG721" s="357"/>
      <c r="AH721" s="357"/>
      <c r="AI721" s="357"/>
      <c r="AJ721" s="357"/>
      <c r="AK721" s="357"/>
      <c r="AL721" s="357"/>
      <c r="AM721" s="357"/>
      <c r="AN721" s="357"/>
      <c r="AO721" s="357"/>
      <c r="AP721" s="357"/>
      <c r="AQ721" s="357"/>
    </row>
    <row r="722" spans="1:43" ht="9.75" customHeight="1">
      <c r="A722" s="202"/>
      <c r="B722" s="202"/>
      <c r="C722" s="202"/>
      <c r="D722" s="202"/>
      <c r="E722" s="347"/>
      <c r="F722" s="347"/>
      <c r="G722" s="357"/>
      <c r="H722" s="357"/>
      <c r="I722" s="357"/>
      <c r="J722" s="357"/>
      <c r="K722" s="357"/>
      <c r="L722" s="357"/>
      <c r="M722" s="357"/>
      <c r="N722" s="357"/>
      <c r="O722" s="357"/>
      <c r="P722" s="357"/>
      <c r="Q722" s="357"/>
      <c r="R722" s="357"/>
      <c r="S722" s="357"/>
      <c r="T722" s="357"/>
      <c r="U722" s="357"/>
      <c r="V722" s="357"/>
      <c r="W722" s="357"/>
      <c r="X722" s="357"/>
      <c r="Y722" s="357"/>
      <c r="Z722" s="357"/>
      <c r="AA722" s="357"/>
      <c r="AB722" s="357"/>
      <c r="AC722" s="357"/>
      <c r="AD722" s="357"/>
      <c r="AE722" s="357"/>
      <c r="AF722" s="357"/>
      <c r="AG722" s="357"/>
      <c r="AH722" s="357"/>
      <c r="AI722" s="357"/>
      <c r="AJ722" s="357"/>
      <c r="AK722" s="357"/>
      <c r="AL722" s="357"/>
      <c r="AM722" s="357"/>
      <c r="AN722" s="357"/>
      <c r="AO722" s="357"/>
      <c r="AP722" s="357"/>
      <c r="AQ722" s="357"/>
    </row>
    <row r="723" spans="1:43" ht="9.75" customHeight="1">
      <c r="A723" s="202"/>
      <c r="B723" s="202"/>
      <c r="C723" s="202"/>
      <c r="D723" s="202"/>
      <c r="E723" s="347"/>
      <c r="F723" s="347"/>
      <c r="G723" s="357"/>
      <c r="H723" s="357"/>
      <c r="I723" s="357"/>
      <c r="J723" s="357"/>
      <c r="K723" s="357"/>
      <c r="L723" s="357"/>
      <c r="M723" s="357"/>
      <c r="N723" s="357"/>
      <c r="O723" s="357"/>
      <c r="P723" s="357"/>
      <c r="Q723" s="357"/>
      <c r="R723" s="357"/>
      <c r="S723" s="357"/>
      <c r="T723" s="357"/>
      <c r="U723" s="357"/>
      <c r="V723" s="357"/>
      <c r="W723" s="357"/>
      <c r="X723" s="357"/>
      <c r="Y723" s="357"/>
      <c r="Z723" s="357"/>
      <c r="AA723" s="357"/>
      <c r="AB723" s="357"/>
      <c r="AC723" s="357"/>
      <c r="AD723" s="357"/>
      <c r="AE723" s="357"/>
      <c r="AF723" s="357"/>
      <c r="AG723" s="357"/>
      <c r="AH723" s="357"/>
      <c r="AI723" s="357"/>
      <c r="AJ723" s="357"/>
      <c r="AK723" s="357"/>
      <c r="AL723" s="357"/>
      <c r="AM723" s="357"/>
      <c r="AN723" s="357"/>
      <c r="AO723" s="357"/>
      <c r="AP723" s="357"/>
      <c r="AQ723" s="357"/>
    </row>
    <row r="724" spans="1:43" ht="9.75" customHeight="1">
      <c r="A724" s="202"/>
      <c r="B724" s="202"/>
      <c r="C724" s="202"/>
      <c r="D724" s="202"/>
      <c r="E724" s="347"/>
      <c r="F724" s="347"/>
      <c r="G724" s="357"/>
      <c r="H724" s="357"/>
      <c r="I724" s="357"/>
      <c r="J724" s="357"/>
      <c r="K724" s="357"/>
      <c r="L724" s="357"/>
      <c r="M724" s="357"/>
      <c r="N724" s="357"/>
      <c r="O724" s="357"/>
      <c r="P724" s="357"/>
      <c r="Q724" s="357"/>
      <c r="R724" s="357"/>
      <c r="S724" s="357"/>
      <c r="T724" s="357"/>
      <c r="U724" s="357"/>
      <c r="V724" s="357"/>
      <c r="W724" s="357"/>
      <c r="X724" s="357"/>
      <c r="Y724" s="357"/>
      <c r="Z724" s="357"/>
      <c r="AA724" s="357"/>
      <c r="AB724" s="357"/>
      <c r="AC724" s="357"/>
      <c r="AD724" s="357"/>
      <c r="AE724" s="357"/>
      <c r="AF724" s="357"/>
      <c r="AG724" s="357"/>
      <c r="AH724" s="357"/>
      <c r="AI724" s="357"/>
      <c r="AJ724" s="357"/>
      <c r="AK724" s="357"/>
      <c r="AL724" s="357"/>
      <c r="AM724" s="357"/>
      <c r="AN724" s="357"/>
      <c r="AO724" s="357"/>
      <c r="AP724" s="357"/>
      <c r="AQ724" s="357"/>
    </row>
    <row r="725" spans="1:43" ht="9.75" customHeight="1">
      <c r="A725" s="202"/>
      <c r="B725" s="202"/>
      <c r="C725" s="202"/>
      <c r="D725" s="202"/>
      <c r="E725" s="347"/>
      <c r="F725" s="347"/>
      <c r="G725" s="357"/>
      <c r="H725" s="357"/>
      <c r="I725" s="357"/>
      <c r="J725" s="357"/>
      <c r="K725" s="357"/>
      <c r="L725" s="357"/>
      <c r="M725" s="357"/>
      <c r="N725" s="357"/>
      <c r="O725" s="357"/>
      <c r="P725" s="357"/>
      <c r="Q725" s="357"/>
      <c r="R725" s="357"/>
      <c r="S725" s="357"/>
      <c r="T725" s="357"/>
      <c r="U725" s="357"/>
      <c r="V725" s="357"/>
      <c r="W725" s="357"/>
      <c r="X725" s="357"/>
      <c r="Y725" s="357"/>
      <c r="Z725" s="357"/>
      <c r="AA725" s="357"/>
      <c r="AB725" s="357"/>
      <c r="AC725" s="357"/>
      <c r="AD725" s="357"/>
      <c r="AE725" s="357"/>
      <c r="AF725" s="357"/>
      <c r="AG725" s="357"/>
      <c r="AH725" s="357"/>
      <c r="AI725" s="357"/>
      <c r="AJ725" s="357"/>
      <c r="AK725" s="357"/>
      <c r="AL725" s="357"/>
      <c r="AM725" s="357"/>
      <c r="AN725" s="357"/>
      <c r="AO725" s="357"/>
      <c r="AP725" s="357"/>
      <c r="AQ725" s="357"/>
    </row>
    <row r="726" spans="1:43" ht="9.75" customHeight="1">
      <c r="A726" s="202"/>
      <c r="B726" s="202"/>
      <c r="C726" s="202"/>
      <c r="D726" s="202"/>
      <c r="E726" s="347"/>
      <c r="F726" s="347"/>
      <c r="G726" s="357"/>
      <c r="H726" s="357"/>
      <c r="I726" s="357"/>
      <c r="J726" s="357"/>
      <c r="K726" s="357"/>
      <c r="L726" s="357"/>
      <c r="M726" s="357"/>
      <c r="N726" s="357"/>
      <c r="O726" s="357"/>
      <c r="P726" s="357"/>
      <c r="Q726" s="357"/>
      <c r="R726" s="357"/>
      <c r="S726" s="357"/>
      <c r="T726" s="357"/>
      <c r="U726" s="357"/>
      <c r="V726" s="357"/>
      <c r="W726" s="357"/>
      <c r="X726" s="357"/>
      <c r="Y726" s="357"/>
      <c r="Z726" s="357"/>
      <c r="AA726" s="357"/>
      <c r="AB726" s="357"/>
      <c r="AC726" s="357"/>
      <c r="AD726" s="357"/>
      <c r="AE726" s="357"/>
      <c r="AF726" s="357"/>
      <c r="AG726" s="357"/>
      <c r="AH726" s="357"/>
      <c r="AI726" s="357"/>
      <c r="AJ726" s="357"/>
      <c r="AK726" s="357"/>
      <c r="AL726" s="357"/>
      <c r="AM726" s="357"/>
      <c r="AN726" s="357"/>
      <c r="AO726" s="357"/>
      <c r="AP726" s="357"/>
      <c r="AQ726" s="357"/>
    </row>
    <row r="727" spans="1:43" ht="9.75" customHeight="1">
      <c r="A727" s="202"/>
      <c r="B727" s="202"/>
      <c r="C727" s="202"/>
      <c r="D727" s="202"/>
      <c r="E727" s="347"/>
      <c r="F727" s="347"/>
      <c r="G727" s="357"/>
      <c r="H727" s="357"/>
      <c r="I727" s="357"/>
      <c r="J727" s="357"/>
      <c r="K727" s="357"/>
      <c r="L727" s="357"/>
      <c r="M727" s="357"/>
      <c r="N727" s="357"/>
      <c r="O727" s="357"/>
      <c r="P727" s="357"/>
      <c r="Q727" s="357"/>
      <c r="R727" s="357"/>
      <c r="S727" s="357"/>
      <c r="T727" s="357"/>
      <c r="U727" s="357"/>
      <c r="V727" s="357"/>
      <c r="W727" s="357"/>
      <c r="X727" s="357"/>
      <c r="Y727" s="357"/>
      <c r="Z727" s="357"/>
      <c r="AA727" s="357"/>
      <c r="AB727" s="357"/>
      <c r="AC727" s="357"/>
      <c r="AD727" s="357"/>
      <c r="AE727" s="357"/>
      <c r="AF727" s="357"/>
      <c r="AG727" s="357"/>
      <c r="AH727" s="357"/>
      <c r="AI727" s="357"/>
      <c r="AJ727" s="357"/>
      <c r="AK727" s="357"/>
      <c r="AL727" s="357"/>
      <c r="AM727" s="357"/>
      <c r="AN727" s="357"/>
      <c r="AO727" s="357"/>
      <c r="AP727" s="357"/>
      <c r="AQ727" s="357"/>
    </row>
    <row r="728" spans="1:43" ht="9.75" customHeight="1">
      <c r="A728" s="202"/>
      <c r="B728" s="202"/>
      <c r="C728" s="202"/>
      <c r="D728" s="202"/>
      <c r="E728" s="347"/>
      <c r="F728" s="347"/>
      <c r="G728" s="357"/>
      <c r="H728" s="357"/>
      <c r="I728" s="357"/>
      <c r="J728" s="357"/>
      <c r="K728" s="357"/>
      <c r="L728" s="357"/>
      <c r="M728" s="357"/>
      <c r="N728" s="357"/>
      <c r="O728" s="357"/>
      <c r="P728" s="357"/>
      <c r="Q728" s="357"/>
      <c r="R728" s="357"/>
      <c r="S728" s="357"/>
      <c r="T728" s="357"/>
      <c r="U728" s="357"/>
      <c r="V728" s="357"/>
      <c r="W728" s="357"/>
      <c r="X728" s="357"/>
      <c r="Y728" s="357"/>
      <c r="Z728" s="357"/>
      <c r="AA728" s="357"/>
      <c r="AB728" s="357"/>
      <c r="AC728" s="357"/>
      <c r="AD728" s="357"/>
      <c r="AE728" s="357"/>
      <c r="AF728" s="357"/>
      <c r="AG728" s="357"/>
      <c r="AH728" s="357"/>
      <c r="AI728" s="357"/>
      <c r="AJ728" s="357"/>
      <c r="AK728" s="357"/>
      <c r="AL728" s="357"/>
      <c r="AM728" s="357"/>
      <c r="AN728" s="357"/>
      <c r="AO728" s="357"/>
      <c r="AP728" s="357"/>
      <c r="AQ728" s="357"/>
    </row>
    <row r="729" spans="1:43" ht="9.75" customHeight="1">
      <c r="A729" s="202"/>
      <c r="B729" s="202"/>
      <c r="C729" s="202"/>
      <c r="D729" s="202"/>
      <c r="E729" s="347"/>
      <c r="F729" s="347"/>
      <c r="G729" s="357"/>
      <c r="H729" s="357"/>
      <c r="I729" s="357"/>
      <c r="J729" s="357"/>
      <c r="K729" s="357"/>
      <c r="L729" s="357"/>
      <c r="M729" s="357"/>
      <c r="N729" s="357"/>
      <c r="O729" s="357"/>
      <c r="P729" s="357"/>
      <c r="Q729" s="357"/>
      <c r="R729" s="357"/>
      <c r="S729" s="357"/>
      <c r="T729" s="357"/>
      <c r="U729" s="357"/>
      <c r="V729" s="357"/>
      <c r="W729" s="357"/>
      <c r="X729" s="357"/>
      <c r="Y729" s="357"/>
      <c r="Z729" s="357"/>
      <c r="AA729" s="357"/>
      <c r="AB729" s="357"/>
      <c r="AC729" s="357"/>
      <c r="AD729" s="357"/>
      <c r="AE729" s="357"/>
      <c r="AF729" s="357"/>
      <c r="AG729" s="357"/>
      <c r="AH729" s="357"/>
      <c r="AI729" s="357"/>
      <c r="AJ729" s="357"/>
      <c r="AK729" s="357"/>
      <c r="AL729" s="357"/>
      <c r="AM729" s="357"/>
      <c r="AN729" s="357"/>
      <c r="AO729" s="357"/>
      <c r="AP729" s="357"/>
      <c r="AQ729" s="357"/>
    </row>
    <row r="730" spans="1:43" ht="9.75" customHeight="1">
      <c r="A730" s="202"/>
      <c r="B730" s="202"/>
      <c r="C730" s="202"/>
      <c r="D730" s="202"/>
      <c r="E730" s="347"/>
      <c r="F730" s="347"/>
      <c r="G730" s="357"/>
      <c r="H730" s="357"/>
      <c r="I730" s="357"/>
      <c r="J730" s="357"/>
      <c r="K730" s="357"/>
      <c r="L730" s="357"/>
      <c r="M730" s="357"/>
      <c r="N730" s="357"/>
      <c r="O730" s="357"/>
      <c r="P730" s="357"/>
      <c r="Q730" s="357"/>
      <c r="R730" s="357"/>
      <c r="S730" s="357"/>
      <c r="T730" s="357"/>
      <c r="U730" s="357"/>
      <c r="V730" s="357"/>
      <c r="W730" s="357"/>
      <c r="X730" s="357"/>
      <c r="Y730" s="357"/>
      <c r="Z730" s="357"/>
      <c r="AA730" s="357"/>
      <c r="AB730" s="357"/>
      <c r="AC730" s="357"/>
      <c r="AD730" s="357"/>
      <c r="AE730" s="357"/>
      <c r="AF730" s="357"/>
      <c r="AG730" s="357"/>
      <c r="AH730" s="357"/>
      <c r="AI730" s="357"/>
      <c r="AJ730" s="357"/>
      <c r="AK730" s="357"/>
      <c r="AL730" s="357"/>
      <c r="AM730" s="357"/>
      <c r="AN730" s="357"/>
      <c r="AO730" s="357"/>
      <c r="AP730" s="357"/>
      <c r="AQ730" s="357"/>
    </row>
    <row r="731" spans="1:43" ht="9.75" customHeight="1">
      <c r="A731" s="202"/>
      <c r="B731" s="202"/>
      <c r="C731" s="202"/>
      <c r="D731" s="202"/>
      <c r="E731" s="347"/>
      <c r="F731" s="347"/>
      <c r="G731" s="357"/>
      <c r="H731" s="357"/>
      <c r="I731" s="357"/>
      <c r="J731" s="357"/>
      <c r="K731" s="357"/>
      <c r="L731" s="357"/>
      <c r="M731" s="357"/>
      <c r="N731" s="357"/>
      <c r="O731" s="357"/>
      <c r="P731" s="357"/>
      <c r="Q731" s="357"/>
      <c r="R731" s="357"/>
      <c r="S731" s="357"/>
      <c r="T731" s="357"/>
      <c r="U731" s="357"/>
      <c r="V731" s="357"/>
      <c r="W731" s="357"/>
      <c r="X731" s="357"/>
      <c r="Y731" s="357"/>
      <c r="Z731" s="357"/>
      <c r="AA731" s="357"/>
      <c r="AB731" s="357"/>
      <c r="AC731" s="357"/>
      <c r="AD731" s="357"/>
      <c r="AE731" s="357"/>
      <c r="AF731" s="357"/>
      <c r="AG731" s="357"/>
      <c r="AH731" s="357"/>
      <c r="AI731" s="357"/>
      <c r="AJ731" s="357"/>
      <c r="AK731" s="357"/>
      <c r="AL731" s="357"/>
      <c r="AM731" s="357"/>
      <c r="AN731" s="357"/>
      <c r="AO731" s="357"/>
      <c r="AP731" s="357"/>
      <c r="AQ731" s="357"/>
    </row>
    <row r="732" spans="1:43" ht="9.75" customHeight="1">
      <c r="A732" s="202"/>
      <c r="B732" s="202"/>
      <c r="C732" s="202"/>
      <c r="D732" s="202"/>
      <c r="E732" s="347"/>
      <c r="F732" s="347"/>
      <c r="G732" s="357"/>
      <c r="H732" s="357"/>
      <c r="I732" s="357"/>
      <c r="J732" s="357"/>
      <c r="K732" s="357"/>
      <c r="L732" s="357"/>
      <c r="M732" s="357"/>
      <c r="N732" s="357"/>
      <c r="O732" s="357"/>
      <c r="P732" s="357"/>
      <c r="Q732" s="357"/>
      <c r="R732" s="357"/>
      <c r="S732" s="357"/>
      <c r="T732" s="357"/>
      <c r="U732" s="357"/>
      <c r="V732" s="357"/>
      <c r="W732" s="357"/>
      <c r="X732" s="357"/>
      <c r="Y732" s="357"/>
      <c r="Z732" s="357"/>
      <c r="AA732" s="357"/>
      <c r="AB732" s="357"/>
      <c r="AC732" s="357"/>
      <c r="AD732" s="357"/>
      <c r="AE732" s="357"/>
      <c r="AF732" s="357"/>
      <c r="AG732" s="357"/>
      <c r="AH732" s="357"/>
      <c r="AI732" s="357"/>
      <c r="AJ732" s="357"/>
      <c r="AK732" s="357"/>
      <c r="AL732" s="357"/>
      <c r="AM732" s="357"/>
      <c r="AN732" s="357"/>
      <c r="AO732" s="357"/>
      <c r="AP732" s="357"/>
      <c r="AQ732" s="357"/>
    </row>
    <row r="733" spans="1:43" ht="9.75" customHeight="1">
      <c r="A733" s="202"/>
      <c r="B733" s="202"/>
      <c r="C733" s="202"/>
      <c r="D733" s="202"/>
      <c r="E733" s="347"/>
      <c r="F733" s="347"/>
      <c r="G733" s="357"/>
      <c r="H733" s="357"/>
      <c r="I733" s="357"/>
      <c r="J733" s="357"/>
      <c r="K733" s="357"/>
      <c r="L733" s="357"/>
      <c r="M733" s="357"/>
      <c r="N733" s="357"/>
      <c r="O733" s="357"/>
      <c r="P733" s="357"/>
      <c r="Q733" s="357"/>
      <c r="R733" s="357"/>
      <c r="S733" s="357"/>
      <c r="T733" s="357"/>
      <c r="U733" s="357"/>
      <c r="V733" s="357"/>
      <c r="W733" s="357"/>
      <c r="X733" s="357"/>
      <c r="Y733" s="357"/>
      <c r="Z733" s="357"/>
      <c r="AA733" s="357"/>
      <c r="AB733" s="357"/>
      <c r="AC733" s="357"/>
      <c r="AD733" s="357"/>
      <c r="AE733" s="357"/>
      <c r="AF733" s="357"/>
      <c r="AG733" s="357"/>
      <c r="AH733" s="357"/>
      <c r="AI733" s="357"/>
      <c r="AJ733" s="357"/>
      <c r="AK733" s="357"/>
      <c r="AL733" s="357"/>
      <c r="AM733" s="357"/>
      <c r="AN733" s="357"/>
      <c r="AO733" s="357"/>
      <c r="AP733" s="357"/>
      <c r="AQ733" s="357"/>
    </row>
    <row r="734" spans="1:43" ht="9.75" customHeight="1">
      <c r="A734" s="202"/>
      <c r="B734" s="202"/>
      <c r="C734" s="202"/>
      <c r="D734" s="202"/>
      <c r="E734" s="347"/>
      <c r="F734" s="347"/>
      <c r="G734" s="357"/>
      <c r="H734" s="357"/>
      <c r="I734" s="357"/>
      <c r="J734" s="357"/>
      <c r="K734" s="357"/>
      <c r="L734" s="357"/>
      <c r="M734" s="357"/>
      <c r="N734" s="357"/>
      <c r="O734" s="357"/>
      <c r="P734" s="357"/>
      <c r="Q734" s="357"/>
      <c r="R734" s="357"/>
      <c r="S734" s="357"/>
      <c r="T734" s="357"/>
      <c r="U734" s="357"/>
      <c r="V734" s="357"/>
      <c r="W734" s="357"/>
      <c r="X734" s="357"/>
      <c r="Y734" s="357"/>
      <c r="Z734" s="357"/>
      <c r="AA734" s="357"/>
      <c r="AB734" s="357"/>
      <c r="AC734" s="357"/>
      <c r="AD734" s="357"/>
      <c r="AE734" s="357"/>
      <c r="AF734" s="357"/>
      <c r="AG734" s="357"/>
      <c r="AH734" s="357"/>
      <c r="AI734" s="357"/>
      <c r="AJ734" s="357"/>
      <c r="AK734" s="357"/>
      <c r="AL734" s="357"/>
      <c r="AM734" s="357"/>
      <c r="AN734" s="357"/>
      <c r="AO734" s="357"/>
      <c r="AP734" s="357"/>
      <c r="AQ734" s="357"/>
    </row>
    <row r="735" spans="1:43" ht="9.75" customHeight="1">
      <c r="A735" s="202"/>
      <c r="B735" s="202"/>
      <c r="C735" s="202"/>
      <c r="D735" s="202"/>
      <c r="E735" s="347"/>
      <c r="F735" s="347"/>
      <c r="G735" s="357"/>
      <c r="H735" s="357"/>
      <c r="I735" s="357"/>
      <c r="J735" s="357"/>
      <c r="K735" s="357"/>
      <c r="L735" s="357"/>
      <c r="M735" s="357"/>
      <c r="N735" s="357"/>
      <c r="O735" s="357"/>
      <c r="P735" s="357"/>
      <c r="Q735" s="357"/>
      <c r="R735" s="357"/>
      <c r="S735" s="357"/>
      <c r="T735" s="357"/>
      <c r="U735" s="357"/>
      <c r="V735" s="357"/>
      <c r="W735" s="357"/>
      <c r="X735" s="357"/>
      <c r="Y735" s="357"/>
      <c r="Z735" s="357"/>
      <c r="AA735" s="357"/>
      <c r="AB735" s="357"/>
      <c r="AC735" s="357"/>
      <c r="AD735" s="357"/>
      <c r="AE735" s="357"/>
      <c r="AF735" s="357"/>
      <c r="AG735" s="357"/>
      <c r="AH735" s="357"/>
      <c r="AI735" s="357"/>
      <c r="AJ735" s="357"/>
      <c r="AK735" s="357"/>
      <c r="AL735" s="357"/>
      <c r="AM735" s="357"/>
      <c r="AN735" s="357"/>
      <c r="AO735" s="357"/>
      <c r="AP735" s="357"/>
      <c r="AQ735" s="357"/>
    </row>
    <row r="736" spans="1:43" ht="9.75" customHeight="1">
      <c r="A736" s="202"/>
      <c r="B736" s="202"/>
      <c r="C736" s="202"/>
      <c r="D736" s="202"/>
      <c r="E736" s="347"/>
      <c r="F736" s="347"/>
      <c r="G736" s="357"/>
      <c r="H736" s="357"/>
      <c r="I736" s="357"/>
      <c r="J736" s="357"/>
      <c r="K736" s="357"/>
      <c r="L736" s="357"/>
      <c r="M736" s="357"/>
      <c r="N736" s="357"/>
      <c r="O736" s="357"/>
      <c r="P736" s="357"/>
      <c r="Q736" s="357"/>
      <c r="R736" s="357"/>
      <c r="S736" s="357"/>
      <c r="T736" s="357"/>
      <c r="U736" s="357"/>
      <c r="V736" s="357"/>
      <c r="W736" s="357"/>
      <c r="X736" s="357"/>
      <c r="Y736" s="357"/>
      <c r="Z736" s="357"/>
      <c r="AA736" s="357"/>
      <c r="AB736" s="357"/>
      <c r="AC736" s="357"/>
      <c r="AD736" s="357"/>
      <c r="AE736" s="357"/>
      <c r="AF736" s="357"/>
      <c r="AG736" s="357"/>
      <c r="AH736" s="357"/>
      <c r="AI736" s="357"/>
      <c r="AJ736" s="357"/>
      <c r="AK736" s="357"/>
      <c r="AL736" s="357"/>
      <c r="AM736" s="357"/>
      <c r="AN736" s="357"/>
      <c r="AO736" s="357"/>
      <c r="AP736" s="357"/>
      <c r="AQ736" s="357"/>
    </row>
    <row r="737" spans="1:43" ht="9.75" customHeight="1">
      <c r="A737" s="202"/>
      <c r="B737" s="202"/>
      <c r="C737" s="202"/>
      <c r="D737" s="202"/>
      <c r="E737" s="347"/>
      <c r="F737" s="347"/>
      <c r="G737" s="357"/>
      <c r="H737" s="357"/>
      <c r="I737" s="357"/>
      <c r="J737" s="357"/>
      <c r="K737" s="357"/>
      <c r="L737" s="357"/>
      <c r="M737" s="357"/>
      <c r="N737" s="357"/>
      <c r="O737" s="357"/>
      <c r="P737" s="357"/>
      <c r="Q737" s="357"/>
      <c r="R737" s="357"/>
      <c r="S737" s="357"/>
      <c r="T737" s="357"/>
      <c r="U737" s="357"/>
      <c r="V737" s="357"/>
      <c r="W737" s="357"/>
      <c r="X737" s="357"/>
      <c r="Y737" s="357"/>
      <c r="Z737" s="357"/>
      <c r="AA737" s="357"/>
      <c r="AB737" s="357"/>
      <c r="AC737" s="357"/>
      <c r="AD737" s="357"/>
      <c r="AE737" s="357"/>
      <c r="AF737" s="357"/>
      <c r="AG737" s="357"/>
      <c r="AH737" s="357"/>
      <c r="AI737" s="357"/>
      <c r="AJ737" s="357"/>
      <c r="AK737" s="357"/>
      <c r="AL737" s="357"/>
      <c r="AM737" s="357"/>
      <c r="AN737" s="357"/>
      <c r="AO737" s="357"/>
      <c r="AP737" s="357"/>
      <c r="AQ737" s="357"/>
    </row>
    <row r="738" spans="1:43" ht="9.75" customHeight="1">
      <c r="A738" s="202"/>
      <c r="B738" s="202"/>
      <c r="C738" s="202"/>
      <c r="D738" s="202"/>
      <c r="E738" s="347"/>
      <c r="F738" s="347"/>
      <c r="G738" s="357"/>
      <c r="H738" s="357"/>
      <c r="I738" s="357"/>
      <c r="J738" s="357"/>
      <c r="K738" s="357"/>
      <c r="L738" s="357"/>
      <c r="M738" s="357"/>
      <c r="N738" s="357"/>
      <c r="O738" s="357"/>
      <c r="P738" s="357"/>
      <c r="Q738" s="357"/>
      <c r="R738" s="357"/>
      <c r="S738" s="357"/>
      <c r="T738" s="357"/>
      <c r="U738" s="357"/>
      <c r="V738" s="357"/>
      <c r="W738" s="357"/>
      <c r="X738" s="357"/>
      <c r="Y738" s="357"/>
      <c r="Z738" s="357"/>
      <c r="AA738" s="357"/>
      <c r="AB738" s="357"/>
      <c r="AC738" s="357"/>
      <c r="AD738" s="357"/>
      <c r="AE738" s="357"/>
      <c r="AF738" s="357"/>
      <c r="AG738" s="357"/>
      <c r="AH738" s="357"/>
      <c r="AI738" s="357"/>
      <c r="AJ738" s="357"/>
      <c r="AK738" s="357"/>
      <c r="AL738" s="357"/>
      <c r="AM738" s="357"/>
      <c r="AN738" s="357"/>
      <c r="AO738" s="357"/>
      <c r="AP738" s="357"/>
      <c r="AQ738" s="357"/>
    </row>
    <row r="739" spans="1:43" ht="9.75" customHeight="1">
      <c r="A739" s="202"/>
      <c r="B739" s="202"/>
      <c r="C739" s="202"/>
      <c r="D739" s="202"/>
      <c r="E739" s="347"/>
      <c r="F739" s="347"/>
      <c r="G739" s="357"/>
      <c r="H739" s="357"/>
      <c r="I739" s="357"/>
      <c r="J739" s="357"/>
      <c r="K739" s="357"/>
      <c r="L739" s="357"/>
      <c r="M739" s="357"/>
      <c r="N739" s="357"/>
      <c r="O739" s="357"/>
      <c r="P739" s="357"/>
      <c r="Q739" s="357"/>
      <c r="R739" s="357"/>
      <c r="S739" s="357"/>
      <c r="T739" s="357"/>
      <c r="U739" s="357"/>
      <c r="V739" s="357"/>
      <c r="W739" s="357"/>
      <c r="X739" s="357"/>
      <c r="Y739" s="357"/>
      <c r="Z739" s="357"/>
      <c r="AA739" s="357"/>
      <c r="AB739" s="357"/>
      <c r="AC739" s="357"/>
      <c r="AD739" s="357"/>
      <c r="AE739" s="357"/>
      <c r="AF739" s="357"/>
      <c r="AG739" s="357"/>
      <c r="AH739" s="357"/>
      <c r="AI739" s="357"/>
      <c r="AJ739" s="357"/>
      <c r="AK739" s="357"/>
      <c r="AL739" s="357"/>
      <c r="AM739" s="357"/>
      <c r="AN739" s="357"/>
      <c r="AO739" s="357"/>
      <c r="AP739" s="357"/>
      <c r="AQ739" s="357"/>
    </row>
    <row r="740" spans="1:43" ht="9.75" customHeight="1">
      <c r="A740" s="202"/>
      <c r="B740" s="202"/>
      <c r="C740" s="202"/>
      <c r="D740" s="202"/>
      <c r="E740" s="347"/>
      <c r="F740" s="347"/>
      <c r="G740" s="357"/>
      <c r="H740" s="357"/>
      <c r="I740" s="357"/>
      <c r="J740" s="357"/>
      <c r="K740" s="357"/>
      <c r="L740" s="357"/>
      <c r="M740" s="357"/>
      <c r="N740" s="357"/>
      <c r="O740" s="357"/>
      <c r="P740" s="357"/>
      <c r="Q740" s="357"/>
      <c r="R740" s="357"/>
      <c r="S740" s="357"/>
      <c r="T740" s="357"/>
      <c r="U740" s="357"/>
      <c r="V740" s="357"/>
      <c r="W740" s="357"/>
      <c r="X740" s="357"/>
      <c r="Y740" s="357"/>
      <c r="Z740" s="357"/>
      <c r="AA740" s="357"/>
      <c r="AB740" s="357"/>
      <c r="AC740" s="357"/>
      <c r="AD740" s="357"/>
      <c r="AE740" s="357"/>
      <c r="AF740" s="357"/>
      <c r="AG740" s="357"/>
      <c r="AH740" s="357"/>
      <c r="AI740" s="357"/>
      <c r="AJ740" s="357"/>
      <c r="AK740" s="357"/>
      <c r="AL740" s="357"/>
      <c r="AM740" s="357"/>
      <c r="AN740" s="357"/>
      <c r="AO740" s="357"/>
      <c r="AP740" s="357"/>
      <c r="AQ740" s="357"/>
    </row>
    <row r="741" spans="1:43" ht="9.75" customHeight="1">
      <c r="A741" s="202"/>
      <c r="B741" s="202"/>
      <c r="C741" s="202"/>
      <c r="D741" s="202"/>
      <c r="E741" s="347"/>
      <c r="F741" s="347"/>
      <c r="G741" s="357"/>
      <c r="H741" s="357"/>
      <c r="I741" s="357"/>
      <c r="J741" s="357"/>
      <c r="K741" s="357"/>
      <c r="L741" s="357"/>
      <c r="M741" s="357"/>
      <c r="N741" s="357"/>
      <c r="O741" s="357"/>
      <c r="P741" s="357"/>
      <c r="Q741" s="357"/>
      <c r="R741" s="357"/>
      <c r="S741" s="357"/>
      <c r="T741" s="357"/>
      <c r="U741" s="357"/>
      <c r="V741" s="357"/>
      <c r="W741" s="357"/>
      <c r="X741" s="357"/>
      <c r="Y741" s="357"/>
      <c r="Z741" s="357"/>
      <c r="AA741" s="357"/>
      <c r="AB741" s="357"/>
      <c r="AC741" s="357"/>
      <c r="AD741" s="357"/>
      <c r="AE741" s="357"/>
      <c r="AF741" s="357"/>
      <c r="AG741" s="357"/>
      <c r="AH741" s="357"/>
      <c r="AI741" s="357"/>
      <c r="AJ741" s="357"/>
      <c r="AK741" s="357"/>
      <c r="AL741" s="357"/>
      <c r="AM741" s="357"/>
      <c r="AN741" s="357"/>
      <c r="AO741" s="357"/>
      <c r="AP741" s="357"/>
      <c r="AQ741" s="357"/>
    </row>
    <row r="742" spans="1:43" ht="9.75" customHeight="1">
      <c r="A742" s="202"/>
      <c r="B742" s="202"/>
      <c r="C742" s="202"/>
      <c r="D742" s="202"/>
      <c r="E742" s="347"/>
      <c r="F742" s="347"/>
      <c r="G742" s="357"/>
      <c r="H742" s="357"/>
      <c r="I742" s="357"/>
      <c r="J742" s="357"/>
      <c r="K742" s="357"/>
      <c r="L742" s="357"/>
      <c r="M742" s="357"/>
      <c r="N742" s="357"/>
      <c r="O742" s="357"/>
      <c r="P742" s="357"/>
      <c r="Q742" s="357"/>
      <c r="R742" s="357"/>
      <c r="S742" s="357"/>
      <c r="T742" s="357"/>
      <c r="U742" s="357"/>
      <c r="V742" s="357"/>
      <c r="W742" s="357"/>
      <c r="X742" s="357"/>
      <c r="Y742" s="357"/>
      <c r="Z742" s="357"/>
      <c r="AA742" s="357"/>
      <c r="AB742" s="357"/>
      <c r="AC742" s="357"/>
      <c r="AD742" s="357"/>
      <c r="AE742" s="357"/>
      <c r="AF742" s="357"/>
      <c r="AG742" s="357"/>
      <c r="AH742" s="357"/>
      <c r="AI742" s="357"/>
      <c r="AJ742" s="357"/>
      <c r="AK742" s="357"/>
      <c r="AL742" s="357"/>
      <c r="AM742" s="357"/>
      <c r="AN742" s="357"/>
      <c r="AO742" s="357"/>
      <c r="AP742" s="357"/>
      <c r="AQ742" s="357"/>
    </row>
    <row r="743" spans="1:43" ht="9.75" customHeight="1">
      <c r="A743" s="202"/>
      <c r="B743" s="202"/>
      <c r="C743" s="202"/>
      <c r="D743" s="202"/>
      <c r="E743" s="347"/>
      <c r="F743" s="347"/>
      <c r="G743" s="357"/>
      <c r="H743" s="357"/>
      <c r="I743" s="357"/>
      <c r="J743" s="357"/>
      <c r="K743" s="357"/>
      <c r="L743" s="357"/>
      <c r="M743" s="357"/>
      <c r="N743" s="357"/>
      <c r="O743" s="357"/>
      <c r="P743" s="357"/>
      <c r="Q743" s="357"/>
      <c r="R743" s="357"/>
      <c r="S743" s="357"/>
      <c r="T743" s="357"/>
      <c r="U743" s="357"/>
      <c r="V743" s="357"/>
      <c r="W743" s="357"/>
      <c r="X743" s="357"/>
      <c r="Y743" s="357"/>
      <c r="Z743" s="357"/>
      <c r="AA743" s="357"/>
      <c r="AB743" s="357"/>
      <c r="AC743" s="357"/>
      <c r="AD743" s="357"/>
      <c r="AE743" s="357"/>
      <c r="AF743" s="357"/>
      <c r="AG743" s="357"/>
      <c r="AH743" s="357"/>
      <c r="AI743" s="357"/>
      <c r="AJ743" s="357"/>
      <c r="AK743" s="357"/>
      <c r="AL743" s="357"/>
      <c r="AM743" s="357"/>
      <c r="AN743" s="357"/>
      <c r="AO743" s="357"/>
      <c r="AP743" s="357"/>
      <c r="AQ743" s="357"/>
    </row>
    <row r="744" spans="1:43" ht="9.75" customHeight="1">
      <c r="A744" s="202"/>
      <c r="B744" s="202"/>
      <c r="C744" s="202"/>
      <c r="D744" s="202"/>
      <c r="E744" s="347"/>
      <c r="F744" s="347"/>
      <c r="G744" s="357"/>
      <c r="H744" s="357"/>
      <c r="I744" s="357"/>
      <c r="J744" s="357"/>
      <c r="K744" s="357"/>
      <c r="L744" s="357"/>
      <c r="M744" s="357"/>
      <c r="N744" s="357"/>
      <c r="O744" s="357"/>
      <c r="P744" s="357"/>
      <c r="Q744" s="357"/>
      <c r="R744" s="357"/>
      <c r="S744" s="357"/>
      <c r="T744" s="357"/>
      <c r="U744" s="357"/>
      <c r="V744" s="357"/>
      <c r="W744" s="357"/>
      <c r="X744" s="357"/>
      <c r="Y744" s="357"/>
      <c r="Z744" s="357"/>
      <c r="AA744" s="357"/>
      <c r="AB744" s="357"/>
      <c r="AC744" s="357"/>
      <c r="AD744" s="357"/>
      <c r="AE744" s="357"/>
      <c r="AF744" s="357"/>
      <c r="AG744" s="357"/>
      <c r="AH744" s="357"/>
      <c r="AI744" s="357"/>
      <c r="AJ744" s="357"/>
      <c r="AK744" s="357"/>
      <c r="AL744" s="357"/>
      <c r="AM744" s="357"/>
      <c r="AN744" s="357"/>
      <c r="AO744" s="357"/>
      <c r="AP744" s="357"/>
      <c r="AQ744" s="357"/>
    </row>
    <row r="745" spans="1:43" ht="9.75" customHeight="1">
      <c r="A745" s="202"/>
      <c r="B745" s="202"/>
      <c r="C745" s="202"/>
      <c r="D745" s="202"/>
      <c r="E745" s="347"/>
      <c r="F745" s="347"/>
      <c r="G745" s="357"/>
      <c r="H745" s="357"/>
      <c r="I745" s="357"/>
      <c r="J745" s="357"/>
      <c r="K745" s="357"/>
      <c r="L745" s="357"/>
      <c r="M745" s="357"/>
      <c r="N745" s="357"/>
      <c r="O745" s="357"/>
      <c r="P745" s="357"/>
      <c r="Q745" s="357"/>
      <c r="R745" s="357"/>
      <c r="S745" s="357"/>
      <c r="T745" s="357"/>
      <c r="U745" s="357"/>
      <c r="V745" s="357"/>
      <c r="W745" s="357"/>
      <c r="X745" s="357"/>
      <c r="Y745" s="357"/>
      <c r="Z745" s="357"/>
      <c r="AA745" s="357"/>
      <c r="AB745" s="357"/>
      <c r="AC745" s="357"/>
      <c r="AD745" s="357"/>
      <c r="AE745" s="357"/>
      <c r="AF745" s="357"/>
      <c r="AG745" s="357"/>
      <c r="AH745" s="357"/>
      <c r="AI745" s="357"/>
      <c r="AJ745" s="357"/>
      <c r="AK745" s="357"/>
      <c r="AL745" s="357"/>
      <c r="AM745" s="357"/>
      <c r="AN745" s="357"/>
      <c r="AO745" s="357"/>
      <c r="AP745" s="357"/>
      <c r="AQ745" s="357"/>
    </row>
    <row r="746" spans="1:43" ht="9.75" customHeight="1">
      <c r="A746" s="202"/>
      <c r="B746" s="202"/>
      <c r="C746" s="202"/>
      <c r="D746" s="202"/>
      <c r="E746" s="347"/>
      <c r="F746" s="347"/>
      <c r="G746" s="357"/>
      <c r="H746" s="357"/>
      <c r="I746" s="357"/>
      <c r="J746" s="357"/>
      <c r="K746" s="357"/>
      <c r="L746" s="357"/>
      <c r="M746" s="357"/>
      <c r="N746" s="357"/>
      <c r="O746" s="357"/>
      <c r="P746" s="357"/>
      <c r="Q746" s="357"/>
      <c r="R746" s="357"/>
      <c r="S746" s="357"/>
      <c r="T746" s="357"/>
      <c r="U746" s="357"/>
      <c r="V746" s="357"/>
      <c r="W746" s="357"/>
      <c r="X746" s="357"/>
      <c r="Y746" s="357"/>
      <c r="Z746" s="357"/>
      <c r="AA746" s="357"/>
      <c r="AB746" s="357"/>
      <c r="AC746" s="357"/>
      <c r="AD746" s="357"/>
      <c r="AE746" s="357"/>
      <c r="AF746" s="357"/>
      <c r="AG746" s="357"/>
      <c r="AH746" s="357"/>
      <c r="AI746" s="357"/>
      <c r="AJ746" s="357"/>
      <c r="AK746" s="357"/>
      <c r="AL746" s="357"/>
      <c r="AM746" s="357"/>
      <c r="AN746" s="357"/>
      <c r="AO746" s="357"/>
      <c r="AP746" s="357"/>
      <c r="AQ746" s="357"/>
    </row>
    <row r="747" spans="1:43" ht="9.75" customHeight="1">
      <c r="A747" s="202"/>
      <c r="B747" s="202"/>
      <c r="C747" s="202"/>
      <c r="D747" s="202"/>
      <c r="E747" s="347"/>
      <c r="F747" s="347"/>
      <c r="G747" s="357"/>
      <c r="H747" s="357"/>
      <c r="I747" s="357"/>
      <c r="J747" s="357"/>
      <c r="K747" s="357"/>
      <c r="L747" s="357"/>
      <c r="M747" s="357"/>
      <c r="N747" s="357"/>
      <c r="O747" s="357"/>
      <c r="P747" s="357"/>
      <c r="Q747" s="357"/>
      <c r="R747" s="357"/>
      <c r="S747" s="357"/>
      <c r="T747" s="357"/>
      <c r="U747" s="357"/>
      <c r="V747" s="357"/>
      <c r="W747" s="357"/>
      <c r="X747" s="357"/>
      <c r="Y747" s="357"/>
      <c r="Z747" s="357"/>
      <c r="AA747" s="357"/>
      <c r="AB747" s="357"/>
      <c r="AC747" s="357"/>
      <c r="AD747" s="357"/>
      <c r="AE747" s="357"/>
      <c r="AF747" s="357"/>
      <c r="AG747" s="357"/>
      <c r="AH747" s="357"/>
      <c r="AI747" s="357"/>
      <c r="AJ747" s="357"/>
      <c r="AK747" s="357"/>
      <c r="AL747" s="357"/>
      <c r="AM747" s="357"/>
      <c r="AN747" s="357"/>
      <c r="AO747" s="357"/>
      <c r="AP747" s="357"/>
      <c r="AQ747" s="357"/>
    </row>
    <row r="748" spans="1:43" ht="9.75" customHeight="1">
      <c r="A748" s="202"/>
      <c r="B748" s="202"/>
      <c r="C748" s="202"/>
      <c r="D748" s="202"/>
      <c r="E748" s="347"/>
      <c r="F748" s="347"/>
      <c r="G748" s="357"/>
      <c r="H748" s="357"/>
      <c r="I748" s="357"/>
      <c r="J748" s="357"/>
      <c r="K748" s="357"/>
      <c r="L748" s="357"/>
      <c r="M748" s="357"/>
      <c r="N748" s="357"/>
      <c r="O748" s="357"/>
      <c r="P748" s="357"/>
      <c r="Q748" s="357"/>
      <c r="R748" s="357"/>
      <c r="S748" s="357"/>
      <c r="T748" s="357"/>
      <c r="U748" s="357"/>
      <c r="V748" s="357"/>
      <c r="W748" s="357"/>
      <c r="X748" s="357"/>
      <c r="Y748" s="357"/>
      <c r="Z748" s="357"/>
      <c r="AA748" s="357"/>
      <c r="AB748" s="357"/>
      <c r="AC748" s="357"/>
      <c r="AD748" s="357"/>
      <c r="AE748" s="357"/>
      <c r="AF748" s="357"/>
      <c r="AG748" s="357"/>
      <c r="AH748" s="357"/>
      <c r="AI748" s="357"/>
      <c r="AJ748" s="357"/>
      <c r="AK748" s="357"/>
      <c r="AL748" s="357"/>
      <c r="AM748" s="357"/>
      <c r="AN748" s="357"/>
      <c r="AO748" s="357"/>
      <c r="AP748" s="357"/>
      <c r="AQ748" s="357"/>
    </row>
    <row r="749" spans="1:43" ht="9.75" customHeight="1">
      <c r="A749" s="202"/>
      <c r="B749" s="202"/>
      <c r="C749" s="202"/>
      <c r="D749" s="202"/>
      <c r="E749" s="347"/>
      <c r="F749" s="347"/>
      <c r="G749" s="357"/>
      <c r="H749" s="357"/>
      <c r="I749" s="357"/>
      <c r="J749" s="357"/>
      <c r="K749" s="357"/>
      <c r="L749" s="357"/>
      <c r="M749" s="357"/>
      <c r="N749" s="357"/>
      <c r="O749" s="357"/>
      <c r="P749" s="357"/>
      <c r="Q749" s="357"/>
      <c r="R749" s="357"/>
      <c r="S749" s="357"/>
      <c r="T749" s="357"/>
      <c r="U749" s="357"/>
      <c r="V749" s="357"/>
      <c r="W749" s="357"/>
      <c r="X749" s="357"/>
      <c r="Y749" s="357"/>
      <c r="Z749" s="357"/>
      <c r="AA749" s="357"/>
      <c r="AB749" s="357"/>
      <c r="AC749" s="357"/>
      <c r="AD749" s="357"/>
      <c r="AE749" s="357"/>
      <c r="AF749" s="357"/>
      <c r="AG749" s="357"/>
      <c r="AH749" s="357"/>
      <c r="AI749" s="357"/>
      <c r="AJ749" s="357"/>
      <c r="AK749" s="357"/>
      <c r="AL749" s="357"/>
      <c r="AM749" s="357"/>
      <c r="AN749" s="357"/>
      <c r="AO749" s="357"/>
      <c r="AP749" s="357"/>
      <c r="AQ749" s="357"/>
    </row>
    <row r="750" spans="1:43" ht="9.75" customHeight="1">
      <c r="A750" s="202"/>
      <c r="B750" s="202"/>
      <c r="C750" s="202"/>
      <c r="D750" s="202"/>
      <c r="E750" s="347"/>
      <c r="F750" s="347"/>
      <c r="G750" s="357"/>
      <c r="H750" s="357"/>
      <c r="I750" s="357"/>
      <c r="J750" s="357"/>
      <c r="K750" s="357"/>
      <c r="L750" s="357"/>
      <c r="M750" s="357"/>
      <c r="N750" s="357"/>
      <c r="O750" s="357"/>
      <c r="P750" s="357"/>
      <c r="Q750" s="357"/>
      <c r="R750" s="357"/>
      <c r="S750" s="357"/>
      <c r="T750" s="357"/>
      <c r="U750" s="357"/>
      <c r="V750" s="357"/>
      <c r="W750" s="357"/>
      <c r="X750" s="357"/>
      <c r="Y750" s="357"/>
      <c r="Z750" s="357"/>
      <c r="AA750" s="357"/>
      <c r="AB750" s="357"/>
      <c r="AC750" s="357"/>
      <c r="AD750" s="357"/>
      <c r="AE750" s="357"/>
      <c r="AF750" s="357"/>
      <c r="AG750" s="357"/>
      <c r="AH750" s="357"/>
      <c r="AI750" s="357"/>
      <c r="AJ750" s="357"/>
      <c r="AK750" s="357"/>
      <c r="AL750" s="357"/>
      <c r="AM750" s="357"/>
      <c r="AN750" s="357"/>
      <c r="AO750" s="357"/>
      <c r="AP750" s="357"/>
      <c r="AQ750" s="357"/>
    </row>
    <row r="751" spans="1:43" ht="9.75" customHeight="1">
      <c r="A751" s="202"/>
      <c r="B751" s="202"/>
      <c r="C751" s="202"/>
      <c r="D751" s="202"/>
      <c r="E751" s="347"/>
      <c r="F751" s="347"/>
      <c r="G751" s="357"/>
      <c r="H751" s="357"/>
      <c r="I751" s="357"/>
      <c r="J751" s="357"/>
      <c r="K751" s="357"/>
      <c r="L751" s="357"/>
      <c r="M751" s="357"/>
      <c r="N751" s="357"/>
      <c r="O751" s="357"/>
      <c r="P751" s="357"/>
      <c r="Q751" s="357"/>
      <c r="R751" s="357"/>
      <c r="S751" s="357"/>
      <c r="T751" s="357"/>
      <c r="U751" s="357"/>
      <c r="V751" s="357"/>
      <c r="W751" s="357"/>
      <c r="X751" s="357"/>
      <c r="Y751" s="357"/>
      <c r="Z751" s="357"/>
      <c r="AA751" s="357"/>
      <c r="AB751" s="357"/>
      <c r="AC751" s="357"/>
      <c r="AD751" s="357"/>
      <c r="AE751" s="357"/>
      <c r="AF751" s="357"/>
      <c r="AG751" s="357"/>
      <c r="AH751" s="357"/>
      <c r="AI751" s="357"/>
      <c r="AJ751" s="357"/>
      <c r="AK751" s="357"/>
      <c r="AL751" s="357"/>
      <c r="AM751" s="357"/>
      <c r="AN751" s="357"/>
      <c r="AO751" s="357"/>
      <c r="AP751" s="357"/>
      <c r="AQ751" s="357"/>
    </row>
    <row r="752" spans="1:43" ht="9.75" customHeight="1">
      <c r="A752" s="202"/>
      <c r="B752" s="202"/>
      <c r="C752" s="202"/>
      <c r="D752" s="202"/>
      <c r="E752" s="347"/>
      <c r="F752" s="347"/>
      <c r="G752" s="357"/>
      <c r="H752" s="357"/>
      <c r="I752" s="357"/>
      <c r="J752" s="357"/>
      <c r="K752" s="357"/>
      <c r="L752" s="357"/>
      <c r="M752" s="357"/>
      <c r="N752" s="357"/>
      <c r="O752" s="357"/>
      <c r="P752" s="357"/>
      <c r="Q752" s="357"/>
      <c r="R752" s="357"/>
      <c r="S752" s="357"/>
      <c r="T752" s="357"/>
      <c r="U752" s="357"/>
      <c r="V752" s="357"/>
      <c r="W752" s="357"/>
      <c r="X752" s="357"/>
      <c r="Y752" s="357"/>
      <c r="Z752" s="357"/>
      <c r="AA752" s="357"/>
      <c r="AB752" s="357"/>
      <c r="AC752" s="357"/>
      <c r="AD752" s="357"/>
      <c r="AE752" s="357"/>
      <c r="AF752" s="357"/>
      <c r="AG752" s="357"/>
      <c r="AH752" s="357"/>
      <c r="AI752" s="357"/>
      <c r="AJ752" s="357"/>
      <c r="AK752" s="357"/>
      <c r="AL752" s="357"/>
      <c r="AM752" s="357"/>
      <c r="AN752" s="357"/>
      <c r="AO752" s="357"/>
      <c r="AP752" s="357"/>
      <c r="AQ752" s="357"/>
    </row>
    <row r="753" spans="1:43" ht="9.75" customHeight="1">
      <c r="A753" s="202"/>
      <c r="B753" s="202"/>
      <c r="C753" s="202"/>
      <c r="D753" s="202"/>
      <c r="E753" s="347"/>
      <c r="F753" s="347"/>
      <c r="G753" s="357"/>
      <c r="H753" s="357"/>
      <c r="I753" s="357"/>
      <c r="J753" s="357"/>
      <c r="K753" s="357"/>
      <c r="L753" s="357"/>
      <c r="M753" s="357"/>
      <c r="N753" s="357"/>
      <c r="O753" s="357"/>
      <c r="P753" s="357"/>
      <c r="Q753" s="357"/>
      <c r="R753" s="357"/>
      <c r="S753" s="357"/>
      <c r="T753" s="357"/>
      <c r="U753" s="357"/>
      <c r="V753" s="357"/>
      <c r="W753" s="357"/>
      <c r="X753" s="357"/>
      <c r="Y753" s="357"/>
      <c r="Z753" s="357"/>
      <c r="AA753" s="357"/>
      <c r="AB753" s="357"/>
      <c r="AC753" s="357"/>
      <c r="AD753" s="357"/>
      <c r="AE753" s="357"/>
      <c r="AF753" s="357"/>
      <c r="AG753" s="357"/>
      <c r="AH753" s="357"/>
      <c r="AI753" s="357"/>
      <c r="AJ753" s="357"/>
      <c r="AK753" s="357"/>
      <c r="AL753" s="357"/>
      <c r="AM753" s="357"/>
      <c r="AN753" s="357"/>
      <c r="AO753" s="357"/>
      <c r="AP753" s="357"/>
      <c r="AQ753" s="357"/>
    </row>
    <row r="754" spans="1:43" ht="9.75" customHeight="1">
      <c r="A754" s="202"/>
      <c r="B754" s="202"/>
      <c r="C754" s="202"/>
      <c r="D754" s="202"/>
      <c r="E754" s="347"/>
      <c r="F754" s="347"/>
      <c r="G754" s="357"/>
      <c r="H754" s="357"/>
      <c r="I754" s="357"/>
      <c r="J754" s="357"/>
      <c r="K754" s="357"/>
      <c r="L754" s="357"/>
      <c r="M754" s="357"/>
      <c r="N754" s="357"/>
      <c r="O754" s="357"/>
      <c r="P754" s="357"/>
      <c r="Q754" s="357"/>
      <c r="R754" s="357"/>
      <c r="S754" s="357"/>
      <c r="T754" s="357"/>
      <c r="U754" s="357"/>
      <c r="V754" s="357"/>
      <c r="W754" s="357"/>
      <c r="X754" s="357"/>
      <c r="Y754" s="357"/>
      <c r="Z754" s="357"/>
      <c r="AA754" s="357"/>
      <c r="AB754" s="357"/>
      <c r="AC754" s="357"/>
      <c r="AD754" s="357"/>
      <c r="AE754" s="357"/>
      <c r="AF754" s="357"/>
      <c r="AG754" s="357"/>
      <c r="AH754" s="357"/>
      <c r="AI754" s="357"/>
      <c r="AJ754" s="357"/>
      <c r="AK754" s="357"/>
      <c r="AL754" s="357"/>
      <c r="AM754" s="357"/>
      <c r="AN754" s="357"/>
      <c r="AO754" s="357"/>
      <c r="AP754" s="357"/>
      <c r="AQ754" s="357"/>
    </row>
    <row r="755" spans="1:43" ht="9.75" customHeight="1">
      <c r="A755" s="202"/>
      <c r="B755" s="202"/>
      <c r="C755" s="202"/>
      <c r="D755" s="202"/>
      <c r="E755" s="347"/>
      <c r="F755" s="347"/>
      <c r="G755" s="357"/>
      <c r="H755" s="357"/>
      <c r="I755" s="357"/>
      <c r="J755" s="357"/>
      <c r="K755" s="357"/>
      <c r="L755" s="357"/>
      <c r="M755" s="357"/>
      <c r="N755" s="357"/>
      <c r="O755" s="357"/>
      <c r="P755" s="357"/>
      <c r="Q755" s="357"/>
      <c r="R755" s="357"/>
      <c r="S755" s="357"/>
      <c r="T755" s="357"/>
      <c r="U755" s="357"/>
      <c r="V755" s="357"/>
      <c r="W755" s="357"/>
      <c r="X755" s="357"/>
      <c r="Y755" s="357"/>
      <c r="Z755" s="357"/>
      <c r="AA755" s="357"/>
      <c r="AB755" s="357"/>
      <c r="AC755" s="357"/>
      <c r="AD755" s="357"/>
      <c r="AE755" s="357"/>
      <c r="AF755" s="357"/>
      <c r="AG755" s="357"/>
      <c r="AH755" s="357"/>
      <c r="AI755" s="357"/>
      <c r="AJ755" s="357"/>
      <c r="AK755" s="357"/>
      <c r="AL755" s="357"/>
      <c r="AM755" s="357"/>
      <c r="AN755" s="357"/>
      <c r="AO755" s="357"/>
      <c r="AP755" s="357"/>
      <c r="AQ755" s="357"/>
    </row>
    <row r="756" spans="1:43" ht="9.75" customHeight="1">
      <c r="A756" s="202"/>
      <c r="B756" s="202"/>
      <c r="C756" s="202"/>
      <c r="D756" s="202"/>
      <c r="E756" s="347"/>
      <c r="F756" s="347"/>
      <c r="G756" s="357"/>
      <c r="H756" s="357"/>
      <c r="I756" s="357"/>
      <c r="J756" s="357"/>
      <c r="K756" s="357"/>
      <c r="L756" s="357"/>
      <c r="M756" s="357"/>
      <c r="N756" s="357"/>
      <c r="O756" s="357"/>
      <c r="P756" s="357"/>
      <c r="Q756" s="357"/>
      <c r="R756" s="357"/>
      <c r="S756" s="357"/>
      <c r="T756" s="357"/>
      <c r="U756" s="357"/>
      <c r="V756" s="357"/>
      <c r="W756" s="357"/>
      <c r="X756" s="357"/>
      <c r="Y756" s="357"/>
      <c r="Z756" s="357"/>
      <c r="AA756" s="357"/>
      <c r="AB756" s="357"/>
      <c r="AC756" s="357"/>
      <c r="AD756" s="357"/>
      <c r="AE756" s="357"/>
      <c r="AF756" s="357"/>
      <c r="AG756" s="357"/>
      <c r="AH756" s="357"/>
      <c r="AI756" s="357"/>
      <c r="AJ756" s="357"/>
      <c r="AK756" s="357"/>
      <c r="AL756" s="357"/>
      <c r="AM756" s="357"/>
      <c r="AN756" s="357"/>
      <c r="AO756" s="357"/>
      <c r="AP756" s="357"/>
      <c r="AQ756" s="357"/>
    </row>
    <row r="757" spans="1:43" ht="9.75" customHeight="1">
      <c r="A757" s="202"/>
      <c r="B757" s="202"/>
      <c r="C757" s="202"/>
      <c r="D757" s="202"/>
      <c r="E757" s="347"/>
      <c r="F757" s="347"/>
      <c r="G757" s="357"/>
      <c r="H757" s="357"/>
      <c r="I757" s="357"/>
      <c r="J757" s="357"/>
      <c r="K757" s="357"/>
      <c r="L757" s="357"/>
      <c r="M757" s="357"/>
      <c r="N757" s="357"/>
      <c r="O757" s="357"/>
      <c r="P757" s="357"/>
      <c r="Q757" s="357"/>
      <c r="R757" s="357"/>
      <c r="S757" s="357"/>
      <c r="T757" s="357"/>
      <c r="U757" s="357"/>
      <c r="V757" s="357"/>
      <c r="W757" s="357"/>
      <c r="X757" s="357"/>
      <c r="Y757" s="357"/>
      <c r="Z757" s="357"/>
      <c r="AA757" s="357"/>
      <c r="AB757" s="357"/>
      <c r="AC757" s="357"/>
      <c r="AD757" s="357"/>
      <c r="AE757" s="357"/>
      <c r="AF757" s="357"/>
      <c r="AG757" s="357"/>
      <c r="AH757" s="357"/>
      <c r="AI757" s="357"/>
      <c r="AJ757" s="357"/>
      <c r="AK757" s="357"/>
      <c r="AL757" s="357"/>
      <c r="AM757" s="357"/>
      <c r="AN757" s="357"/>
      <c r="AO757" s="357"/>
      <c r="AP757" s="357"/>
      <c r="AQ757" s="357"/>
    </row>
    <row r="758" spans="1:43" ht="9.75" customHeight="1">
      <c r="A758" s="202"/>
      <c r="B758" s="202"/>
      <c r="C758" s="202"/>
      <c r="D758" s="202"/>
      <c r="E758" s="347"/>
      <c r="F758" s="347"/>
      <c r="G758" s="357"/>
      <c r="H758" s="357"/>
      <c r="I758" s="357"/>
      <c r="J758" s="357"/>
      <c r="K758" s="357"/>
      <c r="L758" s="357"/>
      <c r="M758" s="357"/>
      <c r="N758" s="357"/>
      <c r="O758" s="357"/>
      <c r="P758" s="357"/>
      <c r="Q758" s="357"/>
      <c r="R758" s="357"/>
      <c r="S758" s="357"/>
      <c r="T758" s="357"/>
      <c r="U758" s="357"/>
      <c r="V758" s="357"/>
      <c r="W758" s="357"/>
      <c r="X758" s="357"/>
      <c r="Y758" s="357"/>
      <c r="Z758" s="357"/>
      <c r="AA758" s="357"/>
      <c r="AB758" s="357"/>
      <c r="AC758" s="357"/>
      <c r="AD758" s="357"/>
      <c r="AE758" s="357"/>
      <c r="AF758" s="357"/>
      <c r="AG758" s="357"/>
      <c r="AH758" s="357"/>
      <c r="AI758" s="357"/>
      <c r="AJ758" s="357"/>
      <c r="AK758" s="357"/>
      <c r="AL758" s="357"/>
      <c r="AM758" s="357"/>
      <c r="AN758" s="357"/>
      <c r="AO758" s="357"/>
      <c r="AP758" s="357"/>
      <c r="AQ758" s="357"/>
    </row>
    <row r="759" spans="1:43" ht="9.75" customHeight="1">
      <c r="A759" s="202"/>
      <c r="B759" s="202"/>
      <c r="C759" s="202"/>
      <c r="D759" s="202"/>
      <c r="E759" s="347"/>
      <c r="F759" s="347"/>
      <c r="G759" s="357"/>
      <c r="H759" s="357"/>
      <c r="I759" s="357"/>
      <c r="J759" s="357"/>
      <c r="K759" s="357"/>
      <c r="L759" s="357"/>
      <c r="M759" s="357"/>
      <c r="N759" s="357"/>
      <c r="O759" s="357"/>
      <c r="P759" s="357"/>
      <c r="Q759" s="357"/>
      <c r="R759" s="357"/>
      <c r="S759" s="357"/>
      <c r="T759" s="357"/>
      <c r="U759" s="357"/>
      <c r="V759" s="357"/>
      <c r="W759" s="357"/>
      <c r="X759" s="357"/>
      <c r="Y759" s="357"/>
      <c r="Z759" s="357"/>
      <c r="AA759" s="357"/>
      <c r="AB759" s="357"/>
      <c r="AC759" s="357"/>
      <c r="AD759" s="357"/>
      <c r="AE759" s="357"/>
      <c r="AF759" s="357"/>
      <c r="AG759" s="357"/>
      <c r="AH759" s="357"/>
      <c r="AI759" s="357"/>
      <c r="AJ759" s="357"/>
      <c r="AK759" s="357"/>
      <c r="AL759" s="357"/>
      <c r="AM759" s="357"/>
      <c r="AN759" s="357"/>
      <c r="AO759" s="357"/>
      <c r="AP759" s="357"/>
      <c r="AQ759" s="357"/>
    </row>
    <row r="760" spans="1:43" ht="9.75" customHeight="1">
      <c r="A760" s="202"/>
      <c r="B760" s="202"/>
      <c r="C760" s="202"/>
      <c r="D760" s="202"/>
      <c r="E760" s="347"/>
      <c r="F760" s="347"/>
      <c r="G760" s="357"/>
      <c r="H760" s="357"/>
      <c r="I760" s="357"/>
      <c r="J760" s="357"/>
      <c r="K760" s="357"/>
      <c r="L760" s="357"/>
      <c r="M760" s="357"/>
      <c r="N760" s="357"/>
      <c r="O760" s="357"/>
      <c r="P760" s="357"/>
      <c r="Q760" s="357"/>
      <c r="R760" s="357"/>
      <c r="S760" s="357"/>
      <c r="T760" s="357"/>
      <c r="U760" s="357"/>
      <c r="V760" s="357"/>
      <c r="W760" s="357"/>
      <c r="X760" s="357"/>
      <c r="Y760" s="357"/>
      <c r="Z760" s="357"/>
      <c r="AA760" s="357"/>
      <c r="AB760" s="357"/>
      <c r="AC760" s="357"/>
      <c r="AD760" s="357"/>
      <c r="AE760" s="357"/>
      <c r="AF760" s="357"/>
      <c r="AG760" s="357"/>
      <c r="AH760" s="357"/>
      <c r="AI760" s="357"/>
      <c r="AJ760" s="357"/>
      <c r="AK760" s="357"/>
      <c r="AL760" s="357"/>
      <c r="AM760" s="357"/>
      <c r="AN760" s="357"/>
      <c r="AO760" s="357"/>
      <c r="AP760" s="357"/>
      <c r="AQ760" s="357"/>
    </row>
    <row r="761" spans="1:43" ht="9.75" customHeight="1">
      <c r="A761" s="202"/>
      <c r="B761" s="202"/>
      <c r="C761" s="202"/>
      <c r="D761" s="202"/>
      <c r="E761" s="347"/>
      <c r="F761" s="347"/>
      <c r="G761" s="357"/>
      <c r="H761" s="357"/>
      <c r="I761" s="357"/>
      <c r="J761" s="357"/>
      <c r="K761" s="357"/>
      <c r="L761" s="357"/>
      <c r="M761" s="357"/>
      <c r="N761" s="357"/>
      <c r="O761" s="357"/>
      <c r="P761" s="357"/>
      <c r="Q761" s="357"/>
      <c r="R761" s="357"/>
      <c r="S761" s="357"/>
      <c r="T761" s="357"/>
      <c r="U761" s="357"/>
      <c r="V761" s="357"/>
      <c r="W761" s="357"/>
      <c r="X761" s="357"/>
      <c r="Y761" s="357"/>
      <c r="Z761" s="357"/>
      <c r="AA761" s="357"/>
      <c r="AB761" s="357"/>
      <c r="AC761" s="357"/>
      <c r="AD761" s="357"/>
      <c r="AE761" s="357"/>
      <c r="AF761" s="357"/>
      <c r="AG761" s="357"/>
      <c r="AH761" s="357"/>
      <c r="AI761" s="357"/>
      <c r="AJ761" s="357"/>
      <c r="AK761" s="357"/>
      <c r="AL761" s="357"/>
      <c r="AM761" s="357"/>
      <c r="AN761" s="357"/>
      <c r="AO761" s="357"/>
      <c r="AP761" s="357"/>
      <c r="AQ761" s="357"/>
    </row>
    <row r="762" spans="1:43" ht="9.75" customHeight="1">
      <c r="A762" s="202"/>
      <c r="B762" s="202"/>
      <c r="C762" s="202"/>
      <c r="D762" s="202"/>
      <c r="E762" s="347"/>
      <c r="F762" s="347"/>
      <c r="G762" s="357"/>
      <c r="H762" s="357"/>
      <c r="I762" s="357"/>
      <c r="J762" s="357"/>
      <c r="K762" s="357"/>
      <c r="L762" s="357"/>
      <c r="M762" s="357"/>
      <c r="N762" s="357"/>
      <c r="O762" s="357"/>
      <c r="P762" s="357"/>
      <c r="Q762" s="357"/>
      <c r="R762" s="357"/>
      <c r="S762" s="357"/>
      <c r="T762" s="357"/>
      <c r="U762" s="357"/>
      <c r="V762" s="357"/>
      <c r="W762" s="357"/>
      <c r="X762" s="357"/>
      <c r="Y762" s="357"/>
      <c r="Z762" s="357"/>
      <c r="AA762" s="357"/>
      <c r="AB762" s="357"/>
      <c r="AC762" s="357"/>
      <c r="AD762" s="357"/>
      <c r="AE762" s="357"/>
      <c r="AF762" s="357"/>
      <c r="AG762" s="357"/>
      <c r="AH762" s="357"/>
      <c r="AI762" s="357"/>
      <c r="AJ762" s="357"/>
      <c r="AK762" s="357"/>
      <c r="AL762" s="357"/>
      <c r="AM762" s="357"/>
      <c r="AN762" s="357"/>
      <c r="AO762" s="357"/>
      <c r="AP762" s="357"/>
      <c r="AQ762" s="357"/>
    </row>
    <row r="763" spans="1:43" ht="9.75" customHeight="1">
      <c r="A763" s="202"/>
      <c r="B763" s="202"/>
      <c r="C763" s="202"/>
      <c r="D763" s="202"/>
      <c r="E763" s="347"/>
      <c r="F763" s="347"/>
      <c r="G763" s="357"/>
      <c r="H763" s="357"/>
      <c r="I763" s="357"/>
      <c r="J763" s="357"/>
      <c r="K763" s="357"/>
      <c r="L763" s="357"/>
      <c r="M763" s="357"/>
      <c r="N763" s="357"/>
      <c r="O763" s="357"/>
      <c r="P763" s="357"/>
      <c r="Q763" s="357"/>
      <c r="R763" s="357"/>
      <c r="S763" s="357"/>
      <c r="T763" s="357"/>
      <c r="U763" s="357"/>
      <c r="V763" s="357"/>
      <c r="W763" s="357"/>
      <c r="X763" s="357"/>
      <c r="Y763" s="357"/>
      <c r="Z763" s="357"/>
      <c r="AA763" s="357"/>
      <c r="AB763" s="357"/>
      <c r="AC763" s="357"/>
      <c r="AD763" s="357"/>
      <c r="AE763" s="357"/>
      <c r="AF763" s="357"/>
      <c r="AG763" s="357"/>
      <c r="AH763" s="357"/>
      <c r="AI763" s="357"/>
      <c r="AJ763" s="357"/>
      <c r="AK763" s="357"/>
      <c r="AL763" s="357"/>
      <c r="AM763" s="357"/>
      <c r="AN763" s="357"/>
      <c r="AO763" s="357"/>
      <c r="AP763" s="357"/>
      <c r="AQ763" s="357"/>
    </row>
    <row r="764" spans="1:43" ht="9.75" customHeight="1">
      <c r="A764" s="202"/>
      <c r="B764" s="202"/>
      <c r="C764" s="202"/>
      <c r="D764" s="202"/>
      <c r="E764" s="347"/>
      <c r="F764" s="347"/>
      <c r="G764" s="357"/>
      <c r="H764" s="357"/>
      <c r="I764" s="357"/>
      <c r="J764" s="357"/>
      <c r="K764" s="357"/>
      <c r="L764" s="357"/>
      <c r="M764" s="357"/>
      <c r="N764" s="357"/>
      <c r="O764" s="357"/>
      <c r="P764" s="357"/>
      <c r="Q764" s="357"/>
      <c r="R764" s="357"/>
      <c r="S764" s="357"/>
      <c r="T764" s="357"/>
      <c r="U764" s="357"/>
      <c r="V764" s="357"/>
      <c r="W764" s="357"/>
      <c r="X764" s="357"/>
      <c r="Y764" s="357"/>
      <c r="Z764" s="357"/>
      <c r="AA764" s="357"/>
      <c r="AB764" s="357"/>
      <c r="AC764" s="357"/>
      <c r="AD764" s="357"/>
      <c r="AE764" s="357"/>
      <c r="AF764" s="357"/>
      <c r="AG764" s="357"/>
      <c r="AH764" s="357"/>
      <c r="AI764" s="357"/>
      <c r="AJ764" s="357"/>
      <c r="AK764" s="357"/>
      <c r="AL764" s="357"/>
      <c r="AM764" s="357"/>
      <c r="AN764" s="357"/>
      <c r="AO764" s="357"/>
      <c r="AP764" s="357"/>
      <c r="AQ764" s="357"/>
    </row>
    <row r="765" spans="1:43" ht="9.75" customHeight="1">
      <c r="A765" s="202"/>
      <c r="B765" s="202"/>
      <c r="C765" s="202"/>
      <c r="D765" s="202"/>
      <c r="E765" s="347"/>
      <c r="F765" s="347"/>
      <c r="G765" s="357"/>
      <c r="H765" s="357"/>
      <c r="I765" s="357"/>
      <c r="J765" s="357"/>
      <c r="K765" s="357"/>
      <c r="L765" s="357"/>
      <c r="M765" s="357"/>
      <c r="N765" s="357"/>
      <c r="O765" s="357"/>
      <c r="P765" s="357"/>
      <c r="Q765" s="357"/>
      <c r="R765" s="357"/>
      <c r="S765" s="357"/>
      <c r="T765" s="357"/>
      <c r="U765" s="357"/>
      <c r="V765" s="357"/>
      <c r="W765" s="357"/>
      <c r="X765" s="357"/>
      <c r="Y765" s="357"/>
      <c r="Z765" s="357"/>
      <c r="AA765" s="357"/>
      <c r="AB765" s="357"/>
      <c r="AC765" s="357"/>
      <c r="AD765" s="357"/>
      <c r="AE765" s="357"/>
      <c r="AF765" s="357"/>
      <c r="AG765" s="357"/>
      <c r="AH765" s="357"/>
      <c r="AI765" s="357"/>
      <c r="AJ765" s="357"/>
      <c r="AK765" s="357"/>
      <c r="AL765" s="357"/>
      <c r="AM765" s="357"/>
      <c r="AN765" s="357"/>
      <c r="AO765" s="357"/>
      <c r="AP765" s="357"/>
      <c r="AQ765" s="357"/>
    </row>
    <row r="766" spans="1:43" ht="9.75" customHeight="1">
      <c r="A766" s="202"/>
      <c r="B766" s="202"/>
      <c r="C766" s="202"/>
      <c r="D766" s="202"/>
      <c r="E766" s="347"/>
      <c r="F766" s="347"/>
      <c r="G766" s="357"/>
      <c r="H766" s="357"/>
      <c r="I766" s="357"/>
      <c r="J766" s="357"/>
      <c r="K766" s="357"/>
      <c r="L766" s="357"/>
      <c r="M766" s="357"/>
      <c r="N766" s="357"/>
      <c r="O766" s="357"/>
      <c r="P766" s="357"/>
      <c r="Q766" s="357"/>
      <c r="R766" s="357"/>
      <c r="S766" s="357"/>
      <c r="T766" s="357"/>
      <c r="U766" s="357"/>
      <c r="V766" s="357"/>
      <c r="W766" s="357"/>
      <c r="X766" s="357"/>
      <c r="Y766" s="357"/>
      <c r="Z766" s="357"/>
      <c r="AA766" s="357"/>
      <c r="AB766" s="357"/>
      <c r="AC766" s="357"/>
      <c r="AD766" s="357"/>
      <c r="AE766" s="357"/>
      <c r="AF766" s="357"/>
      <c r="AG766" s="357"/>
      <c r="AH766" s="357"/>
      <c r="AI766" s="357"/>
      <c r="AJ766" s="357"/>
      <c r="AK766" s="357"/>
      <c r="AL766" s="357"/>
      <c r="AM766" s="357"/>
      <c r="AN766" s="357"/>
      <c r="AO766" s="357"/>
      <c r="AP766" s="357"/>
      <c r="AQ766" s="357"/>
    </row>
    <row r="767" spans="1:43" ht="9.75" customHeight="1">
      <c r="A767" s="202"/>
      <c r="B767" s="202"/>
      <c r="C767" s="202"/>
      <c r="D767" s="202"/>
      <c r="E767" s="347"/>
      <c r="F767" s="347"/>
      <c r="G767" s="357"/>
      <c r="H767" s="357"/>
      <c r="I767" s="357"/>
      <c r="J767" s="357"/>
      <c r="K767" s="357"/>
      <c r="L767" s="357"/>
      <c r="M767" s="357"/>
      <c r="N767" s="357"/>
      <c r="O767" s="357"/>
      <c r="P767" s="357"/>
      <c r="Q767" s="357"/>
      <c r="R767" s="357"/>
      <c r="S767" s="357"/>
      <c r="T767" s="357"/>
      <c r="U767" s="357"/>
      <c r="V767" s="357"/>
      <c r="W767" s="357"/>
      <c r="X767" s="357"/>
      <c r="Y767" s="357"/>
      <c r="Z767" s="357"/>
      <c r="AA767" s="357"/>
      <c r="AB767" s="357"/>
      <c r="AC767" s="357"/>
      <c r="AD767" s="357"/>
      <c r="AE767" s="357"/>
      <c r="AF767" s="357"/>
      <c r="AG767" s="357"/>
      <c r="AH767" s="357"/>
      <c r="AI767" s="357"/>
      <c r="AJ767" s="357"/>
      <c r="AK767" s="357"/>
      <c r="AL767" s="357"/>
      <c r="AM767" s="357"/>
      <c r="AN767" s="357"/>
      <c r="AO767" s="357"/>
      <c r="AP767" s="357"/>
      <c r="AQ767" s="357"/>
    </row>
    <row r="768" spans="1:43" ht="9.75" customHeight="1">
      <c r="A768" s="202"/>
      <c r="B768" s="202"/>
      <c r="C768" s="202"/>
      <c r="D768" s="202"/>
      <c r="E768" s="347"/>
      <c r="F768" s="347"/>
      <c r="G768" s="357"/>
      <c r="H768" s="357"/>
      <c r="I768" s="357"/>
      <c r="J768" s="357"/>
      <c r="K768" s="357"/>
      <c r="L768" s="357"/>
      <c r="M768" s="357"/>
      <c r="N768" s="357"/>
      <c r="O768" s="357"/>
      <c r="P768" s="357"/>
      <c r="Q768" s="357"/>
      <c r="R768" s="357"/>
      <c r="S768" s="357"/>
      <c r="T768" s="357"/>
      <c r="U768" s="357"/>
      <c r="V768" s="357"/>
      <c r="W768" s="357"/>
      <c r="X768" s="357"/>
      <c r="Y768" s="357"/>
      <c r="Z768" s="357"/>
      <c r="AA768" s="357"/>
      <c r="AB768" s="357"/>
      <c r="AC768" s="357"/>
      <c r="AD768" s="357"/>
      <c r="AE768" s="357"/>
      <c r="AF768" s="357"/>
      <c r="AG768" s="357"/>
      <c r="AH768" s="357"/>
      <c r="AI768" s="357"/>
      <c r="AJ768" s="357"/>
      <c r="AK768" s="357"/>
      <c r="AL768" s="357"/>
      <c r="AM768" s="357"/>
      <c r="AN768" s="357"/>
      <c r="AO768" s="357"/>
      <c r="AP768" s="357"/>
      <c r="AQ768" s="357"/>
    </row>
    <row r="769" spans="1:43" ht="9.75" customHeight="1">
      <c r="A769" s="202"/>
      <c r="B769" s="202"/>
      <c r="C769" s="202"/>
      <c r="D769" s="202"/>
      <c r="E769" s="347"/>
      <c r="F769" s="347"/>
      <c r="G769" s="357"/>
      <c r="H769" s="357"/>
      <c r="I769" s="357"/>
      <c r="J769" s="357"/>
      <c r="K769" s="357"/>
      <c r="L769" s="357"/>
      <c r="M769" s="357"/>
      <c r="N769" s="357"/>
      <c r="O769" s="357"/>
      <c r="P769" s="357"/>
      <c r="Q769" s="357"/>
      <c r="R769" s="357"/>
      <c r="S769" s="357"/>
      <c r="T769" s="357"/>
      <c r="U769" s="357"/>
      <c r="V769" s="357"/>
      <c r="W769" s="357"/>
      <c r="X769" s="357"/>
      <c r="Y769" s="357"/>
      <c r="Z769" s="357"/>
      <c r="AA769" s="357"/>
      <c r="AB769" s="357"/>
      <c r="AC769" s="357"/>
      <c r="AD769" s="357"/>
      <c r="AE769" s="357"/>
      <c r="AF769" s="357"/>
      <c r="AG769" s="357"/>
      <c r="AH769" s="357"/>
      <c r="AI769" s="357"/>
      <c r="AJ769" s="357"/>
      <c r="AK769" s="357"/>
      <c r="AL769" s="357"/>
      <c r="AM769" s="357"/>
      <c r="AN769" s="357"/>
      <c r="AO769" s="357"/>
      <c r="AP769" s="357"/>
      <c r="AQ769" s="357"/>
    </row>
    <row r="770" spans="1:43" ht="9.75" customHeight="1">
      <c r="A770" s="202"/>
      <c r="B770" s="202"/>
      <c r="C770" s="202"/>
      <c r="D770" s="202"/>
      <c r="E770" s="347"/>
      <c r="F770" s="347"/>
      <c r="G770" s="357"/>
      <c r="H770" s="357"/>
      <c r="I770" s="357"/>
      <c r="J770" s="357"/>
      <c r="K770" s="357"/>
      <c r="L770" s="357"/>
      <c r="M770" s="357"/>
      <c r="N770" s="357"/>
      <c r="O770" s="357"/>
      <c r="P770" s="357"/>
      <c r="Q770" s="357"/>
      <c r="R770" s="357"/>
      <c r="S770" s="357"/>
      <c r="T770" s="357"/>
      <c r="U770" s="357"/>
      <c r="V770" s="357"/>
      <c r="W770" s="357"/>
      <c r="X770" s="357"/>
      <c r="Y770" s="357"/>
      <c r="Z770" s="357"/>
      <c r="AA770" s="357"/>
      <c r="AB770" s="357"/>
      <c r="AC770" s="357"/>
      <c r="AD770" s="357"/>
      <c r="AE770" s="357"/>
      <c r="AF770" s="357"/>
      <c r="AG770" s="357"/>
      <c r="AH770" s="357"/>
      <c r="AI770" s="357"/>
      <c r="AJ770" s="357"/>
      <c r="AK770" s="357"/>
      <c r="AL770" s="357"/>
      <c r="AM770" s="357"/>
      <c r="AN770" s="357"/>
      <c r="AO770" s="357"/>
      <c r="AP770" s="357"/>
      <c r="AQ770" s="357"/>
    </row>
    <row r="771" spans="1:43" ht="9.75" customHeight="1">
      <c r="A771" s="202"/>
      <c r="B771" s="202"/>
      <c r="C771" s="202"/>
      <c r="D771" s="202"/>
      <c r="E771" s="347"/>
      <c r="F771" s="347"/>
      <c r="G771" s="357"/>
      <c r="H771" s="357"/>
      <c r="I771" s="357"/>
      <c r="J771" s="357"/>
      <c r="K771" s="357"/>
      <c r="L771" s="357"/>
      <c r="M771" s="357"/>
      <c r="N771" s="357"/>
      <c r="O771" s="357"/>
      <c r="P771" s="357"/>
      <c r="Q771" s="357"/>
      <c r="R771" s="357"/>
      <c r="S771" s="357"/>
      <c r="T771" s="357"/>
      <c r="U771" s="357"/>
      <c r="V771" s="357"/>
      <c r="W771" s="357"/>
      <c r="X771" s="357"/>
      <c r="Y771" s="357"/>
      <c r="Z771" s="357"/>
      <c r="AA771" s="357"/>
      <c r="AB771" s="357"/>
      <c r="AC771" s="357"/>
      <c r="AD771" s="357"/>
      <c r="AE771" s="357"/>
      <c r="AF771" s="357"/>
      <c r="AG771" s="357"/>
      <c r="AH771" s="357"/>
      <c r="AI771" s="357"/>
      <c r="AJ771" s="357"/>
      <c r="AK771" s="357"/>
      <c r="AL771" s="357"/>
      <c r="AM771" s="357"/>
      <c r="AN771" s="357"/>
      <c r="AO771" s="357"/>
      <c r="AP771" s="357"/>
      <c r="AQ771" s="357"/>
    </row>
    <row r="772" spans="1:43" ht="9.75" customHeight="1">
      <c r="A772" s="202"/>
      <c r="B772" s="202"/>
      <c r="C772" s="202"/>
      <c r="D772" s="202"/>
      <c r="E772" s="347"/>
      <c r="F772" s="347"/>
      <c r="G772" s="357"/>
      <c r="H772" s="357"/>
      <c r="I772" s="357"/>
      <c r="J772" s="357"/>
      <c r="K772" s="357"/>
      <c r="L772" s="357"/>
      <c r="M772" s="357"/>
      <c r="N772" s="357"/>
      <c r="O772" s="357"/>
      <c r="P772" s="357"/>
      <c r="Q772" s="357"/>
      <c r="R772" s="357"/>
      <c r="S772" s="357"/>
      <c r="T772" s="357"/>
      <c r="U772" s="357"/>
      <c r="V772" s="357"/>
      <c r="W772" s="357"/>
      <c r="X772" s="357"/>
      <c r="Y772" s="357"/>
      <c r="Z772" s="357"/>
      <c r="AA772" s="357"/>
      <c r="AB772" s="357"/>
      <c r="AC772" s="357"/>
      <c r="AD772" s="357"/>
      <c r="AE772" s="357"/>
      <c r="AF772" s="357"/>
      <c r="AG772" s="357"/>
      <c r="AH772" s="357"/>
      <c r="AI772" s="357"/>
      <c r="AJ772" s="357"/>
      <c r="AK772" s="357"/>
      <c r="AL772" s="357"/>
      <c r="AM772" s="357"/>
      <c r="AN772" s="357"/>
      <c r="AO772" s="357"/>
      <c r="AP772" s="357"/>
      <c r="AQ772" s="357"/>
    </row>
    <row r="773" spans="1:43" ht="9.75" customHeight="1">
      <c r="A773" s="202"/>
      <c r="B773" s="202"/>
      <c r="C773" s="202"/>
      <c r="D773" s="202"/>
      <c r="E773" s="347"/>
      <c r="F773" s="347"/>
      <c r="G773" s="357"/>
      <c r="H773" s="357"/>
      <c r="I773" s="357"/>
      <c r="J773" s="357"/>
      <c r="K773" s="357"/>
      <c r="L773" s="357"/>
      <c r="M773" s="357"/>
      <c r="N773" s="357"/>
      <c r="O773" s="357"/>
      <c r="P773" s="357"/>
      <c r="Q773" s="357"/>
      <c r="R773" s="357"/>
      <c r="S773" s="357"/>
      <c r="T773" s="357"/>
      <c r="U773" s="357"/>
      <c r="V773" s="357"/>
      <c r="W773" s="357"/>
      <c r="X773" s="357"/>
      <c r="Y773" s="357"/>
      <c r="Z773" s="357"/>
      <c r="AA773" s="357"/>
      <c r="AB773" s="357"/>
      <c r="AC773" s="357"/>
      <c r="AD773" s="357"/>
      <c r="AE773" s="357"/>
      <c r="AF773" s="357"/>
      <c r="AG773" s="357"/>
      <c r="AH773" s="357"/>
      <c r="AI773" s="357"/>
      <c r="AJ773" s="357"/>
      <c r="AK773" s="357"/>
      <c r="AL773" s="357"/>
      <c r="AM773" s="357"/>
      <c r="AN773" s="357"/>
      <c r="AO773" s="357"/>
      <c r="AP773" s="357"/>
      <c r="AQ773" s="357"/>
    </row>
    <row r="774" spans="1:43" ht="9.75" customHeight="1">
      <c r="A774" s="202"/>
      <c r="B774" s="202"/>
      <c r="C774" s="202"/>
      <c r="D774" s="202"/>
      <c r="E774" s="347"/>
      <c r="F774" s="347"/>
      <c r="G774" s="357"/>
      <c r="H774" s="357"/>
      <c r="I774" s="357"/>
      <c r="J774" s="357"/>
      <c r="K774" s="357"/>
      <c r="L774" s="357"/>
      <c r="M774" s="357"/>
      <c r="N774" s="357"/>
      <c r="O774" s="357"/>
      <c r="P774" s="357"/>
      <c r="Q774" s="357"/>
      <c r="R774" s="357"/>
      <c r="S774" s="357"/>
      <c r="T774" s="357"/>
      <c r="U774" s="357"/>
      <c r="V774" s="357"/>
      <c r="W774" s="357"/>
      <c r="X774" s="357"/>
      <c r="Y774" s="357"/>
      <c r="Z774" s="357"/>
      <c r="AA774" s="357"/>
      <c r="AB774" s="357"/>
      <c r="AC774" s="357"/>
      <c r="AD774" s="357"/>
      <c r="AE774" s="357"/>
      <c r="AF774" s="357"/>
      <c r="AG774" s="357"/>
      <c r="AH774" s="357"/>
      <c r="AI774" s="357"/>
      <c r="AJ774" s="357"/>
      <c r="AK774" s="357"/>
      <c r="AL774" s="357"/>
      <c r="AM774" s="357"/>
      <c r="AN774" s="357"/>
      <c r="AO774" s="357"/>
      <c r="AP774" s="357"/>
      <c r="AQ774" s="357"/>
    </row>
    <row r="775" spans="1:43" ht="9.75" customHeight="1">
      <c r="A775" s="202"/>
      <c r="B775" s="202"/>
      <c r="C775" s="202"/>
      <c r="D775" s="202"/>
      <c r="E775" s="347"/>
      <c r="F775" s="347"/>
      <c r="G775" s="357"/>
      <c r="H775" s="357"/>
      <c r="I775" s="357"/>
      <c r="J775" s="357"/>
      <c r="K775" s="357"/>
      <c r="L775" s="357"/>
      <c r="M775" s="357"/>
      <c r="N775" s="357"/>
      <c r="O775" s="357"/>
      <c r="P775" s="357"/>
      <c r="Q775" s="357"/>
      <c r="R775" s="357"/>
      <c r="S775" s="357"/>
      <c r="T775" s="357"/>
      <c r="U775" s="357"/>
      <c r="V775" s="357"/>
      <c r="W775" s="357"/>
      <c r="X775" s="357"/>
      <c r="Y775" s="357"/>
      <c r="Z775" s="357"/>
      <c r="AA775" s="357"/>
      <c r="AB775" s="357"/>
      <c r="AC775" s="357"/>
      <c r="AD775" s="357"/>
      <c r="AE775" s="357"/>
      <c r="AF775" s="357"/>
      <c r="AG775" s="357"/>
      <c r="AH775" s="357"/>
      <c r="AI775" s="357"/>
      <c r="AJ775" s="357"/>
      <c r="AK775" s="357"/>
      <c r="AL775" s="357"/>
      <c r="AM775" s="357"/>
      <c r="AN775" s="357"/>
      <c r="AO775" s="357"/>
      <c r="AP775" s="357"/>
      <c r="AQ775" s="357"/>
    </row>
    <row r="776" spans="1:43" ht="9.75" customHeight="1">
      <c r="A776" s="202"/>
      <c r="B776" s="202"/>
      <c r="C776" s="202"/>
      <c r="D776" s="202"/>
      <c r="E776" s="347"/>
      <c r="F776" s="347"/>
      <c r="G776" s="357"/>
      <c r="H776" s="357"/>
      <c r="I776" s="357"/>
      <c r="J776" s="357"/>
      <c r="K776" s="357"/>
      <c r="L776" s="357"/>
      <c r="M776" s="357"/>
      <c r="N776" s="357"/>
      <c r="O776" s="357"/>
      <c r="P776" s="357"/>
      <c r="Q776" s="357"/>
      <c r="R776" s="357"/>
      <c r="S776" s="357"/>
      <c r="T776" s="357"/>
      <c r="U776" s="357"/>
      <c r="V776" s="357"/>
      <c r="W776" s="357"/>
      <c r="X776" s="357"/>
      <c r="Y776" s="357"/>
      <c r="Z776" s="357"/>
      <c r="AA776" s="357"/>
      <c r="AB776" s="357"/>
      <c r="AC776" s="357"/>
      <c r="AD776" s="357"/>
      <c r="AE776" s="357"/>
      <c r="AF776" s="357"/>
      <c r="AG776" s="357"/>
      <c r="AH776" s="357"/>
      <c r="AI776" s="357"/>
      <c r="AJ776" s="357"/>
      <c r="AK776" s="357"/>
      <c r="AL776" s="357"/>
      <c r="AM776" s="357"/>
      <c r="AN776" s="357"/>
      <c r="AO776" s="357"/>
      <c r="AP776" s="357"/>
      <c r="AQ776" s="357"/>
    </row>
    <row r="777" spans="1:43" ht="9.75" customHeight="1">
      <c r="A777" s="202"/>
      <c r="B777" s="202"/>
      <c r="C777" s="202"/>
      <c r="D777" s="202"/>
      <c r="E777" s="347"/>
      <c r="F777" s="347"/>
      <c r="G777" s="357"/>
      <c r="H777" s="357"/>
      <c r="I777" s="357"/>
      <c r="J777" s="357"/>
      <c r="K777" s="357"/>
      <c r="L777" s="357"/>
      <c r="M777" s="357"/>
      <c r="N777" s="357"/>
      <c r="O777" s="357"/>
      <c r="P777" s="357"/>
      <c r="Q777" s="357"/>
      <c r="R777" s="357"/>
      <c r="S777" s="357"/>
      <c r="T777" s="357"/>
      <c r="U777" s="357"/>
      <c r="V777" s="357"/>
      <c r="W777" s="357"/>
      <c r="X777" s="357"/>
      <c r="Y777" s="357"/>
      <c r="Z777" s="357"/>
      <c r="AA777" s="357"/>
      <c r="AB777" s="357"/>
      <c r="AC777" s="357"/>
      <c r="AD777" s="357"/>
      <c r="AE777" s="357"/>
      <c r="AF777" s="357"/>
      <c r="AG777" s="357"/>
      <c r="AH777" s="357"/>
      <c r="AI777" s="357"/>
      <c r="AJ777" s="357"/>
      <c r="AK777" s="357"/>
      <c r="AL777" s="357"/>
      <c r="AM777" s="357"/>
      <c r="AN777" s="357"/>
      <c r="AO777" s="357"/>
      <c r="AP777" s="357"/>
      <c r="AQ777" s="357"/>
    </row>
    <row r="778" spans="1:43" ht="9.75" customHeight="1">
      <c r="A778" s="202"/>
      <c r="B778" s="202"/>
      <c r="C778" s="202"/>
      <c r="D778" s="202"/>
      <c r="E778" s="347"/>
      <c r="F778" s="347"/>
      <c r="G778" s="357"/>
      <c r="H778" s="357"/>
      <c r="I778" s="357"/>
      <c r="J778" s="357"/>
      <c r="K778" s="357"/>
      <c r="L778" s="357"/>
      <c r="M778" s="357"/>
      <c r="N778" s="357"/>
      <c r="O778" s="357"/>
      <c r="P778" s="357"/>
      <c r="Q778" s="357"/>
      <c r="R778" s="357"/>
      <c r="S778" s="357"/>
      <c r="T778" s="357"/>
      <c r="U778" s="357"/>
      <c r="V778" s="357"/>
      <c r="W778" s="357"/>
      <c r="X778" s="357"/>
      <c r="Y778" s="357"/>
      <c r="Z778" s="357"/>
      <c r="AA778" s="357"/>
      <c r="AB778" s="357"/>
      <c r="AC778" s="357"/>
      <c r="AD778" s="357"/>
      <c r="AE778" s="357"/>
      <c r="AF778" s="357"/>
      <c r="AG778" s="357"/>
      <c r="AH778" s="357"/>
      <c r="AI778" s="357"/>
      <c r="AJ778" s="357"/>
      <c r="AK778" s="357"/>
      <c r="AL778" s="357"/>
      <c r="AM778" s="357"/>
      <c r="AN778" s="357"/>
      <c r="AO778" s="357"/>
      <c r="AP778" s="357"/>
      <c r="AQ778" s="357"/>
    </row>
    <row r="779" spans="1:43" ht="9.75" customHeight="1">
      <c r="A779" s="202"/>
      <c r="B779" s="202"/>
      <c r="C779" s="202"/>
      <c r="D779" s="202"/>
      <c r="E779" s="347"/>
      <c r="F779" s="347"/>
      <c r="G779" s="357"/>
      <c r="H779" s="357"/>
      <c r="I779" s="357"/>
      <c r="J779" s="357"/>
      <c r="K779" s="357"/>
      <c r="L779" s="357"/>
      <c r="M779" s="357"/>
      <c r="N779" s="357"/>
      <c r="O779" s="357"/>
      <c r="P779" s="357"/>
      <c r="Q779" s="357"/>
      <c r="R779" s="357"/>
      <c r="S779" s="357"/>
      <c r="T779" s="357"/>
      <c r="U779" s="357"/>
      <c r="V779" s="357"/>
      <c r="W779" s="357"/>
      <c r="X779" s="357"/>
      <c r="Y779" s="357"/>
      <c r="Z779" s="357"/>
      <c r="AA779" s="357"/>
      <c r="AB779" s="357"/>
      <c r="AC779" s="357"/>
      <c r="AD779" s="357"/>
      <c r="AE779" s="357"/>
      <c r="AF779" s="357"/>
      <c r="AG779" s="357"/>
      <c r="AH779" s="357"/>
      <c r="AI779" s="357"/>
      <c r="AJ779" s="357"/>
      <c r="AK779" s="357"/>
      <c r="AL779" s="357"/>
      <c r="AM779" s="357"/>
      <c r="AN779" s="357"/>
      <c r="AO779" s="357"/>
      <c r="AP779" s="357"/>
      <c r="AQ779" s="357"/>
    </row>
    <row r="780" spans="1:43" ht="9.75" customHeight="1">
      <c r="A780" s="202"/>
      <c r="B780" s="202"/>
      <c r="C780" s="202"/>
      <c r="D780" s="202"/>
      <c r="E780" s="347"/>
      <c r="F780" s="347"/>
      <c r="G780" s="357"/>
      <c r="H780" s="357"/>
      <c r="I780" s="357"/>
      <c r="J780" s="357"/>
      <c r="K780" s="357"/>
      <c r="L780" s="357"/>
      <c r="M780" s="357"/>
      <c r="N780" s="357"/>
      <c r="O780" s="357"/>
      <c r="P780" s="357"/>
      <c r="Q780" s="357"/>
      <c r="R780" s="357"/>
      <c r="S780" s="357"/>
      <c r="T780" s="357"/>
      <c r="U780" s="357"/>
      <c r="V780" s="357"/>
      <c r="W780" s="357"/>
      <c r="X780" s="357"/>
      <c r="Y780" s="357"/>
      <c r="Z780" s="357"/>
      <c r="AA780" s="357"/>
      <c r="AB780" s="357"/>
      <c r="AC780" s="357"/>
      <c r="AD780" s="357"/>
      <c r="AE780" s="357"/>
      <c r="AF780" s="357"/>
      <c r="AG780" s="357"/>
      <c r="AH780" s="357"/>
      <c r="AI780" s="357"/>
      <c r="AJ780" s="357"/>
      <c r="AK780" s="357"/>
      <c r="AL780" s="357"/>
      <c r="AM780" s="357"/>
      <c r="AN780" s="357"/>
      <c r="AO780" s="357"/>
      <c r="AP780" s="357"/>
      <c r="AQ780" s="357"/>
    </row>
    <row r="781" spans="1:43" ht="9.75" customHeight="1">
      <c r="A781" s="202"/>
      <c r="B781" s="202"/>
      <c r="C781" s="202"/>
      <c r="D781" s="202"/>
      <c r="E781" s="347"/>
      <c r="F781" s="347"/>
      <c r="G781" s="357"/>
      <c r="H781" s="357"/>
      <c r="I781" s="357"/>
      <c r="J781" s="357"/>
      <c r="K781" s="357"/>
      <c r="L781" s="357"/>
      <c r="M781" s="357"/>
      <c r="N781" s="357"/>
      <c r="O781" s="357"/>
      <c r="P781" s="357"/>
      <c r="Q781" s="357"/>
      <c r="R781" s="357"/>
      <c r="S781" s="357"/>
      <c r="T781" s="357"/>
      <c r="U781" s="357"/>
      <c r="V781" s="357"/>
      <c r="W781" s="357"/>
      <c r="X781" s="357"/>
      <c r="Y781" s="357"/>
      <c r="Z781" s="357"/>
      <c r="AA781" s="357"/>
      <c r="AB781" s="357"/>
      <c r="AC781" s="357"/>
      <c r="AD781" s="357"/>
      <c r="AE781" s="357"/>
      <c r="AF781" s="357"/>
      <c r="AG781" s="357"/>
      <c r="AH781" s="357"/>
      <c r="AI781" s="357"/>
      <c r="AJ781" s="357"/>
      <c r="AK781" s="357"/>
      <c r="AL781" s="357"/>
      <c r="AM781" s="357"/>
      <c r="AN781" s="357"/>
      <c r="AO781" s="357"/>
      <c r="AP781" s="357"/>
      <c r="AQ781" s="357"/>
    </row>
    <row r="782" spans="1:43" ht="9.75" customHeight="1">
      <c r="A782" s="202"/>
      <c r="B782" s="202"/>
      <c r="C782" s="202"/>
      <c r="D782" s="202"/>
      <c r="E782" s="347"/>
      <c r="F782" s="347"/>
      <c r="G782" s="357"/>
      <c r="H782" s="357"/>
      <c r="I782" s="357"/>
      <c r="J782" s="357"/>
      <c r="K782" s="357"/>
      <c r="L782" s="357"/>
      <c r="M782" s="357"/>
      <c r="N782" s="357"/>
      <c r="O782" s="357"/>
      <c r="P782" s="357"/>
      <c r="Q782" s="357"/>
      <c r="R782" s="357"/>
      <c r="S782" s="357"/>
      <c r="T782" s="357"/>
      <c r="U782" s="357"/>
      <c r="V782" s="357"/>
      <c r="W782" s="357"/>
      <c r="X782" s="357"/>
      <c r="Y782" s="357"/>
      <c r="Z782" s="357"/>
      <c r="AA782" s="357"/>
      <c r="AB782" s="357"/>
      <c r="AC782" s="357"/>
      <c r="AD782" s="357"/>
      <c r="AE782" s="357"/>
      <c r="AF782" s="357"/>
      <c r="AG782" s="357"/>
      <c r="AH782" s="357"/>
      <c r="AI782" s="357"/>
      <c r="AJ782" s="357"/>
      <c r="AK782" s="357"/>
      <c r="AL782" s="357"/>
      <c r="AM782" s="357"/>
      <c r="AN782" s="357"/>
      <c r="AO782" s="357"/>
      <c r="AP782" s="357"/>
      <c r="AQ782" s="357"/>
    </row>
    <row r="783" spans="1:43" ht="9.75" customHeight="1">
      <c r="A783" s="202"/>
      <c r="B783" s="202"/>
      <c r="C783" s="202"/>
      <c r="D783" s="202"/>
      <c r="E783" s="347"/>
      <c r="F783" s="347"/>
      <c r="G783" s="357"/>
      <c r="H783" s="357"/>
      <c r="I783" s="357"/>
      <c r="J783" s="357"/>
      <c r="K783" s="357"/>
      <c r="L783" s="357"/>
      <c r="M783" s="357"/>
      <c r="N783" s="357"/>
      <c r="O783" s="357"/>
      <c r="P783" s="357"/>
      <c r="Q783" s="357"/>
      <c r="R783" s="357"/>
      <c r="S783" s="357"/>
      <c r="T783" s="357"/>
      <c r="U783" s="357"/>
      <c r="V783" s="357"/>
      <c r="W783" s="357"/>
      <c r="X783" s="357"/>
      <c r="Y783" s="357"/>
      <c r="Z783" s="357"/>
      <c r="AA783" s="357"/>
      <c r="AB783" s="357"/>
      <c r="AC783" s="357"/>
      <c r="AD783" s="357"/>
      <c r="AE783" s="357"/>
      <c r="AF783" s="357"/>
      <c r="AG783" s="357"/>
      <c r="AH783" s="357"/>
      <c r="AI783" s="357"/>
      <c r="AJ783" s="357"/>
      <c r="AK783" s="357"/>
      <c r="AL783" s="357"/>
      <c r="AM783" s="357"/>
      <c r="AN783" s="357"/>
      <c r="AO783" s="357"/>
      <c r="AP783" s="357"/>
      <c r="AQ783" s="357"/>
    </row>
    <row r="784" spans="1:43" ht="9.75" customHeight="1">
      <c r="A784" s="202"/>
      <c r="B784" s="202"/>
      <c r="C784" s="202"/>
      <c r="D784" s="202"/>
      <c r="E784" s="347"/>
      <c r="F784" s="347"/>
      <c r="G784" s="357"/>
      <c r="H784" s="357"/>
      <c r="I784" s="357"/>
      <c r="J784" s="357"/>
      <c r="K784" s="357"/>
      <c r="L784" s="357"/>
      <c r="M784" s="357"/>
      <c r="N784" s="357"/>
      <c r="O784" s="357"/>
      <c r="P784" s="357"/>
      <c r="Q784" s="357"/>
      <c r="R784" s="357"/>
      <c r="S784" s="357"/>
      <c r="T784" s="357"/>
      <c r="U784" s="357"/>
      <c r="V784" s="357"/>
      <c r="W784" s="357"/>
      <c r="X784" s="357"/>
      <c r="Y784" s="357"/>
      <c r="Z784" s="357"/>
      <c r="AA784" s="357"/>
      <c r="AB784" s="357"/>
      <c r="AC784" s="357"/>
      <c r="AD784" s="357"/>
      <c r="AE784" s="357"/>
      <c r="AF784" s="357"/>
      <c r="AG784" s="357"/>
      <c r="AH784" s="357"/>
      <c r="AI784" s="357"/>
      <c r="AJ784" s="357"/>
      <c r="AK784" s="357"/>
      <c r="AL784" s="357"/>
      <c r="AM784" s="357"/>
      <c r="AN784" s="357"/>
      <c r="AO784" s="357"/>
      <c r="AP784" s="357"/>
      <c r="AQ784" s="357"/>
    </row>
    <row r="785" spans="1:43" ht="9.75" customHeight="1">
      <c r="A785" s="202"/>
      <c r="B785" s="202"/>
      <c r="C785" s="202"/>
      <c r="D785" s="202"/>
      <c r="E785" s="347"/>
      <c r="F785" s="347"/>
      <c r="G785" s="357"/>
      <c r="H785" s="357"/>
      <c r="I785" s="357"/>
      <c r="J785" s="357"/>
      <c r="K785" s="357"/>
      <c r="L785" s="357"/>
      <c r="M785" s="357"/>
      <c r="N785" s="357"/>
      <c r="O785" s="357"/>
      <c r="P785" s="357"/>
      <c r="Q785" s="357"/>
      <c r="R785" s="357"/>
      <c r="S785" s="357"/>
      <c r="T785" s="357"/>
      <c r="U785" s="357"/>
      <c r="V785" s="357"/>
      <c r="W785" s="357"/>
      <c r="X785" s="357"/>
      <c r="Y785" s="357"/>
      <c r="Z785" s="357"/>
      <c r="AA785" s="357"/>
      <c r="AB785" s="357"/>
      <c r="AC785" s="357"/>
      <c r="AD785" s="357"/>
      <c r="AE785" s="357"/>
      <c r="AF785" s="357"/>
      <c r="AG785" s="357"/>
      <c r="AH785" s="357"/>
      <c r="AI785" s="357"/>
      <c r="AJ785" s="357"/>
      <c r="AK785" s="357"/>
      <c r="AL785" s="357"/>
      <c r="AM785" s="357"/>
      <c r="AN785" s="357"/>
      <c r="AO785" s="357"/>
      <c r="AP785" s="357"/>
      <c r="AQ785" s="357"/>
    </row>
    <row r="786" spans="1:43" ht="9.75" customHeight="1">
      <c r="A786" s="202"/>
      <c r="B786" s="202"/>
      <c r="C786" s="202"/>
      <c r="D786" s="202"/>
      <c r="E786" s="347"/>
      <c r="F786" s="347"/>
      <c r="G786" s="357"/>
      <c r="H786" s="357"/>
      <c r="I786" s="357"/>
      <c r="J786" s="357"/>
      <c r="K786" s="357"/>
      <c r="L786" s="357"/>
      <c r="M786" s="357"/>
      <c r="N786" s="357"/>
      <c r="O786" s="357"/>
      <c r="P786" s="357"/>
      <c r="Q786" s="357"/>
      <c r="R786" s="357"/>
      <c r="S786" s="357"/>
      <c r="T786" s="357"/>
      <c r="U786" s="357"/>
      <c r="V786" s="357"/>
      <c r="W786" s="357"/>
      <c r="X786" s="357"/>
      <c r="Y786" s="357"/>
      <c r="Z786" s="357"/>
      <c r="AA786" s="357"/>
      <c r="AB786" s="357"/>
      <c r="AC786" s="357"/>
      <c r="AD786" s="357"/>
      <c r="AE786" s="357"/>
      <c r="AF786" s="357"/>
      <c r="AG786" s="357"/>
      <c r="AH786" s="357"/>
      <c r="AI786" s="357"/>
      <c r="AJ786" s="357"/>
      <c r="AK786" s="357"/>
      <c r="AL786" s="357"/>
      <c r="AM786" s="357"/>
      <c r="AN786" s="357"/>
      <c r="AO786" s="357"/>
      <c r="AP786" s="357"/>
      <c r="AQ786" s="357"/>
    </row>
    <row r="787" spans="1:43" ht="9.75" customHeight="1">
      <c r="A787" s="202"/>
      <c r="B787" s="202"/>
      <c r="C787" s="202"/>
      <c r="D787" s="202"/>
      <c r="E787" s="347"/>
      <c r="F787" s="347"/>
      <c r="G787" s="357"/>
      <c r="H787" s="357"/>
      <c r="I787" s="357"/>
      <c r="J787" s="357"/>
      <c r="K787" s="357"/>
      <c r="L787" s="357"/>
      <c r="M787" s="357"/>
      <c r="N787" s="357"/>
      <c r="O787" s="357"/>
      <c r="P787" s="357"/>
      <c r="Q787" s="357"/>
      <c r="R787" s="357"/>
      <c r="S787" s="357"/>
      <c r="T787" s="357"/>
      <c r="U787" s="357"/>
      <c r="V787" s="357"/>
      <c r="W787" s="357"/>
      <c r="X787" s="357"/>
      <c r="Y787" s="357"/>
      <c r="Z787" s="357"/>
      <c r="AA787" s="357"/>
      <c r="AB787" s="357"/>
      <c r="AC787" s="357"/>
      <c r="AD787" s="357"/>
      <c r="AE787" s="357"/>
      <c r="AF787" s="357"/>
      <c r="AG787" s="357"/>
      <c r="AH787" s="357"/>
      <c r="AI787" s="357"/>
      <c r="AJ787" s="357"/>
      <c r="AK787" s="357"/>
      <c r="AL787" s="357"/>
      <c r="AM787" s="357"/>
      <c r="AN787" s="357"/>
      <c r="AO787" s="357"/>
      <c r="AP787" s="357"/>
      <c r="AQ787" s="357"/>
    </row>
    <row r="788" spans="1:43" ht="9.75" customHeight="1">
      <c r="A788" s="202"/>
      <c r="B788" s="202"/>
      <c r="C788" s="202"/>
      <c r="D788" s="202"/>
      <c r="E788" s="347"/>
      <c r="F788" s="347"/>
      <c r="G788" s="357"/>
      <c r="H788" s="357"/>
      <c r="I788" s="357"/>
      <c r="J788" s="357"/>
      <c r="K788" s="357"/>
      <c r="L788" s="357"/>
      <c r="M788" s="357"/>
      <c r="N788" s="357"/>
      <c r="O788" s="357"/>
      <c r="P788" s="357"/>
      <c r="Q788" s="357"/>
      <c r="R788" s="357"/>
      <c r="S788" s="357"/>
      <c r="T788" s="357"/>
      <c r="U788" s="357"/>
      <c r="V788" s="357"/>
      <c r="W788" s="357"/>
      <c r="X788" s="357"/>
      <c r="Y788" s="357"/>
      <c r="Z788" s="357"/>
      <c r="AA788" s="357"/>
      <c r="AB788" s="357"/>
      <c r="AC788" s="357"/>
      <c r="AD788" s="357"/>
      <c r="AE788" s="357"/>
      <c r="AF788" s="357"/>
      <c r="AG788" s="357"/>
      <c r="AH788" s="357"/>
      <c r="AI788" s="357"/>
      <c r="AJ788" s="357"/>
      <c r="AK788" s="357"/>
      <c r="AL788" s="357"/>
      <c r="AM788" s="357"/>
      <c r="AN788" s="357"/>
      <c r="AO788" s="357"/>
      <c r="AP788" s="357"/>
      <c r="AQ788" s="357"/>
    </row>
    <row r="789" spans="1:43" ht="9.75" customHeight="1">
      <c r="A789" s="202"/>
      <c r="B789" s="202"/>
      <c r="C789" s="202"/>
      <c r="D789" s="202"/>
      <c r="E789" s="347"/>
      <c r="F789" s="347"/>
      <c r="G789" s="357"/>
      <c r="H789" s="357"/>
      <c r="I789" s="357"/>
      <c r="J789" s="357"/>
      <c r="K789" s="357"/>
      <c r="L789" s="357"/>
      <c r="M789" s="357"/>
      <c r="N789" s="357"/>
      <c r="O789" s="357"/>
      <c r="P789" s="357"/>
      <c r="Q789" s="357"/>
      <c r="R789" s="357"/>
      <c r="S789" s="357"/>
      <c r="T789" s="357"/>
      <c r="U789" s="357"/>
      <c r="V789" s="357"/>
      <c r="W789" s="357"/>
      <c r="X789" s="357"/>
      <c r="Y789" s="357"/>
      <c r="Z789" s="357"/>
      <c r="AA789" s="357"/>
      <c r="AB789" s="357"/>
      <c r="AC789" s="357"/>
      <c r="AD789" s="357"/>
      <c r="AE789" s="357"/>
      <c r="AF789" s="357"/>
      <c r="AG789" s="357"/>
      <c r="AH789" s="357"/>
      <c r="AI789" s="357"/>
      <c r="AJ789" s="357"/>
      <c r="AK789" s="357"/>
      <c r="AL789" s="357"/>
      <c r="AM789" s="357"/>
      <c r="AN789" s="357"/>
      <c r="AO789" s="357"/>
      <c r="AP789" s="357"/>
      <c r="AQ789" s="357"/>
    </row>
    <row r="790" spans="1:43" ht="9.75" customHeight="1">
      <c r="A790" s="202"/>
      <c r="B790" s="202"/>
      <c r="C790" s="202"/>
      <c r="D790" s="202"/>
      <c r="E790" s="347"/>
      <c r="F790" s="347"/>
      <c r="G790" s="357"/>
      <c r="H790" s="357"/>
      <c r="I790" s="357"/>
      <c r="J790" s="357"/>
      <c r="K790" s="357"/>
      <c r="L790" s="357"/>
      <c r="M790" s="357"/>
      <c r="N790" s="357"/>
      <c r="O790" s="357"/>
      <c r="P790" s="357"/>
      <c r="Q790" s="357"/>
      <c r="R790" s="357"/>
      <c r="S790" s="357"/>
      <c r="T790" s="357"/>
      <c r="U790" s="357"/>
      <c r="V790" s="357"/>
      <c r="W790" s="357"/>
      <c r="X790" s="357"/>
      <c r="Y790" s="357"/>
      <c r="Z790" s="357"/>
      <c r="AA790" s="357"/>
      <c r="AB790" s="357"/>
      <c r="AC790" s="357"/>
      <c r="AD790" s="357"/>
      <c r="AE790" s="357"/>
      <c r="AF790" s="357"/>
      <c r="AG790" s="357"/>
      <c r="AH790" s="357"/>
      <c r="AI790" s="357"/>
      <c r="AJ790" s="357"/>
      <c r="AK790" s="357"/>
      <c r="AL790" s="357"/>
      <c r="AM790" s="357"/>
      <c r="AN790" s="357"/>
      <c r="AO790" s="357"/>
      <c r="AP790" s="357"/>
      <c r="AQ790" s="357"/>
    </row>
    <row r="791" spans="1:43" ht="9.75" customHeight="1">
      <c r="A791" s="202"/>
      <c r="B791" s="202"/>
      <c r="C791" s="202"/>
      <c r="D791" s="202"/>
      <c r="E791" s="347"/>
      <c r="F791" s="347"/>
      <c r="G791" s="357"/>
      <c r="H791" s="357"/>
      <c r="I791" s="357"/>
      <c r="J791" s="357"/>
      <c r="K791" s="357"/>
      <c r="L791" s="357"/>
      <c r="M791" s="357"/>
      <c r="N791" s="357"/>
      <c r="O791" s="357"/>
      <c r="P791" s="357"/>
      <c r="Q791" s="357"/>
      <c r="R791" s="357"/>
      <c r="S791" s="357"/>
      <c r="T791" s="357"/>
      <c r="U791" s="357"/>
      <c r="V791" s="357"/>
      <c r="W791" s="357"/>
      <c r="X791" s="357"/>
      <c r="Y791" s="357"/>
      <c r="Z791" s="357"/>
      <c r="AA791" s="357"/>
      <c r="AB791" s="357"/>
      <c r="AC791" s="357"/>
      <c r="AD791" s="357"/>
      <c r="AE791" s="357"/>
      <c r="AF791" s="357"/>
      <c r="AG791" s="357"/>
      <c r="AH791" s="357"/>
      <c r="AI791" s="357"/>
      <c r="AJ791" s="357"/>
      <c r="AK791" s="357"/>
      <c r="AL791" s="357"/>
      <c r="AM791" s="357"/>
      <c r="AN791" s="357"/>
      <c r="AO791" s="357"/>
      <c r="AP791" s="357"/>
      <c r="AQ791" s="357"/>
    </row>
    <row r="792" spans="1:43" ht="9.75" customHeight="1">
      <c r="A792" s="202"/>
      <c r="B792" s="202"/>
      <c r="C792" s="202"/>
      <c r="D792" s="202"/>
      <c r="E792" s="347"/>
      <c r="F792" s="347"/>
      <c r="G792" s="357"/>
      <c r="H792" s="357"/>
      <c r="I792" s="357"/>
      <c r="J792" s="357"/>
      <c r="K792" s="357"/>
      <c r="L792" s="357"/>
      <c r="M792" s="357"/>
      <c r="N792" s="357"/>
      <c r="O792" s="357"/>
      <c r="P792" s="357"/>
      <c r="Q792" s="357"/>
      <c r="R792" s="357"/>
      <c r="S792" s="357"/>
      <c r="T792" s="357"/>
      <c r="U792" s="357"/>
      <c r="V792" s="357"/>
      <c r="W792" s="357"/>
      <c r="X792" s="357"/>
      <c r="Y792" s="357"/>
      <c r="Z792" s="357"/>
      <c r="AA792" s="357"/>
      <c r="AB792" s="357"/>
      <c r="AC792" s="357"/>
      <c r="AD792" s="357"/>
      <c r="AE792" s="357"/>
      <c r="AF792" s="357"/>
      <c r="AG792" s="357"/>
      <c r="AH792" s="357"/>
      <c r="AI792" s="357"/>
      <c r="AJ792" s="357"/>
      <c r="AK792" s="357"/>
      <c r="AL792" s="357"/>
      <c r="AM792" s="357"/>
      <c r="AN792" s="357"/>
      <c r="AO792" s="357"/>
      <c r="AP792" s="357"/>
      <c r="AQ792" s="357"/>
    </row>
    <row r="793" spans="1:43" ht="9.75" customHeight="1">
      <c r="A793" s="202"/>
      <c r="B793" s="202"/>
      <c r="C793" s="202"/>
      <c r="D793" s="202"/>
      <c r="E793" s="347"/>
      <c r="F793" s="347"/>
      <c r="G793" s="357"/>
      <c r="H793" s="357"/>
      <c r="I793" s="357"/>
      <c r="J793" s="357"/>
      <c r="K793" s="357"/>
      <c r="L793" s="357"/>
      <c r="M793" s="357"/>
      <c r="N793" s="357"/>
      <c r="O793" s="357"/>
      <c r="P793" s="357"/>
      <c r="Q793" s="357"/>
      <c r="R793" s="357"/>
      <c r="S793" s="357"/>
      <c r="T793" s="357"/>
      <c r="U793" s="357"/>
      <c r="V793" s="357"/>
      <c r="W793" s="357"/>
      <c r="X793" s="357"/>
      <c r="Y793" s="357"/>
      <c r="Z793" s="357"/>
      <c r="AA793" s="357"/>
      <c r="AB793" s="357"/>
      <c r="AC793" s="357"/>
      <c r="AD793" s="357"/>
      <c r="AE793" s="357"/>
      <c r="AF793" s="357"/>
      <c r="AG793" s="357"/>
      <c r="AH793" s="357"/>
      <c r="AI793" s="357"/>
      <c r="AJ793" s="357"/>
      <c r="AK793" s="357"/>
      <c r="AL793" s="357"/>
      <c r="AM793" s="357"/>
      <c r="AN793" s="357"/>
      <c r="AO793" s="357"/>
      <c r="AP793" s="357"/>
      <c r="AQ793" s="357"/>
    </row>
    <row r="794" spans="1:43" ht="9.75" customHeight="1">
      <c r="A794" s="202"/>
      <c r="B794" s="202"/>
      <c r="C794" s="202"/>
      <c r="D794" s="202"/>
      <c r="E794" s="347"/>
      <c r="F794" s="347"/>
      <c r="G794" s="357"/>
      <c r="H794" s="357"/>
      <c r="I794" s="357"/>
      <c r="J794" s="357"/>
      <c r="K794" s="357"/>
      <c r="L794" s="357"/>
      <c r="M794" s="357"/>
      <c r="N794" s="357"/>
      <c r="O794" s="357"/>
      <c r="P794" s="357"/>
      <c r="Q794" s="357"/>
      <c r="R794" s="357"/>
      <c r="S794" s="357"/>
      <c r="T794" s="357"/>
      <c r="U794" s="357"/>
      <c r="V794" s="357"/>
      <c r="W794" s="357"/>
      <c r="X794" s="357"/>
      <c r="Y794" s="357"/>
      <c r="Z794" s="357"/>
      <c r="AA794" s="357"/>
      <c r="AB794" s="357"/>
      <c r="AC794" s="357"/>
      <c r="AD794" s="357"/>
      <c r="AE794" s="357"/>
      <c r="AF794" s="357"/>
      <c r="AG794" s="357"/>
      <c r="AH794" s="357"/>
      <c r="AI794" s="357"/>
      <c r="AJ794" s="357"/>
      <c r="AK794" s="357"/>
      <c r="AL794" s="357"/>
      <c r="AM794" s="357"/>
      <c r="AN794" s="357"/>
      <c r="AO794" s="357"/>
      <c r="AP794" s="357"/>
      <c r="AQ794" s="357"/>
    </row>
    <row r="795" spans="1:43" ht="9.75" customHeight="1">
      <c r="A795" s="202"/>
      <c r="B795" s="202"/>
      <c r="C795" s="202"/>
      <c r="D795" s="202"/>
      <c r="E795" s="347"/>
      <c r="F795" s="347"/>
      <c r="G795" s="357"/>
      <c r="H795" s="357"/>
      <c r="I795" s="357"/>
      <c r="J795" s="357"/>
      <c r="K795" s="357"/>
      <c r="L795" s="357"/>
      <c r="M795" s="357"/>
      <c r="N795" s="357"/>
      <c r="O795" s="357"/>
      <c r="P795" s="357"/>
      <c r="Q795" s="357"/>
      <c r="R795" s="357"/>
      <c r="S795" s="357"/>
      <c r="T795" s="357"/>
      <c r="U795" s="357"/>
      <c r="V795" s="357"/>
      <c r="W795" s="357"/>
      <c r="X795" s="357"/>
      <c r="Y795" s="357"/>
      <c r="Z795" s="357"/>
      <c r="AA795" s="357"/>
      <c r="AB795" s="357"/>
      <c r="AC795" s="357"/>
      <c r="AD795" s="357"/>
      <c r="AE795" s="357"/>
      <c r="AF795" s="357"/>
      <c r="AG795" s="357"/>
      <c r="AH795" s="357"/>
      <c r="AI795" s="357"/>
      <c r="AJ795" s="357"/>
      <c r="AK795" s="357"/>
      <c r="AL795" s="357"/>
      <c r="AM795" s="357"/>
      <c r="AN795" s="357"/>
      <c r="AO795" s="357"/>
      <c r="AP795" s="357"/>
      <c r="AQ795" s="357"/>
    </row>
    <row r="796" spans="1:43" ht="9.75" customHeight="1">
      <c r="A796" s="202"/>
      <c r="B796" s="202"/>
      <c r="C796" s="202"/>
      <c r="D796" s="202"/>
      <c r="E796" s="347"/>
      <c r="F796" s="347"/>
      <c r="G796" s="357"/>
      <c r="H796" s="357"/>
      <c r="I796" s="357"/>
      <c r="J796" s="357"/>
      <c r="K796" s="357"/>
      <c r="L796" s="357"/>
      <c r="M796" s="357"/>
      <c r="N796" s="357"/>
      <c r="O796" s="357"/>
      <c r="P796" s="357"/>
      <c r="Q796" s="357"/>
      <c r="R796" s="357"/>
      <c r="S796" s="357"/>
      <c r="T796" s="357"/>
      <c r="U796" s="357"/>
      <c r="V796" s="357"/>
      <c r="W796" s="357"/>
      <c r="X796" s="357"/>
      <c r="Y796" s="357"/>
      <c r="Z796" s="357"/>
      <c r="AA796" s="357"/>
      <c r="AB796" s="357"/>
      <c r="AC796" s="357"/>
      <c r="AD796" s="357"/>
      <c r="AE796" s="357"/>
      <c r="AF796" s="357"/>
      <c r="AG796" s="357"/>
      <c r="AH796" s="357"/>
      <c r="AI796" s="357"/>
      <c r="AJ796" s="357"/>
      <c r="AK796" s="357"/>
      <c r="AL796" s="357"/>
      <c r="AM796" s="357"/>
      <c r="AN796" s="357"/>
      <c r="AO796" s="357"/>
      <c r="AP796" s="357"/>
      <c r="AQ796" s="357"/>
    </row>
    <row r="797" spans="1:43" ht="9.75" customHeight="1">
      <c r="A797" s="202"/>
      <c r="B797" s="202"/>
      <c r="C797" s="202"/>
      <c r="D797" s="202"/>
      <c r="E797" s="347"/>
      <c r="F797" s="347"/>
      <c r="G797" s="357"/>
      <c r="H797" s="357"/>
      <c r="I797" s="357"/>
      <c r="J797" s="357"/>
      <c r="K797" s="357"/>
      <c r="L797" s="357"/>
      <c r="M797" s="357"/>
      <c r="N797" s="357"/>
      <c r="O797" s="357"/>
      <c r="P797" s="357"/>
      <c r="Q797" s="357"/>
      <c r="R797" s="357"/>
      <c r="S797" s="357"/>
      <c r="T797" s="357"/>
      <c r="U797" s="357"/>
      <c r="V797" s="357"/>
      <c r="W797" s="357"/>
      <c r="X797" s="357"/>
      <c r="Y797" s="357"/>
      <c r="Z797" s="357"/>
      <c r="AA797" s="357"/>
      <c r="AB797" s="357"/>
      <c r="AC797" s="357"/>
      <c r="AD797" s="357"/>
      <c r="AE797" s="357"/>
      <c r="AF797" s="357"/>
      <c r="AG797" s="357"/>
      <c r="AH797" s="357"/>
      <c r="AI797" s="357"/>
      <c r="AJ797" s="357"/>
      <c r="AK797" s="357"/>
      <c r="AL797" s="357"/>
      <c r="AM797" s="357"/>
      <c r="AN797" s="357"/>
      <c r="AO797" s="357"/>
      <c r="AP797" s="357"/>
      <c r="AQ797" s="357"/>
    </row>
    <row r="798" spans="1:43" ht="9.75" customHeight="1">
      <c r="A798" s="202"/>
      <c r="B798" s="202"/>
      <c r="C798" s="202"/>
      <c r="D798" s="202"/>
      <c r="E798" s="347"/>
      <c r="F798" s="347"/>
      <c r="G798" s="357"/>
      <c r="H798" s="357"/>
      <c r="I798" s="357"/>
      <c r="J798" s="357"/>
      <c r="K798" s="357"/>
      <c r="L798" s="357"/>
      <c r="M798" s="357"/>
      <c r="N798" s="357"/>
      <c r="O798" s="357"/>
      <c r="P798" s="357"/>
      <c r="Q798" s="357"/>
      <c r="R798" s="357"/>
      <c r="S798" s="357"/>
      <c r="T798" s="357"/>
      <c r="U798" s="357"/>
      <c r="V798" s="357"/>
      <c r="W798" s="357"/>
      <c r="X798" s="357"/>
      <c r="Y798" s="357"/>
      <c r="Z798" s="357"/>
      <c r="AA798" s="357"/>
      <c r="AB798" s="357"/>
      <c r="AC798" s="357"/>
      <c r="AD798" s="357"/>
      <c r="AE798" s="357"/>
      <c r="AF798" s="357"/>
      <c r="AG798" s="357"/>
      <c r="AH798" s="357"/>
      <c r="AI798" s="357"/>
      <c r="AJ798" s="357"/>
      <c r="AK798" s="357"/>
      <c r="AL798" s="357"/>
      <c r="AM798" s="357"/>
      <c r="AN798" s="357"/>
      <c r="AO798" s="357"/>
      <c r="AP798" s="357"/>
      <c r="AQ798" s="357"/>
    </row>
    <row r="799" spans="1:43" ht="9.75" customHeight="1">
      <c r="A799" s="202"/>
      <c r="B799" s="202"/>
      <c r="C799" s="202"/>
      <c r="D799" s="202"/>
      <c r="E799" s="347"/>
      <c r="F799" s="347"/>
      <c r="G799" s="357"/>
      <c r="H799" s="357"/>
      <c r="I799" s="357"/>
      <c r="J799" s="357"/>
      <c r="K799" s="357"/>
      <c r="L799" s="357"/>
      <c r="M799" s="357"/>
      <c r="N799" s="357"/>
      <c r="O799" s="357"/>
      <c r="P799" s="357"/>
      <c r="Q799" s="357"/>
      <c r="R799" s="357"/>
      <c r="S799" s="357"/>
      <c r="T799" s="357"/>
      <c r="U799" s="357"/>
      <c r="V799" s="357"/>
      <c r="W799" s="357"/>
      <c r="X799" s="357"/>
      <c r="Y799" s="357"/>
      <c r="Z799" s="357"/>
      <c r="AA799" s="357"/>
      <c r="AB799" s="357"/>
      <c r="AC799" s="357"/>
      <c r="AD799" s="357"/>
      <c r="AE799" s="357"/>
      <c r="AF799" s="357"/>
      <c r="AG799" s="357"/>
      <c r="AH799" s="357"/>
      <c r="AI799" s="357"/>
      <c r="AJ799" s="357"/>
      <c r="AK799" s="357"/>
      <c r="AL799" s="357"/>
      <c r="AM799" s="357"/>
      <c r="AN799" s="357"/>
      <c r="AO799" s="357"/>
      <c r="AP799" s="357"/>
      <c r="AQ799" s="357"/>
    </row>
    <row r="800" spans="1:43" ht="9.75" customHeight="1">
      <c r="A800" s="202"/>
      <c r="B800" s="202"/>
      <c r="C800" s="202"/>
      <c r="D800" s="202"/>
      <c r="E800" s="347"/>
      <c r="F800" s="347"/>
      <c r="G800" s="357"/>
      <c r="H800" s="357"/>
      <c r="I800" s="357"/>
      <c r="J800" s="357"/>
      <c r="K800" s="357"/>
      <c r="L800" s="357"/>
      <c r="M800" s="357"/>
      <c r="N800" s="357"/>
      <c r="O800" s="357"/>
      <c r="P800" s="357"/>
      <c r="Q800" s="357"/>
      <c r="R800" s="357"/>
      <c r="S800" s="357"/>
      <c r="T800" s="357"/>
      <c r="U800" s="357"/>
      <c r="V800" s="357"/>
      <c r="W800" s="357"/>
      <c r="X800" s="357"/>
      <c r="Y800" s="357"/>
      <c r="Z800" s="357"/>
      <c r="AA800" s="357"/>
      <c r="AB800" s="357"/>
      <c r="AC800" s="357"/>
      <c r="AD800" s="357"/>
      <c r="AE800" s="357"/>
      <c r="AF800" s="357"/>
      <c r="AG800" s="357"/>
      <c r="AH800" s="357"/>
      <c r="AI800" s="357"/>
      <c r="AJ800" s="357"/>
      <c r="AK800" s="357"/>
      <c r="AL800" s="357"/>
      <c r="AM800" s="357"/>
      <c r="AN800" s="357"/>
      <c r="AO800" s="357"/>
      <c r="AP800" s="357"/>
      <c r="AQ800" s="357"/>
    </row>
    <row r="801" spans="1:43" ht="9.75" customHeight="1">
      <c r="A801" s="202"/>
      <c r="B801" s="202"/>
      <c r="C801" s="202"/>
      <c r="D801" s="202"/>
      <c r="E801" s="347"/>
      <c r="F801" s="347"/>
      <c r="G801" s="357"/>
      <c r="H801" s="357"/>
      <c r="I801" s="357"/>
      <c r="J801" s="357"/>
      <c r="K801" s="357"/>
      <c r="L801" s="357"/>
      <c r="M801" s="357"/>
      <c r="N801" s="357"/>
      <c r="O801" s="357"/>
      <c r="P801" s="357"/>
      <c r="Q801" s="357"/>
      <c r="R801" s="357"/>
      <c r="S801" s="357"/>
      <c r="T801" s="357"/>
      <c r="U801" s="357"/>
      <c r="V801" s="357"/>
      <c r="W801" s="357"/>
      <c r="X801" s="357"/>
      <c r="Y801" s="357"/>
      <c r="Z801" s="357"/>
      <c r="AA801" s="357"/>
      <c r="AB801" s="357"/>
      <c r="AC801" s="357"/>
      <c r="AD801" s="357"/>
      <c r="AE801" s="357"/>
      <c r="AF801" s="357"/>
      <c r="AG801" s="357"/>
      <c r="AH801" s="357"/>
      <c r="AI801" s="357"/>
      <c r="AJ801" s="357"/>
      <c r="AK801" s="357"/>
      <c r="AL801" s="357"/>
      <c r="AM801" s="357"/>
      <c r="AN801" s="357"/>
      <c r="AO801" s="357"/>
      <c r="AP801" s="357"/>
      <c r="AQ801" s="357"/>
    </row>
    <row r="802" spans="1:43" ht="9.75" customHeight="1">
      <c r="A802" s="202"/>
      <c r="B802" s="202"/>
      <c r="C802" s="202"/>
      <c r="D802" s="202"/>
      <c r="E802" s="347"/>
      <c r="F802" s="347"/>
      <c r="G802" s="357"/>
      <c r="H802" s="357"/>
      <c r="I802" s="357"/>
      <c r="J802" s="357"/>
      <c r="K802" s="357"/>
      <c r="L802" s="357"/>
      <c r="M802" s="357"/>
      <c r="N802" s="357"/>
      <c r="O802" s="357"/>
      <c r="P802" s="357"/>
      <c r="Q802" s="357"/>
      <c r="R802" s="357"/>
      <c r="S802" s="357"/>
      <c r="T802" s="357"/>
      <c r="U802" s="357"/>
      <c r="V802" s="357"/>
      <c r="W802" s="357"/>
      <c r="X802" s="357"/>
      <c r="Y802" s="357"/>
      <c r="Z802" s="357"/>
      <c r="AA802" s="357"/>
      <c r="AB802" s="357"/>
      <c r="AC802" s="357"/>
      <c r="AD802" s="357"/>
      <c r="AE802" s="357"/>
      <c r="AF802" s="357"/>
      <c r="AG802" s="357"/>
      <c r="AH802" s="357"/>
      <c r="AI802" s="357"/>
      <c r="AJ802" s="357"/>
      <c r="AK802" s="357"/>
      <c r="AL802" s="357"/>
      <c r="AM802" s="357"/>
      <c r="AN802" s="357"/>
      <c r="AO802" s="357"/>
      <c r="AP802" s="357"/>
      <c r="AQ802" s="357"/>
    </row>
    <row r="803" spans="1:43" ht="9.75" customHeight="1">
      <c r="A803" s="202"/>
      <c r="B803" s="202"/>
      <c r="C803" s="202"/>
      <c r="D803" s="202"/>
      <c r="E803" s="347"/>
      <c r="F803" s="347"/>
      <c r="G803" s="357"/>
      <c r="H803" s="357"/>
      <c r="I803" s="357"/>
      <c r="J803" s="357"/>
      <c r="K803" s="357"/>
      <c r="L803" s="357"/>
      <c r="M803" s="357"/>
      <c r="N803" s="357"/>
      <c r="O803" s="357"/>
      <c r="P803" s="357"/>
      <c r="Q803" s="357"/>
      <c r="R803" s="357"/>
      <c r="S803" s="357"/>
      <c r="T803" s="357"/>
      <c r="U803" s="357"/>
      <c r="V803" s="357"/>
      <c r="W803" s="357"/>
      <c r="X803" s="357"/>
      <c r="Y803" s="357"/>
      <c r="Z803" s="357"/>
      <c r="AA803" s="357"/>
      <c r="AB803" s="357"/>
      <c r="AC803" s="357"/>
      <c r="AD803" s="357"/>
      <c r="AE803" s="357"/>
      <c r="AF803" s="357"/>
      <c r="AG803" s="357"/>
      <c r="AH803" s="357"/>
      <c r="AI803" s="357"/>
      <c r="AJ803" s="357"/>
      <c r="AK803" s="357"/>
      <c r="AL803" s="357"/>
      <c r="AM803" s="357"/>
      <c r="AN803" s="357"/>
      <c r="AO803" s="357"/>
      <c r="AP803" s="357"/>
      <c r="AQ803" s="357"/>
    </row>
    <row r="804" spans="1:43" ht="9.75" customHeight="1">
      <c r="A804" s="202"/>
      <c r="B804" s="202"/>
      <c r="C804" s="202"/>
      <c r="D804" s="202"/>
      <c r="E804" s="347"/>
      <c r="F804" s="347"/>
      <c r="G804" s="357"/>
      <c r="H804" s="357"/>
      <c r="I804" s="357"/>
      <c r="J804" s="357"/>
      <c r="K804" s="357"/>
      <c r="L804" s="357"/>
      <c r="M804" s="357"/>
      <c r="N804" s="357"/>
      <c r="O804" s="357"/>
      <c r="P804" s="357"/>
      <c r="Q804" s="357"/>
      <c r="R804" s="357"/>
      <c r="S804" s="357"/>
      <c r="T804" s="357"/>
      <c r="U804" s="357"/>
      <c r="V804" s="357"/>
      <c r="W804" s="357"/>
      <c r="X804" s="357"/>
      <c r="Y804" s="357"/>
      <c r="Z804" s="357"/>
      <c r="AA804" s="357"/>
      <c r="AB804" s="357"/>
      <c r="AC804" s="357"/>
      <c r="AD804" s="357"/>
      <c r="AE804" s="357"/>
      <c r="AF804" s="357"/>
      <c r="AG804" s="357"/>
      <c r="AH804" s="357"/>
      <c r="AI804" s="357"/>
      <c r="AJ804" s="357"/>
      <c r="AK804" s="357"/>
      <c r="AL804" s="357"/>
      <c r="AM804" s="357"/>
      <c r="AN804" s="357"/>
      <c r="AO804" s="357"/>
      <c r="AP804" s="357"/>
      <c r="AQ804" s="357"/>
    </row>
    <row r="805" spans="1:43" ht="9.75" customHeight="1">
      <c r="A805" s="202"/>
      <c r="B805" s="202"/>
      <c r="C805" s="202"/>
      <c r="D805" s="202"/>
      <c r="E805" s="347"/>
      <c r="F805" s="347"/>
      <c r="G805" s="357"/>
      <c r="H805" s="357"/>
      <c r="I805" s="357"/>
      <c r="J805" s="357"/>
      <c r="K805" s="357"/>
      <c r="L805" s="357"/>
      <c r="M805" s="357"/>
      <c r="N805" s="357"/>
      <c r="O805" s="357"/>
      <c r="P805" s="357"/>
      <c r="Q805" s="357"/>
      <c r="R805" s="357"/>
      <c r="S805" s="357"/>
      <c r="T805" s="357"/>
      <c r="U805" s="357"/>
      <c r="V805" s="357"/>
      <c r="W805" s="357"/>
      <c r="X805" s="357"/>
      <c r="Y805" s="357"/>
      <c r="Z805" s="357"/>
      <c r="AA805" s="357"/>
      <c r="AB805" s="357"/>
      <c r="AC805" s="357"/>
      <c r="AD805" s="357"/>
      <c r="AE805" s="357"/>
      <c r="AF805" s="357"/>
      <c r="AG805" s="357"/>
      <c r="AH805" s="357"/>
      <c r="AI805" s="357"/>
      <c r="AJ805" s="357"/>
      <c r="AK805" s="357"/>
      <c r="AL805" s="357"/>
      <c r="AM805" s="357"/>
      <c r="AN805" s="357"/>
      <c r="AO805" s="357"/>
      <c r="AP805" s="357"/>
      <c r="AQ805" s="357"/>
    </row>
    <row r="806" spans="1:43" ht="9.75" customHeight="1">
      <c r="A806" s="202"/>
      <c r="B806" s="202"/>
      <c r="C806" s="202"/>
      <c r="D806" s="202"/>
      <c r="E806" s="347"/>
      <c r="F806" s="347"/>
      <c r="G806" s="357"/>
      <c r="H806" s="357"/>
      <c r="I806" s="357"/>
      <c r="J806" s="357"/>
      <c r="K806" s="357"/>
      <c r="L806" s="357"/>
      <c r="M806" s="357"/>
      <c r="N806" s="357"/>
      <c r="O806" s="357"/>
      <c r="P806" s="357"/>
      <c r="Q806" s="357"/>
      <c r="R806" s="357"/>
      <c r="S806" s="357"/>
      <c r="T806" s="357"/>
      <c r="U806" s="357"/>
      <c r="V806" s="357"/>
      <c r="W806" s="357"/>
      <c r="X806" s="357"/>
      <c r="Y806" s="357"/>
      <c r="Z806" s="357"/>
      <c r="AA806" s="357"/>
      <c r="AB806" s="357"/>
      <c r="AC806" s="357"/>
      <c r="AD806" s="357"/>
      <c r="AE806" s="357"/>
      <c r="AF806" s="357"/>
      <c r="AG806" s="357"/>
      <c r="AH806" s="357"/>
      <c r="AI806" s="357"/>
      <c r="AJ806" s="357"/>
      <c r="AK806" s="357"/>
      <c r="AL806" s="357"/>
      <c r="AM806" s="357"/>
      <c r="AN806" s="357"/>
      <c r="AO806" s="357"/>
      <c r="AP806" s="357"/>
      <c r="AQ806" s="357"/>
    </row>
    <row r="807" spans="1:43" ht="9.75" customHeight="1">
      <c r="A807" s="202"/>
      <c r="B807" s="202"/>
      <c r="C807" s="202"/>
      <c r="D807" s="202"/>
      <c r="E807" s="347"/>
      <c r="F807" s="347"/>
      <c r="G807" s="357"/>
      <c r="H807" s="357"/>
      <c r="I807" s="357"/>
      <c r="J807" s="357"/>
      <c r="K807" s="357"/>
      <c r="L807" s="357"/>
      <c r="M807" s="357"/>
      <c r="N807" s="357"/>
      <c r="O807" s="357"/>
      <c r="P807" s="357"/>
      <c r="Q807" s="357"/>
      <c r="R807" s="357"/>
      <c r="S807" s="357"/>
      <c r="T807" s="357"/>
      <c r="U807" s="357"/>
      <c r="V807" s="357"/>
      <c r="W807" s="357"/>
      <c r="X807" s="357"/>
      <c r="Y807" s="357"/>
      <c r="Z807" s="357"/>
      <c r="AA807" s="357"/>
      <c r="AB807" s="357"/>
      <c r="AC807" s="357"/>
      <c r="AD807" s="357"/>
      <c r="AE807" s="357"/>
      <c r="AF807" s="357"/>
      <c r="AG807" s="357"/>
      <c r="AH807" s="357"/>
      <c r="AI807" s="357"/>
      <c r="AJ807" s="357"/>
      <c r="AK807" s="357"/>
      <c r="AL807" s="357"/>
      <c r="AM807" s="357"/>
      <c r="AN807" s="357"/>
      <c r="AO807" s="357"/>
      <c r="AP807" s="357"/>
      <c r="AQ807" s="357"/>
    </row>
    <row r="808" spans="1:43" ht="9.75" customHeight="1">
      <c r="A808" s="202"/>
      <c r="B808" s="202"/>
      <c r="C808" s="202"/>
      <c r="D808" s="202"/>
      <c r="E808" s="347"/>
      <c r="F808" s="347"/>
      <c r="G808" s="357"/>
      <c r="H808" s="357"/>
      <c r="I808" s="357"/>
      <c r="J808" s="357"/>
      <c r="K808" s="357"/>
      <c r="L808" s="357"/>
      <c r="M808" s="357"/>
      <c r="N808" s="357"/>
      <c r="O808" s="357"/>
      <c r="P808" s="357"/>
      <c r="Q808" s="357"/>
      <c r="R808" s="357"/>
      <c r="S808" s="357"/>
      <c r="T808" s="357"/>
      <c r="U808" s="357"/>
      <c r="V808" s="357"/>
      <c r="W808" s="357"/>
      <c r="X808" s="357"/>
      <c r="Y808" s="357"/>
      <c r="Z808" s="357"/>
      <c r="AA808" s="357"/>
      <c r="AB808" s="357"/>
      <c r="AC808" s="357"/>
      <c r="AD808" s="357"/>
      <c r="AE808" s="357"/>
      <c r="AF808" s="357"/>
      <c r="AG808" s="357"/>
      <c r="AH808" s="357"/>
      <c r="AI808" s="357"/>
      <c r="AJ808" s="357"/>
      <c r="AK808" s="357"/>
      <c r="AL808" s="357"/>
      <c r="AM808" s="357"/>
      <c r="AN808" s="357"/>
      <c r="AO808" s="357"/>
      <c r="AP808" s="357"/>
      <c r="AQ808" s="357"/>
    </row>
    <row r="809" spans="1:43" ht="9.75" customHeight="1">
      <c r="A809" s="202"/>
      <c r="B809" s="202"/>
      <c r="C809" s="202"/>
      <c r="D809" s="202"/>
      <c r="E809" s="347"/>
      <c r="F809" s="347"/>
      <c r="G809" s="357"/>
      <c r="H809" s="357"/>
      <c r="I809" s="357"/>
      <c r="J809" s="357"/>
      <c r="K809" s="357"/>
      <c r="L809" s="357"/>
      <c r="M809" s="357"/>
      <c r="N809" s="357"/>
      <c r="O809" s="357"/>
      <c r="P809" s="357"/>
      <c r="Q809" s="357"/>
      <c r="R809" s="357"/>
      <c r="S809" s="357"/>
      <c r="T809" s="357"/>
      <c r="U809" s="357"/>
      <c r="V809" s="357"/>
      <c r="W809" s="357"/>
      <c r="X809" s="357"/>
      <c r="Y809" s="357"/>
      <c r="Z809" s="357"/>
      <c r="AA809" s="357"/>
      <c r="AB809" s="357"/>
      <c r="AC809" s="357"/>
      <c r="AD809" s="357"/>
      <c r="AE809" s="357"/>
      <c r="AF809" s="357"/>
      <c r="AG809" s="357"/>
      <c r="AH809" s="357"/>
      <c r="AI809" s="357"/>
      <c r="AJ809" s="357"/>
      <c r="AK809" s="357"/>
      <c r="AL809" s="357"/>
      <c r="AM809" s="357"/>
      <c r="AN809" s="357"/>
      <c r="AO809" s="357"/>
      <c r="AP809" s="357"/>
      <c r="AQ809" s="357"/>
    </row>
    <row r="810" spans="1:43" ht="9.75" customHeight="1">
      <c r="A810" s="202"/>
      <c r="B810" s="202"/>
      <c r="C810" s="202"/>
      <c r="D810" s="202"/>
      <c r="E810" s="347"/>
      <c r="F810" s="347"/>
      <c r="G810" s="357"/>
      <c r="H810" s="357"/>
      <c r="I810" s="357"/>
      <c r="J810" s="357"/>
      <c r="K810" s="357"/>
      <c r="L810" s="357"/>
      <c r="M810" s="357"/>
      <c r="N810" s="357"/>
      <c r="O810" s="357"/>
      <c r="P810" s="357"/>
      <c r="Q810" s="357"/>
      <c r="R810" s="357"/>
      <c r="S810" s="357"/>
      <c r="T810" s="357"/>
      <c r="U810" s="357"/>
      <c r="V810" s="357"/>
      <c r="W810" s="357"/>
      <c r="X810" s="357"/>
      <c r="Y810" s="357"/>
      <c r="Z810" s="357"/>
      <c r="AA810" s="357"/>
      <c r="AB810" s="357"/>
      <c r="AC810" s="357"/>
      <c r="AD810" s="357"/>
      <c r="AE810" s="357"/>
      <c r="AF810" s="357"/>
      <c r="AG810" s="357"/>
      <c r="AH810" s="357"/>
      <c r="AI810" s="357"/>
      <c r="AJ810" s="357"/>
      <c r="AK810" s="357"/>
      <c r="AL810" s="357"/>
      <c r="AM810" s="357"/>
      <c r="AN810" s="357"/>
      <c r="AO810" s="357"/>
      <c r="AP810" s="357"/>
      <c r="AQ810" s="357"/>
    </row>
    <row r="811" spans="1:43" ht="9.75" customHeight="1">
      <c r="A811" s="202"/>
      <c r="B811" s="202"/>
      <c r="C811" s="202"/>
      <c r="D811" s="202"/>
      <c r="E811" s="347"/>
      <c r="F811" s="347"/>
      <c r="G811" s="357"/>
      <c r="H811" s="357"/>
      <c r="I811" s="357"/>
      <c r="J811" s="357"/>
      <c r="K811" s="357"/>
      <c r="L811" s="357"/>
      <c r="M811" s="357"/>
      <c r="N811" s="357"/>
      <c r="O811" s="357"/>
      <c r="P811" s="357"/>
      <c r="Q811" s="357"/>
      <c r="R811" s="357"/>
      <c r="S811" s="357"/>
      <c r="T811" s="357"/>
      <c r="U811" s="357"/>
      <c r="V811" s="357"/>
      <c r="W811" s="357"/>
      <c r="X811" s="357"/>
      <c r="Y811" s="357"/>
      <c r="Z811" s="357"/>
      <c r="AA811" s="357"/>
      <c r="AB811" s="357"/>
      <c r="AC811" s="357"/>
      <c r="AD811" s="357"/>
      <c r="AE811" s="357"/>
      <c r="AF811" s="357"/>
      <c r="AG811" s="357"/>
      <c r="AH811" s="357"/>
      <c r="AI811" s="357"/>
      <c r="AJ811" s="357"/>
      <c r="AK811" s="357"/>
      <c r="AL811" s="357"/>
      <c r="AM811" s="357"/>
      <c r="AN811" s="357"/>
      <c r="AO811" s="357"/>
      <c r="AP811" s="357"/>
      <c r="AQ811" s="357"/>
    </row>
    <row r="812" spans="1:43" ht="9.75" customHeight="1">
      <c r="A812" s="202"/>
      <c r="B812" s="202"/>
      <c r="C812" s="202"/>
      <c r="D812" s="202"/>
      <c r="E812" s="347"/>
      <c r="F812" s="347"/>
      <c r="G812" s="357"/>
      <c r="H812" s="357"/>
      <c r="I812" s="357"/>
      <c r="J812" s="357"/>
      <c r="K812" s="357"/>
      <c r="L812" s="357"/>
      <c r="M812" s="357"/>
      <c r="N812" s="357"/>
      <c r="O812" s="357"/>
      <c r="P812" s="357"/>
      <c r="Q812" s="357"/>
      <c r="R812" s="357"/>
      <c r="S812" s="357"/>
      <c r="T812" s="357"/>
      <c r="U812" s="357"/>
      <c r="V812" s="357"/>
      <c r="W812" s="357"/>
      <c r="X812" s="357"/>
      <c r="Y812" s="357"/>
      <c r="Z812" s="357"/>
      <c r="AA812" s="357"/>
      <c r="AB812" s="357"/>
      <c r="AC812" s="357"/>
      <c r="AD812" s="357"/>
      <c r="AE812" s="357"/>
      <c r="AF812" s="357"/>
      <c r="AG812" s="357"/>
      <c r="AH812" s="357"/>
      <c r="AI812" s="357"/>
      <c r="AJ812" s="357"/>
      <c r="AK812" s="357"/>
      <c r="AL812" s="357"/>
      <c r="AM812" s="357"/>
      <c r="AN812" s="357"/>
      <c r="AO812" s="357"/>
      <c r="AP812" s="357"/>
      <c r="AQ812" s="357"/>
    </row>
    <row r="813" spans="1:43" ht="9.75" customHeight="1">
      <c r="A813" s="202"/>
      <c r="B813" s="202"/>
      <c r="C813" s="202"/>
      <c r="D813" s="202"/>
      <c r="E813" s="347"/>
      <c r="F813" s="347"/>
      <c r="G813" s="357"/>
      <c r="H813" s="357"/>
      <c r="I813" s="357"/>
      <c r="J813" s="357"/>
      <c r="K813" s="357"/>
      <c r="L813" s="357"/>
      <c r="M813" s="357"/>
      <c r="N813" s="357"/>
      <c r="O813" s="357"/>
      <c r="P813" s="357"/>
      <c r="Q813" s="357"/>
      <c r="R813" s="357"/>
      <c r="S813" s="357"/>
      <c r="T813" s="357"/>
      <c r="U813" s="357"/>
      <c r="V813" s="357"/>
      <c r="W813" s="357"/>
      <c r="X813" s="357"/>
      <c r="Y813" s="357"/>
      <c r="Z813" s="357"/>
      <c r="AA813" s="357"/>
      <c r="AB813" s="357"/>
      <c r="AC813" s="357"/>
      <c r="AD813" s="357"/>
      <c r="AE813" s="357"/>
      <c r="AF813" s="357"/>
      <c r="AG813" s="357"/>
      <c r="AH813" s="357"/>
      <c r="AI813" s="357"/>
      <c r="AJ813" s="357"/>
      <c r="AK813" s="357"/>
      <c r="AL813" s="357"/>
      <c r="AM813" s="357"/>
      <c r="AN813" s="357"/>
      <c r="AO813" s="357"/>
      <c r="AP813" s="357"/>
      <c r="AQ813" s="357"/>
    </row>
    <row r="814" spans="1:43" ht="9.75" customHeight="1">
      <c r="A814" s="202"/>
      <c r="B814" s="202"/>
      <c r="C814" s="202"/>
      <c r="D814" s="202"/>
      <c r="E814" s="347"/>
      <c r="F814" s="347"/>
      <c r="G814" s="357"/>
      <c r="H814" s="357"/>
      <c r="I814" s="357"/>
      <c r="J814" s="357"/>
      <c r="K814" s="357"/>
      <c r="L814" s="357"/>
      <c r="M814" s="357"/>
      <c r="N814" s="357"/>
      <c r="O814" s="357"/>
      <c r="P814" s="357"/>
      <c r="Q814" s="357"/>
      <c r="R814" s="357"/>
      <c r="S814" s="357"/>
      <c r="T814" s="357"/>
      <c r="U814" s="357"/>
      <c r="V814" s="357"/>
      <c r="W814" s="357"/>
      <c r="X814" s="357"/>
      <c r="Y814" s="357"/>
      <c r="Z814" s="357"/>
      <c r="AA814" s="357"/>
      <c r="AB814" s="357"/>
      <c r="AC814" s="357"/>
      <c r="AD814" s="357"/>
      <c r="AE814" s="357"/>
      <c r="AF814" s="357"/>
      <c r="AG814" s="357"/>
      <c r="AH814" s="357"/>
      <c r="AI814" s="357"/>
      <c r="AJ814" s="357"/>
      <c r="AK814" s="357"/>
      <c r="AL814" s="357"/>
      <c r="AM814" s="357"/>
      <c r="AN814" s="357"/>
      <c r="AO814" s="357"/>
      <c r="AP814" s="357"/>
      <c r="AQ814" s="357"/>
    </row>
    <row r="815" spans="1:43" ht="9.75" customHeight="1">
      <c r="A815" s="202"/>
      <c r="B815" s="202"/>
      <c r="C815" s="202"/>
      <c r="D815" s="202"/>
      <c r="E815" s="347"/>
      <c r="F815" s="347"/>
      <c r="G815" s="357"/>
      <c r="H815" s="357"/>
      <c r="I815" s="357"/>
      <c r="J815" s="357"/>
      <c r="K815" s="357"/>
      <c r="L815" s="357"/>
      <c r="M815" s="357"/>
      <c r="N815" s="357"/>
      <c r="O815" s="357"/>
      <c r="P815" s="357"/>
      <c r="Q815" s="357"/>
      <c r="R815" s="357"/>
      <c r="S815" s="357"/>
      <c r="T815" s="357"/>
      <c r="U815" s="357"/>
      <c r="V815" s="357"/>
      <c r="W815" s="357"/>
      <c r="X815" s="357"/>
      <c r="Y815" s="357"/>
      <c r="Z815" s="357"/>
      <c r="AA815" s="357"/>
      <c r="AB815" s="357"/>
      <c r="AC815" s="357"/>
      <c r="AD815" s="357"/>
      <c r="AE815" s="357"/>
      <c r="AF815" s="357"/>
      <c r="AG815" s="357"/>
      <c r="AH815" s="357"/>
      <c r="AI815" s="357"/>
      <c r="AJ815" s="357"/>
      <c r="AK815" s="357"/>
      <c r="AL815" s="357"/>
      <c r="AM815" s="357"/>
      <c r="AN815" s="357"/>
      <c r="AO815" s="357"/>
      <c r="AP815" s="357"/>
      <c r="AQ815" s="357"/>
    </row>
    <row r="816" spans="1:43" ht="9.75" customHeight="1">
      <c r="A816" s="202"/>
      <c r="B816" s="202"/>
      <c r="C816" s="202"/>
      <c r="D816" s="202"/>
      <c r="E816" s="347"/>
      <c r="F816" s="347"/>
      <c r="G816" s="357"/>
      <c r="H816" s="357"/>
      <c r="I816" s="357"/>
      <c r="J816" s="357"/>
      <c r="K816" s="357"/>
      <c r="L816" s="357"/>
      <c r="M816" s="357"/>
      <c r="N816" s="357"/>
      <c r="O816" s="357"/>
      <c r="P816" s="357"/>
      <c r="Q816" s="357"/>
      <c r="R816" s="357"/>
      <c r="S816" s="357"/>
      <c r="T816" s="357"/>
      <c r="U816" s="357"/>
      <c r="V816" s="357"/>
      <c r="W816" s="357"/>
      <c r="X816" s="357"/>
      <c r="Y816" s="357"/>
      <c r="Z816" s="357"/>
      <c r="AA816" s="357"/>
      <c r="AB816" s="357"/>
      <c r="AC816" s="357"/>
      <c r="AD816" s="357"/>
      <c r="AE816" s="357"/>
      <c r="AF816" s="357"/>
      <c r="AG816" s="357"/>
      <c r="AH816" s="357"/>
      <c r="AI816" s="357"/>
      <c r="AJ816" s="357"/>
      <c r="AK816" s="357"/>
      <c r="AL816" s="357"/>
      <c r="AM816" s="357"/>
      <c r="AN816" s="357"/>
      <c r="AO816" s="357"/>
      <c r="AP816" s="357"/>
      <c r="AQ816" s="357"/>
    </row>
    <row r="817" spans="1:43" ht="9.75" customHeight="1">
      <c r="A817" s="202"/>
      <c r="B817" s="202"/>
      <c r="C817" s="202"/>
      <c r="D817" s="202"/>
      <c r="E817" s="347"/>
      <c r="F817" s="347"/>
      <c r="G817" s="357"/>
      <c r="H817" s="357"/>
      <c r="I817" s="357"/>
      <c r="J817" s="357"/>
      <c r="K817" s="357"/>
      <c r="L817" s="357"/>
      <c r="M817" s="357"/>
      <c r="N817" s="357"/>
      <c r="O817" s="357"/>
      <c r="P817" s="357"/>
      <c r="Q817" s="357"/>
      <c r="R817" s="357"/>
      <c r="S817" s="357"/>
      <c r="T817" s="357"/>
      <c r="U817" s="357"/>
      <c r="V817" s="357"/>
      <c r="W817" s="357"/>
      <c r="X817" s="357"/>
      <c r="Y817" s="357"/>
      <c r="Z817" s="357"/>
      <c r="AA817" s="357"/>
      <c r="AB817" s="357"/>
      <c r="AC817" s="357"/>
      <c r="AD817" s="357"/>
      <c r="AE817" s="357"/>
      <c r="AF817" s="357"/>
      <c r="AG817" s="357"/>
      <c r="AH817" s="357"/>
      <c r="AI817" s="357"/>
      <c r="AJ817" s="357"/>
      <c r="AK817" s="357"/>
      <c r="AL817" s="357"/>
      <c r="AM817" s="357"/>
      <c r="AN817" s="357"/>
      <c r="AO817" s="357"/>
      <c r="AP817" s="357"/>
      <c r="AQ817" s="357"/>
    </row>
    <row r="818" spans="1:43" ht="9.75" customHeight="1">
      <c r="A818" s="202"/>
      <c r="B818" s="202"/>
      <c r="C818" s="202"/>
      <c r="D818" s="202"/>
      <c r="E818" s="347"/>
      <c r="F818" s="347"/>
      <c r="G818" s="357"/>
      <c r="H818" s="357"/>
      <c r="I818" s="357"/>
      <c r="J818" s="357"/>
      <c r="K818" s="357"/>
      <c r="L818" s="357"/>
      <c r="M818" s="357"/>
      <c r="N818" s="357"/>
      <c r="O818" s="357"/>
      <c r="P818" s="357"/>
      <c r="Q818" s="357"/>
      <c r="R818" s="357"/>
      <c r="S818" s="357"/>
      <c r="T818" s="357"/>
      <c r="U818" s="357"/>
      <c r="V818" s="357"/>
      <c r="W818" s="357"/>
      <c r="X818" s="357"/>
      <c r="Y818" s="357"/>
      <c r="Z818" s="357"/>
      <c r="AA818" s="357"/>
      <c r="AB818" s="357"/>
      <c r="AC818" s="357"/>
      <c r="AD818" s="357"/>
      <c r="AE818" s="357"/>
      <c r="AF818" s="357"/>
      <c r="AG818" s="357"/>
      <c r="AH818" s="357"/>
      <c r="AI818" s="357"/>
      <c r="AJ818" s="357"/>
      <c r="AK818" s="357"/>
      <c r="AL818" s="357"/>
      <c r="AM818" s="357"/>
      <c r="AN818" s="357"/>
      <c r="AO818" s="357"/>
      <c r="AP818" s="357"/>
      <c r="AQ818" s="357"/>
    </row>
    <row r="819" spans="1:43" ht="9.75" customHeight="1">
      <c r="A819" s="202"/>
      <c r="B819" s="202"/>
      <c r="C819" s="202"/>
      <c r="D819" s="202"/>
      <c r="E819" s="347"/>
      <c r="F819" s="347"/>
      <c r="G819" s="357"/>
      <c r="H819" s="357"/>
      <c r="I819" s="357"/>
      <c r="J819" s="357"/>
      <c r="K819" s="357"/>
      <c r="L819" s="357"/>
      <c r="M819" s="357"/>
      <c r="N819" s="357"/>
      <c r="O819" s="357"/>
      <c r="P819" s="357"/>
      <c r="Q819" s="357"/>
      <c r="R819" s="357"/>
      <c r="S819" s="357"/>
      <c r="T819" s="357"/>
      <c r="U819" s="357"/>
      <c r="V819" s="357"/>
      <c r="W819" s="357"/>
      <c r="X819" s="357"/>
      <c r="Y819" s="357"/>
      <c r="Z819" s="357"/>
      <c r="AA819" s="357"/>
      <c r="AB819" s="357"/>
      <c r="AC819" s="357"/>
      <c r="AD819" s="357"/>
      <c r="AE819" s="357"/>
      <c r="AF819" s="357"/>
      <c r="AG819" s="357"/>
      <c r="AH819" s="357"/>
      <c r="AI819" s="357"/>
      <c r="AJ819" s="357"/>
      <c r="AK819" s="357"/>
      <c r="AL819" s="357"/>
      <c r="AM819" s="357"/>
      <c r="AN819" s="357"/>
      <c r="AO819" s="357"/>
      <c r="AP819" s="357"/>
      <c r="AQ819" s="357"/>
    </row>
    <row r="820" spans="1:43" ht="9.75" customHeight="1">
      <c r="A820" s="202"/>
      <c r="B820" s="202"/>
      <c r="C820" s="202"/>
      <c r="D820" s="202"/>
      <c r="E820" s="347"/>
      <c r="F820" s="347"/>
      <c r="G820" s="357"/>
      <c r="H820" s="357"/>
      <c r="I820" s="357"/>
      <c r="J820" s="357"/>
      <c r="K820" s="357"/>
      <c r="L820" s="357"/>
      <c r="M820" s="357"/>
      <c r="N820" s="357"/>
      <c r="O820" s="357"/>
      <c r="P820" s="357"/>
      <c r="Q820" s="357"/>
      <c r="R820" s="357"/>
      <c r="S820" s="357"/>
      <c r="T820" s="357"/>
      <c r="U820" s="357"/>
      <c r="V820" s="357"/>
      <c r="W820" s="357"/>
      <c r="X820" s="357"/>
      <c r="Y820" s="357"/>
      <c r="Z820" s="357"/>
      <c r="AA820" s="357"/>
      <c r="AB820" s="357"/>
      <c r="AC820" s="357"/>
      <c r="AD820" s="357"/>
      <c r="AE820" s="357"/>
      <c r="AF820" s="357"/>
      <c r="AG820" s="357"/>
      <c r="AH820" s="357"/>
      <c r="AI820" s="357"/>
      <c r="AJ820" s="357"/>
      <c r="AK820" s="357"/>
      <c r="AL820" s="357"/>
      <c r="AM820" s="357"/>
      <c r="AN820" s="357"/>
      <c r="AO820" s="357"/>
      <c r="AP820" s="357"/>
      <c r="AQ820" s="357"/>
    </row>
    <row r="821" spans="1:43" ht="9.75" customHeight="1">
      <c r="A821" s="202"/>
      <c r="B821" s="202"/>
      <c r="C821" s="202"/>
      <c r="D821" s="202"/>
      <c r="E821" s="347"/>
      <c r="F821" s="347"/>
      <c r="G821" s="357"/>
      <c r="H821" s="357"/>
      <c r="I821" s="357"/>
      <c r="J821" s="357"/>
      <c r="K821" s="357"/>
      <c r="L821" s="357"/>
      <c r="M821" s="357"/>
      <c r="N821" s="357"/>
      <c r="O821" s="357"/>
      <c r="P821" s="357"/>
      <c r="Q821" s="357"/>
      <c r="R821" s="357"/>
      <c r="S821" s="357"/>
      <c r="T821" s="357"/>
      <c r="U821" s="357"/>
      <c r="V821" s="357"/>
      <c r="W821" s="357"/>
      <c r="X821" s="357"/>
      <c r="Y821" s="357"/>
      <c r="Z821" s="357"/>
      <c r="AA821" s="357"/>
      <c r="AB821" s="357"/>
      <c r="AC821" s="357"/>
      <c r="AD821" s="357"/>
      <c r="AE821" s="357"/>
      <c r="AF821" s="357"/>
      <c r="AG821" s="357"/>
      <c r="AH821" s="357"/>
      <c r="AI821" s="357"/>
      <c r="AJ821" s="357"/>
      <c r="AK821" s="357"/>
      <c r="AL821" s="357"/>
      <c r="AM821" s="357"/>
      <c r="AN821" s="357"/>
      <c r="AO821" s="357"/>
      <c r="AP821" s="357"/>
      <c r="AQ821" s="357"/>
    </row>
    <row r="822" spans="1:43" ht="9.75" customHeight="1">
      <c r="A822" s="202"/>
      <c r="B822" s="202"/>
      <c r="C822" s="202"/>
      <c r="D822" s="202"/>
      <c r="E822" s="347"/>
      <c r="F822" s="347"/>
      <c r="G822" s="357"/>
      <c r="H822" s="357"/>
      <c r="I822" s="357"/>
      <c r="J822" s="357"/>
      <c r="K822" s="357"/>
      <c r="L822" s="357"/>
      <c r="M822" s="357"/>
      <c r="N822" s="357"/>
      <c r="O822" s="357"/>
      <c r="P822" s="357"/>
      <c r="Q822" s="357"/>
      <c r="R822" s="357"/>
      <c r="S822" s="357"/>
      <c r="T822" s="357"/>
      <c r="U822" s="357"/>
      <c r="V822" s="357"/>
      <c r="W822" s="357"/>
      <c r="X822" s="357"/>
      <c r="Y822" s="357"/>
      <c r="Z822" s="357"/>
      <c r="AA822" s="357"/>
      <c r="AB822" s="357"/>
      <c r="AC822" s="357"/>
      <c r="AD822" s="357"/>
      <c r="AE822" s="357"/>
      <c r="AF822" s="357"/>
      <c r="AG822" s="357"/>
      <c r="AH822" s="357"/>
      <c r="AI822" s="357"/>
      <c r="AJ822" s="357"/>
      <c r="AK822" s="357"/>
      <c r="AL822" s="357"/>
      <c r="AM822" s="357"/>
      <c r="AN822" s="357"/>
      <c r="AO822" s="357"/>
      <c r="AP822" s="357"/>
      <c r="AQ822" s="357"/>
    </row>
    <row r="823" spans="1:43" ht="9.75" customHeight="1">
      <c r="A823" s="202"/>
      <c r="B823" s="202"/>
      <c r="C823" s="202"/>
      <c r="D823" s="202"/>
      <c r="E823" s="347"/>
      <c r="F823" s="347"/>
      <c r="G823" s="357"/>
      <c r="H823" s="357"/>
      <c r="I823" s="357"/>
      <c r="J823" s="357"/>
      <c r="K823" s="357"/>
      <c r="L823" s="357"/>
      <c r="M823" s="357"/>
      <c r="N823" s="357"/>
      <c r="O823" s="357"/>
      <c r="P823" s="357"/>
      <c r="Q823" s="357"/>
      <c r="R823" s="357"/>
      <c r="S823" s="357"/>
      <c r="T823" s="357"/>
      <c r="U823" s="357"/>
      <c r="V823" s="357"/>
      <c r="W823" s="357"/>
      <c r="X823" s="357"/>
      <c r="Y823" s="357"/>
      <c r="Z823" s="357"/>
      <c r="AA823" s="357"/>
      <c r="AB823" s="357"/>
      <c r="AC823" s="357"/>
      <c r="AD823" s="357"/>
      <c r="AE823" s="357"/>
      <c r="AF823" s="357"/>
      <c r="AG823" s="357"/>
      <c r="AH823" s="357"/>
      <c r="AI823" s="357"/>
      <c r="AJ823" s="357"/>
      <c r="AK823" s="357"/>
      <c r="AL823" s="357"/>
      <c r="AM823" s="357"/>
      <c r="AN823" s="357"/>
      <c r="AO823" s="357"/>
      <c r="AP823" s="357"/>
      <c r="AQ823" s="357"/>
    </row>
    <row r="824" spans="1:43" ht="9.75" customHeight="1">
      <c r="A824" s="202"/>
      <c r="B824" s="202"/>
      <c r="C824" s="202"/>
      <c r="D824" s="202"/>
      <c r="E824" s="347"/>
      <c r="F824" s="347"/>
      <c r="G824" s="357"/>
      <c r="H824" s="357"/>
      <c r="I824" s="357"/>
      <c r="J824" s="357"/>
      <c r="K824" s="357"/>
      <c r="L824" s="357"/>
      <c r="M824" s="357"/>
      <c r="N824" s="357"/>
      <c r="O824" s="357"/>
      <c r="P824" s="357"/>
      <c r="Q824" s="357"/>
      <c r="R824" s="357"/>
      <c r="S824" s="357"/>
      <c r="T824" s="357"/>
      <c r="U824" s="357"/>
      <c r="V824" s="357"/>
      <c r="W824" s="357"/>
      <c r="X824" s="357"/>
      <c r="Y824" s="357"/>
      <c r="Z824" s="357"/>
      <c r="AA824" s="357"/>
      <c r="AB824" s="357"/>
      <c r="AC824" s="357"/>
      <c r="AD824" s="357"/>
      <c r="AE824" s="357"/>
      <c r="AF824" s="357"/>
      <c r="AG824" s="357"/>
      <c r="AH824" s="357"/>
      <c r="AI824" s="357"/>
      <c r="AJ824" s="357"/>
      <c r="AK824" s="357"/>
      <c r="AL824" s="357"/>
      <c r="AM824" s="357"/>
      <c r="AN824" s="357"/>
      <c r="AO824" s="357"/>
      <c r="AP824" s="357"/>
      <c r="AQ824" s="357"/>
    </row>
    <row r="825" spans="1:43" ht="9.75" customHeight="1">
      <c r="A825" s="202"/>
      <c r="B825" s="202"/>
      <c r="C825" s="202"/>
      <c r="D825" s="202"/>
      <c r="E825" s="347"/>
      <c r="F825" s="347"/>
      <c r="G825" s="357"/>
      <c r="H825" s="357"/>
      <c r="I825" s="357"/>
      <c r="J825" s="357"/>
      <c r="K825" s="357"/>
      <c r="L825" s="357"/>
      <c r="M825" s="357"/>
      <c r="N825" s="357"/>
      <c r="O825" s="357"/>
      <c r="P825" s="357"/>
      <c r="Q825" s="357"/>
      <c r="R825" s="357"/>
      <c r="S825" s="357"/>
      <c r="T825" s="357"/>
      <c r="U825" s="357"/>
      <c r="V825" s="357"/>
      <c r="W825" s="357"/>
      <c r="X825" s="357"/>
      <c r="Y825" s="357"/>
      <c r="Z825" s="357"/>
      <c r="AA825" s="357"/>
      <c r="AB825" s="357"/>
      <c r="AC825" s="357"/>
      <c r="AD825" s="357"/>
      <c r="AE825" s="357"/>
      <c r="AF825" s="357"/>
      <c r="AG825" s="357"/>
      <c r="AH825" s="357"/>
      <c r="AI825" s="357"/>
      <c r="AJ825" s="357"/>
      <c r="AK825" s="357"/>
      <c r="AL825" s="357"/>
      <c r="AM825" s="357"/>
      <c r="AN825" s="357"/>
      <c r="AO825" s="357"/>
      <c r="AP825" s="357"/>
      <c r="AQ825" s="357"/>
    </row>
    <row r="826" spans="1:43" ht="9.75" customHeight="1">
      <c r="A826" s="202"/>
      <c r="B826" s="202"/>
      <c r="C826" s="202"/>
      <c r="D826" s="202"/>
      <c r="E826" s="347"/>
      <c r="F826" s="347"/>
      <c r="G826" s="357"/>
      <c r="H826" s="357"/>
      <c r="I826" s="357"/>
      <c r="J826" s="357"/>
      <c r="K826" s="357"/>
      <c r="L826" s="357"/>
      <c r="M826" s="357"/>
      <c r="N826" s="357"/>
      <c r="O826" s="357"/>
      <c r="P826" s="357"/>
      <c r="Q826" s="357"/>
      <c r="R826" s="357"/>
      <c r="S826" s="357"/>
      <c r="T826" s="357"/>
      <c r="U826" s="357"/>
      <c r="V826" s="357"/>
      <c r="W826" s="357"/>
      <c r="X826" s="357"/>
      <c r="Y826" s="357"/>
      <c r="Z826" s="357"/>
      <c r="AA826" s="357"/>
      <c r="AB826" s="357"/>
      <c r="AC826" s="357"/>
      <c r="AD826" s="357"/>
      <c r="AE826" s="357"/>
      <c r="AF826" s="357"/>
      <c r="AG826" s="357"/>
      <c r="AH826" s="357"/>
      <c r="AI826" s="357"/>
      <c r="AJ826" s="357"/>
      <c r="AK826" s="357"/>
      <c r="AL826" s="357"/>
      <c r="AM826" s="357"/>
      <c r="AN826" s="357"/>
      <c r="AO826" s="357"/>
      <c r="AP826" s="357"/>
      <c r="AQ826" s="357"/>
    </row>
    <row r="827" spans="1:43" ht="9.75" customHeight="1">
      <c r="A827" s="202"/>
      <c r="B827" s="202"/>
      <c r="C827" s="202"/>
      <c r="D827" s="202"/>
      <c r="E827" s="347"/>
      <c r="F827" s="347"/>
      <c r="G827" s="357"/>
      <c r="H827" s="357"/>
      <c r="I827" s="357"/>
      <c r="J827" s="357"/>
      <c r="K827" s="357"/>
      <c r="L827" s="357"/>
      <c r="M827" s="357"/>
      <c r="N827" s="357"/>
      <c r="O827" s="357"/>
      <c r="P827" s="357"/>
      <c r="Q827" s="357"/>
      <c r="R827" s="357"/>
      <c r="S827" s="357"/>
      <c r="T827" s="357"/>
      <c r="U827" s="357"/>
      <c r="V827" s="357"/>
      <c r="W827" s="357"/>
      <c r="X827" s="357"/>
      <c r="Y827" s="357"/>
      <c r="Z827" s="357"/>
      <c r="AA827" s="357"/>
      <c r="AB827" s="357"/>
      <c r="AC827" s="357"/>
      <c r="AD827" s="357"/>
      <c r="AE827" s="357"/>
      <c r="AF827" s="357"/>
      <c r="AG827" s="357"/>
      <c r="AH827" s="357"/>
      <c r="AI827" s="357"/>
      <c r="AJ827" s="357"/>
      <c r="AK827" s="357"/>
      <c r="AL827" s="357"/>
      <c r="AM827" s="357"/>
      <c r="AN827" s="357"/>
      <c r="AO827" s="357"/>
      <c r="AP827" s="357"/>
      <c r="AQ827" s="357"/>
    </row>
    <row r="828" spans="1:43" ht="9.75" customHeight="1">
      <c r="A828" s="202"/>
      <c r="B828" s="202"/>
      <c r="C828" s="202"/>
      <c r="D828" s="202"/>
      <c r="E828" s="347"/>
      <c r="F828" s="347"/>
      <c r="G828" s="357"/>
      <c r="H828" s="357"/>
      <c r="I828" s="357"/>
      <c r="J828" s="357"/>
      <c r="K828" s="357"/>
      <c r="L828" s="357"/>
      <c r="M828" s="357"/>
      <c r="N828" s="357"/>
      <c r="O828" s="357"/>
      <c r="P828" s="357"/>
      <c r="Q828" s="357"/>
      <c r="R828" s="357"/>
      <c r="S828" s="357"/>
      <c r="T828" s="357"/>
      <c r="U828" s="357"/>
      <c r="V828" s="357"/>
      <c r="W828" s="357"/>
      <c r="X828" s="357"/>
      <c r="Y828" s="357"/>
      <c r="Z828" s="357"/>
      <c r="AA828" s="357"/>
      <c r="AB828" s="357"/>
      <c r="AC828" s="357"/>
      <c r="AD828" s="357"/>
      <c r="AE828" s="357"/>
      <c r="AF828" s="357"/>
      <c r="AG828" s="357"/>
      <c r="AH828" s="357"/>
      <c r="AI828" s="357"/>
      <c r="AJ828" s="357"/>
      <c r="AK828" s="357"/>
      <c r="AL828" s="357"/>
      <c r="AM828" s="357"/>
      <c r="AN828" s="357"/>
      <c r="AO828" s="357"/>
      <c r="AP828" s="357"/>
      <c r="AQ828" s="357"/>
    </row>
    <row r="829" spans="1:43" ht="9.75" customHeight="1">
      <c r="A829" s="202"/>
      <c r="B829" s="202"/>
      <c r="C829" s="202"/>
      <c r="D829" s="202"/>
      <c r="E829" s="347"/>
      <c r="F829" s="347"/>
      <c r="G829" s="357"/>
      <c r="H829" s="357"/>
      <c r="I829" s="357"/>
      <c r="J829" s="357"/>
      <c r="K829" s="357"/>
      <c r="L829" s="357"/>
      <c r="M829" s="357"/>
      <c r="N829" s="357"/>
      <c r="O829" s="357"/>
      <c r="P829" s="357"/>
      <c r="Q829" s="357"/>
      <c r="R829" s="357"/>
      <c r="S829" s="357"/>
      <c r="T829" s="357"/>
      <c r="U829" s="357"/>
      <c r="V829" s="357"/>
      <c r="W829" s="357"/>
      <c r="X829" s="357"/>
      <c r="Y829" s="357"/>
      <c r="Z829" s="357"/>
      <c r="AA829" s="357"/>
      <c r="AB829" s="357"/>
      <c r="AC829" s="357"/>
      <c r="AD829" s="357"/>
      <c r="AE829" s="357"/>
      <c r="AF829" s="357"/>
      <c r="AG829" s="357"/>
      <c r="AH829" s="357"/>
      <c r="AI829" s="357"/>
      <c r="AJ829" s="357"/>
      <c r="AK829" s="357"/>
      <c r="AL829" s="357"/>
      <c r="AM829" s="357"/>
      <c r="AN829" s="357"/>
      <c r="AO829" s="357"/>
      <c r="AP829" s="357"/>
      <c r="AQ829" s="357"/>
    </row>
    <row r="830" spans="1:43" ht="9.75" customHeight="1">
      <c r="A830" s="202"/>
      <c r="B830" s="202"/>
      <c r="C830" s="202"/>
      <c r="D830" s="202"/>
      <c r="E830" s="347"/>
      <c r="F830" s="347"/>
      <c r="G830" s="357"/>
      <c r="H830" s="357"/>
      <c r="I830" s="357"/>
      <c r="J830" s="357"/>
      <c r="K830" s="357"/>
      <c r="L830" s="357"/>
      <c r="M830" s="357"/>
      <c r="N830" s="357"/>
      <c r="O830" s="357"/>
      <c r="P830" s="357"/>
      <c r="Q830" s="357"/>
      <c r="R830" s="357"/>
      <c r="S830" s="357"/>
      <c r="T830" s="357"/>
      <c r="U830" s="357"/>
      <c r="V830" s="357"/>
      <c r="W830" s="357"/>
      <c r="X830" s="357"/>
      <c r="Y830" s="357"/>
      <c r="Z830" s="357"/>
      <c r="AA830" s="357"/>
      <c r="AB830" s="357"/>
      <c r="AC830" s="357"/>
      <c r="AD830" s="357"/>
      <c r="AE830" s="357"/>
      <c r="AF830" s="357"/>
      <c r="AG830" s="357"/>
      <c r="AH830" s="357"/>
      <c r="AI830" s="357"/>
      <c r="AJ830" s="357"/>
      <c r="AK830" s="357"/>
      <c r="AL830" s="357"/>
      <c r="AM830" s="357"/>
      <c r="AN830" s="357"/>
      <c r="AO830" s="357"/>
      <c r="AP830" s="357"/>
      <c r="AQ830" s="357"/>
    </row>
    <row r="831" spans="1:43" ht="9.75" customHeight="1">
      <c r="A831" s="202"/>
      <c r="B831" s="202"/>
      <c r="C831" s="202"/>
      <c r="D831" s="202"/>
      <c r="E831" s="347"/>
      <c r="F831" s="347"/>
      <c r="G831" s="357"/>
      <c r="H831" s="357"/>
      <c r="I831" s="357"/>
      <c r="J831" s="357"/>
      <c r="K831" s="357"/>
      <c r="L831" s="357"/>
      <c r="M831" s="357"/>
      <c r="N831" s="357"/>
      <c r="O831" s="357"/>
      <c r="P831" s="357"/>
      <c r="Q831" s="357"/>
      <c r="R831" s="357"/>
      <c r="S831" s="357"/>
      <c r="T831" s="357"/>
      <c r="U831" s="357"/>
      <c r="V831" s="357"/>
      <c r="W831" s="357"/>
      <c r="X831" s="357"/>
      <c r="Y831" s="357"/>
      <c r="Z831" s="357"/>
      <c r="AA831" s="357"/>
      <c r="AB831" s="357"/>
      <c r="AC831" s="357"/>
      <c r="AD831" s="357"/>
      <c r="AE831" s="357"/>
      <c r="AF831" s="357"/>
      <c r="AG831" s="357"/>
      <c r="AH831" s="357"/>
      <c r="AI831" s="357"/>
      <c r="AJ831" s="357"/>
      <c r="AK831" s="357"/>
      <c r="AL831" s="357"/>
      <c r="AM831" s="357"/>
      <c r="AN831" s="357"/>
      <c r="AO831" s="357"/>
      <c r="AP831" s="357"/>
      <c r="AQ831" s="357"/>
    </row>
    <row r="832" spans="1:43" ht="9.75" customHeight="1">
      <c r="A832" s="202"/>
      <c r="B832" s="202"/>
      <c r="C832" s="202"/>
      <c r="D832" s="202"/>
      <c r="E832" s="347"/>
      <c r="F832" s="347"/>
      <c r="G832" s="357"/>
      <c r="H832" s="357"/>
      <c r="I832" s="357"/>
      <c r="J832" s="357"/>
      <c r="K832" s="357"/>
      <c r="L832" s="357"/>
      <c r="M832" s="357"/>
      <c r="N832" s="357"/>
      <c r="O832" s="357"/>
      <c r="P832" s="357"/>
      <c r="Q832" s="357"/>
      <c r="R832" s="357"/>
      <c r="S832" s="357"/>
      <c r="T832" s="357"/>
      <c r="U832" s="357"/>
      <c r="V832" s="357"/>
      <c r="W832" s="357"/>
      <c r="X832" s="357"/>
      <c r="Y832" s="357"/>
      <c r="Z832" s="357"/>
      <c r="AA832" s="357"/>
      <c r="AB832" s="357"/>
      <c r="AC832" s="357"/>
      <c r="AD832" s="357"/>
      <c r="AE832" s="357"/>
      <c r="AF832" s="357"/>
      <c r="AG832" s="357"/>
      <c r="AH832" s="357"/>
      <c r="AI832" s="357"/>
      <c r="AJ832" s="357"/>
      <c r="AK832" s="357"/>
      <c r="AL832" s="357"/>
      <c r="AM832" s="357"/>
      <c r="AN832" s="357"/>
      <c r="AO832" s="357"/>
      <c r="AP832" s="357"/>
      <c r="AQ832" s="357"/>
    </row>
    <row r="833" spans="1:43" ht="9.75" customHeight="1">
      <c r="A833" s="202"/>
      <c r="B833" s="202"/>
      <c r="C833" s="202"/>
      <c r="D833" s="202"/>
      <c r="E833" s="347"/>
      <c r="F833" s="347"/>
      <c r="G833" s="357"/>
      <c r="H833" s="357"/>
      <c r="I833" s="357"/>
      <c r="J833" s="357"/>
      <c r="K833" s="357"/>
      <c r="L833" s="357"/>
      <c r="M833" s="357"/>
      <c r="N833" s="357"/>
      <c r="O833" s="357"/>
      <c r="P833" s="357"/>
      <c r="Q833" s="357"/>
      <c r="R833" s="357"/>
      <c r="S833" s="357"/>
      <c r="T833" s="357"/>
      <c r="U833" s="357"/>
      <c r="V833" s="357"/>
      <c r="W833" s="357"/>
      <c r="X833" s="357"/>
      <c r="Y833" s="357"/>
      <c r="Z833" s="357"/>
      <c r="AA833" s="357"/>
      <c r="AB833" s="357"/>
      <c r="AC833" s="357"/>
      <c r="AD833" s="357"/>
      <c r="AE833" s="357"/>
      <c r="AF833" s="357"/>
      <c r="AG833" s="357"/>
      <c r="AH833" s="357"/>
      <c r="AI833" s="357"/>
      <c r="AJ833" s="357"/>
      <c r="AK833" s="357"/>
      <c r="AL833" s="357"/>
      <c r="AM833" s="357"/>
      <c r="AN833" s="357"/>
      <c r="AO833" s="357"/>
      <c r="AP833" s="357"/>
      <c r="AQ833" s="357"/>
    </row>
    <row r="834" spans="1:43" ht="9.75" customHeight="1">
      <c r="A834" s="202"/>
      <c r="B834" s="202"/>
      <c r="C834" s="202"/>
      <c r="D834" s="202"/>
      <c r="E834" s="347"/>
      <c r="F834" s="347"/>
      <c r="G834" s="357"/>
      <c r="H834" s="357"/>
      <c r="I834" s="357"/>
      <c r="J834" s="357"/>
      <c r="K834" s="357"/>
      <c r="L834" s="357"/>
      <c r="M834" s="357"/>
      <c r="N834" s="357"/>
      <c r="O834" s="357"/>
      <c r="P834" s="357"/>
      <c r="Q834" s="357"/>
      <c r="R834" s="357"/>
      <c r="S834" s="357"/>
      <c r="T834" s="357"/>
      <c r="U834" s="357"/>
      <c r="V834" s="357"/>
      <c r="W834" s="357"/>
      <c r="X834" s="357"/>
      <c r="Y834" s="357"/>
      <c r="Z834" s="357"/>
      <c r="AA834" s="357"/>
      <c r="AB834" s="357"/>
      <c r="AC834" s="357"/>
      <c r="AD834" s="357"/>
      <c r="AE834" s="357"/>
      <c r="AF834" s="357"/>
      <c r="AG834" s="357"/>
      <c r="AH834" s="357"/>
      <c r="AI834" s="357"/>
      <c r="AJ834" s="357"/>
      <c r="AK834" s="357"/>
      <c r="AL834" s="357"/>
      <c r="AM834" s="357"/>
      <c r="AN834" s="357"/>
      <c r="AO834" s="357"/>
      <c r="AP834" s="357"/>
      <c r="AQ834" s="357"/>
    </row>
    <row r="835" spans="1:43" ht="9.75" customHeight="1">
      <c r="A835" s="202"/>
      <c r="B835" s="202"/>
      <c r="C835" s="202"/>
      <c r="D835" s="202"/>
      <c r="E835" s="347"/>
      <c r="F835" s="347"/>
      <c r="G835" s="357"/>
      <c r="H835" s="357"/>
      <c r="I835" s="357"/>
      <c r="J835" s="357"/>
      <c r="K835" s="357"/>
      <c r="L835" s="357"/>
      <c r="M835" s="357"/>
      <c r="N835" s="357"/>
      <c r="O835" s="357"/>
      <c r="P835" s="357"/>
      <c r="Q835" s="357"/>
      <c r="R835" s="357"/>
      <c r="S835" s="357"/>
      <c r="T835" s="357"/>
      <c r="U835" s="357"/>
      <c r="V835" s="357"/>
      <c r="W835" s="357"/>
      <c r="X835" s="357"/>
      <c r="Y835" s="357"/>
      <c r="Z835" s="357"/>
      <c r="AA835" s="357"/>
      <c r="AB835" s="357"/>
      <c r="AC835" s="357"/>
      <c r="AD835" s="357"/>
      <c r="AE835" s="357"/>
      <c r="AF835" s="357"/>
      <c r="AG835" s="357"/>
      <c r="AH835" s="357"/>
      <c r="AI835" s="357"/>
      <c r="AJ835" s="357"/>
      <c r="AK835" s="357"/>
      <c r="AL835" s="357"/>
      <c r="AM835" s="357"/>
      <c r="AN835" s="357"/>
      <c r="AO835" s="357"/>
      <c r="AP835" s="357"/>
      <c r="AQ835" s="357"/>
    </row>
    <row r="836" spans="1:43" ht="9.75" customHeight="1">
      <c r="A836" s="202"/>
      <c r="B836" s="202"/>
      <c r="C836" s="202"/>
      <c r="D836" s="202"/>
      <c r="E836" s="347"/>
      <c r="F836" s="347"/>
      <c r="G836" s="357"/>
      <c r="H836" s="357"/>
      <c r="I836" s="357"/>
      <c r="J836" s="357"/>
      <c r="K836" s="357"/>
      <c r="L836" s="357"/>
      <c r="M836" s="357"/>
      <c r="N836" s="357"/>
      <c r="O836" s="357"/>
      <c r="P836" s="357"/>
      <c r="Q836" s="357"/>
      <c r="R836" s="357"/>
      <c r="S836" s="357"/>
      <c r="T836" s="357"/>
      <c r="U836" s="357"/>
      <c r="V836" s="357"/>
      <c r="W836" s="357"/>
      <c r="X836" s="357"/>
      <c r="Y836" s="357"/>
      <c r="Z836" s="357"/>
      <c r="AA836" s="357"/>
      <c r="AB836" s="357"/>
      <c r="AC836" s="357"/>
      <c r="AD836" s="357"/>
      <c r="AE836" s="357"/>
      <c r="AF836" s="357"/>
      <c r="AG836" s="357"/>
      <c r="AH836" s="357"/>
      <c r="AI836" s="357"/>
      <c r="AJ836" s="357"/>
      <c r="AK836" s="357"/>
      <c r="AL836" s="357"/>
      <c r="AM836" s="357"/>
      <c r="AN836" s="357"/>
      <c r="AO836" s="357"/>
      <c r="AP836" s="357"/>
      <c r="AQ836" s="357"/>
    </row>
    <row r="837" spans="1:43" ht="9.75" customHeight="1">
      <c r="A837" s="202"/>
      <c r="B837" s="202"/>
      <c r="C837" s="202"/>
      <c r="D837" s="202"/>
      <c r="E837" s="347"/>
      <c r="F837" s="347"/>
      <c r="G837" s="357"/>
      <c r="H837" s="357"/>
      <c r="I837" s="357"/>
      <c r="J837" s="357"/>
      <c r="K837" s="357"/>
      <c r="L837" s="357"/>
      <c r="M837" s="357"/>
      <c r="N837" s="357"/>
      <c r="O837" s="357"/>
      <c r="P837" s="357"/>
      <c r="Q837" s="357"/>
      <c r="R837" s="357"/>
      <c r="S837" s="357"/>
      <c r="T837" s="357"/>
      <c r="U837" s="357"/>
      <c r="V837" s="357"/>
      <c r="W837" s="357"/>
      <c r="X837" s="357"/>
      <c r="Y837" s="357"/>
      <c r="Z837" s="357"/>
      <c r="AA837" s="357"/>
      <c r="AB837" s="357"/>
      <c r="AC837" s="357"/>
      <c r="AD837" s="357"/>
      <c r="AE837" s="357"/>
      <c r="AF837" s="357"/>
      <c r="AG837" s="357"/>
      <c r="AH837" s="357"/>
      <c r="AI837" s="357"/>
      <c r="AJ837" s="357"/>
      <c r="AK837" s="357"/>
      <c r="AL837" s="357"/>
      <c r="AM837" s="357"/>
      <c r="AN837" s="357"/>
      <c r="AO837" s="357"/>
      <c r="AP837" s="357"/>
      <c r="AQ837" s="357"/>
    </row>
    <row r="838" spans="1:43" ht="9.75" customHeight="1">
      <c r="A838" s="202"/>
      <c r="B838" s="202"/>
      <c r="C838" s="202"/>
      <c r="D838" s="202"/>
      <c r="E838" s="347"/>
      <c r="F838" s="347"/>
      <c r="G838" s="357"/>
      <c r="H838" s="357"/>
      <c r="I838" s="357"/>
      <c r="J838" s="357"/>
      <c r="K838" s="357"/>
      <c r="L838" s="357"/>
      <c r="M838" s="357"/>
      <c r="N838" s="357"/>
      <c r="O838" s="357"/>
      <c r="P838" s="357"/>
      <c r="Q838" s="357"/>
      <c r="R838" s="357"/>
      <c r="S838" s="357"/>
      <c r="T838" s="357"/>
      <c r="U838" s="357"/>
      <c r="V838" s="357"/>
      <c r="W838" s="357"/>
      <c r="X838" s="357"/>
      <c r="Y838" s="357"/>
      <c r="Z838" s="357"/>
      <c r="AA838" s="357"/>
      <c r="AB838" s="357"/>
      <c r="AC838" s="357"/>
      <c r="AD838" s="357"/>
      <c r="AE838" s="357"/>
      <c r="AF838" s="357"/>
      <c r="AG838" s="357"/>
      <c r="AH838" s="357"/>
      <c r="AI838" s="357"/>
      <c r="AJ838" s="357"/>
      <c r="AK838" s="357"/>
      <c r="AL838" s="357"/>
      <c r="AM838" s="357"/>
      <c r="AN838" s="357"/>
      <c r="AO838" s="357"/>
      <c r="AP838" s="357"/>
      <c r="AQ838" s="357"/>
    </row>
    <row r="839" spans="1:43" ht="9.75" customHeight="1">
      <c r="A839" s="202"/>
      <c r="B839" s="202"/>
      <c r="C839" s="202"/>
      <c r="D839" s="202"/>
      <c r="E839" s="347"/>
      <c r="F839" s="347"/>
      <c r="G839" s="357"/>
      <c r="H839" s="357"/>
      <c r="I839" s="357"/>
      <c r="J839" s="357"/>
      <c r="K839" s="357"/>
      <c r="L839" s="357"/>
      <c r="M839" s="357"/>
      <c r="N839" s="357"/>
      <c r="O839" s="357"/>
      <c r="P839" s="357"/>
      <c r="Q839" s="357"/>
      <c r="R839" s="357"/>
      <c r="S839" s="357"/>
      <c r="T839" s="357"/>
      <c r="U839" s="357"/>
      <c r="V839" s="357"/>
      <c r="W839" s="357"/>
      <c r="X839" s="357"/>
      <c r="Y839" s="357"/>
      <c r="Z839" s="357"/>
      <c r="AA839" s="357"/>
      <c r="AB839" s="357"/>
      <c r="AC839" s="357"/>
      <c r="AD839" s="357"/>
      <c r="AE839" s="357"/>
      <c r="AF839" s="357"/>
      <c r="AG839" s="357"/>
      <c r="AH839" s="357"/>
      <c r="AI839" s="357"/>
      <c r="AJ839" s="357"/>
      <c r="AK839" s="357"/>
      <c r="AL839" s="357"/>
      <c r="AM839" s="357"/>
      <c r="AN839" s="357"/>
      <c r="AO839" s="357"/>
      <c r="AP839" s="357"/>
      <c r="AQ839" s="357"/>
    </row>
    <row r="840" spans="1:43" ht="9.75" customHeight="1">
      <c r="A840" s="202"/>
      <c r="B840" s="202"/>
      <c r="C840" s="202"/>
      <c r="D840" s="202"/>
      <c r="E840" s="347"/>
      <c r="F840" s="347"/>
      <c r="G840" s="357"/>
      <c r="H840" s="357"/>
      <c r="I840" s="357"/>
      <c r="J840" s="357"/>
      <c r="K840" s="357"/>
      <c r="L840" s="357"/>
      <c r="M840" s="357"/>
      <c r="N840" s="357"/>
      <c r="O840" s="357"/>
      <c r="P840" s="357"/>
      <c r="Q840" s="357"/>
      <c r="R840" s="357"/>
      <c r="S840" s="357"/>
      <c r="T840" s="357"/>
      <c r="U840" s="357"/>
      <c r="V840" s="357"/>
      <c r="W840" s="357"/>
      <c r="X840" s="357"/>
      <c r="Y840" s="357"/>
      <c r="Z840" s="357"/>
      <c r="AA840" s="357"/>
      <c r="AB840" s="357"/>
      <c r="AC840" s="357"/>
      <c r="AD840" s="357"/>
      <c r="AE840" s="357"/>
      <c r="AF840" s="357"/>
      <c r="AG840" s="357"/>
      <c r="AH840" s="357"/>
      <c r="AI840" s="357"/>
      <c r="AJ840" s="357"/>
      <c r="AK840" s="357"/>
      <c r="AL840" s="357"/>
      <c r="AM840" s="357"/>
      <c r="AN840" s="357"/>
      <c r="AO840" s="357"/>
      <c r="AP840" s="357"/>
      <c r="AQ840" s="357"/>
    </row>
    <row r="841" spans="1:43" ht="9.75" customHeight="1">
      <c r="A841" s="202"/>
      <c r="B841" s="202"/>
      <c r="C841" s="202"/>
      <c r="D841" s="202"/>
      <c r="E841" s="347"/>
      <c r="F841" s="347"/>
      <c r="G841" s="357"/>
      <c r="H841" s="357"/>
      <c r="I841" s="357"/>
      <c r="J841" s="357"/>
      <c r="K841" s="357"/>
      <c r="L841" s="357"/>
      <c r="M841" s="357"/>
      <c r="N841" s="357"/>
      <c r="O841" s="357"/>
      <c r="P841" s="357"/>
      <c r="Q841" s="357"/>
      <c r="R841" s="357"/>
      <c r="S841" s="357"/>
      <c r="T841" s="357"/>
      <c r="U841" s="357"/>
      <c r="V841" s="357"/>
      <c r="W841" s="357"/>
      <c r="X841" s="357"/>
      <c r="Y841" s="357"/>
      <c r="Z841" s="357"/>
      <c r="AA841" s="357"/>
      <c r="AB841" s="357"/>
      <c r="AC841" s="357"/>
      <c r="AD841" s="357"/>
      <c r="AE841" s="357"/>
      <c r="AF841" s="357"/>
      <c r="AG841" s="357"/>
      <c r="AH841" s="357"/>
      <c r="AI841" s="357"/>
      <c r="AJ841" s="357"/>
      <c r="AK841" s="357"/>
      <c r="AL841" s="357"/>
      <c r="AM841" s="357"/>
      <c r="AN841" s="357"/>
      <c r="AO841" s="357"/>
      <c r="AP841" s="357"/>
      <c r="AQ841" s="357"/>
    </row>
    <row r="842" spans="1:43" ht="9.75" customHeight="1">
      <c r="A842" s="202"/>
      <c r="B842" s="202"/>
      <c r="C842" s="202"/>
      <c r="D842" s="202"/>
      <c r="E842" s="347"/>
      <c r="F842" s="347"/>
      <c r="G842" s="357"/>
      <c r="H842" s="357"/>
      <c r="I842" s="357"/>
      <c r="J842" s="357"/>
      <c r="K842" s="357"/>
      <c r="L842" s="357"/>
      <c r="M842" s="357"/>
      <c r="N842" s="357"/>
      <c r="O842" s="357"/>
      <c r="P842" s="357"/>
      <c r="Q842" s="357"/>
      <c r="R842" s="357"/>
      <c r="S842" s="357"/>
      <c r="T842" s="357"/>
      <c r="U842" s="357"/>
      <c r="V842" s="357"/>
      <c r="W842" s="357"/>
      <c r="X842" s="357"/>
      <c r="Y842" s="357"/>
      <c r="Z842" s="357"/>
      <c r="AA842" s="357"/>
      <c r="AB842" s="357"/>
      <c r="AC842" s="357"/>
      <c r="AD842" s="357"/>
      <c r="AE842" s="357"/>
      <c r="AF842" s="357"/>
      <c r="AG842" s="357"/>
      <c r="AH842" s="357"/>
      <c r="AI842" s="357"/>
      <c r="AJ842" s="357"/>
      <c r="AK842" s="357"/>
      <c r="AL842" s="357"/>
      <c r="AM842" s="357"/>
      <c r="AN842" s="357"/>
      <c r="AO842" s="357"/>
      <c r="AP842" s="357"/>
      <c r="AQ842" s="357"/>
    </row>
    <row r="843" spans="1:43" ht="9.75" customHeight="1">
      <c r="A843" s="202"/>
      <c r="B843" s="202"/>
      <c r="C843" s="202"/>
      <c r="D843" s="202"/>
      <c r="E843" s="347"/>
      <c r="F843" s="347"/>
      <c r="G843" s="357"/>
      <c r="H843" s="357"/>
      <c r="I843" s="357"/>
      <c r="J843" s="357"/>
      <c r="K843" s="357"/>
      <c r="L843" s="357"/>
      <c r="M843" s="357"/>
      <c r="N843" s="357"/>
      <c r="O843" s="357"/>
      <c r="P843" s="357"/>
      <c r="Q843" s="357"/>
      <c r="R843" s="357"/>
      <c r="S843" s="357"/>
      <c r="T843" s="357"/>
      <c r="U843" s="357"/>
      <c r="V843" s="357"/>
      <c r="W843" s="357"/>
      <c r="X843" s="357"/>
      <c r="Y843" s="357"/>
      <c r="Z843" s="357"/>
      <c r="AA843" s="357"/>
      <c r="AB843" s="357"/>
      <c r="AC843" s="357"/>
      <c r="AD843" s="357"/>
      <c r="AE843" s="357"/>
      <c r="AF843" s="357"/>
      <c r="AG843" s="357"/>
      <c r="AH843" s="357"/>
      <c r="AI843" s="357"/>
      <c r="AJ843" s="357"/>
      <c r="AK843" s="357"/>
      <c r="AL843" s="357"/>
      <c r="AM843" s="357"/>
      <c r="AN843" s="357"/>
      <c r="AO843" s="357"/>
      <c r="AP843" s="357"/>
      <c r="AQ843" s="357"/>
    </row>
    <row r="844" spans="1:43" ht="9.75" customHeight="1">
      <c r="A844" s="202"/>
      <c r="B844" s="202"/>
      <c r="C844" s="202"/>
      <c r="D844" s="202"/>
      <c r="E844" s="347"/>
      <c r="F844" s="347"/>
      <c r="G844" s="357"/>
      <c r="H844" s="357"/>
      <c r="I844" s="357"/>
      <c r="J844" s="357"/>
      <c r="K844" s="357"/>
      <c r="L844" s="357"/>
      <c r="M844" s="357"/>
      <c r="N844" s="357"/>
      <c r="O844" s="357"/>
      <c r="P844" s="357"/>
      <c r="Q844" s="357"/>
      <c r="R844" s="357"/>
      <c r="S844" s="357"/>
      <c r="T844" s="357"/>
      <c r="U844" s="357"/>
      <c r="V844" s="357"/>
      <c r="W844" s="357"/>
      <c r="X844" s="357"/>
      <c r="Y844" s="357"/>
      <c r="Z844" s="357"/>
      <c r="AA844" s="357"/>
      <c r="AB844" s="357"/>
      <c r="AC844" s="357"/>
      <c r="AD844" s="357"/>
      <c r="AE844" s="357"/>
      <c r="AF844" s="357"/>
      <c r="AG844" s="357"/>
      <c r="AH844" s="357"/>
      <c r="AI844" s="357"/>
      <c r="AJ844" s="357"/>
      <c r="AK844" s="357"/>
      <c r="AL844" s="357"/>
      <c r="AM844" s="357"/>
      <c r="AN844" s="357"/>
      <c r="AO844" s="357"/>
      <c r="AP844" s="357"/>
      <c r="AQ844" s="357"/>
    </row>
    <row r="845" spans="1:43" ht="9.75" customHeight="1">
      <c r="A845" s="202"/>
      <c r="B845" s="202"/>
      <c r="C845" s="202"/>
      <c r="D845" s="202"/>
      <c r="E845" s="347"/>
      <c r="F845" s="347"/>
      <c r="G845" s="357"/>
      <c r="H845" s="357"/>
      <c r="I845" s="357"/>
      <c r="J845" s="357"/>
      <c r="K845" s="357"/>
      <c r="L845" s="357"/>
      <c r="M845" s="357"/>
      <c r="N845" s="357"/>
      <c r="O845" s="357"/>
      <c r="P845" s="357"/>
      <c r="Q845" s="357"/>
      <c r="R845" s="357"/>
      <c r="S845" s="357"/>
      <c r="T845" s="357"/>
      <c r="U845" s="357"/>
      <c r="V845" s="357"/>
      <c r="W845" s="357"/>
      <c r="X845" s="357"/>
      <c r="Y845" s="357"/>
      <c r="Z845" s="357"/>
      <c r="AA845" s="357"/>
      <c r="AB845" s="357"/>
      <c r="AC845" s="357"/>
      <c r="AD845" s="357"/>
      <c r="AE845" s="357"/>
      <c r="AF845" s="357"/>
      <c r="AG845" s="357"/>
      <c r="AH845" s="357"/>
      <c r="AI845" s="357"/>
      <c r="AJ845" s="357"/>
      <c r="AK845" s="357"/>
      <c r="AL845" s="357"/>
      <c r="AM845" s="357"/>
      <c r="AN845" s="357"/>
      <c r="AO845" s="357"/>
      <c r="AP845" s="357"/>
      <c r="AQ845" s="357"/>
    </row>
    <row r="846" spans="1:43" ht="9.75" customHeight="1">
      <c r="A846" s="202"/>
      <c r="B846" s="202"/>
      <c r="C846" s="202"/>
      <c r="D846" s="202"/>
      <c r="E846" s="347"/>
      <c r="F846" s="347"/>
      <c r="G846" s="357"/>
      <c r="H846" s="357"/>
      <c r="I846" s="357"/>
      <c r="J846" s="357"/>
      <c r="K846" s="357"/>
      <c r="L846" s="357"/>
      <c r="M846" s="357"/>
      <c r="N846" s="357"/>
      <c r="O846" s="357"/>
      <c r="P846" s="357"/>
      <c r="Q846" s="357"/>
      <c r="R846" s="357"/>
      <c r="S846" s="357"/>
      <c r="T846" s="357"/>
      <c r="U846" s="357"/>
      <c r="V846" s="357"/>
      <c r="W846" s="357"/>
      <c r="X846" s="357"/>
      <c r="Y846" s="357"/>
      <c r="Z846" s="357"/>
      <c r="AA846" s="357"/>
      <c r="AB846" s="357"/>
      <c r="AC846" s="357"/>
      <c r="AD846" s="357"/>
      <c r="AE846" s="357"/>
      <c r="AF846" s="357"/>
      <c r="AG846" s="357"/>
      <c r="AH846" s="357"/>
      <c r="AI846" s="357"/>
      <c r="AJ846" s="357"/>
      <c r="AK846" s="357"/>
      <c r="AL846" s="357"/>
      <c r="AM846" s="357"/>
      <c r="AN846" s="357"/>
      <c r="AO846" s="357"/>
      <c r="AP846" s="357"/>
      <c r="AQ846" s="357"/>
    </row>
    <row r="847" spans="1:43" ht="9.75" customHeight="1">
      <c r="A847" s="202"/>
      <c r="B847" s="202"/>
      <c r="C847" s="202"/>
      <c r="D847" s="202"/>
      <c r="E847" s="347"/>
      <c r="F847" s="347"/>
      <c r="G847" s="357"/>
      <c r="H847" s="357"/>
      <c r="I847" s="357"/>
      <c r="J847" s="357"/>
      <c r="K847" s="357"/>
      <c r="L847" s="357"/>
      <c r="M847" s="357"/>
      <c r="N847" s="357"/>
      <c r="O847" s="357"/>
      <c r="P847" s="357"/>
      <c r="Q847" s="357"/>
      <c r="R847" s="357"/>
      <c r="S847" s="357"/>
      <c r="T847" s="357"/>
      <c r="U847" s="357"/>
      <c r="V847" s="357"/>
      <c r="W847" s="357"/>
      <c r="X847" s="357"/>
      <c r="Y847" s="357"/>
      <c r="Z847" s="357"/>
      <c r="AA847" s="357"/>
      <c r="AB847" s="357"/>
      <c r="AC847" s="357"/>
      <c r="AD847" s="357"/>
      <c r="AE847" s="357"/>
      <c r="AF847" s="357"/>
      <c r="AG847" s="357"/>
      <c r="AH847" s="357"/>
      <c r="AI847" s="357"/>
      <c r="AJ847" s="357"/>
      <c r="AK847" s="357"/>
      <c r="AL847" s="357"/>
      <c r="AM847" s="357"/>
      <c r="AN847" s="357"/>
      <c r="AO847" s="357"/>
      <c r="AP847" s="357"/>
      <c r="AQ847" s="357"/>
    </row>
    <row r="848" spans="1:43" ht="9.75" customHeight="1">
      <c r="A848" s="202"/>
      <c r="B848" s="202"/>
      <c r="C848" s="202"/>
      <c r="D848" s="202"/>
      <c r="E848" s="347"/>
      <c r="F848" s="347"/>
      <c r="G848" s="357"/>
      <c r="H848" s="357"/>
      <c r="I848" s="357"/>
      <c r="J848" s="357"/>
      <c r="K848" s="357"/>
      <c r="L848" s="357"/>
      <c r="M848" s="357"/>
      <c r="N848" s="357"/>
      <c r="O848" s="357"/>
      <c r="P848" s="357"/>
      <c r="Q848" s="357"/>
      <c r="R848" s="357"/>
      <c r="S848" s="357"/>
      <c r="T848" s="357"/>
      <c r="U848" s="357"/>
      <c r="V848" s="357"/>
      <c r="W848" s="357"/>
      <c r="X848" s="357"/>
      <c r="Y848" s="357"/>
      <c r="Z848" s="357"/>
      <c r="AA848" s="357"/>
      <c r="AB848" s="357"/>
      <c r="AC848" s="357"/>
      <c r="AD848" s="357"/>
      <c r="AE848" s="357"/>
      <c r="AF848" s="357"/>
      <c r="AG848" s="357"/>
      <c r="AH848" s="357"/>
      <c r="AI848" s="357"/>
      <c r="AJ848" s="357"/>
      <c r="AK848" s="357"/>
      <c r="AL848" s="357"/>
      <c r="AM848" s="357"/>
      <c r="AN848" s="357"/>
      <c r="AO848" s="357"/>
      <c r="AP848" s="357"/>
      <c r="AQ848" s="357"/>
    </row>
    <row r="849" spans="1:43" ht="9.75" customHeight="1">
      <c r="A849" s="202"/>
      <c r="B849" s="202"/>
      <c r="C849" s="202"/>
      <c r="D849" s="202"/>
      <c r="E849" s="347"/>
      <c r="F849" s="347"/>
      <c r="G849" s="357"/>
      <c r="H849" s="357"/>
      <c r="I849" s="357"/>
      <c r="J849" s="357"/>
      <c r="K849" s="357"/>
      <c r="L849" s="357"/>
      <c r="M849" s="357"/>
      <c r="N849" s="357"/>
      <c r="O849" s="357"/>
      <c r="P849" s="357"/>
      <c r="Q849" s="357"/>
      <c r="R849" s="357"/>
      <c r="S849" s="357"/>
      <c r="T849" s="357"/>
      <c r="U849" s="357"/>
      <c r="V849" s="357"/>
      <c r="W849" s="357"/>
      <c r="X849" s="357"/>
      <c r="Y849" s="357"/>
      <c r="Z849" s="357"/>
      <c r="AA849" s="357"/>
      <c r="AB849" s="357"/>
      <c r="AC849" s="357"/>
      <c r="AD849" s="357"/>
      <c r="AE849" s="357"/>
      <c r="AF849" s="357"/>
      <c r="AG849" s="357"/>
      <c r="AH849" s="357"/>
      <c r="AI849" s="357"/>
      <c r="AJ849" s="357"/>
      <c r="AK849" s="357"/>
      <c r="AL849" s="357"/>
      <c r="AM849" s="357"/>
      <c r="AN849" s="357"/>
      <c r="AO849" s="357"/>
      <c r="AP849" s="357"/>
      <c r="AQ849" s="357"/>
    </row>
    <row r="850" spans="1:43" ht="9.75" customHeight="1">
      <c r="A850" s="202"/>
      <c r="B850" s="202"/>
      <c r="C850" s="202"/>
      <c r="D850" s="202"/>
      <c r="E850" s="347"/>
      <c r="F850" s="347"/>
      <c r="G850" s="357"/>
      <c r="H850" s="357"/>
      <c r="I850" s="357"/>
      <c r="J850" s="357"/>
      <c r="K850" s="357"/>
      <c r="L850" s="357"/>
      <c r="M850" s="357"/>
      <c r="N850" s="357"/>
      <c r="O850" s="357"/>
      <c r="P850" s="357"/>
      <c r="Q850" s="357"/>
      <c r="R850" s="357"/>
      <c r="S850" s="357"/>
      <c r="T850" s="357"/>
      <c r="U850" s="357"/>
      <c r="V850" s="357"/>
      <c r="W850" s="357"/>
      <c r="X850" s="357"/>
      <c r="Y850" s="357"/>
      <c r="Z850" s="357"/>
      <c r="AA850" s="357"/>
      <c r="AB850" s="357"/>
      <c r="AC850" s="357"/>
      <c r="AD850" s="357"/>
      <c r="AE850" s="357"/>
      <c r="AF850" s="357"/>
      <c r="AG850" s="357"/>
      <c r="AH850" s="357"/>
      <c r="AI850" s="357"/>
      <c r="AJ850" s="357"/>
      <c r="AK850" s="357"/>
      <c r="AL850" s="357"/>
      <c r="AM850" s="357"/>
      <c r="AN850" s="357"/>
      <c r="AO850" s="357"/>
      <c r="AP850" s="357"/>
      <c r="AQ850" s="357"/>
    </row>
    <row r="851" spans="1:43" ht="9.75" customHeight="1">
      <c r="A851" s="202"/>
      <c r="B851" s="202"/>
      <c r="C851" s="202"/>
      <c r="D851" s="202"/>
      <c r="E851" s="347"/>
      <c r="F851" s="347"/>
      <c r="G851" s="357"/>
      <c r="H851" s="357"/>
      <c r="I851" s="357"/>
      <c r="J851" s="357"/>
      <c r="K851" s="357"/>
      <c r="L851" s="357"/>
      <c r="M851" s="357"/>
      <c r="N851" s="357"/>
      <c r="O851" s="357"/>
      <c r="P851" s="357"/>
      <c r="Q851" s="357"/>
      <c r="R851" s="357"/>
      <c r="S851" s="357"/>
      <c r="T851" s="357"/>
      <c r="U851" s="357"/>
      <c r="V851" s="357"/>
      <c r="W851" s="357"/>
      <c r="X851" s="357"/>
      <c r="Y851" s="357"/>
      <c r="Z851" s="357"/>
      <c r="AA851" s="357"/>
      <c r="AB851" s="357"/>
      <c r="AC851" s="357"/>
      <c r="AD851" s="357"/>
      <c r="AE851" s="357"/>
      <c r="AF851" s="357"/>
      <c r="AG851" s="357"/>
      <c r="AH851" s="357"/>
      <c r="AI851" s="357"/>
      <c r="AJ851" s="357"/>
      <c r="AK851" s="357"/>
      <c r="AL851" s="357"/>
      <c r="AM851" s="357"/>
      <c r="AN851" s="357"/>
      <c r="AO851" s="357"/>
      <c r="AP851" s="357"/>
      <c r="AQ851" s="357"/>
    </row>
    <row r="852" spans="1:43" ht="9.75" customHeight="1">
      <c r="A852" s="202"/>
      <c r="B852" s="202"/>
      <c r="C852" s="202"/>
      <c r="D852" s="202"/>
      <c r="E852" s="347"/>
      <c r="F852" s="347"/>
      <c r="G852" s="357"/>
      <c r="H852" s="357"/>
      <c r="I852" s="357"/>
      <c r="J852" s="357"/>
      <c r="K852" s="357"/>
      <c r="L852" s="357"/>
      <c r="M852" s="357"/>
      <c r="N852" s="357"/>
      <c r="O852" s="357"/>
      <c r="P852" s="357"/>
      <c r="Q852" s="357"/>
      <c r="R852" s="357"/>
      <c r="S852" s="357"/>
      <c r="T852" s="357"/>
      <c r="U852" s="357"/>
      <c r="V852" s="357"/>
      <c r="W852" s="357"/>
      <c r="X852" s="357"/>
      <c r="Y852" s="357"/>
      <c r="Z852" s="357"/>
      <c r="AA852" s="357"/>
      <c r="AB852" s="357"/>
      <c r="AC852" s="357"/>
      <c r="AD852" s="357"/>
      <c r="AE852" s="357"/>
      <c r="AF852" s="357"/>
      <c r="AG852" s="357"/>
      <c r="AH852" s="357"/>
      <c r="AI852" s="357"/>
      <c r="AJ852" s="357"/>
      <c r="AK852" s="357"/>
      <c r="AL852" s="357"/>
      <c r="AM852" s="357"/>
      <c r="AN852" s="357"/>
      <c r="AO852" s="357"/>
      <c r="AP852" s="357"/>
      <c r="AQ852" s="357"/>
    </row>
    <row r="853" spans="1:43" ht="9.75" customHeight="1">
      <c r="A853" s="202"/>
      <c r="B853" s="202"/>
      <c r="C853" s="202"/>
      <c r="D853" s="202"/>
      <c r="E853" s="347"/>
      <c r="F853" s="347"/>
      <c r="G853" s="357"/>
      <c r="H853" s="357"/>
      <c r="I853" s="357"/>
      <c r="J853" s="357"/>
      <c r="K853" s="357"/>
      <c r="L853" s="357"/>
      <c r="M853" s="357"/>
      <c r="N853" s="357"/>
      <c r="O853" s="357"/>
      <c r="P853" s="357"/>
      <c r="Q853" s="357"/>
      <c r="R853" s="357"/>
      <c r="S853" s="357"/>
      <c r="T853" s="357"/>
      <c r="U853" s="357"/>
      <c r="V853" s="357"/>
      <c r="W853" s="357"/>
      <c r="X853" s="357"/>
      <c r="Y853" s="357"/>
      <c r="Z853" s="357"/>
      <c r="AA853" s="357"/>
      <c r="AB853" s="357"/>
      <c r="AC853" s="357"/>
      <c r="AD853" s="357"/>
      <c r="AE853" s="357"/>
      <c r="AF853" s="357"/>
      <c r="AG853" s="357"/>
      <c r="AH853" s="357"/>
      <c r="AI853" s="357"/>
      <c r="AJ853" s="357"/>
      <c r="AK853" s="357"/>
      <c r="AL853" s="357"/>
      <c r="AM853" s="357"/>
      <c r="AN853" s="357"/>
      <c r="AO853" s="357"/>
      <c r="AP853" s="357"/>
      <c r="AQ853" s="357"/>
    </row>
    <row r="854" spans="1:43" ht="9.75" customHeight="1">
      <c r="A854" s="202"/>
      <c r="B854" s="202"/>
      <c r="C854" s="202"/>
      <c r="D854" s="202"/>
      <c r="E854" s="347"/>
      <c r="F854" s="347"/>
      <c r="G854" s="357"/>
      <c r="H854" s="357"/>
      <c r="I854" s="357"/>
      <c r="J854" s="357"/>
      <c r="K854" s="357"/>
      <c r="L854" s="357"/>
      <c r="M854" s="357"/>
      <c r="N854" s="357"/>
      <c r="O854" s="357"/>
      <c r="P854" s="357"/>
      <c r="Q854" s="357"/>
      <c r="R854" s="357"/>
      <c r="S854" s="357"/>
      <c r="T854" s="357"/>
      <c r="U854" s="357"/>
      <c r="V854" s="357"/>
      <c r="W854" s="357"/>
      <c r="X854" s="357"/>
      <c r="Y854" s="357"/>
      <c r="Z854" s="357"/>
      <c r="AA854" s="357"/>
      <c r="AB854" s="357"/>
      <c r="AC854" s="357"/>
      <c r="AD854" s="357"/>
      <c r="AE854" s="357"/>
      <c r="AF854" s="357"/>
      <c r="AG854" s="357"/>
      <c r="AH854" s="357"/>
      <c r="AI854" s="357"/>
      <c r="AJ854" s="357"/>
      <c r="AK854" s="357"/>
      <c r="AL854" s="357"/>
      <c r="AM854" s="357"/>
      <c r="AN854" s="357"/>
      <c r="AO854" s="357"/>
      <c r="AP854" s="357"/>
      <c r="AQ854" s="357"/>
    </row>
    <row r="855" spans="1:43" ht="9.75" customHeight="1">
      <c r="A855" s="202"/>
      <c r="B855" s="202"/>
      <c r="C855" s="202"/>
      <c r="D855" s="202"/>
      <c r="E855" s="347"/>
      <c r="F855" s="347"/>
      <c r="G855" s="357"/>
      <c r="H855" s="357"/>
      <c r="I855" s="357"/>
      <c r="J855" s="357"/>
      <c r="K855" s="357"/>
      <c r="L855" s="357"/>
      <c r="M855" s="357"/>
      <c r="N855" s="357"/>
      <c r="O855" s="357"/>
      <c r="P855" s="357"/>
      <c r="Q855" s="357"/>
      <c r="R855" s="357"/>
      <c r="S855" s="357"/>
      <c r="T855" s="357"/>
      <c r="U855" s="357"/>
      <c r="V855" s="357"/>
      <c r="W855" s="357"/>
      <c r="X855" s="357"/>
      <c r="Y855" s="357"/>
      <c r="Z855" s="357"/>
      <c r="AA855" s="357"/>
      <c r="AB855" s="357"/>
      <c r="AC855" s="357"/>
      <c r="AD855" s="357"/>
      <c r="AE855" s="357"/>
      <c r="AF855" s="357"/>
      <c r="AG855" s="357"/>
      <c r="AH855" s="357"/>
      <c r="AI855" s="357"/>
      <c r="AJ855" s="357"/>
      <c r="AK855" s="357"/>
      <c r="AL855" s="357"/>
      <c r="AM855" s="357"/>
      <c r="AN855" s="357"/>
      <c r="AO855" s="357"/>
      <c r="AP855" s="357"/>
      <c r="AQ855" s="357"/>
    </row>
    <row r="856" spans="1:43" ht="9.75" customHeight="1">
      <c r="A856" s="202"/>
      <c r="B856" s="202"/>
      <c r="C856" s="202"/>
      <c r="D856" s="202"/>
      <c r="E856" s="347"/>
      <c r="F856" s="347"/>
      <c r="G856" s="357"/>
      <c r="H856" s="357"/>
      <c r="I856" s="357"/>
      <c r="J856" s="357"/>
      <c r="K856" s="357"/>
      <c r="L856" s="357"/>
      <c r="M856" s="357"/>
      <c r="N856" s="357"/>
      <c r="O856" s="357"/>
      <c r="P856" s="357"/>
      <c r="Q856" s="357"/>
      <c r="R856" s="357"/>
      <c r="S856" s="357"/>
      <c r="T856" s="357"/>
      <c r="U856" s="357"/>
      <c r="V856" s="357"/>
      <c r="W856" s="357"/>
      <c r="X856" s="357"/>
      <c r="Y856" s="357"/>
      <c r="Z856" s="357"/>
      <c r="AA856" s="357"/>
      <c r="AB856" s="357"/>
      <c r="AC856" s="357"/>
      <c r="AD856" s="357"/>
      <c r="AE856" s="357"/>
      <c r="AF856" s="357"/>
      <c r="AG856" s="357"/>
      <c r="AH856" s="357"/>
      <c r="AI856" s="357"/>
      <c r="AJ856" s="357"/>
      <c r="AK856" s="357"/>
      <c r="AL856" s="357"/>
      <c r="AM856" s="357"/>
      <c r="AN856" s="357"/>
      <c r="AO856" s="357"/>
      <c r="AP856" s="357"/>
      <c r="AQ856" s="357"/>
    </row>
    <row r="857" spans="1:43" ht="9.75" customHeight="1">
      <c r="A857" s="202"/>
      <c r="B857" s="202"/>
      <c r="C857" s="202"/>
      <c r="D857" s="202"/>
      <c r="E857" s="347"/>
      <c r="F857" s="347"/>
      <c r="G857" s="357"/>
      <c r="H857" s="357"/>
      <c r="I857" s="357"/>
      <c r="J857" s="357"/>
      <c r="K857" s="357"/>
      <c r="L857" s="357"/>
      <c r="M857" s="357"/>
      <c r="N857" s="357"/>
      <c r="O857" s="357"/>
      <c r="P857" s="357"/>
      <c r="Q857" s="357"/>
      <c r="R857" s="357"/>
      <c r="S857" s="357"/>
      <c r="T857" s="357"/>
      <c r="U857" s="357"/>
      <c r="V857" s="357"/>
      <c r="W857" s="357"/>
      <c r="X857" s="357"/>
      <c r="Y857" s="357"/>
      <c r="Z857" s="357"/>
      <c r="AA857" s="357"/>
      <c r="AB857" s="357"/>
      <c r="AC857" s="357"/>
      <c r="AD857" s="357"/>
      <c r="AE857" s="357"/>
      <c r="AF857" s="357"/>
      <c r="AG857" s="357"/>
      <c r="AH857" s="357"/>
      <c r="AI857" s="357"/>
      <c r="AJ857" s="357"/>
      <c r="AK857" s="357"/>
      <c r="AL857" s="357"/>
      <c r="AM857" s="357"/>
      <c r="AN857" s="357"/>
      <c r="AO857" s="357"/>
      <c r="AP857" s="357"/>
      <c r="AQ857" s="357"/>
    </row>
    <row r="858" spans="1:43" ht="9.75" customHeight="1">
      <c r="A858" s="202"/>
      <c r="B858" s="202"/>
      <c r="C858" s="202"/>
      <c r="D858" s="202"/>
      <c r="E858" s="347"/>
      <c r="F858" s="347"/>
      <c r="G858" s="357"/>
      <c r="H858" s="357"/>
      <c r="I858" s="357"/>
      <c r="J858" s="357"/>
      <c r="K858" s="357"/>
      <c r="L858" s="357"/>
      <c r="M858" s="357"/>
      <c r="N858" s="357"/>
      <c r="O858" s="357"/>
      <c r="P858" s="357"/>
      <c r="Q858" s="357"/>
      <c r="R858" s="357"/>
      <c r="S858" s="357"/>
      <c r="T858" s="357"/>
      <c r="U858" s="357"/>
      <c r="V858" s="357"/>
      <c r="W858" s="357"/>
      <c r="X858" s="357"/>
      <c r="Y858" s="357"/>
      <c r="Z858" s="357"/>
      <c r="AA858" s="357"/>
      <c r="AB858" s="357"/>
      <c r="AC858" s="357"/>
      <c r="AD858" s="357"/>
      <c r="AE858" s="357"/>
      <c r="AF858" s="357"/>
      <c r="AG858" s="357"/>
      <c r="AH858" s="357"/>
      <c r="AI858" s="357"/>
      <c r="AJ858" s="357"/>
      <c r="AK858" s="357"/>
      <c r="AL858" s="357"/>
      <c r="AM858" s="357"/>
      <c r="AN858" s="357"/>
      <c r="AO858" s="357"/>
      <c r="AP858" s="357"/>
      <c r="AQ858" s="357"/>
    </row>
    <row r="859" spans="1:43" ht="9.75" customHeight="1">
      <c r="A859" s="202"/>
      <c r="B859" s="202"/>
      <c r="C859" s="202"/>
      <c r="D859" s="202"/>
      <c r="E859" s="347"/>
      <c r="F859" s="347"/>
      <c r="G859" s="357"/>
      <c r="H859" s="357"/>
      <c r="I859" s="357"/>
      <c r="J859" s="357"/>
      <c r="K859" s="357"/>
      <c r="L859" s="357"/>
      <c r="M859" s="357"/>
      <c r="N859" s="357"/>
      <c r="O859" s="357"/>
      <c r="P859" s="357"/>
      <c r="Q859" s="357"/>
      <c r="R859" s="357"/>
      <c r="S859" s="357"/>
      <c r="T859" s="357"/>
      <c r="U859" s="357"/>
      <c r="V859" s="357"/>
      <c r="W859" s="357"/>
      <c r="X859" s="357"/>
      <c r="Y859" s="357"/>
      <c r="Z859" s="357"/>
      <c r="AA859" s="357"/>
      <c r="AB859" s="357"/>
      <c r="AC859" s="357"/>
      <c r="AD859" s="357"/>
      <c r="AE859" s="357"/>
      <c r="AF859" s="357"/>
      <c r="AG859" s="357"/>
      <c r="AH859" s="357"/>
      <c r="AI859" s="357"/>
      <c r="AJ859" s="357"/>
      <c r="AK859" s="357"/>
      <c r="AL859" s="357"/>
      <c r="AM859" s="357"/>
      <c r="AN859" s="357"/>
      <c r="AO859" s="357"/>
      <c r="AP859" s="357"/>
      <c r="AQ859" s="357"/>
    </row>
    <row r="860" spans="1:43" ht="9.75" customHeight="1">
      <c r="A860" s="202"/>
      <c r="B860" s="202"/>
      <c r="C860" s="202"/>
      <c r="D860" s="202"/>
      <c r="E860" s="347"/>
      <c r="F860" s="347"/>
      <c r="G860" s="357"/>
      <c r="H860" s="357"/>
      <c r="I860" s="357"/>
      <c r="J860" s="357"/>
      <c r="K860" s="357"/>
      <c r="L860" s="357"/>
      <c r="M860" s="357"/>
      <c r="N860" s="357"/>
      <c r="O860" s="357"/>
      <c r="P860" s="357"/>
      <c r="Q860" s="357"/>
      <c r="R860" s="357"/>
      <c r="S860" s="357"/>
      <c r="T860" s="357"/>
      <c r="U860" s="357"/>
      <c r="V860" s="357"/>
      <c r="W860" s="357"/>
      <c r="X860" s="357"/>
      <c r="Y860" s="357"/>
      <c r="Z860" s="357"/>
      <c r="AA860" s="357"/>
      <c r="AB860" s="357"/>
      <c r="AC860" s="357"/>
      <c r="AD860" s="357"/>
      <c r="AE860" s="357"/>
      <c r="AF860" s="357"/>
      <c r="AG860" s="357"/>
      <c r="AH860" s="357"/>
      <c r="AI860" s="357"/>
      <c r="AJ860" s="357"/>
      <c r="AK860" s="357"/>
      <c r="AL860" s="357"/>
      <c r="AM860" s="357"/>
      <c r="AN860" s="357"/>
      <c r="AO860" s="357"/>
      <c r="AP860" s="357"/>
      <c r="AQ860" s="357"/>
    </row>
    <row r="861" spans="1:43" ht="9.75" customHeight="1">
      <c r="A861" s="202"/>
      <c r="B861" s="202"/>
      <c r="C861" s="202"/>
      <c r="D861" s="202"/>
      <c r="E861" s="347"/>
      <c r="F861" s="347"/>
      <c r="G861" s="357"/>
      <c r="H861" s="357"/>
      <c r="I861" s="357"/>
      <c r="J861" s="357"/>
      <c r="K861" s="357"/>
      <c r="L861" s="357"/>
      <c r="M861" s="357"/>
      <c r="N861" s="357"/>
      <c r="O861" s="357"/>
      <c r="P861" s="357"/>
      <c r="Q861" s="357"/>
      <c r="R861" s="357"/>
      <c r="S861" s="357"/>
      <c r="T861" s="357"/>
      <c r="U861" s="357"/>
      <c r="V861" s="357"/>
      <c r="W861" s="357"/>
      <c r="X861" s="357"/>
      <c r="Y861" s="357"/>
      <c r="Z861" s="357"/>
      <c r="AA861" s="357"/>
      <c r="AB861" s="357"/>
      <c r="AC861" s="357"/>
      <c r="AD861" s="357"/>
      <c r="AE861" s="357"/>
      <c r="AF861" s="357"/>
      <c r="AG861" s="357"/>
      <c r="AH861" s="357"/>
      <c r="AI861" s="357"/>
      <c r="AJ861" s="357"/>
      <c r="AK861" s="357"/>
      <c r="AL861" s="357"/>
      <c r="AM861" s="357"/>
      <c r="AN861" s="357"/>
      <c r="AO861" s="357"/>
      <c r="AP861" s="357"/>
      <c r="AQ861" s="357"/>
    </row>
    <row r="862" spans="1:43" ht="9.75" customHeight="1">
      <c r="A862" s="202"/>
      <c r="B862" s="202"/>
      <c r="C862" s="202"/>
      <c r="D862" s="202"/>
      <c r="E862" s="347"/>
      <c r="F862" s="347"/>
      <c r="G862" s="357"/>
      <c r="H862" s="357"/>
      <c r="I862" s="357"/>
      <c r="J862" s="357"/>
      <c r="K862" s="357"/>
      <c r="L862" s="357"/>
      <c r="M862" s="357"/>
      <c r="N862" s="357"/>
      <c r="O862" s="357"/>
      <c r="P862" s="357"/>
      <c r="Q862" s="357"/>
      <c r="R862" s="357"/>
      <c r="S862" s="357"/>
      <c r="T862" s="357"/>
      <c r="U862" s="357"/>
      <c r="V862" s="357"/>
      <c r="W862" s="357"/>
      <c r="X862" s="357"/>
      <c r="Y862" s="357"/>
      <c r="Z862" s="357"/>
      <c r="AA862" s="357"/>
      <c r="AB862" s="357"/>
      <c r="AC862" s="357"/>
      <c r="AD862" s="357"/>
      <c r="AE862" s="357"/>
      <c r="AF862" s="357"/>
      <c r="AG862" s="357"/>
      <c r="AH862" s="357"/>
      <c r="AI862" s="357"/>
      <c r="AJ862" s="357"/>
      <c r="AK862" s="357"/>
      <c r="AL862" s="357"/>
      <c r="AM862" s="357"/>
      <c r="AN862" s="357"/>
      <c r="AO862" s="357"/>
      <c r="AP862" s="357"/>
      <c r="AQ862" s="357"/>
    </row>
    <row r="863" spans="1:43" ht="9.75" customHeight="1">
      <c r="A863" s="202"/>
      <c r="B863" s="202"/>
      <c r="C863" s="202"/>
      <c r="D863" s="202"/>
      <c r="E863" s="347"/>
      <c r="F863" s="347"/>
      <c r="G863" s="357"/>
      <c r="H863" s="357"/>
      <c r="I863" s="357"/>
      <c r="J863" s="357"/>
      <c r="K863" s="357"/>
      <c r="L863" s="357"/>
      <c r="M863" s="357"/>
      <c r="N863" s="357"/>
      <c r="O863" s="357"/>
      <c r="P863" s="357"/>
      <c r="Q863" s="357"/>
      <c r="R863" s="357"/>
      <c r="S863" s="357"/>
      <c r="T863" s="357"/>
      <c r="U863" s="357"/>
      <c r="V863" s="357"/>
      <c r="W863" s="357"/>
      <c r="X863" s="357"/>
      <c r="Y863" s="357"/>
      <c r="Z863" s="357"/>
      <c r="AA863" s="357"/>
      <c r="AB863" s="357"/>
      <c r="AC863" s="357"/>
      <c r="AD863" s="357"/>
      <c r="AE863" s="357"/>
      <c r="AF863" s="357"/>
      <c r="AG863" s="357"/>
      <c r="AH863" s="357"/>
      <c r="AI863" s="357"/>
      <c r="AJ863" s="357"/>
      <c r="AK863" s="357"/>
      <c r="AL863" s="357"/>
      <c r="AM863" s="357"/>
      <c r="AN863" s="357"/>
      <c r="AO863" s="357"/>
      <c r="AP863" s="357"/>
      <c r="AQ863" s="357"/>
    </row>
    <row r="864" spans="1:43" ht="9.75" customHeight="1">
      <c r="A864" s="202"/>
      <c r="B864" s="202"/>
      <c r="C864" s="202"/>
      <c r="D864" s="202"/>
      <c r="E864" s="347"/>
      <c r="F864" s="347"/>
      <c r="G864" s="357"/>
      <c r="H864" s="357"/>
      <c r="I864" s="357"/>
      <c r="J864" s="357"/>
      <c r="K864" s="357"/>
      <c r="L864" s="357"/>
      <c r="M864" s="357"/>
      <c r="N864" s="357"/>
      <c r="O864" s="357"/>
      <c r="P864" s="357"/>
      <c r="Q864" s="357"/>
      <c r="R864" s="357"/>
      <c r="S864" s="357"/>
      <c r="T864" s="357"/>
      <c r="U864" s="357"/>
      <c r="V864" s="357"/>
      <c r="W864" s="357"/>
      <c r="X864" s="357"/>
      <c r="Y864" s="357"/>
      <c r="Z864" s="357"/>
      <c r="AA864" s="357"/>
      <c r="AB864" s="357"/>
      <c r="AC864" s="357"/>
      <c r="AD864" s="357"/>
      <c r="AE864" s="357"/>
      <c r="AF864" s="357"/>
      <c r="AG864" s="357"/>
      <c r="AH864" s="357"/>
      <c r="AI864" s="357"/>
      <c r="AJ864" s="357"/>
      <c r="AK864" s="357"/>
      <c r="AL864" s="357"/>
      <c r="AM864" s="357"/>
      <c r="AN864" s="357"/>
      <c r="AO864" s="357"/>
      <c r="AP864" s="357"/>
      <c r="AQ864" s="357"/>
    </row>
    <row r="865" spans="1:43" ht="9.75" customHeight="1">
      <c r="A865" s="202"/>
      <c r="B865" s="202"/>
      <c r="C865" s="202"/>
      <c r="D865" s="202"/>
      <c r="E865" s="347"/>
      <c r="F865" s="347"/>
      <c r="G865" s="357"/>
      <c r="H865" s="357"/>
      <c r="I865" s="357"/>
      <c r="J865" s="357"/>
      <c r="K865" s="357"/>
      <c r="L865" s="357"/>
      <c r="M865" s="357"/>
      <c r="N865" s="357"/>
      <c r="O865" s="357"/>
      <c r="P865" s="357"/>
      <c r="Q865" s="357"/>
      <c r="R865" s="357"/>
      <c r="S865" s="357"/>
      <c r="T865" s="357"/>
      <c r="U865" s="357"/>
      <c r="V865" s="357"/>
      <c r="W865" s="357"/>
      <c r="X865" s="357"/>
      <c r="Y865" s="357"/>
      <c r="Z865" s="357"/>
      <c r="AA865" s="357"/>
      <c r="AB865" s="357"/>
      <c r="AC865" s="357"/>
      <c r="AD865" s="357"/>
      <c r="AE865" s="357"/>
      <c r="AF865" s="357"/>
      <c r="AG865" s="357"/>
      <c r="AH865" s="357"/>
      <c r="AI865" s="357"/>
      <c r="AJ865" s="357"/>
      <c r="AK865" s="357"/>
      <c r="AL865" s="357"/>
      <c r="AM865" s="357"/>
      <c r="AN865" s="357"/>
      <c r="AO865" s="357"/>
      <c r="AP865" s="357"/>
      <c r="AQ865" s="357"/>
    </row>
    <row r="866" spans="1:43" ht="9.75" customHeight="1">
      <c r="A866" s="202"/>
      <c r="B866" s="202"/>
      <c r="C866" s="202"/>
      <c r="D866" s="202"/>
      <c r="E866" s="347"/>
      <c r="F866" s="347"/>
      <c r="G866" s="357"/>
      <c r="H866" s="357"/>
      <c r="I866" s="357"/>
      <c r="J866" s="357"/>
      <c r="K866" s="357"/>
      <c r="L866" s="357"/>
      <c r="M866" s="357"/>
      <c r="N866" s="357"/>
      <c r="O866" s="357"/>
      <c r="P866" s="357"/>
      <c r="Q866" s="357"/>
      <c r="R866" s="357"/>
      <c r="S866" s="357"/>
      <c r="T866" s="357"/>
      <c r="U866" s="357"/>
      <c r="V866" s="357"/>
      <c r="W866" s="357"/>
      <c r="X866" s="357"/>
      <c r="Y866" s="357"/>
      <c r="Z866" s="357"/>
      <c r="AA866" s="357"/>
      <c r="AB866" s="357"/>
      <c r="AC866" s="357"/>
      <c r="AD866" s="357"/>
      <c r="AE866" s="357"/>
      <c r="AF866" s="357"/>
      <c r="AG866" s="357"/>
      <c r="AH866" s="357"/>
      <c r="AI866" s="357"/>
      <c r="AJ866" s="357"/>
      <c r="AK866" s="357"/>
      <c r="AL866" s="357"/>
      <c r="AM866" s="357"/>
      <c r="AN866" s="357"/>
      <c r="AO866" s="357"/>
      <c r="AP866" s="357"/>
      <c r="AQ866" s="357"/>
    </row>
    <row r="867" spans="1:43" ht="9.75" customHeight="1">
      <c r="A867" s="202"/>
      <c r="B867" s="202"/>
      <c r="C867" s="202"/>
      <c r="D867" s="202"/>
      <c r="E867" s="347"/>
      <c r="F867" s="347"/>
      <c r="G867" s="357"/>
      <c r="H867" s="357"/>
      <c r="I867" s="357"/>
      <c r="J867" s="357"/>
      <c r="K867" s="357"/>
      <c r="L867" s="357"/>
      <c r="M867" s="357"/>
      <c r="N867" s="357"/>
      <c r="O867" s="357"/>
      <c r="P867" s="357"/>
      <c r="Q867" s="357"/>
      <c r="R867" s="357"/>
      <c r="S867" s="357"/>
      <c r="T867" s="357"/>
      <c r="U867" s="357"/>
      <c r="V867" s="357"/>
      <c r="W867" s="357"/>
      <c r="X867" s="357"/>
      <c r="Y867" s="357"/>
      <c r="Z867" s="357"/>
      <c r="AA867" s="357"/>
      <c r="AB867" s="357"/>
      <c r="AC867" s="357"/>
      <c r="AD867" s="357"/>
      <c r="AE867" s="357"/>
      <c r="AF867" s="357"/>
      <c r="AG867" s="357"/>
      <c r="AH867" s="357"/>
      <c r="AI867" s="357"/>
      <c r="AJ867" s="357"/>
      <c r="AK867" s="357"/>
      <c r="AL867" s="357"/>
      <c r="AM867" s="357"/>
      <c r="AN867" s="357"/>
      <c r="AO867" s="357"/>
      <c r="AP867" s="357"/>
      <c r="AQ867" s="357"/>
    </row>
    <row r="868" spans="1:43" ht="9.75" customHeight="1">
      <c r="A868" s="202"/>
      <c r="B868" s="202"/>
      <c r="C868" s="202"/>
      <c r="D868" s="202"/>
      <c r="E868" s="347"/>
      <c r="F868" s="347"/>
      <c r="G868" s="357"/>
      <c r="H868" s="357"/>
      <c r="I868" s="357"/>
      <c r="J868" s="357"/>
      <c r="K868" s="357"/>
      <c r="L868" s="357"/>
      <c r="M868" s="357"/>
      <c r="N868" s="357"/>
      <c r="O868" s="357"/>
      <c r="P868" s="357"/>
      <c r="Q868" s="357"/>
      <c r="R868" s="357"/>
      <c r="S868" s="357"/>
      <c r="T868" s="357"/>
      <c r="U868" s="357"/>
      <c r="V868" s="357"/>
      <c r="W868" s="357"/>
      <c r="X868" s="357"/>
      <c r="Y868" s="357"/>
      <c r="Z868" s="357"/>
      <c r="AA868" s="357"/>
      <c r="AB868" s="357"/>
      <c r="AC868" s="357"/>
      <c r="AD868" s="357"/>
      <c r="AE868" s="357"/>
      <c r="AF868" s="357"/>
      <c r="AG868" s="357"/>
      <c r="AH868" s="357"/>
      <c r="AI868" s="357"/>
      <c r="AJ868" s="357"/>
      <c r="AK868" s="357"/>
      <c r="AL868" s="357"/>
      <c r="AM868" s="357"/>
      <c r="AN868" s="357"/>
      <c r="AO868" s="357"/>
      <c r="AP868" s="357"/>
      <c r="AQ868" s="357"/>
    </row>
    <row r="869" spans="1:43" ht="9.75" customHeight="1">
      <c r="A869" s="202"/>
      <c r="B869" s="202"/>
      <c r="C869" s="202"/>
      <c r="D869" s="202"/>
      <c r="E869" s="347"/>
      <c r="F869" s="347"/>
      <c r="G869" s="357"/>
      <c r="H869" s="357"/>
      <c r="I869" s="357"/>
      <c r="J869" s="357"/>
      <c r="K869" s="357"/>
      <c r="L869" s="357"/>
      <c r="M869" s="357"/>
      <c r="N869" s="357"/>
      <c r="O869" s="357"/>
      <c r="P869" s="357"/>
      <c r="Q869" s="357"/>
      <c r="R869" s="357"/>
      <c r="S869" s="357"/>
      <c r="T869" s="357"/>
      <c r="U869" s="357"/>
      <c r="V869" s="357"/>
      <c r="W869" s="357"/>
      <c r="X869" s="357"/>
      <c r="Y869" s="357"/>
      <c r="Z869" s="357"/>
      <c r="AA869" s="357"/>
      <c r="AB869" s="357"/>
      <c r="AC869" s="357"/>
      <c r="AD869" s="357"/>
      <c r="AE869" s="357"/>
      <c r="AF869" s="357"/>
      <c r="AG869" s="357"/>
      <c r="AH869" s="357"/>
      <c r="AI869" s="357"/>
      <c r="AJ869" s="357"/>
      <c r="AK869" s="357"/>
      <c r="AL869" s="357"/>
      <c r="AM869" s="357"/>
      <c r="AN869" s="357"/>
      <c r="AO869" s="357"/>
      <c r="AP869" s="357"/>
      <c r="AQ869" s="357"/>
    </row>
    <row r="870" spans="1:43" ht="9.75" customHeight="1">
      <c r="A870" s="202"/>
      <c r="B870" s="202"/>
      <c r="C870" s="202"/>
      <c r="D870" s="202"/>
      <c r="E870" s="347"/>
      <c r="F870" s="347"/>
      <c r="G870" s="357"/>
      <c r="H870" s="357"/>
      <c r="I870" s="357"/>
      <c r="J870" s="357"/>
      <c r="K870" s="357"/>
      <c r="L870" s="357"/>
      <c r="M870" s="357"/>
      <c r="N870" s="357"/>
      <c r="O870" s="357"/>
      <c r="P870" s="357"/>
      <c r="Q870" s="357"/>
      <c r="R870" s="357"/>
      <c r="S870" s="357"/>
      <c r="T870" s="357"/>
      <c r="U870" s="357"/>
      <c r="V870" s="357"/>
      <c r="W870" s="357"/>
      <c r="X870" s="357"/>
      <c r="Y870" s="357"/>
      <c r="Z870" s="357"/>
      <c r="AA870" s="357"/>
      <c r="AB870" s="357"/>
      <c r="AC870" s="357"/>
      <c r="AD870" s="357"/>
      <c r="AE870" s="357"/>
      <c r="AF870" s="357"/>
      <c r="AG870" s="357"/>
      <c r="AH870" s="357"/>
      <c r="AI870" s="357"/>
      <c r="AJ870" s="357"/>
      <c r="AK870" s="357"/>
      <c r="AL870" s="357"/>
      <c r="AM870" s="357"/>
      <c r="AN870" s="357"/>
      <c r="AO870" s="357"/>
      <c r="AP870" s="357"/>
      <c r="AQ870" s="357"/>
    </row>
    <row r="871" spans="1:43" ht="9.75" customHeight="1">
      <c r="A871" s="202"/>
      <c r="B871" s="202"/>
      <c r="C871" s="202"/>
      <c r="D871" s="202"/>
      <c r="E871" s="347"/>
      <c r="F871" s="347"/>
      <c r="G871" s="357"/>
      <c r="H871" s="357"/>
      <c r="I871" s="357"/>
      <c r="J871" s="357"/>
      <c r="K871" s="357"/>
      <c r="L871" s="357"/>
      <c r="M871" s="357"/>
      <c r="N871" s="357"/>
      <c r="O871" s="357"/>
      <c r="P871" s="357"/>
      <c r="Q871" s="357"/>
      <c r="R871" s="357"/>
      <c r="S871" s="357"/>
      <c r="T871" s="357"/>
      <c r="U871" s="357"/>
      <c r="V871" s="357"/>
      <c r="W871" s="357"/>
      <c r="X871" s="357"/>
      <c r="Y871" s="357"/>
      <c r="Z871" s="357"/>
      <c r="AA871" s="357"/>
      <c r="AB871" s="357"/>
      <c r="AC871" s="357"/>
      <c r="AD871" s="357"/>
      <c r="AE871" s="357"/>
      <c r="AF871" s="357"/>
      <c r="AG871" s="357"/>
      <c r="AH871" s="357"/>
      <c r="AI871" s="357"/>
      <c r="AJ871" s="357"/>
      <c r="AK871" s="357"/>
      <c r="AL871" s="357"/>
      <c r="AM871" s="357"/>
      <c r="AN871" s="357"/>
      <c r="AO871" s="357"/>
      <c r="AP871" s="357"/>
      <c r="AQ871" s="357"/>
    </row>
    <row r="872" spans="1:43" ht="9.75" customHeight="1">
      <c r="A872" s="202"/>
      <c r="B872" s="202"/>
      <c r="C872" s="202"/>
      <c r="D872" s="202"/>
      <c r="E872" s="347"/>
      <c r="F872" s="347"/>
      <c r="G872" s="357"/>
      <c r="H872" s="357"/>
      <c r="I872" s="357"/>
      <c r="J872" s="357"/>
      <c r="K872" s="357"/>
      <c r="L872" s="357"/>
      <c r="M872" s="357"/>
      <c r="N872" s="357"/>
      <c r="O872" s="357"/>
      <c r="P872" s="357"/>
      <c r="Q872" s="357"/>
      <c r="R872" s="357"/>
      <c r="S872" s="357"/>
      <c r="T872" s="357"/>
      <c r="U872" s="357"/>
      <c r="V872" s="357"/>
      <c r="W872" s="357"/>
      <c r="X872" s="357"/>
      <c r="Y872" s="357"/>
      <c r="Z872" s="357"/>
      <c r="AA872" s="357"/>
      <c r="AB872" s="357"/>
      <c r="AC872" s="357"/>
      <c r="AD872" s="357"/>
      <c r="AE872" s="357"/>
      <c r="AF872" s="357"/>
      <c r="AG872" s="357"/>
      <c r="AH872" s="357"/>
      <c r="AI872" s="357"/>
      <c r="AJ872" s="357"/>
      <c r="AK872" s="357"/>
      <c r="AL872" s="357"/>
      <c r="AM872" s="357"/>
      <c r="AN872" s="357"/>
      <c r="AO872" s="357"/>
      <c r="AP872" s="357"/>
      <c r="AQ872" s="357"/>
    </row>
    <row r="873" spans="1:43" ht="9.75" customHeight="1">
      <c r="A873" s="202"/>
      <c r="B873" s="202"/>
      <c r="C873" s="202"/>
      <c r="D873" s="202"/>
      <c r="E873" s="347"/>
      <c r="F873" s="347"/>
      <c r="G873" s="357"/>
      <c r="H873" s="357"/>
      <c r="I873" s="357"/>
      <c r="J873" s="357"/>
      <c r="K873" s="357"/>
      <c r="L873" s="357"/>
      <c r="M873" s="357"/>
      <c r="N873" s="357"/>
      <c r="O873" s="357"/>
      <c r="P873" s="357"/>
      <c r="Q873" s="357"/>
      <c r="R873" s="357"/>
      <c r="S873" s="357"/>
      <c r="T873" s="357"/>
      <c r="U873" s="357"/>
      <c r="V873" s="357"/>
      <c r="W873" s="357"/>
      <c r="X873" s="357"/>
      <c r="Y873" s="357"/>
      <c r="Z873" s="357"/>
      <c r="AA873" s="357"/>
      <c r="AB873" s="357"/>
      <c r="AC873" s="357"/>
      <c r="AD873" s="357"/>
      <c r="AE873" s="357"/>
      <c r="AF873" s="357"/>
      <c r="AG873" s="357"/>
      <c r="AH873" s="357"/>
      <c r="AI873" s="357"/>
      <c r="AJ873" s="357"/>
      <c r="AK873" s="357"/>
      <c r="AL873" s="357"/>
      <c r="AM873" s="357"/>
      <c r="AN873" s="357"/>
      <c r="AO873" s="357"/>
      <c r="AP873" s="357"/>
      <c r="AQ873" s="357"/>
    </row>
    <row r="874" spans="1:43" ht="9.75" customHeight="1">
      <c r="A874" s="202"/>
      <c r="B874" s="202"/>
      <c r="C874" s="202"/>
      <c r="D874" s="202"/>
      <c r="E874" s="347"/>
      <c r="F874" s="347"/>
      <c r="G874" s="357"/>
      <c r="H874" s="357"/>
      <c r="I874" s="357"/>
      <c r="J874" s="357"/>
      <c r="K874" s="357"/>
      <c r="L874" s="357"/>
      <c r="M874" s="357"/>
      <c r="N874" s="357"/>
      <c r="O874" s="357"/>
      <c r="P874" s="357"/>
      <c r="Q874" s="357"/>
      <c r="R874" s="357"/>
      <c r="S874" s="357"/>
      <c r="T874" s="357"/>
      <c r="U874" s="357"/>
      <c r="V874" s="357"/>
      <c r="W874" s="357"/>
      <c r="X874" s="357"/>
      <c r="Y874" s="357"/>
      <c r="Z874" s="357"/>
      <c r="AA874" s="357"/>
      <c r="AB874" s="357"/>
      <c r="AC874" s="357"/>
      <c r="AD874" s="357"/>
      <c r="AE874" s="357"/>
      <c r="AF874" s="357"/>
      <c r="AG874" s="357"/>
      <c r="AH874" s="357"/>
      <c r="AI874" s="357"/>
      <c r="AJ874" s="357"/>
      <c r="AK874" s="357"/>
      <c r="AL874" s="357"/>
      <c r="AM874" s="357"/>
      <c r="AN874" s="357"/>
      <c r="AO874" s="357"/>
      <c r="AP874" s="357"/>
      <c r="AQ874" s="357"/>
    </row>
    <row r="875" spans="1:43" ht="9.75" customHeight="1">
      <c r="A875" s="202"/>
      <c r="B875" s="202"/>
      <c r="C875" s="202"/>
      <c r="D875" s="202"/>
      <c r="E875" s="347"/>
      <c r="F875" s="347"/>
      <c r="G875" s="357"/>
      <c r="H875" s="357"/>
      <c r="I875" s="357"/>
      <c r="J875" s="357"/>
      <c r="K875" s="357"/>
      <c r="L875" s="357"/>
      <c r="M875" s="357"/>
      <c r="N875" s="357"/>
      <c r="O875" s="357"/>
      <c r="P875" s="357"/>
      <c r="Q875" s="357"/>
      <c r="R875" s="357"/>
      <c r="S875" s="357"/>
      <c r="T875" s="357"/>
      <c r="U875" s="357"/>
      <c r="V875" s="357"/>
      <c r="W875" s="357"/>
      <c r="X875" s="357"/>
      <c r="Y875" s="357"/>
      <c r="Z875" s="357"/>
      <c r="AA875" s="357"/>
      <c r="AB875" s="357"/>
      <c r="AC875" s="357"/>
      <c r="AD875" s="357"/>
      <c r="AE875" s="357"/>
      <c r="AF875" s="357"/>
      <c r="AG875" s="357"/>
      <c r="AH875" s="357"/>
      <c r="AI875" s="357"/>
      <c r="AJ875" s="357"/>
      <c r="AK875" s="357"/>
      <c r="AL875" s="357"/>
      <c r="AM875" s="357"/>
      <c r="AN875" s="357"/>
      <c r="AO875" s="357"/>
      <c r="AP875" s="357"/>
      <c r="AQ875" s="357"/>
    </row>
    <row r="876" spans="1:43" ht="9.75" customHeight="1">
      <c r="A876" s="202"/>
      <c r="B876" s="202"/>
      <c r="C876" s="202"/>
      <c r="D876" s="202"/>
      <c r="E876" s="347"/>
      <c r="F876" s="347"/>
      <c r="G876" s="357"/>
      <c r="H876" s="357"/>
      <c r="I876" s="357"/>
      <c r="J876" s="357"/>
      <c r="K876" s="357"/>
      <c r="L876" s="357"/>
      <c r="M876" s="357"/>
      <c r="N876" s="357"/>
      <c r="O876" s="357"/>
      <c r="P876" s="357"/>
      <c r="Q876" s="357"/>
      <c r="R876" s="357"/>
      <c r="S876" s="357"/>
      <c r="T876" s="357"/>
      <c r="U876" s="357"/>
      <c r="V876" s="357"/>
      <c r="W876" s="357"/>
      <c r="X876" s="357"/>
      <c r="Y876" s="357"/>
      <c r="Z876" s="357"/>
      <c r="AA876" s="357"/>
      <c r="AB876" s="357"/>
      <c r="AC876" s="357"/>
      <c r="AD876" s="357"/>
      <c r="AE876" s="357"/>
      <c r="AF876" s="357"/>
      <c r="AG876" s="357"/>
      <c r="AH876" s="357"/>
      <c r="AI876" s="357"/>
      <c r="AJ876" s="357"/>
      <c r="AK876" s="357"/>
      <c r="AL876" s="357"/>
      <c r="AM876" s="357"/>
      <c r="AN876" s="357"/>
      <c r="AO876" s="357"/>
      <c r="AP876" s="357"/>
      <c r="AQ876" s="357"/>
    </row>
    <row r="877" spans="1:43" ht="9.75" customHeight="1">
      <c r="A877" s="202"/>
      <c r="B877" s="202"/>
      <c r="C877" s="202"/>
      <c r="D877" s="202"/>
      <c r="E877" s="347"/>
      <c r="F877" s="347"/>
      <c r="G877" s="357"/>
      <c r="H877" s="357"/>
      <c r="I877" s="357"/>
      <c r="J877" s="357"/>
      <c r="K877" s="357"/>
      <c r="L877" s="357"/>
      <c r="M877" s="357"/>
      <c r="N877" s="357"/>
      <c r="O877" s="357"/>
      <c r="P877" s="357"/>
      <c r="Q877" s="357"/>
      <c r="R877" s="357"/>
      <c r="S877" s="357"/>
      <c r="T877" s="357"/>
      <c r="U877" s="357"/>
      <c r="V877" s="357"/>
      <c r="W877" s="357"/>
      <c r="X877" s="357"/>
      <c r="Y877" s="357"/>
      <c r="Z877" s="357"/>
      <c r="AA877" s="357"/>
      <c r="AB877" s="357"/>
      <c r="AC877" s="357"/>
      <c r="AD877" s="357"/>
      <c r="AE877" s="357"/>
      <c r="AF877" s="357"/>
      <c r="AG877" s="357"/>
      <c r="AH877" s="357"/>
      <c r="AI877" s="357"/>
      <c r="AJ877" s="357"/>
      <c r="AK877" s="357"/>
      <c r="AL877" s="357"/>
      <c r="AM877" s="357"/>
      <c r="AN877" s="357"/>
      <c r="AO877" s="357"/>
      <c r="AP877" s="357"/>
      <c r="AQ877" s="357"/>
    </row>
    <row r="878" spans="1:43" ht="9.75" customHeight="1">
      <c r="A878" s="202"/>
      <c r="B878" s="202"/>
      <c r="C878" s="202"/>
      <c r="D878" s="202"/>
      <c r="E878" s="347"/>
      <c r="F878" s="347"/>
      <c r="G878" s="357"/>
      <c r="H878" s="357"/>
      <c r="I878" s="357"/>
      <c r="J878" s="357"/>
      <c r="K878" s="357"/>
      <c r="L878" s="357"/>
      <c r="M878" s="357"/>
      <c r="N878" s="357"/>
      <c r="O878" s="357"/>
      <c r="P878" s="357"/>
      <c r="Q878" s="357"/>
      <c r="R878" s="357"/>
      <c r="S878" s="357"/>
      <c r="T878" s="357"/>
      <c r="U878" s="357"/>
      <c r="V878" s="357"/>
      <c r="W878" s="357"/>
      <c r="X878" s="357"/>
      <c r="Y878" s="357"/>
      <c r="Z878" s="357"/>
      <c r="AA878" s="357"/>
      <c r="AB878" s="357"/>
      <c r="AC878" s="357"/>
      <c r="AD878" s="357"/>
      <c r="AE878" s="357"/>
      <c r="AF878" s="357"/>
      <c r="AG878" s="357"/>
      <c r="AH878" s="357"/>
      <c r="AI878" s="357"/>
      <c r="AJ878" s="357"/>
      <c r="AK878" s="357"/>
      <c r="AL878" s="357"/>
      <c r="AM878" s="357"/>
      <c r="AN878" s="357"/>
      <c r="AO878" s="357"/>
      <c r="AP878" s="357"/>
      <c r="AQ878" s="357"/>
    </row>
    <row r="879" spans="1:43" ht="9.75" customHeight="1">
      <c r="A879" s="202"/>
      <c r="B879" s="202"/>
      <c r="C879" s="202"/>
      <c r="D879" s="202"/>
      <c r="E879" s="347"/>
      <c r="F879" s="347"/>
      <c r="G879" s="357"/>
      <c r="H879" s="357"/>
      <c r="I879" s="357"/>
      <c r="J879" s="357"/>
      <c r="K879" s="357"/>
      <c r="L879" s="357"/>
      <c r="M879" s="357"/>
      <c r="N879" s="357"/>
      <c r="O879" s="357"/>
      <c r="P879" s="357"/>
      <c r="Q879" s="357"/>
      <c r="R879" s="357"/>
      <c r="S879" s="357"/>
      <c r="T879" s="357"/>
      <c r="U879" s="357"/>
      <c r="V879" s="357"/>
      <c r="W879" s="357"/>
      <c r="X879" s="357"/>
      <c r="Y879" s="357"/>
      <c r="Z879" s="357"/>
      <c r="AA879" s="357"/>
      <c r="AB879" s="357"/>
      <c r="AC879" s="357"/>
      <c r="AD879" s="357"/>
      <c r="AE879" s="357"/>
      <c r="AF879" s="357"/>
      <c r="AG879" s="357"/>
      <c r="AH879" s="357"/>
      <c r="AI879" s="357"/>
      <c r="AJ879" s="357"/>
      <c r="AK879" s="357"/>
      <c r="AL879" s="357"/>
      <c r="AM879" s="357"/>
      <c r="AN879" s="357"/>
      <c r="AO879" s="357"/>
      <c r="AP879" s="357"/>
      <c r="AQ879" s="357"/>
    </row>
    <row r="880" spans="1:43" ht="9.75" customHeight="1">
      <c r="A880" s="202"/>
      <c r="B880" s="202"/>
      <c r="C880" s="202"/>
      <c r="D880" s="202"/>
      <c r="E880" s="347"/>
      <c r="F880" s="347"/>
      <c r="G880" s="357"/>
      <c r="H880" s="357"/>
      <c r="I880" s="357"/>
      <c r="J880" s="357"/>
      <c r="K880" s="357"/>
      <c r="L880" s="357"/>
      <c r="M880" s="357"/>
      <c r="N880" s="357"/>
      <c r="O880" s="357"/>
      <c r="P880" s="357"/>
      <c r="Q880" s="357"/>
      <c r="R880" s="357"/>
      <c r="S880" s="357"/>
      <c r="T880" s="357"/>
      <c r="U880" s="357"/>
      <c r="V880" s="357"/>
      <c r="W880" s="357"/>
      <c r="X880" s="357"/>
      <c r="Y880" s="357"/>
      <c r="Z880" s="357"/>
      <c r="AA880" s="357"/>
      <c r="AB880" s="357"/>
      <c r="AC880" s="357"/>
      <c r="AD880" s="357"/>
      <c r="AE880" s="357"/>
      <c r="AF880" s="357"/>
      <c r="AG880" s="357"/>
      <c r="AH880" s="357"/>
      <c r="AI880" s="357"/>
      <c r="AJ880" s="357"/>
      <c r="AK880" s="357"/>
      <c r="AL880" s="357"/>
      <c r="AM880" s="357"/>
      <c r="AN880" s="357"/>
      <c r="AO880" s="357"/>
      <c r="AP880" s="357"/>
      <c r="AQ880" s="357"/>
    </row>
    <row r="881" spans="1:43" ht="9.75" customHeight="1">
      <c r="A881" s="202"/>
      <c r="B881" s="202"/>
      <c r="C881" s="202"/>
      <c r="D881" s="202"/>
      <c r="E881" s="347"/>
      <c r="F881" s="347"/>
      <c r="G881" s="357"/>
      <c r="H881" s="357"/>
      <c r="I881" s="357"/>
      <c r="J881" s="357"/>
      <c r="K881" s="357"/>
      <c r="L881" s="357"/>
      <c r="M881" s="357"/>
      <c r="N881" s="357"/>
      <c r="O881" s="357"/>
      <c r="P881" s="357"/>
      <c r="Q881" s="357"/>
      <c r="R881" s="357"/>
      <c r="S881" s="357"/>
      <c r="T881" s="357"/>
      <c r="U881" s="357"/>
      <c r="V881" s="357"/>
      <c r="W881" s="357"/>
      <c r="X881" s="357"/>
      <c r="Y881" s="357"/>
      <c r="Z881" s="357"/>
      <c r="AA881" s="357"/>
      <c r="AB881" s="357"/>
      <c r="AC881" s="357"/>
      <c r="AD881" s="357"/>
      <c r="AE881" s="357"/>
      <c r="AF881" s="357"/>
      <c r="AG881" s="357"/>
      <c r="AH881" s="357"/>
      <c r="AI881" s="357"/>
      <c r="AJ881" s="357"/>
      <c r="AK881" s="357"/>
      <c r="AL881" s="357"/>
      <c r="AM881" s="357"/>
      <c r="AN881" s="357"/>
      <c r="AO881" s="357"/>
      <c r="AP881" s="357"/>
      <c r="AQ881" s="357"/>
    </row>
    <row r="882" spans="1:43" ht="9.75" customHeight="1">
      <c r="A882" s="202"/>
      <c r="B882" s="202"/>
      <c r="C882" s="202"/>
      <c r="D882" s="202"/>
      <c r="E882" s="347"/>
      <c r="F882" s="347"/>
      <c r="G882" s="357"/>
      <c r="H882" s="357"/>
      <c r="I882" s="357"/>
      <c r="J882" s="357"/>
      <c r="K882" s="357"/>
      <c r="L882" s="357"/>
      <c r="M882" s="357"/>
      <c r="N882" s="357"/>
      <c r="O882" s="357"/>
      <c r="P882" s="357"/>
      <c r="Q882" s="357"/>
      <c r="R882" s="357"/>
      <c r="S882" s="357"/>
      <c r="T882" s="357"/>
      <c r="U882" s="357"/>
      <c r="V882" s="357"/>
      <c r="W882" s="357"/>
      <c r="X882" s="357"/>
      <c r="Y882" s="357"/>
      <c r="Z882" s="357"/>
      <c r="AA882" s="357"/>
      <c r="AB882" s="357"/>
      <c r="AC882" s="357"/>
      <c r="AD882" s="357"/>
      <c r="AE882" s="357"/>
      <c r="AF882" s="357"/>
      <c r="AG882" s="357"/>
      <c r="AH882" s="357"/>
      <c r="AI882" s="357"/>
      <c r="AJ882" s="357"/>
      <c r="AK882" s="357"/>
      <c r="AL882" s="357"/>
      <c r="AM882" s="357"/>
      <c r="AN882" s="357"/>
      <c r="AO882" s="357"/>
      <c r="AP882" s="357"/>
      <c r="AQ882" s="357"/>
    </row>
    <row r="883" spans="1:43" ht="9.75" customHeight="1">
      <c r="A883" s="202"/>
      <c r="B883" s="202"/>
      <c r="C883" s="202"/>
      <c r="D883" s="202"/>
      <c r="E883" s="347"/>
      <c r="F883" s="347"/>
      <c r="G883" s="357"/>
      <c r="H883" s="357"/>
      <c r="I883" s="357"/>
      <c r="J883" s="357"/>
      <c r="K883" s="357"/>
      <c r="L883" s="357"/>
      <c r="M883" s="357"/>
      <c r="N883" s="357"/>
      <c r="O883" s="357"/>
      <c r="P883" s="357"/>
      <c r="Q883" s="357"/>
      <c r="R883" s="357"/>
      <c r="S883" s="357"/>
      <c r="T883" s="357"/>
      <c r="U883" s="357"/>
      <c r="V883" s="357"/>
      <c r="W883" s="357"/>
      <c r="X883" s="357"/>
      <c r="Y883" s="357"/>
      <c r="Z883" s="357"/>
      <c r="AA883" s="357"/>
      <c r="AB883" s="357"/>
      <c r="AC883" s="357"/>
      <c r="AD883" s="357"/>
      <c r="AE883" s="357"/>
      <c r="AF883" s="357"/>
      <c r="AG883" s="357"/>
      <c r="AH883" s="357"/>
      <c r="AI883" s="357"/>
      <c r="AJ883" s="357"/>
      <c r="AK883" s="357"/>
      <c r="AL883" s="357"/>
      <c r="AM883" s="357"/>
      <c r="AN883" s="357"/>
      <c r="AO883" s="357"/>
      <c r="AP883" s="357"/>
      <c r="AQ883" s="357"/>
    </row>
    <row r="884" spans="1:43" ht="9.75" customHeight="1">
      <c r="A884" s="202"/>
      <c r="B884" s="202"/>
      <c r="C884" s="202"/>
      <c r="D884" s="202"/>
      <c r="E884" s="347"/>
      <c r="F884" s="347"/>
      <c r="G884" s="357"/>
      <c r="H884" s="357"/>
      <c r="I884" s="357"/>
      <c r="J884" s="357"/>
      <c r="K884" s="357"/>
      <c r="L884" s="357"/>
      <c r="M884" s="357"/>
      <c r="N884" s="357"/>
      <c r="O884" s="357"/>
      <c r="P884" s="357"/>
      <c r="Q884" s="357"/>
      <c r="R884" s="357"/>
      <c r="S884" s="357"/>
      <c r="T884" s="357"/>
      <c r="U884" s="357"/>
      <c r="V884" s="357"/>
      <c r="W884" s="357"/>
      <c r="X884" s="357"/>
      <c r="Y884" s="357"/>
      <c r="Z884" s="357"/>
      <c r="AA884" s="357"/>
      <c r="AB884" s="357"/>
      <c r="AC884" s="357"/>
      <c r="AD884" s="357"/>
      <c r="AE884" s="357"/>
      <c r="AF884" s="357"/>
      <c r="AG884" s="357"/>
      <c r="AH884" s="357"/>
      <c r="AI884" s="357"/>
      <c r="AJ884" s="357"/>
      <c r="AK884" s="357"/>
      <c r="AL884" s="357"/>
      <c r="AM884" s="357"/>
      <c r="AN884" s="357"/>
      <c r="AO884" s="357"/>
      <c r="AP884" s="357"/>
      <c r="AQ884" s="357"/>
    </row>
    <row r="885" spans="1:43" ht="9.75" customHeight="1">
      <c r="A885" s="202"/>
      <c r="B885" s="202"/>
      <c r="C885" s="202"/>
      <c r="D885" s="202"/>
      <c r="E885" s="347"/>
      <c r="F885" s="347"/>
      <c r="G885" s="357"/>
      <c r="H885" s="357"/>
      <c r="I885" s="357"/>
      <c r="J885" s="357"/>
      <c r="K885" s="357"/>
      <c r="L885" s="357"/>
      <c r="M885" s="357"/>
      <c r="N885" s="357"/>
      <c r="O885" s="357"/>
      <c r="P885" s="357"/>
      <c r="Q885" s="357"/>
      <c r="R885" s="357"/>
      <c r="S885" s="357"/>
      <c r="T885" s="357"/>
      <c r="U885" s="357"/>
      <c r="V885" s="357"/>
      <c r="W885" s="357"/>
      <c r="X885" s="357"/>
      <c r="Y885" s="357"/>
      <c r="Z885" s="357"/>
      <c r="AA885" s="357"/>
      <c r="AB885" s="357"/>
      <c r="AC885" s="357"/>
      <c r="AD885" s="357"/>
      <c r="AE885" s="357"/>
      <c r="AF885" s="357"/>
      <c r="AG885" s="357"/>
      <c r="AH885" s="357"/>
      <c r="AI885" s="357"/>
      <c r="AJ885" s="357"/>
      <c r="AK885" s="357"/>
      <c r="AL885" s="357"/>
      <c r="AM885" s="357"/>
      <c r="AN885" s="357"/>
      <c r="AO885" s="357"/>
      <c r="AP885" s="357"/>
      <c r="AQ885" s="357"/>
    </row>
    <row r="886" spans="1:43" ht="9.75" customHeight="1">
      <c r="A886" s="202"/>
      <c r="B886" s="202"/>
      <c r="C886" s="202"/>
      <c r="D886" s="202"/>
      <c r="E886" s="347"/>
      <c r="F886" s="347"/>
      <c r="G886" s="357"/>
      <c r="H886" s="357"/>
      <c r="I886" s="357"/>
      <c r="J886" s="357"/>
      <c r="K886" s="357"/>
      <c r="L886" s="357"/>
      <c r="M886" s="357"/>
      <c r="N886" s="357"/>
      <c r="O886" s="357"/>
      <c r="P886" s="357"/>
      <c r="Q886" s="357"/>
      <c r="R886" s="357"/>
      <c r="S886" s="357"/>
      <c r="T886" s="357"/>
      <c r="U886" s="357"/>
      <c r="V886" s="357"/>
      <c r="W886" s="357"/>
      <c r="X886" s="357"/>
      <c r="Y886" s="357"/>
      <c r="Z886" s="357"/>
      <c r="AA886" s="357"/>
      <c r="AB886" s="357"/>
      <c r="AC886" s="357"/>
      <c r="AD886" s="357"/>
      <c r="AE886" s="357"/>
      <c r="AF886" s="357"/>
      <c r="AG886" s="357"/>
      <c r="AH886" s="357"/>
      <c r="AI886" s="357"/>
      <c r="AJ886" s="357"/>
      <c r="AK886" s="357"/>
      <c r="AL886" s="357"/>
      <c r="AM886" s="357"/>
      <c r="AN886" s="357"/>
      <c r="AO886" s="357"/>
      <c r="AP886" s="357"/>
      <c r="AQ886" s="357"/>
    </row>
    <row r="887" spans="1:43" ht="9.75" customHeight="1">
      <c r="A887" s="202"/>
      <c r="B887" s="202"/>
      <c r="C887" s="202"/>
      <c r="D887" s="202"/>
      <c r="E887" s="347"/>
      <c r="F887" s="347"/>
      <c r="G887" s="357"/>
      <c r="H887" s="357"/>
      <c r="I887" s="357"/>
      <c r="J887" s="357"/>
      <c r="K887" s="357"/>
      <c r="L887" s="357"/>
      <c r="M887" s="357"/>
      <c r="N887" s="357"/>
      <c r="O887" s="357"/>
      <c r="P887" s="357"/>
      <c r="Q887" s="357"/>
      <c r="R887" s="357"/>
      <c r="S887" s="357"/>
      <c r="T887" s="357"/>
      <c r="U887" s="357"/>
      <c r="V887" s="357"/>
      <c r="W887" s="357"/>
      <c r="X887" s="357"/>
      <c r="Y887" s="357"/>
      <c r="Z887" s="357"/>
      <c r="AA887" s="357"/>
      <c r="AB887" s="357"/>
      <c r="AC887" s="357"/>
      <c r="AD887" s="357"/>
      <c r="AE887" s="357"/>
      <c r="AF887" s="357"/>
      <c r="AG887" s="357"/>
      <c r="AH887" s="357"/>
      <c r="AI887" s="357"/>
      <c r="AJ887" s="357"/>
      <c r="AK887" s="357"/>
      <c r="AL887" s="357"/>
      <c r="AM887" s="357"/>
      <c r="AN887" s="357"/>
      <c r="AO887" s="357"/>
      <c r="AP887" s="357"/>
      <c r="AQ887" s="357"/>
    </row>
    <row r="888" spans="1:43" ht="9.75" customHeight="1">
      <c r="A888" s="202"/>
      <c r="B888" s="202"/>
      <c r="C888" s="202"/>
      <c r="D888" s="202"/>
      <c r="E888" s="347"/>
      <c r="F888" s="347"/>
      <c r="G888" s="357"/>
      <c r="H888" s="357"/>
      <c r="I888" s="357"/>
      <c r="J888" s="357"/>
      <c r="K888" s="357"/>
      <c r="L888" s="357"/>
      <c r="M888" s="357"/>
      <c r="N888" s="357"/>
      <c r="O888" s="357"/>
      <c r="P888" s="357"/>
      <c r="Q888" s="357"/>
      <c r="R888" s="357"/>
      <c r="S888" s="357"/>
      <c r="T888" s="357"/>
      <c r="U888" s="357"/>
      <c r="V888" s="357"/>
      <c r="W888" s="357"/>
      <c r="X888" s="357"/>
      <c r="Y888" s="357"/>
      <c r="Z888" s="357"/>
      <c r="AA888" s="357"/>
      <c r="AB888" s="357"/>
      <c r="AC888" s="357"/>
      <c r="AD888" s="357"/>
      <c r="AE888" s="357"/>
      <c r="AF888" s="357"/>
      <c r="AG888" s="357"/>
      <c r="AH888" s="357"/>
      <c r="AI888" s="357"/>
      <c r="AJ888" s="357"/>
      <c r="AK888" s="357"/>
      <c r="AL888" s="357"/>
      <c r="AM888" s="357"/>
      <c r="AN888" s="357"/>
      <c r="AO888" s="357"/>
      <c r="AP888" s="357"/>
      <c r="AQ888" s="357"/>
    </row>
    <row r="889" spans="1:43" ht="9.75" customHeight="1">
      <c r="A889" s="202"/>
      <c r="B889" s="202"/>
      <c r="C889" s="202"/>
      <c r="D889" s="202"/>
      <c r="E889" s="347"/>
      <c r="F889" s="347"/>
      <c r="G889" s="357"/>
      <c r="H889" s="357"/>
      <c r="I889" s="357"/>
      <c r="J889" s="357"/>
      <c r="K889" s="357"/>
      <c r="L889" s="357"/>
      <c r="M889" s="357"/>
      <c r="N889" s="357"/>
      <c r="O889" s="357"/>
      <c r="P889" s="357"/>
      <c r="Q889" s="357"/>
      <c r="R889" s="357"/>
      <c r="S889" s="357"/>
      <c r="T889" s="357"/>
      <c r="U889" s="357"/>
      <c r="V889" s="357"/>
      <c r="W889" s="357"/>
      <c r="X889" s="357"/>
      <c r="Y889" s="357"/>
      <c r="Z889" s="357"/>
      <c r="AA889" s="357"/>
      <c r="AB889" s="357"/>
      <c r="AC889" s="357"/>
      <c r="AD889" s="357"/>
      <c r="AE889" s="357"/>
      <c r="AF889" s="357"/>
      <c r="AG889" s="357"/>
      <c r="AH889" s="357"/>
      <c r="AI889" s="357"/>
      <c r="AJ889" s="357"/>
      <c r="AK889" s="357"/>
      <c r="AL889" s="357"/>
      <c r="AM889" s="357"/>
      <c r="AN889" s="357"/>
      <c r="AO889" s="357"/>
      <c r="AP889" s="357"/>
      <c r="AQ889" s="357"/>
    </row>
    <row r="890" spans="1:43" ht="9.75" customHeight="1">
      <c r="A890" s="202"/>
      <c r="B890" s="202"/>
      <c r="C890" s="202"/>
      <c r="D890" s="202"/>
      <c r="E890" s="347"/>
      <c r="F890" s="347"/>
      <c r="G890" s="357"/>
      <c r="H890" s="357"/>
      <c r="I890" s="357"/>
      <c r="J890" s="357"/>
      <c r="K890" s="357"/>
      <c r="L890" s="357"/>
      <c r="M890" s="357"/>
      <c r="N890" s="357"/>
      <c r="O890" s="357"/>
      <c r="P890" s="357"/>
      <c r="Q890" s="357"/>
      <c r="R890" s="357"/>
      <c r="S890" s="357"/>
      <c r="T890" s="357"/>
      <c r="U890" s="357"/>
      <c r="V890" s="357"/>
      <c r="W890" s="357"/>
      <c r="X890" s="357"/>
      <c r="Y890" s="357"/>
      <c r="Z890" s="357"/>
      <c r="AA890" s="357"/>
      <c r="AB890" s="357"/>
      <c r="AC890" s="357"/>
      <c r="AD890" s="357"/>
      <c r="AE890" s="357"/>
      <c r="AF890" s="357"/>
      <c r="AG890" s="357"/>
      <c r="AH890" s="357"/>
      <c r="AI890" s="357"/>
      <c r="AJ890" s="357"/>
      <c r="AK890" s="357"/>
      <c r="AL890" s="357"/>
      <c r="AM890" s="357"/>
      <c r="AN890" s="357"/>
      <c r="AO890" s="357"/>
      <c r="AP890" s="357"/>
      <c r="AQ890" s="357"/>
    </row>
    <row r="891" spans="1:43" ht="9.75" customHeight="1">
      <c r="A891" s="202"/>
      <c r="B891" s="202"/>
      <c r="C891" s="202"/>
      <c r="D891" s="202"/>
      <c r="E891" s="347"/>
      <c r="F891" s="347"/>
      <c r="G891" s="357"/>
      <c r="H891" s="357"/>
      <c r="I891" s="357"/>
      <c r="J891" s="357"/>
      <c r="K891" s="357"/>
      <c r="L891" s="357"/>
      <c r="M891" s="357"/>
      <c r="N891" s="357"/>
      <c r="O891" s="357"/>
      <c r="P891" s="357"/>
      <c r="Q891" s="357"/>
      <c r="R891" s="357"/>
      <c r="S891" s="357"/>
      <c r="T891" s="357"/>
      <c r="U891" s="357"/>
      <c r="V891" s="357"/>
      <c r="W891" s="357"/>
      <c r="X891" s="357"/>
      <c r="Y891" s="357"/>
      <c r="Z891" s="357"/>
      <c r="AA891" s="357"/>
      <c r="AB891" s="357"/>
      <c r="AC891" s="357"/>
      <c r="AD891" s="357"/>
      <c r="AE891" s="357"/>
      <c r="AF891" s="357"/>
      <c r="AG891" s="357"/>
      <c r="AH891" s="357"/>
      <c r="AI891" s="357"/>
      <c r="AJ891" s="357"/>
      <c r="AK891" s="357"/>
      <c r="AL891" s="357"/>
      <c r="AM891" s="357"/>
      <c r="AN891" s="357"/>
      <c r="AO891" s="357"/>
      <c r="AP891" s="357"/>
      <c r="AQ891" s="357"/>
    </row>
    <row r="892" spans="1:43" ht="9.75" customHeight="1">
      <c r="A892" s="202"/>
      <c r="B892" s="202"/>
      <c r="C892" s="202"/>
      <c r="D892" s="202"/>
      <c r="E892" s="347"/>
      <c r="F892" s="347"/>
      <c r="G892" s="357"/>
      <c r="H892" s="357"/>
      <c r="I892" s="357"/>
      <c r="J892" s="357"/>
      <c r="K892" s="357"/>
      <c r="L892" s="357"/>
      <c r="M892" s="357"/>
      <c r="N892" s="357"/>
      <c r="O892" s="357"/>
      <c r="P892" s="357"/>
      <c r="Q892" s="357"/>
      <c r="R892" s="357"/>
      <c r="S892" s="357"/>
      <c r="T892" s="357"/>
      <c r="U892" s="357"/>
      <c r="V892" s="357"/>
      <c r="W892" s="357"/>
      <c r="X892" s="357"/>
      <c r="Y892" s="357"/>
      <c r="Z892" s="357"/>
      <c r="AA892" s="357"/>
      <c r="AB892" s="357"/>
      <c r="AC892" s="357"/>
      <c r="AD892" s="357"/>
      <c r="AE892" s="357"/>
      <c r="AF892" s="357"/>
      <c r="AG892" s="357"/>
      <c r="AH892" s="357"/>
      <c r="AI892" s="357"/>
      <c r="AJ892" s="357"/>
      <c r="AK892" s="357"/>
      <c r="AL892" s="357"/>
      <c r="AM892" s="357"/>
      <c r="AN892" s="357"/>
      <c r="AO892" s="357"/>
      <c r="AP892" s="357"/>
      <c r="AQ892" s="357"/>
    </row>
    <row r="893" spans="1:43" ht="9.75" customHeight="1">
      <c r="A893" s="202"/>
      <c r="B893" s="202"/>
      <c r="C893" s="202"/>
      <c r="D893" s="202"/>
      <c r="E893" s="347"/>
      <c r="F893" s="347"/>
      <c r="G893" s="357"/>
      <c r="H893" s="357"/>
      <c r="I893" s="357"/>
      <c r="J893" s="357"/>
      <c r="K893" s="357"/>
      <c r="L893" s="357"/>
      <c r="M893" s="357"/>
      <c r="N893" s="357"/>
      <c r="O893" s="357"/>
      <c r="P893" s="357"/>
      <c r="Q893" s="357"/>
      <c r="R893" s="357"/>
      <c r="S893" s="357"/>
      <c r="T893" s="357"/>
      <c r="U893" s="357"/>
      <c r="V893" s="357"/>
      <c r="W893" s="357"/>
      <c r="X893" s="357"/>
      <c r="Y893" s="357"/>
      <c r="Z893" s="357"/>
      <c r="AA893" s="357"/>
      <c r="AB893" s="357"/>
      <c r="AC893" s="357"/>
      <c r="AD893" s="357"/>
      <c r="AE893" s="357"/>
      <c r="AF893" s="357"/>
      <c r="AG893" s="357"/>
      <c r="AH893" s="357"/>
      <c r="AI893" s="357"/>
      <c r="AJ893" s="357"/>
      <c r="AK893" s="357"/>
      <c r="AL893" s="357"/>
      <c r="AM893" s="357"/>
      <c r="AN893" s="357"/>
      <c r="AO893" s="357"/>
      <c r="AP893" s="357"/>
      <c r="AQ893" s="357"/>
    </row>
    <row r="894" spans="1:43" ht="9.75" customHeight="1">
      <c r="A894" s="202"/>
      <c r="B894" s="202"/>
      <c r="C894" s="202"/>
      <c r="D894" s="202"/>
      <c r="E894" s="347"/>
      <c r="F894" s="347"/>
      <c r="G894" s="357"/>
      <c r="H894" s="357"/>
      <c r="I894" s="357"/>
      <c r="J894" s="357"/>
      <c r="K894" s="357"/>
      <c r="L894" s="357"/>
      <c r="M894" s="357"/>
      <c r="N894" s="357"/>
      <c r="O894" s="357"/>
      <c r="P894" s="357"/>
      <c r="Q894" s="357"/>
      <c r="R894" s="357"/>
      <c r="S894" s="357"/>
      <c r="T894" s="357"/>
      <c r="U894" s="357"/>
      <c r="V894" s="357"/>
      <c r="W894" s="357"/>
      <c r="X894" s="357"/>
      <c r="Y894" s="357"/>
      <c r="Z894" s="357"/>
      <c r="AA894" s="357"/>
      <c r="AB894" s="357"/>
      <c r="AC894" s="357"/>
      <c r="AD894" s="357"/>
      <c r="AE894" s="357"/>
      <c r="AF894" s="357"/>
      <c r="AG894" s="357"/>
      <c r="AH894" s="357"/>
      <c r="AI894" s="357"/>
      <c r="AJ894" s="357"/>
      <c r="AK894" s="357"/>
      <c r="AL894" s="357"/>
      <c r="AM894" s="357"/>
      <c r="AN894" s="357"/>
      <c r="AO894" s="357"/>
      <c r="AP894" s="357"/>
      <c r="AQ894" s="357"/>
    </row>
    <row r="895" spans="1:43" ht="9.75" customHeight="1">
      <c r="A895" s="202"/>
      <c r="B895" s="202"/>
      <c r="C895" s="202"/>
      <c r="D895" s="202"/>
      <c r="E895" s="347"/>
      <c r="F895" s="347"/>
      <c r="G895" s="357"/>
      <c r="H895" s="357"/>
      <c r="I895" s="357"/>
      <c r="J895" s="357"/>
      <c r="K895" s="357"/>
      <c r="L895" s="357"/>
      <c r="M895" s="357"/>
      <c r="N895" s="357"/>
      <c r="O895" s="357"/>
      <c r="P895" s="357"/>
      <c r="Q895" s="357"/>
      <c r="R895" s="357"/>
      <c r="S895" s="357"/>
      <c r="T895" s="357"/>
      <c r="U895" s="357"/>
      <c r="V895" s="357"/>
      <c r="W895" s="357"/>
      <c r="X895" s="357"/>
      <c r="Y895" s="357"/>
      <c r="Z895" s="357"/>
      <c r="AA895" s="357"/>
      <c r="AB895" s="357"/>
      <c r="AC895" s="357"/>
      <c r="AD895" s="357"/>
      <c r="AE895" s="357"/>
      <c r="AF895" s="357"/>
      <c r="AG895" s="357"/>
      <c r="AH895" s="357"/>
      <c r="AI895" s="357"/>
      <c r="AJ895" s="357"/>
      <c r="AK895" s="357"/>
      <c r="AL895" s="357"/>
      <c r="AM895" s="357"/>
      <c r="AN895" s="357"/>
      <c r="AO895" s="357"/>
      <c r="AP895" s="357"/>
      <c r="AQ895" s="357"/>
    </row>
    <row r="896" spans="1:43" ht="9.75" customHeight="1">
      <c r="A896" s="202"/>
      <c r="B896" s="202"/>
      <c r="C896" s="202"/>
      <c r="D896" s="202"/>
      <c r="E896" s="347"/>
      <c r="F896" s="347"/>
      <c r="G896" s="357"/>
      <c r="H896" s="357"/>
      <c r="I896" s="357"/>
      <c r="J896" s="357"/>
      <c r="K896" s="357"/>
      <c r="L896" s="357"/>
      <c r="M896" s="357"/>
      <c r="N896" s="357"/>
      <c r="O896" s="357"/>
      <c r="P896" s="357"/>
      <c r="Q896" s="357"/>
      <c r="R896" s="357"/>
      <c r="S896" s="357"/>
      <c r="T896" s="357"/>
      <c r="U896" s="357"/>
      <c r="V896" s="357"/>
      <c r="W896" s="357"/>
      <c r="X896" s="357"/>
      <c r="Y896" s="357"/>
      <c r="Z896" s="357"/>
      <c r="AA896" s="357"/>
      <c r="AB896" s="357"/>
      <c r="AC896" s="357"/>
      <c r="AD896" s="357"/>
      <c r="AE896" s="357"/>
      <c r="AF896" s="357"/>
      <c r="AG896" s="357"/>
      <c r="AH896" s="357"/>
      <c r="AI896" s="357"/>
      <c r="AJ896" s="357"/>
      <c r="AK896" s="357"/>
      <c r="AL896" s="357"/>
      <c r="AM896" s="357"/>
      <c r="AN896" s="357"/>
      <c r="AO896" s="357"/>
      <c r="AP896" s="357"/>
      <c r="AQ896" s="357"/>
    </row>
    <row r="897" spans="1:43" ht="9.75" customHeight="1">
      <c r="A897" s="202"/>
      <c r="B897" s="202"/>
      <c r="C897" s="202"/>
      <c r="D897" s="202"/>
      <c r="E897" s="347"/>
      <c r="F897" s="347"/>
      <c r="G897" s="357"/>
      <c r="H897" s="357"/>
      <c r="I897" s="357"/>
      <c r="J897" s="357"/>
      <c r="K897" s="357"/>
      <c r="L897" s="357"/>
      <c r="M897" s="357"/>
      <c r="N897" s="357"/>
      <c r="O897" s="357"/>
      <c r="P897" s="357"/>
      <c r="Q897" s="357"/>
      <c r="R897" s="357"/>
      <c r="S897" s="357"/>
      <c r="T897" s="357"/>
      <c r="U897" s="357"/>
      <c r="V897" s="357"/>
      <c r="W897" s="357"/>
      <c r="X897" s="357"/>
      <c r="Y897" s="357"/>
      <c r="Z897" s="357"/>
      <c r="AA897" s="357"/>
      <c r="AB897" s="357"/>
      <c r="AC897" s="357"/>
      <c r="AD897" s="357"/>
      <c r="AE897" s="357"/>
      <c r="AF897" s="357"/>
      <c r="AG897" s="357"/>
      <c r="AH897" s="357"/>
      <c r="AI897" s="357"/>
      <c r="AJ897" s="357"/>
      <c r="AK897" s="357"/>
      <c r="AL897" s="357"/>
      <c r="AM897" s="357"/>
      <c r="AN897" s="357"/>
      <c r="AO897" s="357"/>
      <c r="AP897" s="357"/>
      <c r="AQ897" s="357"/>
    </row>
    <row r="898" spans="1:43" ht="9.75" customHeight="1">
      <c r="A898" s="202"/>
      <c r="B898" s="202"/>
      <c r="C898" s="202"/>
      <c r="D898" s="202"/>
      <c r="E898" s="347"/>
      <c r="F898" s="347"/>
      <c r="G898" s="357"/>
      <c r="H898" s="357"/>
      <c r="I898" s="357"/>
      <c r="J898" s="357"/>
      <c r="K898" s="357"/>
      <c r="L898" s="357"/>
      <c r="M898" s="357"/>
      <c r="N898" s="357"/>
      <c r="O898" s="357"/>
      <c r="P898" s="357"/>
      <c r="Q898" s="357"/>
      <c r="R898" s="357"/>
      <c r="S898" s="357"/>
      <c r="T898" s="357"/>
      <c r="U898" s="357"/>
      <c r="V898" s="357"/>
      <c r="W898" s="357"/>
      <c r="X898" s="357"/>
      <c r="Y898" s="357"/>
      <c r="Z898" s="357"/>
      <c r="AA898" s="357"/>
      <c r="AB898" s="357"/>
      <c r="AC898" s="357"/>
      <c r="AD898" s="357"/>
      <c r="AE898" s="357"/>
      <c r="AF898" s="357"/>
      <c r="AG898" s="357"/>
      <c r="AH898" s="357"/>
      <c r="AI898" s="357"/>
      <c r="AJ898" s="357"/>
      <c r="AK898" s="357"/>
      <c r="AL898" s="357"/>
      <c r="AM898" s="357"/>
      <c r="AN898" s="357"/>
      <c r="AO898" s="357"/>
      <c r="AP898" s="357"/>
      <c r="AQ898" s="357"/>
    </row>
    <row r="899" spans="1:43" ht="9.75" customHeight="1">
      <c r="A899" s="202"/>
      <c r="B899" s="202"/>
      <c r="C899" s="202"/>
      <c r="D899" s="202"/>
      <c r="E899" s="347"/>
      <c r="F899" s="347"/>
      <c r="G899" s="357"/>
      <c r="H899" s="357"/>
      <c r="I899" s="357"/>
      <c r="J899" s="357"/>
      <c r="K899" s="357"/>
      <c r="L899" s="357"/>
      <c r="M899" s="357"/>
      <c r="N899" s="357"/>
      <c r="O899" s="357"/>
      <c r="P899" s="357"/>
      <c r="Q899" s="357"/>
      <c r="R899" s="357"/>
      <c r="S899" s="357"/>
      <c r="T899" s="357"/>
      <c r="U899" s="357"/>
      <c r="V899" s="357"/>
      <c r="W899" s="357"/>
      <c r="X899" s="357"/>
      <c r="Y899" s="357"/>
      <c r="Z899" s="357"/>
      <c r="AA899" s="357"/>
      <c r="AB899" s="357"/>
      <c r="AC899" s="357"/>
      <c r="AD899" s="357"/>
      <c r="AE899" s="357"/>
      <c r="AF899" s="357"/>
      <c r="AG899" s="357"/>
      <c r="AH899" s="357"/>
      <c r="AI899" s="357"/>
      <c r="AJ899" s="357"/>
      <c r="AK899" s="357"/>
      <c r="AL899" s="357"/>
      <c r="AM899" s="357"/>
      <c r="AN899" s="357"/>
      <c r="AO899" s="357"/>
      <c r="AP899" s="357"/>
      <c r="AQ899" s="357"/>
    </row>
    <row r="900" spans="1:43" ht="9.75" customHeight="1">
      <c r="A900" s="202"/>
      <c r="B900" s="202"/>
      <c r="C900" s="202"/>
      <c r="D900" s="202"/>
      <c r="E900" s="347"/>
      <c r="F900" s="347"/>
      <c r="G900" s="357"/>
      <c r="H900" s="357"/>
      <c r="I900" s="357"/>
      <c r="J900" s="357"/>
      <c r="K900" s="357"/>
      <c r="L900" s="357"/>
      <c r="M900" s="357"/>
      <c r="N900" s="357"/>
      <c r="O900" s="357"/>
      <c r="P900" s="357"/>
      <c r="Q900" s="357"/>
      <c r="R900" s="357"/>
      <c r="S900" s="357"/>
      <c r="T900" s="357"/>
      <c r="U900" s="357"/>
      <c r="V900" s="357"/>
      <c r="W900" s="357"/>
      <c r="X900" s="357"/>
      <c r="Y900" s="357"/>
      <c r="Z900" s="357"/>
      <c r="AA900" s="357"/>
      <c r="AB900" s="357"/>
      <c r="AC900" s="357"/>
      <c r="AD900" s="357"/>
      <c r="AE900" s="357"/>
      <c r="AF900" s="357"/>
      <c r="AG900" s="357"/>
      <c r="AH900" s="357"/>
      <c r="AI900" s="357"/>
      <c r="AJ900" s="357"/>
      <c r="AK900" s="357"/>
      <c r="AL900" s="357"/>
      <c r="AM900" s="357"/>
      <c r="AN900" s="357"/>
      <c r="AO900" s="357"/>
      <c r="AP900" s="357"/>
      <c r="AQ900" s="357"/>
    </row>
    <row r="901" spans="1:43" ht="9.75" customHeight="1">
      <c r="A901" s="202"/>
      <c r="B901" s="202"/>
      <c r="C901" s="202"/>
      <c r="D901" s="202"/>
      <c r="E901" s="347"/>
      <c r="F901" s="347"/>
      <c r="G901" s="357"/>
      <c r="H901" s="357"/>
      <c r="I901" s="357"/>
      <c r="J901" s="357"/>
      <c r="K901" s="357"/>
      <c r="L901" s="357"/>
      <c r="M901" s="357"/>
      <c r="N901" s="357"/>
      <c r="O901" s="357"/>
      <c r="P901" s="357"/>
      <c r="Q901" s="357"/>
      <c r="R901" s="357"/>
      <c r="S901" s="357"/>
      <c r="T901" s="357"/>
      <c r="U901" s="357"/>
      <c r="V901" s="357"/>
      <c r="W901" s="357"/>
      <c r="X901" s="357"/>
      <c r="Y901" s="357"/>
      <c r="Z901" s="357"/>
      <c r="AA901" s="357"/>
      <c r="AB901" s="357"/>
      <c r="AC901" s="357"/>
      <c r="AD901" s="357"/>
      <c r="AE901" s="357"/>
      <c r="AF901" s="357"/>
      <c r="AG901" s="357"/>
      <c r="AH901" s="357"/>
      <c r="AI901" s="357"/>
      <c r="AJ901" s="357"/>
      <c r="AK901" s="357"/>
      <c r="AL901" s="357"/>
      <c r="AM901" s="357"/>
      <c r="AN901" s="357"/>
      <c r="AO901" s="357"/>
      <c r="AP901" s="357"/>
      <c r="AQ901" s="357"/>
    </row>
    <row r="902" spans="1:43" ht="9.75" customHeight="1">
      <c r="A902" s="202"/>
      <c r="B902" s="202"/>
      <c r="C902" s="202"/>
      <c r="D902" s="202"/>
      <c r="E902" s="347"/>
      <c r="F902" s="347"/>
      <c r="G902" s="357"/>
      <c r="H902" s="357"/>
      <c r="I902" s="357"/>
      <c r="J902" s="357"/>
      <c r="K902" s="357"/>
      <c r="L902" s="357"/>
      <c r="M902" s="357"/>
      <c r="N902" s="357"/>
      <c r="O902" s="357"/>
      <c r="P902" s="357"/>
      <c r="Q902" s="357"/>
      <c r="R902" s="357"/>
      <c r="S902" s="357"/>
      <c r="T902" s="357"/>
      <c r="U902" s="357"/>
      <c r="V902" s="357"/>
      <c r="W902" s="357"/>
      <c r="X902" s="357"/>
      <c r="Y902" s="357"/>
      <c r="Z902" s="357"/>
      <c r="AA902" s="357"/>
      <c r="AB902" s="357"/>
      <c r="AC902" s="357"/>
      <c r="AD902" s="357"/>
      <c r="AE902" s="357"/>
      <c r="AF902" s="357"/>
      <c r="AG902" s="357"/>
      <c r="AH902" s="357"/>
      <c r="AI902" s="357"/>
      <c r="AJ902" s="357"/>
      <c r="AK902" s="357"/>
      <c r="AL902" s="357"/>
      <c r="AM902" s="357"/>
      <c r="AN902" s="357"/>
      <c r="AO902" s="357"/>
      <c r="AP902" s="357"/>
      <c r="AQ902" s="357"/>
    </row>
    <row r="903" spans="1:43" ht="9.75" customHeight="1">
      <c r="A903" s="202"/>
      <c r="B903" s="202"/>
      <c r="C903" s="202"/>
      <c r="D903" s="202"/>
      <c r="E903" s="347"/>
      <c r="F903" s="347"/>
      <c r="G903" s="357"/>
      <c r="H903" s="357"/>
      <c r="I903" s="357"/>
      <c r="J903" s="357"/>
      <c r="K903" s="357"/>
      <c r="L903" s="357"/>
      <c r="M903" s="357"/>
      <c r="N903" s="357"/>
      <c r="O903" s="357"/>
      <c r="P903" s="357"/>
      <c r="Q903" s="357"/>
      <c r="R903" s="357"/>
      <c r="S903" s="357"/>
      <c r="T903" s="357"/>
      <c r="U903" s="357"/>
      <c r="V903" s="357"/>
      <c r="W903" s="357"/>
      <c r="X903" s="357"/>
      <c r="Y903" s="357"/>
      <c r="Z903" s="357"/>
      <c r="AA903" s="357"/>
      <c r="AB903" s="357"/>
      <c r="AC903" s="357"/>
      <c r="AD903" s="357"/>
      <c r="AE903" s="357"/>
      <c r="AF903" s="357"/>
      <c r="AG903" s="357"/>
      <c r="AH903" s="357"/>
      <c r="AI903" s="357"/>
      <c r="AJ903" s="357"/>
      <c r="AK903" s="357"/>
      <c r="AL903" s="357"/>
      <c r="AM903" s="357"/>
      <c r="AN903" s="357"/>
      <c r="AO903" s="357"/>
      <c r="AP903" s="357"/>
      <c r="AQ903" s="357"/>
    </row>
    <row r="904" spans="1:43" ht="9.75" customHeight="1">
      <c r="A904" s="202"/>
      <c r="B904" s="202"/>
      <c r="C904" s="202"/>
      <c r="D904" s="202"/>
      <c r="E904" s="347"/>
      <c r="F904" s="347"/>
      <c r="G904" s="357"/>
      <c r="H904" s="357"/>
      <c r="I904" s="357"/>
      <c r="J904" s="357"/>
      <c r="K904" s="357"/>
      <c r="L904" s="357"/>
      <c r="M904" s="357"/>
      <c r="N904" s="357"/>
      <c r="O904" s="357"/>
      <c r="P904" s="357"/>
      <c r="Q904" s="357"/>
      <c r="R904" s="357"/>
      <c r="S904" s="357"/>
      <c r="T904" s="357"/>
      <c r="U904" s="357"/>
      <c r="V904" s="357"/>
      <c r="W904" s="357"/>
      <c r="X904" s="357"/>
      <c r="Y904" s="357"/>
      <c r="Z904" s="357"/>
      <c r="AA904" s="357"/>
      <c r="AB904" s="357"/>
      <c r="AC904" s="357"/>
      <c r="AD904" s="357"/>
      <c r="AE904" s="357"/>
      <c r="AF904" s="357"/>
      <c r="AG904" s="357"/>
      <c r="AH904" s="357"/>
      <c r="AI904" s="357"/>
      <c r="AJ904" s="357"/>
      <c r="AK904" s="357"/>
      <c r="AL904" s="357"/>
      <c r="AM904" s="357"/>
      <c r="AN904" s="357"/>
      <c r="AO904" s="357"/>
      <c r="AP904" s="357"/>
      <c r="AQ904" s="357"/>
    </row>
    <row r="905" spans="1:43" ht="9.75" customHeight="1">
      <c r="A905" s="202"/>
      <c r="B905" s="202"/>
      <c r="C905" s="202"/>
      <c r="D905" s="202"/>
      <c r="E905" s="347"/>
      <c r="F905" s="347"/>
      <c r="G905" s="357"/>
      <c r="H905" s="357"/>
      <c r="I905" s="357"/>
      <c r="J905" s="357"/>
      <c r="K905" s="357"/>
      <c r="L905" s="357"/>
      <c r="M905" s="357"/>
      <c r="N905" s="357"/>
      <c r="O905" s="357"/>
      <c r="P905" s="357"/>
      <c r="Q905" s="357"/>
      <c r="R905" s="357"/>
      <c r="S905" s="357"/>
      <c r="T905" s="357"/>
      <c r="U905" s="357"/>
      <c r="V905" s="357"/>
      <c r="W905" s="357"/>
      <c r="X905" s="357"/>
      <c r="Y905" s="357"/>
      <c r="Z905" s="357"/>
      <c r="AA905" s="357"/>
      <c r="AB905" s="357"/>
      <c r="AC905" s="357"/>
      <c r="AD905" s="357"/>
      <c r="AE905" s="357"/>
      <c r="AF905" s="357"/>
      <c r="AG905" s="357"/>
      <c r="AH905" s="357"/>
      <c r="AI905" s="357"/>
      <c r="AJ905" s="357"/>
      <c r="AK905" s="357"/>
      <c r="AL905" s="357"/>
      <c r="AM905" s="357"/>
      <c r="AN905" s="357"/>
      <c r="AO905" s="357"/>
      <c r="AP905" s="357"/>
      <c r="AQ905" s="357"/>
    </row>
    <row r="906" spans="1:43" ht="9.75" customHeight="1">
      <c r="A906" s="202"/>
      <c r="B906" s="202"/>
      <c r="C906" s="202"/>
      <c r="D906" s="202"/>
      <c r="E906" s="347"/>
      <c r="F906" s="347"/>
      <c r="G906" s="357"/>
      <c r="H906" s="357"/>
      <c r="I906" s="357"/>
      <c r="J906" s="357"/>
      <c r="K906" s="357"/>
      <c r="L906" s="357"/>
      <c r="M906" s="357"/>
      <c r="N906" s="357"/>
      <c r="O906" s="357"/>
      <c r="P906" s="357"/>
      <c r="Q906" s="357"/>
      <c r="R906" s="357"/>
      <c r="S906" s="357"/>
      <c r="T906" s="357"/>
      <c r="U906" s="357"/>
      <c r="V906" s="357"/>
      <c r="W906" s="357"/>
      <c r="X906" s="357"/>
      <c r="Y906" s="357"/>
      <c r="Z906" s="357"/>
      <c r="AA906" s="357"/>
      <c r="AB906" s="357"/>
      <c r="AC906" s="357"/>
      <c r="AD906" s="357"/>
      <c r="AE906" s="357"/>
      <c r="AF906" s="357"/>
      <c r="AG906" s="357"/>
      <c r="AH906" s="357"/>
      <c r="AI906" s="357"/>
      <c r="AJ906" s="357"/>
      <c r="AK906" s="357"/>
      <c r="AL906" s="357"/>
      <c r="AM906" s="357"/>
      <c r="AN906" s="357"/>
      <c r="AO906" s="357"/>
      <c r="AP906" s="357"/>
      <c r="AQ906" s="357"/>
    </row>
    <row r="907" spans="1:43" ht="9.75" customHeight="1">
      <c r="A907" s="202"/>
      <c r="B907" s="202"/>
      <c r="C907" s="202"/>
      <c r="D907" s="202"/>
      <c r="E907" s="347"/>
      <c r="F907" s="347"/>
      <c r="G907" s="357"/>
      <c r="H907" s="357"/>
      <c r="I907" s="357"/>
      <c r="J907" s="357"/>
      <c r="K907" s="357"/>
      <c r="L907" s="357"/>
      <c r="M907" s="357"/>
      <c r="N907" s="357"/>
      <c r="O907" s="357"/>
      <c r="P907" s="357"/>
      <c r="Q907" s="357"/>
      <c r="R907" s="357"/>
      <c r="S907" s="357"/>
      <c r="T907" s="357"/>
      <c r="U907" s="357"/>
      <c r="V907" s="357"/>
      <c r="W907" s="357"/>
      <c r="X907" s="357"/>
      <c r="Y907" s="357"/>
      <c r="Z907" s="357"/>
      <c r="AA907" s="357"/>
      <c r="AB907" s="357"/>
      <c r="AC907" s="357"/>
      <c r="AD907" s="357"/>
      <c r="AE907" s="357"/>
      <c r="AF907" s="357"/>
      <c r="AG907" s="357"/>
      <c r="AH907" s="357"/>
      <c r="AI907" s="357"/>
      <c r="AJ907" s="357"/>
      <c r="AK907" s="357"/>
      <c r="AL907" s="357"/>
      <c r="AM907" s="357"/>
      <c r="AN907" s="357"/>
      <c r="AO907" s="357"/>
      <c r="AP907" s="357"/>
      <c r="AQ907" s="357"/>
    </row>
    <row r="908" spans="1:43" ht="9.75" customHeight="1">
      <c r="A908" s="202"/>
      <c r="B908" s="202"/>
      <c r="C908" s="202"/>
      <c r="D908" s="202"/>
      <c r="E908" s="347"/>
      <c r="F908" s="347"/>
      <c r="G908" s="357"/>
      <c r="H908" s="357"/>
      <c r="I908" s="357"/>
      <c r="J908" s="357"/>
      <c r="K908" s="357"/>
      <c r="L908" s="357"/>
      <c r="M908" s="357"/>
      <c r="N908" s="357"/>
      <c r="O908" s="357"/>
      <c r="P908" s="357"/>
      <c r="Q908" s="357"/>
      <c r="R908" s="357"/>
      <c r="S908" s="357"/>
      <c r="T908" s="357"/>
      <c r="U908" s="357"/>
      <c r="V908" s="357"/>
      <c r="W908" s="357"/>
      <c r="X908" s="357"/>
      <c r="Y908" s="357"/>
      <c r="Z908" s="357"/>
      <c r="AA908" s="357"/>
      <c r="AB908" s="357"/>
      <c r="AC908" s="357"/>
      <c r="AD908" s="357"/>
      <c r="AE908" s="357"/>
      <c r="AF908" s="357"/>
      <c r="AG908" s="357"/>
      <c r="AH908" s="357"/>
      <c r="AI908" s="357"/>
      <c r="AJ908" s="357"/>
      <c r="AK908" s="357"/>
      <c r="AL908" s="357"/>
      <c r="AM908" s="357"/>
      <c r="AN908" s="357"/>
      <c r="AO908" s="357"/>
      <c r="AP908" s="357"/>
      <c r="AQ908" s="357"/>
    </row>
    <row r="909" spans="1:43" ht="9.75" customHeight="1">
      <c r="A909" s="202"/>
      <c r="B909" s="202"/>
      <c r="C909" s="202"/>
      <c r="D909" s="202"/>
      <c r="E909" s="347"/>
      <c r="F909" s="347"/>
      <c r="G909" s="357"/>
      <c r="H909" s="357"/>
      <c r="I909" s="357"/>
      <c r="J909" s="357"/>
      <c r="K909" s="357"/>
      <c r="L909" s="357"/>
      <c r="M909" s="357"/>
      <c r="N909" s="357"/>
      <c r="O909" s="357"/>
      <c r="P909" s="357"/>
      <c r="Q909" s="357"/>
      <c r="R909" s="357"/>
      <c r="S909" s="357"/>
      <c r="T909" s="357"/>
      <c r="U909" s="357"/>
      <c r="V909" s="357"/>
      <c r="W909" s="357"/>
      <c r="X909" s="357"/>
      <c r="Y909" s="357"/>
      <c r="Z909" s="357"/>
      <c r="AA909" s="357"/>
      <c r="AB909" s="357"/>
      <c r="AC909" s="357"/>
      <c r="AD909" s="357"/>
      <c r="AE909" s="357"/>
      <c r="AF909" s="357"/>
      <c r="AG909" s="357"/>
      <c r="AH909" s="357"/>
      <c r="AI909" s="357"/>
      <c r="AJ909" s="357"/>
      <c r="AK909" s="357"/>
      <c r="AL909" s="357"/>
      <c r="AM909" s="357"/>
      <c r="AN909" s="357"/>
      <c r="AO909" s="357"/>
      <c r="AP909" s="357"/>
      <c r="AQ909" s="357"/>
    </row>
    <row r="910" spans="1:43" ht="9.75" customHeight="1">
      <c r="A910" s="202"/>
      <c r="B910" s="202"/>
      <c r="C910" s="202"/>
      <c r="D910" s="202"/>
      <c r="E910" s="347"/>
      <c r="F910" s="347"/>
      <c r="G910" s="357"/>
      <c r="H910" s="357"/>
      <c r="I910" s="357"/>
      <c r="J910" s="357"/>
      <c r="K910" s="357"/>
      <c r="L910" s="357"/>
      <c r="M910" s="357"/>
      <c r="N910" s="357"/>
      <c r="O910" s="357"/>
      <c r="P910" s="357"/>
      <c r="Q910" s="357"/>
      <c r="R910" s="357"/>
      <c r="S910" s="357"/>
      <c r="T910" s="357"/>
      <c r="U910" s="357"/>
      <c r="V910" s="357"/>
      <c r="W910" s="357"/>
      <c r="X910" s="357"/>
      <c r="Y910" s="357"/>
      <c r="Z910" s="357"/>
      <c r="AA910" s="357"/>
      <c r="AB910" s="357"/>
      <c r="AC910" s="357"/>
      <c r="AD910" s="357"/>
      <c r="AE910" s="357"/>
      <c r="AF910" s="357"/>
      <c r="AG910" s="357"/>
      <c r="AH910" s="357"/>
      <c r="AI910" s="357"/>
      <c r="AJ910" s="357"/>
      <c r="AK910" s="357"/>
      <c r="AL910" s="357"/>
      <c r="AM910" s="357"/>
      <c r="AN910" s="357"/>
      <c r="AO910" s="357"/>
      <c r="AP910" s="357"/>
      <c r="AQ910" s="357"/>
    </row>
    <row r="911" spans="1:43" ht="9.75" customHeight="1">
      <c r="A911" s="202"/>
      <c r="B911" s="202"/>
      <c r="C911" s="202"/>
      <c r="D911" s="202"/>
      <c r="E911" s="347"/>
      <c r="F911" s="347"/>
      <c r="G911" s="357"/>
      <c r="H911" s="357"/>
      <c r="I911" s="357"/>
      <c r="J911" s="357"/>
      <c r="K911" s="357"/>
      <c r="L911" s="357"/>
      <c r="M911" s="357"/>
      <c r="N911" s="357"/>
      <c r="O911" s="357"/>
      <c r="P911" s="357"/>
      <c r="Q911" s="357"/>
      <c r="R911" s="357"/>
      <c r="S911" s="357"/>
      <c r="T911" s="357"/>
      <c r="U911" s="357"/>
      <c r="V911" s="357"/>
      <c r="W911" s="357"/>
      <c r="X911" s="357"/>
      <c r="Y911" s="357"/>
      <c r="Z911" s="357"/>
      <c r="AA911" s="357"/>
      <c r="AB911" s="357"/>
      <c r="AC911" s="357"/>
      <c r="AD911" s="357"/>
      <c r="AE911" s="357"/>
      <c r="AF911" s="357"/>
      <c r="AG911" s="357"/>
      <c r="AH911" s="357"/>
      <c r="AI911" s="357"/>
      <c r="AJ911" s="357"/>
      <c r="AK911" s="357"/>
      <c r="AL911" s="357"/>
      <c r="AM911" s="357"/>
      <c r="AN911" s="357"/>
      <c r="AO911" s="357"/>
      <c r="AP911" s="357"/>
      <c r="AQ911" s="357"/>
    </row>
    <row r="912" spans="1:43" ht="9.75" customHeight="1">
      <c r="A912" s="202"/>
      <c r="B912" s="202"/>
      <c r="C912" s="202"/>
      <c r="D912" s="202"/>
      <c r="E912" s="347"/>
      <c r="F912" s="347"/>
      <c r="G912" s="357"/>
      <c r="H912" s="357"/>
      <c r="I912" s="357"/>
      <c r="J912" s="357"/>
      <c r="K912" s="357"/>
      <c r="L912" s="357"/>
      <c r="M912" s="357"/>
      <c r="N912" s="357"/>
      <c r="O912" s="357"/>
      <c r="P912" s="357"/>
      <c r="Q912" s="357"/>
      <c r="R912" s="357"/>
      <c r="S912" s="357"/>
      <c r="T912" s="357"/>
      <c r="U912" s="357"/>
      <c r="V912" s="357"/>
      <c r="W912" s="357"/>
      <c r="X912" s="357"/>
      <c r="Y912" s="357"/>
      <c r="Z912" s="357"/>
      <c r="AA912" s="357"/>
      <c r="AB912" s="357"/>
      <c r="AC912" s="357"/>
      <c r="AD912" s="357"/>
      <c r="AE912" s="357"/>
      <c r="AF912" s="357"/>
      <c r="AG912" s="357"/>
      <c r="AH912" s="357"/>
      <c r="AI912" s="357"/>
      <c r="AJ912" s="357"/>
      <c r="AK912" s="357"/>
      <c r="AL912" s="357"/>
      <c r="AM912" s="357"/>
      <c r="AN912" s="357"/>
      <c r="AO912" s="357"/>
      <c r="AP912" s="357"/>
      <c r="AQ912" s="357"/>
    </row>
    <row r="913" spans="1:43" ht="9.75" customHeight="1">
      <c r="A913" s="202"/>
      <c r="B913" s="202"/>
      <c r="C913" s="202"/>
      <c r="D913" s="202"/>
      <c r="E913" s="347"/>
      <c r="F913" s="347"/>
      <c r="G913" s="357"/>
      <c r="H913" s="357"/>
      <c r="I913" s="357"/>
      <c r="J913" s="357"/>
      <c r="K913" s="357"/>
      <c r="L913" s="357"/>
      <c r="M913" s="357"/>
      <c r="N913" s="357"/>
      <c r="O913" s="357"/>
      <c r="P913" s="357"/>
      <c r="Q913" s="357"/>
      <c r="R913" s="357"/>
      <c r="S913" s="357"/>
      <c r="T913" s="357"/>
      <c r="U913" s="357"/>
      <c r="V913" s="357"/>
      <c r="W913" s="357"/>
      <c r="X913" s="357"/>
      <c r="Y913" s="357"/>
      <c r="Z913" s="357"/>
      <c r="AA913" s="357"/>
      <c r="AB913" s="357"/>
      <c r="AC913" s="357"/>
      <c r="AD913" s="357"/>
      <c r="AE913" s="357"/>
      <c r="AF913" s="357"/>
      <c r="AG913" s="357"/>
      <c r="AH913" s="357"/>
      <c r="AI913" s="357"/>
      <c r="AJ913" s="357"/>
      <c r="AK913" s="357"/>
      <c r="AL913" s="357"/>
      <c r="AM913" s="357"/>
      <c r="AN913" s="357"/>
      <c r="AO913" s="357"/>
      <c r="AP913" s="357"/>
      <c r="AQ913" s="357"/>
    </row>
    <row r="914" spans="1:43" ht="9.75" customHeight="1">
      <c r="A914" s="202"/>
      <c r="B914" s="202"/>
      <c r="C914" s="202"/>
      <c r="D914" s="202"/>
      <c r="E914" s="347"/>
      <c r="F914" s="347"/>
      <c r="G914" s="357"/>
      <c r="H914" s="357"/>
      <c r="I914" s="357"/>
      <c r="J914" s="357"/>
      <c r="K914" s="357"/>
      <c r="L914" s="357"/>
      <c r="M914" s="357"/>
      <c r="N914" s="357"/>
      <c r="O914" s="357"/>
      <c r="P914" s="357"/>
      <c r="Q914" s="357"/>
      <c r="R914" s="357"/>
      <c r="S914" s="357"/>
      <c r="T914" s="357"/>
      <c r="U914" s="357"/>
      <c r="V914" s="357"/>
      <c r="W914" s="357"/>
      <c r="X914" s="357"/>
      <c r="Y914" s="357"/>
      <c r="Z914" s="357"/>
      <c r="AA914" s="357"/>
      <c r="AB914" s="357"/>
      <c r="AC914" s="357"/>
      <c r="AD914" s="357"/>
      <c r="AE914" s="357"/>
      <c r="AF914" s="357"/>
      <c r="AG914" s="357"/>
      <c r="AH914" s="357"/>
      <c r="AI914" s="357"/>
      <c r="AJ914" s="357"/>
      <c r="AK914" s="357"/>
      <c r="AL914" s="357"/>
      <c r="AM914" s="357"/>
      <c r="AN914" s="357"/>
      <c r="AO914" s="357"/>
      <c r="AP914" s="357"/>
      <c r="AQ914" s="357"/>
    </row>
    <row r="915" spans="1:43" ht="9.75" customHeight="1">
      <c r="A915" s="202"/>
      <c r="B915" s="202"/>
      <c r="C915" s="202"/>
      <c r="D915" s="202"/>
      <c r="E915" s="347"/>
      <c r="F915" s="347"/>
      <c r="G915" s="357"/>
      <c r="H915" s="357"/>
      <c r="I915" s="357"/>
      <c r="J915" s="357"/>
      <c r="K915" s="357"/>
      <c r="L915" s="357"/>
      <c r="M915" s="357"/>
      <c r="N915" s="357"/>
      <c r="O915" s="357"/>
      <c r="P915" s="357"/>
      <c r="Q915" s="357"/>
      <c r="R915" s="357"/>
      <c r="S915" s="357"/>
      <c r="T915" s="357"/>
      <c r="U915" s="357"/>
      <c r="V915" s="357"/>
      <c r="W915" s="357"/>
      <c r="X915" s="357"/>
      <c r="Y915" s="357"/>
      <c r="Z915" s="357"/>
      <c r="AA915" s="357"/>
      <c r="AB915" s="357"/>
      <c r="AC915" s="357"/>
      <c r="AD915" s="357"/>
      <c r="AE915" s="357"/>
      <c r="AF915" s="357"/>
      <c r="AG915" s="357"/>
      <c r="AH915" s="357"/>
      <c r="AI915" s="357"/>
      <c r="AJ915" s="357"/>
      <c r="AK915" s="357"/>
      <c r="AL915" s="357"/>
      <c r="AM915" s="357"/>
      <c r="AN915" s="357"/>
      <c r="AO915" s="357"/>
      <c r="AP915" s="357"/>
      <c r="AQ915" s="357"/>
    </row>
    <row r="916" spans="1:43" ht="9.75" customHeight="1">
      <c r="A916" s="202"/>
      <c r="B916" s="202"/>
      <c r="C916" s="202"/>
      <c r="D916" s="202"/>
      <c r="E916" s="347"/>
      <c r="F916" s="347"/>
      <c r="G916" s="357"/>
      <c r="H916" s="357"/>
      <c r="I916" s="357"/>
      <c r="J916" s="357"/>
      <c r="K916" s="357"/>
      <c r="L916" s="357"/>
      <c r="M916" s="357"/>
      <c r="N916" s="357"/>
      <c r="O916" s="357"/>
      <c r="P916" s="357"/>
      <c r="Q916" s="357"/>
      <c r="R916" s="357"/>
      <c r="S916" s="357"/>
      <c r="T916" s="357"/>
      <c r="U916" s="357"/>
      <c r="V916" s="357"/>
      <c r="W916" s="357"/>
      <c r="X916" s="357"/>
      <c r="Y916" s="357"/>
      <c r="Z916" s="357"/>
      <c r="AA916" s="357"/>
      <c r="AB916" s="357"/>
      <c r="AC916" s="357"/>
      <c r="AD916" s="357"/>
      <c r="AE916" s="357"/>
      <c r="AF916" s="357"/>
      <c r="AG916" s="357"/>
      <c r="AH916" s="357"/>
      <c r="AI916" s="357"/>
      <c r="AJ916" s="357"/>
      <c r="AK916" s="357"/>
      <c r="AL916" s="357"/>
      <c r="AM916" s="357"/>
      <c r="AN916" s="357"/>
      <c r="AO916" s="357"/>
      <c r="AP916" s="357"/>
      <c r="AQ916" s="357"/>
    </row>
    <row r="917" spans="1:43" ht="9.75" customHeight="1">
      <c r="A917" s="202"/>
      <c r="B917" s="202"/>
      <c r="C917" s="202"/>
      <c r="D917" s="202"/>
      <c r="E917" s="347"/>
      <c r="F917" s="347"/>
      <c r="G917" s="357"/>
      <c r="H917" s="357"/>
      <c r="I917" s="357"/>
      <c r="J917" s="357"/>
      <c r="K917" s="357"/>
      <c r="L917" s="357"/>
      <c r="M917" s="357"/>
      <c r="N917" s="357"/>
      <c r="O917" s="357"/>
      <c r="P917" s="357"/>
      <c r="Q917" s="357"/>
      <c r="R917" s="357"/>
      <c r="S917" s="357"/>
      <c r="T917" s="357"/>
      <c r="U917" s="357"/>
      <c r="V917" s="357"/>
      <c r="W917" s="357"/>
      <c r="X917" s="357"/>
      <c r="Y917" s="357"/>
      <c r="Z917" s="357"/>
      <c r="AA917" s="357"/>
      <c r="AB917" s="357"/>
      <c r="AC917" s="357"/>
      <c r="AD917" s="357"/>
      <c r="AE917" s="357"/>
      <c r="AF917" s="357"/>
      <c r="AG917" s="357"/>
      <c r="AH917" s="357"/>
      <c r="AI917" s="357"/>
      <c r="AJ917" s="357"/>
      <c r="AK917" s="357"/>
      <c r="AL917" s="357"/>
      <c r="AM917" s="357"/>
      <c r="AN917" s="357"/>
      <c r="AO917" s="357"/>
      <c r="AP917" s="357"/>
      <c r="AQ917" s="357"/>
    </row>
    <row r="918" spans="1:43" ht="9.75" customHeight="1">
      <c r="A918" s="202"/>
      <c r="B918" s="202"/>
      <c r="C918" s="202"/>
      <c r="D918" s="202"/>
      <c r="E918" s="347"/>
      <c r="F918" s="347"/>
      <c r="G918" s="357"/>
      <c r="H918" s="357"/>
      <c r="I918" s="357"/>
      <c r="J918" s="357"/>
      <c r="K918" s="357"/>
      <c r="L918" s="357"/>
      <c r="M918" s="357"/>
      <c r="N918" s="357"/>
      <c r="O918" s="357"/>
      <c r="P918" s="357"/>
      <c r="Q918" s="357"/>
      <c r="R918" s="357"/>
      <c r="S918" s="357"/>
      <c r="T918" s="357"/>
      <c r="U918" s="357"/>
      <c r="V918" s="357"/>
      <c r="W918" s="357"/>
      <c r="X918" s="357"/>
      <c r="Y918" s="357"/>
      <c r="Z918" s="357"/>
      <c r="AA918" s="357"/>
      <c r="AB918" s="357"/>
      <c r="AC918" s="357"/>
      <c r="AD918" s="357"/>
      <c r="AE918" s="357"/>
      <c r="AF918" s="357"/>
      <c r="AG918" s="357"/>
      <c r="AH918" s="357"/>
      <c r="AI918" s="357"/>
      <c r="AJ918" s="357"/>
      <c r="AK918" s="357"/>
      <c r="AL918" s="357"/>
      <c r="AM918" s="357"/>
      <c r="AN918" s="357"/>
      <c r="AO918" s="357"/>
      <c r="AP918" s="357"/>
      <c r="AQ918" s="357"/>
    </row>
    <row r="919" spans="1:43" ht="9.75" customHeight="1">
      <c r="A919" s="202"/>
      <c r="B919" s="202"/>
      <c r="C919" s="202"/>
      <c r="D919" s="202"/>
      <c r="E919" s="347"/>
      <c r="F919" s="347"/>
      <c r="G919" s="357"/>
      <c r="H919" s="357"/>
      <c r="I919" s="357"/>
      <c r="J919" s="357"/>
      <c r="K919" s="357"/>
      <c r="L919" s="357"/>
      <c r="M919" s="357"/>
      <c r="N919" s="357"/>
      <c r="O919" s="357"/>
      <c r="P919" s="357"/>
      <c r="Q919" s="357"/>
      <c r="R919" s="357"/>
      <c r="S919" s="357"/>
      <c r="T919" s="357"/>
      <c r="U919" s="357"/>
      <c r="V919" s="357"/>
      <c r="W919" s="357"/>
      <c r="X919" s="357"/>
      <c r="Y919" s="357"/>
      <c r="Z919" s="357"/>
      <c r="AA919" s="357"/>
      <c r="AB919" s="357"/>
      <c r="AC919" s="357"/>
      <c r="AD919" s="357"/>
      <c r="AE919" s="357"/>
      <c r="AF919" s="357"/>
      <c r="AG919" s="357"/>
      <c r="AH919" s="357"/>
      <c r="AI919" s="357"/>
      <c r="AJ919" s="357"/>
      <c r="AK919" s="357"/>
      <c r="AL919" s="357"/>
      <c r="AM919" s="357"/>
      <c r="AN919" s="357"/>
      <c r="AO919" s="357"/>
      <c r="AP919" s="357"/>
      <c r="AQ919" s="357"/>
    </row>
    <row r="920" spans="1:43" ht="9.75" customHeight="1">
      <c r="A920" s="202"/>
      <c r="B920" s="202"/>
      <c r="C920" s="202"/>
      <c r="D920" s="202"/>
      <c r="E920" s="347"/>
      <c r="F920" s="347"/>
      <c r="G920" s="357"/>
      <c r="H920" s="357"/>
      <c r="I920" s="357"/>
      <c r="J920" s="357"/>
      <c r="K920" s="357"/>
      <c r="L920" s="357"/>
      <c r="M920" s="357"/>
      <c r="N920" s="357"/>
      <c r="O920" s="357"/>
      <c r="P920" s="357"/>
      <c r="Q920" s="357"/>
      <c r="R920" s="357"/>
      <c r="S920" s="357"/>
      <c r="T920" s="357"/>
      <c r="U920" s="357"/>
      <c r="V920" s="357"/>
      <c r="W920" s="357"/>
      <c r="X920" s="357"/>
      <c r="Y920" s="357"/>
      <c r="Z920" s="357"/>
      <c r="AA920" s="357"/>
      <c r="AB920" s="357"/>
      <c r="AC920" s="357"/>
      <c r="AD920" s="357"/>
      <c r="AE920" s="357"/>
      <c r="AF920" s="357"/>
      <c r="AG920" s="357"/>
      <c r="AH920" s="357"/>
      <c r="AI920" s="357"/>
      <c r="AJ920" s="357"/>
      <c r="AK920" s="357"/>
      <c r="AL920" s="357"/>
      <c r="AM920" s="357"/>
      <c r="AN920" s="357"/>
      <c r="AO920" s="357"/>
      <c r="AP920" s="357"/>
      <c r="AQ920" s="357"/>
    </row>
    <row r="921" spans="1:43" ht="9.75" customHeight="1">
      <c r="A921" s="202"/>
      <c r="B921" s="202"/>
      <c r="C921" s="202"/>
      <c r="D921" s="202"/>
      <c r="E921" s="347"/>
      <c r="F921" s="347"/>
      <c r="G921" s="357"/>
      <c r="H921" s="357"/>
      <c r="I921" s="357"/>
      <c r="J921" s="357"/>
      <c r="K921" s="357"/>
      <c r="L921" s="357"/>
      <c r="M921" s="357"/>
      <c r="N921" s="357"/>
      <c r="O921" s="357"/>
      <c r="P921" s="357"/>
      <c r="Q921" s="357"/>
      <c r="R921" s="357"/>
      <c r="S921" s="357"/>
      <c r="T921" s="357"/>
      <c r="U921" s="357"/>
      <c r="V921" s="357"/>
      <c r="W921" s="357"/>
      <c r="X921" s="357"/>
      <c r="Y921" s="357"/>
      <c r="Z921" s="357"/>
      <c r="AA921" s="357"/>
      <c r="AB921" s="357"/>
      <c r="AC921" s="357"/>
      <c r="AD921" s="357"/>
      <c r="AE921" s="357"/>
      <c r="AF921" s="357"/>
      <c r="AG921" s="357"/>
      <c r="AH921" s="357"/>
      <c r="AI921" s="357"/>
      <c r="AJ921" s="357"/>
      <c r="AK921" s="357"/>
      <c r="AL921" s="357"/>
      <c r="AM921" s="357"/>
      <c r="AN921" s="357"/>
      <c r="AO921" s="357"/>
      <c r="AP921" s="357"/>
      <c r="AQ921" s="357"/>
    </row>
    <row r="922" spans="1:43" ht="9.75" customHeight="1">
      <c r="A922" s="202"/>
      <c r="B922" s="202"/>
      <c r="C922" s="202"/>
      <c r="D922" s="202"/>
      <c r="E922" s="347"/>
      <c r="F922" s="347"/>
      <c r="G922" s="357"/>
      <c r="H922" s="357"/>
      <c r="I922" s="357"/>
      <c r="J922" s="357"/>
      <c r="K922" s="357"/>
      <c r="L922" s="357"/>
      <c r="M922" s="357"/>
      <c r="N922" s="357"/>
      <c r="O922" s="357"/>
      <c r="P922" s="357"/>
      <c r="Q922" s="357"/>
      <c r="R922" s="357"/>
      <c r="S922" s="357"/>
      <c r="T922" s="357"/>
      <c r="U922" s="357"/>
      <c r="V922" s="357"/>
      <c r="W922" s="357"/>
      <c r="X922" s="357"/>
      <c r="Y922" s="357"/>
      <c r="Z922" s="357"/>
      <c r="AA922" s="357"/>
      <c r="AB922" s="357"/>
      <c r="AC922" s="357"/>
      <c r="AD922" s="357"/>
      <c r="AE922" s="357"/>
      <c r="AF922" s="357"/>
      <c r="AG922" s="357"/>
      <c r="AH922" s="357"/>
      <c r="AI922" s="357"/>
      <c r="AJ922" s="357"/>
      <c r="AK922" s="357"/>
      <c r="AL922" s="357"/>
      <c r="AM922" s="357"/>
      <c r="AN922" s="357"/>
      <c r="AO922" s="357"/>
      <c r="AP922" s="357"/>
      <c r="AQ922" s="357"/>
    </row>
    <row r="923" spans="1:43" ht="9.75" customHeight="1">
      <c r="A923" s="202"/>
      <c r="B923" s="202"/>
      <c r="C923" s="202"/>
      <c r="D923" s="202"/>
      <c r="E923" s="347"/>
      <c r="F923" s="347"/>
      <c r="G923" s="357"/>
      <c r="H923" s="357"/>
      <c r="I923" s="357"/>
      <c r="J923" s="357"/>
      <c r="K923" s="357"/>
      <c r="L923" s="357"/>
      <c r="M923" s="357"/>
      <c r="N923" s="357"/>
      <c r="O923" s="357"/>
      <c r="P923" s="357"/>
      <c r="Q923" s="357"/>
      <c r="R923" s="357"/>
      <c r="S923" s="357"/>
      <c r="T923" s="357"/>
      <c r="U923" s="357"/>
      <c r="V923" s="357"/>
      <c r="W923" s="357"/>
      <c r="X923" s="357"/>
      <c r="Y923" s="357"/>
      <c r="Z923" s="357"/>
      <c r="AA923" s="357"/>
      <c r="AB923" s="357"/>
      <c r="AC923" s="357"/>
      <c r="AD923" s="357"/>
      <c r="AE923" s="357"/>
      <c r="AF923" s="357"/>
      <c r="AG923" s="357"/>
      <c r="AH923" s="357"/>
      <c r="AI923" s="357"/>
      <c r="AJ923" s="357"/>
      <c r="AK923" s="357"/>
      <c r="AL923" s="357"/>
      <c r="AM923" s="357"/>
      <c r="AN923" s="357"/>
      <c r="AO923" s="357"/>
      <c r="AP923" s="357"/>
      <c r="AQ923" s="357"/>
    </row>
    <row r="924" spans="1:43" ht="9.75" customHeight="1">
      <c r="A924" s="202"/>
      <c r="B924" s="202"/>
      <c r="C924" s="202"/>
      <c r="D924" s="202"/>
      <c r="E924" s="347"/>
      <c r="F924" s="347"/>
      <c r="G924" s="357"/>
      <c r="H924" s="357"/>
      <c r="I924" s="357"/>
      <c r="J924" s="357"/>
      <c r="K924" s="357"/>
      <c r="L924" s="357"/>
      <c r="M924" s="357"/>
      <c r="N924" s="357"/>
      <c r="O924" s="357"/>
      <c r="P924" s="357"/>
      <c r="Q924" s="357"/>
      <c r="R924" s="357"/>
      <c r="S924" s="357"/>
      <c r="T924" s="357"/>
      <c r="U924" s="357"/>
      <c r="V924" s="357"/>
      <c r="W924" s="357"/>
      <c r="X924" s="357"/>
      <c r="Y924" s="357"/>
      <c r="Z924" s="357"/>
      <c r="AA924" s="357"/>
      <c r="AB924" s="357"/>
      <c r="AC924" s="357"/>
      <c r="AD924" s="357"/>
      <c r="AE924" s="357"/>
      <c r="AF924" s="357"/>
      <c r="AG924" s="357"/>
      <c r="AH924" s="357"/>
      <c r="AI924" s="357"/>
      <c r="AJ924" s="357"/>
      <c r="AK924" s="357"/>
      <c r="AL924" s="357"/>
      <c r="AM924" s="357"/>
      <c r="AN924" s="357"/>
      <c r="AO924" s="357"/>
      <c r="AP924" s="357"/>
      <c r="AQ924" s="357"/>
    </row>
    <row r="925" spans="1:43" ht="9.75" customHeight="1">
      <c r="A925" s="202"/>
      <c r="B925" s="202"/>
      <c r="C925" s="202"/>
      <c r="D925" s="202"/>
      <c r="E925" s="347"/>
      <c r="F925" s="347"/>
      <c r="G925" s="357"/>
      <c r="H925" s="357"/>
      <c r="I925" s="357"/>
      <c r="J925" s="357"/>
      <c r="K925" s="357"/>
      <c r="L925" s="357"/>
      <c r="M925" s="357"/>
      <c r="N925" s="357"/>
      <c r="O925" s="357"/>
      <c r="P925" s="357"/>
      <c r="Q925" s="357"/>
      <c r="R925" s="357"/>
      <c r="S925" s="357"/>
      <c r="T925" s="357"/>
      <c r="U925" s="357"/>
      <c r="V925" s="357"/>
      <c r="W925" s="357"/>
      <c r="X925" s="357"/>
      <c r="Y925" s="357"/>
      <c r="Z925" s="357"/>
      <c r="AA925" s="357"/>
      <c r="AB925" s="357"/>
      <c r="AC925" s="357"/>
      <c r="AD925" s="357"/>
      <c r="AE925" s="357"/>
      <c r="AF925" s="357"/>
      <c r="AG925" s="357"/>
      <c r="AH925" s="357"/>
      <c r="AI925" s="357"/>
      <c r="AJ925" s="357"/>
      <c r="AK925" s="357"/>
      <c r="AL925" s="357"/>
      <c r="AM925" s="357"/>
      <c r="AN925" s="357"/>
      <c r="AO925" s="357"/>
      <c r="AP925" s="357"/>
      <c r="AQ925" s="357"/>
    </row>
    <row r="926" spans="1:43" ht="9.75" customHeight="1">
      <c r="A926" s="202"/>
      <c r="B926" s="202"/>
      <c r="C926" s="202"/>
      <c r="D926" s="202"/>
      <c r="E926" s="347"/>
      <c r="F926" s="347"/>
      <c r="G926" s="357"/>
      <c r="H926" s="357"/>
      <c r="I926" s="357"/>
      <c r="J926" s="357"/>
      <c r="K926" s="357"/>
      <c r="L926" s="357"/>
      <c r="M926" s="357"/>
      <c r="N926" s="357"/>
      <c r="O926" s="357"/>
      <c r="P926" s="357"/>
      <c r="Q926" s="357"/>
      <c r="R926" s="357"/>
      <c r="S926" s="357"/>
      <c r="T926" s="357"/>
      <c r="U926" s="357"/>
      <c r="V926" s="357"/>
      <c r="W926" s="357"/>
      <c r="X926" s="357"/>
      <c r="Y926" s="357"/>
      <c r="Z926" s="357"/>
      <c r="AA926" s="357"/>
      <c r="AB926" s="357"/>
      <c r="AC926" s="357"/>
      <c r="AD926" s="357"/>
      <c r="AE926" s="357"/>
      <c r="AF926" s="357"/>
      <c r="AG926" s="357"/>
      <c r="AH926" s="357"/>
      <c r="AI926" s="357"/>
      <c r="AJ926" s="357"/>
      <c r="AK926" s="357"/>
      <c r="AL926" s="357"/>
      <c r="AM926" s="357"/>
      <c r="AN926" s="357"/>
      <c r="AO926" s="357"/>
      <c r="AP926" s="357"/>
      <c r="AQ926" s="357"/>
    </row>
    <row r="927" spans="1:43" ht="9.75" customHeight="1">
      <c r="A927" s="202"/>
      <c r="B927" s="202"/>
      <c r="C927" s="202"/>
      <c r="D927" s="202"/>
      <c r="E927" s="347"/>
      <c r="F927" s="347"/>
      <c r="G927" s="357"/>
      <c r="H927" s="357"/>
      <c r="I927" s="357"/>
      <c r="J927" s="357"/>
      <c r="K927" s="357"/>
      <c r="L927" s="357"/>
      <c r="M927" s="357"/>
      <c r="N927" s="357"/>
      <c r="O927" s="357"/>
      <c r="P927" s="357"/>
      <c r="Q927" s="357"/>
      <c r="R927" s="357"/>
      <c r="S927" s="357"/>
      <c r="T927" s="357"/>
      <c r="U927" s="357"/>
      <c r="V927" s="357"/>
      <c r="W927" s="357"/>
      <c r="X927" s="357"/>
      <c r="Y927" s="357"/>
      <c r="Z927" s="357"/>
      <c r="AA927" s="357"/>
      <c r="AB927" s="357"/>
      <c r="AC927" s="357"/>
      <c r="AD927" s="357"/>
      <c r="AE927" s="357"/>
      <c r="AF927" s="357"/>
      <c r="AG927" s="357"/>
      <c r="AH927" s="357"/>
      <c r="AI927" s="357"/>
      <c r="AJ927" s="357"/>
      <c r="AK927" s="357"/>
      <c r="AL927" s="357"/>
      <c r="AM927" s="357"/>
      <c r="AN927" s="357"/>
      <c r="AO927" s="357"/>
      <c r="AP927" s="357"/>
      <c r="AQ927" s="357"/>
    </row>
    <row r="928" spans="1:43" ht="9.75" customHeight="1">
      <c r="A928" s="202"/>
      <c r="B928" s="202"/>
      <c r="C928" s="202"/>
      <c r="D928" s="202"/>
      <c r="E928" s="347"/>
      <c r="F928" s="347"/>
      <c r="G928" s="357"/>
      <c r="H928" s="357"/>
      <c r="I928" s="357"/>
      <c r="J928" s="357"/>
      <c r="K928" s="357"/>
      <c r="L928" s="357"/>
      <c r="M928" s="357"/>
      <c r="N928" s="357"/>
      <c r="O928" s="357"/>
      <c r="P928" s="357"/>
      <c r="Q928" s="357"/>
      <c r="R928" s="357"/>
      <c r="S928" s="357"/>
      <c r="T928" s="357"/>
      <c r="U928" s="357"/>
      <c r="V928" s="357"/>
      <c r="W928" s="357"/>
      <c r="X928" s="357"/>
      <c r="Y928" s="357"/>
      <c r="Z928" s="357"/>
      <c r="AA928" s="357"/>
      <c r="AB928" s="357"/>
      <c r="AC928" s="357"/>
      <c r="AD928" s="357"/>
      <c r="AE928" s="357"/>
      <c r="AF928" s="357"/>
      <c r="AG928" s="357"/>
      <c r="AH928" s="357"/>
      <c r="AI928" s="357"/>
      <c r="AJ928" s="357"/>
      <c r="AK928" s="357"/>
      <c r="AL928" s="357"/>
      <c r="AM928" s="357"/>
      <c r="AN928" s="357"/>
      <c r="AO928" s="357"/>
      <c r="AP928" s="357"/>
      <c r="AQ928" s="357"/>
    </row>
    <row r="929" spans="1:43" ht="9.75" customHeight="1">
      <c r="A929" s="202"/>
      <c r="B929" s="202"/>
      <c r="C929" s="202"/>
      <c r="D929" s="202"/>
      <c r="E929" s="347"/>
      <c r="F929" s="347"/>
      <c r="G929" s="357"/>
      <c r="H929" s="357"/>
      <c r="I929" s="357"/>
      <c r="J929" s="357"/>
      <c r="K929" s="357"/>
      <c r="L929" s="357"/>
      <c r="M929" s="357"/>
      <c r="N929" s="357"/>
      <c r="O929" s="357"/>
      <c r="P929" s="357"/>
      <c r="Q929" s="357"/>
      <c r="R929" s="357"/>
      <c r="S929" s="357"/>
      <c r="T929" s="357"/>
      <c r="U929" s="357"/>
      <c r="V929" s="357"/>
      <c r="W929" s="357"/>
      <c r="X929" s="357"/>
      <c r="Y929" s="357"/>
      <c r="Z929" s="357"/>
      <c r="AA929" s="357"/>
      <c r="AB929" s="357"/>
      <c r="AC929" s="357"/>
      <c r="AD929" s="357"/>
      <c r="AE929" s="357"/>
      <c r="AF929" s="357"/>
      <c r="AG929" s="357"/>
      <c r="AH929" s="357"/>
      <c r="AI929" s="357"/>
      <c r="AJ929" s="357"/>
      <c r="AK929" s="357"/>
      <c r="AL929" s="357"/>
      <c r="AM929" s="357"/>
      <c r="AN929" s="357"/>
      <c r="AO929" s="357"/>
      <c r="AP929" s="357"/>
      <c r="AQ929" s="357"/>
    </row>
    <row r="930" spans="1:43" ht="9.75" customHeight="1">
      <c r="A930" s="202"/>
      <c r="B930" s="202"/>
      <c r="C930" s="202"/>
      <c r="D930" s="202"/>
      <c r="E930" s="347"/>
      <c r="F930" s="347"/>
      <c r="G930" s="357"/>
      <c r="H930" s="357"/>
      <c r="I930" s="357"/>
      <c r="J930" s="357"/>
      <c r="K930" s="357"/>
      <c r="L930" s="357"/>
      <c r="M930" s="357"/>
      <c r="N930" s="357"/>
      <c r="O930" s="357"/>
      <c r="P930" s="357"/>
      <c r="Q930" s="357"/>
      <c r="R930" s="357"/>
      <c r="S930" s="357"/>
      <c r="T930" s="357"/>
      <c r="U930" s="357"/>
      <c r="V930" s="357"/>
      <c r="W930" s="357"/>
      <c r="X930" s="357"/>
      <c r="Y930" s="357"/>
      <c r="Z930" s="357"/>
      <c r="AA930" s="357"/>
      <c r="AB930" s="357"/>
      <c r="AC930" s="357"/>
      <c r="AD930" s="357"/>
      <c r="AE930" s="357"/>
      <c r="AF930" s="357"/>
      <c r="AG930" s="357"/>
      <c r="AH930" s="357"/>
      <c r="AI930" s="357"/>
      <c r="AJ930" s="357"/>
      <c r="AK930" s="357"/>
      <c r="AL930" s="357"/>
      <c r="AM930" s="357"/>
      <c r="AN930" s="357"/>
      <c r="AO930" s="357"/>
      <c r="AP930" s="357"/>
      <c r="AQ930" s="357"/>
    </row>
    <row r="931" spans="1:43" ht="9.75" customHeight="1">
      <c r="A931" s="202"/>
      <c r="B931" s="202"/>
      <c r="C931" s="202"/>
      <c r="D931" s="202"/>
      <c r="E931" s="347"/>
      <c r="F931" s="347"/>
      <c r="G931" s="357"/>
      <c r="H931" s="357"/>
      <c r="I931" s="357"/>
      <c r="J931" s="357"/>
      <c r="K931" s="357"/>
      <c r="L931" s="357"/>
      <c r="M931" s="357"/>
      <c r="N931" s="357"/>
      <c r="O931" s="357"/>
      <c r="P931" s="357"/>
      <c r="Q931" s="357"/>
      <c r="R931" s="357"/>
      <c r="S931" s="357"/>
      <c r="T931" s="357"/>
      <c r="U931" s="357"/>
      <c r="V931" s="357"/>
      <c r="W931" s="357"/>
      <c r="X931" s="357"/>
      <c r="Y931" s="357"/>
      <c r="Z931" s="357"/>
      <c r="AA931" s="357"/>
      <c r="AB931" s="357"/>
      <c r="AC931" s="357"/>
      <c r="AD931" s="357"/>
      <c r="AE931" s="357"/>
      <c r="AF931" s="357"/>
      <c r="AG931" s="357"/>
      <c r="AH931" s="357"/>
      <c r="AI931" s="357"/>
      <c r="AJ931" s="357"/>
      <c r="AK931" s="357"/>
      <c r="AL931" s="357"/>
      <c r="AM931" s="357"/>
      <c r="AN931" s="357"/>
      <c r="AO931" s="357"/>
      <c r="AP931" s="357"/>
      <c r="AQ931" s="357"/>
    </row>
    <row r="932" spans="1:43" ht="9.75" customHeight="1">
      <c r="A932" s="202"/>
      <c r="B932" s="202"/>
      <c r="C932" s="202"/>
      <c r="D932" s="202"/>
      <c r="E932" s="347"/>
      <c r="F932" s="347"/>
      <c r="G932" s="357"/>
      <c r="H932" s="357"/>
      <c r="I932" s="357"/>
      <c r="J932" s="357"/>
      <c r="K932" s="357"/>
      <c r="L932" s="357"/>
      <c r="M932" s="357"/>
      <c r="N932" s="357"/>
      <c r="O932" s="357"/>
      <c r="P932" s="357"/>
      <c r="Q932" s="357"/>
      <c r="R932" s="357"/>
      <c r="S932" s="357"/>
      <c r="T932" s="357"/>
      <c r="U932" s="357"/>
      <c r="V932" s="357"/>
      <c r="W932" s="357"/>
      <c r="X932" s="357"/>
      <c r="Y932" s="357"/>
      <c r="Z932" s="357"/>
      <c r="AA932" s="357"/>
      <c r="AB932" s="357"/>
      <c r="AC932" s="357"/>
      <c r="AD932" s="357"/>
      <c r="AE932" s="357"/>
      <c r="AF932" s="357"/>
      <c r="AG932" s="357"/>
      <c r="AH932" s="357"/>
      <c r="AI932" s="357"/>
      <c r="AJ932" s="357"/>
      <c r="AK932" s="357"/>
      <c r="AL932" s="357"/>
      <c r="AM932" s="357"/>
      <c r="AN932" s="357"/>
      <c r="AO932" s="357"/>
      <c r="AP932" s="357"/>
      <c r="AQ932" s="357"/>
    </row>
    <row r="933" spans="1:43" ht="9.75" customHeight="1">
      <c r="A933" s="202"/>
      <c r="B933" s="202"/>
      <c r="C933" s="202"/>
      <c r="D933" s="202"/>
      <c r="E933" s="347"/>
      <c r="F933" s="347"/>
      <c r="G933" s="357"/>
      <c r="H933" s="357"/>
      <c r="I933" s="357"/>
      <c r="J933" s="357"/>
      <c r="K933" s="357"/>
      <c r="L933" s="357"/>
      <c r="M933" s="357"/>
      <c r="N933" s="357"/>
      <c r="O933" s="357"/>
      <c r="P933" s="357"/>
      <c r="Q933" s="357"/>
      <c r="R933" s="357"/>
      <c r="S933" s="357"/>
      <c r="T933" s="357"/>
      <c r="U933" s="357"/>
      <c r="V933" s="357"/>
      <c r="W933" s="357"/>
      <c r="X933" s="357"/>
      <c r="Y933" s="357"/>
      <c r="Z933" s="357"/>
      <c r="AA933" s="357"/>
      <c r="AB933" s="357"/>
      <c r="AC933" s="357"/>
      <c r="AD933" s="357"/>
      <c r="AE933" s="357"/>
      <c r="AF933" s="357"/>
      <c r="AG933" s="357"/>
      <c r="AH933" s="357"/>
      <c r="AI933" s="357"/>
      <c r="AJ933" s="357"/>
      <c r="AK933" s="357"/>
      <c r="AL933" s="357"/>
      <c r="AM933" s="357"/>
      <c r="AN933" s="357"/>
      <c r="AO933" s="357"/>
      <c r="AP933" s="357"/>
      <c r="AQ933" s="357"/>
    </row>
    <row r="934" spans="1:43" ht="9.75" customHeight="1">
      <c r="A934" s="202"/>
      <c r="B934" s="202"/>
      <c r="C934" s="202"/>
      <c r="D934" s="202"/>
      <c r="E934" s="347"/>
      <c r="F934" s="347"/>
      <c r="G934" s="357"/>
      <c r="H934" s="357"/>
      <c r="I934" s="357"/>
      <c r="J934" s="357"/>
      <c r="K934" s="357"/>
      <c r="L934" s="357"/>
      <c r="M934" s="357"/>
      <c r="N934" s="357"/>
      <c r="O934" s="357"/>
      <c r="P934" s="357"/>
      <c r="Q934" s="357"/>
      <c r="R934" s="357"/>
      <c r="S934" s="357"/>
      <c r="T934" s="357"/>
      <c r="U934" s="357"/>
      <c r="V934" s="357"/>
      <c r="W934" s="357"/>
      <c r="X934" s="357"/>
      <c r="Y934" s="357"/>
      <c r="Z934" s="357"/>
      <c r="AA934" s="357"/>
      <c r="AB934" s="357"/>
      <c r="AC934" s="357"/>
      <c r="AD934" s="357"/>
      <c r="AE934" s="357"/>
      <c r="AF934" s="357"/>
      <c r="AG934" s="357"/>
      <c r="AH934" s="357"/>
      <c r="AI934" s="357"/>
      <c r="AJ934" s="357"/>
      <c r="AK934" s="357"/>
      <c r="AL934" s="357"/>
      <c r="AM934" s="357"/>
      <c r="AN934" s="357"/>
      <c r="AO934" s="357"/>
      <c r="AP934" s="357"/>
      <c r="AQ934" s="357"/>
    </row>
    <row r="935" spans="1:43" ht="9.75" customHeight="1">
      <c r="A935" s="202"/>
      <c r="B935" s="202"/>
      <c r="C935" s="202"/>
      <c r="D935" s="202"/>
      <c r="E935" s="347"/>
      <c r="F935" s="347"/>
      <c r="G935" s="357"/>
      <c r="H935" s="357"/>
      <c r="I935" s="357"/>
      <c r="J935" s="357"/>
      <c r="K935" s="357"/>
      <c r="L935" s="357"/>
      <c r="M935" s="357"/>
      <c r="N935" s="357"/>
      <c r="O935" s="357"/>
      <c r="P935" s="357"/>
      <c r="Q935" s="357"/>
      <c r="R935" s="357"/>
      <c r="S935" s="357"/>
      <c r="T935" s="357"/>
      <c r="U935" s="357"/>
      <c r="V935" s="357"/>
      <c r="W935" s="357"/>
      <c r="X935" s="357"/>
      <c r="Y935" s="357"/>
      <c r="Z935" s="357"/>
      <c r="AA935" s="357"/>
      <c r="AB935" s="357"/>
      <c r="AC935" s="357"/>
      <c r="AD935" s="357"/>
      <c r="AE935" s="357"/>
      <c r="AF935" s="357"/>
      <c r="AG935" s="357"/>
      <c r="AH935" s="357"/>
      <c r="AI935" s="357"/>
      <c r="AJ935" s="357"/>
      <c r="AK935" s="357"/>
      <c r="AL935" s="357"/>
      <c r="AM935" s="357"/>
      <c r="AN935" s="357"/>
      <c r="AO935" s="357"/>
      <c r="AP935" s="357"/>
      <c r="AQ935" s="357"/>
    </row>
    <row r="936" spans="1:43" ht="9.75" customHeight="1">
      <c r="A936" s="202"/>
      <c r="B936" s="202"/>
      <c r="C936" s="202"/>
      <c r="D936" s="202"/>
      <c r="E936" s="347"/>
      <c r="F936" s="347"/>
      <c r="G936" s="357"/>
      <c r="H936" s="357"/>
      <c r="I936" s="357"/>
      <c r="J936" s="357"/>
      <c r="K936" s="357"/>
      <c r="L936" s="357"/>
      <c r="M936" s="357"/>
      <c r="N936" s="357"/>
      <c r="O936" s="357"/>
      <c r="P936" s="357"/>
      <c r="Q936" s="357"/>
      <c r="R936" s="357"/>
      <c r="S936" s="357"/>
      <c r="T936" s="357"/>
      <c r="U936" s="357"/>
      <c r="V936" s="357"/>
      <c r="W936" s="357"/>
      <c r="X936" s="357"/>
      <c r="Y936" s="357"/>
      <c r="Z936" s="357"/>
      <c r="AA936" s="357"/>
      <c r="AB936" s="357"/>
      <c r="AC936" s="357"/>
      <c r="AD936" s="357"/>
      <c r="AE936" s="357"/>
      <c r="AF936" s="357"/>
      <c r="AG936" s="357"/>
      <c r="AH936" s="357"/>
      <c r="AI936" s="357"/>
      <c r="AJ936" s="357"/>
      <c r="AK936" s="357"/>
      <c r="AL936" s="357"/>
      <c r="AM936" s="357"/>
      <c r="AN936" s="357"/>
      <c r="AO936" s="357"/>
      <c r="AP936" s="357"/>
      <c r="AQ936" s="357"/>
    </row>
    <row r="937" spans="1:43" ht="9.75" customHeight="1">
      <c r="A937" s="202"/>
      <c r="B937" s="202"/>
      <c r="C937" s="202"/>
      <c r="D937" s="202"/>
      <c r="E937" s="347"/>
      <c r="F937" s="347"/>
      <c r="G937" s="357"/>
      <c r="H937" s="357"/>
      <c r="I937" s="357"/>
      <c r="J937" s="357"/>
      <c r="K937" s="357"/>
      <c r="L937" s="357"/>
      <c r="M937" s="357"/>
      <c r="N937" s="357"/>
      <c r="O937" s="357"/>
      <c r="P937" s="357"/>
      <c r="Q937" s="357"/>
      <c r="R937" s="357"/>
      <c r="S937" s="357"/>
      <c r="T937" s="357"/>
      <c r="U937" s="357"/>
      <c r="V937" s="357"/>
      <c r="W937" s="357"/>
      <c r="X937" s="357"/>
      <c r="Y937" s="357"/>
      <c r="Z937" s="357"/>
      <c r="AA937" s="357"/>
      <c r="AB937" s="357"/>
      <c r="AC937" s="357"/>
      <c r="AD937" s="357"/>
      <c r="AE937" s="357"/>
      <c r="AF937" s="357"/>
      <c r="AG937" s="357"/>
      <c r="AH937" s="357"/>
      <c r="AI937" s="357"/>
      <c r="AJ937" s="357"/>
      <c r="AK937" s="357"/>
      <c r="AL937" s="357"/>
      <c r="AM937" s="357"/>
      <c r="AN937" s="357"/>
      <c r="AO937" s="357"/>
      <c r="AP937" s="357"/>
      <c r="AQ937" s="357"/>
    </row>
    <row r="938" spans="1:43" ht="9.75" customHeight="1">
      <c r="A938" s="202"/>
      <c r="B938" s="202"/>
      <c r="C938" s="202"/>
      <c r="D938" s="202"/>
      <c r="E938" s="347"/>
      <c r="F938" s="347"/>
      <c r="G938" s="357"/>
      <c r="H938" s="357"/>
      <c r="I938" s="357"/>
      <c r="J938" s="357"/>
      <c r="K938" s="357"/>
      <c r="L938" s="357"/>
      <c r="M938" s="357"/>
      <c r="N938" s="357"/>
      <c r="O938" s="357"/>
      <c r="P938" s="357"/>
      <c r="Q938" s="357"/>
      <c r="R938" s="357"/>
      <c r="S938" s="357"/>
      <c r="T938" s="357"/>
      <c r="U938" s="357"/>
      <c r="V938" s="357"/>
      <c r="W938" s="357"/>
      <c r="X938" s="357"/>
      <c r="Y938" s="357"/>
      <c r="Z938" s="357"/>
      <c r="AA938" s="357"/>
      <c r="AB938" s="357"/>
      <c r="AC938" s="357"/>
      <c r="AD938" s="357"/>
      <c r="AE938" s="357"/>
      <c r="AF938" s="357"/>
      <c r="AG938" s="357"/>
      <c r="AH938" s="357"/>
      <c r="AI938" s="357"/>
      <c r="AJ938" s="357"/>
      <c r="AK938" s="357"/>
      <c r="AL938" s="357"/>
      <c r="AM938" s="357"/>
      <c r="AN938" s="357"/>
      <c r="AO938" s="357"/>
      <c r="AP938" s="357"/>
      <c r="AQ938" s="357"/>
    </row>
    <row r="939" spans="1:43" ht="9.75" customHeight="1">
      <c r="A939" s="202"/>
      <c r="B939" s="202"/>
      <c r="C939" s="202"/>
      <c r="D939" s="202"/>
      <c r="E939" s="347"/>
      <c r="F939" s="347"/>
      <c r="G939" s="357"/>
      <c r="H939" s="357"/>
      <c r="I939" s="357"/>
      <c r="J939" s="357"/>
      <c r="K939" s="357"/>
      <c r="L939" s="357"/>
      <c r="M939" s="357"/>
      <c r="N939" s="357"/>
      <c r="O939" s="357"/>
      <c r="P939" s="357"/>
      <c r="Q939" s="357"/>
      <c r="R939" s="357"/>
      <c r="S939" s="357"/>
      <c r="T939" s="357"/>
      <c r="U939" s="357"/>
      <c r="V939" s="357"/>
      <c r="W939" s="357"/>
      <c r="X939" s="357"/>
      <c r="Y939" s="357"/>
      <c r="Z939" s="357"/>
      <c r="AA939" s="357"/>
      <c r="AB939" s="357"/>
      <c r="AC939" s="357"/>
      <c r="AD939" s="357"/>
      <c r="AE939" s="357"/>
      <c r="AF939" s="357"/>
      <c r="AG939" s="357"/>
      <c r="AH939" s="357"/>
      <c r="AI939" s="357"/>
      <c r="AJ939" s="357"/>
      <c r="AK939" s="357"/>
      <c r="AL939" s="357"/>
      <c r="AM939" s="357"/>
      <c r="AN939" s="357"/>
      <c r="AO939" s="357"/>
      <c r="AP939" s="357"/>
      <c r="AQ939" s="357"/>
    </row>
    <row r="940" spans="1:43" ht="9.75" customHeight="1">
      <c r="A940" s="202"/>
      <c r="B940" s="202"/>
      <c r="C940" s="202"/>
      <c r="D940" s="202"/>
      <c r="E940" s="347"/>
      <c r="F940" s="347"/>
      <c r="G940" s="357"/>
      <c r="H940" s="357"/>
      <c r="I940" s="357"/>
      <c r="J940" s="357"/>
      <c r="K940" s="357"/>
      <c r="L940" s="357"/>
      <c r="M940" s="357"/>
      <c r="N940" s="357"/>
      <c r="O940" s="357"/>
      <c r="P940" s="357"/>
      <c r="Q940" s="357"/>
      <c r="R940" s="357"/>
      <c r="S940" s="357"/>
      <c r="T940" s="357"/>
      <c r="U940" s="357"/>
      <c r="V940" s="357"/>
      <c r="W940" s="357"/>
      <c r="X940" s="357"/>
      <c r="Y940" s="357"/>
      <c r="Z940" s="357"/>
      <c r="AA940" s="357"/>
      <c r="AB940" s="357"/>
      <c r="AC940" s="357"/>
      <c r="AD940" s="357"/>
      <c r="AE940" s="357"/>
      <c r="AF940" s="357"/>
      <c r="AG940" s="357"/>
      <c r="AH940" s="357"/>
      <c r="AI940" s="357"/>
      <c r="AJ940" s="357"/>
      <c r="AK940" s="357"/>
      <c r="AL940" s="357"/>
      <c r="AM940" s="357"/>
      <c r="AN940" s="357"/>
      <c r="AO940" s="357"/>
      <c r="AP940" s="357"/>
      <c r="AQ940" s="357"/>
    </row>
    <row r="941" spans="1:43" ht="9.75" customHeight="1">
      <c r="A941" s="202"/>
      <c r="B941" s="202"/>
      <c r="C941" s="202"/>
      <c r="D941" s="202"/>
      <c r="E941" s="347"/>
      <c r="F941" s="347"/>
      <c r="G941" s="357"/>
      <c r="H941" s="357"/>
      <c r="I941" s="357"/>
      <c r="J941" s="357"/>
      <c r="K941" s="357"/>
      <c r="L941" s="357"/>
      <c r="M941" s="357"/>
      <c r="N941" s="357"/>
      <c r="O941" s="357"/>
      <c r="P941" s="357"/>
      <c r="Q941" s="357"/>
      <c r="R941" s="357"/>
      <c r="S941" s="357"/>
      <c r="T941" s="357"/>
      <c r="U941" s="357"/>
      <c r="V941" s="357"/>
      <c r="W941" s="357"/>
      <c r="X941" s="357"/>
      <c r="Y941" s="357"/>
      <c r="Z941" s="357"/>
      <c r="AA941" s="357"/>
      <c r="AB941" s="357"/>
      <c r="AC941" s="357"/>
      <c r="AD941" s="357"/>
      <c r="AE941" s="357"/>
      <c r="AF941" s="357"/>
      <c r="AG941" s="357"/>
      <c r="AH941" s="357"/>
      <c r="AI941" s="357"/>
      <c r="AJ941" s="357"/>
      <c r="AK941" s="357"/>
      <c r="AL941" s="357"/>
      <c r="AM941" s="357"/>
      <c r="AN941" s="357"/>
      <c r="AO941" s="357"/>
      <c r="AP941" s="357"/>
      <c r="AQ941" s="357"/>
    </row>
    <row r="942" spans="1:43" ht="9.75" customHeight="1">
      <c r="A942" s="202"/>
      <c r="B942" s="202"/>
      <c r="C942" s="202"/>
      <c r="D942" s="202"/>
      <c r="E942" s="347"/>
      <c r="F942" s="347"/>
      <c r="G942" s="357"/>
      <c r="H942" s="357"/>
      <c r="I942" s="357"/>
      <c r="J942" s="357"/>
      <c r="K942" s="357"/>
      <c r="L942" s="357"/>
      <c r="M942" s="357"/>
      <c r="N942" s="357"/>
      <c r="O942" s="357"/>
      <c r="P942" s="357"/>
      <c r="Q942" s="357"/>
      <c r="R942" s="357"/>
      <c r="S942" s="357"/>
      <c r="T942" s="357"/>
      <c r="U942" s="357"/>
      <c r="V942" s="357"/>
      <c r="W942" s="357"/>
      <c r="X942" s="357"/>
      <c r="Y942" s="357"/>
      <c r="Z942" s="357"/>
      <c r="AA942" s="357"/>
      <c r="AB942" s="357"/>
      <c r="AC942" s="357"/>
      <c r="AD942" s="357"/>
      <c r="AE942" s="357"/>
      <c r="AF942" s="357"/>
      <c r="AG942" s="357"/>
      <c r="AH942" s="357"/>
      <c r="AI942" s="357"/>
      <c r="AJ942" s="357"/>
      <c r="AK942" s="357"/>
      <c r="AL942" s="357"/>
      <c r="AM942" s="357"/>
      <c r="AN942" s="357"/>
      <c r="AO942" s="357"/>
      <c r="AP942" s="357"/>
      <c r="AQ942" s="357"/>
    </row>
    <row r="943" spans="1:43" ht="9.75" customHeight="1">
      <c r="A943" s="202"/>
      <c r="B943" s="202"/>
      <c r="C943" s="202"/>
      <c r="D943" s="202"/>
      <c r="E943" s="347"/>
      <c r="F943" s="347"/>
      <c r="G943" s="357"/>
      <c r="H943" s="357"/>
      <c r="I943" s="357"/>
      <c r="J943" s="357"/>
      <c r="K943" s="357"/>
      <c r="L943" s="357"/>
      <c r="M943" s="357"/>
      <c r="N943" s="357"/>
      <c r="O943" s="357"/>
      <c r="P943" s="357"/>
      <c r="Q943" s="357"/>
      <c r="R943" s="357"/>
      <c r="S943" s="357"/>
      <c r="T943" s="357"/>
      <c r="U943" s="357"/>
      <c r="V943" s="357"/>
      <c r="W943" s="357"/>
      <c r="X943" s="357"/>
      <c r="Y943" s="357"/>
      <c r="Z943" s="357"/>
      <c r="AA943" s="357"/>
      <c r="AB943" s="357"/>
      <c r="AC943" s="357"/>
      <c r="AD943" s="357"/>
      <c r="AE943" s="357"/>
      <c r="AF943" s="357"/>
      <c r="AG943" s="357"/>
      <c r="AH943" s="357"/>
      <c r="AI943" s="357"/>
      <c r="AJ943" s="357"/>
      <c r="AK943" s="357"/>
      <c r="AL943" s="357"/>
      <c r="AM943" s="357"/>
      <c r="AN943" s="357"/>
      <c r="AO943" s="357"/>
      <c r="AP943" s="357"/>
      <c r="AQ943" s="357"/>
    </row>
    <row r="944" spans="1:43" ht="9.75" customHeight="1">
      <c r="A944" s="202"/>
      <c r="B944" s="202"/>
      <c r="C944" s="202"/>
      <c r="D944" s="202"/>
      <c r="E944" s="347"/>
      <c r="F944" s="347"/>
      <c r="G944" s="357"/>
      <c r="H944" s="357"/>
      <c r="I944" s="357"/>
      <c r="J944" s="357"/>
      <c r="K944" s="357"/>
      <c r="L944" s="357"/>
      <c r="M944" s="357"/>
      <c r="N944" s="357"/>
      <c r="O944" s="357"/>
      <c r="P944" s="357"/>
      <c r="Q944" s="357"/>
      <c r="R944" s="357"/>
      <c r="S944" s="357"/>
      <c r="T944" s="357"/>
      <c r="U944" s="357"/>
      <c r="V944" s="357"/>
      <c r="W944" s="357"/>
      <c r="X944" s="357"/>
      <c r="Y944" s="357"/>
      <c r="Z944" s="357"/>
      <c r="AA944" s="357"/>
      <c r="AB944" s="357"/>
      <c r="AC944" s="357"/>
      <c r="AD944" s="357"/>
      <c r="AE944" s="357"/>
      <c r="AF944" s="357"/>
      <c r="AG944" s="357"/>
      <c r="AH944" s="357"/>
      <c r="AI944" s="357"/>
      <c r="AJ944" s="357"/>
      <c r="AK944" s="357"/>
      <c r="AL944" s="357"/>
      <c r="AM944" s="357"/>
      <c r="AN944" s="357"/>
      <c r="AO944" s="357"/>
      <c r="AP944" s="357"/>
      <c r="AQ944" s="357"/>
    </row>
    <row r="945" spans="1:43" ht="9.75" customHeight="1">
      <c r="A945" s="202"/>
      <c r="B945" s="202"/>
      <c r="C945" s="202"/>
      <c r="D945" s="202"/>
      <c r="E945" s="347"/>
      <c r="F945" s="347"/>
      <c r="G945" s="357"/>
      <c r="H945" s="357"/>
      <c r="I945" s="357"/>
      <c r="J945" s="357"/>
      <c r="K945" s="357"/>
      <c r="L945" s="357"/>
      <c r="M945" s="357"/>
      <c r="N945" s="357"/>
      <c r="O945" s="357"/>
      <c r="P945" s="357"/>
      <c r="Q945" s="357"/>
      <c r="R945" s="357"/>
      <c r="S945" s="357"/>
      <c r="T945" s="357"/>
      <c r="U945" s="357"/>
      <c r="V945" s="357"/>
      <c r="W945" s="357"/>
      <c r="X945" s="357"/>
      <c r="Y945" s="357"/>
      <c r="Z945" s="357"/>
      <c r="AA945" s="357"/>
      <c r="AB945" s="357"/>
      <c r="AC945" s="357"/>
      <c r="AD945" s="357"/>
      <c r="AE945" s="357"/>
      <c r="AF945" s="357"/>
      <c r="AG945" s="357"/>
      <c r="AH945" s="357"/>
      <c r="AI945" s="357"/>
      <c r="AJ945" s="357"/>
      <c r="AK945" s="357"/>
      <c r="AL945" s="357"/>
      <c r="AM945" s="357"/>
      <c r="AN945" s="357"/>
      <c r="AO945" s="357"/>
      <c r="AP945" s="357"/>
      <c r="AQ945" s="357"/>
    </row>
    <row r="946" spans="1:43" ht="9.75" customHeight="1">
      <c r="A946" s="202"/>
      <c r="B946" s="202"/>
      <c r="C946" s="202"/>
      <c r="D946" s="202"/>
      <c r="E946" s="347"/>
      <c r="F946" s="347"/>
      <c r="G946" s="357"/>
      <c r="H946" s="357"/>
      <c r="I946" s="357"/>
      <c r="J946" s="357"/>
      <c r="K946" s="357"/>
      <c r="L946" s="357"/>
      <c r="M946" s="357"/>
      <c r="N946" s="357"/>
      <c r="O946" s="357"/>
      <c r="P946" s="357"/>
      <c r="Q946" s="357"/>
      <c r="R946" s="357"/>
      <c r="S946" s="357"/>
      <c r="T946" s="357"/>
      <c r="U946" s="357"/>
      <c r="V946" s="357"/>
      <c r="W946" s="357"/>
      <c r="X946" s="357"/>
      <c r="Y946" s="357"/>
      <c r="Z946" s="357"/>
      <c r="AA946" s="357"/>
      <c r="AB946" s="357"/>
      <c r="AC946" s="357"/>
      <c r="AD946" s="357"/>
      <c r="AE946" s="357"/>
      <c r="AF946" s="357"/>
      <c r="AG946" s="357"/>
      <c r="AH946" s="357"/>
      <c r="AI946" s="357"/>
      <c r="AJ946" s="357"/>
      <c r="AK946" s="357"/>
      <c r="AL946" s="357"/>
      <c r="AM946" s="357"/>
      <c r="AN946" s="357"/>
      <c r="AO946" s="357"/>
      <c r="AP946" s="357"/>
      <c r="AQ946" s="357"/>
    </row>
    <row r="947" spans="1:43" ht="9.75" customHeight="1">
      <c r="A947" s="202"/>
      <c r="B947" s="202"/>
      <c r="C947" s="202"/>
      <c r="D947" s="202"/>
      <c r="E947" s="347"/>
      <c r="F947" s="347"/>
      <c r="G947" s="357"/>
      <c r="H947" s="357"/>
      <c r="I947" s="357"/>
      <c r="J947" s="357"/>
      <c r="K947" s="357"/>
      <c r="L947" s="357"/>
      <c r="M947" s="357"/>
      <c r="N947" s="357"/>
      <c r="O947" s="357"/>
      <c r="P947" s="357"/>
      <c r="Q947" s="357"/>
      <c r="R947" s="357"/>
      <c r="S947" s="357"/>
      <c r="T947" s="357"/>
      <c r="U947" s="357"/>
      <c r="V947" s="357"/>
      <c r="W947" s="357"/>
      <c r="X947" s="357"/>
      <c r="Y947" s="357"/>
      <c r="Z947" s="357"/>
      <c r="AA947" s="357"/>
      <c r="AB947" s="357"/>
      <c r="AC947" s="357"/>
      <c r="AD947" s="357"/>
      <c r="AE947" s="357"/>
      <c r="AF947" s="357"/>
      <c r="AG947" s="357"/>
      <c r="AH947" s="357"/>
      <c r="AI947" s="357"/>
      <c r="AJ947" s="357"/>
      <c r="AK947" s="357"/>
      <c r="AL947" s="357"/>
      <c r="AM947" s="357"/>
      <c r="AN947" s="357"/>
      <c r="AO947" s="357"/>
      <c r="AP947" s="357"/>
      <c r="AQ947" s="357"/>
    </row>
    <row r="948" spans="1:43" ht="9.75" customHeight="1">
      <c r="A948" s="202"/>
      <c r="B948" s="202"/>
      <c r="C948" s="202"/>
      <c r="D948" s="202"/>
      <c r="E948" s="347"/>
      <c r="F948" s="347"/>
      <c r="G948" s="357"/>
      <c r="H948" s="357"/>
      <c r="I948" s="357"/>
      <c r="J948" s="357"/>
      <c r="K948" s="357"/>
      <c r="L948" s="357"/>
      <c r="M948" s="357"/>
      <c r="N948" s="357"/>
      <c r="O948" s="357"/>
      <c r="P948" s="357"/>
      <c r="Q948" s="357"/>
      <c r="R948" s="357"/>
      <c r="S948" s="357"/>
      <c r="T948" s="357"/>
      <c r="U948" s="357"/>
      <c r="V948" s="357"/>
      <c r="W948" s="357"/>
      <c r="X948" s="357"/>
      <c r="Y948" s="357"/>
      <c r="Z948" s="357"/>
      <c r="AA948" s="357"/>
      <c r="AB948" s="357"/>
      <c r="AC948" s="357"/>
      <c r="AD948" s="357"/>
      <c r="AE948" s="357"/>
      <c r="AF948" s="357"/>
      <c r="AG948" s="357"/>
      <c r="AH948" s="357"/>
      <c r="AI948" s="357"/>
      <c r="AJ948" s="357"/>
      <c r="AK948" s="357"/>
      <c r="AL948" s="357"/>
      <c r="AM948" s="357"/>
      <c r="AN948" s="357"/>
      <c r="AO948" s="357"/>
      <c r="AP948" s="357"/>
      <c r="AQ948" s="357"/>
    </row>
    <row r="949" spans="1:43" ht="9.75" customHeight="1">
      <c r="A949" s="202"/>
      <c r="B949" s="202"/>
      <c r="C949" s="202"/>
      <c r="D949" s="202"/>
      <c r="E949" s="347"/>
      <c r="F949" s="347"/>
      <c r="G949" s="357"/>
      <c r="H949" s="357"/>
      <c r="I949" s="357"/>
      <c r="J949" s="357"/>
      <c r="K949" s="357"/>
      <c r="L949" s="357"/>
      <c r="M949" s="357"/>
      <c r="N949" s="357"/>
      <c r="O949" s="357"/>
      <c r="P949" s="357"/>
      <c r="Q949" s="357"/>
      <c r="R949" s="357"/>
      <c r="S949" s="357"/>
      <c r="T949" s="357"/>
      <c r="U949" s="357"/>
      <c r="V949" s="357"/>
      <c r="W949" s="357"/>
      <c r="X949" s="357"/>
      <c r="Y949" s="357"/>
      <c r="Z949" s="357"/>
      <c r="AA949" s="357"/>
      <c r="AB949" s="357"/>
      <c r="AC949" s="357"/>
      <c r="AD949" s="357"/>
      <c r="AE949" s="357"/>
      <c r="AF949" s="357"/>
      <c r="AG949" s="357"/>
      <c r="AH949" s="357"/>
      <c r="AI949" s="357"/>
      <c r="AJ949" s="357"/>
      <c r="AK949" s="357"/>
      <c r="AL949" s="357"/>
      <c r="AM949" s="357"/>
      <c r="AN949" s="357"/>
      <c r="AO949" s="357"/>
      <c r="AP949" s="357"/>
      <c r="AQ949" s="357"/>
    </row>
    <row r="950" spans="1:43" ht="9.75" customHeight="1">
      <c r="A950" s="202"/>
      <c r="B950" s="202"/>
      <c r="C950" s="202"/>
      <c r="D950" s="202"/>
      <c r="E950" s="347"/>
      <c r="F950" s="347"/>
      <c r="G950" s="357"/>
      <c r="H950" s="357"/>
      <c r="I950" s="357"/>
      <c r="J950" s="357"/>
      <c r="K950" s="357"/>
      <c r="L950" s="357"/>
      <c r="M950" s="357"/>
      <c r="N950" s="357"/>
      <c r="O950" s="357"/>
      <c r="P950" s="357"/>
      <c r="Q950" s="357"/>
      <c r="R950" s="357"/>
      <c r="S950" s="357"/>
      <c r="T950" s="357"/>
      <c r="U950" s="357"/>
      <c r="V950" s="357"/>
      <c r="W950" s="357"/>
      <c r="X950" s="357"/>
      <c r="Y950" s="357"/>
      <c r="Z950" s="357"/>
      <c r="AA950" s="357"/>
      <c r="AB950" s="357"/>
      <c r="AC950" s="357"/>
      <c r="AD950" s="357"/>
      <c r="AE950" s="357"/>
      <c r="AF950" s="357"/>
      <c r="AG950" s="357"/>
      <c r="AH950" s="357"/>
      <c r="AI950" s="357"/>
      <c r="AJ950" s="357"/>
      <c r="AK950" s="357"/>
      <c r="AL950" s="357"/>
      <c r="AM950" s="357"/>
      <c r="AN950" s="357"/>
      <c r="AO950" s="357"/>
      <c r="AP950" s="357"/>
      <c r="AQ950" s="357"/>
    </row>
    <row r="951" spans="1:43" ht="9.75" customHeight="1">
      <c r="A951" s="202"/>
      <c r="B951" s="202"/>
      <c r="C951" s="202"/>
      <c r="D951" s="202"/>
      <c r="E951" s="347"/>
      <c r="F951" s="347"/>
      <c r="G951" s="357"/>
      <c r="H951" s="357"/>
      <c r="I951" s="357"/>
      <c r="J951" s="357"/>
      <c r="K951" s="357"/>
      <c r="L951" s="357"/>
      <c r="M951" s="357"/>
      <c r="N951" s="357"/>
      <c r="O951" s="357"/>
      <c r="P951" s="357"/>
      <c r="Q951" s="357"/>
      <c r="R951" s="357"/>
      <c r="S951" s="357"/>
      <c r="T951" s="357"/>
      <c r="U951" s="357"/>
      <c r="V951" s="357"/>
      <c r="W951" s="357"/>
      <c r="X951" s="357"/>
      <c r="Y951" s="357"/>
      <c r="Z951" s="357"/>
      <c r="AA951" s="357"/>
      <c r="AB951" s="357"/>
      <c r="AC951" s="357"/>
      <c r="AD951" s="357"/>
      <c r="AE951" s="357"/>
      <c r="AF951" s="357"/>
      <c r="AG951" s="357"/>
      <c r="AH951" s="357"/>
      <c r="AI951" s="357"/>
      <c r="AJ951" s="357"/>
      <c r="AK951" s="357"/>
      <c r="AL951" s="357"/>
      <c r="AM951" s="357"/>
      <c r="AN951" s="357"/>
      <c r="AO951" s="357"/>
      <c r="AP951" s="357"/>
      <c r="AQ951" s="357"/>
    </row>
    <row r="952" spans="1:43" ht="9.75" customHeight="1">
      <c r="A952" s="202"/>
      <c r="B952" s="202"/>
      <c r="C952" s="202"/>
      <c r="D952" s="202"/>
      <c r="E952" s="347"/>
      <c r="F952" s="347"/>
      <c r="G952" s="357"/>
      <c r="H952" s="357"/>
      <c r="I952" s="357"/>
      <c r="J952" s="357"/>
      <c r="K952" s="357"/>
      <c r="L952" s="357"/>
      <c r="M952" s="357"/>
      <c r="N952" s="357"/>
      <c r="O952" s="357"/>
      <c r="P952" s="357"/>
      <c r="Q952" s="357"/>
      <c r="R952" s="357"/>
      <c r="S952" s="357"/>
      <c r="T952" s="357"/>
      <c r="U952" s="357"/>
      <c r="V952" s="357"/>
      <c r="W952" s="357"/>
      <c r="X952" s="357"/>
      <c r="Y952" s="357"/>
      <c r="Z952" s="357"/>
      <c r="AA952" s="357"/>
      <c r="AB952" s="357"/>
      <c r="AC952" s="357"/>
      <c r="AD952" s="357"/>
      <c r="AE952" s="357"/>
      <c r="AF952" s="357"/>
      <c r="AG952" s="357"/>
      <c r="AH952" s="357"/>
      <c r="AI952" s="357"/>
      <c r="AJ952" s="357"/>
      <c r="AK952" s="357"/>
      <c r="AL952" s="357"/>
      <c r="AM952" s="357"/>
      <c r="AN952" s="357"/>
      <c r="AO952" s="357"/>
      <c r="AP952" s="357"/>
      <c r="AQ952" s="357"/>
    </row>
    <row r="953" spans="1:43" ht="9.75" customHeight="1">
      <c r="A953" s="202"/>
      <c r="B953" s="202"/>
      <c r="C953" s="202"/>
      <c r="D953" s="202"/>
      <c r="E953" s="347"/>
      <c r="F953" s="347"/>
      <c r="G953" s="357"/>
      <c r="H953" s="357"/>
      <c r="I953" s="357"/>
      <c r="J953" s="357"/>
      <c r="K953" s="357"/>
      <c r="L953" s="357"/>
      <c r="M953" s="357"/>
      <c r="N953" s="357"/>
      <c r="O953" s="357"/>
      <c r="P953" s="357"/>
      <c r="Q953" s="357"/>
      <c r="R953" s="357"/>
      <c r="S953" s="357"/>
      <c r="T953" s="357"/>
      <c r="U953" s="357"/>
      <c r="V953" s="357"/>
      <c r="W953" s="357"/>
      <c r="X953" s="357"/>
      <c r="Y953" s="357"/>
      <c r="Z953" s="357"/>
      <c r="AA953" s="357"/>
      <c r="AB953" s="357"/>
      <c r="AC953" s="357"/>
      <c r="AD953" s="357"/>
      <c r="AE953" s="357"/>
      <c r="AF953" s="357"/>
      <c r="AG953" s="357"/>
      <c r="AH953" s="357"/>
      <c r="AI953" s="357"/>
      <c r="AJ953" s="357"/>
      <c r="AK953" s="357"/>
      <c r="AL953" s="357"/>
      <c r="AM953" s="357"/>
      <c r="AN953" s="357"/>
      <c r="AO953" s="357"/>
      <c r="AP953" s="357"/>
      <c r="AQ953" s="357"/>
    </row>
    <row r="954" spans="1:43" ht="9.75" customHeight="1">
      <c r="A954" s="202"/>
      <c r="B954" s="202"/>
      <c r="C954" s="202"/>
      <c r="D954" s="202"/>
      <c r="E954" s="347"/>
      <c r="F954" s="347"/>
      <c r="G954" s="357"/>
      <c r="H954" s="357"/>
      <c r="I954" s="357"/>
      <c r="J954" s="357"/>
      <c r="K954" s="357"/>
      <c r="L954" s="357"/>
      <c r="M954" s="357"/>
      <c r="N954" s="357"/>
      <c r="O954" s="357"/>
      <c r="P954" s="357"/>
      <c r="Q954" s="357"/>
      <c r="R954" s="357"/>
      <c r="S954" s="357"/>
      <c r="T954" s="357"/>
      <c r="U954" s="357"/>
      <c r="V954" s="357"/>
      <c r="W954" s="357"/>
      <c r="X954" s="357"/>
      <c r="Y954" s="357"/>
      <c r="Z954" s="357"/>
      <c r="AA954" s="357"/>
      <c r="AB954" s="357"/>
      <c r="AC954" s="357"/>
      <c r="AD954" s="357"/>
      <c r="AE954" s="357"/>
      <c r="AF954" s="357"/>
      <c r="AG954" s="357"/>
      <c r="AH954" s="357"/>
      <c r="AI954" s="357"/>
      <c r="AJ954" s="357"/>
      <c r="AK954" s="357"/>
      <c r="AL954" s="357"/>
      <c r="AM954" s="357"/>
      <c r="AN954" s="357"/>
      <c r="AO954" s="357"/>
      <c r="AP954" s="357"/>
      <c r="AQ954" s="357"/>
    </row>
    <row r="955" spans="1:43" ht="9.75" customHeight="1">
      <c r="A955" s="202"/>
      <c r="B955" s="202"/>
      <c r="C955" s="202"/>
      <c r="D955" s="202"/>
      <c r="E955" s="347"/>
      <c r="F955" s="347"/>
      <c r="G955" s="357"/>
      <c r="H955" s="357"/>
      <c r="I955" s="357"/>
      <c r="J955" s="357"/>
      <c r="K955" s="357"/>
      <c r="L955" s="357"/>
      <c r="M955" s="357"/>
      <c r="N955" s="357"/>
      <c r="O955" s="357"/>
      <c r="P955" s="357"/>
      <c r="Q955" s="357"/>
      <c r="R955" s="357"/>
      <c r="S955" s="357"/>
      <c r="T955" s="357"/>
      <c r="U955" s="357"/>
      <c r="V955" s="357"/>
      <c r="W955" s="357"/>
      <c r="X955" s="357"/>
      <c r="Y955" s="357"/>
      <c r="Z955" s="357"/>
      <c r="AA955" s="357"/>
      <c r="AB955" s="357"/>
      <c r="AC955" s="357"/>
      <c r="AD955" s="357"/>
      <c r="AE955" s="357"/>
      <c r="AF955" s="357"/>
      <c r="AG955" s="357"/>
      <c r="AH955" s="357"/>
      <c r="AI955" s="357"/>
      <c r="AJ955" s="357"/>
      <c r="AK955" s="357"/>
      <c r="AL955" s="357"/>
      <c r="AM955" s="357"/>
      <c r="AN955" s="357"/>
      <c r="AO955" s="357"/>
      <c r="AP955" s="357"/>
      <c r="AQ955" s="357"/>
    </row>
    <row r="956" spans="1:43" ht="9.75" customHeight="1">
      <c r="A956" s="202"/>
      <c r="B956" s="202"/>
      <c r="C956" s="202"/>
      <c r="D956" s="202"/>
      <c r="E956" s="347"/>
      <c r="F956" s="347"/>
      <c r="G956" s="357"/>
      <c r="H956" s="357"/>
      <c r="I956" s="357"/>
      <c r="J956" s="357"/>
      <c r="K956" s="357"/>
      <c r="L956" s="357"/>
      <c r="M956" s="357"/>
      <c r="N956" s="357"/>
      <c r="O956" s="357"/>
      <c r="P956" s="357"/>
      <c r="Q956" s="357"/>
      <c r="R956" s="357"/>
      <c r="S956" s="357"/>
      <c r="T956" s="357"/>
      <c r="U956" s="357"/>
      <c r="V956" s="357"/>
      <c r="W956" s="357"/>
      <c r="X956" s="357"/>
      <c r="Y956" s="357"/>
      <c r="Z956" s="357"/>
      <c r="AA956" s="357"/>
      <c r="AB956" s="357"/>
      <c r="AC956" s="357"/>
      <c r="AD956" s="357"/>
      <c r="AE956" s="357"/>
      <c r="AF956" s="357"/>
      <c r="AG956" s="357"/>
      <c r="AH956" s="357"/>
      <c r="AI956" s="357"/>
      <c r="AJ956" s="357"/>
      <c r="AK956" s="357"/>
      <c r="AL956" s="357"/>
      <c r="AM956" s="357"/>
      <c r="AN956" s="357"/>
      <c r="AO956" s="357"/>
      <c r="AP956" s="357"/>
      <c r="AQ956" s="357"/>
    </row>
    <row r="957" spans="1:43" ht="9.75" customHeight="1">
      <c r="A957" s="202"/>
      <c r="B957" s="202"/>
      <c r="C957" s="202"/>
      <c r="D957" s="202"/>
      <c r="E957" s="347"/>
      <c r="F957" s="347"/>
      <c r="G957" s="357"/>
      <c r="H957" s="357"/>
      <c r="I957" s="357"/>
      <c r="J957" s="357"/>
      <c r="K957" s="357"/>
      <c r="L957" s="357"/>
      <c r="M957" s="357"/>
      <c r="N957" s="357"/>
      <c r="O957" s="357"/>
      <c r="P957" s="357"/>
      <c r="Q957" s="357"/>
      <c r="R957" s="357"/>
      <c r="S957" s="357"/>
      <c r="T957" s="357"/>
      <c r="U957" s="357"/>
      <c r="V957" s="357"/>
      <c r="W957" s="357"/>
      <c r="X957" s="357"/>
      <c r="Y957" s="357"/>
      <c r="Z957" s="357"/>
      <c r="AA957" s="357"/>
      <c r="AB957" s="357"/>
      <c r="AC957" s="357"/>
      <c r="AD957" s="357"/>
      <c r="AE957" s="357"/>
      <c r="AF957" s="357"/>
      <c r="AG957" s="357"/>
      <c r="AH957" s="357"/>
      <c r="AI957" s="357"/>
      <c r="AJ957" s="357"/>
      <c r="AK957" s="357"/>
      <c r="AL957" s="357"/>
      <c r="AM957" s="357"/>
      <c r="AN957" s="357"/>
      <c r="AO957" s="357"/>
      <c r="AP957" s="357"/>
      <c r="AQ957" s="357"/>
    </row>
    <row r="958" spans="1:43" ht="9.75" customHeight="1">
      <c r="A958" s="202"/>
      <c r="B958" s="202"/>
      <c r="C958" s="202"/>
      <c r="D958" s="202"/>
      <c r="E958" s="347"/>
      <c r="F958" s="347"/>
      <c r="G958" s="357"/>
      <c r="H958" s="357"/>
      <c r="I958" s="357"/>
      <c r="J958" s="357"/>
      <c r="K958" s="357"/>
      <c r="L958" s="357"/>
      <c r="M958" s="357"/>
      <c r="N958" s="357"/>
      <c r="O958" s="357"/>
      <c r="P958" s="357"/>
      <c r="Q958" s="357"/>
      <c r="R958" s="357"/>
      <c r="S958" s="357"/>
      <c r="T958" s="357"/>
      <c r="U958" s="357"/>
      <c r="V958" s="357"/>
      <c r="W958" s="357"/>
      <c r="X958" s="357"/>
      <c r="Y958" s="357"/>
      <c r="Z958" s="357"/>
      <c r="AA958" s="357"/>
      <c r="AB958" s="357"/>
      <c r="AC958" s="357"/>
      <c r="AD958" s="357"/>
      <c r="AE958" s="357"/>
      <c r="AF958" s="357"/>
      <c r="AG958" s="357"/>
      <c r="AH958" s="357"/>
      <c r="AI958" s="357"/>
      <c r="AJ958" s="357"/>
      <c r="AK958" s="357"/>
      <c r="AL958" s="357"/>
      <c r="AM958" s="357"/>
      <c r="AN958" s="357"/>
      <c r="AO958" s="357"/>
      <c r="AP958" s="357"/>
      <c r="AQ958" s="357"/>
    </row>
    <row r="959" spans="1:43" ht="9.75" customHeight="1">
      <c r="A959" s="202"/>
      <c r="B959" s="202"/>
      <c r="C959" s="202"/>
      <c r="D959" s="202"/>
      <c r="E959" s="347"/>
      <c r="F959" s="347"/>
      <c r="G959" s="357"/>
      <c r="H959" s="357"/>
      <c r="I959" s="357"/>
      <c r="J959" s="357"/>
      <c r="K959" s="357"/>
      <c r="L959" s="357"/>
      <c r="M959" s="357"/>
      <c r="N959" s="357"/>
      <c r="O959" s="357"/>
      <c r="P959" s="357"/>
      <c r="Q959" s="357"/>
      <c r="R959" s="357"/>
      <c r="S959" s="357"/>
      <c r="T959" s="357"/>
      <c r="U959" s="357"/>
      <c r="V959" s="357"/>
      <c r="W959" s="357"/>
      <c r="X959" s="357"/>
      <c r="Y959" s="357"/>
      <c r="Z959" s="357"/>
      <c r="AA959" s="357"/>
      <c r="AB959" s="357"/>
      <c r="AC959" s="357"/>
      <c r="AD959" s="357"/>
      <c r="AE959" s="357"/>
      <c r="AF959" s="357"/>
      <c r="AG959" s="357"/>
      <c r="AH959" s="357"/>
      <c r="AI959" s="357"/>
      <c r="AJ959" s="357"/>
      <c r="AK959" s="357"/>
      <c r="AL959" s="357"/>
      <c r="AM959" s="357"/>
      <c r="AN959" s="357"/>
      <c r="AO959" s="357"/>
      <c r="AP959" s="357"/>
      <c r="AQ959" s="357"/>
    </row>
    <row r="960" spans="1:43" ht="9.75" customHeight="1">
      <c r="A960" s="202"/>
      <c r="B960" s="202"/>
      <c r="C960" s="202"/>
      <c r="D960" s="202"/>
      <c r="E960" s="347"/>
      <c r="F960" s="347"/>
      <c r="G960" s="357"/>
      <c r="H960" s="357"/>
      <c r="I960" s="357"/>
      <c r="J960" s="357"/>
      <c r="K960" s="357"/>
      <c r="L960" s="357"/>
      <c r="M960" s="357"/>
      <c r="N960" s="357"/>
      <c r="O960" s="357"/>
      <c r="P960" s="357"/>
      <c r="Q960" s="357"/>
      <c r="R960" s="357"/>
      <c r="S960" s="357"/>
      <c r="T960" s="357"/>
      <c r="U960" s="357"/>
      <c r="V960" s="357"/>
      <c r="W960" s="357"/>
      <c r="X960" s="357"/>
      <c r="Y960" s="357"/>
      <c r="Z960" s="357"/>
      <c r="AA960" s="357"/>
      <c r="AB960" s="357"/>
      <c r="AC960" s="357"/>
      <c r="AD960" s="357"/>
      <c r="AE960" s="357"/>
      <c r="AF960" s="357"/>
      <c r="AG960" s="357"/>
      <c r="AH960" s="357"/>
      <c r="AI960" s="357"/>
      <c r="AJ960" s="357"/>
      <c r="AK960" s="357"/>
      <c r="AL960" s="357"/>
      <c r="AM960" s="357"/>
      <c r="AN960" s="357"/>
      <c r="AO960" s="357"/>
      <c r="AP960" s="357"/>
      <c r="AQ960" s="357"/>
    </row>
    <row r="961" spans="1:43" ht="9.75" customHeight="1">
      <c r="A961" s="202"/>
      <c r="B961" s="202"/>
      <c r="C961" s="202"/>
      <c r="D961" s="202"/>
      <c r="E961" s="347"/>
      <c r="F961" s="347"/>
      <c r="G961" s="357"/>
      <c r="H961" s="357"/>
      <c r="I961" s="357"/>
      <c r="J961" s="357"/>
      <c r="K961" s="357"/>
      <c r="L961" s="357"/>
      <c r="M961" s="357"/>
      <c r="N961" s="357"/>
      <c r="O961" s="357"/>
      <c r="P961" s="357"/>
      <c r="Q961" s="357"/>
      <c r="R961" s="357"/>
      <c r="S961" s="357"/>
      <c r="T961" s="357"/>
      <c r="U961" s="357"/>
      <c r="V961" s="357"/>
      <c r="W961" s="357"/>
      <c r="X961" s="357"/>
      <c r="Y961" s="357"/>
      <c r="Z961" s="357"/>
      <c r="AA961" s="357"/>
      <c r="AB961" s="357"/>
      <c r="AC961" s="357"/>
      <c r="AD961" s="357"/>
      <c r="AE961" s="357"/>
      <c r="AF961" s="357"/>
      <c r="AG961" s="357"/>
      <c r="AH961" s="357"/>
      <c r="AI961" s="357"/>
      <c r="AJ961" s="357"/>
      <c r="AK961" s="357"/>
      <c r="AL961" s="357"/>
      <c r="AM961" s="357"/>
      <c r="AN961" s="357"/>
      <c r="AO961" s="357"/>
      <c r="AP961" s="357"/>
      <c r="AQ961" s="357"/>
    </row>
    <row r="962" spans="1:43" ht="9.75" customHeight="1">
      <c r="A962" s="202"/>
      <c r="B962" s="202"/>
      <c r="C962" s="202"/>
      <c r="D962" s="202"/>
      <c r="E962" s="347"/>
      <c r="F962" s="347"/>
      <c r="G962" s="357"/>
      <c r="H962" s="357"/>
      <c r="I962" s="357"/>
      <c r="J962" s="357"/>
      <c r="K962" s="357"/>
      <c r="L962" s="357"/>
      <c r="M962" s="357"/>
      <c r="N962" s="357"/>
      <c r="O962" s="357"/>
      <c r="P962" s="357"/>
      <c r="Q962" s="357"/>
      <c r="R962" s="357"/>
      <c r="S962" s="357"/>
      <c r="T962" s="357"/>
      <c r="U962" s="357"/>
      <c r="V962" s="357"/>
      <c r="W962" s="357"/>
      <c r="X962" s="357"/>
      <c r="Y962" s="357"/>
      <c r="Z962" s="357"/>
      <c r="AA962" s="357"/>
      <c r="AB962" s="357"/>
      <c r="AC962" s="357"/>
      <c r="AD962" s="357"/>
      <c r="AE962" s="357"/>
      <c r="AF962" s="357"/>
      <c r="AG962" s="357"/>
      <c r="AH962" s="357"/>
      <c r="AI962" s="357"/>
      <c r="AJ962" s="357"/>
      <c r="AK962" s="357"/>
      <c r="AL962" s="357"/>
      <c r="AM962" s="357"/>
      <c r="AN962" s="357"/>
      <c r="AO962" s="357"/>
      <c r="AP962" s="357"/>
      <c r="AQ962" s="357"/>
    </row>
    <row r="963" spans="1:43" ht="9.75" customHeight="1">
      <c r="A963" s="202"/>
      <c r="B963" s="202"/>
      <c r="C963" s="202"/>
      <c r="D963" s="202"/>
      <c r="E963" s="347"/>
      <c r="F963" s="347"/>
      <c r="G963" s="357"/>
      <c r="H963" s="357"/>
      <c r="I963" s="357"/>
      <c r="J963" s="357"/>
      <c r="K963" s="357"/>
      <c r="L963" s="357"/>
      <c r="M963" s="357"/>
      <c r="N963" s="357"/>
      <c r="O963" s="357"/>
      <c r="P963" s="357"/>
      <c r="Q963" s="357"/>
      <c r="R963" s="357"/>
      <c r="S963" s="357"/>
      <c r="T963" s="357"/>
      <c r="U963" s="357"/>
      <c r="V963" s="357"/>
      <c r="W963" s="357"/>
      <c r="X963" s="357"/>
      <c r="Y963" s="357"/>
      <c r="Z963" s="357"/>
      <c r="AA963" s="357"/>
      <c r="AB963" s="357"/>
      <c r="AC963" s="357"/>
      <c r="AD963" s="357"/>
      <c r="AE963" s="357"/>
      <c r="AF963" s="357"/>
      <c r="AG963" s="357"/>
      <c r="AH963" s="357"/>
      <c r="AI963" s="357"/>
      <c r="AJ963" s="357"/>
      <c r="AK963" s="357"/>
      <c r="AL963" s="357"/>
      <c r="AM963" s="357"/>
      <c r="AN963" s="357"/>
      <c r="AO963" s="357"/>
      <c r="AP963" s="357"/>
      <c r="AQ963" s="357"/>
    </row>
    <row r="964" spans="1:43" ht="9.75" customHeight="1">
      <c r="A964" s="202"/>
      <c r="B964" s="202"/>
      <c r="C964" s="202"/>
      <c r="D964" s="202"/>
      <c r="E964" s="347"/>
      <c r="F964" s="347"/>
      <c r="G964" s="357"/>
      <c r="H964" s="357"/>
      <c r="I964" s="357"/>
      <c r="J964" s="357"/>
      <c r="K964" s="357"/>
      <c r="L964" s="357"/>
      <c r="M964" s="357"/>
      <c r="N964" s="357"/>
      <c r="O964" s="357"/>
      <c r="P964" s="357"/>
      <c r="Q964" s="357"/>
      <c r="R964" s="357"/>
      <c r="S964" s="357"/>
      <c r="T964" s="357"/>
      <c r="U964" s="357"/>
      <c r="V964" s="357"/>
      <c r="W964" s="357"/>
      <c r="X964" s="357"/>
      <c r="Y964" s="357"/>
      <c r="Z964" s="357"/>
      <c r="AA964" s="357"/>
      <c r="AB964" s="357"/>
      <c r="AC964" s="357"/>
      <c r="AD964" s="357"/>
      <c r="AE964" s="357"/>
      <c r="AF964" s="357"/>
      <c r="AG964" s="357"/>
      <c r="AH964" s="357"/>
      <c r="AI964" s="357"/>
      <c r="AJ964" s="357"/>
      <c r="AK964" s="357"/>
      <c r="AL964" s="357"/>
      <c r="AM964" s="357"/>
      <c r="AN964" s="357"/>
      <c r="AO964" s="357"/>
      <c r="AP964" s="357"/>
      <c r="AQ964" s="357"/>
    </row>
    <row r="965" spans="1:43" ht="9.75" customHeight="1">
      <c r="A965" s="202"/>
      <c r="B965" s="202"/>
      <c r="C965" s="202"/>
      <c r="D965" s="202"/>
      <c r="E965" s="347"/>
      <c r="F965" s="347"/>
      <c r="G965" s="357"/>
      <c r="H965" s="357"/>
      <c r="I965" s="357"/>
      <c r="J965" s="357"/>
      <c r="K965" s="357"/>
      <c r="L965" s="357"/>
      <c r="M965" s="357"/>
      <c r="N965" s="357"/>
      <c r="O965" s="357"/>
      <c r="P965" s="357"/>
      <c r="Q965" s="357"/>
      <c r="R965" s="357"/>
      <c r="S965" s="357"/>
      <c r="T965" s="357"/>
      <c r="U965" s="357"/>
      <c r="V965" s="357"/>
      <c r="W965" s="357"/>
      <c r="X965" s="357"/>
      <c r="Y965" s="357"/>
      <c r="Z965" s="357"/>
      <c r="AA965" s="357"/>
      <c r="AB965" s="357"/>
      <c r="AC965" s="357"/>
      <c r="AD965" s="357"/>
      <c r="AE965" s="357"/>
      <c r="AF965" s="357"/>
      <c r="AG965" s="357"/>
      <c r="AH965" s="357"/>
      <c r="AI965" s="357"/>
      <c r="AJ965" s="357"/>
      <c r="AK965" s="357"/>
      <c r="AL965" s="357"/>
      <c r="AM965" s="357"/>
      <c r="AN965" s="357"/>
      <c r="AO965" s="357"/>
      <c r="AP965" s="357"/>
      <c r="AQ965" s="357"/>
    </row>
    <row r="966" spans="1:43" ht="9.75" customHeight="1">
      <c r="A966" s="202"/>
      <c r="B966" s="202"/>
      <c r="C966" s="202"/>
      <c r="D966" s="202"/>
      <c r="E966" s="347"/>
      <c r="F966" s="347"/>
      <c r="G966" s="357"/>
      <c r="H966" s="357"/>
      <c r="I966" s="357"/>
      <c r="J966" s="357"/>
      <c r="K966" s="357"/>
      <c r="L966" s="357"/>
      <c r="M966" s="357"/>
      <c r="N966" s="357"/>
      <c r="O966" s="357"/>
      <c r="P966" s="357"/>
      <c r="Q966" s="357"/>
      <c r="R966" s="357"/>
      <c r="S966" s="357"/>
      <c r="T966" s="357"/>
      <c r="U966" s="357"/>
      <c r="V966" s="357"/>
      <c r="W966" s="357"/>
      <c r="X966" s="357"/>
      <c r="Y966" s="357"/>
      <c r="Z966" s="357"/>
      <c r="AA966" s="357"/>
      <c r="AB966" s="357"/>
      <c r="AC966" s="357"/>
      <c r="AD966" s="357"/>
      <c r="AE966" s="357"/>
      <c r="AF966" s="357"/>
      <c r="AG966" s="357"/>
      <c r="AH966" s="357"/>
      <c r="AI966" s="357"/>
      <c r="AJ966" s="357"/>
      <c r="AK966" s="357"/>
      <c r="AL966" s="357"/>
      <c r="AM966" s="357"/>
      <c r="AN966" s="357"/>
      <c r="AO966" s="357"/>
      <c r="AP966" s="357"/>
      <c r="AQ966" s="357"/>
    </row>
    <row r="967" spans="1:43" ht="9.75" customHeight="1">
      <c r="A967" s="202"/>
      <c r="B967" s="202"/>
      <c r="C967" s="202"/>
      <c r="D967" s="202"/>
      <c r="E967" s="347"/>
      <c r="F967" s="347"/>
      <c r="G967" s="357"/>
      <c r="H967" s="357"/>
      <c r="I967" s="357"/>
      <c r="J967" s="357"/>
      <c r="K967" s="357"/>
      <c r="L967" s="357"/>
      <c r="M967" s="357"/>
      <c r="N967" s="357"/>
      <c r="O967" s="357"/>
      <c r="P967" s="357"/>
      <c r="Q967" s="357"/>
      <c r="R967" s="357"/>
      <c r="S967" s="357"/>
      <c r="T967" s="357"/>
      <c r="U967" s="357"/>
      <c r="V967" s="357"/>
      <c r="W967" s="357"/>
      <c r="X967" s="357"/>
      <c r="Y967" s="357"/>
      <c r="Z967" s="357"/>
      <c r="AA967" s="357"/>
      <c r="AB967" s="357"/>
      <c r="AC967" s="357"/>
      <c r="AD967" s="357"/>
      <c r="AE967" s="357"/>
      <c r="AF967" s="357"/>
      <c r="AG967" s="357"/>
      <c r="AH967" s="357"/>
      <c r="AI967" s="357"/>
      <c r="AJ967" s="357"/>
      <c r="AK967" s="357"/>
      <c r="AL967" s="357"/>
      <c r="AM967" s="357"/>
      <c r="AN967" s="357"/>
      <c r="AO967" s="357"/>
      <c r="AP967" s="357"/>
      <c r="AQ967" s="357"/>
    </row>
    <row r="968" spans="1:43" ht="9.75" customHeight="1">
      <c r="A968" s="202"/>
      <c r="B968" s="202"/>
      <c r="C968" s="202"/>
      <c r="D968" s="202"/>
      <c r="E968" s="347"/>
      <c r="F968" s="347"/>
      <c r="G968" s="357"/>
      <c r="H968" s="357"/>
      <c r="I968" s="357"/>
      <c r="J968" s="357"/>
      <c r="K968" s="357"/>
      <c r="L968" s="357"/>
      <c r="M968" s="357"/>
      <c r="N968" s="357"/>
      <c r="O968" s="357"/>
      <c r="P968" s="357"/>
      <c r="Q968" s="357"/>
      <c r="R968" s="357"/>
      <c r="S968" s="357"/>
      <c r="T968" s="357"/>
      <c r="U968" s="357"/>
      <c r="V968" s="357"/>
      <c r="W968" s="357"/>
      <c r="X968" s="357"/>
      <c r="Y968" s="357"/>
      <c r="Z968" s="357"/>
      <c r="AA968" s="357"/>
      <c r="AB968" s="357"/>
      <c r="AC968" s="357"/>
      <c r="AD968" s="357"/>
      <c r="AE968" s="357"/>
      <c r="AF968" s="357"/>
      <c r="AG968" s="357"/>
      <c r="AH968" s="357"/>
      <c r="AI968" s="357"/>
      <c r="AJ968" s="357"/>
      <c r="AK968" s="357"/>
      <c r="AL968" s="357"/>
      <c r="AM968" s="357"/>
      <c r="AN968" s="357"/>
      <c r="AO968" s="357"/>
      <c r="AP968" s="357"/>
      <c r="AQ968" s="357"/>
    </row>
    <row r="969" spans="1:43" ht="9.75" customHeight="1">
      <c r="A969" s="202"/>
      <c r="B969" s="202"/>
      <c r="C969" s="202"/>
      <c r="D969" s="202"/>
      <c r="E969" s="347"/>
      <c r="F969" s="347"/>
      <c r="G969" s="357"/>
      <c r="H969" s="357"/>
      <c r="I969" s="357"/>
      <c r="J969" s="357"/>
      <c r="K969" s="357"/>
      <c r="L969" s="357"/>
      <c r="M969" s="357"/>
      <c r="N969" s="357"/>
      <c r="O969" s="357"/>
      <c r="P969" s="357"/>
      <c r="Q969" s="357"/>
      <c r="R969" s="357"/>
      <c r="S969" s="357"/>
      <c r="T969" s="357"/>
      <c r="U969" s="357"/>
      <c r="V969" s="357"/>
      <c r="W969" s="357"/>
      <c r="X969" s="357"/>
      <c r="Y969" s="357"/>
      <c r="Z969" s="357"/>
      <c r="AA969" s="357"/>
      <c r="AB969" s="357"/>
      <c r="AC969" s="357"/>
      <c r="AD969" s="357"/>
      <c r="AE969" s="357"/>
      <c r="AF969" s="357"/>
      <c r="AG969" s="357"/>
      <c r="AH969" s="357"/>
      <c r="AI969" s="357"/>
      <c r="AJ969" s="357"/>
      <c r="AK969" s="357"/>
      <c r="AL969" s="357"/>
      <c r="AM969" s="357"/>
      <c r="AN969" s="357"/>
      <c r="AO969" s="357"/>
      <c r="AP969" s="357"/>
      <c r="AQ969" s="357"/>
    </row>
    <row r="970" spans="1:43" ht="9.75" customHeight="1">
      <c r="A970" s="202"/>
      <c r="B970" s="202"/>
      <c r="C970" s="202"/>
      <c r="D970" s="202"/>
      <c r="E970" s="347"/>
      <c r="F970" s="347"/>
      <c r="G970" s="357"/>
      <c r="H970" s="357"/>
      <c r="I970" s="357"/>
      <c r="J970" s="357"/>
      <c r="K970" s="357"/>
      <c r="L970" s="357"/>
      <c r="M970" s="357"/>
      <c r="N970" s="357"/>
      <c r="O970" s="357"/>
      <c r="P970" s="357"/>
      <c r="Q970" s="357"/>
      <c r="R970" s="357"/>
      <c r="S970" s="357"/>
      <c r="T970" s="357"/>
      <c r="U970" s="357"/>
      <c r="V970" s="357"/>
      <c r="W970" s="357"/>
      <c r="X970" s="357"/>
      <c r="Y970" s="357"/>
      <c r="Z970" s="357"/>
      <c r="AA970" s="357"/>
      <c r="AB970" s="357"/>
      <c r="AC970" s="357"/>
      <c r="AD970" s="357"/>
      <c r="AE970" s="357"/>
      <c r="AF970" s="357"/>
      <c r="AG970" s="357"/>
      <c r="AH970" s="357"/>
      <c r="AI970" s="357"/>
      <c r="AJ970" s="357"/>
      <c r="AK970" s="357"/>
      <c r="AL970" s="357"/>
      <c r="AM970" s="357"/>
      <c r="AN970" s="357"/>
      <c r="AO970" s="357"/>
      <c r="AP970" s="357"/>
      <c r="AQ970" s="357"/>
    </row>
    <row r="971" spans="1:43" ht="9.75" customHeight="1">
      <c r="A971" s="202"/>
      <c r="B971" s="202"/>
      <c r="C971" s="202"/>
      <c r="D971" s="202"/>
      <c r="E971" s="347"/>
      <c r="F971" s="347"/>
      <c r="G971" s="357"/>
      <c r="H971" s="357"/>
      <c r="I971" s="357"/>
      <c r="J971" s="357"/>
      <c r="K971" s="357"/>
      <c r="L971" s="357"/>
      <c r="M971" s="357"/>
      <c r="N971" s="357"/>
      <c r="O971" s="357"/>
      <c r="P971" s="357"/>
      <c r="Q971" s="357"/>
      <c r="R971" s="357"/>
      <c r="S971" s="357"/>
      <c r="T971" s="357"/>
      <c r="U971" s="357"/>
      <c r="V971" s="357"/>
      <c r="W971" s="357"/>
      <c r="X971" s="357"/>
      <c r="Y971" s="357"/>
      <c r="Z971" s="357"/>
      <c r="AA971" s="357"/>
      <c r="AB971" s="357"/>
      <c r="AC971" s="357"/>
      <c r="AD971" s="357"/>
      <c r="AE971" s="357"/>
      <c r="AF971" s="357"/>
      <c r="AG971" s="357"/>
      <c r="AH971" s="357"/>
      <c r="AI971" s="357"/>
      <c r="AJ971" s="357"/>
      <c r="AK971" s="357"/>
      <c r="AL971" s="357"/>
      <c r="AM971" s="357"/>
      <c r="AN971" s="357"/>
      <c r="AO971" s="357"/>
      <c r="AP971" s="357"/>
      <c r="AQ971" s="357"/>
    </row>
    <row r="972" spans="1:43" ht="9.75" customHeight="1">
      <c r="A972" s="202"/>
      <c r="B972" s="202"/>
      <c r="C972" s="202"/>
      <c r="D972" s="202"/>
      <c r="E972" s="347"/>
      <c r="F972" s="347"/>
      <c r="G972" s="357"/>
      <c r="H972" s="357"/>
      <c r="I972" s="357"/>
      <c r="J972" s="357"/>
      <c r="K972" s="357"/>
      <c r="L972" s="357"/>
      <c r="M972" s="357"/>
      <c r="N972" s="357"/>
      <c r="O972" s="357"/>
      <c r="P972" s="357"/>
      <c r="Q972" s="357"/>
      <c r="R972" s="357"/>
      <c r="S972" s="357"/>
      <c r="T972" s="357"/>
      <c r="U972" s="357"/>
      <c r="V972" s="357"/>
      <c r="W972" s="357"/>
      <c r="X972" s="357"/>
      <c r="Y972" s="357"/>
      <c r="Z972" s="357"/>
      <c r="AA972" s="357"/>
      <c r="AB972" s="357"/>
      <c r="AC972" s="357"/>
      <c r="AD972" s="357"/>
      <c r="AE972" s="357"/>
      <c r="AF972" s="357"/>
      <c r="AG972" s="357"/>
      <c r="AH972" s="357"/>
      <c r="AI972" s="357"/>
      <c r="AJ972" s="357"/>
      <c r="AK972" s="357"/>
      <c r="AL972" s="357"/>
      <c r="AM972" s="357"/>
      <c r="AN972" s="357"/>
      <c r="AO972" s="357"/>
      <c r="AP972" s="357"/>
      <c r="AQ972" s="357"/>
    </row>
    <row r="973" spans="1:43" ht="9.75" customHeight="1">
      <c r="A973" s="202"/>
      <c r="B973" s="202"/>
      <c r="C973" s="202"/>
      <c r="D973" s="202"/>
      <c r="E973" s="347"/>
      <c r="F973" s="347"/>
      <c r="G973" s="357"/>
      <c r="H973" s="357"/>
      <c r="I973" s="357"/>
      <c r="J973" s="357"/>
      <c r="K973" s="357"/>
      <c r="L973" s="357"/>
      <c r="M973" s="357"/>
      <c r="N973" s="357"/>
      <c r="O973" s="357"/>
      <c r="P973" s="357"/>
      <c r="Q973" s="357"/>
      <c r="R973" s="357"/>
      <c r="S973" s="357"/>
      <c r="T973" s="357"/>
      <c r="U973" s="357"/>
      <c r="V973" s="357"/>
      <c r="W973" s="357"/>
      <c r="X973" s="357"/>
      <c r="Y973" s="357"/>
      <c r="Z973" s="357"/>
      <c r="AA973" s="357"/>
      <c r="AB973" s="357"/>
      <c r="AC973" s="357"/>
      <c r="AD973" s="357"/>
      <c r="AE973" s="357"/>
      <c r="AF973" s="357"/>
      <c r="AG973" s="357"/>
      <c r="AH973" s="357"/>
      <c r="AI973" s="357"/>
      <c r="AJ973" s="357"/>
      <c r="AK973" s="357"/>
      <c r="AL973" s="357"/>
      <c r="AM973" s="357"/>
      <c r="AN973" s="357"/>
      <c r="AO973" s="357"/>
      <c r="AP973" s="357"/>
      <c r="AQ973" s="357"/>
    </row>
    <row r="974" spans="1:43" ht="9.75" customHeight="1">
      <c r="A974" s="202"/>
      <c r="B974" s="202"/>
      <c r="C974" s="202"/>
      <c r="D974" s="202"/>
      <c r="E974" s="347"/>
      <c r="F974" s="347"/>
      <c r="G974" s="357"/>
      <c r="H974" s="357"/>
      <c r="I974" s="357"/>
      <c r="J974" s="357"/>
      <c r="K974" s="357"/>
      <c r="L974" s="357"/>
      <c r="M974" s="357"/>
      <c r="N974" s="357"/>
      <c r="O974" s="357"/>
      <c r="P974" s="357"/>
      <c r="Q974" s="357"/>
      <c r="R974" s="357"/>
      <c r="S974" s="357"/>
      <c r="T974" s="357"/>
      <c r="U974" s="357"/>
      <c r="V974" s="357"/>
      <c r="W974" s="357"/>
      <c r="X974" s="357"/>
      <c r="Y974" s="357"/>
      <c r="Z974" s="357"/>
      <c r="AA974" s="357"/>
      <c r="AB974" s="357"/>
      <c r="AC974" s="357"/>
      <c r="AD974" s="357"/>
      <c r="AE974" s="357"/>
      <c r="AF974" s="357"/>
      <c r="AG974" s="357"/>
      <c r="AH974" s="357"/>
      <c r="AI974" s="357"/>
      <c r="AJ974" s="357"/>
      <c r="AK974" s="357"/>
      <c r="AL974" s="357"/>
      <c r="AM974" s="357"/>
      <c r="AN974" s="357"/>
      <c r="AO974" s="357"/>
      <c r="AP974" s="357"/>
      <c r="AQ974" s="357"/>
    </row>
    <row r="975" spans="1:43" ht="9.75" customHeight="1">
      <c r="A975" s="202"/>
      <c r="B975" s="202"/>
      <c r="C975" s="202"/>
      <c r="D975" s="202"/>
      <c r="E975" s="347"/>
      <c r="F975" s="347"/>
      <c r="G975" s="357"/>
      <c r="H975" s="357"/>
      <c r="I975" s="357"/>
      <c r="J975" s="357"/>
      <c r="K975" s="357"/>
      <c r="L975" s="357"/>
      <c r="M975" s="357"/>
      <c r="N975" s="357"/>
      <c r="O975" s="357"/>
      <c r="P975" s="357"/>
      <c r="Q975" s="357"/>
      <c r="R975" s="357"/>
      <c r="S975" s="357"/>
      <c r="T975" s="357"/>
      <c r="U975" s="357"/>
      <c r="V975" s="357"/>
      <c r="W975" s="357"/>
      <c r="X975" s="357"/>
      <c r="Y975" s="357"/>
      <c r="Z975" s="357"/>
      <c r="AA975" s="357"/>
      <c r="AB975" s="357"/>
      <c r="AC975" s="357"/>
      <c r="AD975" s="357"/>
      <c r="AE975" s="357"/>
      <c r="AF975" s="357"/>
      <c r="AG975" s="357"/>
      <c r="AH975" s="357"/>
      <c r="AI975" s="357"/>
      <c r="AJ975" s="357"/>
      <c r="AK975" s="357"/>
      <c r="AL975" s="357"/>
      <c r="AM975" s="357"/>
      <c r="AN975" s="357"/>
      <c r="AO975" s="357"/>
      <c r="AP975" s="357"/>
      <c r="AQ975" s="357"/>
    </row>
    <row r="976" spans="1:43" ht="9.75" customHeight="1">
      <c r="A976" s="202"/>
      <c r="B976" s="202"/>
      <c r="C976" s="202"/>
      <c r="D976" s="202"/>
      <c r="E976" s="347"/>
      <c r="F976" s="347"/>
      <c r="G976" s="357"/>
      <c r="H976" s="357"/>
      <c r="I976" s="357"/>
      <c r="J976" s="357"/>
      <c r="K976" s="357"/>
      <c r="L976" s="357"/>
      <c r="M976" s="357"/>
      <c r="N976" s="357"/>
      <c r="O976" s="357"/>
      <c r="P976" s="357"/>
      <c r="Q976" s="357"/>
      <c r="R976" s="357"/>
      <c r="S976" s="357"/>
      <c r="T976" s="357"/>
      <c r="U976" s="357"/>
      <c r="V976" s="357"/>
      <c r="W976" s="357"/>
      <c r="X976" s="357"/>
      <c r="Y976" s="357"/>
      <c r="Z976" s="357"/>
      <c r="AA976" s="357"/>
      <c r="AB976" s="357"/>
      <c r="AC976" s="357"/>
      <c r="AD976" s="357"/>
      <c r="AE976" s="357"/>
      <c r="AF976" s="357"/>
      <c r="AG976" s="357"/>
      <c r="AH976" s="357"/>
      <c r="AI976" s="357"/>
      <c r="AJ976" s="357"/>
      <c r="AK976" s="357"/>
      <c r="AL976" s="357"/>
      <c r="AM976" s="357"/>
      <c r="AN976" s="357"/>
      <c r="AO976" s="357"/>
      <c r="AP976" s="357"/>
      <c r="AQ976" s="357"/>
    </row>
    <row r="977" spans="1:43" ht="9.75" customHeight="1">
      <c r="A977" s="202"/>
      <c r="B977" s="202"/>
      <c r="C977" s="202"/>
      <c r="D977" s="202"/>
      <c r="E977" s="347"/>
      <c r="F977" s="347"/>
      <c r="G977" s="357"/>
      <c r="H977" s="357"/>
      <c r="I977" s="357"/>
      <c r="J977" s="357"/>
      <c r="K977" s="357"/>
      <c r="L977" s="357"/>
      <c r="M977" s="357"/>
      <c r="N977" s="357"/>
      <c r="O977" s="357"/>
      <c r="P977" s="357"/>
      <c r="Q977" s="357"/>
      <c r="R977" s="357"/>
      <c r="S977" s="357"/>
      <c r="T977" s="357"/>
      <c r="U977" s="357"/>
      <c r="V977" s="357"/>
      <c r="W977" s="357"/>
      <c r="X977" s="357"/>
      <c r="Y977" s="357"/>
      <c r="Z977" s="357"/>
      <c r="AA977" s="357"/>
      <c r="AB977" s="357"/>
      <c r="AC977" s="357"/>
      <c r="AD977" s="357"/>
      <c r="AE977" s="357"/>
      <c r="AF977" s="357"/>
      <c r="AG977" s="357"/>
      <c r="AH977" s="357"/>
      <c r="AI977" s="357"/>
      <c r="AJ977" s="357"/>
      <c r="AK977" s="357"/>
      <c r="AL977" s="357"/>
      <c r="AM977" s="357"/>
      <c r="AN977" s="357"/>
      <c r="AO977" s="357"/>
      <c r="AP977" s="357"/>
      <c r="AQ977" s="357"/>
    </row>
    <row r="978" spans="1:43" ht="9.75" customHeight="1">
      <c r="A978" s="202"/>
      <c r="B978" s="202"/>
      <c r="C978" s="202"/>
      <c r="D978" s="202"/>
      <c r="E978" s="347"/>
      <c r="F978" s="347"/>
      <c r="G978" s="357"/>
      <c r="H978" s="357"/>
      <c r="I978" s="357"/>
      <c r="J978" s="357"/>
      <c r="K978" s="357"/>
      <c r="L978" s="357"/>
      <c r="M978" s="357"/>
      <c r="N978" s="357"/>
      <c r="O978" s="357"/>
      <c r="P978" s="357"/>
      <c r="Q978" s="357"/>
      <c r="R978" s="357"/>
      <c r="S978" s="357"/>
      <c r="T978" s="357"/>
      <c r="U978" s="357"/>
      <c r="V978" s="357"/>
      <c r="W978" s="357"/>
      <c r="X978" s="357"/>
      <c r="Y978" s="357"/>
      <c r="Z978" s="357"/>
      <c r="AA978" s="357"/>
      <c r="AB978" s="357"/>
      <c r="AC978" s="357"/>
      <c r="AD978" s="357"/>
      <c r="AE978" s="357"/>
      <c r="AF978" s="357"/>
      <c r="AG978" s="357"/>
      <c r="AH978" s="357"/>
      <c r="AI978" s="357"/>
      <c r="AJ978" s="357"/>
      <c r="AK978" s="357"/>
      <c r="AL978" s="357"/>
      <c r="AM978" s="357"/>
      <c r="AN978" s="357"/>
      <c r="AO978" s="357"/>
      <c r="AP978" s="357"/>
      <c r="AQ978" s="357"/>
    </row>
    <row r="979" spans="1:43" ht="9.75" customHeight="1">
      <c r="A979" s="202"/>
      <c r="B979" s="202"/>
      <c r="C979" s="202"/>
      <c r="D979" s="202"/>
      <c r="E979" s="347"/>
      <c r="F979" s="347"/>
      <c r="G979" s="357"/>
      <c r="H979" s="357"/>
      <c r="I979" s="357"/>
      <c r="J979" s="357"/>
      <c r="K979" s="357"/>
      <c r="L979" s="357"/>
      <c r="M979" s="357"/>
      <c r="N979" s="357"/>
      <c r="O979" s="357"/>
      <c r="P979" s="357"/>
      <c r="Q979" s="357"/>
      <c r="R979" s="357"/>
      <c r="S979" s="357"/>
      <c r="T979" s="357"/>
      <c r="U979" s="357"/>
      <c r="V979" s="357"/>
      <c r="W979" s="357"/>
      <c r="X979" s="357"/>
      <c r="Y979" s="357"/>
      <c r="Z979" s="357"/>
      <c r="AA979" s="357"/>
      <c r="AB979" s="357"/>
      <c r="AC979" s="357"/>
      <c r="AD979" s="357"/>
      <c r="AE979" s="357"/>
      <c r="AF979" s="357"/>
      <c r="AG979" s="357"/>
      <c r="AH979" s="357"/>
      <c r="AI979" s="357"/>
      <c r="AJ979" s="357"/>
      <c r="AK979" s="357"/>
      <c r="AL979" s="357"/>
      <c r="AM979" s="357"/>
      <c r="AN979" s="357"/>
      <c r="AO979" s="357"/>
      <c r="AP979" s="357"/>
      <c r="AQ979" s="357"/>
    </row>
    <row r="980" spans="1:43" ht="9.75" customHeight="1">
      <c r="A980" s="202"/>
      <c r="B980" s="202"/>
      <c r="C980" s="202"/>
      <c r="D980" s="202"/>
      <c r="E980" s="347"/>
      <c r="F980" s="347"/>
      <c r="G980" s="357"/>
      <c r="H980" s="357"/>
      <c r="I980" s="357"/>
      <c r="J980" s="357"/>
      <c r="K980" s="357"/>
      <c r="L980" s="357"/>
      <c r="M980" s="357"/>
      <c r="N980" s="357"/>
      <c r="O980" s="357"/>
      <c r="P980" s="357"/>
      <c r="Q980" s="357"/>
      <c r="R980" s="357"/>
      <c r="S980" s="357"/>
      <c r="T980" s="357"/>
      <c r="U980" s="357"/>
      <c r="V980" s="357"/>
      <c r="W980" s="357"/>
      <c r="X980" s="357"/>
      <c r="Y980" s="357"/>
      <c r="Z980" s="357"/>
      <c r="AA980" s="357"/>
      <c r="AB980" s="357"/>
      <c r="AC980" s="357"/>
      <c r="AD980" s="357"/>
      <c r="AE980" s="357"/>
      <c r="AF980" s="357"/>
      <c r="AG980" s="357"/>
      <c r="AH980" s="357"/>
      <c r="AI980" s="357"/>
      <c r="AJ980" s="357"/>
      <c r="AK980" s="357"/>
      <c r="AL980" s="357"/>
      <c r="AM980" s="357"/>
      <c r="AN980" s="357"/>
      <c r="AO980" s="357"/>
      <c r="AP980" s="357"/>
      <c r="AQ980" s="357"/>
    </row>
    <row r="981" spans="1:43" ht="9.75" customHeight="1">
      <c r="A981" s="202"/>
      <c r="B981" s="202"/>
      <c r="C981" s="202"/>
      <c r="D981" s="202"/>
      <c r="E981" s="347"/>
      <c r="F981" s="347"/>
      <c r="G981" s="357"/>
      <c r="H981" s="357"/>
      <c r="I981" s="357"/>
      <c r="J981" s="357"/>
      <c r="K981" s="357"/>
      <c r="L981" s="357"/>
      <c r="M981" s="357"/>
      <c r="N981" s="357"/>
      <c r="O981" s="357"/>
      <c r="P981" s="357"/>
      <c r="Q981" s="357"/>
      <c r="R981" s="357"/>
      <c r="S981" s="357"/>
      <c r="T981" s="357"/>
      <c r="U981" s="357"/>
      <c r="V981" s="357"/>
      <c r="W981" s="357"/>
      <c r="X981" s="357"/>
      <c r="Y981" s="357"/>
      <c r="Z981" s="357"/>
      <c r="AA981" s="357"/>
      <c r="AB981" s="357"/>
      <c r="AC981" s="357"/>
      <c r="AD981" s="357"/>
      <c r="AE981" s="357"/>
      <c r="AF981" s="357"/>
      <c r="AG981" s="357"/>
      <c r="AH981" s="357"/>
      <c r="AI981" s="357"/>
      <c r="AJ981" s="357"/>
      <c r="AK981" s="357"/>
      <c r="AL981" s="357"/>
      <c r="AM981" s="357"/>
      <c r="AN981" s="357"/>
      <c r="AO981" s="357"/>
      <c r="AP981" s="357"/>
      <c r="AQ981" s="357"/>
    </row>
    <row r="982" spans="1:43" ht="9.75" customHeight="1">
      <c r="A982" s="202"/>
      <c r="B982" s="202"/>
      <c r="C982" s="202"/>
      <c r="D982" s="202"/>
      <c r="E982" s="347"/>
      <c r="F982" s="347"/>
      <c r="G982" s="357"/>
      <c r="H982" s="357"/>
      <c r="I982" s="357"/>
      <c r="J982" s="357"/>
      <c r="K982" s="357"/>
      <c r="L982" s="357"/>
      <c r="M982" s="357"/>
      <c r="N982" s="357"/>
      <c r="O982" s="357"/>
      <c r="P982" s="357"/>
      <c r="Q982" s="357"/>
      <c r="R982" s="357"/>
      <c r="S982" s="357"/>
      <c r="T982" s="357"/>
      <c r="U982" s="357"/>
      <c r="V982" s="357"/>
      <c r="W982" s="357"/>
      <c r="X982" s="357"/>
      <c r="Y982" s="357"/>
      <c r="Z982" s="357"/>
      <c r="AA982" s="357"/>
      <c r="AB982" s="357"/>
      <c r="AC982" s="357"/>
      <c r="AD982" s="357"/>
      <c r="AE982" s="357"/>
      <c r="AF982" s="357"/>
      <c r="AG982" s="357"/>
      <c r="AH982" s="357"/>
      <c r="AI982" s="357"/>
      <c r="AJ982" s="357"/>
      <c r="AK982" s="357"/>
      <c r="AL982" s="357"/>
      <c r="AM982" s="357"/>
      <c r="AN982" s="357"/>
      <c r="AO982" s="357"/>
      <c r="AP982" s="357"/>
      <c r="AQ982" s="357"/>
    </row>
    <row r="983" spans="1:43" ht="9.75" customHeight="1">
      <c r="A983" s="202"/>
      <c r="B983" s="202"/>
      <c r="C983" s="202"/>
      <c r="D983" s="202"/>
      <c r="E983" s="347"/>
      <c r="F983" s="347"/>
      <c r="G983" s="357"/>
      <c r="H983" s="357"/>
      <c r="I983" s="357"/>
      <c r="J983" s="357"/>
      <c r="K983" s="357"/>
      <c r="L983" s="357"/>
      <c r="M983" s="357"/>
      <c r="N983" s="357"/>
      <c r="O983" s="357"/>
      <c r="P983" s="357"/>
      <c r="Q983" s="357"/>
      <c r="R983" s="357"/>
      <c r="S983" s="357"/>
      <c r="T983" s="357"/>
      <c r="U983" s="357"/>
      <c r="V983" s="357"/>
      <c r="W983" s="357"/>
      <c r="X983" s="357"/>
      <c r="Y983" s="357"/>
      <c r="Z983" s="357"/>
      <c r="AA983" s="357"/>
      <c r="AB983" s="357"/>
      <c r="AC983" s="357"/>
      <c r="AD983" s="357"/>
      <c r="AE983" s="357"/>
      <c r="AF983" s="357"/>
      <c r="AG983" s="357"/>
      <c r="AH983" s="357"/>
      <c r="AI983" s="357"/>
      <c r="AJ983" s="357"/>
      <c r="AK983" s="357"/>
      <c r="AL983" s="357"/>
      <c r="AM983" s="357"/>
      <c r="AN983" s="357"/>
      <c r="AO983" s="357"/>
      <c r="AP983" s="357"/>
      <c r="AQ983" s="357"/>
    </row>
    <row r="984" spans="1:43" ht="9.75" customHeight="1">
      <c r="A984" s="202"/>
      <c r="B984" s="202"/>
      <c r="C984" s="202"/>
      <c r="D984" s="202"/>
      <c r="E984" s="347"/>
      <c r="F984" s="347"/>
      <c r="G984" s="357"/>
      <c r="H984" s="357"/>
      <c r="I984" s="357"/>
      <c r="J984" s="357"/>
      <c r="K984" s="357"/>
      <c r="L984" s="357"/>
      <c r="M984" s="357"/>
      <c r="N984" s="357"/>
      <c r="O984" s="357"/>
      <c r="P984" s="357"/>
      <c r="Q984" s="357"/>
      <c r="R984" s="357"/>
      <c r="S984" s="357"/>
      <c r="T984" s="357"/>
      <c r="U984" s="357"/>
      <c r="V984" s="357"/>
      <c r="W984" s="357"/>
      <c r="X984" s="357"/>
      <c r="Y984" s="357"/>
      <c r="Z984" s="357"/>
      <c r="AA984" s="357"/>
      <c r="AB984" s="357"/>
      <c r="AC984" s="357"/>
      <c r="AD984" s="357"/>
      <c r="AE984" s="357"/>
      <c r="AF984" s="357"/>
      <c r="AG984" s="357"/>
      <c r="AH984" s="357"/>
      <c r="AI984" s="357"/>
      <c r="AJ984" s="357"/>
      <c r="AK984" s="357"/>
      <c r="AL984" s="357"/>
      <c r="AM984" s="357"/>
      <c r="AN984" s="357"/>
      <c r="AO984" s="357"/>
      <c r="AP984" s="357"/>
      <c r="AQ984" s="357"/>
    </row>
    <row r="985" spans="1:43" ht="9.75" customHeight="1">
      <c r="A985" s="202"/>
      <c r="B985" s="202"/>
      <c r="C985" s="202"/>
      <c r="D985" s="202"/>
      <c r="E985" s="347"/>
      <c r="F985" s="347"/>
      <c r="G985" s="357"/>
      <c r="H985" s="357"/>
      <c r="I985" s="357"/>
      <c r="J985" s="357"/>
      <c r="K985" s="357"/>
      <c r="L985" s="357"/>
      <c r="M985" s="357"/>
      <c r="N985" s="357"/>
      <c r="O985" s="357"/>
      <c r="P985" s="357"/>
      <c r="Q985" s="357"/>
      <c r="R985" s="357"/>
      <c r="S985" s="357"/>
      <c r="T985" s="357"/>
      <c r="U985" s="357"/>
      <c r="V985" s="357"/>
      <c r="W985" s="357"/>
      <c r="X985" s="357"/>
      <c r="Y985" s="357"/>
      <c r="Z985" s="357"/>
      <c r="AA985" s="357"/>
      <c r="AB985" s="357"/>
      <c r="AC985" s="357"/>
      <c r="AD985" s="357"/>
      <c r="AE985" s="357"/>
      <c r="AF985" s="357"/>
      <c r="AG985" s="357"/>
      <c r="AH985" s="357"/>
      <c r="AI985" s="357"/>
      <c r="AJ985" s="357"/>
      <c r="AK985" s="357"/>
      <c r="AL985" s="357"/>
      <c r="AM985" s="357"/>
      <c r="AN985" s="357"/>
      <c r="AO985" s="357"/>
      <c r="AP985" s="357"/>
      <c r="AQ985" s="357"/>
    </row>
    <row r="986" spans="1:43" ht="9.75" customHeight="1">
      <c r="A986" s="202"/>
      <c r="B986" s="202"/>
      <c r="C986" s="202"/>
      <c r="D986" s="202"/>
      <c r="E986" s="347"/>
      <c r="F986" s="347"/>
      <c r="G986" s="357"/>
      <c r="H986" s="357"/>
      <c r="I986" s="357"/>
      <c r="J986" s="357"/>
      <c r="K986" s="357"/>
      <c r="L986" s="357"/>
      <c r="M986" s="357"/>
      <c r="N986" s="357"/>
      <c r="O986" s="357"/>
      <c r="P986" s="357"/>
      <c r="Q986" s="357"/>
      <c r="R986" s="357"/>
      <c r="S986" s="357"/>
      <c r="T986" s="357"/>
      <c r="U986" s="357"/>
      <c r="V986" s="357"/>
      <c r="W986" s="357"/>
      <c r="X986" s="357"/>
      <c r="Y986" s="357"/>
      <c r="Z986" s="357"/>
      <c r="AA986" s="357"/>
      <c r="AB986" s="357"/>
      <c r="AC986" s="357"/>
      <c r="AD986" s="357"/>
      <c r="AE986" s="357"/>
      <c r="AF986" s="357"/>
      <c r="AG986" s="357"/>
      <c r="AH986" s="357"/>
      <c r="AI986" s="357"/>
      <c r="AJ986" s="357"/>
      <c r="AK986" s="357"/>
      <c r="AL986" s="357"/>
      <c r="AM986" s="357"/>
      <c r="AN986" s="357"/>
      <c r="AO986" s="357"/>
      <c r="AP986" s="357"/>
      <c r="AQ986" s="357"/>
    </row>
    <row r="987" spans="1:43" ht="9.75" customHeight="1">
      <c r="A987" s="202"/>
      <c r="B987" s="202"/>
      <c r="C987" s="202"/>
      <c r="D987" s="202"/>
      <c r="E987" s="347"/>
      <c r="F987" s="347"/>
      <c r="G987" s="357"/>
      <c r="H987" s="357"/>
      <c r="I987" s="357"/>
      <c r="J987" s="357"/>
      <c r="K987" s="357"/>
      <c r="L987" s="357"/>
      <c r="M987" s="357"/>
      <c r="N987" s="357"/>
      <c r="O987" s="357"/>
      <c r="P987" s="357"/>
      <c r="Q987" s="357"/>
      <c r="R987" s="357"/>
      <c r="S987" s="357"/>
      <c r="T987" s="357"/>
      <c r="U987" s="357"/>
      <c r="V987" s="357"/>
      <c r="W987" s="357"/>
      <c r="X987" s="357"/>
      <c r="Y987" s="357"/>
      <c r="Z987" s="357"/>
      <c r="AA987" s="357"/>
      <c r="AB987" s="357"/>
      <c r="AC987" s="357"/>
      <c r="AD987" s="357"/>
      <c r="AE987" s="357"/>
      <c r="AF987" s="357"/>
      <c r="AG987" s="357"/>
      <c r="AH987" s="357"/>
      <c r="AI987" s="357"/>
      <c r="AJ987" s="357"/>
      <c r="AK987" s="357"/>
      <c r="AL987" s="357"/>
      <c r="AM987" s="357"/>
      <c r="AN987" s="357"/>
      <c r="AO987" s="357"/>
      <c r="AP987" s="357"/>
      <c r="AQ987" s="357"/>
    </row>
    <row r="988" spans="1:43" ht="9.75" customHeight="1">
      <c r="A988" s="202"/>
      <c r="B988" s="202"/>
      <c r="C988" s="202"/>
      <c r="D988" s="202"/>
      <c r="E988" s="347"/>
      <c r="F988" s="347"/>
      <c r="G988" s="357"/>
      <c r="H988" s="357"/>
      <c r="I988" s="357"/>
      <c r="J988" s="357"/>
      <c r="K988" s="357"/>
      <c r="L988" s="357"/>
      <c r="M988" s="357"/>
      <c r="N988" s="357"/>
      <c r="O988" s="357"/>
      <c r="P988" s="357"/>
      <c r="Q988" s="357"/>
      <c r="R988" s="357"/>
      <c r="S988" s="357"/>
      <c r="T988" s="357"/>
      <c r="U988" s="357"/>
      <c r="V988" s="357"/>
      <c r="W988" s="357"/>
      <c r="X988" s="357"/>
      <c r="Y988" s="357"/>
      <c r="Z988" s="357"/>
      <c r="AA988" s="357"/>
      <c r="AB988" s="357"/>
      <c r="AC988" s="357"/>
      <c r="AD988" s="357"/>
      <c r="AE988" s="357"/>
      <c r="AF988" s="357"/>
      <c r="AG988" s="357"/>
      <c r="AH988" s="357"/>
      <c r="AI988" s="357"/>
      <c r="AJ988" s="357"/>
      <c r="AK988" s="357"/>
      <c r="AL988" s="357"/>
      <c r="AM988" s="357"/>
      <c r="AN988" s="357"/>
      <c r="AO988" s="357"/>
      <c r="AP988" s="357"/>
      <c r="AQ988" s="357"/>
    </row>
    <row r="989" spans="1:43" ht="9.75" customHeight="1">
      <c r="A989" s="202"/>
      <c r="B989" s="202"/>
      <c r="C989" s="202"/>
      <c r="D989" s="202"/>
      <c r="E989" s="347"/>
      <c r="F989" s="347"/>
      <c r="G989" s="357"/>
      <c r="H989" s="357"/>
      <c r="I989" s="357"/>
      <c r="J989" s="357"/>
      <c r="K989" s="357"/>
      <c r="L989" s="357"/>
      <c r="M989" s="357"/>
      <c r="N989" s="357"/>
      <c r="O989" s="357"/>
      <c r="P989" s="357"/>
      <c r="Q989" s="357"/>
      <c r="R989" s="357"/>
      <c r="S989" s="357"/>
      <c r="T989" s="357"/>
      <c r="U989" s="357"/>
      <c r="V989" s="357"/>
      <c r="W989" s="357"/>
      <c r="X989" s="357"/>
      <c r="Y989" s="357"/>
      <c r="Z989" s="357"/>
      <c r="AA989" s="357"/>
      <c r="AB989" s="357"/>
      <c r="AC989" s="357"/>
      <c r="AD989" s="357"/>
      <c r="AE989" s="357"/>
      <c r="AF989" s="357"/>
      <c r="AG989" s="357"/>
      <c r="AH989" s="357"/>
      <c r="AI989" s="357"/>
      <c r="AJ989" s="357"/>
      <c r="AK989" s="357"/>
      <c r="AL989" s="357"/>
      <c r="AM989" s="357"/>
      <c r="AN989" s="357"/>
      <c r="AO989" s="357"/>
      <c r="AP989" s="357"/>
      <c r="AQ989" s="357"/>
    </row>
    <row r="990" spans="1:43" ht="9.75" customHeight="1">
      <c r="A990" s="202"/>
      <c r="B990" s="202"/>
      <c r="C990" s="202"/>
      <c r="D990" s="202"/>
      <c r="E990" s="347"/>
      <c r="F990" s="347"/>
      <c r="G990" s="357"/>
      <c r="H990" s="357"/>
      <c r="I990" s="357"/>
      <c r="J990" s="357"/>
      <c r="K990" s="357"/>
      <c r="L990" s="357"/>
      <c r="M990" s="357"/>
      <c r="N990" s="357"/>
      <c r="O990" s="357"/>
      <c r="P990" s="357"/>
      <c r="Q990" s="357"/>
      <c r="R990" s="357"/>
      <c r="S990" s="357"/>
      <c r="T990" s="357"/>
      <c r="U990" s="357"/>
      <c r="V990" s="357"/>
      <c r="W990" s="357"/>
      <c r="X990" s="357"/>
      <c r="Y990" s="357"/>
      <c r="Z990" s="357"/>
      <c r="AA990" s="357"/>
      <c r="AB990" s="357"/>
      <c r="AC990" s="357"/>
      <c r="AD990" s="357"/>
      <c r="AE990" s="357"/>
      <c r="AF990" s="357"/>
      <c r="AG990" s="357"/>
      <c r="AH990" s="357"/>
      <c r="AI990" s="357"/>
      <c r="AJ990" s="357"/>
      <c r="AK990" s="357"/>
      <c r="AL990" s="357"/>
      <c r="AM990" s="357"/>
      <c r="AN990" s="357"/>
      <c r="AO990" s="357"/>
      <c r="AP990" s="357"/>
      <c r="AQ990" s="357"/>
    </row>
    <row r="991" spans="1:43" ht="9.75" customHeight="1">
      <c r="A991" s="202"/>
      <c r="B991" s="202"/>
      <c r="C991" s="202"/>
      <c r="D991" s="202"/>
      <c r="E991" s="347"/>
      <c r="F991" s="347"/>
      <c r="G991" s="357"/>
      <c r="H991" s="357"/>
      <c r="I991" s="357"/>
      <c r="J991" s="357"/>
      <c r="K991" s="357"/>
      <c r="L991" s="357"/>
      <c r="M991" s="357"/>
      <c r="N991" s="357"/>
      <c r="O991" s="357"/>
      <c r="P991" s="357"/>
      <c r="Q991" s="357"/>
      <c r="R991" s="357"/>
      <c r="S991" s="357"/>
      <c r="T991" s="357"/>
      <c r="U991" s="357"/>
      <c r="V991" s="357"/>
      <c r="W991" s="357"/>
      <c r="X991" s="357"/>
      <c r="Y991" s="357"/>
      <c r="Z991" s="357"/>
      <c r="AA991" s="357"/>
      <c r="AB991" s="357"/>
      <c r="AC991" s="357"/>
      <c r="AD991" s="357"/>
      <c r="AE991" s="357"/>
      <c r="AF991" s="357"/>
      <c r="AG991" s="357"/>
      <c r="AH991" s="357"/>
      <c r="AI991" s="357"/>
      <c r="AJ991" s="357"/>
      <c r="AK991" s="357"/>
      <c r="AL991" s="357"/>
      <c r="AM991" s="357"/>
      <c r="AN991" s="357"/>
      <c r="AO991" s="357"/>
      <c r="AP991" s="357"/>
      <c r="AQ991" s="357"/>
    </row>
    <row r="992" spans="1:43" ht="9.75" customHeight="1">
      <c r="A992" s="202"/>
      <c r="B992" s="202"/>
      <c r="C992" s="202"/>
      <c r="D992" s="202"/>
      <c r="E992" s="347"/>
      <c r="F992" s="347"/>
      <c r="G992" s="357"/>
      <c r="H992" s="357"/>
      <c r="I992" s="357"/>
      <c r="J992" s="357"/>
      <c r="K992" s="357"/>
      <c r="L992" s="357"/>
      <c r="M992" s="357"/>
      <c r="N992" s="357"/>
      <c r="O992" s="357"/>
      <c r="P992" s="357"/>
      <c r="Q992" s="357"/>
      <c r="R992" s="357"/>
      <c r="S992" s="357"/>
      <c r="T992" s="357"/>
      <c r="U992" s="357"/>
      <c r="V992" s="357"/>
      <c r="W992" s="357"/>
      <c r="X992" s="357"/>
      <c r="Y992" s="357"/>
      <c r="Z992" s="357"/>
      <c r="AA992" s="357"/>
      <c r="AB992" s="357"/>
      <c r="AC992" s="357"/>
      <c r="AD992" s="357"/>
      <c r="AE992" s="357"/>
      <c r="AF992" s="357"/>
      <c r="AG992" s="357"/>
      <c r="AH992" s="357"/>
      <c r="AI992" s="357"/>
      <c r="AJ992" s="357"/>
      <c r="AK992" s="357"/>
      <c r="AL992" s="357"/>
      <c r="AM992" s="357"/>
      <c r="AN992" s="357"/>
      <c r="AO992" s="357"/>
      <c r="AP992" s="357"/>
      <c r="AQ992" s="357"/>
    </row>
    <row r="993" spans="1:43" ht="9.75" customHeight="1">
      <c r="A993" s="202"/>
      <c r="B993" s="202"/>
      <c r="C993" s="202"/>
      <c r="D993" s="202"/>
      <c r="E993" s="347"/>
      <c r="F993" s="347"/>
      <c r="G993" s="357"/>
      <c r="H993" s="357"/>
      <c r="I993" s="357"/>
      <c r="J993" s="357"/>
      <c r="K993" s="357"/>
      <c r="L993" s="357"/>
      <c r="M993" s="357"/>
      <c r="N993" s="357"/>
      <c r="O993" s="357"/>
      <c r="P993" s="357"/>
      <c r="Q993" s="357"/>
      <c r="R993" s="357"/>
      <c r="S993" s="357"/>
      <c r="T993" s="357"/>
      <c r="U993" s="357"/>
      <c r="V993" s="357"/>
      <c r="W993" s="357"/>
      <c r="X993" s="357"/>
      <c r="Y993" s="357"/>
      <c r="Z993" s="357"/>
      <c r="AA993" s="357"/>
      <c r="AB993" s="357"/>
      <c r="AC993" s="357"/>
      <c r="AD993" s="357"/>
      <c r="AE993" s="357"/>
      <c r="AF993" s="357"/>
      <c r="AG993" s="357"/>
      <c r="AH993" s="357"/>
      <c r="AI993" s="357"/>
      <c r="AJ993" s="357"/>
      <c r="AK993" s="357"/>
      <c r="AL993" s="357"/>
      <c r="AM993" s="357"/>
      <c r="AN993" s="357"/>
      <c r="AO993" s="357"/>
      <c r="AP993" s="357"/>
      <c r="AQ993" s="357"/>
    </row>
    <row r="994" spans="1:43" ht="9.75" customHeight="1">
      <c r="A994" s="202"/>
      <c r="B994" s="202"/>
      <c r="C994" s="202"/>
      <c r="D994" s="202"/>
      <c r="E994" s="347"/>
      <c r="F994" s="347"/>
      <c r="G994" s="357"/>
      <c r="H994" s="357"/>
      <c r="I994" s="357"/>
      <c r="J994" s="357"/>
      <c r="K994" s="357"/>
      <c r="L994" s="357"/>
      <c r="M994" s="357"/>
      <c r="N994" s="357"/>
      <c r="O994" s="357"/>
      <c r="P994" s="357"/>
      <c r="Q994" s="357"/>
      <c r="R994" s="357"/>
      <c r="S994" s="357"/>
      <c r="T994" s="357"/>
      <c r="U994" s="357"/>
      <c r="V994" s="357"/>
      <c r="W994" s="357"/>
      <c r="X994" s="357"/>
      <c r="Y994" s="357"/>
      <c r="Z994" s="357"/>
      <c r="AA994" s="357"/>
      <c r="AB994" s="357"/>
      <c r="AC994" s="357"/>
      <c r="AD994" s="357"/>
      <c r="AE994" s="357"/>
      <c r="AF994" s="357"/>
      <c r="AG994" s="357"/>
      <c r="AH994" s="357"/>
      <c r="AI994" s="357"/>
      <c r="AJ994" s="357"/>
      <c r="AK994" s="357"/>
      <c r="AL994" s="357"/>
      <c r="AM994" s="357"/>
      <c r="AN994" s="357"/>
      <c r="AO994" s="357"/>
      <c r="AP994" s="357"/>
      <c r="AQ994" s="357"/>
    </row>
    <row r="995" spans="1:43" ht="9.75" customHeight="1">
      <c r="A995" s="202"/>
      <c r="B995" s="202"/>
      <c r="C995" s="202"/>
      <c r="D995" s="202"/>
      <c r="E995" s="347"/>
      <c r="F995" s="347"/>
      <c r="G995" s="357"/>
      <c r="H995" s="357"/>
      <c r="I995" s="357"/>
      <c r="J995" s="357"/>
      <c r="K995" s="357"/>
      <c r="L995" s="357"/>
      <c r="M995" s="357"/>
      <c r="N995" s="357"/>
      <c r="O995" s="357"/>
      <c r="P995" s="357"/>
      <c r="Q995" s="357"/>
      <c r="R995" s="357"/>
      <c r="S995" s="357"/>
      <c r="T995" s="357"/>
      <c r="U995" s="357"/>
      <c r="V995" s="357"/>
      <c r="W995" s="357"/>
      <c r="X995" s="357"/>
      <c r="Y995" s="357"/>
      <c r="Z995" s="357"/>
      <c r="AA995" s="357"/>
      <c r="AB995" s="357"/>
      <c r="AC995" s="357"/>
      <c r="AD995" s="357"/>
      <c r="AE995" s="357"/>
      <c r="AF995" s="357"/>
      <c r="AG995" s="357"/>
      <c r="AH995" s="357"/>
      <c r="AI995" s="357"/>
      <c r="AJ995" s="357"/>
      <c r="AK995" s="357"/>
      <c r="AL995" s="357"/>
      <c r="AM995" s="357"/>
      <c r="AN995" s="357"/>
      <c r="AO995" s="357"/>
      <c r="AP995" s="357"/>
      <c r="AQ995" s="357"/>
    </row>
    <row r="996" spans="1:43" ht="9.75" customHeight="1">
      <c r="A996" s="202"/>
      <c r="B996" s="202"/>
      <c r="C996" s="202"/>
      <c r="D996" s="202"/>
      <c r="E996" s="347"/>
      <c r="F996" s="347"/>
      <c r="G996" s="357"/>
      <c r="H996" s="357"/>
      <c r="I996" s="357"/>
      <c r="J996" s="357"/>
      <c r="K996" s="357"/>
      <c r="L996" s="357"/>
      <c r="M996" s="357"/>
      <c r="N996" s="357"/>
      <c r="O996" s="357"/>
      <c r="P996" s="357"/>
      <c r="Q996" s="357"/>
      <c r="R996" s="357"/>
      <c r="S996" s="357"/>
      <c r="T996" s="357"/>
      <c r="U996" s="357"/>
      <c r="V996" s="357"/>
      <c r="W996" s="357"/>
      <c r="X996" s="357"/>
      <c r="Y996" s="357"/>
      <c r="Z996" s="357"/>
      <c r="AA996" s="357"/>
      <c r="AB996" s="357"/>
      <c r="AC996" s="357"/>
      <c r="AD996" s="357"/>
      <c r="AE996" s="357"/>
      <c r="AF996" s="357"/>
      <c r="AG996" s="357"/>
      <c r="AH996" s="357"/>
      <c r="AI996" s="357"/>
      <c r="AJ996" s="357"/>
      <c r="AK996" s="357"/>
      <c r="AL996" s="357"/>
      <c r="AM996" s="357"/>
      <c r="AN996" s="357"/>
      <c r="AO996" s="357"/>
      <c r="AP996" s="357"/>
      <c r="AQ996" s="357"/>
    </row>
    <row r="997" spans="1:43" ht="9.75" customHeight="1">
      <c r="A997" s="202"/>
      <c r="B997" s="202"/>
      <c r="C997" s="202"/>
      <c r="D997" s="202"/>
      <c r="E997" s="347"/>
      <c r="F997" s="347"/>
      <c r="G997" s="357"/>
      <c r="H997" s="357"/>
      <c r="I997" s="357"/>
      <c r="J997" s="357"/>
      <c r="K997" s="357"/>
      <c r="L997" s="357"/>
      <c r="M997" s="357"/>
      <c r="N997" s="357"/>
      <c r="O997" s="357"/>
      <c r="P997" s="357"/>
      <c r="Q997" s="357"/>
      <c r="R997" s="357"/>
      <c r="S997" s="357"/>
      <c r="T997" s="357"/>
      <c r="U997" s="357"/>
      <c r="V997" s="357"/>
      <c r="W997" s="357"/>
      <c r="X997" s="357"/>
      <c r="Y997" s="357"/>
      <c r="Z997" s="357"/>
      <c r="AA997" s="357"/>
      <c r="AB997" s="357"/>
      <c r="AC997" s="357"/>
      <c r="AD997" s="357"/>
      <c r="AE997" s="357"/>
      <c r="AF997" s="357"/>
      <c r="AG997" s="357"/>
      <c r="AH997" s="357"/>
      <c r="AI997" s="357"/>
      <c r="AJ997" s="357"/>
      <c r="AK997" s="357"/>
      <c r="AL997" s="357"/>
      <c r="AM997" s="357"/>
      <c r="AN997" s="357"/>
      <c r="AO997" s="357"/>
      <c r="AP997" s="357"/>
      <c r="AQ997" s="357"/>
    </row>
    <row r="998" spans="1:43" ht="9.75" customHeight="1">
      <c r="A998" s="202"/>
      <c r="B998" s="202"/>
      <c r="C998" s="202"/>
      <c r="D998" s="202"/>
      <c r="E998" s="347"/>
      <c r="F998" s="347"/>
      <c r="G998" s="357"/>
      <c r="H998" s="357"/>
      <c r="I998" s="357"/>
      <c r="J998" s="357"/>
      <c r="K998" s="357"/>
      <c r="L998" s="357"/>
      <c r="M998" s="357"/>
      <c r="N998" s="357"/>
      <c r="O998" s="357"/>
      <c r="P998" s="357"/>
      <c r="Q998" s="357"/>
      <c r="R998" s="357"/>
      <c r="S998" s="357"/>
      <c r="T998" s="357"/>
      <c r="U998" s="357"/>
      <c r="V998" s="357"/>
      <c r="W998" s="357"/>
      <c r="X998" s="357"/>
      <c r="Y998" s="357"/>
      <c r="Z998" s="357"/>
      <c r="AA998" s="357"/>
      <c r="AB998" s="357"/>
      <c r="AC998" s="357"/>
      <c r="AD998" s="357"/>
      <c r="AE998" s="357"/>
      <c r="AF998" s="357"/>
      <c r="AG998" s="357"/>
      <c r="AH998" s="357"/>
      <c r="AI998" s="357"/>
      <c r="AJ998" s="357"/>
      <c r="AK998" s="357"/>
      <c r="AL998" s="357"/>
      <c r="AM998" s="357"/>
      <c r="AN998" s="357"/>
      <c r="AO998" s="357"/>
      <c r="AP998" s="357"/>
      <c r="AQ998" s="357"/>
    </row>
    <row r="999" spans="1:43" ht="9.75" customHeight="1">
      <c r="A999" s="202"/>
      <c r="B999" s="202"/>
      <c r="C999" s="202"/>
      <c r="D999" s="202"/>
      <c r="E999" s="347"/>
      <c r="F999" s="347"/>
      <c r="G999" s="357"/>
      <c r="H999" s="357"/>
      <c r="I999" s="357"/>
      <c r="J999" s="357"/>
      <c r="K999" s="357"/>
      <c r="L999" s="357"/>
      <c r="M999" s="357"/>
      <c r="N999" s="357"/>
      <c r="O999" s="357"/>
      <c r="P999" s="357"/>
      <c r="Q999" s="357"/>
      <c r="R999" s="357"/>
      <c r="S999" s="357"/>
      <c r="T999" s="357"/>
      <c r="U999" s="357"/>
      <c r="V999" s="357"/>
      <c r="W999" s="357"/>
      <c r="X999" s="357"/>
      <c r="Y999" s="357"/>
      <c r="Z999" s="357"/>
      <c r="AA999" s="357"/>
      <c r="AB999" s="357"/>
      <c r="AC999" s="357"/>
      <c r="AD999" s="357"/>
      <c r="AE999" s="357"/>
      <c r="AF999" s="357"/>
      <c r="AG999" s="357"/>
      <c r="AH999" s="357"/>
      <c r="AI999" s="357"/>
      <c r="AJ999" s="357"/>
      <c r="AK999" s="357"/>
      <c r="AL999" s="357"/>
      <c r="AM999" s="357"/>
      <c r="AN999" s="357"/>
      <c r="AO999" s="357"/>
      <c r="AP999" s="357"/>
      <c r="AQ999" s="357"/>
    </row>
    <row r="1000" spans="1:43" ht="9.75" customHeight="1">
      <c r="A1000" s="202"/>
      <c r="B1000" s="202"/>
      <c r="C1000" s="202"/>
      <c r="D1000" s="202"/>
      <c r="E1000" s="347"/>
      <c r="F1000" s="347"/>
      <c r="G1000" s="357"/>
      <c r="H1000" s="357"/>
      <c r="I1000" s="357"/>
      <c r="J1000" s="357"/>
      <c r="K1000" s="357"/>
      <c r="L1000" s="357"/>
      <c r="M1000" s="357"/>
      <c r="N1000" s="357"/>
      <c r="O1000" s="357"/>
      <c r="P1000" s="357"/>
      <c r="Q1000" s="357"/>
      <c r="R1000" s="357"/>
      <c r="S1000" s="357"/>
      <c r="T1000" s="357"/>
      <c r="U1000" s="357"/>
      <c r="V1000" s="357"/>
      <c r="W1000" s="357"/>
      <c r="X1000" s="357"/>
      <c r="Y1000" s="357"/>
      <c r="Z1000" s="357"/>
      <c r="AA1000" s="357"/>
      <c r="AB1000" s="357"/>
      <c r="AC1000" s="357"/>
      <c r="AD1000" s="357"/>
      <c r="AE1000" s="357"/>
      <c r="AF1000" s="357"/>
      <c r="AG1000" s="357"/>
      <c r="AH1000" s="357"/>
      <c r="AI1000" s="357"/>
      <c r="AJ1000" s="357"/>
      <c r="AK1000" s="357"/>
      <c r="AL1000" s="357"/>
      <c r="AM1000" s="357"/>
      <c r="AN1000" s="357"/>
      <c r="AO1000" s="357"/>
      <c r="AP1000" s="357"/>
      <c r="AQ1000" s="357"/>
    </row>
    <row r="1001" spans="1:43" ht="9.75" customHeight="1">
      <c r="A1001" s="202"/>
      <c r="B1001" s="202"/>
      <c r="C1001" s="202"/>
      <c r="D1001" s="202"/>
      <c r="E1001" s="347"/>
      <c r="F1001" s="347"/>
      <c r="G1001" s="357"/>
      <c r="H1001" s="357"/>
      <c r="I1001" s="357"/>
      <c r="J1001" s="357"/>
      <c r="K1001" s="357"/>
      <c r="L1001" s="357"/>
      <c r="M1001" s="357"/>
      <c r="N1001" s="357"/>
      <c r="O1001" s="357"/>
      <c r="P1001" s="357"/>
      <c r="Q1001" s="357"/>
      <c r="R1001" s="357"/>
      <c r="S1001" s="357"/>
      <c r="T1001" s="357"/>
      <c r="U1001" s="357"/>
      <c r="V1001" s="357"/>
      <c r="W1001" s="357"/>
      <c r="X1001" s="357"/>
      <c r="Y1001" s="357"/>
      <c r="Z1001" s="357"/>
      <c r="AA1001" s="357"/>
      <c r="AB1001" s="357"/>
      <c r="AC1001" s="357"/>
      <c r="AD1001" s="357"/>
      <c r="AE1001" s="357"/>
      <c r="AF1001" s="357"/>
      <c r="AG1001" s="357"/>
      <c r="AH1001" s="357"/>
      <c r="AI1001" s="357"/>
      <c r="AJ1001" s="357"/>
      <c r="AK1001" s="357"/>
      <c r="AL1001" s="357"/>
      <c r="AM1001" s="357"/>
      <c r="AN1001" s="357"/>
      <c r="AO1001" s="357"/>
      <c r="AP1001" s="357"/>
      <c r="AQ1001" s="357"/>
    </row>
    <row r="1002" spans="1:43" ht="9.75" customHeight="1">
      <c r="A1002" s="202"/>
      <c r="B1002" s="202"/>
      <c r="C1002" s="202"/>
      <c r="D1002" s="202"/>
      <c r="E1002" s="347"/>
      <c r="F1002" s="347"/>
      <c r="G1002" s="357"/>
      <c r="H1002" s="357"/>
      <c r="I1002" s="357"/>
      <c r="J1002" s="357"/>
      <c r="K1002" s="357"/>
      <c r="L1002" s="357"/>
      <c r="M1002" s="357"/>
      <c r="N1002" s="357"/>
      <c r="O1002" s="357"/>
      <c r="P1002" s="357"/>
      <c r="Q1002" s="357"/>
      <c r="R1002" s="357"/>
      <c r="S1002" s="357"/>
      <c r="T1002" s="357"/>
      <c r="U1002" s="357"/>
      <c r="V1002" s="357"/>
      <c r="W1002" s="357"/>
      <c r="X1002" s="357"/>
      <c r="Y1002" s="357"/>
      <c r="Z1002" s="357"/>
      <c r="AA1002" s="357"/>
      <c r="AB1002" s="357"/>
      <c r="AC1002" s="357"/>
      <c r="AD1002" s="357"/>
      <c r="AE1002" s="357"/>
      <c r="AF1002" s="357"/>
      <c r="AG1002" s="357"/>
      <c r="AH1002" s="357"/>
      <c r="AI1002" s="357"/>
      <c r="AJ1002" s="357"/>
      <c r="AK1002" s="357"/>
      <c r="AL1002" s="357"/>
      <c r="AM1002" s="357"/>
      <c r="AN1002" s="357"/>
      <c r="AO1002" s="357"/>
      <c r="AP1002" s="357"/>
      <c r="AQ1002" s="357"/>
    </row>
  </sheetData>
  <pageMargins left="0.27569444444444402" right="0.23611111111111099" top="0.31527777777777799" bottom="0.31527777777777799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064A2"/>
  </sheetPr>
  <dimension ref="A1:BF1000"/>
  <sheetViews>
    <sheetView zoomScaleNormal="100" zoomScalePageLayoutView="60" workbookViewId="0"/>
  </sheetViews>
  <sheetFormatPr defaultColWidth="12.5703125" defaultRowHeight="12.75"/>
  <cols>
    <col min="1" max="1" width="1.42578125" customWidth="1"/>
    <col min="2" max="3" width="9.140625" customWidth="1"/>
    <col min="4" max="6" width="5.85546875" customWidth="1"/>
    <col min="7" max="18" width="13.42578125" customWidth="1"/>
    <col min="19" max="19" width="13.28515625" customWidth="1"/>
    <col min="20" max="38" width="13.42578125" customWidth="1"/>
    <col min="39" max="43" width="12.42578125" customWidth="1"/>
    <col min="44" max="44" width="13.42578125" customWidth="1"/>
    <col min="45" max="58" width="9.140625" customWidth="1"/>
  </cols>
  <sheetData>
    <row r="1" spans="1:58" ht="6" customHeight="1">
      <c r="A1" s="50"/>
      <c r="B1" s="395"/>
      <c r="C1" s="50"/>
      <c r="D1" s="50"/>
      <c r="E1" s="50"/>
      <c r="F1" s="50"/>
      <c r="G1" s="50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</row>
    <row r="2" spans="1:58" ht="15.75" customHeight="1">
      <c r="A2" s="50"/>
      <c r="B2" s="52" t="s">
        <v>465</v>
      </c>
      <c r="C2" s="53"/>
      <c r="D2" s="53"/>
      <c r="E2" s="54"/>
      <c r="F2" s="54"/>
      <c r="G2" s="54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</row>
    <row r="3" spans="1:58" ht="12" customHeight="1">
      <c r="A3" s="50"/>
      <c r="B3" s="50"/>
      <c r="C3" s="50"/>
      <c r="D3" s="50"/>
      <c r="E3" s="50"/>
      <c r="F3" s="396"/>
      <c r="G3" s="396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50"/>
    </row>
    <row r="4" spans="1:58" ht="11.25" customHeight="1">
      <c r="A4" s="50"/>
      <c r="B4" s="50"/>
      <c r="C4" s="50"/>
      <c r="D4" s="50"/>
      <c r="E4" s="50"/>
      <c r="F4" s="396"/>
      <c r="G4" s="396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</row>
    <row r="5" spans="1:58" ht="15.75" customHeight="1">
      <c r="A5" s="50"/>
      <c r="B5" s="205" t="s">
        <v>466</v>
      </c>
      <c r="C5" s="205"/>
      <c r="D5" s="206"/>
      <c r="E5" s="204"/>
      <c r="F5" s="204"/>
      <c r="G5" s="204"/>
      <c r="H5" s="204">
        <f>'Premissas Financeiras'!H12</f>
        <v>2024</v>
      </c>
      <c r="I5" s="204">
        <f>'Premissas Financeiras'!I12</f>
        <v>2025</v>
      </c>
      <c r="J5" s="204">
        <f>'Premissas Financeiras'!J12</f>
        <v>2026</v>
      </c>
      <c r="K5" s="204">
        <f>'Premissas Financeiras'!K12</f>
        <v>2027</v>
      </c>
      <c r="L5" s="204">
        <f>'Premissas Financeiras'!L12</f>
        <v>2028</v>
      </c>
      <c r="M5" s="204">
        <f>'Premissas Financeiras'!M12</f>
        <v>2029</v>
      </c>
      <c r="N5" s="204">
        <f>'Premissas Financeiras'!N12</f>
        <v>2030</v>
      </c>
      <c r="O5" s="204">
        <f>'Premissas Financeiras'!O12</f>
        <v>2031</v>
      </c>
      <c r="P5" s="204">
        <f>'Premissas Financeiras'!P12</f>
        <v>2032</v>
      </c>
      <c r="Q5" s="204">
        <f>'Premissas Financeiras'!Q12</f>
        <v>2033</v>
      </c>
      <c r="R5" s="204">
        <f>'Premissas Financeiras'!R12</f>
        <v>2034</v>
      </c>
      <c r="S5" s="204">
        <f>'Premissas Financeiras'!S12</f>
        <v>2035</v>
      </c>
      <c r="T5" s="204">
        <f>'Premissas Financeiras'!T12</f>
        <v>2036</v>
      </c>
      <c r="U5" s="204">
        <f>'Premissas Financeiras'!U12</f>
        <v>2037</v>
      </c>
      <c r="V5" s="204">
        <f>'Premissas Financeiras'!V12</f>
        <v>2038</v>
      </c>
      <c r="W5" s="204">
        <f>'Premissas Financeiras'!W12</f>
        <v>2039</v>
      </c>
      <c r="X5" s="204">
        <f>'Premissas Financeiras'!X12</f>
        <v>2040</v>
      </c>
      <c r="Y5" s="204">
        <f>'Premissas Financeiras'!Y12</f>
        <v>2041</v>
      </c>
      <c r="Z5" s="204">
        <f>'Premissas Financeiras'!Z12</f>
        <v>2042</v>
      </c>
      <c r="AA5" s="204">
        <f>'Premissas Financeiras'!AA12</f>
        <v>2043</v>
      </c>
      <c r="AB5" s="204">
        <f>'Premissas Financeiras'!AB12</f>
        <v>2044</v>
      </c>
      <c r="AC5" s="204">
        <f>'Premissas Financeiras'!AC12</f>
        <v>2045</v>
      </c>
      <c r="AD5" s="204">
        <f>'Premissas Financeiras'!AD12</f>
        <v>2046</v>
      </c>
      <c r="AE5" s="204">
        <f>'Premissas Financeiras'!AE12</f>
        <v>2047</v>
      </c>
      <c r="AF5" s="204">
        <f>'Premissas Financeiras'!AF12</f>
        <v>2048</v>
      </c>
      <c r="AG5" s="204">
        <f>'Premissas Financeiras'!AG12</f>
        <v>2049</v>
      </c>
      <c r="AH5" s="204">
        <f>'Premissas Financeiras'!AH12</f>
        <v>2050</v>
      </c>
      <c r="AI5" s="204">
        <f>'Premissas Financeiras'!AI12</f>
        <v>2051</v>
      </c>
      <c r="AJ5" s="204">
        <f>'Premissas Financeiras'!AJ12</f>
        <v>2052</v>
      </c>
      <c r="AK5" s="204">
        <f>'Premissas Financeiras'!AK12</f>
        <v>2053</v>
      </c>
      <c r="AL5" s="204">
        <f>'Premissas Financeiras'!AL12</f>
        <v>2054</v>
      </c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50"/>
    </row>
    <row r="6" spans="1:58" ht="15.75" customHeight="1">
      <c r="A6" s="50"/>
      <c r="B6" s="205" t="s">
        <v>208</v>
      </c>
      <c r="C6" s="205"/>
      <c r="D6" s="206"/>
      <c r="E6" s="204"/>
      <c r="F6" s="204"/>
      <c r="G6" s="204" t="s">
        <v>377</v>
      </c>
      <c r="H6" s="207">
        <f>'Premissas Financeiras'!H3</f>
        <v>0</v>
      </c>
      <c r="I6" s="207">
        <f>'Premissas Financeiras'!I3</f>
        <v>1</v>
      </c>
      <c r="J6" s="207">
        <f>'Premissas Financeiras'!J3</f>
        <v>2</v>
      </c>
      <c r="K6" s="207">
        <f>'Premissas Financeiras'!K3</f>
        <v>3</v>
      </c>
      <c r="L6" s="207">
        <f>'Premissas Financeiras'!L3</f>
        <v>4</v>
      </c>
      <c r="M6" s="207">
        <f>'Premissas Financeiras'!M3</f>
        <v>5</v>
      </c>
      <c r="N6" s="207">
        <f>'Premissas Financeiras'!N3</f>
        <v>6</v>
      </c>
      <c r="O6" s="207">
        <f>'Premissas Financeiras'!O3</f>
        <v>7</v>
      </c>
      <c r="P6" s="207">
        <f>'Premissas Financeiras'!P3</f>
        <v>8</v>
      </c>
      <c r="Q6" s="207">
        <f>'Premissas Financeiras'!Q3</f>
        <v>9</v>
      </c>
      <c r="R6" s="207">
        <f>'Premissas Financeiras'!R3</f>
        <v>10</v>
      </c>
      <c r="S6" s="207">
        <f>'Premissas Financeiras'!S3</f>
        <v>11</v>
      </c>
      <c r="T6" s="207">
        <f>'Premissas Financeiras'!T3</f>
        <v>12</v>
      </c>
      <c r="U6" s="207">
        <f>'Premissas Financeiras'!U3</f>
        <v>13</v>
      </c>
      <c r="V6" s="207">
        <f>'Premissas Financeiras'!V3</f>
        <v>14</v>
      </c>
      <c r="W6" s="207">
        <f>'Premissas Financeiras'!W3</f>
        <v>15</v>
      </c>
      <c r="X6" s="207">
        <f>'Premissas Financeiras'!X3</f>
        <v>16</v>
      </c>
      <c r="Y6" s="207">
        <f>'Premissas Financeiras'!Y3</f>
        <v>17</v>
      </c>
      <c r="Z6" s="207">
        <f>'Premissas Financeiras'!Z3</f>
        <v>18</v>
      </c>
      <c r="AA6" s="207">
        <f>'Premissas Financeiras'!AA3</f>
        <v>19</v>
      </c>
      <c r="AB6" s="207">
        <f>'Premissas Financeiras'!AB3</f>
        <v>20</v>
      </c>
      <c r="AC6" s="207">
        <f>'Premissas Financeiras'!AC3</f>
        <v>21</v>
      </c>
      <c r="AD6" s="207">
        <f>'Premissas Financeiras'!AD3</f>
        <v>22</v>
      </c>
      <c r="AE6" s="207">
        <f>'Premissas Financeiras'!AE3</f>
        <v>23</v>
      </c>
      <c r="AF6" s="207">
        <f>'Premissas Financeiras'!AF3</f>
        <v>24</v>
      </c>
      <c r="AG6" s="207">
        <f>'Premissas Financeiras'!AG3</f>
        <v>25</v>
      </c>
      <c r="AH6" s="207">
        <f>'Premissas Financeiras'!AH3</f>
        <v>26</v>
      </c>
      <c r="AI6" s="207">
        <f>'Premissas Financeiras'!AI3</f>
        <v>27</v>
      </c>
      <c r="AJ6" s="207">
        <f>'Premissas Financeiras'!AJ3</f>
        <v>28</v>
      </c>
      <c r="AK6" s="207">
        <f>'Premissas Financeiras'!AK3</f>
        <v>29</v>
      </c>
      <c r="AL6" s="207">
        <f>'Premissas Financeiras'!AL3</f>
        <v>30</v>
      </c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50"/>
    </row>
    <row r="7" spans="1:58" ht="9.75" customHeight="1">
      <c r="A7" s="50"/>
      <c r="B7" s="210"/>
      <c r="C7" s="210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50"/>
    </row>
    <row r="8" spans="1:58" ht="15.75" customHeight="1">
      <c r="A8" s="121"/>
      <c r="B8" s="62" t="s">
        <v>467</v>
      </c>
      <c r="C8" s="121"/>
      <c r="D8" s="121"/>
      <c r="E8" s="398"/>
      <c r="F8" s="398"/>
      <c r="G8" s="398">
        <f>SUM(H8:S8)</f>
        <v>649798458.27999997</v>
      </c>
      <c r="H8" s="398">
        <f t="shared" ref="H8:AL8" si="0">SUM(H9)</f>
        <v>0</v>
      </c>
      <c r="I8" s="82">
        <f t="shared" si="0"/>
        <v>17229071.080000002</v>
      </c>
      <c r="J8" s="82">
        <f t="shared" si="0"/>
        <v>0</v>
      </c>
      <c r="K8" s="82">
        <f t="shared" si="0"/>
        <v>0</v>
      </c>
      <c r="L8" s="82">
        <f t="shared" si="0"/>
        <v>79071173.400000006</v>
      </c>
      <c r="M8" s="82">
        <f t="shared" si="0"/>
        <v>79071173.400000006</v>
      </c>
      <c r="N8" s="82">
        <f t="shared" si="0"/>
        <v>79071173.400000006</v>
      </c>
      <c r="O8" s="398">
        <f t="shared" si="0"/>
        <v>79071173.400000006</v>
      </c>
      <c r="P8" s="398">
        <f t="shared" si="0"/>
        <v>79071173.400000006</v>
      </c>
      <c r="Q8" s="398">
        <f t="shared" si="0"/>
        <v>79071173.400000006</v>
      </c>
      <c r="R8" s="398">
        <f t="shared" si="0"/>
        <v>79071173.400000006</v>
      </c>
      <c r="S8" s="398">
        <f t="shared" si="0"/>
        <v>79071173.400000006</v>
      </c>
      <c r="T8" s="398">
        <f t="shared" si="0"/>
        <v>79071173.400000006</v>
      </c>
      <c r="U8" s="398">
        <f t="shared" si="0"/>
        <v>79071173.400000006</v>
      </c>
      <c r="V8" s="398">
        <f t="shared" si="0"/>
        <v>79071173.400000006</v>
      </c>
      <c r="W8" s="398">
        <f t="shared" si="0"/>
        <v>79071173.400000006</v>
      </c>
      <c r="X8" s="398">
        <f t="shared" si="0"/>
        <v>79071173.400000006</v>
      </c>
      <c r="Y8" s="398">
        <f t="shared" si="0"/>
        <v>79071173.400000006</v>
      </c>
      <c r="Z8" s="398">
        <f t="shared" si="0"/>
        <v>79071173.400000006</v>
      </c>
      <c r="AA8" s="398">
        <f t="shared" si="0"/>
        <v>79071173.400000006</v>
      </c>
      <c r="AB8" s="398">
        <f t="shared" si="0"/>
        <v>79071173.400000006</v>
      </c>
      <c r="AC8" s="398">
        <f t="shared" si="0"/>
        <v>79071173.400000006</v>
      </c>
      <c r="AD8" s="398">
        <f t="shared" si="0"/>
        <v>79071173.400000006</v>
      </c>
      <c r="AE8" s="398">
        <f t="shared" si="0"/>
        <v>79071173.400000006</v>
      </c>
      <c r="AF8" s="398">
        <f t="shared" si="0"/>
        <v>79071173.400000006</v>
      </c>
      <c r="AG8" s="398">
        <f t="shared" si="0"/>
        <v>79071173.400000006</v>
      </c>
      <c r="AH8" s="398">
        <f t="shared" si="0"/>
        <v>79071173.400000006</v>
      </c>
      <c r="AI8" s="398">
        <f t="shared" si="0"/>
        <v>79071173.400000006</v>
      </c>
      <c r="AJ8" s="398">
        <f t="shared" si="0"/>
        <v>79071173.400000006</v>
      </c>
      <c r="AK8" s="398">
        <f t="shared" si="0"/>
        <v>79071173.400000006</v>
      </c>
      <c r="AL8" s="398">
        <f t="shared" si="0"/>
        <v>79071173.400000006</v>
      </c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121"/>
    </row>
    <row r="9" spans="1:58" ht="15.75" customHeight="1">
      <c r="A9" s="50"/>
      <c r="B9" s="95" t="s">
        <v>268</v>
      </c>
      <c r="C9" s="50"/>
      <c r="D9" s="50"/>
      <c r="E9" s="399"/>
      <c r="F9" s="399"/>
      <c r="G9" s="399">
        <f>SUM(H9:S9)</f>
        <v>649798458.27999997</v>
      </c>
      <c r="H9" s="399">
        <f>'Premissas Receita'!H13</f>
        <v>0</v>
      </c>
      <c r="I9" s="399">
        <f>'Premissas Receita'!I13</f>
        <v>17229071.080000002</v>
      </c>
      <c r="J9" s="399">
        <f>'Premissas Receita'!J13</f>
        <v>0</v>
      </c>
      <c r="K9" s="399">
        <f>'Premissas Receita'!K13</f>
        <v>0</v>
      </c>
      <c r="L9" s="399">
        <f>'Premissas Receita'!L13</f>
        <v>79071173.400000006</v>
      </c>
      <c r="M9" s="399">
        <f>'Premissas Receita'!M13</f>
        <v>79071173.400000006</v>
      </c>
      <c r="N9" s="399">
        <f>'Premissas Receita'!N13</f>
        <v>79071173.400000006</v>
      </c>
      <c r="O9" s="399">
        <f>'Premissas Receita'!O13</f>
        <v>79071173.400000006</v>
      </c>
      <c r="P9" s="399">
        <f>'Premissas Receita'!P13</f>
        <v>79071173.400000006</v>
      </c>
      <c r="Q9" s="399">
        <f>'Premissas Receita'!Q13</f>
        <v>79071173.400000006</v>
      </c>
      <c r="R9" s="399">
        <f>'Premissas Receita'!R13</f>
        <v>79071173.400000006</v>
      </c>
      <c r="S9" s="399">
        <f>'Premissas Receita'!S13</f>
        <v>79071173.400000006</v>
      </c>
      <c r="T9" s="399">
        <f>'Premissas Receita'!T13</f>
        <v>79071173.400000006</v>
      </c>
      <c r="U9" s="399">
        <f>'Premissas Receita'!U13</f>
        <v>79071173.400000006</v>
      </c>
      <c r="V9" s="399">
        <f>'Premissas Receita'!V13</f>
        <v>79071173.400000006</v>
      </c>
      <c r="W9" s="399">
        <f>'Premissas Receita'!W13</f>
        <v>79071173.400000006</v>
      </c>
      <c r="X9" s="399">
        <f>'Premissas Receita'!X13</f>
        <v>79071173.400000006</v>
      </c>
      <c r="Y9" s="399">
        <f>'Premissas Receita'!Y13</f>
        <v>79071173.400000006</v>
      </c>
      <c r="Z9" s="399">
        <f>'Premissas Receita'!Z13</f>
        <v>79071173.400000006</v>
      </c>
      <c r="AA9" s="399">
        <f>'Premissas Receita'!AA13</f>
        <v>79071173.400000006</v>
      </c>
      <c r="AB9" s="399">
        <f>'Premissas Receita'!AB13</f>
        <v>79071173.400000006</v>
      </c>
      <c r="AC9" s="399">
        <f>'Premissas Receita'!AC13</f>
        <v>79071173.400000006</v>
      </c>
      <c r="AD9" s="399">
        <f>'Premissas Receita'!AD13</f>
        <v>79071173.400000006</v>
      </c>
      <c r="AE9" s="399">
        <f>'Premissas Receita'!AE13</f>
        <v>79071173.400000006</v>
      </c>
      <c r="AF9" s="399">
        <f>'Premissas Receita'!AF13</f>
        <v>79071173.400000006</v>
      </c>
      <c r="AG9" s="399">
        <f>'Premissas Receita'!AG13</f>
        <v>79071173.400000006</v>
      </c>
      <c r="AH9" s="399">
        <f>'Premissas Receita'!AH13</f>
        <v>79071173.400000006</v>
      </c>
      <c r="AI9" s="399">
        <f>'Premissas Receita'!AI13</f>
        <v>79071173.400000006</v>
      </c>
      <c r="AJ9" s="399">
        <f>'Premissas Receita'!AJ13</f>
        <v>79071173.400000006</v>
      </c>
      <c r="AK9" s="399">
        <f>'Premissas Receita'!AK13</f>
        <v>79071173.400000006</v>
      </c>
      <c r="AL9" s="399">
        <f>'Premissas Receita'!AL13</f>
        <v>79071173.400000006</v>
      </c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399"/>
      <c r="BA9" s="399"/>
      <c r="BB9" s="399"/>
      <c r="BC9" s="399"/>
      <c r="BD9" s="399"/>
      <c r="BE9" s="399"/>
      <c r="BF9" s="50"/>
    </row>
    <row r="10" spans="1:58" ht="15.75" customHeight="1">
      <c r="A10" s="50"/>
      <c r="B10" s="95" t="s">
        <v>468</v>
      </c>
      <c r="C10" s="50"/>
      <c r="D10" s="50"/>
      <c r="E10" s="399"/>
      <c r="F10" s="399"/>
      <c r="G10" s="399">
        <f>SUM(H10:S10)</f>
        <v>0</v>
      </c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50"/>
    </row>
    <row r="11" spans="1:58" ht="10.5" customHeight="1">
      <c r="A11" s="50"/>
      <c r="B11" s="50"/>
      <c r="C11" s="50"/>
      <c r="D11" s="50"/>
      <c r="E11" s="399"/>
      <c r="F11" s="398"/>
      <c r="G11" s="398"/>
      <c r="H11" s="400"/>
      <c r="I11" s="400"/>
      <c r="J11" s="399"/>
      <c r="K11" s="399"/>
      <c r="L11" s="74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399"/>
      <c r="AX11" s="399"/>
      <c r="AY11" s="399"/>
      <c r="AZ11" s="399"/>
      <c r="BA11" s="399"/>
      <c r="BB11" s="399"/>
      <c r="BC11" s="399"/>
      <c r="BD11" s="399"/>
      <c r="BE11" s="399"/>
      <c r="BF11" s="50"/>
    </row>
    <row r="12" spans="1:58" ht="15.75" customHeight="1">
      <c r="A12" s="50"/>
      <c r="B12" s="121" t="s">
        <v>469</v>
      </c>
      <c r="C12" s="50"/>
      <c r="D12" s="50"/>
      <c r="E12" s="399"/>
      <c r="F12" s="399"/>
      <c r="G12" s="398">
        <f>SUM(H12:S12)</f>
        <v>-70981637.808899999</v>
      </c>
      <c r="H12" s="398">
        <f t="shared" ref="H12:S12" si="1">SUM(H13:H16)</f>
        <v>-2024</v>
      </c>
      <c r="I12" s="398">
        <f t="shared" si="1"/>
        <v>-2174167.6289000004</v>
      </c>
      <c r="J12" s="398">
        <f t="shared" si="1"/>
        <v>-2026</v>
      </c>
      <c r="K12" s="398">
        <f t="shared" si="1"/>
        <v>-2027</v>
      </c>
      <c r="L12" s="398">
        <f t="shared" si="1"/>
        <v>-8600170.6475000009</v>
      </c>
      <c r="M12" s="398">
        <f t="shared" si="1"/>
        <v>-8600171.6475000009</v>
      </c>
      <c r="N12" s="398">
        <f t="shared" si="1"/>
        <v>-8600172.6475000009</v>
      </c>
      <c r="O12" s="398">
        <f t="shared" si="1"/>
        <v>-8600173.6475000009</v>
      </c>
      <c r="P12" s="398">
        <f t="shared" si="1"/>
        <v>-8600174.6475000009</v>
      </c>
      <c r="Q12" s="398">
        <f t="shared" si="1"/>
        <v>-8600175.6475000009</v>
      </c>
      <c r="R12" s="398">
        <f t="shared" si="1"/>
        <v>-8600176.6475000009</v>
      </c>
      <c r="S12" s="398">
        <f t="shared" si="1"/>
        <v>-8600177.6475000009</v>
      </c>
      <c r="T12" s="398">
        <f t="shared" ref="T12:AL12" si="2">SUM(T13:T14)</f>
        <v>-8598142.6475000009</v>
      </c>
      <c r="U12" s="398">
        <f t="shared" si="2"/>
        <v>-8598142.6475000009</v>
      </c>
      <c r="V12" s="398">
        <f t="shared" si="2"/>
        <v>-8598142.6475000009</v>
      </c>
      <c r="W12" s="398">
        <f t="shared" si="2"/>
        <v>-8598142.6475000009</v>
      </c>
      <c r="X12" s="398">
        <f t="shared" si="2"/>
        <v>-8598142.6475000009</v>
      </c>
      <c r="Y12" s="398">
        <f t="shared" si="2"/>
        <v>-8598142.6475000009</v>
      </c>
      <c r="Z12" s="398">
        <f t="shared" si="2"/>
        <v>-8598142.6475000009</v>
      </c>
      <c r="AA12" s="398">
        <f t="shared" si="2"/>
        <v>-8598142.6475000009</v>
      </c>
      <c r="AB12" s="398">
        <f t="shared" si="2"/>
        <v>-8598142.6475000009</v>
      </c>
      <c r="AC12" s="398">
        <f t="shared" si="2"/>
        <v>-8598142.6475000009</v>
      </c>
      <c r="AD12" s="398">
        <f t="shared" si="2"/>
        <v>-8598142.6475000009</v>
      </c>
      <c r="AE12" s="398">
        <f t="shared" si="2"/>
        <v>-8598142.6475000009</v>
      </c>
      <c r="AF12" s="398">
        <f t="shared" si="2"/>
        <v>-8598142.6475000009</v>
      </c>
      <c r="AG12" s="398">
        <f t="shared" si="2"/>
        <v>-8598142.6475000009</v>
      </c>
      <c r="AH12" s="398">
        <f t="shared" si="2"/>
        <v>-8598142.6475000009</v>
      </c>
      <c r="AI12" s="398">
        <f t="shared" si="2"/>
        <v>-8598142.6475000009</v>
      </c>
      <c r="AJ12" s="398">
        <f t="shared" si="2"/>
        <v>-8598142.6475000009</v>
      </c>
      <c r="AK12" s="398">
        <f t="shared" si="2"/>
        <v>-8598142.6475000009</v>
      </c>
      <c r="AL12" s="398">
        <f t="shared" si="2"/>
        <v>-8598142.6475000009</v>
      </c>
      <c r="AM12" s="386"/>
      <c r="AN12" s="398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  <c r="AY12" s="398"/>
      <c r="AZ12" s="398"/>
      <c r="BA12" s="398"/>
      <c r="BB12" s="398"/>
      <c r="BC12" s="398"/>
      <c r="BD12" s="398"/>
      <c r="BE12" s="398"/>
      <c r="BF12" s="50"/>
    </row>
    <row r="13" spans="1:58" ht="15.75" customHeight="1">
      <c r="A13" s="50"/>
      <c r="B13" s="95" t="s">
        <v>470</v>
      </c>
      <c r="C13" s="50"/>
      <c r="D13" s="50"/>
      <c r="E13" s="399"/>
      <c r="F13" s="399"/>
      <c r="G13" s="399">
        <f>SUM(H13:S13)</f>
        <v>-60106357.390900001</v>
      </c>
      <c r="H13" s="399">
        <f>-Impostos!H14</f>
        <v>0</v>
      </c>
      <c r="I13" s="399">
        <f>-Impostos!I14</f>
        <v>-1593689.0749000001</v>
      </c>
      <c r="J13" s="399">
        <f>-Impostos!J14</f>
        <v>0</v>
      </c>
      <c r="K13" s="399">
        <f>-Impostos!K14</f>
        <v>0</v>
      </c>
      <c r="L13" s="399">
        <f>-Impostos!L14</f>
        <v>-7314083.5395000009</v>
      </c>
      <c r="M13" s="399">
        <f>-Impostos!M14</f>
        <v>-7314083.5395000009</v>
      </c>
      <c r="N13" s="399">
        <f>-Impostos!N14</f>
        <v>-7314083.5395000009</v>
      </c>
      <c r="O13" s="399">
        <f>-Impostos!O14</f>
        <v>-7314083.5395000009</v>
      </c>
      <c r="P13" s="399">
        <f>-Impostos!P14</f>
        <v>-7314083.5395000009</v>
      </c>
      <c r="Q13" s="399">
        <f>-Impostos!Q14</f>
        <v>-7314083.5395000009</v>
      </c>
      <c r="R13" s="399">
        <f>-Impostos!R14</f>
        <v>-7314083.5395000009</v>
      </c>
      <c r="S13" s="399">
        <f>-Impostos!S14</f>
        <v>-7314083.5395000009</v>
      </c>
      <c r="T13" s="399">
        <f>-Impostos!T14</f>
        <v>-7314083.5395000009</v>
      </c>
      <c r="U13" s="399">
        <f>-Impostos!U14</f>
        <v>-7314083.5395000009</v>
      </c>
      <c r="V13" s="399">
        <f>-Impostos!V14</f>
        <v>-7314083.5395000009</v>
      </c>
      <c r="W13" s="399">
        <f>-Impostos!W14</f>
        <v>-7314083.5395000009</v>
      </c>
      <c r="X13" s="399">
        <f>-Impostos!X14</f>
        <v>-7314083.5395000009</v>
      </c>
      <c r="Y13" s="399">
        <f>-Impostos!Y14</f>
        <v>-7314083.5395000009</v>
      </c>
      <c r="Z13" s="399">
        <f>-Impostos!Z14</f>
        <v>-7314083.5395000009</v>
      </c>
      <c r="AA13" s="399">
        <f>-Impostos!AA14</f>
        <v>-7314083.5395000009</v>
      </c>
      <c r="AB13" s="399">
        <f>-Impostos!AB14</f>
        <v>-7314083.5395000009</v>
      </c>
      <c r="AC13" s="399">
        <f>-Impostos!AC14</f>
        <v>-7314083.5395000009</v>
      </c>
      <c r="AD13" s="399">
        <f>-Impostos!AD14</f>
        <v>-7314083.5395000009</v>
      </c>
      <c r="AE13" s="399">
        <f>-Impostos!AE14</f>
        <v>-7314083.5395000009</v>
      </c>
      <c r="AF13" s="399">
        <f>-Impostos!AF14</f>
        <v>-7314083.5395000009</v>
      </c>
      <c r="AG13" s="399">
        <f>-Impostos!AG14</f>
        <v>-7314083.5395000009</v>
      </c>
      <c r="AH13" s="399">
        <f>-Impostos!AH14</f>
        <v>-7314083.5395000009</v>
      </c>
      <c r="AI13" s="399">
        <f>-Impostos!AI14</f>
        <v>-7314083.5395000009</v>
      </c>
      <c r="AJ13" s="399">
        <f>-Impostos!AJ14</f>
        <v>-7314083.5395000009</v>
      </c>
      <c r="AK13" s="399">
        <f>-Impostos!AK14</f>
        <v>-7314083.5395000009</v>
      </c>
      <c r="AL13" s="399">
        <f>-Impostos!AL14</f>
        <v>-7314083.5395000009</v>
      </c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50"/>
    </row>
    <row r="14" spans="1:58" ht="15.75" customHeight="1">
      <c r="A14" s="50"/>
      <c r="B14" s="95" t="s">
        <v>471</v>
      </c>
      <c r="C14" s="50"/>
      <c r="D14" s="50"/>
      <c r="E14" s="399"/>
      <c r="F14" s="399"/>
      <c r="G14" s="399">
        <f>SUM(H14:S14)</f>
        <v>-10850926.418000001</v>
      </c>
      <c r="H14" s="399">
        <f>-Impostos!H16 + Impostos!H18</f>
        <v>0</v>
      </c>
      <c r="I14" s="399">
        <f>-Impostos!I16 + Impostos!I18</f>
        <v>-578453.55400000012</v>
      </c>
      <c r="J14" s="399">
        <f>-Impostos!J16 + Impostos!J18</f>
        <v>0</v>
      </c>
      <c r="K14" s="399">
        <f>-Impostos!K16 - Impostos!K18</f>
        <v>0</v>
      </c>
      <c r="L14" s="399">
        <f>-Impostos!L16 - Impostos!L18</f>
        <v>-1284059.1080000002</v>
      </c>
      <c r="M14" s="399">
        <f>-Impostos!M16 - Impostos!M18</f>
        <v>-1284059.1080000002</v>
      </c>
      <c r="N14" s="399">
        <f>-Impostos!N16 - Impostos!N18</f>
        <v>-1284059.1080000002</v>
      </c>
      <c r="O14" s="399">
        <f>-Impostos!O16 - Impostos!O18</f>
        <v>-1284059.1080000002</v>
      </c>
      <c r="P14" s="399">
        <f>-Impostos!P16 - Impostos!P18</f>
        <v>-1284059.1080000002</v>
      </c>
      <c r="Q14" s="399">
        <f>-Impostos!Q16 - Impostos!Q18</f>
        <v>-1284059.1080000002</v>
      </c>
      <c r="R14" s="399">
        <f>-Impostos!R16 - Impostos!R18</f>
        <v>-1284059.1080000002</v>
      </c>
      <c r="S14" s="399">
        <f>-Impostos!S16 - Impostos!S18</f>
        <v>-1284059.1080000002</v>
      </c>
      <c r="T14" s="399">
        <f>-Impostos!T16</f>
        <v>-1284059.1080000002</v>
      </c>
      <c r="U14" s="399">
        <f>-Impostos!U16</f>
        <v>-1284059.1080000002</v>
      </c>
      <c r="V14" s="399">
        <f>-Impostos!V16</f>
        <v>-1284059.1080000002</v>
      </c>
      <c r="W14" s="399">
        <f>-Impostos!W16</f>
        <v>-1284059.1080000002</v>
      </c>
      <c r="X14" s="399">
        <f>-Impostos!X16</f>
        <v>-1284059.1080000002</v>
      </c>
      <c r="Y14" s="399">
        <f>-Impostos!Y16</f>
        <v>-1284059.1080000002</v>
      </c>
      <c r="Z14" s="399">
        <f>-Impostos!Z16</f>
        <v>-1284059.1080000002</v>
      </c>
      <c r="AA14" s="399">
        <f>-Impostos!AA16</f>
        <v>-1284059.1080000002</v>
      </c>
      <c r="AB14" s="399">
        <f>-Impostos!AB16</f>
        <v>-1284059.1080000002</v>
      </c>
      <c r="AC14" s="399">
        <f>-Impostos!AC16</f>
        <v>-1284059.1080000002</v>
      </c>
      <c r="AD14" s="399">
        <f>-Impostos!AD16</f>
        <v>-1284059.1080000002</v>
      </c>
      <c r="AE14" s="399">
        <f>-Impostos!AE16</f>
        <v>-1284059.1080000002</v>
      </c>
      <c r="AF14" s="399">
        <f>-Impostos!AF16</f>
        <v>-1284059.1080000002</v>
      </c>
      <c r="AG14" s="399">
        <f>-Impostos!AG16</f>
        <v>-1284059.1080000002</v>
      </c>
      <c r="AH14" s="399">
        <f>-Impostos!AH16</f>
        <v>-1284059.1080000002</v>
      </c>
      <c r="AI14" s="399">
        <f>-Impostos!AI16</f>
        <v>-1284059.1080000002</v>
      </c>
      <c r="AJ14" s="399">
        <f>-Impostos!AJ16</f>
        <v>-1284059.1080000002</v>
      </c>
      <c r="AK14" s="399">
        <f>-Impostos!AK16</f>
        <v>-1284059.1080000002</v>
      </c>
      <c r="AL14" s="399">
        <f>-Impostos!AL16</f>
        <v>-1284059.1080000002</v>
      </c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50"/>
    </row>
    <row r="15" spans="1:58" ht="15.75" customHeight="1">
      <c r="A15" s="50"/>
      <c r="B15" s="95" t="s">
        <v>36</v>
      </c>
      <c r="C15" s="50"/>
      <c r="D15" s="50"/>
      <c r="E15" s="399"/>
      <c r="F15" s="399"/>
      <c r="G15" s="399">
        <f>SUM(H15:S15)</f>
        <v>0</v>
      </c>
      <c r="H15" s="399">
        <f>-Impostos!H17 + Impostos!H19</f>
        <v>0</v>
      </c>
      <c r="I15" s="399">
        <f>-Impostos!I17 + Impostos!I19</f>
        <v>0</v>
      </c>
      <c r="J15" s="399">
        <f>-Impostos!J17 + Impostos!J19</f>
        <v>0</v>
      </c>
      <c r="K15" s="399">
        <f>-Impostos!K17 - Impostos!K19</f>
        <v>0</v>
      </c>
      <c r="L15" s="399">
        <f>-Impostos!L17 - Impostos!L19</f>
        <v>0</v>
      </c>
      <c r="M15" s="399">
        <f>-Impostos!M17 - Impostos!M19</f>
        <v>0</v>
      </c>
      <c r="N15" s="399">
        <f>-Impostos!N17 - Impostos!N19</f>
        <v>0</v>
      </c>
      <c r="O15" s="399">
        <f>-Impostos!O17 - Impostos!O19</f>
        <v>0</v>
      </c>
      <c r="P15" s="399">
        <f>-Impostos!P17 - Impostos!P19</f>
        <v>0</v>
      </c>
      <c r="Q15" s="399">
        <f>-Impostos!Q17 - Impostos!Q19</f>
        <v>0</v>
      </c>
      <c r="R15" s="399">
        <f>-Impostos!R17 - Impostos!R19</f>
        <v>0</v>
      </c>
      <c r="S15" s="399">
        <f>-Impostos!S17 - Impostos!S19</f>
        <v>0</v>
      </c>
      <c r="T15" s="399">
        <f>-Impostos!T17</f>
        <v>0</v>
      </c>
      <c r="U15" s="399">
        <f>-Impostos!U17</f>
        <v>0</v>
      </c>
      <c r="V15" s="399">
        <f>-Impostos!V17</f>
        <v>0</v>
      </c>
      <c r="W15" s="399">
        <f>-Impostos!W17</f>
        <v>0</v>
      </c>
      <c r="X15" s="399">
        <f>-Impostos!X17</f>
        <v>0</v>
      </c>
      <c r="Y15" s="399">
        <f>-Impostos!Y17</f>
        <v>0</v>
      </c>
      <c r="Z15" s="399">
        <f>-Impostos!Z17</f>
        <v>0</v>
      </c>
      <c r="AA15" s="399">
        <f>-Impostos!AA17</f>
        <v>0</v>
      </c>
      <c r="AB15" s="399">
        <f>-Impostos!AB17</f>
        <v>0</v>
      </c>
      <c r="AC15" s="399">
        <f>-Impostos!AC17</f>
        <v>0</v>
      </c>
      <c r="AD15" s="399">
        <f>-Impostos!AD17</f>
        <v>0</v>
      </c>
      <c r="AE15" s="399">
        <f>-Impostos!AE17</f>
        <v>0</v>
      </c>
      <c r="AF15" s="399">
        <f>-Impostos!AF17</f>
        <v>0</v>
      </c>
      <c r="AG15" s="399">
        <f>-Impostos!AG17</f>
        <v>0</v>
      </c>
      <c r="AH15" s="399">
        <f>-Impostos!AH17</f>
        <v>0</v>
      </c>
      <c r="AI15" s="399">
        <f>-Impostos!AI17</f>
        <v>0</v>
      </c>
      <c r="AJ15" s="399">
        <f>-Impostos!AJ17</f>
        <v>0</v>
      </c>
      <c r="AK15" s="399">
        <f>-Impostos!AK17</f>
        <v>0</v>
      </c>
      <c r="AL15" s="399">
        <f>-Impostos!AL17</f>
        <v>0</v>
      </c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50"/>
    </row>
    <row r="16" spans="1:58" ht="15.75" customHeight="1">
      <c r="A16" s="50"/>
      <c r="B16" s="95" t="s">
        <v>471</v>
      </c>
      <c r="C16" s="50"/>
      <c r="D16" s="50"/>
      <c r="E16" s="399"/>
      <c r="F16" s="399"/>
      <c r="G16" s="399">
        <f>SUM(H16:S16)</f>
        <v>-24354</v>
      </c>
      <c r="H16" s="399">
        <f>-(Impostos!H18 + Impostos!H20)</f>
        <v>-2024</v>
      </c>
      <c r="I16" s="399">
        <f>-(Impostos!I18 + Impostos!I20)</f>
        <v>-2025</v>
      </c>
      <c r="J16" s="399">
        <f>-(Impostos!J18 + Impostos!J20)</f>
        <v>-2026</v>
      </c>
      <c r="K16" s="399">
        <f>-Impostos!K18 - Impostos!K20</f>
        <v>-2027</v>
      </c>
      <c r="L16" s="399">
        <f>-Impostos!L18 - Impostos!L20</f>
        <v>-2028</v>
      </c>
      <c r="M16" s="399">
        <f>-Impostos!M18 - Impostos!M20</f>
        <v>-2029</v>
      </c>
      <c r="N16" s="399">
        <f>-Impostos!N18 - Impostos!N20</f>
        <v>-2030</v>
      </c>
      <c r="O16" s="399">
        <f>-Impostos!O18 - Impostos!O20</f>
        <v>-2031</v>
      </c>
      <c r="P16" s="399">
        <f>-Impostos!P18 - Impostos!P20</f>
        <v>-2032</v>
      </c>
      <c r="Q16" s="399">
        <f>-Impostos!Q18 - Impostos!Q20</f>
        <v>-2033</v>
      </c>
      <c r="R16" s="399">
        <f>-Impostos!R18 - Impostos!R20</f>
        <v>-2034</v>
      </c>
      <c r="S16" s="399">
        <f>-Impostos!S18 - Impostos!S20</f>
        <v>-2035</v>
      </c>
      <c r="T16" s="399">
        <f>-Impostos!T18</f>
        <v>0</v>
      </c>
      <c r="U16" s="399">
        <f>-Impostos!U18</f>
        <v>0</v>
      </c>
      <c r="V16" s="399">
        <f>-Impostos!V18</f>
        <v>0</v>
      </c>
      <c r="W16" s="399">
        <f>-Impostos!W18</f>
        <v>0</v>
      </c>
      <c r="X16" s="399">
        <f>-Impostos!X18</f>
        <v>0</v>
      </c>
      <c r="Y16" s="399">
        <f>-Impostos!Y18</f>
        <v>0</v>
      </c>
      <c r="Z16" s="399">
        <f>-Impostos!Z18</f>
        <v>0</v>
      </c>
      <c r="AA16" s="399">
        <f>-Impostos!AA18</f>
        <v>0</v>
      </c>
      <c r="AB16" s="399">
        <f>-Impostos!AB18</f>
        <v>0</v>
      </c>
      <c r="AC16" s="399">
        <f>-Impostos!AC18</f>
        <v>0</v>
      </c>
      <c r="AD16" s="399">
        <f>-Impostos!AD18</f>
        <v>0</v>
      </c>
      <c r="AE16" s="399">
        <f>-Impostos!AE18</f>
        <v>0</v>
      </c>
      <c r="AF16" s="399">
        <f>-Impostos!AF18</f>
        <v>0</v>
      </c>
      <c r="AG16" s="399">
        <f>-Impostos!AG18</f>
        <v>0</v>
      </c>
      <c r="AH16" s="399">
        <f>-Impostos!AH18</f>
        <v>0</v>
      </c>
      <c r="AI16" s="399">
        <f>-Impostos!AI18</f>
        <v>0</v>
      </c>
      <c r="AJ16" s="399">
        <f>-Impostos!AJ18</f>
        <v>0</v>
      </c>
      <c r="AK16" s="399">
        <f>-Impostos!AK18</f>
        <v>0</v>
      </c>
      <c r="AL16" s="399">
        <f>-Impostos!AL18</f>
        <v>0</v>
      </c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50"/>
    </row>
    <row r="17" spans="1:58" ht="6" customHeight="1">
      <c r="A17" s="50"/>
      <c r="B17" s="50"/>
      <c r="C17" s="50"/>
      <c r="D17" s="50"/>
      <c r="E17" s="415"/>
      <c r="F17" s="51"/>
      <c r="G17" s="51"/>
      <c r="H17" s="51"/>
      <c r="I17" s="51"/>
      <c r="J17" s="387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0"/>
    </row>
    <row r="18" spans="1:58" ht="15.75" customHeight="1">
      <c r="A18" s="50"/>
      <c r="B18" s="310" t="s">
        <v>472</v>
      </c>
      <c r="C18" s="310"/>
      <c r="D18" s="310"/>
      <c r="E18" s="406"/>
      <c r="F18" s="402"/>
      <c r="G18" s="402">
        <f>SUM(H18:S18)</f>
        <v>578816820.47109997</v>
      </c>
      <c r="H18" s="312">
        <f t="shared" ref="H18:AL18" si="3">H8 + H12</f>
        <v>-2024</v>
      </c>
      <c r="I18" s="312">
        <f t="shared" si="3"/>
        <v>15054903.451100001</v>
      </c>
      <c r="J18" s="312">
        <f t="shared" si="3"/>
        <v>-2026</v>
      </c>
      <c r="K18" s="312">
        <f t="shared" si="3"/>
        <v>-2027</v>
      </c>
      <c r="L18" s="312">
        <f t="shared" si="3"/>
        <v>70471002.752499998</v>
      </c>
      <c r="M18" s="312">
        <f t="shared" si="3"/>
        <v>70471001.752499998</v>
      </c>
      <c r="N18" s="312">
        <f t="shared" si="3"/>
        <v>70471000.752499998</v>
      </c>
      <c r="O18" s="312">
        <f t="shared" si="3"/>
        <v>70470999.752499998</v>
      </c>
      <c r="P18" s="312">
        <f t="shared" si="3"/>
        <v>70470998.752499998</v>
      </c>
      <c r="Q18" s="312">
        <f t="shared" si="3"/>
        <v>70470997.752499998</v>
      </c>
      <c r="R18" s="312">
        <f t="shared" si="3"/>
        <v>70470996.752499998</v>
      </c>
      <c r="S18" s="312">
        <f t="shared" si="3"/>
        <v>70470995.752499998</v>
      </c>
      <c r="T18" s="312">
        <f t="shared" si="3"/>
        <v>70473030.752499998</v>
      </c>
      <c r="U18" s="312">
        <f t="shared" si="3"/>
        <v>70473030.752499998</v>
      </c>
      <c r="V18" s="312">
        <f t="shared" si="3"/>
        <v>70473030.752499998</v>
      </c>
      <c r="W18" s="312">
        <f t="shared" si="3"/>
        <v>70473030.752499998</v>
      </c>
      <c r="X18" s="312">
        <f t="shared" si="3"/>
        <v>70473030.752499998</v>
      </c>
      <c r="Y18" s="312">
        <f t="shared" si="3"/>
        <v>70473030.752499998</v>
      </c>
      <c r="Z18" s="312">
        <f t="shared" si="3"/>
        <v>70473030.752499998</v>
      </c>
      <c r="AA18" s="312">
        <f t="shared" si="3"/>
        <v>70473030.752499998</v>
      </c>
      <c r="AB18" s="312">
        <f t="shared" si="3"/>
        <v>70473030.752499998</v>
      </c>
      <c r="AC18" s="312">
        <f t="shared" si="3"/>
        <v>70473030.752499998</v>
      </c>
      <c r="AD18" s="312">
        <f t="shared" si="3"/>
        <v>70473030.752499998</v>
      </c>
      <c r="AE18" s="312">
        <f t="shared" si="3"/>
        <v>70473030.752499998</v>
      </c>
      <c r="AF18" s="312">
        <f t="shared" si="3"/>
        <v>70473030.752499998</v>
      </c>
      <c r="AG18" s="312">
        <f t="shared" si="3"/>
        <v>70473030.752499998</v>
      </c>
      <c r="AH18" s="312">
        <f t="shared" si="3"/>
        <v>70473030.752499998</v>
      </c>
      <c r="AI18" s="312">
        <f t="shared" si="3"/>
        <v>70473030.752499998</v>
      </c>
      <c r="AJ18" s="312">
        <f t="shared" si="3"/>
        <v>70473030.752499998</v>
      </c>
      <c r="AK18" s="312">
        <f t="shared" si="3"/>
        <v>70473030.752499998</v>
      </c>
      <c r="AL18" s="312">
        <f t="shared" si="3"/>
        <v>70473030.752499998</v>
      </c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50"/>
    </row>
    <row r="19" spans="1:58" ht="11.25" customHeight="1">
      <c r="A19" s="409"/>
      <c r="B19" s="416"/>
      <c r="C19" s="416"/>
      <c r="D19" s="416"/>
      <c r="E19" s="417"/>
      <c r="F19" s="412"/>
      <c r="G19" s="412">
        <f>SUM(H19:S19) +AM19</f>
        <v>578818844.47109997</v>
      </c>
      <c r="H19" s="433"/>
      <c r="I19" s="433">
        <f>I18 / 'Premissas Financeiras'!I5</f>
        <v>15054903.451100001</v>
      </c>
      <c r="J19" s="433">
        <f>J18 / 'Premissas Financeiras'!J5</f>
        <v>-2026</v>
      </c>
      <c r="K19" s="433">
        <f>K18 / 'Premissas Financeiras'!K5</f>
        <v>-2027</v>
      </c>
      <c r="L19" s="433">
        <f>L18 / 'Premissas Financeiras'!L5</f>
        <v>70471002.752499998</v>
      </c>
      <c r="M19" s="433">
        <f>M18 / 'Premissas Financeiras'!M5</f>
        <v>70471001.752499998</v>
      </c>
      <c r="N19" s="433">
        <f>N18 / 'Premissas Financeiras'!N5</f>
        <v>70471000.752499998</v>
      </c>
      <c r="O19" s="433">
        <f>O18 / 'Premissas Financeiras'!O5</f>
        <v>70470999.752499998</v>
      </c>
      <c r="P19" s="433">
        <f>P18 / 'Premissas Financeiras'!P5</f>
        <v>70470998.752499998</v>
      </c>
      <c r="Q19" s="433">
        <f>Q18 / 'Premissas Financeiras'!Q5</f>
        <v>70470997.752499998</v>
      </c>
      <c r="R19" s="433">
        <f>R18 / 'Premissas Financeiras'!R5</f>
        <v>70470996.752499998</v>
      </c>
      <c r="S19" s="433">
        <f>S18 / 'Premissas Financeiras'!S5</f>
        <v>70470995.752499998</v>
      </c>
      <c r="T19" s="433">
        <f>T18 / 'Premissas Financeiras'!T5</f>
        <v>70473030.752499998</v>
      </c>
      <c r="U19" s="433">
        <f>U18 / 'Premissas Financeiras'!U5</f>
        <v>70473030.752499998</v>
      </c>
      <c r="V19" s="433">
        <f>V18 / 'Premissas Financeiras'!V5</f>
        <v>70473030.752499998</v>
      </c>
      <c r="W19" s="433">
        <f>W18 / 'Premissas Financeiras'!W5</f>
        <v>70473030.752499998</v>
      </c>
      <c r="X19" s="433">
        <f>X18 / 'Premissas Financeiras'!X5</f>
        <v>70473030.752499998</v>
      </c>
      <c r="Y19" s="433">
        <f>Y18 / 'Premissas Financeiras'!Y5</f>
        <v>70473030.752499998</v>
      </c>
      <c r="Z19" s="433">
        <f>Z18 / 'Premissas Financeiras'!Z5</f>
        <v>70473030.752499998</v>
      </c>
      <c r="AA19" s="433">
        <f>AA18 / 'Premissas Financeiras'!AA5</f>
        <v>70473030.752499998</v>
      </c>
      <c r="AB19" s="433">
        <f>AB18 / 'Premissas Financeiras'!AB5</f>
        <v>70473030.752499998</v>
      </c>
      <c r="AC19" s="433">
        <f>AC18 / 'Premissas Financeiras'!AC5</f>
        <v>70473030.752499998</v>
      </c>
      <c r="AD19" s="433">
        <f>AD18 / 'Premissas Financeiras'!AD5</f>
        <v>70473030.752499998</v>
      </c>
      <c r="AE19" s="433">
        <f>AE18 / 'Premissas Financeiras'!AE5</f>
        <v>70473030.752499998</v>
      </c>
      <c r="AF19" s="433">
        <f>AF18 / 'Premissas Financeiras'!AF5</f>
        <v>70473030.752499998</v>
      </c>
      <c r="AG19" s="433">
        <f>AG18 / 'Premissas Financeiras'!AG5</f>
        <v>70473030.752499998</v>
      </c>
      <c r="AH19" s="433">
        <f>AH18 / 'Premissas Financeiras'!AH5</f>
        <v>70473030.752499998</v>
      </c>
      <c r="AI19" s="433">
        <f>AI18 / 'Premissas Financeiras'!AI5</f>
        <v>70473030.752499998</v>
      </c>
      <c r="AJ19" s="433">
        <f>AJ18 / 'Premissas Financeiras'!AJ5</f>
        <v>70473030.752499998</v>
      </c>
      <c r="AK19" s="433">
        <f>AK18 / 'Premissas Financeiras'!AK5</f>
        <v>70473030.752499998</v>
      </c>
      <c r="AL19" s="433">
        <f>AL18 / 'Premissas Financeiras'!AL5</f>
        <v>70473030.752499998</v>
      </c>
      <c r="AM19" s="413"/>
      <c r="AN19" s="413"/>
      <c r="AO19" s="413"/>
      <c r="AP19" s="413"/>
      <c r="AQ19" s="413"/>
      <c r="AR19" s="413"/>
      <c r="AS19" s="412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09"/>
    </row>
    <row r="20" spans="1:58" ht="11.25" customHeight="1">
      <c r="A20" s="409"/>
      <c r="B20" s="115" t="s">
        <v>413</v>
      </c>
      <c r="C20" s="115"/>
      <c r="D20" s="436"/>
      <c r="E20" s="436"/>
      <c r="F20" s="436"/>
      <c r="G20" s="366"/>
      <c r="H20" s="444">
        <f>IF('Painel  de Controle'!$E$28="Nominal",IRR(H19:T19),IRR(H18:S18))</f>
        <v>7437.1932702179147</v>
      </c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2"/>
      <c r="AT20" s="412"/>
      <c r="AU20" s="412"/>
      <c r="AV20" s="412"/>
      <c r="AW20" s="412"/>
      <c r="AX20" s="412"/>
      <c r="AY20" s="412"/>
      <c r="AZ20" s="412"/>
      <c r="BA20" s="412"/>
      <c r="BB20" s="412"/>
      <c r="BC20" s="412"/>
      <c r="BD20" s="412"/>
      <c r="BE20" s="412"/>
      <c r="BF20" s="409"/>
    </row>
    <row r="21" spans="1:58" ht="11.25" customHeight="1">
      <c r="A21" s="409"/>
      <c r="B21" s="416"/>
      <c r="C21" s="416"/>
      <c r="D21" s="416"/>
      <c r="E21" s="417"/>
      <c r="F21" s="412"/>
      <c r="G21" s="412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09"/>
    </row>
    <row r="22" spans="1:58" ht="15.75" customHeight="1">
      <c r="A22" s="121"/>
      <c r="B22" s="225" t="s">
        <v>424</v>
      </c>
      <c r="C22" s="121"/>
      <c r="D22" s="121"/>
      <c r="E22" s="226"/>
      <c r="F22" s="398"/>
      <c r="G22" s="398">
        <f>SUM(H22:S22)</f>
        <v>0</v>
      </c>
      <c r="H22" s="399">
        <f>SUM(H23:H26)</f>
        <v>0</v>
      </c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121"/>
    </row>
    <row r="23" spans="1:58" ht="15.75" customHeight="1">
      <c r="A23" s="121"/>
      <c r="B23" s="225" t="s">
        <v>426</v>
      </c>
      <c r="C23" s="121"/>
      <c r="D23" s="121"/>
      <c r="E23" s="226"/>
      <c r="F23" s="398"/>
      <c r="G23" s="399">
        <f>SUM(H23:S23)</f>
        <v>0</v>
      </c>
      <c r="H23" s="399">
        <f>'Premissas Receita'!H19</f>
        <v>0</v>
      </c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121"/>
    </row>
    <row r="24" spans="1:58" ht="15.75" customHeight="1">
      <c r="A24" s="121"/>
      <c r="B24" s="225" t="s">
        <v>427</v>
      </c>
      <c r="C24" s="121"/>
      <c r="D24" s="121"/>
      <c r="E24" s="226"/>
      <c r="F24" s="398"/>
      <c r="G24" s="399">
        <f>SUM(H24:S24)</f>
        <v>0</v>
      </c>
      <c r="H24" s="399">
        <f>-Financiamento!H8</f>
        <v>0</v>
      </c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121"/>
    </row>
    <row r="25" spans="1:58" ht="15.75" customHeight="1">
      <c r="A25" s="121"/>
      <c r="B25" s="225" t="s">
        <v>428</v>
      </c>
      <c r="C25" s="121"/>
      <c r="D25" s="121"/>
      <c r="E25" s="226"/>
      <c r="F25" s="398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121"/>
    </row>
    <row r="26" spans="1:58" ht="15.75" customHeight="1">
      <c r="A26" s="121"/>
      <c r="B26" s="225" t="s">
        <v>429</v>
      </c>
      <c r="C26" s="121"/>
      <c r="D26" s="121"/>
      <c r="E26" s="226"/>
      <c r="F26" s="398"/>
      <c r="G26" s="399">
        <f>SUM(H26:S26)</f>
        <v>0</v>
      </c>
      <c r="H26" s="399">
        <f>-Financiamento!H15</f>
        <v>0</v>
      </c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121"/>
    </row>
    <row r="27" spans="1:58" ht="10.5" customHeight="1">
      <c r="A27" s="121"/>
      <c r="B27" s="225"/>
      <c r="C27" s="121"/>
      <c r="D27" s="121"/>
      <c r="E27" s="226"/>
      <c r="F27" s="398"/>
      <c r="G27" s="398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121"/>
    </row>
    <row r="28" spans="1:58" ht="15.75" customHeight="1">
      <c r="A28" s="50"/>
      <c r="B28" s="310" t="s">
        <v>473</v>
      </c>
      <c r="C28" s="310"/>
      <c r="D28" s="310"/>
      <c r="E28" s="406"/>
      <c r="F28" s="402"/>
      <c r="G28" s="402">
        <f>SUM(H28:S28)</f>
        <v>578816820.47109997</v>
      </c>
      <c r="H28" s="312">
        <f t="shared" ref="H28:AL28" si="4">H18+H22</f>
        <v>-2024</v>
      </c>
      <c r="I28" s="312">
        <f t="shared" si="4"/>
        <v>15054903.451100001</v>
      </c>
      <c r="J28" s="312">
        <f t="shared" si="4"/>
        <v>-2026</v>
      </c>
      <c r="K28" s="312">
        <f t="shared" si="4"/>
        <v>-2027</v>
      </c>
      <c r="L28" s="312">
        <f t="shared" si="4"/>
        <v>70471002.752499998</v>
      </c>
      <c r="M28" s="312">
        <f t="shared" si="4"/>
        <v>70471001.752499998</v>
      </c>
      <c r="N28" s="312">
        <f t="shared" si="4"/>
        <v>70471000.752499998</v>
      </c>
      <c r="O28" s="312">
        <f t="shared" si="4"/>
        <v>70470999.752499998</v>
      </c>
      <c r="P28" s="312">
        <f t="shared" si="4"/>
        <v>70470998.752499998</v>
      </c>
      <c r="Q28" s="312">
        <f t="shared" si="4"/>
        <v>70470997.752499998</v>
      </c>
      <c r="R28" s="312">
        <f t="shared" si="4"/>
        <v>70470996.752499998</v>
      </c>
      <c r="S28" s="312">
        <f t="shared" si="4"/>
        <v>70470995.752499998</v>
      </c>
      <c r="T28" s="312">
        <f t="shared" si="4"/>
        <v>70473030.752499998</v>
      </c>
      <c r="U28" s="312">
        <f t="shared" si="4"/>
        <v>70473030.752499998</v>
      </c>
      <c r="V28" s="312">
        <f t="shared" si="4"/>
        <v>70473030.752499998</v>
      </c>
      <c r="W28" s="312">
        <f t="shared" si="4"/>
        <v>70473030.752499998</v>
      </c>
      <c r="X28" s="312">
        <f t="shared" si="4"/>
        <v>70473030.752499998</v>
      </c>
      <c r="Y28" s="312">
        <f t="shared" si="4"/>
        <v>70473030.752499998</v>
      </c>
      <c r="Z28" s="312">
        <f t="shared" si="4"/>
        <v>70473030.752499998</v>
      </c>
      <c r="AA28" s="312">
        <f t="shared" si="4"/>
        <v>70473030.752499998</v>
      </c>
      <c r="AB28" s="312">
        <f t="shared" si="4"/>
        <v>70473030.752499998</v>
      </c>
      <c r="AC28" s="312">
        <f t="shared" si="4"/>
        <v>70473030.752499998</v>
      </c>
      <c r="AD28" s="312">
        <f t="shared" si="4"/>
        <v>70473030.752499998</v>
      </c>
      <c r="AE28" s="312">
        <f t="shared" si="4"/>
        <v>70473030.752499998</v>
      </c>
      <c r="AF28" s="312">
        <f t="shared" si="4"/>
        <v>70473030.752499998</v>
      </c>
      <c r="AG28" s="312">
        <f t="shared" si="4"/>
        <v>70473030.752499998</v>
      </c>
      <c r="AH28" s="312">
        <f t="shared" si="4"/>
        <v>70473030.752499998</v>
      </c>
      <c r="AI28" s="312">
        <f t="shared" si="4"/>
        <v>70473030.752499998</v>
      </c>
      <c r="AJ28" s="312">
        <f t="shared" si="4"/>
        <v>70473030.752499998</v>
      </c>
      <c r="AK28" s="312">
        <f t="shared" si="4"/>
        <v>70473030.752499998</v>
      </c>
      <c r="AL28" s="312">
        <f t="shared" si="4"/>
        <v>70473030.752499998</v>
      </c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50"/>
    </row>
    <row r="29" spans="1:58" ht="9" customHeight="1">
      <c r="A29" s="50"/>
      <c r="B29" s="121"/>
      <c r="C29" s="121"/>
      <c r="D29" s="121"/>
      <c r="E29" s="226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98"/>
      <c r="BC29" s="398"/>
      <c r="BD29" s="398"/>
      <c r="BE29" s="398"/>
      <c r="BF29" s="50"/>
    </row>
    <row r="30" spans="1:58" ht="15.75" customHeight="1">
      <c r="A30" s="50"/>
      <c r="B30" s="115" t="s">
        <v>474</v>
      </c>
      <c r="C30" s="115"/>
      <c r="D30" s="436"/>
      <c r="E30" s="436"/>
      <c r="F30" s="436"/>
      <c r="G30" s="366"/>
      <c r="H30" s="444">
        <f>IF('Painel  de Controle'!$E$28="Nominal",IRR(H29:T29),IRR(H28:T28))</f>
        <v>7437.1932701872029</v>
      </c>
      <c r="I30" s="50"/>
      <c r="J30" s="50"/>
      <c r="K30" s="50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</row>
    <row r="31" spans="1:58" ht="15.75" hidden="1" customHeight="1">
      <c r="A31" s="50"/>
      <c r="B31" s="210"/>
      <c r="C31" s="210"/>
      <c r="D31" s="211"/>
      <c r="E31" s="212"/>
      <c r="F31" s="212"/>
      <c r="G31" s="212"/>
      <c r="H31" s="212"/>
      <c r="I31" s="212"/>
      <c r="J31" s="212"/>
      <c r="K31" s="212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133"/>
      <c r="AM31" s="297"/>
      <c r="AN31" s="297"/>
      <c r="AO31" s="297"/>
      <c r="AP31" s="297"/>
      <c r="AQ31" s="297"/>
      <c r="AR31" s="297"/>
      <c r="AS31" s="297"/>
      <c r="AT31" s="297"/>
      <c r="AU31" s="297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</row>
    <row r="32" spans="1:58" ht="15.75" hidden="1" customHeight="1">
      <c r="A32" s="50"/>
      <c r="B32" s="50"/>
      <c r="C32" s="50"/>
      <c r="D32" s="50"/>
      <c r="E32" s="50"/>
      <c r="F32" s="50"/>
      <c r="G32" s="50"/>
      <c r="H32" s="399"/>
      <c r="I32" s="399"/>
      <c r="J32" s="399"/>
      <c r="K32" s="399"/>
      <c r="L32" s="399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423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</row>
    <row r="33" spans="1:58" ht="15.75" hidden="1" customHeight="1">
      <c r="A33" s="50"/>
      <c r="B33" s="50"/>
      <c r="C33" s="50"/>
      <c r="D33" s="50"/>
      <c r="E33" s="50"/>
      <c r="F33" s="50"/>
      <c r="G33" s="50"/>
      <c r="H33" s="399"/>
      <c r="I33" s="399"/>
      <c r="J33" s="399"/>
      <c r="K33" s="399"/>
      <c r="L33" s="399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</row>
    <row r="34" spans="1:58" ht="15.75" hidden="1" customHeight="1">
      <c r="A34" s="50"/>
      <c r="B34" s="50"/>
      <c r="C34" s="50"/>
      <c r="D34" s="50"/>
      <c r="E34" s="50"/>
      <c r="F34" s="50"/>
      <c r="G34" s="50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50"/>
    </row>
    <row r="35" spans="1:58" ht="15.75" hidden="1" customHeight="1">
      <c r="A35" s="50"/>
      <c r="B35" s="50"/>
      <c r="C35" s="50"/>
      <c r="D35" s="50"/>
      <c r="E35" s="50"/>
      <c r="F35" s="50"/>
      <c r="G35" s="50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50"/>
    </row>
    <row r="36" spans="1:58" ht="15.75" hidden="1" customHeight="1">
      <c r="A36" s="50"/>
      <c r="B36" s="50"/>
      <c r="C36" s="50"/>
      <c r="D36" s="50"/>
      <c r="E36" s="50"/>
      <c r="F36" s="50"/>
      <c r="G36" s="50"/>
      <c r="H36" s="50"/>
      <c r="I36" s="133"/>
      <c r="J36" s="133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8" ht="15.75" hidden="1" customHeight="1">
      <c r="A37" s="50"/>
      <c r="B37" s="50"/>
      <c r="C37" s="50"/>
      <c r="D37" s="50"/>
      <c r="E37" s="50"/>
      <c r="F37" s="50"/>
      <c r="G37" s="50"/>
      <c r="H37" s="50"/>
      <c r="I37" s="133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58" ht="15.75" hidden="1" customHeight="1">
      <c r="A38" s="50"/>
      <c r="B38" s="50"/>
      <c r="C38" s="50"/>
      <c r="D38" s="50"/>
      <c r="E38" s="50"/>
      <c r="F38" s="50"/>
      <c r="G38" s="50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50"/>
    </row>
    <row r="39" spans="1:58" ht="15.75" hidden="1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</row>
    <row r="40" spans="1:58" ht="15.75" hidden="1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</row>
    <row r="41" spans="1:58" ht="15.75" hidden="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</row>
    <row r="42" spans="1:58" ht="15.75" hidden="1" customHeight="1">
      <c r="A42" s="50"/>
      <c r="B42" s="210"/>
      <c r="C42" s="210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50"/>
    </row>
    <row r="43" spans="1:58" ht="15.75" hidden="1" customHeight="1">
      <c r="A43" s="50"/>
      <c r="B43" s="50"/>
      <c r="C43" s="50"/>
      <c r="D43" s="50"/>
      <c r="E43" s="50"/>
      <c r="F43" s="50"/>
      <c r="G43" s="50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50"/>
    </row>
    <row r="44" spans="1:58" ht="15.75" hidden="1" customHeight="1">
      <c r="A44" s="50"/>
      <c r="B44" s="50"/>
      <c r="C44" s="50"/>
      <c r="D44" s="50"/>
      <c r="E44" s="50"/>
      <c r="F44" s="50"/>
      <c r="G44" s="50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50"/>
    </row>
    <row r="45" spans="1:58" ht="15.75" hidden="1" customHeight="1">
      <c r="A45" s="50"/>
      <c r="B45" s="50"/>
      <c r="C45" s="50"/>
      <c r="D45" s="50"/>
      <c r="E45" s="50"/>
      <c r="F45" s="50"/>
      <c r="G45" s="50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50"/>
    </row>
    <row r="46" spans="1:58" ht="15.75" hidden="1" customHeight="1">
      <c r="A46" s="50"/>
      <c r="B46" s="50"/>
      <c r="C46" s="50"/>
      <c r="D46" s="50"/>
      <c r="E46" s="50"/>
      <c r="F46" s="50"/>
      <c r="G46" s="50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50"/>
    </row>
    <row r="47" spans="1:58" ht="15.75" hidden="1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58" ht="15.75" hidden="1" customHeight="1">
      <c r="A48" s="50"/>
      <c r="B48" s="50"/>
      <c r="C48" s="50"/>
      <c r="D48" s="50"/>
      <c r="E48" s="50"/>
      <c r="F48" s="50"/>
      <c r="G48" s="50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50"/>
    </row>
    <row r="49" spans="1:58" ht="15.75" hidden="1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</row>
    <row r="50" spans="1:58" ht="15.75" hidden="1" customHeight="1">
      <c r="A50" s="121"/>
      <c r="B50" s="394"/>
      <c r="C50" s="121"/>
      <c r="D50" s="121"/>
      <c r="E50" s="398"/>
      <c r="F50" s="398"/>
      <c r="G50" s="398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121"/>
    </row>
    <row r="51" spans="1:58" ht="15.75" hidden="1" customHeight="1">
      <c r="A51" s="50"/>
      <c r="B51" s="121"/>
      <c r="C51" s="50"/>
      <c r="D51" s="50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50"/>
    </row>
    <row r="52" spans="1:58" ht="15.75" hidden="1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</row>
    <row r="53" spans="1:58" ht="15.75" hidden="1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</row>
    <row r="54" spans="1:58" ht="15.75" hidden="1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</row>
    <row r="55" spans="1:58" ht="9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</row>
    <row r="56" spans="1:58" ht="9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58" ht="9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</row>
    <row r="58" spans="1:58" ht="9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</row>
    <row r="59" spans="1:58" ht="9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</row>
    <row r="60" spans="1:58" ht="9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</row>
    <row r="61" spans="1:58" ht="9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</row>
    <row r="62" spans="1:58" ht="9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</row>
    <row r="63" spans="1:58" ht="9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58" ht="9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</row>
    <row r="65" spans="1:58" ht="9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</row>
    <row r="66" spans="1:58" ht="9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</row>
    <row r="67" spans="1:58" ht="9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</row>
    <row r="68" spans="1:58" ht="9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</row>
    <row r="69" spans="1:58" ht="9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</row>
    <row r="70" spans="1:58" ht="9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</row>
    <row r="71" spans="1:58" ht="9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</row>
    <row r="72" spans="1:58" ht="9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</row>
    <row r="73" spans="1:58" ht="9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</row>
    <row r="74" spans="1:58" ht="9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</row>
    <row r="75" spans="1:58" ht="9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</row>
    <row r="76" spans="1:58" ht="9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</row>
    <row r="77" spans="1:58" ht="9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</row>
    <row r="78" spans="1:58" ht="9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</row>
    <row r="79" spans="1:58" ht="9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</row>
    <row r="80" spans="1:58" ht="9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</row>
    <row r="81" spans="1:58" ht="9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</row>
    <row r="82" spans="1:58" ht="9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</row>
    <row r="83" spans="1:58" ht="9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</row>
    <row r="84" spans="1:58" ht="9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</row>
    <row r="85" spans="1:58" ht="9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</row>
    <row r="86" spans="1:58" ht="9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</row>
    <row r="87" spans="1:58" ht="9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</row>
    <row r="88" spans="1:58" ht="9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</row>
    <row r="89" spans="1:58" ht="9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</row>
    <row r="90" spans="1:58" ht="9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</row>
    <row r="91" spans="1:58" ht="9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</row>
    <row r="92" spans="1:58" ht="9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</row>
    <row r="93" spans="1:58" ht="9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</row>
    <row r="94" spans="1:58" ht="9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1:58" ht="9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1:58" ht="9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:58" ht="9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:58" ht="9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:58" ht="9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:58" ht="9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:58" ht="9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1:58" ht="9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1:58" ht="9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1:58" ht="9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1:58" ht="9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1:58" ht="9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1:58" ht="9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1:58" ht="9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1:58" ht="9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1:58" ht="9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1:58" ht="9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1:58" ht="9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1:58" ht="9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1:58" ht="9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1:58" ht="9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1:58" ht="9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1:58" ht="9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1:58" ht="9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1:58" ht="9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1:58" ht="9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1:58" ht="9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1:58" ht="9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1:58" ht="9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1:58" ht="9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1:58" ht="9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1:58" ht="9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1:58" ht="9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1:58" ht="9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1:58" ht="9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1:58" ht="9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1:58" ht="9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1:58" ht="9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1:58" ht="9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1:58" ht="9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1:58" ht="9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1:58" ht="9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1:58" ht="9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1:58" ht="9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1:58" ht="9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1:58" ht="9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1:58" ht="9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1:58" ht="9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1:58" ht="9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1:58" ht="9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1:58" ht="9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1:58" ht="9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1:58" ht="9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1:58" ht="9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1:58" ht="9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1:58" ht="9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1:58" ht="9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1:58" ht="9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1:58" ht="9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1:58" ht="9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1:58" ht="9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1:58" ht="9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1:58" ht="9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1:58" ht="9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1:58" ht="9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1:58" ht="9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1:58" ht="9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1:58" ht="9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1:58" ht="9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1:58" ht="9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1:58" ht="9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1:58" ht="9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1:58" ht="9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1:58" ht="9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1:58" ht="9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1:58" ht="9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1:58" ht="9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1:58" ht="9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1:58" ht="9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1:58" ht="9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1:58" ht="9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1:58" ht="9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1:58" ht="9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</row>
    <row r="178" spans="1:58" ht="9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</row>
    <row r="179" spans="1:58" ht="9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</row>
    <row r="180" spans="1:58" ht="9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</row>
    <row r="181" spans="1:58" ht="9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</row>
    <row r="182" spans="1:58" ht="9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</row>
    <row r="183" spans="1:58" ht="9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</row>
    <row r="184" spans="1:58" ht="9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</row>
    <row r="185" spans="1:58" ht="9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</row>
    <row r="186" spans="1:58" ht="9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</row>
    <row r="187" spans="1:58" ht="9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</row>
    <row r="188" spans="1:58" ht="9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</row>
    <row r="189" spans="1:58" ht="9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</row>
    <row r="190" spans="1:58" ht="9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</row>
    <row r="191" spans="1:58" ht="9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</row>
    <row r="192" spans="1:58" ht="9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</row>
    <row r="193" spans="1:58" ht="9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</row>
    <row r="194" spans="1:58" ht="9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</row>
    <row r="195" spans="1:58" ht="9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</row>
    <row r="196" spans="1:58" ht="9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</row>
    <row r="197" spans="1:58" ht="9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</row>
    <row r="198" spans="1:58" ht="9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</row>
    <row r="199" spans="1:58" ht="9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</row>
    <row r="200" spans="1:58" ht="9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</row>
    <row r="201" spans="1:58" ht="9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</row>
    <row r="202" spans="1:58" ht="9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</row>
    <row r="203" spans="1:58" ht="9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</row>
    <row r="204" spans="1:58" ht="9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</row>
    <row r="205" spans="1:58" ht="9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</row>
    <row r="206" spans="1:58" ht="9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</row>
    <row r="207" spans="1:58" ht="9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</row>
    <row r="208" spans="1:58" ht="9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</row>
    <row r="209" spans="1:58" ht="9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</row>
    <row r="210" spans="1:58" ht="9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</row>
    <row r="211" spans="1:58" ht="9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</row>
    <row r="212" spans="1:58" ht="9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</row>
    <row r="213" spans="1:58" ht="9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</row>
    <row r="214" spans="1:58" ht="9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</row>
    <row r="215" spans="1:58" ht="9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</row>
    <row r="216" spans="1:58" ht="9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</row>
    <row r="217" spans="1:58" ht="9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</row>
    <row r="218" spans="1:58" ht="9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</row>
    <row r="219" spans="1:58" ht="9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</row>
    <row r="220" spans="1:58" ht="9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</row>
    <row r="221" spans="1:58" ht="9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</row>
    <row r="222" spans="1:58" ht="9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</row>
    <row r="223" spans="1:58" ht="9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</row>
    <row r="224" spans="1:58" ht="9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</row>
    <row r="225" spans="1:58" ht="9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</row>
    <row r="226" spans="1:58" ht="9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</row>
    <row r="227" spans="1:58" ht="9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</row>
    <row r="228" spans="1:58" ht="9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</row>
    <row r="229" spans="1:58" ht="9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</row>
    <row r="230" spans="1:58" ht="9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</row>
    <row r="231" spans="1:58" ht="9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</row>
    <row r="232" spans="1:58" ht="9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</row>
    <row r="233" spans="1:58" ht="9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</row>
    <row r="234" spans="1:58" ht="9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</row>
    <row r="235" spans="1:58" ht="9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</row>
    <row r="236" spans="1:58" ht="9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</row>
    <row r="237" spans="1:58" ht="9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</row>
    <row r="238" spans="1:58" ht="9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</row>
    <row r="239" spans="1:58" ht="9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</row>
    <row r="240" spans="1:58" ht="9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</row>
    <row r="241" spans="1:58" ht="9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</row>
    <row r="242" spans="1:58" ht="9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</row>
    <row r="243" spans="1:58" ht="9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</row>
    <row r="244" spans="1:58" ht="9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</row>
    <row r="245" spans="1:58" ht="9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</row>
    <row r="246" spans="1:58" ht="9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</row>
    <row r="247" spans="1:58" ht="9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</row>
    <row r="248" spans="1:58" ht="9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</row>
    <row r="249" spans="1:58" ht="9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</row>
    <row r="250" spans="1:58" ht="9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</row>
    <row r="251" spans="1:58" ht="9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</row>
    <row r="252" spans="1:58" ht="9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</row>
    <row r="253" spans="1:58" ht="9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</row>
    <row r="254" spans="1:58" ht="9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</row>
    <row r="255" spans="1:58" ht="9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</row>
    <row r="256" spans="1:58" ht="9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</row>
    <row r="257" spans="1:58" ht="9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</row>
    <row r="258" spans="1:58" ht="9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</row>
    <row r="259" spans="1:58" ht="9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</row>
    <row r="260" spans="1:58" ht="9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</row>
    <row r="261" spans="1:58" ht="9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</row>
    <row r="262" spans="1:58" ht="9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</row>
    <row r="263" spans="1:58" ht="9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</row>
    <row r="264" spans="1:58" ht="9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</row>
    <row r="265" spans="1:58" ht="9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</row>
    <row r="266" spans="1:58" ht="9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</row>
    <row r="267" spans="1:58" ht="9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</row>
    <row r="268" spans="1:58" ht="9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</row>
    <row r="269" spans="1:58" ht="9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</row>
    <row r="270" spans="1:58" ht="9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</row>
    <row r="271" spans="1:58" ht="9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</row>
    <row r="272" spans="1:58" ht="9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</row>
    <row r="273" spans="1:58" ht="9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</row>
    <row r="274" spans="1:58" ht="9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</row>
    <row r="275" spans="1:58" ht="9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</row>
    <row r="276" spans="1:58" ht="9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</row>
    <row r="277" spans="1:58" ht="9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</row>
    <row r="278" spans="1:58" ht="9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</row>
    <row r="279" spans="1:58" ht="9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</row>
    <row r="280" spans="1:58" ht="9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</row>
    <row r="281" spans="1:58" ht="9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</row>
    <row r="282" spans="1:58" ht="9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</row>
    <row r="283" spans="1:58" ht="9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</row>
    <row r="284" spans="1:58" ht="9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</row>
    <row r="285" spans="1:58" ht="9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</row>
    <row r="286" spans="1:58" ht="9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</row>
    <row r="287" spans="1:58" ht="9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</row>
    <row r="288" spans="1:58" ht="9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</row>
    <row r="289" spans="1:58" ht="9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</row>
    <row r="290" spans="1:58" ht="9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</row>
    <row r="291" spans="1:58" ht="9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</row>
    <row r="292" spans="1:58" ht="9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</row>
    <row r="293" spans="1:58" ht="9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</row>
    <row r="294" spans="1:58" ht="9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</row>
    <row r="295" spans="1:58" ht="9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</row>
    <row r="296" spans="1:58" ht="9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</row>
    <row r="297" spans="1:58" ht="9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</row>
    <row r="298" spans="1:58" ht="9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</row>
    <row r="299" spans="1:58" ht="9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</row>
    <row r="300" spans="1:58" ht="9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</row>
    <row r="301" spans="1:58" ht="9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</row>
    <row r="302" spans="1:58" ht="9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</row>
    <row r="303" spans="1:58" ht="9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</row>
    <row r="304" spans="1:58" ht="9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</row>
    <row r="305" spans="1:58" ht="9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</row>
    <row r="306" spans="1:58" ht="9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</row>
    <row r="307" spans="1:58" ht="9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</row>
    <row r="308" spans="1:58" ht="9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</row>
    <row r="309" spans="1:58" ht="9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</row>
    <row r="310" spans="1:58" ht="9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</row>
    <row r="311" spans="1:58" ht="9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</row>
    <row r="312" spans="1:58" ht="9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</row>
    <row r="313" spans="1:58" ht="9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</row>
    <row r="314" spans="1:58" ht="9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</row>
    <row r="315" spans="1:58" ht="9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</row>
    <row r="316" spans="1:58" ht="9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</row>
    <row r="317" spans="1:58" ht="9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</row>
    <row r="318" spans="1:58" ht="9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</row>
    <row r="319" spans="1:58" ht="9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</row>
    <row r="320" spans="1:58" ht="9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</row>
    <row r="321" spans="1:58" ht="9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</row>
    <row r="322" spans="1:58" ht="9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</row>
    <row r="323" spans="1:58" ht="9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</row>
    <row r="324" spans="1:58" ht="9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</row>
    <row r="325" spans="1:58" ht="9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</row>
    <row r="326" spans="1:58" ht="9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</row>
    <row r="327" spans="1:58" ht="9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</row>
    <row r="328" spans="1:58" ht="9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</row>
    <row r="329" spans="1:58" ht="9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</row>
    <row r="330" spans="1:58" ht="9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</row>
    <row r="331" spans="1:58" ht="9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</row>
    <row r="332" spans="1:58" ht="9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</row>
    <row r="333" spans="1:58" ht="9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</row>
    <row r="334" spans="1:58" ht="9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</row>
    <row r="335" spans="1:58" ht="9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</row>
    <row r="336" spans="1:58" ht="9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</row>
    <row r="337" spans="1:58" ht="9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</row>
    <row r="338" spans="1:58" ht="9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</row>
    <row r="339" spans="1:58" ht="9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</row>
    <row r="340" spans="1:58" ht="9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</row>
    <row r="341" spans="1:58" ht="9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</row>
    <row r="342" spans="1:58" ht="9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</row>
    <row r="343" spans="1:58" ht="9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</row>
    <row r="344" spans="1:58" ht="9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</row>
    <row r="345" spans="1:58" ht="9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</row>
    <row r="346" spans="1:58" ht="9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</row>
    <row r="347" spans="1:58" ht="9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</row>
    <row r="348" spans="1:58" ht="9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</row>
    <row r="349" spans="1:58" ht="9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</row>
    <row r="350" spans="1:58" ht="9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</row>
    <row r="351" spans="1:58" ht="9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</row>
    <row r="352" spans="1:58" ht="9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</row>
    <row r="353" spans="1:58" ht="9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</row>
    <row r="354" spans="1:58" ht="9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</row>
    <row r="355" spans="1:58" ht="9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</row>
    <row r="356" spans="1:58" ht="9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</row>
    <row r="357" spans="1:58" ht="9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</row>
    <row r="358" spans="1:58" ht="9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</row>
    <row r="359" spans="1:58" ht="9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</row>
    <row r="360" spans="1:58" ht="9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</row>
    <row r="361" spans="1:58" ht="9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</row>
    <row r="362" spans="1:58" ht="9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</row>
    <row r="363" spans="1:58" ht="9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</row>
    <row r="364" spans="1:58" ht="9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</row>
    <row r="365" spans="1:58" ht="9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</row>
    <row r="366" spans="1:58" ht="9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</row>
    <row r="367" spans="1:58" ht="9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</row>
    <row r="368" spans="1:58" ht="9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</row>
    <row r="369" spans="1:58" ht="9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</row>
    <row r="370" spans="1:58" ht="9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</row>
    <row r="371" spans="1:58" ht="9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</row>
    <row r="372" spans="1:58" ht="9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</row>
    <row r="373" spans="1:58" ht="9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</row>
    <row r="374" spans="1:58" ht="9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</row>
    <row r="375" spans="1:58" ht="9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</row>
    <row r="376" spans="1:58" ht="9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</row>
    <row r="377" spans="1:58" ht="9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</row>
    <row r="378" spans="1:58" ht="9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</row>
    <row r="379" spans="1:58" ht="9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</row>
    <row r="380" spans="1:58" ht="9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</row>
    <row r="381" spans="1:58" ht="9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</row>
    <row r="382" spans="1:58" ht="9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</row>
    <row r="383" spans="1:58" ht="9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</row>
    <row r="384" spans="1:58" ht="9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</row>
    <row r="385" spans="1:58" ht="9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</row>
    <row r="386" spans="1:58" ht="9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</row>
    <row r="387" spans="1:58" ht="9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</row>
    <row r="388" spans="1:58" ht="9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</row>
    <row r="389" spans="1:58" ht="9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</row>
    <row r="390" spans="1:58" ht="9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</row>
    <row r="391" spans="1:58" ht="9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</row>
    <row r="392" spans="1:58" ht="9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</row>
    <row r="393" spans="1:58" ht="9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</row>
    <row r="394" spans="1:58" ht="9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</row>
    <row r="395" spans="1:58" ht="9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</row>
    <row r="396" spans="1:58" ht="9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</row>
    <row r="397" spans="1:58" ht="9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</row>
    <row r="398" spans="1:58" ht="9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</row>
    <row r="399" spans="1:58" ht="9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</row>
    <row r="400" spans="1:58" ht="9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</row>
    <row r="401" spans="1:58" ht="9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</row>
    <row r="402" spans="1:58" ht="9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</row>
    <row r="403" spans="1:58" ht="9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</row>
    <row r="404" spans="1:58" ht="9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</row>
    <row r="405" spans="1:58" ht="9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</row>
    <row r="406" spans="1:58" ht="9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</row>
    <row r="407" spans="1:58" ht="9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</row>
    <row r="408" spans="1:58" ht="9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</row>
    <row r="409" spans="1:58" ht="9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</row>
    <row r="410" spans="1:58" ht="9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</row>
    <row r="411" spans="1:58" ht="9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</row>
    <row r="412" spans="1:58" ht="9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</row>
    <row r="413" spans="1:58" ht="9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</row>
    <row r="414" spans="1:58" ht="9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</row>
    <row r="415" spans="1:58" ht="9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</row>
    <row r="416" spans="1:58" ht="9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</row>
    <row r="417" spans="1:58" ht="9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</row>
    <row r="418" spans="1:58" ht="9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</row>
    <row r="419" spans="1:58" ht="9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</row>
    <row r="420" spans="1:58" ht="9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</row>
    <row r="421" spans="1:58" ht="9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</row>
    <row r="422" spans="1:58" ht="9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</row>
    <row r="423" spans="1:58" ht="9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</row>
    <row r="424" spans="1:58" ht="9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</row>
    <row r="425" spans="1:58" ht="9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</row>
    <row r="426" spans="1:58" ht="9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</row>
    <row r="427" spans="1:58" ht="9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</row>
    <row r="428" spans="1:58" ht="9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</row>
    <row r="429" spans="1:58" ht="9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</row>
    <row r="430" spans="1:58" ht="9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</row>
    <row r="431" spans="1:58" ht="9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</row>
    <row r="432" spans="1:58" ht="9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</row>
    <row r="433" spans="1:58" ht="9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</row>
    <row r="434" spans="1:58" ht="9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</row>
    <row r="435" spans="1:58" ht="9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</row>
    <row r="436" spans="1:58" ht="9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</row>
    <row r="437" spans="1:58" ht="9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</row>
    <row r="438" spans="1:58" ht="9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</row>
    <row r="439" spans="1:58" ht="9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</row>
    <row r="440" spans="1:58" ht="9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</row>
    <row r="441" spans="1:58" ht="9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</row>
    <row r="442" spans="1:58" ht="9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</row>
    <row r="443" spans="1:58" ht="9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</row>
    <row r="444" spans="1:58" ht="9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</row>
    <row r="445" spans="1:58" ht="9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</row>
    <row r="446" spans="1:58" ht="9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</row>
    <row r="447" spans="1:58" ht="9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</row>
    <row r="448" spans="1:58" ht="9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</row>
    <row r="449" spans="1:58" ht="9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</row>
    <row r="450" spans="1:58" ht="9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</row>
    <row r="451" spans="1:58" ht="9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</row>
    <row r="452" spans="1:58" ht="9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</row>
    <row r="453" spans="1:58" ht="9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</row>
    <row r="454" spans="1:58" ht="9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</row>
    <row r="455" spans="1:58" ht="9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</row>
    <row r="456" spans="1:58" ht="9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</row>
    <row r="457" spans="1:58" ht="9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</row>
    <row r="458" spans="1:58" ht="9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</row>
    <row r="459" spans="1:58" ht="9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</row>
    <row r="460" spans="1:58" ht="9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</row>
    <row r="461" spans="1:58" ht="9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</row>
    <row r="462" spans="1:58" ht="9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</row>
    <row r="463" spans="1:58" ht="9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</row>
    <row r="464" spans="1:58" ht="9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</row>
    <row r="465" spans="1:58" ht="9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</row>
    <row r="466" spans="1:58" ht="9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</row>
    <row r="467" spans="1:58" ht="9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</row>
    <row r="468" spans="1:58" ht="9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</row>
    <row r="469" spans="1:58" ht="9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</row>
    <row r="470" spans="1:58" ht="9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</row>
    <row r="471" spans="1:58" ht="9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</row>
    <row r="472" spans="1:58" ht="9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</row>
    <row r="473" spans="1:58" ht="9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</row>
    <row r="474" spans="1:58" ht="9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</row>
    <row r="475" spans="1:58" ht="9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</row>
    <row r="476" spans="1:58" ht="9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</row>
    <row r="477" spans="1:58" ht="9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</row>
    <row r="478" spans="1:58" ht="9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</row>
    <row r="479" spans="1:58" ht="9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</row>
    <row r="480" spans="1:58" ht="9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</row>
    <row r="481" spans="1:58" ht="9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</row>
    <row r="482" spans="1:58" ht="9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</row>
    <row r="483" spans="1:58" ht="9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</row>
    <row r="484" spans="1:58" ht="9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</row>
    <row r="485" spans="1:58" ht="9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</row>
    <row r="486" spans="1:58" ht="9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</row>
    <row r="487" spans="1:58" ht="9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</row>
    <row r="488" spans="1:58" ht="9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</row>
    <row r="489" spans="1:58" ht="9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</row>
    <row r="490" spans="1:58" ht="9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</row>
    <row r="491" spans="1:58" ht="9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</row>
    <row r="492" spans="1:58" ht="9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</row>
    <row r="493" spans="1:58" ht="9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</row>
    <row r="494" spans="1:58" ht="9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</row>
    <row r="495" spans="1:58" ht="9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</row>
    <row r="496" spans="1:58" ht="9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</row>
    <row r="497" spans="1:58" ht="9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</row>
    <row r="498" spans="1:58" ht="9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</row>
    <row r="499" spans="1:58" ht="9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</row>
    <row r="500" spans="1:58" ht="9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</row>
    <row r="501" spans="1:58" ht="9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</row>
    <row r="502" spans="1:58" ht="9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</row>
    <row r="503" spans="1:58" ht="9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</row>
    <row r="504" spans="1:58" ht="9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</row>
    <row r="505" spans="1:58" ht="9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</row>
    <row r="506" spans="1:58" ht="9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</row>
    <row r="507" spans="1:58" ht="9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</row>
    <row r="508" spans="1:58" ht="9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</row>
    <row r="509" spans="1:58" ht="9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</row>
    <row r="510" spans="1:58" ht="9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</row>
    <row r="511" spans="1:58" ht="9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</row>
    <row r="512" spans="1:58" ht="9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</row>
    <row r="513" spans="1:58" ht="9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</row>
    <row r="514" spans="1:58" ht="9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</row>
    <row r="515" spans="1:58" ht="9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</row>
    <row r="516" spans="1:58" ht="9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</row>
    <row r="517" spans="1:58" ht="9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</row>
    <row r="518" spans="1:58" ht="9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</row>
    <row r="519" spans="1:58" ht="9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</row>
    <row r="520" spans="1:58" ht="9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</row>
    <row r="521" spans="1:58" ht="9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</row>
    <row r="522" spans="1:58" ht="9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</row>
    <row r="523" spans="1:58" ht="9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</row>
    <row r="524" spans="1:58" ht="9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</row>
    <row r="525" spans="1:58" ht="9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</row>
    <row r="526" spans="1:58" ht="9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</row>
    <row r="527" spans="1:58" ht="9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</row>
    <row r="528" spans="1:58" ht="9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</row>
    <row r="529" spans="1:58" ht="9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</row>
    <row r="530" spans="1:58" ht="9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</row>
    <row r="531" spans="1:58" ht="9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</row>
    <row r="532" spans="1:58" ht="9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</row>
    <row r="533" spans="1:58" ht="9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</row>
    <row r="534" spans="1:58" ht="9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</row>
    <row r="535" spans="1:58" ht="9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</row>
    <row r="536" spans="1:58" ht="9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</row>
    <row r="537" spans="1:58" ht="9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</row>
    <row r="538" spans="1:58" ht="9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</row>
    <row r="539" spans="1:58" ht="9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</row>
    <row r="540" spans="1:58" ht="9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</row>
    <row r="541" spans="1:58" ht="9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</row>
    <row r="542" spans="1:58" ht="9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</row>
    <row r="543" spans="1:58" ht="9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</row>
    <row r="544" spans="1:58" ht="9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</row>
    <row r="545" spans="1:58" ht="9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</row>
    <row r="546" spans="1:58" ht="9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</row>
    <row r="547" spans="1:58" ht="9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</row>
    <row r="548" spans="1:58" ht="9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</row>
    <row r="549" spans="1:58" ht="9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</row>
    <row r="550" spans="1:58" ht="9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</row>
    <row r="551" spans="1:58" ht="9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</row>
    <row r="552" spans="1:58" ht="9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</row>
    <row r="553" spans="1:58" ht="9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</row>
    <row r="554" spans="1:58" ht="9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</row>
    <row r="555" spans="1:58" ht="9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</row>
    <row r="556" spans="1:58" ht="9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</row>
    <row r="557" spans="1:58" ht="9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</row>
    <row r="558" spans="1:58" ht="9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</row>
    <row r="559" spans="1:58" ht="9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</row>
    <row r="560" spans="1:58" ht="9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</row>
    <row r="561" spans="1:58" ht="9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</row>
    <row r="562" spans="1:58" ht="9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</row>
    <row r="563" spans="1:58" ht="9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</row>
    <row r="564" spans="1:58" ht="9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</row>
    <row r="565" spans="1:58" ht="9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</row>
    <row r="566" spans="1:58" ht="9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</row>
    <row r="567" spans="1:58" ht="9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</row>
    <row r="568" spans="1:58" ht="9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</row>
    <row r="569" spans="1:58" ht="9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</row>
    <row r="570" spans="1:58" ht="9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</row>
    <row r="571" spans="1:58" ht="9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</row>
    <row r="572" spans="1:58" ht="9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</row>
    <row r="573" spans="1:58" ht="9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</row>
    <row r="574" spans="1:58" ht="9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</row>
    <row r="575" spans="1:58" ht="9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</row>
    <row r="576" spans="1:58" ht="9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</row>
    <row r="577" spans="1:58" ht="9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</row>
    <row r="578" spans="1:58" ht="9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</row>
    <row r="579" spans="1:58" ht="9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</row>
    <row r="580" spans="1:58" ht="9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</row>
    <row r="581" spans="1:58" ht="9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</row>
    <row r="582" spans="1:58" ht="9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</row>
    <row r="583" spans="1:58" ht="9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</row>
    <row r="584" spans="1:58" ht="9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</row>
    <row r="585" spans="1:58" ht="9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</row>
    <row r="586" spans="1:58" ht="9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</row>
    <row r="587" spans="1:58" ht="9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</row>
    <row r="588" spans="1:58" ht="9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</row>
    <row r="589" spans="1:58" ht="9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</row>
    <row r="590" spans="1:58" ht="9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</row>
    <row r="591" spans="1:58" ht="9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</row>
    <row r="592" spans="1:58" ht="9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</row>
    <row r="593" spans="1:58" ht="9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</row>
    <row r="594" spans="1:58" ht="9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</row>
    <row r="595" spans="1:58" ht="9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</row>
    <row r="596" spans="1:58" ht="9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</row>
    <row r="597" spans="1:58" ht="9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</row>
    <row r="598" spans="1:58" ht="9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</row>
    <row r="599" spans="1:58" ht="9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</row>
    <row r="600" spans="1:58" ht="9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</row>
    <row r="601" spans="1:58" ht="9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</row>
    <row r="602" spans="1:58" ht="9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</row>
    <row r="603" spans="1:58" ht="9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</row>
    <row r="604" spans="1:58" ht="9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</row>
    <row r="605" spans="1:58" ht="9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</row>
    <row r="606" spans="1:58" ht="9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</row>
    <row r="607" spans="1:58" ht="9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</row>
    <row r="608" spans="1:58" ht="9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</row>
    <row r="609" spans="1:58" ht="9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</row>
    <row r="610" spans="1:58" ht="9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</row>
    <row r="611" spans="1:58" ht="9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</row>
    <row r="612" spans="1:58" ht="9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</row>
    <row r="613" spans="1:58" ht="9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</row>
    <row r="614" spans="1:58" ht="9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</row>
    <row r="615" spans="1:58" ht="9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</row>
    <row r="616" spans="1:58" ht="9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</row>
    <row r="617" spans="1:58" ht="9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</row>
    <row r="618" spans="1:58" ht="9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</row>
    <row r="619" spans="1:58" ht="9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</row>
    <row r="620" spans="1:58" ht="9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</row>
    <row r="621" spans="1:58" ht="9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</row>
    <row r="622" spans="1:58" ht="9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</row>
    <row r="623" spans="1:58" ht="9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</row>
    <row r="624" spans="1:58" ht="9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</row>
    <row r="625" spans="1:58" ht="9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</row>
    <row r="626" spans="1:58" ht="9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</row>
    <row r="627" spans="1:58" ht="9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</row>
    <row r="628" spans="1:58" ht="9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</row>
    <row r="629" spans="1:58" ht="9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</row>
    <row r="630" spans="1:58" ht="9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</row>
    <row r="631" spans="1:58" ht="9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</row>
    <row r="632" spans="1:58" ht="9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</row>
    <row r="633" spans="1:58" ht="9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</row>
    <row r="634" spans="1:58" ht="9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</row>
    <row r="635" spans="1:58" ht="9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</row>
    <row r="636" spans="1:58" ht="9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0"/>
      <c r="BD636" s="50"/>
      <c r="BE636" s="50"/>
      <c r="BF636" s="50"/>
    </row>
    <row r="637" spans="1:58" ht="9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</row>
    <row r="638" spans="1:58" ht="9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/>
      <c r="BD638" s="50"/>
      <c r="BE638" s="50"/>
      <c r="BF638" s="50"/>
    </row>
    <row r="639" spans="1:58" ht="9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50"/>
      <c r="BB639" s="50"/>
      <c r="BC639" s="50"/>
      <c r="BD639" s="50"/>
      <c r="BE639" s="50"/>
      <c r="BF639" s="50"/>
    </row>
    <row r="640" spans="1:58" ht="9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0"/>
      <c r="BD640" s="50"/>
      <c r="BE640" s="50"/>
      <c r="BF640" s="50"/>
    </row>
    <row r="641" spans="1:58" ht="9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  <c r="BF641" s="50"/>
    </row>
    <row r="642" spans="1:58" ht="9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0"/>
      <c r="BD642" s="50"/>
      <c r="BE642" s="50"/>
      <c r="BF642" s="50"/>
    </row>
    <row r="643" spans="1:58" ht="9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0"/>
      <c r="BD643" s="50"/>
      <c r="BE643" s="50"/>
      <c r="BF643" s="50"/>
    </row>
    <row r="644" spans="1:58" ht="9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0"/>
      <c r="BD644" s="50"/>
      <c r="BE644" s="50"/>
      <c r="BF644" s="50"/>
    </row>
    <row r="645" spans="1:58" ht="9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</row>
    <row r="646" spans="1:58" ht="9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0"/>
      <c r="BD646" s="50"/>
      <c r="BE646" s="50"/>
      <c r="BF646" s="50"/>
    </row>
    <row r="647" spans="1:58" ht="9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  <c r="BF647" s="50"/>
    </row>
    <row r="648" spans="1:58" ht="9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D648" s="50"/>
      <c r="BE648" s="50"/>
      <c r="BF648" s="50"/>
    </row>
    <row r="649" spans="1:58" ht="9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</row>
    <row r="650" spans="1:58" ht="9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D650" s="50"/>
      <c r="BE650" s="50"/>
      <c r="BF650" s="50"/>
    </row>
    <row r="651" spans="1:58" ht="9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  <c r="BF651" s="50"/>
    </row>
    <row r="652" spans="1:58" ht="9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</row>
    <row r="653" spans="1:58" ht="9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D653" s="50"/>
      <c r="BE653" s="50"/>
      <c r="BF653" s="50"/>
    </row>
    <row r="654" spans="1:58" ht="9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D654" s="50"/>
      <c r="BE654" s="50"/>
      <c r="BF654" s="50"/>
    </row>
    <row r="655" spans="1:58" ht="9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D655" s="50"/>
      <c r="BE655" s="50"/>
      <c r="BF655" s="50"/>
    </row>
    <row r="656" spans="1:58" ht="9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0"/>
      <c r="BD656" s="50"/>
      <c r="BE656" s="50"/>
      <c r="BF656" s="50"/>
    </row>
    <row r="657" spans="1:58" ht="9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</row>
    <row r="658" spans="1:58" ht="9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D658" s="50"/>
      <c r="BE658" s="50"/>
      <c r="BF658" s="50"/>
    </row>
    <row r="659" spans="1:58" ht="9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</row>
    <row r="660" spans="1:58" ht="9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</row>
    <row r="661" spans="1:58" ht="9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</row>
    <row r="662" spans="1:58" ht="9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</row>
    <row r="663" spans="1:58" ht="9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</row>
    <row r="664" spans="1:58" ht="9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</row>
    <row r="665" spans="1:58" ht="9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0"/>
      <c r="BD665" s="50"/>
      <c r="BE665" s="50"/>
      <c r="BF665" s="50"/>
    </row>
    <row r="666" spans="1:58" ht="9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0"/>
      <c r="BD666" s="50"/>
      <c r="BE666" s="50"/>
      <c r="BF666" s="50"/>
    </row>
    <row r="667" spans="1:58" ht="9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</row>
    <row r="668" spans="1:58" ht="9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</row>
    <row r="669" spans="1:58" ht="9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F669" s="50"/>
    </row>
    <row r="670" spans="1:58" ht="9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F670" s="50"/>
    </row>
    <row r="671" spans="1:58" ht="9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E671" s="50"/>
      <c r="BF671" s="50"/>
    </row>
    <row r="672" spans="1:58" ht="9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</row>
    <row r="673" spans="1:58" ht="9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</row>
    <row r="674" spans="1:58" ht="9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</row>
    <row r="675" spans="1:58" ht="9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</row>
    <row r="676" spans="1:58" ht="9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0"/>
      <c r="BD676" s="50"/>
      <c r="BE676" s="50"/>
      <c r="BF676" s="50"/>
    </row>
    <row r="677" spans="1:58" ht="9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</row>
    <row r="678" spans="1:58" ht="9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F678" s="50"/>
    </row>
    <row r="679" spans="1:58" ht="9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F679" s="50"/>
    </row>
    <row r="680" spans="1:58" ht="9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</row>
    <row r="681" spans="1:58" ht="9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</row>
    <row r="682" spans="1:58" ht="9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</row>
    <row r="683" spans="1:58" ht="9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</row>
    <row r="684" spans="1:58" ht="9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</row>
    <row r="685" spans="1:58" ht="9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</row>
    <row r="686" spans="1:58" ht="9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</row>
    <row r="687" spans="1:58" ht="9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</row>
    <row r="688" spans="1:58" ht="9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</row>
    <row r="689" spans="1:58" ht="9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</row>
    <row r="690" spans="1:58" ht="9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</row>
    <row r="691" spans="1:58" ht="9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</row>
    <row r="692" spans="1:58" ht="9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</row>
    <row r="693" spans="1:58" ht="9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</row>
    <row r="694" spans="1:58" ht="9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F694" s="50"/>
    </row>
    <row r="695" spans="1:58" ht="9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F695" s="50"/>
    </row>
    <row r="696" spans="1:58" ht="9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F696" s="50"/>
    </row>
    <row r="697" spans="1:58" ht="9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</row>
    <row r="698" spans="1:58" ht="9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</row>
    <row r="699" spans="1:58" ht="9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</row>
    <row r="700" spans="1:58" ht="9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</row>
    <row r="701" spans="1:58" ht="9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</row>
    <row r="702" spans="1:58" ht="9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</row>
    <row r="703" spans="1:58" ht="9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</row>
    <row r="704" spans="1:58" ht="9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</row>
    <row r="705" spans="1:58" ht="9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</row>
    <row r="706" spans="1:58" ht="9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</row>
    <row r="707" spans="1:58" ht="9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</row>
    <row r="708" spans="1:58" ht="9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</row>
    <row r="709" spans="1:58" ht="9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</row>
    <row r="710" spans="1:58" ht="9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F710" s="50"/>
    </row>
    <row r="711" spans="1:58" ht="9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</row>
    <row r="712" spans="1:58" ht="9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F712" s="50"/>
    </row>
    <row r="713" spans="1:58" ht="9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</row>
    <row r="714" spans="1:58" ht="9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F714" s="50"/>
    </row>
    <row r="715" spans="1:58" ht="9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</row>
    <row r="716" spans="1:58" ht="9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F716" s="50"/>
    </row>
    <row r="717" spans="1:58" ht="9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</row>
    <row r="718" spans="1:58" ht="9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</row>
    <row r="719" spans="1:58" ht="9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</row>
    <row r="720" spans="1:58" ht="9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</row>
    <row r="721" spans="1:58" ht="9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</row>
    <row r="722" spans="1:58" ht="9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</row>
    <row r="723" spans="1:58" ht="9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</row>
    <row r="724" spans="1:58" ht="9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</row>
    <row r="725" spans="1:58" ht="9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</row>
    <row r="726" spans="1:58" ht="9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</row>
    <row r="727" spans="1:58" ht="9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</row>
    <row r="728" spans="1:58" ht="9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</row>
    <row r="729" spans="1:58" ht="9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</row>
    <row r="730" spans="1:58" ht="9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F730" s="50"/>
    </row>
    <row r="731" spans="1:58" ht="9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</row>
    <row r="732" spans="1:58" ht="9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</row>
    <row r="733" spans="1:58" ht="9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</row>
    <row r="734" spans="1:58" ht="9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</row>
    <row r="735" spans="1:58" ht="9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</row>
    <row r="736" spans="1:58" ht="9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</row>
    <row r="737" spans="1:58" ht="9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</row>
    <row r="738" spans="1:58" ht="9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</row>
    <row r="739" spans="1:58" ht="9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F739" s="50"/>
    </row>
    <row r="740" spans="1:58" ht="9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</row>
    <row r="741" spans="1:58" ht="9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</row>
    <row r="742" spans="1:58" ht="9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</row>
    <row r="743" spans="1:58" ht="9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F743" s="50"/>
    </row>
    <row r="744" spans="1:58" ht="9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</row>
    <row r="745" spans="1:58" ht="9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</row>
    <row r="746" spans="1:58" ht="9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</row>
    <row r="747" spans="1:58" ht="9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</row>
    <row r="748" spans="1:58" ht="9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</row>
    <row r="749" spans="1:58" ht="9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</row>
    <row r="750" spans="1:58" ht="9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</row>
    <row r="751" spans="1:58" ht="9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</row>
    <row r="752" spans="1:58" ht="9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</row>
    <row r="753" spans="1:58" ht="9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</row>
    <row r="754" spans="1:58" ht="9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</row>
    <row r="755" spans="1:58" ht="9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F755" s="50"/>
    </row>
    <row r="756" spans="1:58" ht="9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</row>
    <row r="757" spans="1:58" ht="9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</row>
    <row r="758" spans="1:58" ht="9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0"/>
      <c r="BD758" s="50"/>
      <c r="BE758" s="50"/>
      <c r="BF758" s="50"/>
    </row>
    <row r="759" spans="1:58" ht="9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</row>
    <row r="760" spans="1:58" ht="9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</row>
    <row r="761" spans="1:58" ht="9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F761" s="50"/>
    </row>
    <row r="762" spans="1:58" ht="9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</row>
    <row r="763" spans="1:58" ht="9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</row>
    <row r="764" spans="1:58" ht="9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0"/>
      <c r="BD764" s="50"/>
      <c r="BE764" s="50"/>
      <c r="BF764" s="50"/>
    </row>
    <row r="765" spans="1:58" ht="9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</row>
    <row r="766" spans="1:58" ht="9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F766" s="50"/>
    </row>
    <row r="767" spans="1:58" ht="9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</row>
    <row r="768" spans="1:58" ht="9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0"/>
      <c r="BD768" s="50"/>
      <c r="BE768" s="50"/>
      <c r="BF768" s="50"/>
    </row>
    <row r="769" spans="1:58" ht="9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</row>
    <row r="770" spans="1:58" ht="9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</row>
    <row r="771" spans="1:58" ht="9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</row>
    <row r="772" spans="1:58" ht="9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</row>
    <row r="773" spans="1:58" ht="9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</row>
    <row r="774" spans="1:58" ht="9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</row>
    <row r="775" spans="1:58" ht="9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</row>
    <row r="776" spans="1:58" ht="9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</row>
    <row r="777" spans="1:58" ht="9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</row>
    <row r="778" spans="1:58" ht="9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</row>
    <row r="779" spans="1:58" ht="9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</row>
    <row r="780" spans="1:58" ht="9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</row>
    <row r="781" spans="1:58" ht="9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</row>
    <row r="782" spans="1:58" ht="9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</row>
    <row r="783" spans="1:58" ht="9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</row>
    <row r="784" spans="1:58" ht="9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0"/>
      <c r="BD784" s="50"/>
      <c r="BE784" s="50"/>
      <c r="BF784" s="50"/>
    </row>
    <row r="785" spans="1:58" ht="9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</row>
    <row r="786" spans="1:58" ht="9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</row>
    <row r="787" spans="1:58" ht="9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</row>
    <row r="788" spans="1:58" ht="9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</row>
    <row r="789" spans="1:58" ht="9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</row>
    <row r="790" spans="1:58" ht="9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0"/>
      <c r="BD790" s="50"/>
      <c r="BE790" s="50"/>
      <c r="BF790" s="50"/>
    </row>
    <row r="791" spans="1:58" ht="9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</row>
    <row r="792" spans="1:58" ht="9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</row>
    <row r="793" spans="1:58" ht="9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</row>
    <row r="794" spans="1:58" ht="9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</row>
    <row r="795" spans="1:58" ht="9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</row>
    <row r="796" spans="1:58" ht="9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</row>
    <row r="797" spans="1:58" ht="9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</row>
    <row r="798" spans="1:58" ht="9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</row>
    <row r="799" spans="1:58" ht="9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</row>
    <row r="800" spans="1:58" ht="9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0"/>
      <c r="BD800" s="50"/>
      <c r="BE800" s="50"/>
      <c r="BF800" s="50"/>
    </row>
    <row r="801" spans="1:58" ht="9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</row>
    <row r="802" spans="1:58" ht="9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0"/>
      <c r="BD802" s="50"/>
      <c r="BE802" s="50"/>
      <c r="BF802" s="50"/>
    </row>
    <row r="803" spans="1:58" ht="9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</row>
    <row r="804" spans="1:58" ht="9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0"/>
      <c r="BD804" s="50"/>
      <c r="BE804" s="50"/>
      <c r="BF804" s="50"/>
    </row>
    <row r="805" spans="1:58" ht="9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</row>
    <row r="806" spans="1:58" ht="9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</row>
    <row r="807" spans="1:58" ht="9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</row>
    <row r="808" spans="1:58" ht="9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</row>
    <row r="809" spans="1:58" ht="9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</row>
    <row r="810" spans="1:58" ht="9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0"/>
      <c r="BD810" s="50"/>
      <c r="BE810" s="50"/>
      <c r="BF810" s="50"/>
    </row>
    <row r="811" spans="1:58" ht="9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</row>
    <row r="812" spans="1:58" ht="9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</row>
    <row r="813" spans="1:58" ht="9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</row>
    <row r="814" spans="1:58" ht="9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</row>
    <row r="815" spans="1:58" ht="9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  <c r="BF815" s="50"/>
    </row>
    <row r="816" spans="1:58" ht="9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</row>
    <row r="817" spans="1:58" ht="9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</row>
    <row r="818" spans="1:58" ht="9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</row>
    <row r="819" spans="1:58" ht="9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</row>
    <row r="820" spans="1:58" ht="9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</row>
    <row r="821" spans="1:58" ht="9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</row>
    <row r="822" spans="1:58" ht="9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</row>
    <row r="823" spans="1:58" ht="9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</row>
    <row r="824" spans="1:58" ht="9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</row>
    <row r="825" spans="1:58" ht="9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0"/>
      <c r="BD825" s="50"/>
      <c r="BE825" s="50"/>
      <c r="BF825" s="50"/>
    </row>
    <row r="826" spans="1:58" ht="9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</row>
    <row r="827" spans="1:58" ht="9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</row>
    <row r="828" spans="1:58" ht="9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0"/>
      <c r="BD828" s="50"/>
      <c r="BE828" s="50"/>
      <c r="BF828" s="50"/>
    </row>
    <row r="829" spans="1:58" ht="9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</row>
    <row r="830" spans="1:58" ht="9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</row>
    <row r="831" spans="1:58" ht="9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0"/>
      <c r="BD831" s="50"/>
      <c r="BE831" s="50"/>
      <c r="BF831" s="50"/>
    </row>
    <row r="832" spans="1:58" ht="9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</row>
    <row r="833" spans="1:58" ht="9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</row>
    <row r="834" spans="1:58" ht="9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</row>
    <row r="835" spans="1:58" ht="9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</row>
    <row r="836" spans="1:58" ht="9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</row>
    <row r="837" spans="1:58" ht="9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</row>
    <row r="838" spans="1:58" ht="9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</row>
    <row r="839" spans="1:58" ht="9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</row>
    <row r="840" spans="1:58" ht="9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</row>
    <row r="841" spans="1:58" ht="9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</row>
    <row r="842" spans="1:58" ht="9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</row>
    <row r="843" spans="1:58" ht="9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0"/>
      <c r="BD843" s="50"/>
      <c r="BE843" s="50"/>
      <c r="BF843" s="50"/>
    </row>
    <row r="844" spans="1:58" ht="9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0"/>
      <c r="BD844" s="50"/>
      <c r="BE844" s="50"/>
      <c r="BF844" s="50"/>
    </row>
    <row r="845" spans="1:58" ht="9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0"/>
      <c r="BD845" s="50"/>
      <c r="BE845" s="50"/>
      <c r="BF845" s="50"/>
    </row>
    <row r="846" spans="1:58" ht="9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0"/>
      <c r="BD846" s="50"/>
      <c r="BE846" s="50"/>
      <c r="BF846" s="50"/>
    </row>
    <row r="847" spans="1:58" ht="9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</row>
    <row r="848" spans="1:58" ht="9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</row>
    <row r="849" spans="1:58" ht="9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</row>
    <row r="850" spans="1:58" ht="9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</row>
    <row r="851" spans="1:58" ht="9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</row>
    <row r="852" spans="1:58" ht="9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</row>
    <row r="853" spans="1:58" ht="9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</row>
    <row r="854" spans="1:58" ht="9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</row>
    <row r="855" spans="1:58" ht="9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</row>
    <row r="856" spans="1:58" ht="9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</row>
    <row r="857" spans="1:58" ht="9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</row>
    <row r="858" spans="1:58" ht="9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</row>
    <row r="859" spans="1:58" ht="9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</row>
    <row r="860" spans="1:58" ht="9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</row>
    <row r="861" spans="1:58" ht="9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</row>
    <row r="862" spans="1:58" ht="9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</row>
    <row r="863" spans="1:58" ht="9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</row>
    <row r="864" spans="1:58" ht="9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</row>
    <row r="865" spans="1:58" ht="9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</row>
    <row r="866" spans="1:58" ht="9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</row>
    <row r="867" spans="1:58" ht="9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</row>
    <row r="868" spans="1:58" ht="9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0"/>
      <c r="BD868" s="50"/>
      <c r="BE868" s="50"/>
      <c r="BF868" s="50"/>
    </row>
    <row r="869" spans="1:58" ht="9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0"/>
      <c r="BD869" s="50"/>
      <c r="BE869" s="50"/>
      <c r="BF869" s="50"/>
    </row>
    <row r="870" spans="1:58" ht="9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</row>
    <row r="871" spans="1:58" ht="9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</row>
    <row r="872" spans="1:58" ht="9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</row>
    <row r="873" spans="1:58" ht="9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</row>
    <row r="874" spans="1:58" ht="9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</row>
    <row r="875" spans="1:58" ht="9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</row>
    <row r="876" spans="1:58" ht="9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</row>
    <row r="877" spans="1:58" ht="9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</row>
    <row r="878" spans="1:58" ht="9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</row>
    <row r="879" spans="1:58" ht="9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</row>
    <row r="880" spans="1:58" ht="9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</row>
    <row r="881" spans="1:58" ht="9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</row>
    <row r="882" spans="1:58" ht="9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</row>
    <row r="883" spans="1:58" ht="9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</row>
    <row r="884" spans="1:58" ht="9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</row>
    <row r="885" spans="1:58" ht="9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</row>
    <row r="886" spans="1:58" ht="9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</row>
    <row r="887" spans="1:58" ht="9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</row>
    <row r="888" spans="1:58" ht="9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</row>
    <row r="889" spans="1:58" ht="9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  <c r="BF889" s="50"/>
    </row>
    <row r="890" spans="1:58" ht="9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0"/>
      <c r="BD890" s="50"/>
      <c r="BE890" s="50"/>
      <c r="BF890" s="50"/>
    </row>
    <row r="891" spans="1:58" ht="9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0"/>
      <c r="AX891" s="50"/>
      <c r="AY891" s="50"/>
      <c r="AZ891" s="50"/>
      <c r="BA891" s="50"/>
      <c r="BB891" s="50"/>
      <c r="BC891" s="50"/>
      <c r="BD891" s="50"/>
      <c r="BE891" s="50"/>
      <c r="BF891" s="50"/>
    </row>
    <row r="892" spans="1:58" ht="9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</row>
    <row r="893" spans="1:58" ht="9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</row>
    <row r="894" spans="1:58" ht="9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</row>
    <row r="895" spans="1:58" ht="9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</row>
    <row r="896" spans="1:58" ht="9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</row>
    <row r="897" spans="1:58" ht="9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</row>
    <row r="898" spans="1:58" ht="9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</row>
    <row r="899" spans="1:58" ht="9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</row>
    <row r="900" spans="1:58" ht="9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</row>
    <row r="901" spans="1:58" ht="9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</row>
    <row r="902" spans="1:58" ht="9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</row>
    <row r="903" spans="1:58" ht="9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</row>
    <row r="904" spans="1:58" ht="9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0"/>
      <c r="AX904" s="50"/>
      <c r="AY904" s="50"/>
      <c r="AZ904" s="50"/>
      <c r="BA904" s="50"/>
      <c r="BB904" s="50"/>
      <c r="BC904" s="50"/>
      <c r="BD904" s="50"/>
      <c r="BE904" s="50"/>
      <c r="BF904" s="50"/>
    </row>
    <row r="905" spans="1:58" ht="9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</row>
    <row r="906" spans="1:58" ht="9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  <c r="BF906" s="50"/>
    </row>
    <row r="907" spans="1:58" ht="9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</row>
    <row r="908" spans="1:58" ht="9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0"/>
      <c r="AX908" s="50"/>
      <c r="AY908" s="50"/>
      <c r="AZ908" s="50"/>
      <c r="BA908" s="50"/>
      <c r="BB908" s="50"/>
      <c r="BC908" s="50"/>
      <c r="BD908" s="50"/>
      <c r="BE908" s="50"/>
      <c r="BF908" s="50"/>
    </row>
    <row r="909" spans="1:58" ht="9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</row>
    <row r="910" spans="1:58" ht="9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</row>
    <row r="911" spans="1:58" ht="9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</row>
    <row r="912" spans="1:58" ht="9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</row>
    <row r="913" spans="1:58" ht="9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</row>
    <row r="914" spans="1:58" ht="9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</row>
    <row r="915" spans="1:58" ht="9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</row>
    <row r="916" spans="1:58" ht="9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</row>
    <row r="917" spans="1:58" ht="9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</row>
    <row r="918" spans="1:58" ht="9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</row>
    <row r="919" spans="1:58" ht="9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</row>
    <row r="920" spans="1:58" ht="9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</row>
    <row r="921" spans="1:58" ht="9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</row>
    <row r="922" spans="1:58" ht="9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</row>
    <row r="923" spans="1:58" ht="9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</row>
    <row r="924" spans="1:58" ht="9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</row>
    <row r="925" spans="1:58" ht="9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</row>
    <row r="926" spans="1:58" ht="9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</row>
    <row r="927" spans="1:58" ht="9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</row>
    <row r="928" spans="1:58" ht="9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</row>
    <row r="929" spans="1:58" ht="9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</row>
    <row r="930" spans="1:58" ht="9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</row>
    <row r="931" spans="1:58" ht="9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</row>
    <row r="932" spans="1:58" ht="9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</row>
    <row r="933" spans="1:58" ht="9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</row>
    <row r="934" spans="1:58" ht="9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</row>
    <row r="935" spans="1:58" ht="9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</row>
    <row r="936" spans="1:58" ht="9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</row>
    <row r="937" spans="1:58" ht="9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</row>
    <row r="938" spans="1:58" ht="9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</row>
    <row r="939" spans="1:58" ht="9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</row>
    <row r="940" spans="1:58" ht="9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</row>
    <row r="941" spans="1:58" ht="9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</row>
    <row r="942" spans="1:58" ht="9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</row>
    <row r="943" spans="1:58" ht="9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</row>
    <row r="944" spans="1:58" ht="9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</row>
    <row r="945" spans="1:58" ht="9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</row>
    <row r="946" spans="1:58" ht="9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</row>
    <row r="947" spans="1:58" ht="9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</row>
    <row r="948" spans="1:58" ht="9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50"/>
      <c r="AY948" s="50"/>
      <c r="AZ948" s="50"/>
      <c r="BA948" s="50"/>
      <c r="BB948" s="50"/>
      <c r="BC948" s="50"/>
      <c r="BD948" s="50"/>
      <c r="BE948" s="50"/>
      <c r="BF948" s="50"/>
    </row>
    <row r="949" spans="1:58" ht="9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</row>
    <row r="950" spans="1:58" ht="9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</row>
    <row r="951" spans="1:58" ht="9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</row>
    <row r="952" spans="1:58" ht="9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</row>
    <row r="953" spans="1:58" ht="9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</row>
    <row r="954" spans="1:58" ht="9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</row>
    <row r="955" spans="1:58" ht="9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</row>
    <row r="956" spans="1:58" ht="9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</row>
    <row r="957" spans="1:58" ht="9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</row>
    <row r="958" spans="1:58" ht="9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</row>
    <row r="959" spans="1:58" ht="9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</row>
    <row r="960" spans="1:58" ht="9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</row>
    <row r="961" spans="1:58" ht="9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</row>
    <row r="962" spans="1:58" ht="9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</row>
    <row r="963" spans="1:58" ht="9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</row>
    <row r="964" spans="1:58" ht="9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</row>
    <row r="965" spans="1:58" ht="9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</row>
    <row r="966" spans="1:58" ht="9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</row>
    <row r="967" spans="1:58" ht="9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</row>
    <row r="968" spans="1:58" ht="9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</row>
    <row r="969" spans="1:58" ht="9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</row>
    <row r="970" spans="1:58" ht="9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</row>
    <row r="971" spans="1:58" ht="9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</row>
    <row r="972" spans="1:58" ht="9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</row>
    <row r="973" spans="1:58" ht="9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</row>
    <row r="974" spans="1:58" ht="9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</row>
    <row r="975" spans="1:58" ht="9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</row>
    <row r="976" spans="1:58" ht="9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</row>
    <row r="977" spans="1:58" ht="9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</row>
    <row r="978" spans="1:58" ht="9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</row>
    <row r="979" spans="1:58" ht="9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</row>
    <row r="980" spans="1:58" ht="9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</row>
    <row r="981" spans="1:58" ht="9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</row>
    <row r="982" spans="1:58" ht="9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</row>
    <row r="983" spans="1:58" ht="9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</row>
    <row r="984" spans="1:58" ht="9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  <c r="BF984" s="50"/>
    </row>
    <row r="985" spans="1:58" ht="9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</row>
    <row r="986" spans="1:58" ht="9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</row>
    <row r="987" spans="1:58" ht="9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</row>
    <row r="988" spans="1:58" ht="9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</row>
    <row r="989" spans="1:58" ht="9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</row>
    <row r="990" spans="1:58" ht="9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</row>
    <row r="991" spans="1:58" ht="9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</row>
    <row r="992" spans="1:58" ht="9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</row>
    <row r="993" spans="1:58" ht="9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</row>
    <row r="994" spans="1:58" ht="9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</row>
    <row r="995" spans="1:58" ht="9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</row>
    <row r="996" spans="1:58" ht="9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</row>
    <row r="997" spans="1:58" ht="9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</row>
    <row r="998" spans="1:58" ht="9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</row>
    <row r="999" spans="1:58" ht="9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</row>
    <row r="1000" spans="1:58" ht="9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0"/>
      <c r="BD1000" s="50"/>
      <c r="BE1000" s="50"/>
      <c r="BF1000" s="50"/>
    </row>
  </sheetData>
  <pageMargins left="0.51180555555555596" right="0.51180555555555596" top="0.78749999999999998" bottom="0.78749999999999998" header="0.511811023622047" footer="0.511811023622047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064A2"/>
  </sheetPr>
  <dimension ref="A1:BJ1000"/>
  <sheetViews>
    <sheetView zoomScaleNormal="100" zoomScalePageLayoutView="60" workbookViewId="0"/>
  </sheetViews>
  <sheetFormatPr defaultColWidth="12.5703125" defaultRowHeight="12.75"/>
  <cols>
    <col min="1" max="1" width="1.42578125" customWidth="1"/>
    <col min="2" max="7" width="9.140625" customWidth="1"/>
    <col min="8" max="43" width="12.42578125" customWidth="1"/>
    <col min="44" max="62" width="9.140625" customWidth="1"/>
  </cols>
  <sheetData>
    <row r="1" spans="1:62" ht="6" customHeight="1">
      <c r="A1" s="50"/>
      <c r="B1" s="395"/>
      <c r="C1" s="50"/>
      <c r="D1" s="50"/>
      <c r="E1" s="50"/>
      <c r="F1" s="50"/>
      <c r="G1" s="50"/>
      <c r="H1" s="39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</row>
    <row r="2" spans="1:62" ht="16.5" customHeight="1">
      <c r="A2" s="50"/>
      <c r="B2" s="52" t="s">
        <v>475</v>
      </c>
      <c r="C2" s="53"/>
      <c r="D2" s="53"/>
      <c r="E2" s="54"/>
      <c r="F2" s="54"/>
      <c r="G2" s="54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</row>
    <row r="3" spans="1:62" ht="10.5" customHeight="1">
      <c r="A3" s="50"/>
      <c r="B3" s="50"/>
      <c r="C3" s="50"/>
      <c r="D3" s="50"/>
      <c r="E3" s="50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</row>
    <row r="4" spans="1:62" ht="11.25" customHeight="1">
      <c r="A4" s="50"/>
      <c r="B4" s="50"/>
      <c r="C4" s="50"/>
      <c r="D4" s="50"/>
      <c r="E4" s="50"/>
      <c r="F4" s="396"/>
      <c r="G4" s="396"/>
      <c r="H4" s="121"/>
      <c r="I4" s="121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62" ht="16.5" customHeight="1">
      <c r="A5" s="50"/>
      <c r="B5" s="205" t="s">
        <v>476</v>
      </c>
      <c r="C5" s="205"/>
      <c r="D5" s="206"/>
      <c r="E5" s="204"/>
      <c r="F5" s="204"/>
      <c r="G5" s="204"/>
      <c r="H5" s="204">
        <f>'Premissas Financeiras'!H12</f>
        <v>2024</v>
      </c>
      <c r="I5" s="204">
        <f>'Premissas Financeiras'!I12</f>
        <v>2025</v>
      </c>
      <c r="J5" s="204">
        <f>'Premissas Financeiras'!J12</f>
        <v>2026</v>
      </c>
      <c r="K5" s="204">
        <f>'Premissas Financeiras'!K12</f>
        <v>2027</v>
      </c>
      <c r="L5" s="204">
        <f>'Premissas Financeiras'!L12</f>
        <v>2028</v>
      </c>
      <c r="M5" s="204">
        <f>'Premissas Financeiras'!M12</f>
        <v>2029</v>
      </c>
      <c r="N5" s="204">
        <f>'Premissas Financeiras'!N12</f>
        <v>2030</v>
      </c>
      <c r="O5" s="204">
        <f>'Premissas Financeiras'!O12</f>
        <v>2031</v>
      </c>
      <c r="P5" s="204">
        <f>'Premissas Financeiras'!P12</f>
        <v>2032</v>
      </c>
      <c r="Q5" s="204">
        <f>'Premissas Financeiras'!Q12</f>
        <v>2033</v>
      </c>
      <c r="R5" s="204">
        <f>'Premissas Financeiras'!R12</f>
        <v>2034</v>
      </c>
      <c r="S5" s="204">
        <f>'Premissas Financeiras'!S12</f>
        <v>2035</v>
      </c>
      <c r="T5" s="204">
        <f>'Premissas Financeiras'!T12</f>
        <v>2036</v>
      </c>
      <c r="U5" s="204">
        <f>'Premissas Financeiras'!U12</f>
        <v>2037</v>
      </c>
      <c r="V5" s="204">
        <f>'Premissas Financeiras'!V12</f>
        <v>2038</v>
      </c>
      <c r="W5" s="204">
        <f>'Premissas Financeiras'!W12</f>
        <v>2039</v>
      </c>
      <c r="X5" s="204">
        <f>'Premissas Financeiras'!X12</f>
        <v>2040</v>
      </c>
      <c r="Y5" s="204">
        <f>'Premissas Financeiras'!Y12</f>
        <v>2041</v>
      </c>
      <c r="Z5" s="204">
        <f>'Premissas Financeiras'!Z12</f>
        <v>2042</v>
      </c>
      <c r="AA5" s="204">
        <f>'Premissas Financeiras'!AA12</f>
        <v>2043</v>
      </c>
      <c r="AB5" s="204">
        <f>'Premissas Financeiras'!AB12</f>
        <v>2044</v>
      </c>
      <c r="AC5" s="204">
        <f>'Premissas Financeiras'!AC12</f>
        <v>2045</v>
      </c>
      <c r="AD5" s="204">
        <f>'Premissas Financeiras'!AD12</f>
        <v>2046</v>
      </c>
      <c r="AE5" s="204">
        <f>'Premissas Financeiras'!AE12</f>
        <v>2047</v>
      </c>
      <c r="AF5" s="204">
        <f>'Premissas Financeiras'!AF12</f>
        <v>2048</v>
      </c>
      <c r="AG5" s="204">
        <f>'Premissas Financeiras'!AG12</f>
        <v>2049</v>
      </c>
      <c r="AH5" s="204">
        <f>'Premissas Financeiras'!AH12</f>
        <v>2050</v>
      </c>
      <c r="AI5" s="204">
        <f>'Premissas Financeiras'!AI12</f>
        <v>2051</v>
      </c>
      <c r="AJ5" s="204">
        <f>'Premissas Financeiras'!AJ12</f>
        <v>2052</v>
      </c>
      <c r="AK5" s="204">
        <f>'Premissas Financeiras'!AK12</f>
        <v>2053</v>
      </c>
      <c r="AL5" s="204">
        <f>'Premissas Financeiras'!AL12</f>
        <v>2054</v>
      </c>
      <c r="AM5" s="204">
        <f>'Premissas Financeiras'!AM12</f>
        <v>2055</v>
      </c>
      <c r="AN5" s="204">
        <f>'Premissas Financeiras'!AN12</f>
        <v>2056</v>
      </c>
      <c r="AO5" s="204">
        <f>'Premissas Financeiras'!AO12</f>
        <v>2057</v>
      </c>
      <c r="AP5" s="204">
        <f>'Premissas Financeiras'!AP12</f>
        <v>2058</v>
      </c>
      <c r="AQ5" s="204">
        <f>'Premissas Financeiras'!AQ12</f>
        <v>2059</v>
      </c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</row>
    <row r="6" spans="1:62" ht="16.5" customHeight="1">
      <c r="A6" s="50"/>
      <c r="B6" s="205" t="s">
        <v>208</v>
      </c>
      <c r="C6" s="205"/>
      <c r="D6" s="206"/>
      <c r="E6" s="204"/>
      <c r="F6" s="204"/>
      <c r="G6" s="204"/>
      <c r="H6" s="207">
        <f>'Premissas Financeiras'!H13</f>
        <v>0</v>
      </c>
      <c r="I6" s="207">
        <f>'Premissas Financeiras'!I13</f>
        <v>1</v>
      </c>
      <c r="J6" s="207">
        <f>'Premissas Financeiras'!J13</f>
        <v>2</v>
      </c>
      <c r="K6" s="207">
        <f>'Premissas Financeiras'!K13</f>
        <v>3</v>
      </c>
      <c r="L6" s="207">
        <f>'Premissas Financeiras'!L13</f>
        <v>4</v>
      </c>
      <c r="M6" s="207">
        <f>'Premissas Financeiras'!M13</f>
        <v>5</v>
      </c>
      <c r="N6" s="207">
        <f>'Premissas Financeiras'!N13</f>
        <v>6</v>
      </c>
      <c r="O6" s="207">
        <f>'Premissas Financeiras'!O13</f>
        <v>7</v>
      </c>
      <c r="P6" s="207">
        <f>'Premissas Financeiras'!P13</f>
        <v>8</v>
      </c>
      <c r="Q6" s="207">
        <f>'Premissas Financeiras'!Q13</f>
        <v>9</v>
      </c>
      <c r="R6" s="207">
        <f>'Premissas Financeiras'!R13</f>
        <v>10</v>
      </c>
      <c r="S6" s="207">
        <f>'Premissas Financeiras'!S13</f>
        <v>11</v>
      </c>
      <c r="T6" s="207">
        <f>'Premissas Financeiras'!T13</f>
        <v>12</v>
      </c>
      <c r="U6" s="207">
        <f>'Premissas Financeiras'!U13</f>
        <v>13</v>
      </c>
      <c r="V6" s="207">
        <f>'Premissas Financeiras'!V13</f>
        <v>14</v>
      </c>
      <c r="W6" s="207">
        <f>'Premissas Financeiras'!W13</f>
        <v>15</v>
      </c>
      <c r="X6" s="207">
        <f>'Premissas Financeiras'!X13</f>
        <v>16</v>
      </c>
      <c r="Y6" s="207">
        <f>'Premissas Financeiras'!Y13</f>
        <v>17</v>
      </c>
      <c r="Z6" s="207">
        <f>'Premissas Financeiras'!Z13</f>
        <v>18</v>
      </c>
      <c r="AA6" s="207">
        <f>'Premissas Financeiras'!AA13</f>
        <v>19</v>
      </c>
      <c r="AB6" s="207">
        <f>'Premissas Financeiras'!AB13</f>
        <v>20</v>
      </c>
      <c r="AC6" s="207">
        <f>'Premissas Financeiras'!AC13</f>
        <v>21</v>
      </c>
      <c r="AD6" s="207">
        <f>'Premissas Financeiras'!AD13</f>
        <v>22</v>
      </c>
      <c r="AE6" s="207">
        <f>'Premissas Financeiras'!AE13</f>
        <v>23</v>
      </c>
      <c r="AF6" s="207">
        <f>'Premissas Financeiras'!AF13</f>
        <v>24</v>
      </c>
      <c r="AG6" s="207">
        <f>'Premissas Financeiras'!AG13</f>
        <v>25</v>
      </c>
      <c r="AH6" s="207">
        <f>'Premissas Financeiras'!AH13</f>
        <v>26</v>
      </c>
      <c r="AI6" s="207">
        <f>'Premissas Financeiras'!AI13</f>
        <v>27</v>
      </c>
      <c r="AJ6" s="207">
        <f>'Premissas Financeiras'!AJ13</f>
        <v>28</v>
      </c>
      <c r="AK6" s="207">
        <f>'Premissas Financeiras'!AK13</f>
        <v>29</v>
      </c>
      <c r="AL6" s="207">
        <f>'Premissas Financeiras'!AL13</f>
        <v>30</v>
      </c>
      <c r="AM6" s="207">
        <f>'Premissas Financeiras'!AM13</f>
        <v>31</v>
      </c>
      <c r="AN6" s="207">
        <f>'Premissas Financeiras'!AN13</f>
        <v>32</v>
      </c>
      <c r="AO6" s="207">
        <f>'Premissas Financeiras'!AO13</f>
        <v>33</v>
      </c>
      <c r="AP6" s="207">
        <f>'Premissas Financeiras'!AP13</f>
        <v>34</v>
      </c>
      <c r="AQ6" s="207">
        <f>'Premissas Financeiras'!AQ13</f>
        <v>35</v>
      </c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</row>
    <row r="7" spans="1:62" ht="8.25" customHeight="1">
      <c r="A7" s="50"/>
      <c r="B7" s="210"/>
      <c r="C7" s="210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</row>
    <row r="8" spans="1:62" ht="16.5" customHeight="1">
      <c r="A8" s="95"/>
      <c r="B8" s="95" t="s">
        <v>477</v>
      </c>
      <c r="C8" s="463"/>
      <c r="D8" s="464"/>
      <c r="E8" s="463"/>
      <c r="F8" s="463"/>
      <c r="G8" s="463"/>
      <c r="H8" s="463"/>
      <c r="I8" s="463"/>
      <c r="J8" s="465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</row>
    <row r="9" spans="1:62" ht="9" customHeight="1">
      <c r="A9" s="50"/>
      <c r="B9" s="210"/>
      <c r="C9" s="210"/>
      <c r="D9" s="211"/>
      <c r="E9" s="212"/>
      <c r="F9" s="212"/>
      <c r="G9" s="212"/>
      <c r="H9" s="212"/>
      <c r="I9" s="212"/>
      <c r="J9" s="466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</row>
    <row r="10" spans="1:62" ht="16.5" customHeight="1">
      <c r="A10" s="50"/>
      <c r="B10" s="310" t="s">
        <v>279</v>
      </c>
      <c r="C10" s="310"/>
      <c r="D10" s="242"/>
      <c r="E10" s="467"/>
      <c r="F10" s="467"/>
      <c r="G10" s="467"/>
      <c r="H10" s="402">
        <f>'DRE '!H7</f>
        <v>0</v>
      </c>
      <c r="I10" s="402">
        <f>'DRE '!I7</f>
        <v>17229071.080000002</v>
      </c>
      <c r="J10" s="402">
        <f>'DRE '!J7</f>
        <v>0</v>
      </c>
      <c r="K10" s="402">
        <f>'DRE '!K7</f>
        <v>0</v>
      </c>
      <c r="L10" s="402">
        <f>'DRE '!L7</f>
        <v>79071173.400000006</v>
      </c>
      <c r="M10" s="402">
        <f>'DRE '!M7</f>
        <v>79071173.400000006</v>
      </c>
      <c r="N10" s="402">
        <f>'DRE '!N7</f>
        <v>79071173.400000006</v>
      </c>
      <c r="O10" s="402">
        <f>'DRE '!O7</f>
        <v>79071173.400000006</v>
      </c>
      <c r="P10" s="402">
        <f>'DRE '!P7</f>
        <v>79071173.400000006</v>
      </c>
      <c r="Q10" s="402">
        <f>'DRE '!Q7</f>
        <v>79071173.400000006</v>
      </c>
      <c r="R10" s="402">
        <f>'DRE '!R7</f>
        <v>79071173.400000006</v>
      </c>
      <c r="S10" s="402">
        <f>'DRE '!S7</f>
        <v>79071173.400000006</v>
      </c>
      <c r="T10" s="402">
        <f>'DRE '!T7</f>
        <v>79071173.400000006</v>
      </c>
      <c r="U10" s="402">
        <f>'DRE '!U7</f>
        <v>79071173.400000006</v>
      </c>
      <c r="V10" s="402">
        <f>'DRE '!V7</f>
        <v>79071173.400000006</v>
      </c>
      <c r="W10" s="402">
        <f>'DRE '!W7</f>
        <v>79071173.400000006</v>
      </c>
      <c r="X10" s="402">
        <f>'DRE '!X7</f>
        <v>79071173.400000006</v>
      </c>
      <c r="Y10" s="402">
        <f>'DRE '!Y7</f>
        <v>79071173.400000006</v>
      </c>
      <c r="Z10" s="402">
        <f>'DRE '!Z7</f>
        <v>79071173.400000006</v>
      </c>
      <c r="AA10" s="402">
        <f>'DRE '!AA7</f>
        <v>79071173.400000006</v>
      </c>
      <c r="AB10" s="402">
        <f>'DRE '!AB7</f>
        <v>79071173.400000006</v>
      </c>
      <c r="AC10" s="402">
        <f>'DRE '!AC7</f>
        <v>79071173.400000006</v>
      </c>
      <c r="AD10" s="402">
        <f>'DRE '!AD7</f>
        <v>79071173.400000006</v>
      </c>
      <c r="AE10" s="402">
        <f>'DRE '!AE7</f>
        <v>79071173.400000006</v>
      </c>
      <c r="AF10" s="402">
        <f>'DRE '!AF7</f>
        <v>79071173.400000006</v>
      </c>
      <c r="AG10" s="402">
        <f>'DRE '!AG7</f>
        <v>79071173.400000006</v>
      </c>
      <c r="AH10" s="402">
        <f>'DRE '!AH7</f>
        <v>79071173.400000006</v>
      </c>
      <c r="AI10" s="402">
        <f>'DRE '!AI7</f>
        <v>79071173.400000006</v>
      </c>
      <c r="AJ10" s="402">
        <f>'DRE '!AJ7</f>
        <v>79071173.400000006</v>
      </c>
      <c r="AK10" s="402">
        <f>'DRE '!AK7</f>
        <v>79071173.400000006</v>
      </c>
      <c r="AL10" s="402">
        <f>'DRE '!AL7</f>
        <v>79071173.400000006</v>
      </c>
      <c r="AM10" s="402">
        <f>'DRE '!AM7</f>
        <v>79071173.400000006</v>
      </c>
      <c r="AN10" s="402">
        <f>'DRE '!AN7</f>
        <v>79071173.400000006</v>
      </c>
      <c r="AO10" s="402">
        <f>'DRE '!AO7</f>
        <v>79071173.400000006</v>
      </c>
      <c r="AP10" s="402">
        <f>'DRE '!AP7</f>
        <v>79071173.400000006</v>
      </c>
      <c r="AQ10" s="402">
        <f>'DRE '!AQ7</f>
        <v>79071173.400000006</v>
      </c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C10" s="398"/>
      <c r="BD10" s="398"/>
      <c r="BE10" s="398"/>
      <c r="BF10" s="398"/>
      <c r="BG10" s="398"/>
      <c r="BH10" s="398"/>
      <c r="BI10" s="398"/>
      <c r="BJ10" s="398"/>
    </row>
    <row r="11" spans="1:62" ht="16.5" customHeight="1">
      <c r="A11" s="50"/>
      <c r="B11" s="121" t="s">
        <v>478</v>
      </c>
      <c r="C11" s="121"/>
      <c r="D11" s="50"/>
      <c r="E11" s="224"/>
      <c r="F11" s="224"/>
      <c r="G11" s="224"/>
      <c r="H11" s="398">
        <f>'DRE '!H16</f>
        <v>0</v>
      </c>
      <c r="I11" s="398">
        <f>'DRE '!I16</f>
        <v>-2180388.9146428569</v>
      </c>
      <c r="J11" s="398">
        <f>'DRE '!J16</f>
        <v>-4343625.9839824867</v>
      </c>
      <c r="K11" s="398">
        <f>'DRE '!K16</f>
        <v>-3775448.8149886248</v>
      </c>
      <c r="L11" s="398">
        <f>'DRE '!L16</f>
        <v>-13755116.093888571</v>
      </c>
      <c r="M11" s="398">
        <f>'DRE '!M16</f>
        <v>-13755116.093888571</v>
      </c>
      <c r="N11" s="398">
        <f>'DRE '!N16</f>
        <v>-13755116.093888571</v>
      </c>
      <c r="O11" s="398">
        <f>'DRE '!O16</f>
        <v>-13755116.093888571</v>
      </c>
      <c r="P11" s="398">
        <f>'DRE '!P16</f>
        <v>-13755116.093888571</v>
      </c>
      <c r="Q11" s="398">
        <f>'DRE '!Q16</f>
        <v>-13755116.093888571</v>
      </c>
      <c r="R11" s="398">
        <f>'DRE '!R16</f>
        <v>-13755116.093888571</v>
      </c>
      <c r="S11" s="398">
        <f>'DRE '!S16</f>
        <v>-13755116.093888571</v>
      </c>
      <c r="T11" s="398">
        <f>'DRE '!T16</f>
        <v>-13755116.093888571</v>
      </c>
      <c r="U11" s="398">
        <f>'DRE '!U16</f>
        <v>-13755116.093888571</v>
      </c>
      <c r="V11" s="398">
        <f>'DRE '!V16</f>
        <v>-13755116.093888571</v>
      </c>
      <c r="W11" s="398">
        <f>'DRE '!W16</f>
        <v>-13755116.093888571</v>
      </c>
      <c r="X11" s="398">
        <f>'DRE '!X16</f>
        <v>-13755116.093888571</v>
      </c>
      <c r="Y11" s="398">
        <f>'DRE '!Y16</f>
        <v>-13755116.093888571</v>
      </c>
      <c r="Z11" s="398">
        <f>'DRE '!Z16</f>
        <v>-13755116.093888571</v>
      </c>
      <c r="AA11" s="398">
        <f>'DRE '!AA16</f>
        <v>-13755116.093888571</v>
      </c>
      <c r="AB11" s="398">
        <f>'DRE '!AB16</f>
        <v>-13755116.093888571</v>
      </c>
      <c r="AC11" s="398">
        <f>'DRE '!AC16</f>
        <v>-13755116.093888571</v>
      </c>
      <c r="AD11" s="398">
        <f>'DRE '!AD16</f>
        <v>-13755116.093888571</v>
      </c>
      <c r="AE11" s="398">
        <f>'DRE '!AE16</f>
        <v>-13755116.093888571</v>
      </c>
      <c r="AF11" s="398">
        <f>'DRE '!AF16</f>
        <v>-13755116.093888571</v>
      </c>
      <c r="AG11" s="398">
        <f>'DRE '!AG16</f>
        <v>-13755116.093888571</v>
      </c>
      <c r="AH11" s="398">
        <f>'DRE '!AH16</f>
        <v>-13755116.093888571</v>
      </c>
      <c r="AI11" s="398">
        <f>'DRE '!AI16</f>
        <v>-13755116.093888571</v>
      </c>
      <c r="AJ11" s="398">
        <f>'DRE '!AJ16</f>
        <v>-13755116.093888571</v>
      </c>
      <c r="AK11" s="398">
        <f>'DRE '!AK16</f>
        <v>-13755116.093888571</v>
      </c>
      <c r="AL11" s="398">
        <f>'DRE '!AL16</f>
        <v>-13755116.093888571</v>
      </c>
      <c r="AM11" s="398">
        <f>'DRE '!AM16</f>
        <v>-13755116.093888571</v>
      </c>
      <c r="AN11" s="398">
        <f>'DRE '!AN16</f>
        <v>-13755116.093888571</v>
      </c>
      <c r="AO11" s="398">
        <f>'DRE '!AO16</f>
        <v>-13755116.093888571</v>
      </c>
      <c r="AP11" s="398">
        <f>'DRE '!AP16</f>
        <v>-13755116.093888571</v>
      </c>
      <c r="AQ11" s="398">
        <f>'DRE '!AQ16</f>
        <v>-13755116.093888571</v>
      </c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</row>
    <row r="12" spans="1:62" ht="16.5" hidden="1" customHeight="1">
      <c r="A12" s="50"/>
      <c r="B12" s="121"/>
      <c r="C12" s="121"/>
      <c r="D12" s="50"/>
      <c r="E12" s="224"/>
      <c r="F12" s="224"/>
      <c r="G12" s="224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</row>
    <row r="13" spans="1:62" ht="16.5" customHeight="1">
      <c r="A13" s="50"/>
      <c r="B13" s="121" t="s">
        <v>479</v>
      </c>
      <c r="C13" s="121"/>
      <c r="D13" s="50"/>
      <c r="E13" s="224"/>
      <c r="F13" s="224"/>
      <c r="G13" s="224"/>
      <c r="H13" s="398">
        <f>('DRE '!H26+'DRE '!H27)</f>
        <v>-142857.14285714284</v>
      </c>
      <c r="I13" s="398">
        <f>('DRE '!I26+'DRE '!I27)</f>
        <v>-285714.28571428568</v>
      </c>
      <c r="J13" s="398">
        <f>('DRE '!J26+'DRE '!J27)</f>
        <v>-766613.15524908807</v>
      </c>
      <c r="K13" s="398">
        <f>('DRE '!K26+'DRE '!K27)</f>
        <v>-7232356.1878961688</v>
      </c>
      <c r="L13" s="398">
        <f>('DRE '!L26+'DRE '!L27)</f>
        <v>-10790224.251623666</v>
      </c>
      <c r="M13" s="398">
        <f>('DRE '!M26+'DRE '!M27)</f>
        <v>-10790224.251623666</v>
      </c>
      <c r="N13" s="398">
        <f>('DRE '!N26+'DRE '!N27)</f>
        <v>-10790224.251623666</v>
      </c>
      <c r="O13" s="398">
        <f>('DRE '!O26+'DRE '!O27)</f>
        <v>-10790224.251623666</v>
      </c>
      <c r="P13" s="398">
        <f>('DRE '!P26+'DRE '!P27)</f>
        <v>-10790224.251623666</v>
      </c>
      <c r="Q13" s="398">
        <f>('DRE '!Q26+'DRE '!Q27)</f>
        <v>-10790224.251623666</v>
      </c>
      <c r="R13" s="398">
        <f>('DRE '!R26+'DRE '!R27)</f>
        <v>-10790224.251623666</v>
      </c>
      <c r="S13" s="398">
        <f>('DRE '!S26+'DRE '!S27)</f>
        <v>-10790224.251623666</v>
      </c>
      <c r="T13" s="398">
        <f>('DRE '!T26+'DRE '!T27)</f>
        <v>-10790224.251623666</v>
      </c>
      <c r="U13" s="398">
        <f>('DRE '!U26+'DRE '!U27)</f>
        <v>-10790224.251623666</v>
      </c>
      <c r="V13" s="398">
        <f>('DRE '!V26+'DRE '!V27)</f>
        <v>-10790224.251623666</v>
      </c>
      <c r="W13" s="398">
        <f>('DRE '!W26+'DRE '!W27)</f>
        <v>-10790224.251623666</v>
      </c>
      <c r="X13" s="398">
        <f>('DRE '!X26+'DRE '!X27)</f>
        <v>-10790224.251623666</v>
      </c>
      <c r="Y13" s="398">
        <f>('DRE '!Y26+'DRE '!Y27)</f>
        <v>-10790224.251623666</v>
      </c>
      <c r="Z13" s="398">
        <f>('DRE '!Z26+'DRE '!Z27)</f>
        <v>-10790224.251623666</v>
      </c>
      <c r="AA13" s="398">
        <f>('DRE '!AA26+'DRE '!AA27)</f>
        <v>-10790224.251623666</v>
      </c>
      <c r="AB13" s="398">
        <f>('DRE '!AB26+'DRE '!AB27)</f>
        <v>-10790224.251623666</v>
      </c>
      <c r="AC13" s="398">
        <f>('DRE '!AC26+'DRE '!AC27)</f>
        <v>-10790224.251623666</v>
      </c>
      <c r="AD13" s="398">
        <f>('DRE '!AD26+'DRE '!AD27)</f>
        <v>-10790224.251623666</v>
      </c>
      <c r="AE13" s="398">
        <f>('DRE '!AE26+'DRE '!AE27)</f>
        <v>-10790224.251623666</v>
      </c>
      <c r="AF13" s="398">
        <f>('DRE '!AF26+'DRE '!AF27)</f>
        <v>-10790224.251623666</v>
      </c>
      <c r="AG13" s="398">
        <f>('DRE '!AG26+'DRE '!AG27)</f>
        <v>-10790224.251623666</v>
      </c>
      <c r="AH13" s="398">
        <f>('DRE '!AH26+'DRE '!AH27)</f>
        <v>-10790224.251623666</v>
      </c>
      <c r="AI13" s="398">
        <f>('DRE '!AI26+'DRE '!AI27)</f>
        <v>-10309325.382088866</v>
      </c>
      <c r="AJ13" s="398">
        <f>('DRE '!AJ26+'DRE '!AJ27)</f>
        <v>-3843582.3494418729</v>
      </c>
      <c r="AK13" s="398">
        <f>('DRE '!AK26+'DRE '!AK27)</f>
        <v>-285714.28571428568</v>
      </c>
      <c r="AL13" s="398">
        <f>('DRE '!AL26+'DRE '!AL27)</f>
        <v>-285714.28571428568</v>
      </c>
      <c r="AM13" s="398">
        <f>('DRE '!AM26+'DRE '!AM27)</f>
        <v>-285714.28571428568</v>
      </c>
      <c r="AN13" s="398">
        <f>('DRE '!AN26+'DRE '!AN27)</f>
        <v>-285714.28571428568</v>
      </c>
      <c r="AO13" s="398">
        <f>('DRE '!AO26+'DRE '!AO27)</f>
        <v>-285714.28571428568</v>
      </c>
      <c r="AP13" s="398">
        <f>('DRE '!AP26+'DRE '!AP27)</f>
        <v>-285714.28571428568</v>
      </c>
      <c r="AQ13" s="398">
        <f>('DRE '!AQ26+'DRE '!AQ27)</f>
        <v>-142857.14285714924</v>
      </c>
      <c r="AR13" s="398"/>
      <c r="AS13" s="398"/>
      <c r="AT13" s="398"/>
      <c r="AU13" s="398"/>
      <c r="AV13" s="398"/>
      <c r="AW13" s="398"/>
      <c r="AX13" s="398"/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</row>
    <row r="14" spans="1:62" ht="16.5" customHeight="1">
      <c r="A14" s="50"/>
      <c r="B14" s="310" t="s">
        <v>480</v>
      </c>
      <c r="C14" s="310"/>
      <c r="D14" s="469">
        <f>1.65% + 7.6%</f>
        <v>9.2499999999999999E-2</v>
      </c>
      <c r="E14" s="467"/>
      <c r="F14" s="467"/>
      <c r="G14" s="467"/>
      <c r="H14" s="312">
        <f t="shared" ref="H14:AQ14" si="0">H10 * $D$14</f>
        <v>0</v>
      </c>
      <c r="I14" s="312">
        <f t="shared" si="0"/>
        <v>1593689.0749000001</v>
      </c>
      <c r="J14" s="312">
        <f t="shared" si="0"/>
        <v>0</v>
      </c>
      <c r="K14" s="312">
        <f t="shared" si="0"/>
        <v>0</v>
      </c>
      <c r="L14" s="312">
        <f t="shared" si="0"/>
        <v>7314083.5395000009</v>
      </c>
      <c r="M14" s="312">
        <f t="shared" si="0"/>
        <v>7314083.5395000009</v>
      </c>
      <c r="N14" s="312">
        <f t="shared" si="0"/>
        <v>7314083.5395000009</v>
      </c>
      <c r="O14" s="312">
        <f t="shared" si="0"/>
        <v>7314083.5395000009</v>
      </c>
      <c r="P14" s="312">
        <f t="shared" si="0"/>
        <v>7314083.5395000009</v>
      </c>
      <c r="Q14" s="312">
        <f t="shared" si="0"/>
        <v>7314083.5395000009</v>
      </c>
      <c r="R14" s="312">
        <f t="shared" si="0"/>
        <v>7314083.5395000009</v>
      </c>
      <c r="S14" s="312">
        <f t="shared" si="0"/>
        <v>7314083.5395000009</v>
      </c>
      <c r="T14" s="312">
        <f t="shared" si="0"/>
        <v>7314083.5395000009</v>
      </c>
      <c r="U14" s="312">
        <f t="shared" si="0"/>
        <v>7314083.5395000009</v>
      </c>
      <c r="V14" s="312">
        <f t="shared" si="0"/>
        <v>7314083.5395000009</v>
      </c>
      <c r="W14" s="312">
        <f t="shared" si="0"/>
        <v>7314083.5395000009</v>
      </c>
      <c r="X14" s="312">
        <f t="shared" si="0"/>
        <v>7314083.5395000009</v>
      </c>
      <c r="Y14" s="312">
        <f t="shared" si="0"/>
        <v>7314083.5395000009</v>
      </c>
      <c r="Z14" s="312">
        <f t="shared" si="0"/>
        <v>7314083.5395000009</v>
      </c>
      <c r="AA14" s="312">
        <f t="shared" si="0"/>
        <v>7314083.5395000009</v>
      </c>
      <c r="AB14" s="312">
        <f t="shared" si="0"/>
        <v>7314083.5395000009</v>
      </c>
      <c r="AC14" s="312">
        <f t="shared" si="0"/>
        <v>7314083.5395000009</v>
      </c>
      <c r="AD14" s="312">
        <f t="shared" si="0"/>
        <v>7314083.5395000009</v>
      </c>
      <c r="AE14" s="312">
        <f t="shared" si="0"/>
        <v>7314083.5395000009</v>
      </c>
      <c r="AF14" s="312">
        <f t="shared" si="0"/>
        <v>7314083.5395000009</v>
      </c>
      <c r="AG14" s="312">
        <f t="shared" si="0"/>
        <v>7314083.5395000009</v>
      </c>
      <c r="AH14" s="312">
        <f t="shared" si="0"/>
        <v>7314083.5395000009</v>
      </c>
      <c r="AI14" s="312">
        <f t="shared" si="0"/>
        <v>7314083.5395000009</v>
      </c>
      <c r="AJ14" s="312">
        <f t="shared" si="0"/>
        <v>7314083.5395000009</v>
      </c>
      <c r="AK14" s="312">
        <f t="shared" si="0"/>
        <v>7314083.5395000009</v>
      </c>
      <c r="AL14" s="312">
        <f t="shared" si="0"/>
        <v>7314083.5395000009</v>
      </c>
      <c r="AM14" s="312">
        <f t="shared" si="0"/>
        <v>7314083.5395000009</v>
      </c>
      <c r="AN14" s="312">
        <f t="shared" si="0"/>
        <v>7314083.5395000009</v>
      </c>
      <c r="AO14" s="312">
        <f t="shared" si="0"/>
        <v>7314083.5395000009</v>
      </c>
      <c r="AP14" s="312">
        <f t="shared" si="0"/>
        <v>7314083.5395000009</v>
      </c>
      <c r="AQ14" s="312">
        <f t="shared" si="0"/>
        <v>7314083.5395000009</v>
      </c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</row>
    <row r="15" spans="1:62" ht="16.5" customHeight="1">
      <c r="A15" s="50"/>
      <c r="B15" s="121"/>
      <c r="C15" s="121"/>
      <c r="D15" s="50"/>
      <c r="E15" s="224"/>
      <c r="F15" s="224"/>
      <c r="G15" s="224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</row>
    <row r="16" spans="1:62" ht="16.5" customHeight="1">
      <c r="A16" s="50"/>
      <c r="B16" s="310" t="s">
        <v>481</v>
      </c>
      <c r="C16" s="310"/>
      <c r="D16" s="469">
        <v>0.05</v>
      </c>
      <c r="E16" s="467"/>
      <c r="F16" s="467"/>
      <c r="G16" s="467"/>
      <c r="H16" s="312">
        <f>('Premissas Receita'!H59 + 'Premissas Receita'!H64 + 'Premissas Receita'!H95 + 'Premissas Receita'!H100 + 'Premissas Receita'!H187 + 'Premissas Receita'!H192) * 'Premissas Receita'!H11 * Impostos!$D$16</f>
        <v>0</v>
      </c>
      <c r="I16" s="312">
        <f>('Premissas Receita'!I59 + 'Premissas Receita'!I64 + 'Premissas Receita'!I95 + 'Premissas Receita'!I100 + 'Premissas Receita'!I187 + 'Premissas Receita'!I192) * 'Premissas Receita'!I11 * Impostos!$D$16</f>
        <v>578453.55400000012</v>
      </c>
      <c r="J16" s="312">
        <f>('Premissas Receita'!J59 + 'Premissas Receita'!J64 + 'Premissas Receita'!J95 + 'Premissas Receita'!J100 + 'Premissas Receita'!J187 + 'Premissas Receita'!J192) * 'Premissas Receita'!J11 * Impostos!$D$16</f>
        <v>0</v>
      </c>
      <c r="K16" s="312">
        <f>('Premissas Receita'!K59 + 'Premissas Receita'!K64 + 'Premissas Receita'!K95 + 'Premissas Receita'!K100 + 'Premissas Receita'!K187 + 'Premissas Receita'!K192) * 'Premissas Receita'!K11 * Impostos!$D$16</f>
        <v>0</v>
      </c>
      <c r="L16" s="312">
        <f>('Premissas Receita'!L59 + 'Premissas Receita'!L64 + 'Premissas Receita'!L95 + 'Premissas Receita'!L100 + 'Premissas Receita'!L187 + 'Premissas Receita'!L192) * 'Premissas Receita'!L11 * Impostos!$D$16</f>
        <v>1284059.1080000002</v>
      </c>
      <c r="M16" s="312">
        <f>('Premissas Receita'!M59 + 'Premissas Receita'!M64 + 'Premissas Receita'!M95 + 'Premissas Receita'!M100 + 'Premissas Receita'!M187 + 'Premissas Receita'!M192) * 'Premissas Receita'!M11 * Impostos!$D$16</f>
        <v>1284059.1080000002</v>
      </c>
      <c r="N16" s="312">
        <f>('Premissas Receita'!N59 + 'Premissas Receita'!N64 + 'Premissas Receita'!N95 + 'Premissas Receita'!N100 + 'Premissas Receita'!N187 + 'Premissas Receita'!N192) * 'Premissas Receita'!N11 * Impostos!$D$16</f>
        <v>1284059.1080000002</v>
      </c>
      <c r="O16" s="312">
        <f>('Premissas Receita'!O59 + 'Premissas Receita'!O64 + 'Premissas Receita'!O95 + 'Premissas Receita'!O100 + 'Premissas Receita'!O187 + 'Premissas Receita'!O192) * 'Premissas Receita'!O11 * Impostos!$D$16</f>
        <v>1284059.1080000002</v>
      </c>
      <c r="P16" s="312">
        <f>('Premissas Receita'!P59 + 'Premissas Receita'!P64 + 'Premissas Receita'!P95 + 'Premissas Receita'!P100 + 'Premissas Receita'!P187 + 'Premissas Receita'!P192) * 'Premissas Receita'!P11 * Impostos!$D$16</f>
        <v>1284059.1080000002</v>
      </c>
      <c r="Q16" s="312">
        <f>('Premissas Receita'!Q59 + 'Premissas Receita'!Q64 + 'Premissas Receita'!Q95 + 'Premissas Receita'!Q100 + 'Premissas Receita'!Q187 + 'Premissas Receita'!Q192) * 'Premissas Receita'!Q11 * Impostos!$D$16</f>
        <v>1284059.1080000002</v>
      </c>
      <c r="R16" s="312">
        <f>('Premissas Receita'!R59 + 'Premissas Receita'!R64 + 'Premissas Receita'!R95 + 'Premissas Receita'!R100 + 'Premissas Receita'!R187 + 'Premissas Receita'!R192) * 'Premissas Receita'!R11 * Impostos!$D$16</f>
        <v>1284059.1080000002</v>
      </c>
      <c r="S16" s="312">
        <f>('Premissas Receita'!S59 + 'Premissas Receita'!S64 + 'Premissas Receita'!S95 + 'Premissas Receita'!S100 + 'Premissas Receita'!S187 + 'Premissas Receita'!S192) * 'Premissas Receita'!S11 * Impostos!$D$16</f>
        <v>1284059.1080000002</v>
      </c>
      <c r="T16" s="312">
        <f>('Premissas Receita'!T59 + 'Premissas Receita'!T64 + 'Premissas Receita'!T95 + 'Premissas Receita'!T100 + 'Premissas Receita'!T187 + 'Premissas Receita'!T192) * 'Premissas Receita'!T11 * Impostos!$D$16</f>
        <v>1284059.1080000002</v>
      </c>
      <c r="U16" s="312">
        <f>('Premissas Receita'!U59 + 'Premissas Receita'!U64 + 'Premissas Receita'!U95 + 'Premissas Receita'!U100 + 'Premissas Receita'!U187 + 'Premissas Receita'!U192) * 'Premissas Receita'!U11 * Impostos!$D$16</f>
        <v>1284059.1080000002</v>
      </c>
      <c r="V16" s="312">
        <f>('Premissas Receita'!V59 + 'Premissas Receita'!V64 + 'Premissas Receita'!V95 + 'Premissas Receita'!V100 + 'Premissas Receita'!V187 + 'Premissas Receita'!V192) * 'Premissas Receita'!V11 * Impostos!$D$16</f>
        <v>1284059.1080000002</v>
      </c>
      <c r="W16" s="312">
        <f>('Premissas Receita'!W59 + 'Premissas Receita'!W64 + 'Premissas Receita'!W95 + 'Premissas Receita'!W100 + 'Premissas Receita'!W187 + 'Premissas Receita'!W192) * 'Premissas Receita'!W11 * Impostos!$D$16</f>
        <v>1284059.1080000002</v>
      </c>
      <c r="X16" s="312">
        <f>('Premissas Receita'!X59 + 'Premissas Receita'!X64 + 'Premissas Receita'!X95 + 'Premissas Receita'!X100 + 'Premissas Receita'!X187 + 'Premissas Receita'!X192) * 'Premissas Receita'!X11 * Impostos!$D$16</f>
        <v>1284059.1080000002</v>
      </c>
      <c r="Y16" s="312">
        <f>('Premissas Receita'!Y59 + 'Premissas Receita'!Y64 + 'Premissas Receita'!Y95 + 'Premissas Receita'!Y100 + 'Premissas Receita'!Y187 + 'Premissas Receita'!Y192) * 'Premissas Receita'!Y11 * Impostos!$D$16</f>
        <v>1284059.1080000002</v>
      </c>
      <c r="Z16" s="312">
        <f>('Premissas Receita'!Z59 + 'Premissas Receita'!Z64 + 'Premissas Receita'!Z95 + 'Premissas Receita'!Z100 + 'Premissas Receita'!Z187 + 'Premissas Receita'!Z192) * 'Premissas Receita'!Z11 * Impostos!$D$16</f>
        <v>1284059.1080000002</v>
      </c>
      <c r="AA16" s="312">
        <f>('Premissas Receita'!AA59 + 'Premissas Receita'!AA64 + 'Premissas Receita'!AA95 + 'Premissas Receita'!AA100 + 'Premissas Receita'!AA187 + 'Premissas Receita'!AA192) * 'Premissas Receita'!AA11 * Impostos!$D$16</f>
        <v>1284059.1080000002</v>
      </c>
      <c r="AB16" s="312">
        <f>('Premissas Receita'!AB59 + 'Premissas Receita'!AB64 + 'Premissas Receita'!AB95 + 'Premissas Receita'!AB100 + 'Premissas Receita'!AB187 + 'Premissas Receita'!AB192) * 'Premissas Receita'!AB11 * Impostos!$D$16</f>
        <v>1284059.1080000002</v>
      </c>
      <c r="AC16" s="312">
        <f>('Premissas Receita'!AC59 + 'Premissas Receita'!AC64 + 'Premissas Receita'!AC95 + 'Premissas Receita'!AC100 + 'Premissas Receita'!AC187 + 'Premissas Receita'!AC192) * 'Premissas Receita'!AC11 * Impostos!$D$16</f>
        <v>1284059.1080000002</v>
      </c>
      <c r="AD16" s="312">
        <f>('Premissas Receita'!AD59 + 'Premissas Receita'!AD64 + 'Premissas Receita'!AD95 + 'Premissas Receita'!AD100 + 'Premissas Receita'!AD187 + 'Premissas Receita'!AD192) * 'Premissas Receita'!AD11 * Impostos!$D$16</f>
        <v>1284059.1080000002</v>
      </c>
      <c r="AE16" s="312">
        <f>('Premissas Receita'!AE59 + 'Premissas Receita'!AE64 + 'Premissas Receita'!AE95 + 'Premissas Receita'!AE100 + 'Premissas Receita'!AE187 + 'Premissas Receita'!AE192) * 'Premissas Receita'!AE11 * Impostos!$D$16</f>
        <v>1284059.1080000002</v>
      </c>
      <c r="AF16" s="312">
        <f>('Premissas Receita'!AF59 + 'Premissas Receita'!AF64 + 'Premissas Receita'!AF95 + 'Premissas Receita'!AF100 + 'Premissas Receita'!AF187 + 'Premissas Receita'!AF192) * 'Premissas Receita'!AF11 * Impostos!$D$16</f>
        <v>1284059.1080000002</v>
      </c>
      <c r="AG16" s="312">
        <f>('Premissas Receita'!AG59 + 'Premissas Receita'!AG64 + 'Premissas Receita'!AG95 + 'Premissas Receita'!AG100 + 'Premissas Receita'!AG187 + 'Premissas Receita'!AG192) * 'Premissas Receita'!AG11 * Impostos!$D$16</f>
        <v>1284059.1080000002</v>
      </c>
      <c r="AH16" s="312">
        <f>('Premissas Receita'!AH59 + 'Premissas Receita'!AH64 + 'Premissas Receita'!AH95 + 'Premissas Receita'!AH100 + 'Premissas Receita'!AH187 + 'Premissas Receita'!AH192) * 'Premissas Receita'!AH11 * Impostos!$D$16</f>
        <v>1284059.1080000002</v>
      </c>
      <c r="AI16" s="312">
        <f>('Premissas Receita'!AI59 + 'Premissas Receita'!AI64 + 'Premissas Receita'!AI95 + 'Premissas Receita'!AI100 + 'Premissas Receita'!AI187 + 'Premissas Receita'!AI192) * 'Premissas Receita'!AI11 * Impostos!$D$16</f>
        <v>1284059.1080000002</v>
      </c>
      <c r="AJ16" s="312">
        <f>('Premissas Receita'!AJ59 + 'Premissas Receita'!AJ64 + 'Premissas Receita'!AJ95 + 'Premissas Receita'!AJ100 + 'Premissas Receita'!AJ187 + 'Premissas Receita'!AJ192) * 'Premissas Receita'!AJ11 * Impostos!$D$16</f>
        <v>1284059.1080000002</v>
      </c>
      <c r="AK16" s="312">
        <f>('Premissas Receita'!AK59 + 'Premissas Receita'!AK64 + 'Premissas Receita'!AK95 + 'Premissas Receita'!AK100 + 'Premissas Receita'!AK187 + 'Premissas Receita'!AK192) * 'Premissas Receita'!AK11 * Impostos!$D$16</f>
        <v>1284059.1080000002</v>
      </c>
      <c r="AL16" s="312">
        <f>('Premissas Receita'!AL59 + 'Premissas Receita'!AL64 + 'Premissas Receita'!AL95 + 'Premissas Receita'!AL100 + 'Premissas Receita'!AL187 + 'Premissas Receita'!AL192) * 'Premissas Receita'!AL11 * Impostos!$D$16</f>
        <v>1284059.1080000002</v>
      </c>
      <c r="AM16" s="312">
        <f>('Premissas Receita'!AM59 + 'Premissas Receita'!AM64 + 'Premissas Receita'!AM95 + 'Premissas Receita'!AM100 + 'Premissas Receita'!AM187 + 'Premissas Receita'!AM192) * 'Premissas Receita'!AM11 * Impostos!$D$16</f>
        <v>1284059.1080000002</v>
      </c>
      <c r="AN16" s="312">
        <f>('Premissas Receita'!AN59 + 'Premissas Receita'!AN64 + 'Premissas Receita'!AN95 + 'Premissas Receita'!AN100 + 'Premissas Receita'!AN187 + 'Premissas Receita'!AN192) * 'Premissas Receita'!AN11 * Impostos!$D$16</f>
        <v>1284059.1080000002</v>
      </c>
      <c r="AO16" s="312">
        <f>('Premissas Receita'!AO59 + 'Premissas Receita'!AO64 + 'Premissas Receita'!AO95 + 'Premissas Receita'!AO100 + 'Premissas Receita'!AO187 + 'Premissas Receita'!AO192) * 'Premissas Receita'!AO11 * Impostos!$D$16</f>
        <v>1284059.1080000002</v>
      </c>
      <c r="AP16" s="312">
        <f>('Premissas Receita'!AP59 + 'Premissas Receita'!AP64 + 'Premissas Receita'!AP95 + 'Premissas Receita'!AP100 + 'Premissas Receita'!AP187 + 'Premissas Receita'!AP192) * 'Premissas Receita'!AP11 * Impostos!$D$16</f>
        <v>1284059.1080000002</v>
      </c>
      <c r="AQ16" s="312">
        <f>('Premissas Receita'!AQ59 + 'Premissas Receita'!AQ64 + 'Premissas Receita'!AQ95 + 'Premissas Receita'!AQ100 + 'Premissas Receita'!AQ187 + 'Premissas Receita'!AQ192) * 'Premissas Receita'!AQ11 * Impostos!$D$16</f>
        <v>1284059.1080000002</v>
      </c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</row>
    <row r="17" spans="1:62" ht="16.5" customHeight="1">
      <c r="A17" s="161"/>
      <c r="B17" s="470"/>
      <c r="C17" s="470"/>
      <c r="D17" s="471"/>
      <c r="E17" s="472"/>
      <c r="F17" s="472"/>
      <c r="G17" s="472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3"/>
      <c r="AZ17" s="473"/>
      <c r="BA17" s="473"/>
      <c r="BB17" s="473"/>
      <c r="BC17" s="473"/>
      <c r="BD17" s="473"/>
      <c r="BE17" s="473"/>
      <c r="BF17" s="473"/>
      <c r="BG17" s="473"/>
      <c r="BH17" s="473"/>
      <c r="BI17" s="473"/>
      <c r="BJ17" s="473"/>
    </row>
    <row r="18" spans="1:62" ht="16.5" customHeight="1">
      <c r="A18" s="50"/>
      <c r="B18" s="310" t="s">
        <v>482</v>
      </c>
      <c r="C18" s="310"/>
      <c r="D18" s="469">
        <v>0.02</v>
      </c>
      <c r="E18" s="467"/>
      <c r="F18" s="467"/>
      <c r="G18" s="467"/>
      <c r="H18" s="312">
        <v>0</v>
      </c>
      <c r="I18" s="312">
        <f t="shared" ref="I18:AQ18" si="1">H18</f>
        <v>0</v>
      </c>
      <c r="J18" s="312">
        <f t="shared" si="1"/>
        <v>0</v>
      </c>
      <c r="K18" s="312">
        <f t="shared" si="1"/>
        <v>0</v>
      </c>
      <c r="L18" s="312">
        <f t="shared" si="1"/>
        <v>0</v>
      </c>
      <c r="M18" s="312">
        <f t="shared" si="1"/>
        <v>0</v>
      </c>
      <c r="N18" s="312">
        <f t="shared" si="1"/>
        <v>0</v>
      </c>
      <c r="O18" s="312">
        <f t="shared" si="1"/>
        <v>0</v>
      </c>
      <c r="P18" s="312">
        <f t="shared" si="1"/>
        <v>0</v>
      </c>
      <c r="Q18" s="312">
        <f t="shared" si="1"/>
        <v>0</v>
      </c>
      <c r="R18" s="312">
        <f t="shared" si="1"/>
        <v>0</v>
      </c>
      <c r="S18" s="312">
        <f t="shared" si="1"/>
        <v>0</v>
      </c>
      <c r="T18" s="312">
        <f t="shared" si="1"/>
        <v>0</v>
      </c>
      <c r="U18" s="312">
        <f t="shared" si="1"/>
        <v>0</v>
      </c>
      <c r="V18" s="312">
        <f t="shared" si="1"/>
        <v>0</v>
      </c>
      <c r="W18" s="312">
        <f t="shared" si="1"/>
        <v>0</v>
      </c>
      <c r="X18" s="312">
        <f t="shared" si="1"/>
        <v>0</v>
      </c>
      <c r="Y18" s="312">
        <f t="shared" si="1"/>
        <v>0</v>
      </c>
      <c r="Z18" s="312">
        <f t="shared" si="1"/>
        <v>0</v>
      </c>
      <c r="AA18" s="312">
        <f t="shared" si="1"/>
        <v>0</v>
      </c>
      <c r="AB18" s="312">
        <f t="shared" si="1"/>
        <v>0</v>
      </c>
      <c r="AC18" s="312">
        <f t="shared" si="1"/>
        <v>0</v>
      </c>
      <c r="AD18" s="312">
        <f t="shared" si="1"/>
        <v>0</v>
      </c>
      <c r="AE18" s="312">
        <f t="shared" si="1"/>
        <v>0</v>
      </c>
      <c r="AF18" s="312">
        <f t="shared" si="1"/>
        <v>0</v>
      </c>
      <c r="AG18" s="312">
        <f t="shared" si="1"/>
        <v>0</v>
      </c>
      <c r="AH18" s="312">
        <f t="shared" si="1"/>
        <v>0</v>
      </c>
      <c r="AI18" s="312">
        <f t="shared" si="1"/>
        <v>0</v>
      </c>
      <c r="AJ18" s="312">
        <f t="shared" si="1"/>
        <v>0</v>
      </c>
      <c r="AK18" s="312">
        <f t="shared" si="1"/>
        <v>0</v>
      </c>
      <c r="AL18" s="312">
        <f t="shared" si="1"/>
        <v>0</v>
      </c>
      <c r="AM18" s="312">
        <f t="shared" si="1"/>
        <v>0</v>
      </c>
      <c r="AN18" s="312">
        <f t="shared" si="1"/>
        <v>0</v>
      </c>
      <c r="AO18" s="312">
        <f t="shared" si="1"/>
        <v>0</v>
      </c>
      <c r="AP18" s="312">
        <f t="shared" si="1"/>
        <v>0</v>
      </c>
      <c r="AQ18" s="312">
        <f t="shared" si="1"/>
        <v>0</v>
      </c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</row>
    <row r="19" spans="1:62" ht="16.5" customHeight="1">
      <c r="A19" s="50"/>
      <c r="B19" s="210"/>
      <c r="C19" s="210"/>
      <c r="D19" s="211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</row>
    <row r="20" spans="1:62" ht="16.5" customHeight="1">
      <c r="A20" s="50"/>
      <c r="B20" s="205" t="s">
        <v>483</v>
      </c>
      <c r="C20" s="205"/>
      <c r="D20" s="206"/>
      <c r="E20" s="204"/>
      <c r="F20" s="204"/>
      <c r="G20" s="204"/>
      <c r="H20" s="204">
        <f>H5</f>
        <v>2024</v>
      </c>
      <c r="I20" s="204">
        <f t="shared" ref="I20:AQ20" si="2">H20+1</f>
        <v>2025</v>
      </c>
      <c r="J20" s="204">
        <f t="shared" si="2"/>
        <v>2026</v>
      </c>
      <c r="K20" s="204">
        <f t="shared" si="2"/>
        <v>2027</v>
      </c>
      <c r="L20" s="204">
        <f t="shared" si="2"/>
        <v>2028</v>
      </c>
      <c r="M20" s="204">
        <f t="shared" si="2"/>
        <v>2029</v>
      </c>
      <c r="N20" s="204">
        <f t="shared" si="2"/>
        <v>2030</v>
      </c>
      <c r="O20" s="204">
        <f t="shared" si="2"/>
        <v>2031</v>
      </c>
      <c r="P20" s="204">
        <f t="shared" si="2"/>
        <v>2032</v>
      </c>
      <c r="Q20" s="204">
        <f t="shared" si="2"/>
        <v>2033</v>
      </c>
      <c r="R20" s="204">
        <f t="shared" si="2"/>
        <v>2034</v>
      </c>
      <c r="S20" s="204">
        <f t="shared" si="2"/>
        <v>2035</v>
      </c>
      <c r="T20" s="204">
        <f t="shared" si="2"/>
        <v>2036</v>
      </c>
      <c r="U20" s="204">
        <f t="shared" si="2"/>
        <v>2037</v>
      </c>
      <c r="V20" s="204">
        <f t="shared" si="2"/>
        <v>2038</v>
      </c>
      <c r="W20" s="204">
        <f t="shared" si="2"/>
        <v>2039</v>
      </c>
      <c r="X20" s="204">
        <f t="shared" si="2"/>
        <v>2040</v>
      </c>
      <c r="Y20" s="204">
        <f t="shared" si="2"/>
        <v>2041</v>
      </c>
      <c r="Z20" s="204">
        <f t="shared" si="2"/>
        <v>2042</v>
      </c>
      <c r="AA20" s="204">
        <f t="shared" si="2"/>
        <v>2043</v>
      </c>
      <c r="AB20" s="204">
        <f t="shared" si="2"/>
        <v>2044</v>
      </c>
      <c r="AC20" s="204">
        <f t="shared" si="2"/>
        <v>2045</v>
      </c>
      <c r="AD20" s="204">
        <f t="shared" si="2"/>
        <v>2046</v>
      </c>
      <c r="AE20" s="204">
        <f t="shared" si="2"/>
        <v>2047</v>
      </c>
      <c r="AF20" s="204">
        <f t="shared" si="2"/>
        <v>2048</v>
      </c>
      <c r="AG20" s="204">
        <f t="shared" si="2"/>
        <v>2049</v>
      </c>
      <c r="AH20" s="204">
        <f t="shared" si="2"/>
        <v>2050</v>
      </c>
      <c r="AI20" s="204">
        <f t="shared" si="2"/>
        <v>2051</v>
      </c>
      <c r="AJ20" s="204">
        <f t="shared" si="2"/>
        <v>2052</v>
      </c>
      <c r="AK20" s="204">
        <f t="shared" si="2"/>
        <v>2053</v>
      </c>
      <c r="AL20" s="204">
        <f t="shared" si="2"/>
        <v>2054</v>
      </c>
      <c r="AM20" s="204">
        <f t="shared" si="2"/>
        <v>2055</v>
      </c>
      <c r="AN20" s="204">
        <f t="shared" si="2"/>
        <v>2056</v>
      </c>
      <c r="AO20" s="204">
        <f t="shared" si="2"/>
        <v>2057</v>
      </c>
      <c r="AP20" s="204">
        <f t="shared" si="2"/>
        <v>2058</v>
      </c>
      <c r="AQ20" s="204">
        <f t="shared" si="2"/>
        <v>2059</v>
      </c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</row>
    <row r="21" spans="1:62" ht="16.5" customHeight="1">
      <c r="A21" s="50"/>
      <c r="B21" s="205" t="s">
        <v>208</v>
      </c>
      <c r="C21" s="205"/>
      <c r="D21" s="206"/>
      <c r="E21" s="204"/>
      <c r="F21" s="204"/>
      <c r="G21" s="204"/>
      <c r="H21" s="207">
        <f>H6</f>
        <v>0</v>
      </c>
      <c r="I21" s="207">
        <f t="shared" ref="I21:AQ21" si="3">H21+1</f>
        <v>1</v>
      </c>
      <c r="J21" s="207">
        <f t="shared" si="3"/>
        <v>2</v>
      </c>
      <c r="K21" s="207">
        <f t="shared" si="3"/>
        <v>3</v>
      </c>
      <c r="L21" s="207">
        <f t="shared" si="3"/>
        <v>4</v>
      </c>
      <c r="M21" s="207">
        <f t="shared" si="3"/>
        <v>5</v>
      </c>
      <c r="N21" s="207">
        <f t="shared" si="3"/>
        <v>6</v>
      </c>
      <c r="O21" s="207">
        <f t="shared" si="3"/>
        <v>7</v>
      </c>
      <c r="P21" s="207">
        <f t="shared" si="3"/>
        <v>8</v>
      </c>
      <c r="Q21" s="207">
        <f t="shared" si="3"/>
        <v>9</v>
      </c>
      <c r="R21" s="207">
        <f t="shared" si="3"/>
        <v>10</v>
      </c>
      <c r="S21" s="207">
        <f t="shared" si="3"/>
        <v>11</v>
      </c>
      <c r="T21" s="207">
        <f t="shared" si="3"/>
        <v>12</v>
      </c>
      <c r="U21" s="207">
        <f t="shared" si="3"/>
        <v>13</v>
      </c>
      <c r="V21" s="207">
        <f t="shared" si="3"/>
        <v>14</v>
      </c>
      <c r="W21" s="207">
        <f t="shared" si="3"/>
        <v>15</v>
      </c>
      <c r="X21" s="207">
        <f t="shared" si="3"/>
        <v>16</v>
      </c>
      <c r="Y21" s="207">
        <f t="shared" si="3"/>
        <v>17</v>
      </c>
      <c r="Z21" s="207">
        <f t="shared" si="3"/>
        <v>18</v>
      </c>
      <c r="AA21" s="207">
        <f t="shared" si="3"/>
        <v>19</v>
      </c>
      <c r="AB21" s="207">
        <f t="shared" si="3"/>
        <v>20</v>
      </c>
      <c r="AC21" s="207">
        <f t="shared" si="3"/>
        <v>21</v>
      </c>
      <c r="AD21" s="207">
        <f t="shared" si="3"/>
        <v>22</v>
      </c>
      <c r="AE21" s="207">
        <f t="shared" si="3"/>
        <v>23</v>
      </c>
      <c r="AF21" s="207">
        <f t="shared" si="3"/>
        <v>24</v>
      </c>
      <c r="AG21" s="207">
        <f t="shared" si="3"/>
        <v>25</v>
      </c>
      <c r="AH21" s="207">
        <f t="shared" si="3"/>
        <v>26</v>
      </c>
      <c r="AI21" s="207">
        <f t="shared" si="3"/>
        <v>27</v>
      </c>
      <c r="AJ21" s="207">
        <f t="shared" si="3"/>
        <v>28</v>
      </c>
      <c r="AK21" s="207">
        <f t="shared" si="3"/>
        <v>29</v>
      </c>
      <c r="AL21" s="207">
        <f t="shared" si="3"/>
        <v>30</v>
      </c>
      <c r="AM21" s="207">
        <f t="shared" si="3"/>
        <v>31</v>
      </c>
      <c r="AN21" s="207">
        <f t="shared" si="3"/>
        <v>32</v>
      </c>
      <c r="AO21" s="207">
        <f t="shared" si="3"/>
        <v>33</v>
      </c>
      <c r="AP21" s="207">
        <f t="shared" si="3"/>
        <v>34</v>
      </c>
      <c r="AQ21" s="207">
        <f t="shared" si="3"/>
        <v>35</v>
      </c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</row>
    <row r="22" spans="1:62" ht="16.5" customHeight="1">
      <c r="A22" s="50"/>
      <c r="B22" s="210"/>
      <c r="C22" s="210"/>
      <c r="D22" s="211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</row>
    <row r="23" spans="1:62" ht="16.5" customHeight="1">
      <c r="A23" s="121"/>
      <c r="B23" s="474" t="s">
        <v>391</v>
      </c>
      <c r="C23" s="310"/>
      <c r="D23" s="310"/>
      <c r="E23" s="402"/>
      <c r="F23" s="402"/>
      <c r="G23" s="402"/>
      <c r="H23" s="402">
        <f>'DRE '!H29</f>
        <v>-3510091.2628571424</v>
      </c>
      <c r="I23" s="402">
        <f>'DRE '!I29</f>
        <v>11579045.250742858</v>
      </c>
      <c r="J23" s="402">
        <f>'DRE '!J29</f>
        <v>-7219944.4946315745</v>
      </c>
      <c r="K23" s="402">
        <f>'DRE '!K29</f>
        <v>-13031365.002884794</v>
      </c>
      <c r="L23" s="402">
        <f>'DRE '!L29</f>
        <v>39182490.406987756</v>
      </c>
      <c r="M23" s="402">
        <f>'DRE '!M29</f>
        <v>38787134.539987758</v>
      </c>
      <c r="N23" s="402">
        <f>'DRE '!N29</f>
        <v>38787134.539987758</v>
      </c>
      <c r="O23" s="402">
        <f>'DRE '!O29</f>
        <v>38787134.539987758</v>
      </c>
      <c r="P23" s="402">
        <f>'DRE '!P29</f>
        <v>38787134.539987758</v>
      </c>
      <c r="Q23" s="402">
        <f>'DRE '!Q29</f>
        <v>38787134.539987758</v>
      </c>
      <c r="R23" s="402">
        <f>'DRE '!R29</f>
        <v>38787134.539987758</v>
      </c>
      <c r="S23" s="402">
        <f>'DRE '!S29</f>
        <v>38787134.539987758</v>
      </c>
      <c r="T23" s="402">
        <f>'DRE '!T29</f>
        <v>38787134.539987758</v>
      </c>
      <c r="U23" s="402">
        <f>'DRE '!U29</f>
        <v>38787134.539987758</v>
      </c>
      <c r="V23" s="402">
        <f>'DRE '!V29</f>
        <v>38787134.539987758</v>
      </c>
      <c r="W23" s="402">
        <f>'DRE '!W29</f>
        <v>38787134.539987758</v>
      </c>
      <c r="X23" s="402">
        <f>'DRE '!X29</f>
        <v>38787134.539987758</v>
      </c>
      <c r="Y23" s="402">
        <f>'DRE '!Y29</f>
        <v>38787134.539987758</v>
      </c>
      <c r="Z23" s="402">
        <f>'DRE '!Z29</f>
        <v>38787134.539987758</v>
      </c>
      <c r="AA23" s="402">
        <f>'DRE '!AA29</f>
        <v>38787134.539987758</v>
      </c>
      <c r="AB23" s="402">
        <f>'DRE '!AB29</f>
        <v>38787134.539987758</v>
      </c>
      <c r="AC23" s="402">
        <f>'DRE '!AC29</f>
        <v>38787134.539987758</v>
      </c>
      <c r="AD23" s="402">
        <f>'DRE '!AD29</f>
        <v>38787134.539987758</v>
      </c>
      <c r="AE23" s="402">
        <f>'DRE '!AE29</f>
        <v>38787134.539987758</v>
      </c>
      <c r="AF23" s="402">
        <f>'DRE '!AF29</f>
        <v>38787134.539987758</v>
      </c>
      <c r="AG23" s="402">
        <f>'DRE '!AG29</f>
        <v>38787134.539987758</v>
      </c>
      <c r="AH23" s="402">
        <f>'DRE '!AH29</f>
        <v>38787134.539987758</v>
      </c>
      <c r="AI23" s="402">
        <f>'DRE '!AI29</f>
        <v>39268033.409522563</v>
      </c>
      <c r="AJ23" s="402">
        <f>'DRE '!AJ29</f>
        <v>45733776.442169555</v>
      </c>
      <c r="AK23" s="402">
        <f>'DRE '!AK29</f>
        <v>49291644.505897142</v>
      </c>
      <c r="AL23" s="402">
        <f>'DRE '!AL29</f>
        <v>49291644.505897142</v>
      </c>
      <c r="AM23" s="402">
        <f>'DRE '!AM29</f>
        <v>49291644.505897142</v>
      </c>
      <c r="AN23" s="402">
        <f>'DRE '!AN29</f>
        <v>49291644.505897142</v>
      </c>
      <c r="AO23" s="402">
        <f>'DRE '!AO29</f>
        <v>49291644.505897142</v>
      </c>
      <c r="AP23" s="402">
        <f>'DRE '!AP29</f>
        <v>49291644.505897142</v>
      </c>
      <c r="AQ23" s="402">
        <f>'DRE '!AQ29</f>
        <v>49434501.648754276</v>
      </c>
      <c r="AR23" s="398"/>
      <c r="AS23" s="398"/>
      <c r="AT23" s="398"/>
      <c r="AU23" s="398"/>
      <c r="AV23" s="398"/>
      <c r="AW23" s="398"/>
      <c r="AX23" s="398"/>
      <c r="AY23" s="398"/>
      <c r="AZ23" s="398"/>
      <c r="BA23" s="398"/>
      <c r="BB23" s="398"/>
      <c r="BC23" s="398"/>
      <c r="BD23" s="398"/>
      <c r="BE23" s="398"/>
      <c r="BF23" s="398"/>
      <c r="BG23" s="398"/>
      <c r="BH23" s="398"/>
      <c r="BI23" s="398"/>
      <c r="BJ23" s="398"/>
    </row>
    <row r="24" spans="1:62" ht="16.5" customHeight="1">
      <c r="A24" s="50"/>
      <c r="B24" s="95" t="s">
        <v>484</v>
      </c>
      <c r="C24" s="50"/>
      <c r="D24" s="50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</row>
    <row r="25" spans="1:62" ht="16.5" customHeight="1">
      <c r="A25" s="50"/>
      <c r="B25" s="95" t="s">
        <v>485</v>
      </c>
      <c r="C25" s="50"/>
      <c r="D25" s="50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</row>
    <row r="26" spans="1:62" ht="16.5" customHeight="1">
      <c r="A26" s="50"/>
      <c r="B26" s="95" t="s">
        <v>486</v>
      </c>
      <c r="C26" s="50"/>
      <c r="D26" s="50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</row>
    <row r="27" spans="1:62" ht="16.5" customHeight="1">
      <c r="A27" s="121"/>
      <c r="B27" s="474" t="s">
        <v>487</v>
      </c>
      <c r="C27" s="310"/>
      <c r="D27" s="310"/>
      <c r="E27" s="402"/>
      <c r="F27" s="402"/>
      <c r="G27" s="402"/>
      <c r="H27" s="402">
        <f t="shared" ref="H27:AQ27" si="4">SUM(H23:H26)</f>
        <v>-3510091.2628571424</v>
      </c>
      <c r="I27" s="402">
        <f t="shared" si="4"/>
        <v>11579045.250742858</v>
      </c>
      <c r="J27" s="402">
        <f t="shared" si="4"/>
        <v>-7219944.4946315745</v>
      </c>
      <c r="K27" s="402">
        <f t="shared" si="4"/>
        <v>-13031365.002884794</v>
      </c>
      <c r="L27" s="402">
        <f t="shared" si="4"/>
        <v>39182490.406987756</v>
      </c>
      <c r="M27" s="402">
        <f t="shared" si="4"/>
        <v>38787134.539987758</v>
      </c>
      <c r="N27" s="402">
        <f t="shared" si="4"/>
        <v>38787134.539987758</v>
      </c>
      <c r="O27" s="402">
        <f t="shared" si="4"/>
        <v>38787134.539987758</v>
      </c>
      <c r="P27" s="402">
        <f t="shared" si="4"/>
        <v>38787134.539987758</v>
      </c>
      <c r="Q27" s="402">
        <f t="shared" si="4"/>
        <v>38787134.539987758</v>
      </c>
      <c r="R27" s="402">
        <f t="shared" si="4"/>
        <v>38787134.539987758</v>
      </c>
      <c r="S27" s="402">
        <f t="shared" si="4"/>
        <v>38787134.539987758</v>
      </c>
      <c r="T27" s="402">
        <f t="shared" si="4"/>
        <v>38787134.539987758</v>
      </c>
      <c r="U27" s="402">
        <f t="shared" si="4"/>
        <v>38787134.539987758</v>
      </c>
      <c r="V27" s="402">
        <f t="shared" si="4"/>
        <v>38787134.539987758</v>
      </c>
      <c r="W27" s="402">
        <f t="shared" si="4"/>
        <v>38787134.539987758</v>
      </c>
      <c r="X27" s="402">
        <f t="shared" si="4"/>
        <v>38787134.539987758</v>
      </c>
      <c r="Y27" s="402">
        <f t="shared" si="4"/>
        <v>38787134.539987758</v>
      </c>
      <c r="Z27" s="402">
        <f t="shared" si="4"/>
        <v>38787134.539987758</v>
      </c>
      <c r="AA27" s="402">
        <f t="shared" si="4"/>
        <v>38787134.539987758</v>
      </c>
      <c r="AB27" s="402">
        <f t="shared" si="4"/>
        <v>38787134.539987758</v>
      </c>
      <c r="AC27" s="402">
        <f t="shared" si="4"/>
        <v>38787134.539987758</v>
      </c>
      <c r="AD27" s="402">
        <f t="shared" si="4"/>
        <v>38787134.539987758</v>
      </c>
      <c r="AE27" s="402">
        <f t="shared" si="4"/>
        <v>38787134.539987758</v>
      </c>
      <c r="AF27" s="402">
        <f t="shared" si="4"/>
        <v>38787134.539987758</v>
      </c>
      <c r="AG27" s="402">
        <f t="shared" si="4"/>
        <v>38787134.539987758</v>
      </c>
      <c r="AH27" s="402">
        <f t="shared" si="4"/>
        <v>38787134.539987758</v>
      </c>
      <c r="AI27" s="402">
        <f t="shared" si="4"/>
        <v>39268033.409522563</v>
      </c>
      <c r="AJ27" s="402">
        <f t="shared" si="4"/>
        <v>45733776.442169555</v>
      </c>
      <c r="AK27" s="402">
        <f t="shared" si="4"/>
        <v>49291644.505897142</v>
      </c>
      <c r="AL27" s="402">
        <f t="shared" si="4"/>
        <v>49291644.505897142</v>
      </c>
      <c r="AM27" s="402">
        <f t="shared" si="4"/>
        <v>49291644.505897142</v>
      </c>
      <c r="AN27" s="402">
        <f t="shared" si="4"/>
        <v>49291644.505897142</v>
      </c>
      <c r="AO27" s="402">
        <f t="shared" si="4"/>
        <v>49291644.505897142</v>
      </c>
      <c r="AP27" s="402">
        <f t="shared" si="4"/>
        <v>49291644.505897142</v>
      </c>
      <c r="AQ27" s="402">
        <f t="shared" si="4"/>
        <v>49434501.648754276</v>
      </c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398"/>
      <c r="BC27" s="398"/>
      <c r="BD27" s="398"/>
      <c r="BE27" s="398"/>
      <c r="BF27" s="398"/>
      <c r="BG27" s="398"/>
      <c r="BH27" s="398"/>
      <c r="BI27" s="398"/>
      <c r="BJ27" s="398"/>
    </row>
    <row r="28" spans="1:62" ht="16.5" customHeight="1">
      <c r="A28" s="50"/>
      <c r="B28" s="50"/>
      <c r="C28" s="50"/>
      <c r="D28" s="50"/>
      <c r="E28" s="399"/>
      <c r="F28" s="398"/>
      <c r="G28" s="398"/>
      <c r="H28" s="400"/>
      <c r="I28" s="400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</row>
    <row r="29" spans="1:62" ht="16.5" customHeight="1">
      <c r="A29" s="50"/>
      <c r="B29" s="205" t="s">
        <v>488</v>
      </c>
      <c r="C29" s="205"/>
      <c r="D29" s="206"/>
      <c r="E29" s="204"/>
      <c r="F29" s="204"/>
      <c r="G29" s="204"/>
      <c r="H29" s="204">
        <f>H20</f>
        <v>2024</v>
      </c>
      <c r="I29" s="204">
        <f t="shared" ref="I29:AQ29" si="5">H29+1</f>
        <v>2025</v>
      </c>
      <c r="J29" s="204">
        <f t="shared" si="5"/>
        <v>2026</v>
      </c>
      <c r="K29" s="204">
        <f t="shared" si="5"/>
        <v>2027</v>
      </c>
      <c r="L29" s="204">
        <f t="shared" si="5"/>
        <v>2028</v>
      </c>
      <c r="M29" s="204">
        <f t="shared" si="5"/>
        <v>2029</v>
      </c>
      <c r="N29" s="204">
        <f t="shared" si="5"/>
        <v>2030</v>
      </c>
      <c r="O29" s="204">
        <f t="shared" si="5"/>
        <v>2031</v>
      </c>
      <c r="P29" s="204">
        <f t="shared" si="5"/>
        <v>2032</v>
      </c>
      <c r="Q29" s="204">
        <f t="shared" si="5"/>
        <v>2033</v>
      </c>
      <c r="R29" s="204">
        <f t="shared" si="5"/>
        <v>2034</v>
      </c>
      <c r="S29" s="204">
        <f t="shared" si="5"/>
        <v>2035</v>
      </c>
      <c r="T29" s="204">
        <f t="shared" si="5"/>
        <v>2036</v>
      </c>
      <c r="U29" s="204">
        <f t="shared" si="5"/>
        <v>2037</v>
      </c>
      <c r="V29" s="204">
        <f t="shared" si="5"/>
        <v>2038</v>
      </c>
      <c r="W29" s="204">
        <f t="shared" si="5"/>
        <v>2039</v>
      </c>
      <c r="X29" s="204">
        <f t="shared" si="5"/>
        <v>2040</v>
      </c>
      <c r="Y29" s="204">
        <f t="shared" si="5"/>
        <v>2041</v>
      </c>
      <c r="Z29" s="204">
        <f t="shared" si="5"/>
        <v>2042</v>
      </c>
      <c r="AA29" s="204">
        <f t="shared" si="5"/>
        <v>2043</v>
      </c>
      <c r="AB29" s="204">
        <f t="shared" si="5"/>
        <v>2044</v>
      </c>
      <c r="AC29" s="204">
        <f t="shared" si="5"/>
        <v>2045</v>
      </c>
      <c r="AD29" s="204">
        <f t="shared" si="5"/>
        <v>2046</v>
      </c>
      <c r="AE29" s="204">
        <f t="shared" si="5"/>
        <v>2047</v>
      </c>
      <c r="AF29" s="204">
        <f t="shared" si="5"/>
        <v>2048</v>
      </c>
      <c r="AG29" s="204">
        <f t="shared" si="5"/>
        <v>2049</v>
      </c>
      <c r="AH29" s="204">
        <f t="shared" si="5"/>
        <v>2050</v>
      </c>
      <c r="AI29" s="204">
        <f t="shared" si="5"/>
        <v>2051</v>
      </c>
      <c r="AJ29" s="204">
        <f t="shared" si="5"/>
        <v>2052</v>
      </c>
      <c r="AK29" s="204">
        <f t="shared" si="5"/>
        <v>2053</v>
      </c>
      <c r="AL29" s="204">
        <f t="shared" si="5"/>
        <v>2054</v>
      </c>
      <c r="AM29" s="204">
        <f t="shared" si="5"/>
        <v>2055</v>
      </c>
      <c r="AN29" s="204">
        <f t="shared" si="5"/>
        <v>2056</v>
      </c>
      <c r="AO29" s="204">
        <f t="shared" si="5"/>
        <v>2057</v>
      </c>
      <c r="AP29" s="204">
        <f t="shared" si="5"/>
        <v>2058</v>
      </c>
      <c r="AQ29" s="204">
        <f t="shared" si="5"/>
        <v>2059</v>
      </c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</row>
    <row r="30" spans="1:62" ht="16.5" customHeight="1">
      <c r="A30" s="50"/>
      <c r="B30" s="50" t="s">
        <v>489</v>
      </c>
      <c r="C30" s="50"/>
      <c r="D30" s="50"/>
      <c r="E30" s="50"/>
      <c r="F30" s="50"/>
      <c r="G30" s="50"/>
      <c r="H30" s="399">
        <v>0</v>
      </c>
      <c r="I30" s="399">
        <f t="shared" ref="I30:AQ30" si="6">H33</f>
        <v>-3510091.2628571424</v>
      </c>
      <c r="J30" s="399">
        <f t="shared" si="6"/>
        <v>-36377.687634285074</v>
      </c>
      <c r="K30" s="399">
        <f t="shared" si="6"/>
        <v>-7256322.1822658591</v>
      </c>
      <c r="L30" s="399">
        <f t="shared" si="6"/>
        <v>-20287687.185150653</v>
      </c>
      <c r="M30" s="399">
        <f t="shared" si="6"/>
        <v>-8532940.0630543269</v>
      </c>
      <c r="N30" s="399">
        <f t="shared" si="6"/>
        <v>0</v>
      </c>
      <c r="O30" s="399">
        <f t="shared" si="6"/>
        <v>0</v>
      </c>
      <c r="P30" s="399">
        <f t="shared" si="6"/>
        <v>0</v>
      </c>
      <c r="Q30" s="399">
        <f t="shared" si="6"/>
        <v>0</v>
      </c>
      <c r="R30" s="399">
        <f t="shared" si="6"/>
        <v>0</v>
      </c>
      <c r="S30" s="399">
        <f t="shared" si="6"/>
        <v>0</v>
      </c>
      <c r="T30" s="399">
        <f t="shared" si="6"/>
        <v>0</v>
      </c>
      <c r="U30" s="399">
        <f t="shared" si="6"/>
        <v>0</v>
      </c>
      <c r="V30" s="399">
        <f t="shared" si="6"/>
        <v>0</v>
      </c>
      <c r="W30" s="399">
        <f t="shared" si="6"/>
        <v>0</v>
      </c>
      <c r="X30" s="399">
        <f t="shared" si="6"/>
        <v>0</v>
      </c>
      <c r="Y30" s="399">
        <f t="shared" si="6"/>
        <v>0</v>
      </c>
      <c r="Z30" s="399">
        <f t="shared" si="6"/>
        <v>0</v>
      </c>
      <c r="AA30" s="399">
        <f t="shared" si="6"/>
        <v>0</v>
      </c>
      <c r="AB30" s="399">
        <f t="shared" si="6"/>
        <v>0</v>
      </c>
      <c r="AC30" s="399">
        <f t="shared" si="6"/>
        <v>0</v>
      </c>
      <c r="AD30" s="399">
        <f t="shared" si="6"/>
        <v>0</v>
      </c>
      <c r="AE30" s="399">
        <f t="shared" si="6"/>
        <v>0</v>
      </c>
      <c r="AF30" s="399">
        <f t="shared" si="6"/>
        <v>0</v>
      </c>
      <c r="AG30" s="399">
        <f t="shared" si="6"/>
        <v>0</v>
      </c>
      <c r="AH30" s="399">
        <f t="shared" si="6"/>
        <v>0</v>
      </c>
      <c r="AI30" s="399">
        <f t="shared" si="6"/>
        <v>0</v>
      </c>
      <c r="AJ30" s="399">
        <f t="shared" si="6"/>
        <v>0</v>
      </c>
      <c r="AK30" s="399">
        <f t="shared" si="6"/>
        <v>0</v>
      </c>
      <c r="AL30" s="399">
        <f t="shared" si="6"/>
        <v>0</v>
      </c>
      <c r="AM30" s="399">
        <f t="shared" si="6"/>
        <v>0</v>
      </c>
      <c r="AN30" s="399">
        <f t="shared" si="6"/>
        <v>0</v>
      </c>
      <c r="AO30" s="399">
        <f t="shared" si="6"/>
        <v>0</v>
      </c>
      <c r="AP30" s="399">
        <f t="shared" si="6"/>
        <v>0</v>
      </c>
      <c r="AQ30" s="399">
        <f t="shared" si="6"/>
        <v>0</v>
      </c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</row>
    <row r="31" spans="1:62" ht="16.5" customHeight="1">
      <c r="A31" s="50"/>
      <c r="B31" s="50" t="s">
        <v>490</v>
      </c>
      <c r="C31" s="50"/>
      <c r="D31" s="50"/>
      <c r="E31" s="50"/>
      <c r="F31" s="50"/>
      <c r="G31" s="50"/>
      <c r="H31" s="399">
        <f t="shared" ref="H31:AQ31" si="7">IF(H27&lt;0,H27,0)</f>
        <v>-3510091.2628571424</v>
      </c>
      <c r="I31" s="399">
        <f t="shared" si="7"/>
        <v>0</v>
      </c>
      <c r="J31" s="399">
        <f t="shared" si="7"/>
        <v>-7219944.4946315745</v>
      </c>
      <c r="K31" s="399">
        <f t="shared" si="7"/>
        <v>-13031365.002884794</v>
      </c>
      <c r="L31" s="399">
        <f t="shared" si="7"/>
        <v>0</v>
      </c>
      <c r="M31" s="399">
        <f t="shared" si="7"/>
        <v>0</v>
      </c>
      <c r="N31" s="399">
        <f t="shared" si="7"/>
        <v>0</v>
      </c>
      <c r="O31" s="399">
        <f t="shared" si="7"/>
        <v>0</v>
      </c>
      <c r="P31" s="399">
        <f t="shared" si="7"/>
        <v>0</v>
      </c>
      <c r="Q31" s="399">
        <f t="shared" si="7"/>
        <v>0</v>
      </c>
      <c r="R31" s="399">
        <f t="shared" si="7"/>
        <v>0</v>
      </c>
      <c r="S31" s="399">
        <f t="shared" si="7"/>
        <v>0</v>
      </c>
      <c r="T31" s="399">
        <f t="shared" si="7"/>
        <v>0</v>
      </c>
      <c r="U31" s="399">
        <f t="shared" si="7"/>
        <v>0</v>
      </c>
      <c r="V31" s="399">
        <f t="shared" si="7"/>
        <v>0</v>
      </c>
      <c r="W31" s="399">
        <f t="shared" si="7"/>
        <v>0</v>
      </c>
      <c r="X31" s="399">
        <f t="shared" si="7"/>
        <v>0</v>
      </c>
      <c r="Y31" s="399">
        <f t="shared" si="7"/>
        <v>0</v>
      </c>
      <c r="Z31" s="399">
        <f t="shared" si="7"/>
        <v>0</v>
      </c>
      <c r="AA31" s="399">
        <f t="shared" si="7"/>
        <v>0</v>
      </c>
      <c r="AB31" s="399">
        <f t="shared" si="7"/>
        <v>0</v>
      </c>
      <c r="AC31" s="399">
        <f t="shared" si="7"/>
        <v>0</v>
      </c>
      <c r="AD31" s="399">
        <f t="shared" si="7"/>
        <v>0</v>
      </c>
      <c r="AE31" s="399">
        <f t="shared" si="7"/>
        <v>0</v>
      </c>
      <c r="AF31" s="399">
        <f t="shared" si="7"/>
        <v>0</v>
      </c>
      <c r="AG31" s="399">
        <f t="shared" si="7"/>
        <v>0</v>
      </c>
      <c r="AH31" s="399">
        <f t="shared" si="7"/>
        <v>0</v>
      </c>
      <c r="AI31" s="399">
        <f t="shared" si="7"/>
        <v>0</v>
      </c>
      <c r="AJ31" s="399">
        <f t="shared" si="7"/>
        <v>0</v>
      </c>
      <c r="AK31" s="399">
        <f t="shared" si="7"/>
        <v>0</v>
      </c>
      <c r="AL31" s="399">
        <f t="shared" si="7"/>
        <v>0</v>
      </c>
      <c r="AM31" s="399">
        <f t="shared" si="7"/>
        <v>0</v>
      </c>
      <c r="AN31" s="399">
        <f t="shared" si="7"/>
        <v>0</v>
      </c>
      <c r="AO31" s="399">
        <f t="shared" si="7"/>
        <v>0</v>
      </c>
      <c r="AP31" s="399">
        <f t="shared" si="7"/>
        <v>0</v>
      </c>
      <c r="AQ31" s="399">
        <f t="shared" si="7"/>
        <v>0</v>
      </c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</row>
    <row r="32" spans="1:62" ht="16.5" customHeight="1">
      <c r="A32" s="50"/>
      <c r="B32" s="475" t="s">
        <v>491</v>
      </c>
      <c r="C32" s="475"/>
      <c r="D32" s="475"/>
      <c r="E32" s="475"/>
      <c r="F32" s="475"/>
      <c r="G32" s="475"/>
      <c r="H32" s="476">
        <f t="shared" ref="H32:AQ32" si="8">IF(H27&gt;0,MIN(-H30,30%*H27),0)</f>
        <v>0</v>
      </c>
      <c r="I32" s="476">
        <f t="shared" si="8"/>
        <v>3473713.5752228573</v>
      </c>
      <c r="J32" s="476">
        <f t="shared" si="8"/>
        <v>0</v>
      </c>
      <c r="K32" s="476">
        <f t="shared" si="8"/>
        <v>0</v>
      </c>
      <c r="L32" s="476">
        <f t="shared" si="8"/>
        <v>11754747.122096326</v>
      </c>
      <c r="M32" s="476">
        <f t="shared" si="8"/>
        <v>8532940.0630543269</v>
      </c>
      <c r="N32" s="476">
        <f t="shared" si="8"/>
        <v>0</v>
      </c>
      <c r="O32" s="476">
        <f t="shared" si="8"/>
        <v>0</v>
      </c>
      <c r="P32" s="476">
        <f t="shared" si="8"/>
        <v>0</v>
      </c>
      <c r="Q32" s="476">
        <f t="shared" si="8"/>
        <v>0</v>
      </c>
      <c r="R32" s="476">
        <f t="shared" si="8"/>
        <v>0</v>
      </c>
      <c r="S32" s="476">
        <f t="shared" si="8"/>
        <v>0</v>
      </c>
      <c r="T32" s="476">
        <f t="shared" si="8"/>
        <v>0</v>
      </c>
      <c r="U32" s="476">
        <f t="shared" si="8"/>
        <v>0</v>
      </c>
      <c r="V32" s="476">
        <f t="shared" si="8"/>
        <v>0</v>
      </c>
      <c r="W32" s="476">
        <f t="shared" si="8"/>
        <v>0</v>
      </c>
      <c r="X32" s="476">
        <f t="shared" si="8"/>
        <v>0</v>
      </c>
      <c r="Y32" s="476">
        <f t="shared" si="8"/>
        <v>0</v>
      </c>
      <c r="Z32" s="476">
        <f t="shared" si="8"/>
        <v>0</v>
      </c>
      <c r="AA32" s="476">
        <f t="shared" si="8"/>
        <v>0</v>
      </c>
      <c r="AB32" s="476">
        <f t="shared" si="8"/>
        <v>0</v>
      </c>
      <c r="AC32" s="476">
        <f t="shared" si="8"/>
        <v>0</v>
      </c>
      <c r="AD32" s="476">
        <f t="shared" si="8"/>
        <v>0</v>
      </c>
      <c r="AE32" s="476">
        <f t="shared" si="8"/>
        <v>0</v>
      </c>
      <c r="AF32" s="476">
        <f t="shared" si="8"/>
        <v>0</v>
      </c>
      <c r="AG32" s="476">
        <f t="shared" si="8"/>
        <v>0</v>
      </c>
      <c r="AH32" s="476">
        <f t="shared" si="8"/>
        <v>0</v>
      </c>
      <c r="AI32" s="476">
        <f t="shared" si="8"/>
        <v>0</v>
      </c>
      <c r="AJ32" s="476">
        <f t="shared" si="8"/>
        <v>0</v>
      </c>
      <c r="AK32" s="476">
        <f t="shared" si="8"/>
        <v>0</v>
      </c>
      <c r="AL32" s="476">
        <f t="shared" si="8"/>
        <v>0</v>
      </c>
      <c r="AM32" s="476">
        <f t="shared" si="8"/>
        <v>0</v>
      </c>
      <c r="AN32" s="476">
        <f t="shared" si="8"/>
        <v>0</v>
      </c>
      <c r="AO32" s="476">
        <f t="shared" si="8"/>
        <v>0</v>
      </c>
      <c r="AP32" s="476">
        <f t="shared" si="8"/>
        <v>0</v>
      </c>
      <c r="AQ32" s="476">
        <f t="shared" si="8"/>
        <v>0</v>
      </c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</row>
    <row r="33" spans="1:62" ht="16.5" customHeight="1">
      <c r="A33" s="50"/>
      <c r="B33" s="477" t="s">
        <v>492</v>
      </c>
      <c r="C33" s="477"/>
      <c r="D33" s="477"/>
      <c r="E33" s="477"/>
      <c r="F33" s="477"/>
      <c r="G33" s="477"/>
      <c r="H33" s="478">
        <f t="shared" ref="H33:AQ33" si="9">H30+H31+H32</f>
        <v>-3510091.2628571424</v>
      </c>
      <c r="I33" s="478">
        <f t="shared" si="9"/>
        <v>-36377.687634285074</v>
      </c>
      <c r="J33" s="478">
        <f t="shared" si="9"/>
        <v>-7256322.1822658591</v>
      </c>
      <c r="K33" s="478">
        <f t="shared" si="9"/>
        <v>-20287687.185150653</v>
      </c>
      <c r="L33" s="478">
        <f t="shared" si="9"/>
        <v>-8532940.0630543269</v>
      </c>
      <c r="M33" s="478">
        <f t="shared" si="9"/>
        <v>0</v>
      </c>
      <c r="N33" s="478">
        <f t="shared" si="9"/>
        <v>0</v>
      </c>
      <c r="O33" s="478">
        <f t="shared" si="9"/>
        <v>0</v>
      </c>
      <c r="P33" s="478">
        <f t="shared" si="9"/>
        <v>0</v>
      </c>
      <c r="Q33" s="478">
        <f t="shared" si="9"/>
        <v>0</v>
      </c>
      <c r="R33" s="478">
        <f t="shared" si="9"/>
        <v>0</v>
      </c>
      <c r="S33" s="478">
        <f t="shared" si="9"/>
        <v>0</v>
      </c>
      <c r="T33" s="478">
        <f t="shared" si="9"/>
        <v>0</v>
      </c>
      <c r="U33" s="478">
        <f t="shared" si="9"/>
        <v>0</v>
      </c>
      <c r="V33" s="478">
        <f t="shared" si="9"/>
        <v>0</v>
      </c>
      <c r="W33" s="478">
        <f t="shared" si="9"/>
        <v>0</v>
      </c>
      <c r="X33" s="478">
        <f t="shared" si="9"/>
        <v>0</v>
      </c>
      <c r="Y33" s="478">
        <f t="shared" si="9"/>
        <v>0</v>
      </c>
      <c r="Z33" s="478">
        <f t="shared" si="9"/>
        <v>0</v>
      </c>
      <c r="AA33" s="478">
        <f t="shared" si="9"/>
        <v>0</v>
      </c>
      <c r="AB33" s="478">
        <f t="shared" si="9"/>
        <v>0</v>
      </c>
      <c r="AC33" s="478">
        <f t="shared" si="9"/>
        <v>0</v>
      </c>
      <c r="AD33" s="478">
        <f t="shared" si="9"/>
        <v>0</v>
      </c>
      <c r="AE33" s="478">
        <f t="shared" si="9"/>
        <v>0</v>
      </c>
      <c r="AF33" s="478">
        <f t="shared" si="9"/>
        <v>0</v>
      </c>
      <c r="AG33" s="478">
        <f t="shared" si="9"/>
        <v>0</v>
      </c>
      <c r="AH33" s="478">
        <f t="shared" si="9"/>
        <v>0</v>
      </c>
      <c r="AI33" s="478">
        <f t="shared" si="9"/>
        <v>0</v>
      </c>
      <c r="AJ33" s="478">
        <f t="shared" si="9"/>
        <v>0</v>
      </c>
      <c r="AK33" s="478">
        <f t="shared" si="9"/>
        <v>0</v>
      </c>
      <c r="AL33" s="478">
        <f t="shared" si="9"/>
        <v>0</v>
      </c>
      <c r="AM33" s="478">
        <f t="shared" si="9"/>
        <v>0</v>
      </c>
      <c r="AN33" s="478">
        <f t="shared" si="9"/>
        <v>0</v>
      </c>
      <c r="AO33" s="478">
        <f t="shared" si="9"/>
        <v>0</v>
      </c>
      <c r="AP33" s="478">
        <f t="shared" si="9"/>
        <v>0</v>
      </c>
      <c r="AQ33" s="478">
        <f t="shared" si="9"/>
        <v>0</v>
      </c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</row>
    <row r="34" spans="1:62" ht="16.5" customHeight="1">
      <c r="A34" s="50"/>
      <c r="B34" s="50"/>
      <c r="C34" s="50"/>
      <c r="D34" s="50"/>
      <c r="E34" s="399"/>
      <c r="F34" s="398"/>
      <c r="G34" s="398"/>
      <c r="H34" s="400"/>
      <c r="I34" s="400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</row>
    <row r="35" spans="1:62" ht="16.5" customHeight="1">
      <c r="A35" s="121"/>
      <c r="B35" s="474" t="s">
        <v>487</v>
      </c>
      <c r="C35" s="310"/>
      <c r="D35" s="310"/>
      <c r="E35" s="402"/>
      <c r="F35" s="402"/>
      <c r="G35" s="402"/>
      <c r="H35" s="402">
        <f t="shared" ref="H35:AQ35" si="10">H27-H32</f>
        <v>-3510091.2628571424</v>
      </c>
      <c r="I35" s="402">
        <f t="shared" si="10"/>
        <v>8105331.675520001</v>
      </c>
      <c r="J35" s="402">
        <f t="shared" si="10"/>
        <v>-7219944.4946315745</v>
      </c>
      <c r="K35" s="402">
        <f t="shared" si="10"/>
        <v>-13031365.002884794</v>
      </c>
      <c r="L35" s="402">
        <f t="shared" si="10"/>
        <v>27427743.28489143</v>
      </c>
      <c r="M35" s="402">
        <f t="shared" si="10"/>
        <v>30254194.476933431</v>
      </c>
      <c r="N35" s="402">
        <f t="shared" si="10"/>
        <v>38787134.539987758</v>
      </c>
      <c r="O35" s="402">
        <f t="shared" si="10"/>
        <v>38787134.539987758</v>
      </c>
      <c r="P35" s="402">
        <f t="shared" si="10"/>
        <v>38787134.539987758</v>
      </c>
      <c r="Q35" s="402">
        <f t="shared" si="10"/>
        <v>38787134.539987758</v>
      </c>
      <c r="R35" s="402">
        <f t="shared" si="10"/>
        <v>38787134.539987758</v>
      </c>
      <c r="S35" s="402">
        <f t="shared" si="10"/>
        <v>38787134.539987758</v>
      </c>
      <c r="T35" s="402">
        <f t="shared" si="10"/>
        <v>38787134.539987758</v>
      </c>
      <c r="U35" s="402">
        <f t="shared" si="10"/>
        <v>38787134.539987758</v>
      </c>
      <c r="V35" s="402">
        <f t="shared" si="10"/>
        <v>38787134.539987758</v>
      </c>
      <c r="W35" s="402">
        <f t="shared" si="10"/>
        <v>38787134.539987758</v>
      </c>
      <c r="X35" s="402">
        <f t="shared" si="10"/>
        <v>38787134.539987758</v>
      </c>
      <c r="Y35" s="402">
        <f t="shared" si="10"/>
        <v>38787134.539987758</v>
      </c>
      <c r="Z35" s="402">
        <f t="shared" si="10"/>
        <v>38787134.539987758</v>
      </c>
      <c r="AA35" s="402">
        <f t="shared" si="10"/>
        <v>38787134.539987758</v>
      </c>
      <c r="AB35" s="402">
        <f t="shared" si="10"/>
        <v>38787134.539987758</v>
      </c>
      <c r="AC35" s="402">
        <f t="shared" si="10"/>
        <v>38787134.539987758</v>
      </c>
      <c r="AD35" s="402">
        <f t="shared" si="10"/>
        <v>38787134.539987758</v>
      </c>
      <c r="AE35" s="402">
        <f t="shared" si="10"/>
        <v>38787134.539987758</v>
      </c>
      <c r="AF35" s="402">
        <f t="shared" si="10"/>
        <v>38787134.539987758</v>
      </c>
      <c r="AG35" s="402">
        <f t="shared" si="10"/>
        <v>38787134.539987758</v>
      </c>
      <c r="AH35" s="402">
        <f t="shared" si="10"/>
        <v>38787134.539987758</v>
      </c>
      <c r="AI35" s="402">
        <f t="shared" si="10"/>
        <v>39268033.409522563</v>
      </c>
      <c r="AJ35" s="402">
        <f t="shared" si="10"/>
        <v>45733776.442169555</v>
      </c>
      <c r="AK35" s="402">
        <f t="shared" si="10"/>
        <v>49291644.505897142</v>
      </c>
      <c r="AL35" s="402">
        <f t="shared" si="10"/>
        <v>49291644.505897142</v>
      </c>
      <c r="AM35" s="402">
        <f t="shared" si="10"/>
        <v>49291644.505897142</v>
      </c>
      <c r="AN35" s="402">
        <f t="shared" si="10"/>
        <v>49291644.505897142</v>
      </c>
      <c r="AO35" s="402">
        <f t="shared" si="10"/>
        <v>49291644.505897142</v>
      </c>
      <c r="AP35" s="402">
        <f t="shared" si="10"/>
        <v>49291644.505897142</v>
      </c>
      <c r="AQ35" s="402">
        <f t="shared" si="10"/>
        <v>49434501.648754276</v>
      </c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</row>
    <row r="36" spans="1:62" ht="16.5" customHeight="1">
      <c r="A36" s="50"/>
      <c r="B36" s="50"/>
      <c r="C36" s="50"/>
      <c r="D36" s="50"/>
      <c r="E36" s="399"/>
      <c r="F36" s="398"/>
      <c r="G36" s="398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</row>
    <row r="37" spans="1:62" ht="15.75" customHeight="1">
      <c r="A37" s="121"/>
      <c r="B37" s="479" t="s">
        <v>397</v>
      </c>
      <c r="C37" s="50"/>
      <c r="D37" s="142">
        <v>0.15</v>
      </c>
      <c r="E37" s="398"/>
      <c r="F37" s="398"/>
      <c r="G37" s="398"/>
      <c r="H37" s="399">
        <f t="shared" ref="H37:AQ37" si="11">IF(H35&lt;0,0,IF((H35)&lt;=240,-(H35)*$D$37,-(240*$D$37)-((H35-240)*($D$37+$D$39))))</f>
        <v>0</v>
      </c>
      <c r="I37" s="399">
        <f t="shared" si="11"/>
        <v>-2026308.9188800002</v>
      </c>
      <c r="J37" s="399">
        <f t="shared" si="11"/>
        <v>0</v>
      </c>
      <c r="K37" s="399">
        <f t="shared" si="11"/>
        <v>0</v>
      </c>
      <c r="L37" s="399">
        <f t="shared" si="11"/>
        <v>-6856911.8212228576</v>
      </c>
      <c r="M37" s="399">
        <f t="shared" si="11"/>
        <v>-7563524.6192333577</v>
      </c>
      <c r="N37" s="399">
        <f t="shared" si="11"/>
        <v>-9696759.6349969395</v>
      </c>
      <c r="O37" s="399">
        <f t="shared" si="11"/>
        <v>-9696759.6349969395</v>
      </c>
      <c r="P37" s="399">
        <f t="shared" si="11"/>
        <v>-9696759.6349969395</v>
      </c>
      <c r="Q37" s="399">
        <f t="shared" si="11"/>
        <v>-9696759.6349969395</v>
      </c>
      <c r="R37" s="399">
        <f t="shared" si="11"/>
        <v>-9696759.6349969395</v>
      </c>
      <c r="S37" s="399">
        <f t="shared" si="11"/>
        <v>-9696759.6349969395</v>
      </c>
      <c r="T37" s="399">
        <f t="shared" si="11"/>
        <v>-9696759.6349969395</v>
      </c>
      <c r="U37" s="399">
        <f t="shared" si="11"/>
        <v>-9696759.6349969395</v>
      </c>
      <c r="V37" s="399">
        <f t="shared" si="11"/>
        <v>-9696759.6349969395</v>
      </c>
      <c r="W37" s="399">
        <f t="shared" si="11"/>
        <v>-9696759.6349969395</v>
      </c>
      <c r="X37" s="399">
        <f t="shared" si="11"/>
        <v>-9696759.6349969395</v>
      </c>
      <c r="Y37" s="399">
        <f t="shared" si="11"/>
        <v>-9696759.6349969395</v>
      </c>
      <c r="Z37" s="399">
        <f t="shared" si="11"/>
        <v>-9696759.6349969395</v>
      </c>
      <c r="AA37" s="399">
        <f t="shared" si="11"/>
        <v>-9696759.6349969395</v>
      </c>
      <c r="AB37" s="399">
        <f t="shared" si="11"/>
        <v>-9696759.6349969395</v>
      </c>
      <c r="AC37" s="399">
        <f t="shared" si="11"/>
        <v>-9696759.6349969395</v>
      </c>
      <c r="AD37" s="399">
        <f t="shared" si="11"/>
        <v>-9696759.6349969395</v>
      </c>
      <c r="AE37" s="399">
        <f t="shared" si="11"/>
        <v>-9696759.6349969395</v>
      </c>
      <c r="AF37" s="399">
        <f t="shared" si="11"/>
        <v>-9696759.6349969395</v>
      </c>
      <c r="AG37" s="399">
        <f t="shared" si="11"/>
        <v>-9696759.6349969395</v>
      </c>
      <c r="AH37" s="399">
        <f t="shared" si="11"/>
        <v>-9696759.6349969395</v>
      </c>
      <c r="AI37" s="399">
        <f t="shared" si="11"/>
        <v>-9816984.3523806408</v>
      </c>
      <c r="AJ37" s="399">
        <f t="shared" si="11"/>
        <v>-11433420.110542389</v>
      </c>
      <c r="AK37" s="399">
        <f t="shared" si="11"/>
        <v>-12322887.126474285</v>
      </c>
      <c r="AL37" s="399">
        <f t="shared" si="11"/>
        <v>-12322887.126474285</v>
      </c>
      <c r="AM37" s="399">
        <f t="shared" si="11"/>
        <v>-12322887.126474285</v>
      </c>
      <c r="AN37" s="399">
        <f t="shared" si="11"/>
        <v>-12322887.126474285</v>
      </c>
      <c r="AO37" s="399">
        <f t="shared" si="11"/>
        <v>-12322887.126474285</v>
      </c>
      <c r="AP37" s="399">
        <f t="shared" si="11"/>
        <v>-12322887.126474285</v>
      </c>
      <c r="AQ37" s="399">
        <f t="shared" si="11"/>
        <v>-12358601.412188569</v>
      </c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</row>
    <row r="38" spans="1:62" ht="15.75" customHeight="1">
      <c r="A38" s="50"/>
      <c r="B38" s="50" t="s">
        <v>398</v>
      </c>
      <c r="C38" s="50"/>
      <c r="D38" s="142">
        <v>0.09</v>
      </c>
      <c r="E38" s="399"/>
      <c r="F38" s="399"/>
      <c r="G38" s="399"/>
      <c r="H38" s="399">
        <f t="shared" ref="H38:AQ38" si="12">IF(H35&lt;0,0,-(H35)*$D$38)</f>
        <v>0</v>
      </c>
      <c r="I38" s="399">
        <f t="shared" si="12"/>
        <v>-729479.85079680011</v>
      </c>
      <c r="J38" s="399">
        <f t="shared" si="12"/>
        <v>0</v>
      </c>
      <c r="K38" s="399">
        <f t="shared" si="12"/>
        <v>0</v>
      </c>
      <c r="L38" s="399">
        <f t="shared" si="12"/>
        <v>-2468496.8956402284</v>
      </c>
      <c r="M38" s="399">
        <f t="shared" si="12"/>
        <v>-2722877.5029240088</v>
      </c>
      <c r="N38" s="399">
        <f t="shared" si="12"/>
        <v>-3490842.1085988982</v>
      </c>
      <c r="O38" s="399">
        <f t="shared" si="12"/>
        <v>-3490842.1085988982</v>
      </c>
      <c r="P38" s="399">
        <f t="shared" si="12"/>
        <v>-3490842.1085988982</v>
      </c>
      <c r="Q38" s="399">
        <f t="shared" si="12"/>
        <v>-3490842.1085988982</v>
      </c>
      <c r="R38" s="399">
        <f t="shared" si="12"/>
        <v>-3490842.1085988982</v>
      </c>
      <c r="S38" s="399">
        <f t="shared" si="12"/>
        <v>-3490842.1085988982</v>
      </c>
      <c r="T38" s="399">
        <f t="shared" si="12"/>
        <v>-3490842.1085988982</v>
      </c>
      <c r="U38" s="399">
        <f t="shared" si="12"/>
        <v>-3490842.1085988982</v>
      </c>
      <c r="V38" s="399">
        <f t="shared" si="12"/>
        <v>-3490842.1085988982</v>
      </c>
      <c r="W38" s="399">
        <f t="shared" si="12"/>
        <v>-3490842.1085988982</v>
      </c>
      <c r="X38" s="399">
        <f t="shared" si="12"/>
        <v>-3490842.1085988982</v>
      </c>
      <c r="Y38" s="399">
        <f t="shared" si="12"/>
        <v>-3490842.1085988982</v>
      </c>
      <c r="Z38" s="399">
        <f t="shared" si="12"/>
        <v>-3490842.1085988982</v>
      </c>
      <c r="AA38" s="399">
        <f t="shared" si="12"/>
        <v>-3490842.1085988982</v>
      </c>
      <c r="AB38" s="399">
        <f t="shared" si="12"/>
        <v>-3490842.1085988982</v>
      </c>
      <c r="AC38" s="399">
        <f t="shared" si="12"/>
        <v>-3490842.1085988982</v>
      </c>
      <c r="AD38" s="399">
        <f t="shared" si="12"/>
        <v>-3490842.1085988982</v>
      </c>
      <c r="AE38" s="399">
        <f t="shared" si="12"/>
        <v>-3490842.1085988982</v>
      </c>
      <c r="AF38" s="399">
        <f t="shared" si="12"/>
        <v>-3490842.1085988982</v>
      </c>
      <c r="AG38" s="399">
        <f t="shared" si="12"/>
        <v>-3490842.1085988982</v>
      </c>
      <c r="AH38" s="399">
        <f t="shared" si="12"/>
        <v>-3490842.1085988982</v>
      </c>
      <c r="AI38" s="399">
        <f t="shared" si="12"/>
        <v>-3534123.0068570306</v>
      </c>
      <c r="AJ38" s="399">
        <f t="shared" si="12"/>
        <v>-4116039.8797952598</v>
      </c>
      <c r="AK38" s="399">
        <f t="shared" si="12"/>
        <v>-4436248.0055307429</v>
      </c>
      <c r="AL38" s="399">
        <f t="shared" si="12"/>
        <v>-4436248.0055307429</v>
      </c>
      <c r="AM38" s="399">
        <f t="shared" si="12"/>
        <v>-4436248.0055307429</v>
      </c>
      <c r="AN38" s="399">
        <f t="shared" si="12"/>
        <v>-4436248.0055307429</v>
      </c>
      <c r="AO38" s="399">
        <f t="shared" si="12"/>
        <v>-4436248.0055307429</v>
      </c>
      <c r="AP38" s="399">
        <f t="shared" si="12"/>
        <v>-4436248.0055307429</v>
      </c>
      <c r="AQ38" s="399">
        <f t="shared" si="12"/>
        <v>-4449105.1483878847</v>
      </c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</row>
    <row r="39" spans="1:62" ht="16.5" customHeight="1">
      <c r="A39" s="50"/>
      <c r="B39" s="50" t="s">
        <v>493</v>
      </c>
      <c r="C39" s="50"/>
      <c r="D39" s="142">
        <v>0.1</v>
      </c>
      <c r="E39" s="399"/>
      <c r="F39" s="398"/>
      <c r="G39" s="398"/>
      <c r="H39" s="400"/>
      <c r="I39" s="400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</row>
    <row r="40" spans="1:62" ht="16.5" customHeight="1">
      <c r="A40" s="50"/>
      <c r="B40" s="205" t="s">
        <v>494</v>
      </c>
      <c r="C40" s="205"/>
      <c r="D40" s="206"/>
      <c r="E40" s="204"/>
      <c r="F40" s="204"/>
      <c r="G40" s="204"/>
      <c r="H40" s="204">
        <f>H29</f>
        <v>2024</v>
      </c>
      <c r="I40" s="204">
        <f t="shared" ref="I40:AQ40" si="13">H40+1</f>
        <v>2025</v>
      </c>
      <c r="J40" s="204">
        <f t="shared" si="13"/>
        <v>2026</v>
      </c>
      <c r="K40" s="204">
        <f t="shared" si="13"/>
        <v>2027</v>
      </c>
      <c r="L40" s="204">
        <f t="shared" si="13"/>
        <v>2028</v>
      </c>
      <c r="M40" s="204">
        <f t="shared" si="13"/>
        <v>2029</v>
      </c>
      <c r="N40" s="204">
        <f t="shared" si="13"/>
        <v>2030</v>
      </c>
      <c r="O40" s="204">
        <f t="shared" si="13"/>
        <v>2031</v>
      </c>
      <c r="P40" s="204">
        <f t="shared" si="13"/>
        <v>2032</v>
      </c>
      <c r="Q40" s="204">
        <f t="shared" si="13"/>
        <v>2033</v>
      </c>
      <c r="R40" s="204">
        <f t="shared" si="13"/>
        <v>2034</v>
      </c>
      <c r="S40" s="204">
        <f t="shared" si="13"/>
        <v>2035</v>
      </c>
      <c r="T40" s="204">
        <f t="shared" si="13"/>
        <v>2036</v>
      </c>
      <c r="U40" s="204">
        <f t="shared" si="13"/>
        <v>2037</v>
      </c>
      <c r="V40" s="204">
        <f t="shared" si="13"/>
        <v>2038</v>
      </c>
      <c r="W40" s="204">
        <f t="shared" si="13"/>
        <v>2039</v>
      </c>
      <c r="X40" s="204">
        <f t="shared" si="13"/>
        <v>2040</v>
      </c>
      <c r="Y40" s="204">
        <f t="shared" si="13"/>
        <v>2041</v>
      </c>
      <c r="Z40" s="204">
        <f t="shared" si="13"/>
        <v>2042</v>
      </c>
      <c r="AA40" s="204">
        <f t="shared" si="13"/>
        <v>2043</v>
      </c>
      <c r="AB40" s="204">
        <f t="shared" si="13"/>
        <v>2044</v>
      </c>
      <c r="AC40" s="204">
        <f t="shared" si="13"/>
        <v>2045</v>
      </c>
      <c r="AD40" s="204">
        <f t="shared" si="13"/>
        <v>2046</v>
      </c>
      <c r="AE40" s="204">
        <f t="shared" si="13"/>
        <v>2047</v>
      </c>
      <c r="AF40" s="204">
        <f t="shared" si="13"/>
        <v>2048</v>
      </c>
      <c r="AG40" s="204">
        <f t="shared" si="13"/>
        <v>2049</v>
      </c>
      <c r="AH40" s="204">
        <f t="shared" si="13"/>
        <v>2050</v>
      </c>
      <c r="AI40" s="204">
        <f t="shared" si="13"/>
        <v>2051</v>
      </c>
      <c r="AJ40" s="204">
        <f t="shared" si="13"/>
        <v>2052</v>
      </c>
      <c r="AK40" s="204">
        <f t="shared" si="13"/>
        <v>2053</v>
      </c>
      <c r="AL40" s="204">
        <f t="shared" si="13"/>
        <v>2054</v>
      </c>
      <c r="AM40" s="204">
        <f t="shared" si="13"/>
        <v>2055</v>
      </c>
      <c r="AN40" s="204">
        <f t="shared" si="13"/>
        <v>2056</v>
      </c>
      <c r="AO40" s="204">
        <f t="shared" si="13"/>
        <v>2057</v>
      </c>
      <c r="AP40" s="204">
        <f t="shared" si="13"/>
        <v>2058</v>
      </c>
      <c r="AQ40" s="204">
        <f t="shared" si="13"/>
        <v>2059</v>
      </c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</row>
    <row r="41" spans="1:62" ht="16.5" customHeight="1">
      <c r="A41" s="50"/>
      <c r="B41" s="205" t="s">
        <v>208</v>
      </c>
      <c r="C41" s="205"/>
      <c r="D41" s="206"/>
      <c r="E41" s="204"/>
      <c r="F41" s="204"/>
      <c r="G41" s="204"/>
      <c r="H41" s="207">
        <f>H6</f>
        <v>0</v>
      </c>
      <c r="I41" s="207">
        <f t="shared" ref="I41:AQ41" si="14">H41+1</f>
        <v>1</v>
      </c>
      <c r="J41" s="207">
        <f t="shared" si="14"/>
        <v>2</v>
      </c>
      <c r="K41" s="207">
        <f t="shared" si="14"/>
        <v>3</v>
      </c>
      <c r="L41" s="207">
        <f t="shared" si="14"/>
        <v>4</v>
      </c>
      <c r="M41" s="207">
        <f t="shared" si="14"/>
        <v>5</v>
      </c>
      <c r="N41" s="207">
        <f t="shared" si="14"/>
        <v>6</v>
      </c>
      <c r="O41" s="207">
        <f t="shared" si="14"/>
        <v>7</v>
      </c>
      <c r="P41" s="207">
        <f t="shared" si="14"/>
        <v>8</v>
      </c>
      <c r="Q41" s="207">
        <f t="shared" si="14"/>
        <v>9</v>
      </c>
      <c r="R41" s="207">
        <f t="shared" si="14"/>
        <v>10</v>
      </c>
      <c r="S41" s="207">
        <f t="shared" si="14"/>
        <v>11</v>
      </c>
      <c r="T41" s="207">
        <f t="shared" si="14"/>
        <v>12</v>
      </c>
      <c r="U41" s="207">
        <f t="shared" si="14"/>
        <v>13</v>
      </c>
      <c r="V41" s="207">
        <f t="shared" si="14"/>
        <v>14</v>
      </c>
      <c r="W41" s="207">
        <f t="shared" si="14"/>
        <v>15</v>
      </c>
      <c r="X41" s="207">
        <f t="shared" si="14"/>
        <v>16</v>
      </c>
      <c r="Y41" s="207">
        <f t="shared" si="14"/>
        <v>17</v>
      </c>
      <c r="Z41" s="207">
        <f t="shared" si="14"/>
        <v>18</v>
      </c>
      <c r="AA41" s="207">
        <f t="shared" si="14"/>
        <v>19</v>
      </c>
      <c r="AB41" s="207">
        <f t="shared" si="14"/>
        <v>20</v>
      </c>
      <c r="AC41" s="207">
        <f t="shared" si="14"/>
        <v>21</v>
      </c>
      <c r="AD41" s="207">
        <f t="shared" si="14"/>
        <v>22</v>
      </c>
      <c r="AE41" s="207">
        <f t="shared" si="14"/>
        <v>23</v>
      </c>
      <c r="AF41" s="207">
        <f t="shared" si="14"/>
        <v>24</v>
      </c>
      <c r="AG41" s="207">
        <f t="shared" si="14"/>
        <v>25</v>
      </c>
      <c r="AH41" s="207">
        <f t="shared" si="14"/>
        <v>26</v>
      </c>
      <c r="AI41" s="207">
        <f t="shared" si="14"/>
        <v>27</v>
      </c>
      <c r="AJ41" s="207">
        <f t="shared" si="14"/>
        <v>28</v>
      </c>
      <c r="AK41" s="207">
        <f t="shared" si="14"/>
        <v>29</v>
      </c>
      <c r="AL41" s="207">
        <f t="shared" si="14"/>
        <v>30</v>
      </c>
      <c r="AM41" s="207">
        <f t="shared" si="14"/>
        <v>31</v>
      </c>
      <c r="AN41" s="207">
        <f t="shared" si="14"/>
        <v>32</v>
      </c>
      <c r="AO41" s="207">
        <f t="shared" si="14"/>
        <v>33</v>
      </c>
      <c r="AP41" s="207">
        <f t="shared" si="14"/>
        <v>34</v>
      </c>
      <c r="AQ41" s="207">
        <f t="shared" si="14"/>
        <v>35</v>
      </c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</row>
    <row r="42" spans="1:62" ht="16.5" customHeight="1">
      <c r="A42" s="50"/>
      <c r="B42" s="210"/>
      <c r="C42" s="210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</row>
    <row r="43" spans="1:62" ht="16.5" customHeight="1">
      <c r="A43" s="121"/>
      <c r="B43" s="474" t="s">
        <v>396</v>
      </c>
      <c r="C43" s="310"/>
      <c r="D43" s="310"/>
      <c r="E43" s="402"/>
      <c r="F43" s="402"/>
      <c r="G43" s="402"/>
      <c r="H43" s="402">
        <f>'DRE '!H36</f>
        <v>-3510091.2628571424</v>
      </c>
      <c r="I43" s="402">
        <f>'DRE '!I36</f>
        <v>11380670.156575883</v>
      </c>
      <c r="J43" s="402">
        <f>'DRE '!J36</f>
        <v>-11397717.291790787</v>
      </c>
      <c r="K43" s="402">
        <f>'DRE '!K36</f>
        <v>-25872003.891566969</v>
      </c>
      <c r="L43" s="402">
        <f>'DRE '!L36</f>
        <v>23449183.076055996</v>
      </c>
      <c r="M43" s="402">
        <f>'DRE '!M36</f>
        <v>24249569.973124966</v>
      </c>
      <c r="N43" s="402">
        <f>'DRE '!N36</f>
        <v>27040219.331686877</v>
      </c>
      <c r="O43" s="402">
        <f>'DRE '!O36</f>
        <v>28364500.122356251</v>
      </c>
      <c r="P43" s="402">
        <f>'DRE '!P36</f>
        <v>29631812.904297777</v>
      </c>
      <c r="Q43" s="402">
        <f>'DRE '!Q36</f>
        <v>30915139.391498938</v>
      </c>
      <c r="R43" s="402">
        <f>'DRE '!R36</f>
        <v>32171431.879133046</v>
      </c>
      <c r="S43" s="402">
        <f>'DRE '!S36</f>
        <v>33604174.666743204</v>
      </c>
      <c r="T43" s="402">
        <f>'DRE '!T36</f>
        <v>34936027.267031223</v>
      </c>
      <c r="U43" s="402">
        <f>'DRE '!U36</f>
        <v>36684480.699281193</v>
      </c>
      <c r="V43" s="402">
        <f>'DRE '!V36</f>
        <v>38783625.585033581</v>
      </c>
      <c r="W43" s="402">
        <f>'DRE '!W36</f>
        <v>40192437.329355694</v>
      </c>
      <c r="X43" s="402">
        <f>'DRE '!X36</f>
        <v>40720951.918299712</v>
      </c>
      <c r="Y43" s="402">
        <f>'DRE '!Y36</f>
        <v>39332878.18681556</v>
      </c>
      <c r="Z43" s="402">
        <f>'DRE '!Z36</f>
        <v>39558384.087940723</v>
      </c>
      <c r="AA43" s="402">
        <f>'DRE '!AA36</f>
        <v>40255245.691873439</v>
      </c>
      <c r="AB43" s="402">
        <f>'DRE '!AB36</f>
        <v>40915971.719816014</v>
      </c>
      <c r="AC43" s="402">
        <f>'DRE '!AC36</f>
        <v>41560893.729503609</v>
      </c>
      <c r="AD43" s="402">
        <f>'DRE '!AD36</f>
        <v>42207600.644173339</v>
      </c>
      <c r="AE43" s="402">
        <f>'DRE '!AE36</f>
        <v>42856030.332217433</v>
      </c>
      <c r="AF43" s="402">
        <f>'DRE '!AF36</f>
        <v>43505597.609782666</v>
      </c>
      <c r="AG43" s="402">
        <f>'DRE '!AG36</f>
        <v>44156286.17527362</v>
      </c>
      <c r="AH43" s="402">
        <f>'DRE '!AH36</f>
        <v>44655531.948171832</v>
      </c>
      <c r="AI43" s="402">
        <f>'DRE '!AI36</f>
        <v>45705254.29053963</v>
      </c>
      <c r="AJ43" s="402">
        <f>'DRE '!AJ36</f>
        <v>52739701.288739368</v>
      </c>
      <c r="AK43" s="402">
        <f>'DRE '!AK36</f>
        <v>56722162.959133573</v>
      </c>
      <c r="AL43" s="402">
        <f>'DRE '!AL36</f>
        <v>56636219.198117219</v>
      </c>
      <c r="AM43" s="402">
        <f>'DRE '!AM36</f>
        <v>56508585.453354619</v>
      </c>
      <c r="AN43" s="402">
        <f>'DRE '!AN36</f>
        <v>56522116.630153656</v>
      </c>
      <c r="AO43" s="402">
        <f>'DRE '!AO36</f>
        <v>56542270.61044386</v>
      </c>
      <c r="AP43" s="402">
        <f>'DRE '!AP36</f>
        <v>56557715.702108249</v>
      </c>
      <c r="AQ43" s="402">
        <f>'DRE '!AQ36</f>
        <v>61766057.470621452</v>
      </c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398"/>
      <c r="BC43" s="398"/>
      <c r="BD43" s="398"/>
      <c r="BE43" s="398"/>
      <c r="BF43" s="398"/>
      <c r="BG43" s="398"/>
      <c r="BH43" s="398"/>
      <c r="BI43" s="398"/>
      <c r="BJ43" s="398"/>
    </row>
    <row r="44" spans="1:62" ht="16.5" customHeight="1">
      <c r="A44" s="50"/>
      <c r="B44" s="95" t="s">
        <v>484</v>
      </c>
      <c r="C44" s="50"/>
      <c r="D44" s="50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</row>
    <row r="45" spans="1:62" ht="16.5" customHeight="1">
      <c r="A45" s="50"/>
      <c r="B45" s="95" t="s">
        <v>485</v>
      </c>
      <c r="C45" s="50"/>
      <c r="D45" s="50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</row>
    <row r="46" spans="1:62" ht="16.5" customHeight="1">
      <c r="A46" s="50"/>
      <c r="B46" s="95" t="s">
        <v>486</v>
      </c>
      <c r="C46" s="50"/>
      <c r="D46" s="50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</row>
    <row r="47" spans="1:62" ht="16.5" customHeight="1">
      <c r="A47" s="121"/>
      <c r="B47" s="474" t="s">
        <v>487</v>
      </c>
      <c r="C47" s="310"/>
      <c r="D47" s="310"/>
      <c r="E47" s="402"/>
      <c r="F47" s="402"/>
      <c r="G47" s="402"/>
      <c r="H47" s="402">
        <f t="shared" ref="H47:AQ47" si="15">H43</f>
        <v>-3510091.2628571424</v>
      </c>
      <c r="I47" s="402">
        <f t="shared" si="15"/>
        <v>11380670.156575883</v>
      </c>
      <c r="J47" s="402">
        <f t="shared" si="15"/>
        <v>-11397717.291790787</v>
      </c>
      <c r="K47" s="402">
        <f t="shared" si="15"/>
        <v>-25872003.891566969</v>
      </c>
      <c r="L47" s="402">
        <f t="shared" si="15"/>
        <v>23449183.076055996</v>
      </c>
      <c r="M47" s="402">
        <f t="shared" si="15"/>
        <v>24249569.973124966</v>
      </c>
      <c r="N47" s="402">
        <f t="shared" si="15"/>
        <v>27040219.331686877</v>
      </c>
      <c r="O47" s="402">
        <f t="shared" si="15"/>
        <v>28364500.122356251</v>
      </c>
      <c r="P47" s="402">
        <f t="shared" si="15"/>
        <v>29631812.904297777</v>
      </c>
      <c r="Q47" s="402">
        <f t="shared" si="15"/>
        <v>30915139.391498938</v>
      </c>
      <c r="R47" s="402">
        <f t="shared" si="15"/>
        <v>32171431.879133046</v>
      </c>
      <c r="S47" s="402">
        <f t="shared" si="15"/>
        <v>33604174.666743204</v>
      </c>
      <c r="T47" s="402">
        <f t="shared" si="15"/>
        <v>34936027.267031223</v>
      </c>
      <c r="U47" s="402">
        <f t="shared" si="15"/>
        <v>36684480.699281193</v>
      </c>
      <c r="V47" s="402">
        <f t="shared" si="15"/>
        <v>38783625.585033581</v>
      </c>
      <c r="W47" s="402">
        <f t="shared" si="15"/>
        <v>40192437.329355694</v>
      </c>
      <c r="X47" s="402">
        <f t="shared" si="15"/>
        <v>40720951.918299712</v>
      </c>
      <c r="Y47" s="402">
        <f t="shared" si="15"/>
        <v>39332878.18681556</v>
      </c>
      <c r="Z47" s="402">
        <f t="shared" si="15"/>
        <v>39558384.087940723</v>
      </c>
      <c r="AA47" s="402">
        <f t="shared" si="15"/>
        <v>40255245.691873439</v>
      </c>
      <c r="AB47" s="402">
        <f t="shared" si="15"/>
        <v>40915971.719816014</v>
      </c>
      <c r="AC47" s="402">
        <f t="shared" si="15"/>
        <v>41560893.729503609</v>
      </c>
      <c r="AD47" s="402">
        <f t="shared" si="15"/>
        <v>42207600.644173339</v>
      </c>
      <c r="AE47" s="402">
        <f t="shared" si="15"/>
        <v>42856030.332217433</v>
      </c>
      <c r="AF47" s="402">
        <f t="shared" si="15"/>
        <v>43505597.609782666</v>
      </c>
      <c r="AG47" s="402">
        <f t="shared" si="15"/>
        <v>44156286.17527362</v>
      </c>
      <c r="AH47" s="402">
        <f t="shared" si="15"/>
        <v>44655531.948171832</v>
      </c>
      <c r="AI47" s="402">
        <f t="shared" si="15"/>
        <v>45705254.29053963</v>
      </c>
      <c r="AJ47" s="402">
        <f t="shared" si="15"/>
        <v>52739701.288739368</v>
      </c>
      <c r="AK47" s="402">
        <f t="shared" si="15"/>
        <v>56722162.959133573</v>
      </c>
      <c r="AL47" s="402">
        <f t="shared" si="15"/>
        <v>56636219.198117219</v>
      </c>
      <c r="AM47" s="402">
        <f t="shared" si="15"/>
        <v>56508585.453354619</v>
      </c>
      <c r="AN47" s="402">
        <f t="shared" si="15"/>
        <v>56522116.630153656</v>
      </c>
      <c r="AO47" s="402">
        <f t="shared" si="15"/>
        <v>56542270.61044386</v>
      </c>
      <c r="AP47" s="402">
        <f t="shared" si="15"/>
        <v>56557715.702108249</v>
      </c>
      <c r="AQ47" s="402">
        <f t="shared" si="15"/>
        <v>61766057.470621452</v>
      </c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</row>
    <row r="48" spans="1:62" ht="16.5" customHeight="1">
      <c r="A48" s="50"/>
      <c r="B48" s="50"/>
      <c r="C48" s="50"/>
      <c r="D48" s="50"/>
      <c r="E48" s="399"/>
      <c r="F48" s="398"/>
      <c r="G48" s="398"/>
      <c r="H48" s="400"/>
      <c r="I48" s="400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</row>
    <row r="49" spans="1:62" ht="16.5" customHeight="1">
      <c r="A49" s="50"/>
      <c r="B49" s="205" t="s">
        <v>488</v>
      </c>
      <c r="C49" s="205"/>
      <c r="D49" s="206"/>
      <c r="E49" s="204"/>
      <c r="F49" s="204"/>
      <c r="G49" s="204"/>
      <c r="H49" s="204">
        <f>H40</f>
        <v>2024</v>
      </c>
      <c r="I49" s="204">
        <f t="shared" ref="I49:AQ49" si="16">H49+1</f>
        <v>2025</v>
      </c>
      <c r="J49" s="204">
        <f t="shared" si="16"/>
        <v>2026</v>
      </c>
      <c r="K49" s="204">
        <f t="shared" si="16"/>
        <v>2027</v>
      </c>
      <c r="L49" s="204">
        <f t="shared" si="16"/>
        <v>2028</v>
      </c>
      <c r="M49" s="204">
        <f t="shared" si="16"/>
        <v>2029</v>
      </c>
      <c r="N49" s="204">
        <f t="shared" si="16"/>
        <v>2030</v>
      </c>
      <c r="O49" s="204">
        <f t="shared" si="16"/>
        <v>2031</v>
      </c>
      <c r="P49" s="204">
        <f t="shared" si="16"/>
        <v>2032</v>
      </c>
      <c r="Q49" s="204">
        <f t="shared" si="16"/>
        <v>2033</v>
      </c>
      <c r="R49" s="204">
        <f t="shared" si="16"/>
        <v>2034</v>
      </c>
      <c r="S49" s="204">
        <f t="shared" si="16"/>
        <v>2035</v>
      </c>
      <c r="T49" s="204">
        <f t="shared" si="16"/>
        <v>2036</v>
      </c>
      <c r="U49" s="204">
        <f t="shared" si="16"/>
        <v>2037</v>
      </c>
      <c r="V49" s="204">
        <f t="shared" si="16"/>
        <v>2038</v>
      </c>
      <c r="W49" s="204">
        <f t="shared" si="16"/>
        <v>2039</v>
      </c>
      <c r="X49" s="204">
        <f t="shared" si="16"/>
        <v>2040</v>
      </c>
      <c r="Y49" s="204">
        <f t="shared" si="16"/>
        <v>2041</v>
      </c>
      <c r="Z49" s="204">
        <f t="shared" si="16"/>
        <v>2042</v>
      </c>
      <c r="AA49" s="204">
        <f t="shared" si="16"/>
        <v>2043</v>
      </c>
      <c r="AB49" s="204">
        <f t="shared" si="16"/>
        <v>2044</v>
      </c>
      <c r="AC49" s="204">
        <f t="shared" si="16"/>
        <v>2045</v>
      </c>
      <c r="AD49" s="204">
        <f t="shared" si="16"/>
        <v>2046</v>
      </c>
      <c r="AE49" s="204">
        <f t="shared" si="16"/>
        <v>2047</v>
      </c>
      <c r="AF49" s="204">
        <f t="shared" si="16"/>
        <v>2048</v>
      </c>
      <c r="AG49" s="204">
        <f t="shared" si="16"/>
        <v>2049</v>
      </c>
      <c r="AH49" s="204">
        <f t="shared" si="16"/>
        <v>2050</v>
      </c>
      <c r="AI49" s="204">
        <f t="shared" si="16"/>
        <v>2051</v>
      </c>
      <c r="AJ49" s="204">
        <f t="shared" si="16"/>
        <v>2052</v>
      </c>
      <c r="AK49" s="204">
        <f t="shared" si="16"/>
        <v>2053</v>
      </c>
      <c r="AL49" s="204">
        <f t="shared" si="16"/>
        <v>2054</v>
      </c>
      <c r="AM49" s="204">
        <f t="shared" si="16"/>
        <v>2055</v>
      </c>
      <c r="AN49" s="204">
        <f t="shared" si="16"/>
        <v>2056</v>
      </c>
      <c r="AO49" s="204">
        <f t="shared" si="16"/>
        <v>2057</v>
      </c>
      <c r="AP49" s="204">
        <f t="shared" si="16"/>
        <v>2058</v>
      </c>
      <c r="AQ49" s="204">
        <f t="shared" si="16"/>
        <v>2059</v>
      </c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</row>
    <row r="50" spans="1:62" ht="16.5" customHeight="1">
      <c r="A50" s="50"/>
      <c r="B50" s="50" t="s">
        <v>489</v>
      </c>
      <c r="C50" s="50"/>
      <c r="D50" s="50"/>
      <c r="E50" s="50"/>
      <c r="F50" s="50"/>
      <c r="G50" s="50"/>
      <c r="H50" s="399">
        <f>H30</f>
        <v>0</v>
      </c>
      <c r="I50" s="399">
        <f t="shared" ref="I50:AQ50" si="17">H53</f>
        <v>-3510091.2628571424</v>
      </c>
      <c r="J50" s="399">
        <f t="shared" si="17"/>
        <v>-95890.215884377714</v>
      </c>
      <c r="K50" s="399">
        <f t="shared" si="17"/>
        <v>-11493607.507675165</v>
      </c>
      <c r="L50" s="399">
        <f t="shared" si="17"/>
        <v>-37365611.399242133</v>
      </c>
      <c r="M50" s="399">
        <f t="shared" si="17"/>
        <v>-30330856.476425335</v>
      </c>
      <c r="N50" s="399">
        <f t="shared" si="17"/>
        <v>-23055985.484487846</v>
      </c>
      <c r="O50" s="399">
        <f t="shared" si="17"/>
        <v>-14943919.684981784</v>
      </c>
      <c r="P50" s="399">
        <f t="shared" si="17"/>
        <v>-6434569.6482749097</v>
      </c>
      <c r="Q50" s="399">
        <f t="shared" si="17"/>
        <v>0</v>
      </c>
      <c r="R50" s="399">
        <f t="shared" si="17"/>
        <v>0</v>
      </c>
      <c r="S50" s="399">
        <f t="shared" si="17"/>
        <v>0</v>
      </c>
      <c r="T50" s="399">
        <f t="shared" si="17"/>
        <v>0</v>
      </c>
      <c r="U50" s="399">
        <f t="shared" si="17"/>
        <v>0</v>
      </c>
      <c r="V50" s="399">
        <f t="shared" si="17"/>
        <v>0</v>
      </c>
      <c r="W50" s="399">
        <f t="shared" si="17"/>
        <v>0</v>
      </c>
      <c r="X50" s="399">
        <f t="shared" si="17"/>
        <v>0</v>
      </c>
      <c r="Y50" s="399">
        <f t="shared" si="17"/>
        <v>0</v>
      </c>
      <c r="Z50" s="399">
        <f t="shared" si="17"/>
        <v>0</v>
      </c>
      <c r="AA50" s="399">
        <f t="shared" si="17"/>
        <v>0</v>
      </c>
      <c r="AB50" s="399">
        <f t="shared" si="17"/>
        <v>0</v>
      </c>
      <c r="AC50" s="399">
        <f t="shared" si="17"/>
        <v>0</v>
      </c>
      <c r="AD50" s="399">
        <f t="shared" si="17"/>
        <v>0</v>
      </c>
      <c r="AE50" s="399">
        <f t="shared" si="17"/>
        <v>0</v>
      </c>
      <c r="AF50" s="399">
        <f t="shared" si="17"/>
        <v>0</v>
      </c>
      <c r="AG50" s="399">
        <f t="shared" si="17"/>
        <v>0</v>
      </c>
      <c r="AH50" s="399">
        <f t="shared" si="17"/>
        <v>0</v>
      </c>
      <c r="AI50" s="399">
        <f t="shared" si="17"/>
        <v>0</v>
      </c>
      <c r="AJ50" s="399">
        <f t="shared" si="17"/>
        <v>0</v>
      </c>
      <c r="AK50" s="399">
        <f t="shared" si="17"/>
        <v>0</v>
      </c>
      <c r="AL50" s="399">
        <f t="shared" si="17"/>
        <v>0</v>
      </c>
      <c r="AM50" s="399">
        <f t="shared" si="17"/>
        <v>0</v>
      </c>
      <c r="AN50" s="399">
        <f t="shared" si="17"/>
        <v>0</v>
      </c>
      <c r="AO50" s="399">
        <f t="shared" si="17"/>
        <v>0</v>
      </c>
      <c r="AP50" s="399">
        <f t="shared" si="17"/>
        <v>0</v>
      </c>
      <c r="AQ50" s="399">
        <f t="shared" si="17"/>
        <v>0</v>
      </c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</row>
    <row r="51" spans="1:62" ht="16.5" customHeight="1">
      <c r="A51" s="50"/>
      <c r="B51" s="50" t="s">
        <v>490</v>
      </c>
      <c r="C51" s="50"/>
      <c r="D51" s="50"/>
      <c r="E51" s="50"/>
      <c r="F51" s="50"/>
      <c r="G51" s="50"/>
      <c r="H51" s="399">
        <f t="shared" ref="H51:AQ51" si="18">IF(H47&lt;0,H47,0)</f>
        <v>-3510091.2628571424</v>
      </c>
      <c r="I51" s="399">
        <f t="shared" si="18"/>
        <v>0</v>
      </c>
      <c r="J51" s="399">
        <f t="shared" si="18"/>
        <v>-11397717.291790787</v>
      </c>
      <c r="K51" s="399">
        <f t="shared" si="18"/>
        <v>-25872003.891566969</v>
      </c>
      <c r="L51" s="399">
        <f t="shared" si="18"/>
        <v>0</v>
      </c>
      <c r="M51" s="399">
        <f t="shared" si="18"/>
        <v>0</v>
      </c>
      <c r="N51" s="399">
        <f t="shared" si="18"/>
        <v>0</v>
      </c>
      <c r="O51" s="399">
        <f t="shared" si="18"/>
        <v>0</v>
      </c>
      <c r="P51" s="399">
        <f t="shared" si="18"/>
        <v>0</v>
      </c>
      <c r="Q51" s="399">
        <f t="shared" si="18"/>
        <v>0</v>
      </c>
      <c r="R51" s="399">
        <f t="shared" si="18"/>
        <v>0</v>
      </c>
      <c r="S51" s="399">
        <f t="shared" si="18"/>
        <v>0</v>
      </c>
      <c r="T51" s="399">
        <f t="shared" si="18"/>
        <v>0</v>
      </c>
      <c r="U51" s="399">
        <f t="shared" si="18"/>
        <v>0</v>
      </c>
      <c r="V51" s="399">
        <f t="shared" si="18"/>
        <v>0</v>
      </c>
      <c r="W51" s="399">
        <f t="shared" si="18"/>
        <v>0</v>
      </c>
      <c r="X51" s="399">
        <f t="shared" si="18"/>
        <v>0</v>
      </c>
      <c r="Y51" s="399">
        <f t="shared" si="18"/>
        <v>0</v>
      </c>
      <c r="Z51" s="399">
        <f t="shared" si="18"/>
        <v>0</v>
      </c>
      <c r="AA51" s="399">
        <f t="shared" si="18"/>
        <v>0</v>
      </c>
      <c r="AB51" s="399">
        <f t="shared" si="18"/>
        <v>0</v>
      </c>
      <c r="AC51" s="399">
        <f t="shared" si="18"/>
        <v>0</v>
      </c>
      <c r="AD51" s="399">
        <f t="shared" si="18"/>
        <v>0</v>
      </c>
      <c r="AE51" s="399">
        <f t="shared" si="18"/>
        <v>0</v>
      </c>
      <c r="AF51" s="399">
        <f t="shared" si="18"/>
        <v>0</v>
      </c>
      <c r="AG51" s="399">
        <f t="shared" si="18"/>
        <v>0</v>
      </c>
      <c r="AH51" s="399">
        <f t="shared" si="18"/>
        <v>0</v>
      </c>
      <c r="AI51" s="399">
        <f t="shared" si="18"/>
        <v>0</v>
      </c>
      <c r="AJ51" s="399">
        <f t="shared" si="18"/>
        <v>0</v>
      </c>
      <c r="AK51" s="399">
        <f t="shared" si="18"/>
        <v>0</v>
      </c>
      <c r="AL51" s="399">
        <f t="shared" si="18"/>
        <v>0</v>
      </c>
      <c r="AM51" s="399">
        <f t="shared" si="18"/>
        <v>0</v>
      </c>
      <c r="AN51" s="399">
        <f t="shared" si="18"/>
        <v>0</v>
      </c>
      <c r="AO51" s="399">
        <f t="shared" si="18"/>
        <v>0</v>
      </c>
      <c r="AP51" s="399">
        <f t="shared" si="18"/>
        <v>0</v>
      </c>
      <c r="AQ51" s="399">
        <f t="shared" si="18"/>
        <v>0</v>
      </c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</row>
    <row r="52" spans="1:62" ht="16.5" customHeight="1">
      <c r="A52" s="50"/>
      <c r="B52" s="475" t="s">
        <v>491</v>
      </c>
      <c r="C52" s="475"/>
      <c r="D52" s="475"/>
      <c r="E52" s="475"/>
      <c r="F52" s="475"/>
      <c r="G52" s="475"/>
      <c r="H52" s="476">
        <f t="shared" ref="H52:AQ52" si="19">IF(H47&gt;0,MIN(-H50,30%*H47),0)</f>
        <v>0</v>
      </c>
      <c r="I52" s="476">
        <f t="shared" si="19"/>
        <v>3414201.0469727647</v>
      </c>
      <c r="J52" s="476">
        <f t="shared" si="19"/>
        <v>0</v>
      </c>
      <c r="K52" s="476">
        <f t="shared" si="19"/>
        <v>0</v>
      </c>
      <c r="L52" s="476">
        <f t="shared" si="19"/>
        <v>7034754.922816799</v>
      </c>
      <c r="M52" s="476">
        <f t="shared" si="19"/>
        <v>7274870.9919374892</v>
      </c>
      <c r="N52" s="476">
        <f t="shared" si="19"/>
        <v>8112065.7995060626</v>
      </c>
      <c r="O52" s="476">
        <f t="shared" si="19"/>
        <v>8509350.0367068741</v>
      </c>
      <c r="P52" s="476">
        <f t="shared" si="19"/>
        <v>6434569.6482749097</v>
      </c>
      <c r="Q52" s="476">
        <f t="shared" si="19"/>
        <v>0</v>
      </c>
      <c r="R52" s="476">
        <f t="shared" si="19"/>
        <v>0</v>
      </c>
      <c r="S52" s="476">
        <f t="shared" si="19"/>
        <v>0</v>
      </c>
      <c r="T52" s="476">
        <f t="shared" si="19"/>
        <v>0</v>
      </c>
      <c r="U52" s="476">
        <f t="shared" si="19"/>
        <v>0</v>
      </c>
      <c r="V52" s="476">
        <f t="shared" si="19"/>
        <v>0</v>
      </c>
      <c r="W52" s="476">
        <f t="shared" si="19"/>
        <v>0</v>
      </c>
      <c r="X52" s="476">
        <f t="shared" si="19"/>
        <v>0</v>
      </c>
      <c r="Y52" s="476">
        <f t="shared" si="19"/>
        <v>0</v>
      </c>
      <c r="Z52" s="476">
        <f t="shared" si="19"/>
        <v>0</v>
      </c>
      <c r="AA52" s="476">
        <f t="shared" si="19"/>
        <v>0</v>
      </c>
      <c r="AB52" s="476">
        <f t="shared" si="19"/>
        <v>0</v>
      </c>
      <c r="AC52" s="476">
        <f t="shared" si="19"/>
        <v>0</v>
      </c>
      <c r="AD52" s="476">
        <f t="shared" si="19"/>
        <v>0</v>
      </c>
      <c r="AE52" s="476">
        <f t="shared" si="19"/>
        <v>0</v>
      </c>
      <c r="AF52" s="476">
        <f t="shared" si="19"/>
        <v>0</v>
      </c>
      <c r="AG52" s="476">
        <f t="shared" si="19"/>
        <v>0</v>
      </c>
      <c r="AH52" s="476">
        <f t="shared" si="19"/>
        <v>0</v>
      </c>
      <c r="AI52" s="476">
        <f t="shared" si="19"/>
        <v>0</v>
      </c>
      <c r="AJ52" s="476">
        <f t="shared" si="19"/>
        <v>0</v>
      </c>
      <c r="AK52" s="476">
        <f t="shared" si="19"/>
        <v>0</v>
      </c>
      <c r="AL52" s="476">
        <f t="shared" si="19"/>
        <v>0</v>
      </c>
      <c r="AM52" s="476">
        <f t="shared" si="19"/>
        <v>0</v>
      </c>
      <c r="AN52" s="476">
        <f t="shared" si="19"/>
        <v>0</v>
      </c>
      <c r="AO52" s="476">
        <f t="shared" si="19"/>
        <v>0</v>
      </c>
      <c r="AP52" s="476">
        <f t="shared" si="19"/>
        <v>0</v>
      </c>
      <c r="AQ52" s="476">
        <f t="shared" si="19"/>
        <v>0</v>
      </c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</row>
    <row r="53" spans="1:62" ht="16.5" customHeight="1">
      <c r="A53" s="50"/>
      <c r="B53" s="477" t="s">
        <v>492</v>
      </c>
      <c r="C53" s="477"/>
      <c r="D53" s="477"/>
      <c r="E53" s="477"/>
      <c r="F53" s="477"/>
      <c r="G53" s="477"/>
      <c r="H53" s="478">
        <f t="shared" ref="H53:AQ53" si="20">H50+H51+H52</f>
        <v>-3510091.2628571424</v>
      </c>
      <c r="I53" s="478">
        <f t="shared" si="20"/>
        <v>-95890.215884377714</v>
      </c>
      <c r="J53" s="478">
        <f t="shared" si="20"/>
        <v>-11493607.507675165</v>
      </c>
      <c r="K53" s="478">
        <f t="shared" si="20"/>
        <v>-37365611.399242133</v>
      </c>
      <c r="L53" s="478">
        <f t="shared" si="20"/>
        <v>-30330856.476425335</v>
      </c>
      <c r="M53" s="478">
        <f t="shared" si="20"/>
        <v>-23055985.484487846</v>
      </c>
      <c r="N53" s="478">
        <f t="shared" si="20"/>
        <v>-14943919.684981784</v>
      </c>
      <c r="O53" s="478">
        <f t="shared" si="20"/>
        <v>-6434569.6482749097</v>
      </c>
      <c r="P53" s="478">
        <f t="shared" si="20"/>
        <v>0</v>
      </c>
      <c r="Q53" s="478">
        <f t="shared" si="20"/>
        <v>0</v>
      </c>
      <c r="R53" s="478">
        <f t="shared" si="20"/>
        <v>0</v>
      </c>
      <c r="S53" s="478">
        <f t="shared" si="20"/>
        <v>0</v>
      </c>
      <c r="T53" s="478">
        <f t="shared" si="20"/>
        <v>0</v>
      </c>
      <c r="U53" s="478">
        <f t="shared" si="20"/>
        <v>0</v>
      </c>
      <c r="V53" s="478">
        <f t="shared" si="20"/>
        <v>0</v>
      </c>
      <c r="W53" s="478">
        <f t="shared" si="20"/>
        <v>0</v>
      </c>
      <c r="X53" s="478">
        <f t="shared" si="20"/>
        <v>0</v>
      </c>
      <c r="Y53" s="478">
        <f t="shared" si="20"/>
        <v>0</v>
      </c>
      <c r="Z53" s="478">
        <f t="shared" si="20"/>
        <v>0</v>
      </c>
      <c r="AA53" s="478">
        <f t="shared" si="20"/>
        <v>0</v>
      </c>
      <c r="AB53" s="478">
        <f t="shared" si="20"/>
        <v>0</v>
      </c>
      <c r="AC53" s="478">
        <f t="shared" si="20"/>
        <v>0</v>
      </c>
      <c r="AD53" s="478">
        <f t="shared" si="20"/>
        <v>0</v>
      </c>
      <c r="AE53" s="478">
        <f t="shared" si="20"/>
        <v>0</v>
      </c>
      <c r="AF53" s="478">
        <f t="shared" si="20"/>
        <v>0</v>
      </c>
      <c r="AG53" s="478">
        <f t="shared" si="20"/>
        <v>0</v>
      </c>
      <c r="AH53" s="478">
        <f t="shared" si="20"/>
        <v>0</v>
      </c>
      <c r="AI53" s="478">
        <f t="shared" si="20"/>
        <v>0</v>
      </c>
      <c r="AJ53" s="478">
        <f t="shared" si="20"/>
        <v>0</v>
      </c>
      <c r="AK53" s="478">
        <f t="shared" si="20"/>
        <v>0</v>
      </c>
      <c r="AL53" s="478">
        <f t="shared" si="20"/>
        <v>0</v>
      </c>
      <c r="AM53" s="478">
        <f t="shared" si="20"/>
        <v>0</v>
      </c>
      <c r="AN53" s="478">
        <f t="shared" si="20"/>
        <v>0</v>
      </c>
      <c r="AO53" s="478">
        <f t="shared" si="20"/>
        <v>0</v>
      </c>
      <c r="AP53" s="478">
        <f t="shared" si="20"/>
        <v>0</v>
      </c>
      <c r="AQ53" s="478">
        <f t="shared" si="20"/>
        <v>0</v>
      </c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</row>
    <row r="54" spans="1:62" ht="16.5" customHeight="1">
      <c r="A54" s="50"/>
      <c r="B54" s="50"/>
      <c r="C54" s="50"/>
      <c r="D54" s="50"/>
      <c r="E54" s="399"/>
      <c r="F54" s="398"/>
      <c r="G54" s="398"/>
      <c r="H54" s="400"/>
      <c r="I54" s="400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</row>
    <row r="55" spans="1:62" ht="16.5" customHeight="1">
      <c r="A55" s="121"/>
      <c r="B55" s="474" t="s">
        <v>487</v>
      </c>
      <c r="C55" s="310"/>
      <c r="D55" s="310"/>
      <c r="E55" s="402"/>
      <c r="F55" s="402"/>
      <c r="G55" s="402"/>
      <c r="H55" s="402">
        <f t="shared" ref="H55:AQ55" si="21">H47-H52</f>
        <v>-3510091.2628571424</v>
      </c>
      <c r="I55" s="402">
        <f t="shared" si="21"/>
        <v>7966469.1096031182</v>
      </c>
      <c r="J55" s="402">
        <f t="shared" si="21"/>
        <v>-11397717.291790787</v>
      </c>
      <c r="K55" s="402">
        <f t="shared" si="21"/>
        <v>-25872003.891566969</v>
      </c>
      <c r="L55" s="402">
        <f t="shared" si="21"/>
        <v>16414428.153239198</v>
      </c>
      <c r="M55" s="402">
        <f t="shared" si="21"/>
        <v>16974698.981187478</v>
      </c>
      <c r="N55" s="402">
        <f t="shared" si="21"/>
        <v>18928153.532180816</v>
      </c>
      <c r="O55" s="402">
        <f t="shared" si="21"/>
        <v>19855150.085649379</v>
      </c>
      <c r="P55" s="402">
        <f t="shared" si="21"/>
        <v>23197243.256022867</v>
      </c>
      <c r="Q55" s="402">
        <f t="shared" si="21"/>
        <v>30915139.391498938</v>
      </c>
      <c r="R55" s="402">
        <f t="shared" si="21"/>
        <v>32171431.879133046</v>
      </c>
      <c r="S55" s="402">
        <f t="shared" si="21"/>
        <v>33604174.666743204</v>
      </c>
      <c r="T55" s="402">
        <f t="shared" si="21"/>
        <v>34936027.267031223</v>
      </c>
      <c r="U55" s="402">
        <f t="shared" si="21"/>
        <v>36684480.699281193</v>
      </c>
      <c r="V55" s="402">
        <f t="shared" si="21"/>
        <v>38783625.585033581</v>
      </c>
      <c r="W55" s="402">
        <f t="shared" si="21"/>
        <v>40192437.329355694</v>
      </c>
      <c r="X55" s="402">
        <f t="shared" si="21"/>
        <v>40720951.918299712</v>
      </c>
      <c r="Y55" s="402">
        <f t="shared" si="21"/>
        <v>39332878.18681556</v>
      </c>
      <c r="Z55" s="402">
        <f t="shared" si="21"/>
        <v>39558384.087940723</v>
      </c>
      <c r="AA55" s="402">
        <f t="shared" si="21"/>
        <v>40255245.691873439</v>
      </c>
      <c r="AB55" s="402">
        <f t="shared" si="21"/>
        <v>40915971.719816014</v>
      </c>
      <c r="AC55" s="402">
        <f t="shared" si="21"/>
        <v>41560893.729503609</v>
      </c>
      <c r="AD55" s="402">
        <f t="shared" si="21"/>
        <v>42207600.644173339</v>
      </c>
      <c r="AE55" s="402">
        <f t="shared" si="21"/>
        <v>42856030.332217433</v>
      </c>
      <c r="AF55" s="402">
        <f t="shared" si="21"/>
        <v>43505597.609782666</v>
      </c>
      <c r="AG55" s="402">
        <f t="shared" si="21"/>
        <v>44156286.17527362</v>
      </c>
      <c r="AH55" s="402">
        <f t="shared" si="21"/>
        <v>44655531.948171832</v>
      </c>
      <c r="AI55" s="402">
        <f t="shared" si="21"/>
        <v>45705254.29053963</v>
      </c>
      <c r="AJ55" s="402">
        <f t="shared" si="21"/>
        <v>52739701.288739368</v>
      </c>
      <c r="AK55" s="402">
        <f t="shared" si="21"/>
        <v>56722162.959133573</v>
      </c>
      <c r="AL55" s="402">
        <f t="shared" si="21"/>
        <v>56636219.198117219</v>
      </c>
      <c r="AM55" s="402">
        <f t="shared" si="21"/>
        <v>56508585.453354619</v>
      </c>
      <c r="AN55" s="402">
        <f t="shared" si="21"/>
        <v>56522116.630153656</v>
      </c>
      <c r="AO55" s="402">
        <f t="shared" si="21"/>
        <v>56542270.61044386</v>
      </c>
      <c r="AP55" s="402">
        <f t="shared" si="21"/>
        <v>56557715.702108249</v>
      </c>
      <c r="AQ55" s="402">
        <f t="shared" si="21"/>
        <v>61766057.470621452</v>
      </c>
      <c r="AR55" s="398"/>
      <c r="AS55" s="398"/>
      <c r="AT55" s="398"/>
      <c r="AU55" s="398"/>
      <c r="AV55" s="398"/>
      <c r="AW55" s="398"/>
      <c r="AX55" s="398"/>
      <c r="AY55" s="398"/>
      <c r="AZ55" s="398"/>
      <c r="BA55" s="398"/>
      <c r="BB55" s="398"/>
      <c r="BC55" s="398"/>
      <c r="BD55" s="398"/>
      <c r="BE55" s="398"/>
      <c r="BF55" s="398"/>
      <c r="BG55" s="398"/>
      <c r="BH55" s="398"/>
      <c r="BI55" s="398"/>
      <c r="BJ55" s="398"/>
    </row>
    <row r="56" spans="1:62" ht="15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</row>
    <row r="57" spans="1:62" ht="15.75" customHeight="1">
      <c r="A57" s="121"/>
      <c r="B57" s="479" t="s">
        <v>397</v>
      </c>
      <c r="C57" s="121"/>
      <c r="D57" s="142">
        <f>D37</f>
        <v>0.15</v>
      </c>
      <c r="E57" s="398"/>
      <c r="F57" s="398"/>
      <c r="G57" s="398"/>
      <c r="H57" s="399">
        <f t="shared" ref="H57:AQ57" si="22">IF(H55&lt;0,0,IF((H55)&lt;=240,-(H55)*$D$37,-(240*$D$37)-((H55-240)*($D$37+$D$39))))</f>
        <v>0</v>
      </c>
      <c r="I57" s="399">
        <f t="shared" si="22"/>
        <v>-1991593.2774007795</v>
      </c>
      <c r="J57" s="399">
        <f t="shared" si="22"/>
        <v>0</v>
      </c>
      <c r="K57" s="399">
        <f t="shared" si="22"/>
        <v>0</v>
      </c>
      <c r="L57" s="399">
        <f t="shared" si="22"/>
        <v>-4103583.0383097995</v>
      </c>
      <c r="M57" s="399">
        <f t="shared" si="22"/>
        <v>-4243650.7452968694</v>
      </c>
      <c r="N57" s="399">
        <f t="shared" si="22"/>
        <v>-4732014.383045204</v>
      </c>
      <c r="O57" s="399">
        <f t="shared" si="22"/>
        <v>-4963763.5214123446</v>
      </c>
      <c r="P57" s="399">
        <f t="shared" si="22"/>
        <v>-5799286.8140057167</v>
      </c>
      <c r="Q57" s="399">
        <f t="shared" si="22"/>
        <v>-7728760.8478747346</v>
      </c>
      <c r="R57" s="399">
        <f t="shared" si="22"/>
        <v>-8042833.9697832614</v>
      </c>
      <c r="S57" s="399">
        <f t="shared" si="22"/>
        <v>-8401019.666685801</v>
      </c>
      <c r="T57" s="399">
        <f t="shared" si="22"/>
        <v>-8733982.8167578056</v>
      </c>
      <c r="U57" s="399">
        <f t="shared" si="22"/>
        <v>-9171096.1748202983</v>
      </c>
      <c r="V57" s="399">
        <f t="shared" si="22"/>
        <v>-9695882.3962583952</v>
      </c>
      <c r="W57" s="399">
        <f t="shared" si="22"/>
        <v>-10048085.332338924</v>
      </c>
      <c r="X57" s="399">
        <f t="shared" si="22"/>
        <v>-10180213.979574928</v>
      </c>
      <c r="Y57" s="399">
        <f t="shared" si="22"/>
        <v>-9833195.54670389</v>
      </c>
      <c r="Z57" s="399">
        <f t="shared" si="22"/>
        <v>-9889572.0219851807</v>
      </c>
      <c r="AA57" s="399">
        <f t="shared" si="22"/>
        <v>-10063787.42296836</v>
      </c>
      <c r="AB57" s="399">
        <f t="shared" si="22"/>
        <v>-10228968.929954004</v>
      </c>
      <c r="AC57" s="399">
        <f t="shared" si="22"/>
        <v>-10390199.432375902</v>
      </c>
      <c r="AD57" s="399">
        <f t="shared" si="22"/>
        <v>-10551876.161043335</v>
      </c>
      <c r="AE57" s="399">
        <f t="shared" si="22"/>
        <v>-10713983.583054358</v>
      </c>
      <c r="AF57" s="399">
        <f t="shared" si="22"/>
        <v>-10876375.402445666</v>
      </c>
      <c r="AG57" s="399">
        <f t="shared" si="22"/>
        <v>-11039047.543818405</v>
      </c>
      <c r="AH57" s="399">
        <f t="shared" si="22"/>
        <v>-11163858.987042958</v>
      </c>
      <c r="AI57" s="399">
        <f t="shared" si="22"/>
        <v>-11426289.572634907</v>
      </c>
      <c r="AJ57" s="399">
        <f t="shared" si="22"/>
        <v>-13184901.322184842</v>
      </c>
      <c r="AK57" s="399">
        <f t="shared" si="22"/>
        <v>-14180516.739783393</v>
      </c>
      <c r="AL57" s="399">
        <f t="shared" si="22"/>
        <v>-14159030.799529305</v>
      </c>
      <c r="AM57" s="399">
        <f t="shared" si="22"/>
        <v>-14127122.363338655</v>
      </c>
      <c r="AN57" s="399">
        <f t="shared" si="22"/>
        <v>-14130505.157538414</v>
      </c>
      <c r="AO57" s="399">
        <f t="shared" si="22"/>
        <v>-14135543.652610965</v>
      </c>
      <c r="AP57" s="399">
        <f t="shared" si="22"/>
        <v>-14139404.925527062</v>
      </c>
      <c r="AQ57" s="399">
        <f t="shared" si="22"/>
        <v>-15441490.367655363</v>
      </c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</row>
    <row r="58" spans="1:62" ht="15.75" customHeight="1">
      <c r="A58" s="50"/>
      <c r="B58" s="50" t="s">
        <v>398</v>
      </c>
      <c r="C58" s="50"/>
      <c r="D58" s="142">
        <f>D38</f>
        <v>0.09</v>
      </c>
      <c r="E58" s="399"/>
      <c r="F58" s="399"/>
      <c r="G58" s="399"/>
      <c r="H58" s="399">
        <f t="shared" ref="H58:AQ58" si="23">IF(H55&lt;0,0,-(H55)*$D$38)</f>
        <v>0</v>
      </c>
      <c r="I58" s="399">
        <f t="shared" si="23"/>
        <v>-716982.21986428066</v>
      </c>
      <c r="J58" s="399">
        <f t="shared" si="23"/>
        <v>0</v>
      </c>
      <c r="K58" s="399">
        <f t="shared" si="23"/>
        <v>0</v>
      </c>
      <c r="L58" s="399">
        <f t="shared" si="23"/>
        <v>-1477298.5337915279</v>
      </c>
      <c r="M58" s="399">
        <f t="shared" si="23"/>
        <v>-1527722.9083068729</v>
      </c>
      <c r="N58" s="399">
        <f t="shared" si="23"/>
        <v>-1703533.8178962735</v>
      </c>
      <c r="O58" s="399">
        <f t="shared" si="23"/>
        <v>-1786963.507708444</v>
      </c>
      <c r="P58" s="399">
        <f t="shared" si="23"/>
        <v>-2087751.893042058</v>
      </c>
      <c r="Q58" s="399">
        <f t="shared" si="23"/>
        <v>-2782362.5452349042</v>
      </c>
      <c r="R58" s="399">
        <f t="shared" si="23"/>
        <v>-2895428.8691219739</v>
      </c>
      <c r="S58" s="399">
        <f t="shared" si="23"/>
        <v>-3024375.7200068883</v>
      </c>
      <c r="T58" s="399">
        <f t="shared" si="23"/>
        <v>-3144242.4540328099</v>
      </c>
      <c r="U58" s="399">
        <f t="shared" si="23"/>
        <v>-3301603.2629353073</v>
      </c>
      <c r="V58" s="399">
        <f t="shared" si="23"/>
        <v>-3490526.3026530221</v>
      </c>
      <c r="W58" s="399">
        <f t="shared" si="23"/>
        <v>-3617319.3596420125</v>
      </c>
      <c r="X58" s="399">
        <f t="shared" si="23"/>
        <v>-3664885.6726469737</v>
      </c>
      <c r="Y58" s="399">
        <f t="shared" si="23"/>
        <v>-3539959.0368134002</v>
      </c>
      <c r="Z58" s="399">
        <f t="shared" si="23"/>
        <v>-3560254.5679146647</v>
      </c>
      <c r="AA58" s="399">
        <f t="shared" si="23"/>
        <v>-3622972.1122686095</v>
      </c>
      <c r="AB58" s="399">
        <f t="shared" si="23"/>
        <v>-3682437.454783441</v>
      </c>
      <c r="AC58" s="399">
        <f t="shared" si="23"/>
        <v>-3740480.4356553247</v>
      </c>
      <c r="AD58" s="399">
        <f t="shared" si="23"/>
        <v>-3798684.0579756005</v>
      </c>
      <c r="AE58" s="399">
        <f t="shared" si="23"/>
        <v>-3857042.7298995689</v>
      </c>
      <c r="AF58" s="399">
        <f t="shared" si="23"/>
        <v>-3915503.7848804398</v>
      </c>
      <c r="AG58" s="399">
        <f t="shared" si="23"/>
        <v>-3974065.7557746256</v>
      </c>
      <c r="AH58" s="399">
        <f t="shared" si="23"/>
        <v>-4018997.8753354647</v>
      </c>
      <c r="AI58" s="399">
        <f t="shared" si="23"/>
        <v>-4113472.8861485664</v>
      </c>
      <c r="AJ58" s="399">
        <f t="shared" si="23"/>
        <v>-4746573.1159865428</v>
      </c>
      <c r="AK58" s="399">
        <f t="shared" si="23"/>
        <v>-5104994.6663220217</v>
      </c>
      <c r="AL58" s="399">
        <f t="shared" si="23"/>
        <v>-5097259.7278305497</v>
      </c>
      <c r="AM58" s="399">
        <f t="shared" si="23"/>
        <v>-5085772.6908019157</v>
      </c>
      <c r="AN58" s="399">
        <f t="shared" si="23"/>
        <v>-5086990.4967138292</v>
      </c>
      <c r="AO58" s="399">
        <f t="shared" si="23"/>
        <v>-5088804.3549399469</v>
      </c>
      <c r="AP58" s="399">
        <f t="shared" si="23"/>
        <v>-5090194.4131897418</v>
      </c>
      <c r="AQ58" s="399">
        <f t="shared" si="23"/>
        <v>-5558945.1723559303</v>
      </c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</row>
    <row r="59" spans="1:62" ht="15.75" customHeight="1">
      <c r="A59" s="50"/>
      <c r="B59" s="50" t="s">
        <v>493</v>
      </c>
      <c r="C59" s="50"/>
      <c r="D59" s="142">
        <f>D39</f>
        <v>0.1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</row>
    <row r="60" spans="1:62" ht="15.75" hidden="1" customHeight="1">
      <c r="A60" s="50"/>
      <c r="B60" s="50"/>
      <c r="C60" s="50"/>
      <c r="D60" s="50"/>
      <c r="E60" s="50"/>
      <c r="F60" s="50"/>
      <c r="G60" s="50"/>
      <c r="H60" s="50"/>
      <c r="I60" s="480">
        <f t="shared" ref="I60:N60" si="24">SUM(I37:I38)</f>
        <v>-2755788.7696768004</v>
      </c>
      <c r="J60" s="480">
        <f t="shared" si="24"/>
        <v>0</v>
      </c>
      <c r="K60" s="480">
        <f t="shared" si="24"/>
        <v>0</v>
      </c>
      <c r="L60" s="480">
        <f t="shared" si="24"/>
        <v>-9325408.7168630864</v>
      </c>
      <c r="M60" s="480">
        <f t="shared" si="24"/>
        <v>-10286402.122157367</v>
      </c>
      <c r="N60" s="480">
        <f t="shared" si="24"/>
        <v>-13187601.743595839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</row>
    <row r="61" spans="1:62" ht="15.75" hidden="1" customHeight="1">
      <c r="A61" s="50"/>
      <c r="B61" s="50"/>
      <c r="C61" s="50"/>
      <c r="D61" s="50"/>
      <c r="E61" s="50"/>
      <c r="F61" s="50"/>
      <c r="G61" s="50"/>
      <c r="H61" s="50"/>
      <c r="I61" s="480">
        <f t="shared" ref="I61:N61" si="25">SUM(I57:I58)</f>
        <v>-2708575.4972650604</v>
      </c>
      <c r="J61" s="480">
        <f t="shared" si="25"/>
        <v>0</v>
      </c>
      <c r="K61" s="480">
        <f t="shared" si="25"/>
        <v>0</v>
      </c>
      <c r="L61" s="480">
        <f t="shared" si="25"/>
        <v>-5580881.5721013276</v>
      </c>
      <c r="M61" s="480">
        <f t="shared" si="25"/>
        <v>-5771373.6536037419</v>
      </c>
      <c r="N61" s="480">
        <f t="shared" si="25"/>
        <v>-6435548.200941477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</row>
    <row r="62" spans="1:62" ht="15.75" hidden="1" customHeight="1">
      <c r="A62" s="50"/>
      <c r="B62" s="50"/>
      <c r="C62" s="50"/>
      <c r="D62" s="50"/>
      <c r="E62" s="50"/>
      <c r="F62" s="50"/>
      <c r="G62" s="50"/>
      <c r="H62" s="50"/>
      <c r="I62" s="480">
        <f t="shared" ref="I62:N62" si="26">I60-I61</f>
        <v>-47213.272411739919</v>
      </c>
      <c r="J62" s="480">
        <f t="shared" si="26"/>
        <v>0</v>
      </c>
      <c r="K62" s="480">
        <f t="shared" si="26"/>
        <v>0</v>
      </c>
      <c r="L62" s="480">
        <f t="shared" si="26"/>
        <v>-3744527.1447617589</v>
      </c>
      <c r="M62" s="480">
        <f t="shared" si="26"/>
        <v>-4515028.468553625</v>
      </c>
      <c r="N62" s="480">
        <f t="shared" si="26"/>
        <v>-6752053.5426543616</v>
      </c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</row>
    <row r="63" spans="1:62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</row>
    <row r="64" spans="1:62" ht="15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</row>
    <row r="65" spans="1:62" ht="15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</row>
    <row r="66" spans="1:62" ht="15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</row>
    <row r="67" spans="1:62" ht="15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</row>
    <row r="68" spans="1:62" ht="15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</row>
    <row r="69" spans="1:62" ht="15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</row>
    <row r="70" spans="1:62" ht="15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</row>
    <row r="71" spans="1:62" ht="15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</row>
    <row r="72" spans="1:62" ht="15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</row>
    <row r="73" spans="1:62" ht="15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</row>
    <row r="74" spans="1:62" ht="15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</row>
    <row r="75" spans="1:62" ht="15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</row>
    <row r="76" spans="1:62" ht="15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</row>
    <row r="77" spans="1:62" ht="15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</row>
    <row r="78" spans="1:62" ht="15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</row>
    <row r="79" spans="1:62" ht="15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</row>
    <row r="80" spans="1:62" ht="15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</row>
    <row r="81" spans="1:62" ht="15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</row>
    <row r="82" spans="1:62" ht="15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</row>
    <row r="83" spans="1:62" ht="15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62" ht="15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</row>
    <row r="85" spans="1:62" ht="15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</row>
    <row r="86" spans="1:62" ht="15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</row>
    <row r="87" spans="1:62" ht="15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</row>
    <row r="88" spans="1:62" ht="15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</row>
    <row r="89" spans="1:62" ht="15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</row>
    <row r="90" spans="1:62" ht="15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</row>
    <row r="91" spans="1:62" ht="15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</row>
    <row r="92" spans="1:62" ht="15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</row>
    <row r="93" spans="1:62" ht="15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</row>
    <row r="94" spans="1:62" ht="15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</row>
    <row r="95" spans="1:62" ht="15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</row>
    <row r="96" spans="1:62" ht="15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</row>
    <row r="97" spans="1:62" ht="15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</row>
    <row r="98" spans="1:62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</row>
    <row r="99" spans="1:62" ht="15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</row>
    <row r="100" spans="1:62" ht="15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</row>
    <row r="101" spans="1:62" ht="15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</row>
    <row r="102" spans="1:62" ht="15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</row>
    <row r="103" spans="1:62" ht="15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</row>
    <row r="104" spans="1:62" ht="15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</row>
    <row r="105" spans="1:62" ht="15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</row>
    <row r="106" spans="1:62" ht="15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</row>
    <row r="107" spans="1:62" ht="15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</row>
    <row r="108" spans="1:62" ht="15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</row>
    <row r="109" spans="1:62" ht="15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</row>
    <row r="110" spans="1:62" ht="15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</row>
    <row r="111" spans="1:62" ht="15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</row>
    <row r="112" spans="1:62" ht="15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</row>
    <row r="113" spans="1:62" ht="15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</row>
    <row r="114" spans="1:62" ht="15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</row>
    <row r="115" spans="1:62" ht="15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</row>
    <row r="116" spans="1:62" ht="15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</row>
    <row r="117" spans="1:62" ht="15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</row>
    <row r="118" spans="1:62" ht="15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</row>
    <row r="119" spans="1:62" ht="15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</row>
    <row r="120" spans="1:62" ht="15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</row>
    <row r="121" spans="1:62" ht="15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</row>
    <row r="122" spans="1:62" ht="15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</row>
    <row r="123" spans="1:62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</row>
    <row r="124" spans="1:62" ht="15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</row>
    <row r="125" spans="1:62" ht="15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</row>
    <row r="126" spans="1:62" ht="15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</row>
    <row r="127" spans="1:62" ht="15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</row>
    <row r="128" spans="1:62" ht="15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</row>
    <row r="129" spans="1:62" ht="15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</row>
    <row r="130" spans="1:62" ht="15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</row>
    <row r="131" spans="1:62" ht="15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</row>
    <row r="132" spans="1:62" ht="15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</row>
    <row r="133" spans="1:62" ht="15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</row>
    <row r="134" spans="1:62" ht="15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</row>
    <row r="135" spans="1:62" ht="15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</row>
    <row r="136" spans="1:62" ht="15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</row>
    <row r="137" spans="1:62" ht="15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</row>
    <row r="138" spans="1:62" ht="15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</row>
    <row r="139" spans="1:62" ht="15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</row>
    <row r="140" spans="1:62" ht="15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</row>
    <row r="141" spans="1:62" ht="15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</row>
    <row r="142" spans="1:62" ht="15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</row>
    <row r="143" spans="1:62" ht="15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</row>
    <row r="144" spans="1:62" ht="15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</row>
    <row r="145" spans="1:62" ht="15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</row>
    <row r="146" spans="1:62" ht="15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</row>
    <row r="147" spans="1:62" ht="15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</row>
    <row r="148" spans="1:62" ht="15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</row>
    <row r="149" spans="1:62" ht="15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</row>
    <row r="150" spans="1:62" ht="15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</row>
    <row r="151" spans="1:62" ht="15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</row>
    <row r="152" spans="1:62" ht="15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</row>
    <row r="153" spans="1:62" ht="15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</row>
    <row r="154" spans="1:62" ht="15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</row>
    <row r="155" spans="1:62" ht="15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</row>
    <row r="156" spans="1:62" ht="15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</row>
    <row r="157" spans="1:62" ht="15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</row>
    <row r="158" spans="1:62" ht="15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</row>
    <row r="159" spans="1:62" ht="15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</row>
    <row r="160" spans="1:62" ht="15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</row>
    <row r="161" spans="1:62" ht="15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</row>
    <row r="162" spans="1:62" ht="15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</row>
    <row r="163" spans="1:62" ht="15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</row>
    <row r="164" spans="1:62" ht="15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</row>
    <row r="165" spans="1:62" ht="15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</row>
    <row r="166" spans="1:62" ht="15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</row>
    <row r="167" spans="1:62" ht="15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</row>
    <row r="168" spans="1:62" ht="15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</row>
    <row r="169" spans="1:62" ht="15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</row>
    <row r="170" spans="1:62" ht="15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</row>
    <row r="171" spans="1:62" ht="15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</row>
    <row r="172" spans="1:62" ht="15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</row>
    <row r="173" spans="1:62" ht="15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</row>
    <row r="174" spans="1:62" ht="15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</row>
    <row r="175" spans="1:62" ht="15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</row>
    <row r="176" spans="1:62" ht="15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</row>
    <row r="177" spans="1:62" ht="15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</row>
    <row r="178" spans="1:62" ht="15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</row>
    <row r="179" spans="1:62" ht="15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</row>
    <row r="180" spans="1:62" ht="15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</row>
    <row r="181" spans="1:62" ht="15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</row>
    <row r="182" spans="1:62" ht="15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</row>
    <row r="183" spans="1:62" ht="15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</row>
    <row r="184" spans="1:62" ht="15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</row>
    <row r="185" spans="1:62" ht="15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</row>
    <row r="186" spans="1:62" ht="15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</row>
    <row r="187" spans="1:62" ht="15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</row>
    <row r="188" spans="1:62" ht="15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</row>
    <row r="189" spans="1:62" ht="15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</row>
    <row r="190" spans="1:62" ht="15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</row>
    <row r="191" spans="1:62" ht="15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</row>
    <row r="192" spans="1:62" ht="15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</row>
    <row r="193" spans="1:62" ht="15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</row>
    <row r="194" spans="1:62" ht="15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</row>
    <row r="195" spans="1:62" ht="15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</row>
    <row r="196" spans="1:62" ht="15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</row>
    <row r="197" spans="1:62" ht="15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</row>
    <row r="198" spans="1:62" ht="15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</row>
    <row r="199" spans="1:62" ht="15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</row>
    <row r="200" spans="1:62" ht="15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</row>
    <row r="201" spans="1:62" ht="15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</row>
    <row r="202" spans="1:62" ht="15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</row>
    <row r="203" spans="1:62" ht="15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</row>
    <row r="204" spans="1:62" ht="15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</row>
    <row r="205" spans="1:62" ht="15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</row>
    <row r="206" spans="1:62" ht="15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</row>
    <row r="207" spans="1:62" ht="15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</row>
    <row r="208" spans="1:62" ht="15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</row>
    <row r="209" spans="1:62" ht="15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</row>
    <row r="210" spans="1:62" ht="15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</row>
    <row r="211" spans="1:62" ht="15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</row>
    <row r="212" spans="1:62" ht="15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</row>
    <row r="213" spans="1:62" ht="15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</row>
    <row r="214" spans="1:62" ht="15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</row>
    <row r="215" spans="1:62" ht="15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</row>
    <row r="216" spans="1:62" ht="15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</row>
    <row r="217" spans="1:62" ht="15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</row>
    <row r="218" spans="1:62" ht="15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</row>
    <row r="219" spans="1:62" ht="15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</row>
    <row r="220" spans="1:62" ht="15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</row>
    <row r="221" spans="1:62" ht="15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</row>
    <row r="222" spans="1:62" ht="15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</row>
    <row r="223" spans="1:62" ht="15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</row>
    <row r="224" spans="1:62" ht="15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</row>
    <row r="225" spans="1:62" ht="15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</row>
    <row r="226" spans="1:62" ht="15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</row>
    <row r="227" spans="1:62" ht="15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</row>
    <row r="228" spans="1:62" ht="15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</row>
    <row r="229" spans="1:62" ht="15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</row>
    <row r="230" spans="1:62" ht="15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</row>
    <row r="231" spans="1:62" ht="15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</row>
    <row r="232" spans="1:62" ht="15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</row>
    <row r="233" spans="1:62" ht="15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</row>
    <row r="234" spans="1:62" ht="15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</row>
    <row r="235" spans="1:62" ht="15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</row>
    <row r="236" spans="1:62" ht="15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</row>
    <row r="237" spans="1:62" ht="15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</row>
    <row r="238" spans="1:62" ht="15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</row>
    <row r="239" spans="1:62" ht="15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</row>
    <row r="240" spans="1:62" ht="15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</row>
    <row r="241" spans="1:62" ht="15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</row>
    <row r="242" spans="1:62" ht="15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</row>
    <row r="243" spans="1:62" ht="15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</row>
    <row r="244" spans="1:62" ht="15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</row>
    <row r="245" spans="1:62" ht="15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</row>
    <row r="246" spans="1:62" ht="15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</row>
    <row r="247" spans="1:62" ht="15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</row>
    <row r="248" spans="1:62" ht="15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</row>
    <row r="249" spans="1:62" ht="15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</row>
    <row r="250" spans="1:62" ht="15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</row>
    <row r="251" spans="1:62" ht="15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</row>
    <row r="252" spans="1:62" ht="15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</row>
    <row r="253" spans="1:62" ht="15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</row>
    <row r="254" spans="1:62" ht="15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</row>
    <row r="255" spans="1:62" ht="15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</row>
    <row r="256" spans="1:62" ht="15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</row>
    <row r="257" spans="1:62" ht="15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</row>
    <row r="258" spans="1:62" ht="15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</row>
    <row r="259" spans="1:62" ht="15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</row>
    <row r="260" spans="1:62" ht="15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</row>
    <row r="261" spans="1:62" ht="15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</row>
    <row r="262" spans="1:62" ht="15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</row>
    <row r="263" spans="1:62" ht="15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</row>
    <row r="264" spans="1:62" ht="15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</row>
    <row r="265" spans="1:62" ht="15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</row>
    <row r="266" spans="1:62" ht="15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</row>
    <row r="267" spans="1:62" ht="15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</row>
    <row r="268" spans="1:62" ht="15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</row>
    <row r="269" spans="1:62" ht="15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</row>
    <row r="270" spans="1:62" ht="15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</row>
    <row r="271" spans="1:62" ht="15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</row>
    <row r="272" spans="1:62" ht="15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</row>
    <row r="273" spans="1:62" ht="15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</row>
    <row r="274" spans="1:62" ht="15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</row>
    <row r="275" spans="1:62" ht="15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</row>
    <row r="276" spans="1:62" ht="15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</row>
    <row r="277" spans="1:62" ht="15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</row>
    <row r="278" spans="1:62" ht="15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</row>
    <row r="279" spans="1:62" ht="15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</row>
    <row r="280" spans="1:62" ht="15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</row>
    <row r="281" spans="1:62" ht="15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</row>
    <row r="282" spans="1:62" ht="15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</row>
    <row r="283" spans="1:62" ht="15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</row>
    <row r="284" spans="1:62" ht="15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</row>
    <row r="285" spans="1:62" ht="15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</row>
    <row r="286" spans="1:62" ht="15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</row>
    <row r="287" spans="1:62" ht="15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</row>
    <row r="288" spans="1:62" ht="15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</row>
    <row r="289" spans="1:62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</row>
    <row r="290" spans="1:62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</row>
    <row r="291" spans="1:62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</row>
    <row r="292" spans="1:62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</row>
    <row r="293" spans="1:62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</row>
    <row r="294" spans="1:62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</row>
    <row r="295" spans="1:62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</row>
    <row r="296" spans="1:62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</row>
    <row r="297" spans="1:62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</row>
    <row r="298" spans="1:62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</row>
    <row r="299" spans="1:62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</row>
    <row r="300" spans="1:62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</row>
    <row r="301" spans="1:62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</row>
    <row r="302" spans="1:62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</row>
    <row r="303" spans="1:62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</row>
    <row r="304" spans="1:62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</row>
    <row r="305" spans="1:62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</row>
    <row r="306" spans="1:62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</row>
    <row r="307" spans="1:62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</row>
    <row r="308" spans="1:62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</row>
    <row r="309" spans="1:62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</row>
    <row r="310" spans="1:62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</row>
    <row r="311" spans="1:62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</row>
    <row r="312" spans="1:62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</row>
    <row r="313" spans="1:62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</row>
    <row r="314" spans="1:62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</row>
    <row r="315" spans="1:62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</row>
    <row r="316" spans="1:62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</row>
    <row r="317" spans="1:62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</row>
    <row r="318" spans="1:62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</row>
    <row r="319" spans="1:62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</row>
    <row r="320" spans="1:62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</row>
    <row r="321" spans="1:62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</row>
    <row r="322" spans="1:62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</row>
    <row r="323" spans="1:62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</row>
    <row r="324" spans="1:62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</row>
    <row r="325" spans="1:62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</row>
    <row r="326" spans="1:62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</row>
    <row r="327" spans="1:62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</row>
    <row r="328" spans="1:62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</row>
    <row r="329" spans="1:62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</row>
    <row r="330" spans="1:62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</row>
    <row r="331" spans="1:62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</row>
    <row r="332" spans="1:62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</row>
    <row r="333" spans="1:62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</row>
    <row r="334" spans="1:62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</row>
    <row r="335" spans="1:62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</row>
    <row r="336" spans="1:62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</row>
    <row r="337" spans="1:62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</row>
    <row r="338" spans="1:62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</row>
    <row r="339" spans="1:62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</row>
    <row r="340" spans="1:62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</row>
    <row r="341" spans="1:62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</row>
    <row r="342" spans="1:62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</row>
    <row r="343" spans="1:62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</row>
    <row r="344" spans="1:62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</row>
    <row r="345" spans="1:62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</row>
    <row r="346" spans="1:62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</row>
    <row r="347" spans="1:62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</row>
    <row r="348" spans="1:62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</row>
    <row r="349" spans="1:62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</row>
    <row r="350" spans="1:62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</row>
    <row r="351" spans="1:62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</row>
    <row r="352" spans="1:62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</row>
    <row r="353" spans="1:62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</row>
    <row r="354" spans="1:62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</row>
    <row r="355" spans="1:62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</row>
    <row r="356" spans="1:62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</row>
    <row r="357" spans="1:62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</row>
    <row r="358" spans="1:62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</row>
    <row r="359" spans="1:62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</row>
    <row r="360" spans="1:62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</row>
    <row r="361" spans="1:62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</row>
    <row r="362" spans="1:62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</row>
    <row r="363" spans="1:62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</row>
    <row r="364" spans="1:62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</row>
    <row r="365" spans="1:62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</row>
    <row r="366" spans="1:62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</row>
    <row r="367" spans="1:62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</row>
    <row r="368" spans="1:62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</row>
    <row r="369" spans="1:62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</row>
    <row r="370" spans="1:62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</row>
    <row r="371" spans="1:62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</row>
    <row r="372" spans="1:62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</row>
    <row r="373" spans="1:62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</row>
    <row r="374" spans="1:62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</row>
    <row r="375" spans="1:62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</row>
    <row r="376" spans="1:62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</row>
    <row r="377" spans="1:62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</row>
    <row r="378" spans="1:62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</row>
    <row r="379" spans="1:62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</row>
    <row r="380" spans="1:62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</row>
    <row r="381" spans="1:62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</row>
    <row r="382" spans="1:62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</row>
    <row r="383" spans="1:62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</row>
    <row r="384" spans="1:62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</row>
    <row r="385" spans="1:62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</row>
    <row r="386" spans="1:62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</row>
    <row r="387" spans="1:62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</row>
    <row r="388" spans="1:62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</row>
    <row r="389" spans="1:62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</row>
    <row r="390" spans="1:62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</row>
    <row r="391" spans="1:62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</row>
    <row r="392" spans="1:62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</row>
    <row r="393" spans="1:62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</row>
    <row r="394" spans="1:62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</row>
    <row r="395" spans="1:62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</row>
    <row r="396" spans="1:62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</row>
    <row r="397" spans="1:62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</row>
    <row r="398" spans="1:62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</row>
    <row r="399" spans="1:62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</row>
    <row r="400" spans="1:62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</row>
    <row r="401" spans="1:62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</row>
    <row r="402" spans="1:62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</row>
    <row r="403" spans="1:62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</row>
    <row r="404" spans="1:62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</row>
    <row r="405" spans="1:62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</row>
    <row r="406" spans="1:62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</row>
    <row r="407" spans="1:62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</row>
    <row r="408" spans="1:62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</row>
    <row r="409" spans="1:62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</row>
    <row r="410" spans="1:62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</row>
    <row r="411" spans="1:62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</row>
    <row r="412" spans="1:62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</row>
    <row r="413" spans="1:62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</row>
    <row r="414" spans="1:62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</row>
    <row r="415" spans="1:62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</row>
    <row r="416" spans="1:62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</row>
    <row r="417" spans="1:62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</row>
    <row r="418" spans="1:62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</row>
    <row r="419" spans="1:62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</row>
    <row r="420" spans="1:62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</row>
    <row r="421" spans="1:62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</row>
    <row r="422" spans="1:62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</row>
    <row r="423" spans="1:62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</row>
    <row r="424" spans="1:62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</row>
    <row r="425" spans="1:62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</row>
    <row r="426" spans="1:62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</row>
    <row r="427" spans="1:62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</row>
    <row r="428" spans="1:62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</row>
    <row r="429" spans="1:62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</row>
    <row r="430" spans="1:62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</row>
    <row r="431" spans="1:62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</row>
    <row r="432" spans="1:62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</row>
    <row r="433" spans="1:62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</row>
    <row r="434" spans="1:62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</row>
    <row r="435" spans="1:62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</row>
    <row r="436" spans="1:62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</row>
    <row r="437" spans="1:62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</row>
    <row r="438" spans="1:62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</row>
    <row r="439" spans="1:62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</row>
    <row r="440" spans="1:62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</row>
    <row r="441" spans="1:62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</row>
    <row r="442" spans="1:62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</row>
    <row r="443" spans="1:62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</row>
    <row r="444" spans="1:62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</row>
    <row r="445" spans="1:62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</row>
    <row r="446" spans="1:62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</row>
    <row r="447" spans="1:62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</row>
    <row r="448" spans="1:62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</row>
    <row r="449" spans="1:62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</row>
    <row r="450" spans="1:62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</row>
    <row r="451" spans="1:62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</row>
    <row r="452" spans="1:62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</row>
    <row r="453" spans="1:62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</row>
    <row r="454" spans="1:62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</row>
    <row r="455" spans="1:62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</row>
    <row r="456" spans="1:62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</row>
    <row r="457" spans="1:62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</row>
    <row r="458" spans="1:62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</row>
    <row r="459" spans="1:62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</row>
    <row r="460" spans="1:62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</row>
    <row r="461" spans="1:62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</row>
    <row r="462" spans="1:62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</row>
    <row r="463" spans="1:62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</row>
    <row r="464" spans="1:62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</row>
    <row r="465" spans="1:62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</row>
    <row r="466" spans="1:62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</row>
    <row r="467" spans="1:62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</row>
    <row r="468" spans="1:62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</row>
    <row r="469" spans="1:62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</row>
    <row r="470" spans="1:62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</row>
    <row r="471" spans="1:62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</row>
    <row r="472" spans="1:62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</row>
    <row r="473" spans="1:62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</row>
    <row r="474" spans="1:62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</row>
    <row r="475" spans="1:62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</row>
    <row r="476" spans="1:62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</row>
    <row r="477" spans="1:62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</row>
    <row r="478" spans="1:62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</row>
    <row r="479" spans="1:62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</row>
    <row r="480" spans="1:62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</row>
    <row r="481" spans="1:62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</row>
    <row r="482" spans="1:62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</row>
    <row r="483" spans="1:62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</row>
    <row r="484" spans="1:62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</row>
    <row r="485" spans="1:62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</row>
    <row r="486" spans="1:62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</row>
    <row r="487" spans="1:62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</row>
    <row r="488" spans="1:62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</row>
    <row r="489" spans="1:62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</row>
    <row r="490" spans="1:62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</row>
    <row r="491" spans="1:62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</row>
    <row r="492" spans="1:62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</row>
    <row r="493" spans="1:62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</row>
    <row r="494" spans="1:62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</row>
    <row r="495" spans="1:62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</row>
    <row r="496" spans="1:62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</row>
    <row r="497" spans="1:62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</row>
    <row r="498" spans="1:62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</row>
    <row r="499" spans="1:62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</row>
    <row r="500" spans="1:62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</row>
    <row r="501" spans="1:62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</row>
    <row r="502" spans="1:62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</row>
    <row r="503" spans="1:62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</row>
    <row r="504" spans="1:62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</row>
    <row r="505" spans="1:62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</row>
    <row r="506" spans="1:62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</row>
    <row r="507" spans="1:62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</row>
    <row r="508" spans="1:62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</row>
    <row r="509" spans="1:62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</row>
    <row r="510" spans="1:62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</row>
    <row r="511" spans="1:62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</row>
    <row r="512" spans="1:62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</row>
    <row r="513" spans="1:62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</row>
    <row r="514" spans="1:62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</row>
    <row r="515" spans="1:62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</row>
    <row r="516" spans="1:62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</row>
    <row r="517" spans="1:62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</row>
    <row r="518" spans="1:62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</row>
    <row r="519" spans="1:62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</row>
    <row r="520" spans="1:62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</row>
    <row r="521" spans="1:62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</row>
    <row r="522" spans="1:62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</row>
    <row r="523" spans="1:62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</row>
    <row r="524" spans="1:62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</row>
    <row r="525" spans="1:62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</row>
    <row r="526" spans="1:62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</row>
    <row r="527" spans="1:62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</row>
    <row r="528" spans="1:62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</row>
    <row r="529" spans="1:62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</row>
    <row r="530" spans="1:62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</row>
    <row r="531" spans="1:62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</row>
    <row r="532" spans="1:62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</row>
    <row r="533" spans="1:62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</row>
    <row r="534" spans="1:62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</row>
    <row r="535" spans="1:62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</row>
    <row r="536" spans="1:62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</row>
    <row r="537" spans="1:62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</row>
    <row r="538" spans="1:62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</row>
    <row r="539" spans="1:62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</row>
    <row r="540" spans="1:62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</row>
    <row r="541" spans="1:62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</row>
    <row r="542" spans="1:62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</row>
    <row r="543" spans="1:62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</row>
    <row r="544" spans="1:62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</row>
    <row r="545" spans="1:62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</row>
    <row r="546" spans="1:62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</row>
    <row r="547" spans="1:62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</row>
    <row r="548" spans="1:62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</row>
    <row r="549" spans="1:62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</row>
    <row r="550" spans="1:62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</row>
    <row r="551" spans="1:62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</row>
    <row r="552" spans="1:62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</row>
    <row r="553" spans="1:62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</row>
    <row r="554" spans="1:62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</row>
    <row r="555" spans="1:62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</row>
    <row r="556" spans="1:62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</row>
    <row r="557" spans="1:62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</row>
    <row r="558" spans="1:62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</row>
    <row r="559" spans="1:62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</row>
    <row r="560" spans="1:62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</row>
    <row r="561" spans="1:62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</row>
    <row r="562" spans="1:62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</row>
    <row r="563" spans="1:62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</row>
    <row r="564" spans="1:62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</row>
    <row r="565" spans="1:62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</row>
    <row r="566" spans="1:62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</row>
    <row r="567" spans="1:62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</row>
    <row r="568" spans="1:62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</row>
    <row r="569" spans="1:62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</row>
    <row r="570" spans="1:62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</row>
    <row r="571" spans="1:62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</row>
    <row r="572" spans="1:62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</row>
    <row r="573" spans="1:62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</row>
    <row r="574" spans="1:62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</row>
    <row r="575" spans="1:62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</row>
    <row r="576" spans="1:62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</row>
    <row r="577" spans="1:62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</row>
    <row r="578" spans="1:62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</row>
    <row r="579" spans="1:62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</row>
    <row r="580" spans="1:62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</row>
    <row r="581" spans="1:62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</row>
    <row r="582" spans="1:62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</row>
    <row r="583" spans="1:62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</row>
    <row r="584" spans="1:62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</row>
    <row r="585" spans="1:62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</row>
    <row r="586" spans="1:62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</row>
    <row r="587" spans="1:62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</row>
    <row r="588" spans="1:62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</row>
    <row r="589" spans="1:62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</row>
    <row r="590" spans="1:62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</row>
    <row r="591" spans="1:62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</row>
    <row r="592" spans="1:62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</row>
    <row r="593" spans="1:62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</row>
    <row r="594" spans="1:62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</row>
    <row r="595" spans="1:62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</row>
    <row r="596" spans="1:62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</row>
    <row r="597" spans="1:62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</row>
    <row r="598" spans="1:62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</row>
    <row r="599" spans="1:62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</row>
    <row r="600" spans="1:62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</row>
    <row r="601" spans="1:62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</row>
    <row r="602" spans="1:62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</row>
    <row r="603" spans="1:62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</row>
    <row r="604" spans="1:62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</row>
    <row r="605" spans="1:62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</row>
    <row r="606" spans="1:62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</row>
    <row r="607" spans="1:62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</row>
    <row r="608" spans="1:62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</row>
    <row r="609" spans="1:62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</row>
    <row r="610" spans="1:62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</row>
    <row r="611" spans="1:62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</row>
    <row r="612" spans="1:62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</row>
    <row r="613" spans="1:62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</row>
    <row r="614" spans="1:62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</row>
    <row r="615" spans="1:62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</row>
    <row r="616" spans="1:62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</row>
    <row r="617" spans="1:62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</row>
    <row r="618" spans="1:62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</row>
    <row r="619" spans="1:62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</row>
    <row r="620" spans="1:62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</row>
    <row r="621" spans="1:62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</row>
    <row r="622" spans="1:62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</row>
    <row r="623" spans="1:62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</row>
    <row r="624" spans="1:62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</row>
    <row r="625" spans="1:62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</row>
    <row r="626" spans="1:62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</row>
    <row r="627" spans="1:62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</row>
    <row r="628" spans="1:62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</row>
    <row r="629" spans="1:62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</row>
    <row r="630" spans="1:62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</row>
    <row r="631" spans="1:62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</row>
    <row r="632" spans="1:62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</row>
    <row r="633" spans="1:62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</row>
    <row r="634" spans="1:62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</row>
    <row r="635" spans="1:62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</row>
    <row r="636" spans="1:62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0"/>
      <c r="BD636" s="50"/>
      <c r="BE636" s="50"/>
      <c r="BF636" s="50"/>
      <c r="BG636" s="50"/>
      <c r="BH636" s="50"/>
      <c r="BI636" s="50"/>
      <c r="BJ636" s="50"/>
    </row>
    <row r="637" spans="1:62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</row>
    <row r="638" spans="1:62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/>
      <c r="BD638" s="50"/>
      <c r="BE638" s="50"/>
      <c r="BF638" s="50"/>
      <c r="BG638" s="50"/>
      <c r="BH638" s="50"/>
      <c r="BI638" s="50"/>
      <c r="BJ638" s="50"/>
    </row>
    <row r="639" spans="1:62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50"/>
      <c r="BB639" s="50"/>
      <c r="BC639" s="50"/>
      <c r="BD639" s="50"/>
      <c r="BE639" s="50"/>
      <c r="BF639" s="50"/>
      <c r="BG639" s="50"/>
      <c r="BH639" s="50"/>
      <c r="BI639" s="50"/>
      <c r="BJ639" s="50"/>
    </row>
    <row r="640" spans="1:62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0"/>
      <c r="BD640" s="50"/>
      <c r="BE640" s="50"/>
      <c r="BF640" s="50"/>
      <c r="BG640" s="50"/>
      <c r="BH640" s="50"/>
      <c r="BI640" s="50"/>
      <c r="BJ640" s="50"/>
    </row>
    <row r="641" spans="1:62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  <c r="BF641" s="50"/>
      <c r="BG641" s="50"/>
      <c r="BH641" s="50"/>
      <c r="BI641" s="50"/>
      <c r="BJ641" s="50"/>
    </row>
    <row r="642" spans="1:62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0"/>
      <c r="BD642" s="50"/>
      <c r="BE642" s="50"/>
      <c r="BF642" s="50"/>
      <c r="BG642" s="50"/>
      <c r="BH642" s="50"/>
      <c r="BI642" s="50"/>
      <c r="BJ642" s="50"/>
    </row>
    <row r="643" spans="1:62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0"/>
      <c r="BD643" s="50"/>
      <c r="BE643" s="50"/>
      <c r="BF643" s="50"/>
      <c r="BG643" s="50"/>
      <c r="BH643" s="50"/>
      <c r="BI643" s="50"/>
      <c r="BJ643" s="50"/>
    </row>
    <row r="644" spans="1:62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0"/>
      <c r="BD644" s="50"/>
      <c r="BE644" s="50"/>
      <c r="BF644" s="50"/>
      <c r="BG644" s="50"/>
      <c r="BH644" s="50"/>
      <c r="BI644" s="50"/>
      <c r="BJ644" s="50"/>
    </row>
    <row r="645" spans="1:62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0"/>
    </row>
    <row r="646" spans="1:62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0"/>
      <c r="BD646" s="50"/>
      <c r="BE646" s="50"/>
      <c r="BF646" s="50"/>
      <c r="BG646" s="50"/>
      <c r="BH646" s="50"/>
      <c r="BI646" s="50"/>
      <c r="BJ646" s="50"/>
    </row>
    <row r="647" spans="1:62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  <c r="BF647" s="50"/>
      <c r="BG647" s="50"/>
      <c r="BH647" s="50"/>
      <c r="BI647" s="50"/>
      <c r="BJ647" s="50"/>
    </row>
    <row r="648" spans="1:62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D648" s="50"/>
      <c r="BE648" s="50"/>
      <c r="BF648" s="50"/>
      <c r="BG648" s="50"/>
      <c r="BH648" s="50"/>
      <c r="BI648" s="50"/>
      <c r="BJ648" s="50"/>
    </row>
    <row r="649" spans="1:62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</row>
    <row r="650" spans="1:62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D650" s="50"/>
      <c r="BE650" s="50"/>
      <c r="BF650" s="50"/>
      <c r="BG650" s="50"/>
      <c r="BH650" s="50"/>
      <c r="BI650" s="50"/>
      <c r="BJ650" s="50"/>
    </row>
    <row r="651" spans="1:62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  <c r="BF651" s="50"/>
      <c r="BG651" s="50"/>
      <c r="BH651" s="50"/>
      <c r="BI651" s="50"/>
      <c r="BJ651" s="50"/>
    </row>
    <row r="652" spans="1:62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</row>
    <row r="653" spans="1:62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D653" s="50"/>
      <c r="BE653" s="50"/>
      <c r="BF653" s="50"/>
      <c r="BG653" s="50"/>
      <c r="BH653" s="50"/>
      <c r="BI653" s="50"/>
      <c r="BJ653" s="50"/>
    </row>
    <row r="654" spans="1:62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D654" s="50"/>
      <c r="BE654" s="50"/>
      <c r="BF654" s="50"/>
      <c r="BG654" s="50"/>
      <c r="BH654" s="50"/>
      <c r="BI654" s="50"/>
      <c r="BJ654" s="50"/>
    </row>
    <row r="655" spans="1:62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D655" s="50"/>
      <c r="BE655" s="50"/>
      <c r="BF655" s="50"/>
      <c r="BG655" s="50"/>
      <c r="BH655" s="50"/>
      <c r="BI655" s="50"/>
      <c r="BJ655" s="50"/>
    </row>
    <row r="656" spans="1:62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0"/>
      <c r="BD656" s="50"/>
      <c r="BE656" s="50"/>
      <c r="BF656" s="50"/>
      <c r="BG656" s="50"/>
      <c r="BH656" s="50"/>
      <c r="BI656" s="50"/>
      <c r="BJ656" s="50"/>
    </row>
    <row r="657" spans="1:62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</row>
    <row r="658" spans="1:62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D658" s="50"/>
      <c r="BE658" s="50"/>
      <c r="BF658" s="50"/>
      <c r="BG658" s="50"/>
      <c r="BH658" s="50"/>
      <c r="BI658" s="50"/>
      <c r="BJ658" s="50"/>
    </row>
    <row r="659" spans="1:62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</row>
    <row r="660" spans="1:62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</row>
    <row r="661" spans="1:62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</row>
    <row r="662" spans="1:62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</row>
    <row r="663" spans="1:62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</row>
    <row r="664" spans="1:62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</row>
    <row r="665" spans="1:62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0"/>
      <c r="BD665" s="50"/>
      <c r="BE665" s="50"/>
      <c r="BF665" s="50"/>
      <c r="BG665" s="50"/>
      <c r="BH665" s="50"/>
      <c r="BI665" s="50"/>
      <c r="BJ665" s="50"/>
    </row>
    <row r="666" spans="1:62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0"/>
      <c r="BD666" s="50"/>
      <c r="BE666" s="50"/>
      <c r="BF666" s="50"/>
      <c r="BG666" s="50"/>
      <c r="BH666" s="50"/>
      <c r="BI666" s="50"/>
      <c r="BJ666" s="50"/>
    </row>
    <row r="667" spans="1:62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</row>
    <row r="668" spans="1:62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</row>
    <row r="669" spans="1:62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F669" s="50"/>
      <c r="BG669" s="50"/>
      <c r="BH669" s="50"/>
      <c r="BI669" s="50"/>
      <c r="BJ669" s="50"/>
    </row>
    <row r="670" spans="1:62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F670" s="50"/>
      <c r="BG670" s="50"/>
      <c r="BH670" s="50"/>
      <c r="BI670" s="50"/>
      <c r="BJ670" s="50"/>
    </row>
    <row r="671" spans="1:62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E671" s="50"/>
      <c r="BF671" s="50"/>
      <c r="BG671" s="50"/>
      <c r="BH671" s="50"/>
      <c r="BI671" s="50"/>
      <c r="BJ671" s="50"/>
    </row>
    <row r="672" spans="1:62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  <c r="BH672" s="50"/>
      <c r="BI672" s="50"/>
      <c r="BJ672" s="50"/>
    </row>
    <row r="673" spans="1:62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</row>
    <row r="674" spans="1:62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</row>
    <row r="675" spans="1:62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</row>
    <row r="676" spans="1:62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0"/>
      <c r="BD676" s="50"/>
      <c r="BE676" s="50"/>
      <c r="BF676" s="50"/>
      <c r="BG676" s="50"/>
      <c r="BH676" s="50"/>
      <c r="BI676" s="50"/>
      <c r="BJ676" s="50"/>
    </row>
    <row r="677" spans="1:62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</row>
    <row r="678" spans="1:62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F678" s="50"/>
      <c r="BG678" s="50"/>
      <c r="BH678" s="50"/>
      <c r="BI678" s="50"/>
      <c r="BJ678" s="50"/>
    </row>
    <row r="679" spans="1:62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F679" s="50"/>
      <c r="BG679" s="50"/>
      <c r="BH679" s="50"/>
      <c r="BI679" s="50"/>
      <c r="BJ679" s="50"/>
    </row>
    <row r="680" spans="1:62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</row>
    <row r="681" spans="1:62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</row>
    <row r="682" spans="1:62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</row>
    <row r="683" spans="1:62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</row>
    <row r="684" spans="1:62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</row>
    <row r="685" spans="1:62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</row>
    <row r="686" spans="1:62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</row>
    <row r="687" spans="1:62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</row>
    <row r="688" spans="1:62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</row>
    <row r="689" spans="1:62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</row>
    <row r="690" spans="1:62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</row>
    <row r="691" spans="1:62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</row>
    <row r="692" spans="1:62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</row>
    <row r="693" spans="1:62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</row>
    <row r="694" spans="1:62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F694" s="50"/>
      <c r="BG694" s="50"/>
      <c r="BH694" s="50"/>
      <c r="BI694" s="50"/>
      <c r="BJ694" s="50"/>
    </row>
    <row r="695" spans="1:62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F695" s="50"/>
      <c r="BG695" s="50"/>
      <c r="BH695" s="50"/>
      <c r="BI695" s="50"/>
      <c r="BJ695" s="50"/>
    </row>
    <row r="696" spans="1:62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F696" s="50"/>
      <c r="BG696" s="50"/>
      <c r="BH696" s="50"/>
      <c r="BI696" s="50"/>
      <c r="BJ696" s="50"/>
    </row>
    <row r="697" spans="1:62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</row>
    <row r="698" spans="1:62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</row>
    <row r="699" spans="1:62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</row>
    <row r="700" spans="1:62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</row>
    <row r="701" spans="1:62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</row>
    <row r="702" spans="1:62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</row>
    <row r="703" spans="1:62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</row>
    <row r="704" spans="1:62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</row>
    <row r="705" spans="1:62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</row>
    <row r="706" spans="1:62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</row>
    <row r="707" spans="1:62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</row>
    <row r="708" spans="1:62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</row>
    <row r="709" spans="1:62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</row>
    <row r="710" spans="1:62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F710" s="50"/>
      <c r="BG710" s="50"/>
      <c r="BH710" s="50"/>
      <c r="BI710" s="50"/>
      <c r="BJ710" s="50"/>
    </row>
    <row r="711" spans="1:62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</row>
    <row r="712" spans="1:62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F712" s="50"/>
      <c r="BG712" s="50"/>
      <c r="BH712" s="50"/>
      <c r="BI712" s="50"/>
      <c r="BJ712" s="50"/>
    </row>
    <row r="713" spans="1:62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</row>
    <row r="714" spans="1:62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F714" s="50"/>
      <c r="BG714" s="50"/>
      <c r="BH714" s="50"/>
      <c r="BI714" s="50"/>
      <c r="BJ714" s="50"/>
    </row>
    <row r="715" spans="1:62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</row>
    <row r="716" spans="1:62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F716" s="50"/>
      <c r="BG716" s="50"/>
      <c r="BH716" s="50"/>
      <c r="BI716" s="50"/>
      <c r="BJ716" s="50"/>
    </row>
    <row r="717" spans="1:62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</row>
    <row r="718" spans="1:62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</row>
    <row r="719" spans="1:62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</row>
    <row r="720" spans="1:62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</row>
    <row r="721" spans="1:62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</row>
    <row r="722" spans="1:62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</row>
    <row r="723" spans="1:62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</row>
    <row r="724" spans="1:62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</row>
    <row r="725" spans="1:62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</row>
    <row r="726" spans="1:62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</row>
    <row r="727" spans="1:62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</row>
    <row r="728" spans="1:62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</row>
    <row r="729" spans="1:62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</row>
    <row r="730" spans="1:62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F730" s="50"/>
      <c r="BG730" s="50"/>
      <c r="BH730" s="50"/>
      <c r="BI730" s="50"/>
      <c r="BJ730" s="50"/>
    </row>
    <row r="731" spans="1:62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</row>
    <row r="732" spans="1:62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</row>
    <row r="733" spans="1:62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</row>
    <row r="734" spans="1:62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</row>
    <row r="735" spans="1:62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</row>
    <row r="736" spans="1:62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</row>
    <row r="737" spans="1:62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</row>
    <row r="738" spans="1:62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</row>
    <row r="739" spans="1:62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F739" s="50"/>
      <c r="BG739" s="50"/>
      <c r="BH739" s="50"/>
      <c r="BI739" s="50"/>
      <c r="BJ739" s="50"/>
    </row>
    <row r="740" spans="1:62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</row>
    <row r="741" spans="1:62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</row>
    <row r="742" spans="1:62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</row>
    <row r="743" spans="1:62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F743" s="50"/>
      <c r="BG743" s="50"/>
      <c r="BH743" s="50"/>
      <c r="BI743" s="50"/>
      <c r="BJ743" s="50"/>
    </row>
    <row r="744" spans="1:62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</row>
    <row r="745" spans="1:62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</row>
    <row r="746" spans="1:62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</row>
    <row r="747" spans="1:62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</row>
    <row r="748" spans="1:62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</row>
    <row r="749" spans="1:62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</row>
    <row r="750" spans="1:62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</row>
    <row r="751" spans="1:62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</row>
    <row r="752" spans="1:62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</row>
    <row r="753" spans="1:62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</row>
    <row r="754" spans="1:62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</row>
    <row r="755" spans="1:62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F755" s="50"/>
      <c r="BG755" s="50"/>
      <c r="BH755" s="50"/>
      <c r="BI755" s="50"/>
      <c r="BJ755" s="50"/>
    </row>
    <row r="756" spans="1:62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</row>
    <row r="757" spans="1:62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</row>
    <row r="758" spans="1:62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0"/>
      <c r="BD758" s="50"/>
      <c r="BE758" s="50"/>
      <c r="BF758" s="50"/>
      <c r="BG758" s="50"/>
      <c r="BH758" s="50"/>
      <c r="BI758" s="50"/>
      <c r="BJ758" s="50"/>
    </row>
    <row r="759" spans="1:62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</row>
    <row r="760" spans="1:62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</row>
    <row r="761" spans="1:62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F761" s="50"/>
      <c r="BG761" s="50"/>
      <c r="BH761" s="50"/>
      <c r="BI761" s="50"/>
      <c r="BJ761" s="50"/>
    </row>
    <row r="762" spans="1:62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</row>
    <row r="763" spans="1:62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</row>
    <row r="764" spans="1:62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0"/>
      <c r="BD764" s="50"/>
      <c r="BE764" s="50"/>
      <c r="BF764" s="50"/>
      <c r="BG764" s="50"/>
      <c r="BH764" s="50"/>
      <c r="BI764" s="50"/>
      <c r="BJ764" s="50"/>
    </row>
    <row r="765" spans="1:62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</row>
    <row r="766" spans="1:62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F766" s="50"/>
      <c r="BG766" s="50"/>
      <c r="BH766" s="50"/>
      <c r="BI766" s="50"/>
      <c r="BJ766" s="50"/>
    </row>
    <row r="767" spans="1:62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</row>
    <row r="768" spans="1:62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0"/>
      <c r="BD768" s="50"/>
      <c r="BE768" s="50"/>
      <c r="BF768" s="50"/>
      <c r="BG768" s="50"/>
      <c r="BH768" s="50"/>
      <c r="BI768" s="50"/>
      <c r="BJ768" s="50"/>
    </row>
    <row r="769" spans="1:62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</row>
    <row r="770" spans="1:62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</row>
    <row r="771" spans="1:62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</row>
    <row r="772" spans="1:62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</row>
    <row r="773" spans="1:62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</row>
    <row r="774" spans="1:62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</row>
    <row r="775" spans="1:62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</row>
    <row r="776" spans="1:62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</row>
    <row r="777" spans="1:62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</row>
    <row r="778" spans="1:62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</row>
    <row r="779" spans="1:62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</row>
    <row r="780" spans="1:62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</row>
    <row r="781" spans="1:62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</row>
    <row r="782" spans="1:62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</row>
    <row r="783" spans="1:62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</row>
    <row r="784" spans="1:62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0"/>
      <c r="BD784" s="50"/>
      <c r="BE784" s="50"/>
      <c r="BF784" s="50"/>
      <c r="BG784" s="50"/>
      <c r="BH784" s="50"/>
      <c r="BI784" s="50"/>
      <c r="BJ784" s="50"/>
    </row>
    <row r="785" spans="1:62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</row>
    <row r="786" spans="1:62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</row>
    <row r="787" spans="1:62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</row>
    <row r="788" spans="1:62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</row>
    <row r="789" spans="1:62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</row>
    <row r="790" spans="1:62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0"/>
      <c r="BD790" s="50"/>
      <c r="BE790" s="50"/>
      <c r="BF790" s="50"/>
      <c r="BG790" s="50"/>
      <c r="BH790" s="50"/>
      <c r="BI790" s="50"/>
      <c r="BJ790" s="50"/>
    </row>
    <row r="791" spans="1:62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</row>
    <row r="792" spans="1:62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</row>
    <row r="793" spans="1:62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</row>
    <row r="794" spans="1:62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</row>
    <row r="795" spans="1:62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</row>
    <row r="796" spans="1:62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</row>
    <row r="797" spans="1:62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</row>
    <row r="798" spans="1:62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</row>
    <row r="799" spans="1:62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</row>
    <row r="800" spans="1:62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0"/>
      <c r="BD800" s="50"/>
      <c r="BE800" s="50"/>
      <c r="BF800" s="50"/>
      <c r="BG800" s="50"/>
      <c r="BH800" s="50"/>
      <c r="BI800" s="50"/>
      <c r="BJ800" s="50"/>
    </row>
    <row r="801" spans="1:62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</row>
    <row r="802" spans="1:62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0"/>
      <c r="BD802" s="50"/>
      <c r="BE802" s="50"/>
      <c r="BF802" s="50"/>
      <c r="BG802" s="50"/>
      <c r="BH802" s="50"/>
      <c r="BI802" s="50"/>
      <c r="BJ802" s="50"/>
    </row>
    <row r="803" spans="1:62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</row>
    <row r="804" spans="1:62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0"/>
      <c r="BD804" s="50"/>
      <c r="BE804" s="50"/>
      <c r="BF804" s="50"/>
      <c r="BG804" s="50"/>
      <c r="BH804" s="50"/>
      <c r="BI804" s="50"/>
      <c r="BJ804" s="50"/>
    </row>
    <row r="805" spans="1:62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</row>
    <row r="806" spans="1:62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</row>
    <row r="807" spans="1:62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</row>
    <row r="808" spans="1:62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</row>
    <row r="809" spans="1:62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</row>
    <row r="810" spans="1:62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0"/>
      <c r="BD810" s="50"/>
      <c r="BE810" s="50"/>
      <c r="BF810" s="50"/>
      <c r="BG810" s="50"/>
      <c r="BH810" s="50"/>
      <c r="BI810" s="50"/>
      <c r="BJ810" s="50"/>
    </row>
    <row r="811" spans="1:62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</row>
    <row r="812" spans="1:62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</row>
    <row r="813" spans="1:62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</row>
    <row r="814" spans="1:62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</row>
    <row r="815" spans="1:62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  <c r="BF815" s="50"/>
      <c r="BG815" s="50"/>
      <c r="BH815" s="50"/>
      <c r="BI815" s="50"/>
      <c r="BJ815" s="50"/>
    </row>
    <row r="816" spans="1:62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</row>
    <row r="817" spans="1:62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</row>
    <row r="818" spans="1:62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</row>
    <row r="819" spans="1:62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</row>
    <row r="820" spans="1:62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</row>
    <row r="821" spans="1:62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</row>
    <row r="822" spans="1:62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</row>
    <row r="823" spans="1:62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</row>
    <row r="824" spans="1:62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</row>
    <row r="825" spans="1:62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0"/>
      <c r="BD825" s="50"/>
      <c r="BE825" s="50"/>
      <c r="BF825" s="50"/>
      <c r="BG825" s="50"/>
      <c r="BH825" s="50"/>
      <c r="BI825" s="50"/>
      <c r="BJ825" s="50"/>
    </row>
    <row r="826" spans="1:62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</row>
    <row r="827" spans="1:62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</row>
    <row r="828" spans="1:62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0"/>
      <c r="BD828" s="50"/>
      <c r="BE828" s="50"/>
      <c r="BF828" s="50"/>
      <c r="BG828" s="50"/>
      <c r="BH828" s="50"/>
      <c r="BI828" s="50"/>
      <c r="BJ828" s="50"/>
    </row>
    <row r="829" spans="1:62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</row>
    <row r="830" spans="1:62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</row>
    <row r="831" spans="1:62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0"/>
      <c r="BD831" s="50"/>
      <c r="BE831" s="50"/>
      <c r="BF831" s="50"/>
      <c r="BG831" s="50"/>
      <c r="BH831" s="50"/>
      <c r="BI831" s="50"/>
      <c r="BJ831" s="50"/>
    </row>
    <row r="832" spans="1:62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</row>
    <row r="833" spans="1:62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</row>
    <row r="834" spans="1:62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</row>
    <row r="835" spans="1:62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</row>
    <row r="836" spans="1:62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</row>
    <row r="837" spans="1:62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</row>
    <row r="838" spans="1:62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</row>
    <row r="839" spans="1:62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</row>
    <row r="840" spans="1:62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</row>
    <row r="841" spans="1:62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</row>
    <row r="842" spans="1:62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</row>
    <row r="843" spans="1:62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0"/>
      <c r="BD843" s="50"/>
      <c r="BE843" s="50"/>
      <c r="BF843" s="50"/>
      <c r="BG843" s="50"/>
      <c r="BH843" s="50"/>
      <c r="BI843" s="50"/>
      <c r="BJ843" s="50"/>
    </row>
    <row r="844" spans="1:62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0"/>
      <c r="BD844" s="50"/>
      <c r="BE844" s="50"/>
      <c r="BF844" s="50"/>
      <c r="BG844" s="50"/>
      <c r="BH844" s="50"/>
      <c r="BI844" s="50"/>
      <c r="BJ844" s="50"/>
    </row>
    <row r="845" spans="1:62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0"/>
      <c r="BD845" s="50"/>
      <c r="BE845" s="50"/>
      <c r="BF845" s="50"/>
      <c r="BG845" s="50"/>
      <c r="BH845" s="50"/>
      <c r="BI845" s="50"/>
      <c r="BJ845" s="50"/>
    </row>
    <row r="846" spans="1:62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0"/>
      <c r="BD846" s="50"/>
      <c r="BE846" s="50"/>
      <c r="BF846" s="50"/>
      <c r="BG846" s="50"/>
      <c r="BH846" s="50"/>
      <c r="BI846" s="50"/>
      <c r="BJ846" s="50"/>
    </row>
    <row r="847" spans="1:62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</row>
    <row r="848" spans="1:62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</row>
    <row r="849" spans="1:62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</row>
    <row r="850" spans="1:62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</row>
    <row r="851" spans="1:62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</row>
    <row r="852" spans="1:62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</row>
    <row r="853" spans="1:62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</row>
    <row r="854" spans="1:62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</row>
    <row r="855" spans="1:62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</row>
    <row r="856" spans="1:62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</row>
    <row r="857" spans="1:62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</row>
    <row r="858" spans="1:62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</row>
    <row r="859" spans="1:62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</row>
    <row r="860" spans="1:62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</row>
    <row r="861" spans="1:62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</row>
    <row r="862" spans="1:62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</row>
    <row r="863" spans="1:62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</row>
    <row r="864" spans="1:62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</row>
    <row r="865" spans="1:62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</row>
    <row r="866" spans="1:62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</row>
    <row r="867" spans="1:62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</row>
    <row r="868" spans="1:62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0"/>
      <c r="BD868" s="50"/>
      <c r="BE868" s="50"/>
      <c r="BF868" s="50"/>
      <c r="BG868" s="50"/>
      <c r="BH868" s="50"/>
      <c r="BI868" s="50"/>
      <c r="BJ868" s="50"/>
    </row>
    <row r="869" spans="1:62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0"/>
      <c r="BD869" s="50"/>
      <c r="BE869" s="50"/>
      <c r="BF869" s="50"/>
      <c r="BG869" s="50"/>
      <c r="BH869" s="50"/>
      <c r="BI869" s="50"/>
      <c r="BJ869" s="50"/>
    </row>
    <row r="870" spans="1:62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</row>
    <row r="871" spans="1:62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</row>
    <row r="872" spans="1:62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</row>
    <row r="873" spans="1:62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</row>
    <row r="874" spans="1:62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</row>
    <row r="875" spans="1:62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</row>
    <row r="876" spans="1:62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</row>
    <row r="877" spans="1:62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</row>
    <row r="878" spans="1:62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</row>
    <row r="879" spans="1:62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</row>
    <row r="880" spans="1:62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</row>
    <row r="881" spans="1:62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</row>
    <row r="882" spans="1:62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</row>
    <row r="883" spans="1:62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</row>
    <row r="884" spans="1:62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</row>
    <row r="885" spans="1:62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</row>
    <row r="886" spans="1:62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</row>
    <row r="887" spans="1:62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</row>
    <row r="888" spans="1:62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</row>
    <row r="889" spans="1:62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  <c r="BF889" s="50"/>
      <c r="BG889" s="50"/>
      <c r="BH889" s="50"/>
      <c r="BI889" s="50"/>
      <c r="BJ889" s="50"/>
    </row>
    <row r="890" spans="1:62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0"/>
      <c r="BD890" s="50"/>
      <c r="BE890" s="50"/>
      <c r="BF890" s="50"/>
      <c r="BG890" s="50"/>
      <c r="BH890" s="50"/>
      <c r="BI890" s="50"/>
      <c r="BJ890" s="50"/>
    </row>
    <row r="891" spans="1:62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0"/>
      <c r="AX891" s="50"/>
      <c r="AY891" s="50"/>
      <c r="AZ891" s="50"/>
      <c r="BA891" s="50"/>
      <c r="BB891" s="50"/>
      <c r="BC891" s="50"/>
      <c r="BD891" s="50"/>
      <c r="BE891" s="50"/>
      <c r="BF891" s="50"/>
      <c r="BG891" s="50"/>
      <c r="BH891" s="50"/>
      <c r="BI891" s="50"/>
      <c r="BJ891" s="50"/>
    </row>
    <row r="892" spans="1:62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</row>
    <row r="893" spans="1:62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</row>
    <row r="894" spans="1:62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</row>
    <row r="895" spans="1:62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</row>
    <row r="896" spans="1:62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</row>
    <row r="897" spans="1:62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</row>
    <row r="898" spans="1:62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</row>
    <row r="899" spans="1:62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</row>
    <row r="900" spans="1:62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</row>
    <row r="901" spans="1:62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</row>
    <row r="902" spans="1:62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</row>
    <row r="903" spans="1:62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</row>
    <row r="904" spans="1:62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0"/>
      <c r="AX904" s="50"/>
      <c r="AY904" s="50"/>
      <c r="AZ904" s="50"/>
      <c r="BA904" s="50"/>
      <c r="BB904" s="50"/>
      <c r="BC904" s="50"/>
      <c r="BD904" s="50"/>
      <c r="BE904" s="50"/>
      <c r="BF904" s="50"/>
      <c r="BG904" s="50"/>
      <c r="BH904" s="50"/>
      <c r="BI904" s="50"/>
      <c r="BJ904" s="50"/>
    </row>
    <row r="905" spans="1:62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</row>
    <row r="906" spans="1:62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  <c r="BF906" s="50"/>
      <c r="BG906" s="50"/>
      <c r="BH906" s="50"/>
      <c r="BI906" s="50"/>
      <c r="BJ906" s="50"/>
    </row>
    <row r="907" spans="1:62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</row>
    <row r="908" spans="1:62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0"/>
      <c r="AX908" s="50"/>
      <c r="AY908" s="50"/>
      <c r="AZ908" s="50"/>
      <c r="BA908" s="50"/>
      <c r="BB908" s="50"/>
      <c r="BC908" s="50"/>
      <c r="BD908" s="50"/>
      <c r="BE908" s="50"/>
      <c r="BF908" s="50"/>
      <c r="BG908" s="50"/>
      <c r="BH908" s="50"/>
      <c r="BI908" s="50"/>
      <c r="BJ908" s="50"/>
    </row>
    <row r="909" spans="1:62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</row>
    <row r="910" spans="1:62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</row>
    <row r="911" spans="1:62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</row>
    <row r="912" spans="1:62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</row>
    <row r="913" spans="1:62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</row>
    <row r="914" spans="1:62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</row>
    <row r="915" spans="1:62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</row>
    <row r="916" spans="1:62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</row>
    <row r="917" spans="1:62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</row>
    <row r="918" spans="1:62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</row>
    <row r="919" spans="1:62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</row>
    <row r="920" spans="1:62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</row>
    <row r="921" spans="1:62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</row>
    <row r="922" spans="1:62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</row>
    <row r="923" spans="1:62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</row>
    <row r="924" spans="1:62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</row>
    <row r="925" spans="1:62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</row>
    <row r="926" spans="1:62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</row>
    <row r="927" spans="1:62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</row>
    <row r="928" spans="1:62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</row>
    <row r="929" spans="1:62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</row>
    <row r="930" spans="1:62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</row>
    <row r="931" spans="1:62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</row>
    <row r="932" spans="1:62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</row>
    <row r="933" spans="1:62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</row>
    <row r="934" spans="1:62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</row>
    <row r="935" spans="1:62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</row>
    <row r="936" spans="1:62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</row>
    <row r="937" spans="1:62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</row>
    <row r="938" spans="1:62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</row>
    <row r="939" spans="1:62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</row>
    <row r="940" spans="1:62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</row>
    <row r="941" spans="1:62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</row>
    <row r="942" spans="1:62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</row>
    <row r="943" spans="1:62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</row>
    <row r="944" spans="1:62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</row>
    <row r="945" spans="1:62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</row>
    <row r="946" spans="1:62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</row>
    <row r="947" spans="1:62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</row>
    <row r="948" spans="1:62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50"/>
      <c r="AY948" s="50"/>
      <c r="AZ948" s="50"/>
      <c r="BA948" s="50"/>
      <c r="BB948" s="50"/>
      <c r="BC948" s="50"/>
      <c r="BD948" s="50"/>
      <c r="BE948" s="50"/>
      <c r="BF948" s="50"/>
      <c r="BG948" s="50"/>
      <c r="BH948" s="50"/>
      <c r="BI948" s="50"/>
      <c r="BJ948" s="50"/>
    </row>
    <row r="949" spans="1:62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</row>
    <row r="950" spans="1:62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</row>
    <row r="951" spans="1:62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</row>
    <row r="952" spans="1:62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</row>
    <row r="953" spans="1:62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</row>
    <row r="954" spans="1:62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</row>
    <row r="955" spans="1:62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</row>
    <row r="956" spans="1:62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</row>
    <row r="957" spans="1:62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</row>
    <row r="958" spans="1:62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</row>
    <row r="959" spans="1:62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</row>
    <row r="960" spans="1:62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</row>
    <row r="961" spans="1:62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</row>
    <row r="962" spans="1:62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</row>
    <row r="963" spans="1:62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</row>
    <row r="964" spans="1:62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</row>
    <row r="965" spans="1:62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</row>
    <row r="966" spans="1:62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</row>
    <row r="967" spans="1:62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</row>
    <row r="968" spans="1:62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</row>
    <row r="969" spans="1:62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</row>
    <row r="970" spans="1:62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</row>
    <row r="971" spans="1:62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</row>
    <row r="972" spans="1:62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</row>
    <row r="973" spans="1:62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</row>
    <row r="974" spans="1:62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</row>
    <row r="975" spans="1:62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</row>
    <row r="976" spans="1:62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</row>
    <row r="977" spans="1:62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</row>
    <row r="978" spans="1:62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</row>
    <row r="979" spans="1:62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</row>
    <row r="980" spans="1:62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</row>
    <row r="981" spans="1:62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</row>
    <row r="982" spans="1:62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</row>
    <row r="983" spans="1:62" ht="15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</row>
    <row r="984" spans="1:62" ht="15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  <c r="BF984" s="50"/>
      <c r="BG984" s="50"/>
      <c r="BH984" s="50"/>
      <c r="BI984" s="50"/>
      <c r="BJ984" s="50"/>
    </row>
    <row r="985" spans="1:62" ht="15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</row>
    <row r="986" spans="1:62" ht="15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</row>
    <row r="987" spans="1:62" ht="15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</row>
    <row r="988" spans="1:62" ht="15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</row>
    <row r="989" spans="1:62" ht="15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</row>
    <row r="990" spans="1:62" ht="15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</row>
    <row r="991" spans="1:62" ht="15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</row>
    <row r="992" spans="1:62" ht="15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</row>
    <row r="993" spans="1:62" ht="15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</row>
    <row r="994" spans="1:62" ht="15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</row>
    <row r="995" spans="1:62" ht="15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</row>
    <row r="996" spans="1:62" ht="15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</row>
    <row r="997" spans="1:62" ht="15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</row>
    <row r="998" spans="1:62" ht="15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</row>
    <row r="999" spans="1:62" ht="15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</row>
    <row r="1000" spans="1:62" ht="15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0"/>
      <c r="BD1000" s="50"/>
      <c r="BE1000" s="50"/>
      <c r="BF1000" s="50"/>
      <c r="BG1000" s="50"/>
      <c r="BH1000" s="50"/>
      <c r="BI1000" s="50"/>
      <c r="BJ1000" s="50"/>
    </row>
  </sheetData>
  <pageMargins left="0.7" right="0.7" top="0.75" bottom="0.75" header="0.511811023622047" footer="0.511811023622047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</sheetPr>
  <dimension ref="A1:RF186"/>
  <sheetViews>
    <sheetView zoomScaleNormal="100" zoomScalePageLayoutView="60" workbookViewId="0"/>
  </sheetViews>
  <sheetFormatPr defaultColWidth="12.5703125" defaultRowHeight="12.75"/>
  <cols>
    <col min="1" max="1" width="1.42578125" customWidth="1"/>
    <col min="2" max="2" width="8.7109375" customWidth="1"/>
    <col min="3" max="3" width="26" customWidth="1"/>
    <col min="4" max="4" width="12" customWidth="1"/>
    <col min="5" max="5" width="14.140625" customWidth="1"/>
    <col min="6" max="6" width="8.7109375" customWidth="1"/>
    <col min="7" max="409" width="11.85546875" customWidth="1"/>
    <col min="410" max="474" width="8.7109375" customWidth="1"/>
  </cols>
  <sheetData>
    <row r="1" spans="1:474" ht="6" customHeight="1"/>
    <row r="2" spans="1:474" ht="12" customHeight="1">
      <c r="B2" s="52" t="s">
        <v>495</v>
      </c>
      <c r="C2" s="53"/>
      <c r="D2" s="53"/>
      <c r="E2" s="53"/>
      <c r="F2" s="53"/>
      <c r="G2" s="53"/>
      <c r="H2" s="53"/>
      <c r="I2" s="481"/>
      <c r="J2" s="481"/>
      <c r="K2" s="53"/>
      <c r="L2" s="53"/>
      <c r="M2" s="53"/>
      <c r="N2" s="53"/>
      <c r="O2" s="53"/>
      <c r="P2" s="53"/>
      <c r="Q2" s="53"/>
      <c r="R2" s="53"/>
      <c r="S2" s="54"/>
      <c r="T2" s="54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0"/>
    </row>
    <row r="3" spans="1:474" ht="12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</row>
    <row r="4" spans="1:474" ht="12" customHeight="1">
      <c r="B4" s="281" t="s">
        <v>496</v>
      </c>
      <c r="C4" s="282"/>
      <c r="D4" s="282"/>
      <c r="E4" s="282"/>
      <c r="F4" s="282"/>
      <c r="G4" s="282"/>
      <c r="H4" s="482">
        <f>'Premissas Financeiras'!H12</f>
        <v>2024</v>
      </c>
      <c r="I4" s="482">
        <f>'Premissas Financeiras'!I12</f>
        <v>2025</v>
      </c>
      <c r="J4" s="482">
        <f>'Premissas Financeiras'!J12</f>
        <v>2026</v>
      </c>
      <c r="K4" s="482">
        <f>'Premissas Financeiras'!K12</f>
        <v>2027</v>
      </c>
      <c r="L4" s="482">
        <f>'Premissas Financeiras'!L12</f>
        <v>2028</v>
      </c>
      <c r="M4" s="482">
        <f>'Premissas Financeiras'!M12</f>
        <v>2029</v>
      </c>
      <c r="N4" s="482">
        <f>'Premissas Financeiras'!N12</f>
        <v>2030</v>
      </c>
      <c r="O4" s="482">
        <f>'Premissas Financeiras'!O12</f>
        <v>2031</v>
      </c>
      <c r="P4" s="482">
        <f>'Premissas Financeiras'!P12</f>
        <v>2032</v>
      </c>
      <c r="Q4" s="482">
        <f>'Premissas Financeiras'!Q12</f>
        <v>2033</v>
      </c>
      <c r="R4" s="482">
        <f>'Premissas Financeiras'!R12</f>
        <v>2034</v>
      </c>
      <c r="S4" s="482">
        <f>'Premissas Financeiras'!S12</f>
        <v>2035</v>
      </c>
      <c r="T4" s="482">
        <f>'Premissas Financeiras'!T12</f>
        <v>2036</v>
      </c>
      <c r="U4" s="482">
        <f t="shared" ref="U4:AQ4" si="0">T4 + 1</f>
        <v>2037</v>
      </c>
      <c r="V4" s="482">
        <f t="shared" si="0"/>
        <v>2038</v>
      </c>
      <c r="W4" s="482">
        <f t="shared" si="0"/>
        <v>2039</v>
      </c>
      <c r="X4" s="482">
        <f t="shared" si="0"/>
        <v>2040</v>
      </c>
      <c r="Y4" s="482">
        <f t="shared" si="0"/>
        <v>2041</v>
      </c>
      <c r="Z4" s="482">
        <f t="shared" si="0"/>
        <v>2042</v>
      </c>
      <c r="AA4" s="482">
        <f t="shared" si="0"/>
        <v>2043</v>
      </c>
      <c r="AB4" s="482">
        <f t="shared" si="0"/>
        <v>2044</v>
      </c>
      <c r="AC4" s="482">
        <f t="shared" si="0"/>
        <v>2045</v>
      </c>
      <c r="AD4" s="482">
        <f t="shared" si="0"/>
        <v>2046</v>
      </c>
      <c r="AE4" s="482">
        <f t="shared" si="0"/>
        <v>2047</v>
      </c>
      <c r="AF4" s="482">
        <f t="shared" si="0"/>
        <v>2048</v>
      </c>
      <c r="AG4" s="482">
        <f t="shared" si="0"/>
        <v>2049</v>
      </c>
      <c r="AH4" s="482">
        <f t="shared" si="0"/>
        <v>2050</v>
      </c>
      <c r="AI4" s="482">
        <f t="shared" si="0"/>
        <v>2051</v>
      </c>
      <c r="AJ4" s="482">
        <f t="shared" si="0"/>
        <v>2052</v>
      </c>
      <c r="AK4" s="482">
        <f t="shared" si="0"/>
        <v>2053</v>
      </c>
      <c r="AL4" s="482">
        <f t="shared" si="0"/>
        <v>2054</v>
      </c>
      <c r="AM4" s="482">
        <f t="shared" si="0"/>
        <v>2055</v>
      </c>
      <c r="AN4" s="482">
        <f t="shared" si="0"/>
        <v>2056</v>
      </c>
      <c r="AO4" s="482">
        <f t="shared" si="0"/>
        <v>2057</v>
      </c>
      <c r="AP4" s="482">
        <f t="shared" si="0"/>
        <v>2058</v>
      </c>
      <c r="AQ4" s="482">
        <f t="shared" si="0"/>
        <v>2059</v>
      </c>
    </row>
    <row r="5" spans="1:474" ht="12" customHeight="1">
      <c r="B5" s="283" t="s">
        <v>497</v>
      </c>
      <c r="C5" s="205"/>
      <c r="D5" s="206"/>
      <c r="E5" s="206"/>
      <c r="F5" s="206"/>
      <c r="G5" s="206"/>
      <c r="H5" s="207">
        <v>0</v>
      </c>
      <c r="I5" s="207">
        <v>1</v>
      </c>
      <c r="J5" s="207">
        <f t="shared" ref="J5:T5" si="1">I5 + 1</f>
        <v>2</v>
      </c>
      <c r="K5" s="207">
        <f t="shared" si="1"/>
        <v>3</v>
      </c>
      <c r="L5" s="207">
        <f t="shared" si="1"/>
        <v>4</v>
      </c>
      <c r="M5" s="207">
        <f t="shared" si="1"/>
        <v>5</v>
      </c>
      <c r="N5" s="207">
        <f t="shared" si="1"/>
        <v>6</v>
      </c>
      <c r="O5" s="207">
        <f t="shared" si="1"/>
        <v>7</v>
      </c>
      <c r="P5" s="207">
        <f t="shared" si="1"/>
        <v>8</v>
      </c>
      <c r="Q5" s="207">
        <f t="shared" si="1"/>
        <v>9</v>
      </c>
      <c r="R5" s="207">
        <f t="shared" si="1"/>
        <v>10</v>
      </c>
      <c r="S5" s="207">
        <f t="shared" si="1"/>
        <v>11</v>
      </c>
      <c r="T5" s="207">
        <f t="shared" si="1"/>
        <v>12</v>
      </c>
      <c r="U5" s="207">
        <f t="shared" ref="U5:AQ5" si="2">T5 + 1</f>
        <v>13</v>
      </c>
      <c r="V5" s="207">
        <f t="shared" si="2"/>
        <v>14</v>
      </c>
      <c r="W5" s="207">
        <f t="shared" si="2"/>
        <v>15</v>
      </c>
      <c r="X5" s="207">
        <f t="shared" si="2"/>
        <v>16</v>
      </c>
      <c r="Y5" s="207">
        <f t="shared" si="2"/>
        <v>17</v>
      </c>
      <c r="Z5" s="207">
        <f t="shared" si="2"/>
        <v>18</v>
      </c>
      <c r="AA5" s="207">
        <f t="shared" si="2"/>
        <v>19</v>
      </c>
      <c r="AB5" s="207">
        <f t="shared" si="2"/>
        <v>20</v>
      </c>
      <c r="AC5" s="207">
        <f t="shared" si="2"/>
        <v>21</v>
      </c>
      <c r="AD5" s="207">
        <f t="shared" si="2"/>
        <v>22</v>
      </c>
      <c r="AE5" s="207">
        <f t="shared" si="2"/>
        <v>23</v>
      </c>
      <c r="AF5" s="207">
        <f t="shared" si="2"/>
        <v>24</v>
      </c>
      <c r="AG5" s="207">
        <f t="shared" si="2"/>
        <v>25</v>
      </c>
      <c r="AH5" s="207">
        <f t="shared" si="2"/>
        <v>26</v>
      </c>
      <c r="AI5" s="207">
        <f t="shared" si="2"/>
        <v>27</v>
      </c>
      <c r="AJ5" s="207">
        <f t="shared" si="2"/>
        <v>28</v>
      </c>
      <c r="AK5" s="207">
        <f t="shared" si="2"/>
        <v>29</v>
      </c>
      <c r="AL5" s="207">
        <f t="shared" si="2"/>
        <v>30</v>
      </c>
      <c r="AM5" s="207">
        <f t="shared" si="2"/>
        <v>31</v>
      </c>
      <c r="AN5" s="207">
        <f t="shared" si="2"/>
        <v>32</v>
      </c>
      <c r="AO5" s="207">
        <f t="shared" si="2"/>
        <v>33</v>
      </c>
      <c r="AP5" s="207">
        <f t="shared" si="2"/>
        <v>34</v>
      </c>
      <c r="AQ5" s="207">
        <f t="shared" si="2"/>
        <v>35</v>
      </c>
    </row>
    <row r="6" spans="1:474" ht="18" customHeight="1">
      <c r="A6" s="483"/>
      <c r="B6" s="108"/>
      <c r="C6" s="484" t="s">
        <v>498</v>
      </c>
      <c r="D6" s="108"/>
      <c r="E6" s="108">
        <v>0</v>
      </c>
      <c r="F6" s="108"/>
      <c r="G6" s="108"/>
      <c r="H6" s="108">
        <f t="shared" ref="H6:H12" si="3">SUMIF($B:$B,C6,$S:$S)</f>
        <v>0</v>
      </c>
      <c r="I6" s="108">
        <f t="shared" ref="I6:I12" si="4">SUMIF($B:$B,C6,$AF:$AF)</f>
        <v>0</v>
      </c>
      <c r="J6" s="108">
        <f t="shared" ref="J6:J12" si="5">SUMIF($B:$B,C6,$AS:$AS)</f>
        <v>0</v>
      </c>
      <c r="K6" s="108">
        <f t="shared" ref="K6:K12" si="6">SUMIF($B:$B,$C6,$BF:$BF)</f>
        <v>114377401.32988743</v>
      </c>
      <c r="L6" s="108">
        <f t="shared" ref="L6:L12" si="7">SUMIF($B:$B,$C6,$BS:$BS)</f>
        <v>180586061.17448205</v>
      </c>
      <c r="M6" s="108">
        <f t="shared" ref="M6:M12" si="8">SUMIF($B:$B,$C6,$CF:$CF)</f>
        <v>196319368.5054138</v>
      </c>
      <c r="N6" s="108">
        <f t="shared" ref="N6:N12" si="9">SUMIF($B:$B,$C6,$CS:$CS)</f>
        <v>191547409.81685141</v>
      </c>
      <c r="O6" s="108">
        <f t="shared" ref="O6:O12" si="10">SUMIF($B:$B,$C6,$DF:$DF)</f>
        <v>169012420.4266336</v>
      </c>
      <c r="P6" s="108">
        <f t="shared" ref="P6:P12" si="11">SUMIF($B:$B,$C6,$DS:$DS)</f>
        <v>146477431.03641579</v>
      </c>
      <c r="Q6" s="108">
        <f t="shared" ref="Q6:Q12" si="12">SUMIF($B:$B,$C6,$EF:$EF)</f>
        <v>123942441.64619797</v>
      </c>
      <c r="R6" s="108">
        <f t="shared" ref="R6:R12" si="13">SUMIF($B:$B,$C6,$ES:$ES)</f>
        <v>101407452.25598016</v>
      </c>
      <c r="S6" s="108">
        <f t="shared" ref="S6:S12" si="14">SUMIF($B:$B,$C6,$FF:$FF)</f>
        <v>78872462.865762353</v>
      </c>
      <c r="T6" s="108">
        <f t="shared" ref="T6:T12" si="15">SUMIF($B:$B,$C6,$FS:$FS)</f>
        <v>56337473.475544542</v>
      </c>
      <c r="U6" s="108">
        <f t="shared" ref="U6:U12" si="16">SUMIF($B:$B,$C6,$GF:$GF)</f>
        <v>33802484.085326716</v>
      </c>
      <c r="V6" s="108">
        <f t="shared" ref="V6:V12" si="17">SUMIF($B:$B,$C6,$GS:$GS)</f>
        <v>11267494.695108898</v>
      </c>
      <c r="W6" s="108">
        <f t="shared" ref="W6:W12" si="18">SUMIF($B:$B,$C6,$HF:$HF)</f>
        <v>0</v>
      </c>
      <c r="X6" s="108">
        <f t="shared" ref="X6:X12" si="19">SUMIF($B:$B,$C6,$HS:$HS)</f>
        <v>0</v>
      </c>
      <c r="Y6" s="108">
        <f t="shared" ref="Y6:Y12" si="20">SUMIF($B:$B,$C6,$IF:$IF)</f>
        <v>0</v>
      </c>
      <c r="Z6" s="108">
        <f t="shared" ref="Z6:Z12" si="21">SUMIF($B:$B,$C6,$IS:$IS)</f>
        <v>0</v>
      </c>
      <c r="AA6" s="108">
        <f t="shared" ref="AA6:AA12" si="22">SUMIF($B:$B,$C6,$JF:$JF)</f>
        <v>0</v>
      </c>
      <c r="AB6" s="108">
        <f t="shared" ref="AB6:AB12" si="23">SUMIF($B:$B,$C6,$JS:$JS)</f>
        <v>0</v>
      </c>
      <c r="AC6" s="108">
        <f t="shared" ref="AC6:AC12" si="24">SUMIF($B:$B,$C6,$KF:$KF)</f>
        <v>0</v>
      </c>
      <c r="AD6" s="108">
        <f t="shared" ref="AD6:AD12" si="25">SUMIF($B:$B,$C6,$KS:$KS)</f>
        <v>0</v>
      </c>
      <c r="AE6" s="108">
        <f t="shared" ref="AE6:AE12" si="26">SUMIF($B:$B,$C6,$LF:$LF)</f>
        <v>0</v>
      </c>
      <c r="AF6" s="108">
        <f t="shared" ref="AF6:AF12" si="27">SUMIF($B:$B,$C6,$LS:$LS)</f>
        <v>0</v>
      </c>
      <c r="AG6" s="108">
        <f t="shared" ref="AG6:AG12" si="28">SUMIF($B:$B,$C6,$MF:$MF)</f>
        <v>0</v>
      </c>
      <c r="AH6" s="108">
        <f t="shared" ref="AH6:AH12" si="29">SUMIF($B:$B,$C6,$MS:$MS)</f>
        <v>0</v>
      </c>
      <c r="AI6" s="108">
        <f t="shared" ref="AI6:AI12" si="30">SUMIF($B:$B,$C6,$NF:$NF)</f>
        <v>0</v>
      </c>
      <c r="AJ6" s="108">
        <f t="shared" ref="AJ6:AJ12" si="31">SUMIF($B:$B,$C6,$NS:$NS)</f>
        <v>0</v>
      </c>
      <c r="AK6" s="108">
        <f t="shared" ref="AK6:AK12" si="32">SUMIF($B:$B,$C6,$OF:$OF)</f>
        <v>0</v>
      </c>
      <c r="AL6" s="108">
        <f t="shared" ref="AL6:AQ7" si="33">SUMIF($B:$B,$C6,$OS:$OS)</f>
        <v>0</v>
      </c>
      <c r="AM6" s="108">
        <f t="shared" si="33"/>
        <v>0</v>
      </c>
      <c r="AN6" s="108">
        <f t="shared" si="33"/>
        <v>0</v>
      </c>
      <c r="AO6" s="108">
        <f t="shared" si="33"/>
        <v>0</v>
      </c>
      <c r="AP6" s="108">
        <f t="shared" si="33"/>
        <v>0</v>
      </c>
      <c r="AQ6" s="108">
        <f t="shared" si="33"/>
        <v>0</v>
      </c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483"/>
      <c r="CL6" s="483"/>
      <c r="CM6" s="483"/>
      <c r="CN6" s="483"/>
      <c r="CO6" s="483"/>
      <c r="CP6" s="483"/>
      <c r="CQ6" s="483"/>
      <c r="CR6" s="483"/>
      <c r="CS6" s="483"/>
      <c r="CT6" s="483"/>
      <c r="CU6" s="483"/>
      <c r="CV6" s="483"/>
      <c r="CW6" s="483"/>
      <c r="CX6" s="483"/>
      <c r="CY6" s="483"/>
      <c r="CZ6" s="483"/>
      <c r="DA6" s="483"/>
      <c r="DB6" s="483"/>
      <c r="DC6" s="483"/>
      <c r="DD6" s="483"/>
      <c r="DE6" s="483"/>
      <c r="DF6" s="483"/>
      <c r="DG6" s="483"/>
      <c r="DH6" s="483"/>
      <c r="DI6" s="483"/>
      <c r="DJ6" s="483"/>
      <c r="DK6" s="483"/>
      <c r="DL6" s="483"/>
      <c r="DM6" s="483"/>
      <c r="DN6" s="483"/>
      <c r="DO6" s="483"/>
      <c r="DP6" s="483"/>
      <c r="DQ6" s="483"/>
      <c r="DR6" s="483"/>
      <c r="DS6" s="483"/>
      <c r="DT6" s="483"/>
      <c r="DU6" s="483"/>
      <c r="DV6" s="483"/>
      <c r="DW6" s="483"/>
      <c r="DX6" s="483"/>
      <c r="DY6" s="483"/>
      <c r="DZ6" s="483"/>
      <c r="EA6" s="483"/>
      <c r="EB6" s="483"/>
      <c r="EC6" s="483"/>
      <c r="ED6" s="483"/>
      <c r="EE6" s="483"/>
      <c r="EF6" s="483"/>
      <c r="EG6" s="483"/>
      <c r="EH6" s="483"/>
      <c r="EI6" s="483"/>
      <c r="EJ6" s="483"/>
      <c r="EK6" s="483"/>
      <c r="EL6" s="483"/>
      <c r="EM6" s="483"/>
      <c r="EN6" s="483"/>
      <c r="EO6" s="483"/>
      <c r="EP6" s="483"/>
      <c r="EQ6" s="483"/>
      <c r="ER6" s="483"/>
      <c r="ES6" s="483"/>
      <c r="ET6" s="483"/>
      <c r="EU6" s="483"/>
      <c r="EV6" s="483"/>
      <c r="EW6" s="483"/>
      <c r="EX6" s="483"/>
      <c r="EY6" s="483"/>
      <c r="EZ6" s="483"/>
      <c r="FA6" s="483"/>
      <c r="FB6" s="483"/>
      <c r="FC6" s="483"/>
      <c r="FD6" s="483"/>
      <c r="FE6" s="483"/>
      <c r="FF6" s="483"/>
      <c r="FG6" s="483"/>
      <c r="FH6" s="483"/>
      <c r="FI6" s="483"/>
      <c r="FJ6" s="483"/>
      <c r="FK6" s="483"/>
      <c r="FL6" s="483"/>
      <c r="FM6" s="483"/>
      <c r="FN6" s="483"/>
      <c r="FO6" s="483"/>
      <c r="FP6" s="483"/>
      <c r="FQ6" s="483"/>
      <c r="FR6" s="483"/>
      <c r="FS6" s="483"/>
      <c r="FT6" s="483"/>
      <c r="FU6" s="483"/>
      <c r="FV6" s="483"/>
      <c r="FW6" s="483"/>
      <c r="FX6" s="483"/>
      <c r="FY6" s="483"/>
      <c r="FZ6" s="483"/>
      <c r="GA6" s="483"/>
      <c r="GB6" s="483"/>
      <c r="GC6" s="483"/>
      <c r="GD6" s="483"/>
      <c r="GE6" s="483"/>
      <c r="GF6" s="483"/>
      <c r="GG6" s="483"/>
      <c r="GH6" s="483"/>
      <c r="GI6" s="483"/>
      <c r="GJ6" s="483"/>
      <c r="GK6" s="483"/>
      <c r="GL6" s="483"/>
      <c r="GM6" s="483"/>
      <c r="GN6" s="483"/>
      <c r="GO6" s="483"/>
      <c r="GP6" s="483"/>
      <c r="GQ6" s="483"/>
      <c r="GR6" s="483"/>
      <c r="GS6" s="483"/>
      <c r="GT6" s="483"/>
      <c r="GU6" s="483"/>
      <c r="GV6" s="483"/>
      <c r="GW6" s="483"/>
      <c r="GX6" s="483"/>
      <c r="GY6" s="483"/>
      <c r="GZ6" s="483"/>
      <c r="HA6" s="483"/>
      <c r="HB6" s="483"/>
      <c r="HC6" s="483"/>
      <c r="HD6" s="483"/>
      <c r="HE6" s="483"/>
      <c r="HF6" s="483"/>
      <c r="HG6" s="483"/>
      <c r="HH6" s="483"/>
      <c r="HI6" s="483"/>
      <c r="HJ6" s="483"/>
      <c r="HK6" s="483"/>
      <c r="HL6" s="483"/>
      <c r="HM6" s="483"/>
      <c r="HN6" s="483"/>
      <c r="HO6" s="483"/>
      <c r="HP6" s="483"/>
      <c r="HQ6" s="483"/>
      <c r="HR6" s="483"/>
      <c r="HS6" s="483"/>
      <c r="HT6" s="483"/>
      <c r="HU6" s="483"/>
      <c r="HV6" s="483"/>
      <c r="HW6" s="483"/>
      <c r="HX6" s="483"/>
      <c r="HY6" s="483"/>
      <c r="HZ6" s="483"/>
      <c r="IA6" s="483"/>
      <c r="IB6" s="483"/>
      <c r="IC6" s="483"/>
      <c r="ID6" s="483"/>
      <c r="IE6" s="483"/>
      <c r="IF6" s="483"/>
      <c r="IG6" s="483"/>
      <c r="IH6" s="483"/>
      <c r="II6" s="483"/>
      <c r="IJ6" s="483"/>
      <c r="IK6" s="483"/>
      <c r="IL6" s="483"/>
      <c r="IM6" s="483"/>
      <c r="IN6" s="483"/>
      <c r="IO6" s="483"/>
      <c r="IP6" s="483"/>
      <c r="IQ6" s="483"/>
      <c r="IR6" s="483"/>
      <c r="IS6" s="483"/>
      <c r="IT6" s="483"/>
      <c r="IU6" s="483"/>
      <c r="IV6" s="483"/>
      <c r="IW6" s="483"/>
      <c r="IX6" s="483"/>
      <c r="IY6" s="483"/>
      <c r="IZ6" s="483"/>
      <c r="JA6" s="483"/>
      <c r="JB6" s="483"/>
      <c r="JC6" s="483"/>
      <c r="JD6" s="483"/>
      <c r="JE6" s="483"/>
      <c r="JF6" s="483"/>
      <c r="JG6" s="483"/>
      <c r="JH6" s="483"/>
      <c r="JI6" s="483"/>
      <c r="JJ6" s="483"/>
      <c r="JK6" s="483"/>
      <c r="JL6" s="483"/>
      <c r="JM6" s="483"/>
      <c r="JN6" s="483"/>
      <c r="JO6" s="483"/>
      <c r="JP6" s="483"/>
      <c r="JQ6" s="483"/>
      <c r="JR6" s="483"/>
      <c r="JS6" s="483"/>
      <c r="JT6" s="483"/>
      <c r="JU6" s="483"/>
      <c r="JV6" s="483"/>
      <c r="JW6" s="483"/>
      <c r="JX6" s="483"/>
      <c r="JY6" s="483"/>
      <c r="JZ6" s="483"/>
      <c r="KA6" s="483"/>
      <c r="KB6" s="483"/>
      <c r="KC6" s="483"/>
      <c r="KD6" s="483"/>
      <c r="KE6" s="483"/>
      <c r="KF6" s="483"/>
      <c r="KG6" s="483"/>
      <c r="KH6" s="483"/>
      <c r="KI6" s="483"/>
      <c r="KJ6" s="483"/>
      <c r="KK6" s="483"/>
      <c r="KL6" s="483"/>
      <c r="KM6" s="483"/>
      <c r="KN6" s="483"/>
      <c r="KO6" s="483"/>
      <c r="KP6" s="483"/>
      <c r="KQ6" s="483"/>
      <c r="KR6" s="483"/>
      <c r="KS6" s="483"/>
      <c r="KT6" s="483"/>
      <c r="KU6" s="483"/>
      <c r="KV6" s="483"/>
      <c r="KW6" s="483"/>
      <c r="KX6" s="483"/>
      <c r="KY6" s="483"/>
      <c r="KZ6" s="483"/>
      <c r="LA6" s="483"/>
      <c r="LB6" s="483"/>
      <c r="LC6" s="483"/>
      <c r="LD6" s="483"/>
      <c r="LE6" s="483"/>
      <c r="LF6" s="483"/>
      <c r="LG6" s="483"/>
      <c r="LH6" s="483"/>
      <c r="LI6" s="483"/>
      <c r="LJ6" s="483"/>
      <c r="LK6" s="483"/>
      <c r="LL6" s="483"/>
      <c r="LM6" s="483"/>
      <c r="LN6" s="483"/>
      <c r="LO6" s="483"/>
      <c r="LP6" s="483"/>
      <c r="LQ6" s="483"/>
      <c r="LR6" s="483"/>
      <c r="LS6" s="483"/>
      <c r="LT6" s="483"/>
      <c r="LU6" s="483"/>
      <c r="LV6" s="483"/>
      <c r="LW6" s="483"/>
      <c r="LX6" s="483"/>
      <c r="LY6" s="483"/>
      <c r="LZ6" s="483"/>
      <c r="MA6" s="483"/>
      <c r="MB6" s="483"/>
      <c r="MC6" s="483"/>
      <c r="MD6" s="483"/>
      <c r="ME6" s="483"/>
      <c r="MF6" s="483"/>
      <c r="MG6" s="483"/>
      <c r="MH6" s="483"/>
      <c r="MI6" s="483"/>
      <c r="MJ6" s="483"/>
      <c r="MK6" s="483"/>
      <c r="ML6" s="483"/>
      <c r="MM6" s="483"/>
      <c r="MN6" s="483"/>
      <c r="MO6" s="483"/>
      <c r="MP6" s="483"/>
      <c r="MQ6" s="483"/>
      <c r="MR6" s="483"/>
      <c r="MS6" s="483"/>
      <c r="MT6" s="483"/>
      <c r="MU6" s="483"/>
      <c r="MV6" s="483"/>
      <c r="MW6" s="483"/>
      <c r="MX6" s="483"/>
      <c r="MY6" s="483"/>
      <c r="MZ6" s="483"/>
      <c r="NA6" s="483"/>
      <c r="NB6" s="483"/>
      <c r="NC6" s="483"/>
      <c r="ND6" s="483"/>
      <c r="NE6" s="483"/>
      <c r="NF6" s="483"/>
      <c r="NG6" s="483"/>
      <c r="NH6" s="483"/>
      <c r="NI6" s="483"/>
      <c r="NJ6" s="483"/>
      <c r="NK6" s="483"/>
      <c r="NL6" s="483"/>
      <c r="NM6" s="483"/>
      <c r="NN6" s="483"/>
      <c r="NO6" s="483"/>
      <c r="NP6" s="483"/>
      <c r="NQ6" s="483"/>
      <c r="NR6" s="483"/>
      <c r="NS6" s="483"/>
      <c r="NT6" s="483"/>
      <c r="NU6" s="483"/>
      <c r="NV6" s="483"/>
      <c r="NW6" s="483"/>
      <c r="NX6" s="483"/>
      <c r="NY6" s="483"/>
      <c r="NZ6" s="483"/>
      <c r="OA6" s="483"/>
      <c r="OB6" s="483"/>
      <c r="OC6" s="483"/>
      <c r="OD6" s="483"/>
      <c r="OE6" s="483"/>
      <c r="OF6" s="483"/>
      <c r="OG6" s="483"/>
      <c r="OH6" s="483"/>
      <c r="OI6" s="483"/>
      <c r="OJ6" s="483"/>
      <c r="OK6" s="483"/>
      <c r="OL6" s="483"/>
      <c r="OM6" s="483"/>
      <c r="ON6" s="483"/>
      <c r="OO6" s="483"/>
      <c r="OP6" s="483"/>
      <c r="OQ6" s="483"/>
      <c r="OR6" s="483"/>
      <c r="OS6" s="483"/>
      <c r="OT6" s="483"/>
      <c r="OU6" s="483"/>
      <c r="OV6" s="483"/>
      <c r="OW6" s="483"/>
      <c r="OX6" s="483"/>
      <c r="OY6" s="483"/>
      <c r="OZ6" s="483"/>
      <c r="PA6" s="483"/>
      <c r="PB6" s="483"/>
      <c r="PC6" s="483"/>
      <c r="PD6" s="483"/>
      <c r="PE6" s="483"/>
      <c r="PF6" s="483"/>
      <c r="PG6" s="483"/>
      <c r="PH6" s="483"/>
      <c r="PI6" s="483"/>
      <c r="PJ6" s="483"/>
      <c r="PK6" s="483"/>
      <c r="PL6" s="483"/>
      <c r="PM6" s="483"/>
      <c r="PN6" s="483"/>
      <c r="PO6" s="483"/>
      <c r="PP6" s="483"/>
      <c r="PQ6" s="483"/>
      <c r="PR6" s="483"/>
      <c r="PS6" s="483"/>
      <c r="PT6" s="483"/>
      <c r="PU6" s="483"/>
      <c r="PV6" s="483"/>
      <c r="PW6" s="483"/>
      <c r="PX6" s="483"/>
      <c r="PY6" s="483"/>
      <c r="PZ6" s="483"/>
      <c r="QA6" s="483"/>
      <c r="QB6" s="483"/>
      <c r="QC6" s="483"/>
      <c r="QD6" s="483"/>
      <c r="QE6" s="483"/>
      <c r="QF6" s="483"/>
      <c r="QG6" s="483"/>
      <c r="QH6" s="483"/>
      <c r="QI6" s="483"/>
      <c r="QJ6" s="483"/>
      <c r="QK6" s="483"/>
      <c r="QL6" s="483"/>
      <c r="QM6" s="483"/>
      <c r="QN6" s="483"/>
      <c r="QO6" s="483"/>
      <c r="QP6" s="483"/>
      <c r="QQ6" s="483"/>
      <c r="QR6" s="483"/>
      <c r="QS6" s="483"/>
      <c r="QT6" s="483"/>
      <c r="QU6" s="483"/>
      <c r="QV6" s="483"/>
      <c r="QW6" s="483"/>
      <c r="QX6" s="483"/>
      <c r="QY6" s="483"/>
      <c r="QZ6" s="483"/>
      <c r="RA6" s="483"/>
      <c r="RB6" s="483"/>
      <c r="RC6" s="483"/>
      <c r="RD6" s="483"/>
      <c r="RE6" s="483"/>
      <c r="RF6" s="483"/>
    </row>
    <row r="7" spans="1:474" ht="18" customHeight="1">
      <c r="A7" s="483"/>
      <c r="B7" s="108"/>
      <c r="C7" s="484" t="s">
        <v>499</v>
      </c>
      <c r="D7" s="108"/>
      <c r="E7" s="108">
        <f>SUM(F7:AJ7)</f>
        <v>163567649.48864067</v>
      </c>
      <c r="F7" s="108"/>
      <c r="G7" s="108"/>
      <c r="H7" s="108">
        <f t="shared" si="3"/>
        <v>0</v>
      </c>
      <c r="I7" s="108">
        <f t="shared" si="4"/>
        <v>0</v>
      </c>
      <c r="J7" s="108">
        <f t="shared" si="5"/>
        <v>110199628.53272822</v>
      </c>
      <c r="K7" s="108">
        <f t="shared" si="6"/>
        <v>53368020.955912441</v>
      </c>
      <c r="L7" s="108">
        <f t="shared" si="7"/>
        <v>0</v>
      </c>
      <c r="M7" s="108">
        <f t="shared" si="8"/>
        <v>0</v>
      </c>
      <c r="N7" s="108">
        <f t="shared" si="9"/>
        <v>0</v>
      </c>
      <c r="O7" s="108">
        <f t="shared" si="10"/>
        <v>0</v>
      </c>
      <c r="P7" s="108">
        <f t="shared" si="11"/>
        <v>0</v>
      </c>
      <c r="Q7" s="108">
        <f t="shared" si="12"/>
        <v>0</v>
      </c>
      <c r="R7" s="108">
        <f t="shared" si="13"/>
        <v>0</v>
      </c>
      <c r="S7" s="108">
        <f t="shared" si="14"/>
        <v>0</v>
      </c>
      <c r="T7" s="108">
        <f t="shared" si="15"/>
        <v>0</v>
      </c>
      <c r="U7" s="108">
        <f t="shared" si="16"/>
        <v>0</v>
      </c>
      <c r="V7" s="108">
        <f t="shared" si="17"/>
        <v>0</v>
      </c>
      <c r="W7" s="108">
        <f t="shared" si="18"/>
        <v>0</v>
      </c>
      <c r="X7" s="108">
        <f t="shared" si="19"/>
        <v>0</v>
      </c>
      <c r="Y7" s="108">
        <f t="shared" si="20"/>
        <v>0</v>
      </c>
      <c r="Z7" s="108">
        <f t="shared" si="21"/>
        <v>0</v>
      </c>
      <c r="AA7" s="108">
        <f t="shared" si="22"/>
        <v>0</v>
      </c>
      <c r="AB7" s="108">
        <f t="shared" si="23"/>
        <v>0</v>
      </c>
      <c r="AC7" s="108">
        <f t="shared" si="24"/>
        <v>0</v>
      </c>
      <c r="AD7" s="108">
        <f t="shared" si="25"/>
        <v>0</v>
      </c>
      <c r="AE7" s="108">
        <f t="shared" si="26"/>
        <v>0</v>
      </c>
      <c r="AF7" s="108">
        <f t="shared" si="27"/>
        <v>0</v>
      </c>
      <c r="AG7" s="108">
        <f t="shared" si="28"/>
        <v>0</v>
      </c>
      <c r="AH7" s="108">
        <f t="shared" si="29"/>
        <v>0</v>
      </c>
      <c r="AI7" s="108">
        <f t="shared" si="30"/>
        <v>0</v>
      </c>
      <c r="AJ7" s="108">
        <f t="shared" si="31"/>
        <v>0</v>
      </c>
      <c r="AK7" s="108">
        <f t="shared" si="32"/>
        <v>0</v>
      </c>
      <c r="AL7" s="108">
        <f t="shared" si="33"/>
        <v>0</v>
      </c>
      <c r="AM7" s="108">
        <f t="shared" si="33"/>
        <v>0</v>
      </c>
      <c r="AN7" s="108">
        <f t="shared" si="33"/>
        <v>0</v>
      </c>
      <c r="AO7" s="108">
        <f t="shared" si="33"/>
        <v>0</v>
      </c>
      <c r="AP7" s="108">
        <f t="shared" si="33"/>
        <v>0</v>
      </c>
      <c r="AQ7" s="108">
        <f t="shared" si="33"/>
        <v>0</v>
      </c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483"/>
      <c r="BU7" s="483"/>
      <c r="BV7" s="483"/>
      <c r="BW7" s="483"/>
      <c r="BX7" s="483"/>
      <c r="BY7" s="483"/>
      <c r="BZ7" s="483"/>
      <c r="CA7" s="483"/>
      <c r="CB7" s="483"/>
      <c r="CC7" s="483"/>
      <c r="CD7" s="483"/>
      <c r="CE7" s="483"/>
      <c r="CF7" s="483"/>
      <c r="CG7" s="483"/>
      <c r="CH7" s="483"/>
      <c r="CI7" s="483"/>
      <c r="CJ7" s="483"/>
      <c r="CK7" s="483"/>
      <c r="CL7" s="483"/>
      <c r="CM7" s="483"/>
      <c r="CN7" s="483"/>
      <c r="CO7" s="483"/>
      <c r="CP7" s="483"/>
      <c r="CQ7" s="483"/>
      <c r="CR7" s="483"/>
      <c r="CS7" s="483"/>
      <c r="CT7" s="483"/>
      <c r="CU7" s="483"/>
      <c r="CV7" s="483"/>
      <c r="CW7" s="483"/>
      <c r="CX7" s="483"/>
      <c r="CY7" s="483"/>
      <c r="CZ7" s="483"/>
      <c r="DA7" s="483"/>
      <c r="DB7" s="483"/>
      <c r="DC7" s="483"/>
      <c r="DD7" s="483"/>
      <c r="DE7" s="483"/>
      <c r="DF7" s="483"/>
      <c r="DG7" s="483"/>
      <c r="DH7" s="483"/>
      <c r="DI7" s="483"/>
      <c r="DJ7" s="483"/>
      <c r="DK7" s="483"/>
      <c r="DL7" s="483"/>
      <c r="DM7" s="483"/>
      <c r="DN7" s="483"/>
      <c r="DO7" s="483"/>
      <c r="DP7" s="483"/>
      <c r="DQ7" s="483"/>
      <c r="DR7" s="483"/>
      <c r="DS7" s="483"/>
      <c r="DT7" s="483"/>
      <c r="DU7" s="483"/>
      <c r="DV7" s="483"/>
      <c r="DW7" s="483"/>
      <c r="DX7" s="483"/>
      <c r="DY7" s="483"/>
      <c r="DZ7" s="483"/>
      <c r="EA7" s="483"/>
      <c r="EB7" s="483"/>
      <c r="EC7" s="483"/>
      <c r="ED7" s="483"/>
      <c r="EE7" s="483"/>
      <c r="EF7" s="483"/>
      <c r="EG7" s="483"/>
      <c r="EH7" s="483"/>
      <c r="EI7" s="483"/>
      <c r="EJ7" s="483"/>
      <c r="EK7" s="483"/>
      <c r="EL7" s="483"/>
      <c r="EM7" s="483"/>
      <c r="EN7" s="483"/>
      <c r="EO7" s="483"/>
      <c r="EP7" s="483"/>
      <c r="EQ7" s="483"/>
      <c r="ER7" s="483"/>
      <c r="ES7" s="483"/>
      <c r="ET7" s="483"/>
      <c r="EU7" s="483"/>
      <c r="EV7" s="483"/>
      <c r="EW7" s="483"/>
      <c r="EX7" s="483"/>
      <c r="EY7" s="483"/>
      <c r="EZ7" s="483"/>
      <c r="FA7" s="483"/>
      <c r="FB7" s="483"/>
      <c r="FC7" s="483"/>
      <c r="FD7" s="483"/>
      <c r="FE7" s="483"/>
      <c r="FF7" s="483"/>
      <c r="FG7" s="483"/>
      <c r="FH7" s="483"/>
      <c r="FI7" s="483"/>
      <c r="FJ7" s="483"/>
      <c r="FK7" s="483"/>
      <c r="FL7" s="483"/>
      <c r="FM7" s="483"/>
      <c r="FN7" s="483"/>
      <c r="FO7" s="483"/>
      <c r="FP7" s="483"/>
      <c r="FQ7" s="483"/>
      <c r="FR7" s="483"/>
      <c r="FS7" s="483"/>
      <c r="FT7" s="483"/>
      <c r="FU7" s="483"/>
      <c r="FV7" s="483"/>
      <c r="FW7" s="483"/>
      <c r="FX7" s="483"/>
      <c r="FY7" s="483"/>
      <c r="FZ7" s="483"/>
      <c r="GA7" s="483"/>
      <c r="GB7" s="483"/>
      <c r="GC7" s="483"/>
      <c r="GD7" s="483"/>
      <c r="GE7" s="483"/>
      <c r="GF7" s="483"/>
      <c r="GG7" s="483"/>
      <c r="GH7" s="483"/>
      <c r="GI7" s="483"/>
      <c r="GJ7" s="483"/>
      <c r="GK7" s="483"/>
      <c r="GL7" s="483"/>
      <c r="GM7" s="483"/>
      <c r="GN7" s="483"/>
      <c r="GO7" s="483"/>
      <c r="GP7" s="483"/>
      <c r="GQ7" s="483"/>
      <c r="GR7" s="483"/>
      <c r="GS7" s="483"/>
      <c r="GT7" s="483"/>
      <c r="GU7" s="483"/>
      <c r="GV7" s="483"/>
      <c r="GW7" s="483"/>
      <c r="GX7" s="483"/>
      <c r="GY7" s="483"/>
      <c r="GZ7" s="483"/>
      <c r="HA7" s="483"/>
      <c r="HB7" s="483"/>
      <c r="HC7" s="483"/>
      <c r="HD7" s="483"/>
      <c r="HE7" s="483"/>
      <c r="HF7" s="483"/>
      <c r="HG7" s="483"/>
      <c r="HH7" s="483"/>
      <c r="HI7" s="483"/>
      <c r="HJ7" s="483"/>
      <c r="HK7" s="483"/>
      <c r="HL7" s="483"/>
      <c r="HM7" s="483"/>
      <c r="HN7" s="483"/>
      <c r="HO7" s="483"/>
      <c r="HP7" s="483"/>
      <c r="HQ7" s="483"/>
      <c r="HR7" s="483"/>
      <c r="HS7" s="483"/>
      <c r="HT7" s="483"/>
      <c r="HU7" s="483"/>
      <c r="HV7" s="483"/>
      <c r="HW7" s="483"/>
      <c r="HX7" s="483"/>
      <c r="HY7" s="483"/>
      <c r="HZ7" s="483"/>
      <c r="IA7" s="483"/>
      <c r="IB7" s="483"/>
      <c r="IC7" s="483"/>
      <c r="ID7" s="483"/>
      <c r="IE7" s="483"/>
      <c r="IF7" s="483"/>
      <c r="IG7" s="483"/>
      <c r="IH7" s="483"/>
      <c r="II7" s="483"/>
      <c r="IJ7" s="483"/>
      <c r="IK7" s="483"/>
      <c r="IL7" s="483"/>
      <c r="IM7" s="483"/>
      <c r="IN7" s="483"/>
      <c r="IO7" s="483"/>
      <c r="IP7" s="483"/>
      <c r="IQ7" s="483"/>
      <c r="IR7" s="483"/>
      <c r="IS7" s="483"/>
      <c r="IT7" s="483"/>
      <c r="IU7" s="483"/>
      <c r="IV7" s="483"/>
      <c r="IW7" s="483"/>
      <c r="IX7" s="483"/>
      <c r="IY7" s="483"/>
      <c r="IZ7" s="483"/>
      <c r="JA7" s="483"/>
      <c r="JB7" s="483"/>
      <c r="JC7" s="483"/>
      <c r="JD7" s="483"/>
      <c r="JE7" s="483"/>
      <c r="JF7" s="483"/>
      <c r="JG7" s="483"/>
      <c r="JH7" s="483"/>
      <c r="JI7" s="483"/>
      <c r="JJ7" s="483"/>
      <c r="JK7" s="483"/>
      <c r="JL7" s="483"/>
      <c r="JM7" s="483"/>
      <c r="JN7" s="483"/>
      <c r="JO7" s="483"/>
      <c r="JP7" s="483"/>
      <c r="JQ7" s="483"/>
      <c r="JR7" s="483"/>
      <c r="JS7" s="483"/>
      <c r="JT7" s="483"/>
      <c r="JU7" s="483"/>
      <c r="JV7" s="483"/>
      <c r="JW7" s="483"/>
      <c r="JX7" s="483"/>
      <c r="JY7" s="483"/>
      <c r="JZ7" s="483"/>
      <c r="KA7" s="483"/>
      <c r="KB7" s="483"/>
      <c r="KC7" s="483"/>
      <c r="KD7" s="483"/>
      <c r="KE7" s="483"/>
      <c r="KF7" s="483"/>
      <c r="KG7" s="483"/>
      <c r="KH7" s="483"/>
      <c r="KI7" s="483"/>
      <c r="KJ7" s="483"/>
      <c r="KK7" s="483"/>
      <c r="KL7" s="483"/>
      <c r="KM7" s="483"/>
      <c r="KN7" s="483"/>
      <c r="KO7" s="483"/>
      <c r="KP7" s="483"/>
      <c r="KQ7" s="483"/>
      <c r="KR7" s="483"/>
      <c r="KS7" s="483"/>
      <c r="KT7" s="483"/>
      <c r="KU7" s="483"/>
      <c r="KV7" s="483"/>
      <c r="KW7" s="483"/>
      <c r="KX7" s="483"/>
      <c r="KY7" s="483"/>
      <c r="KZ7" s="483"/>
      <c r="LA7" s="483"/>
      <c r="LB7" s="483"/>
      <c r="LC7" s="483"/>
      <c r="LD7" s="483"/>
      <c r="LE7" s="483"/>
      <c r="LF7" s="483"/>
      <c r="LG7" s="483"/>
      <c r="LH7" s="483"/>
      <c r="LI7" s="483"/>
      <c r="LJ7" s="483"/>
      <c r="LK7" s="483"/>
      <c r="LL7" s="483"/>
      <c r="LM7" s="483"/>
      <c r="LN7" s="483"/>
      <c r="LO7" s="483"/>
      <c r="LP7" s="483"/>
      <c r="LQ7" s="483"/>
      <c r="LR7" s="483"/>
      <c r="LS7" s="483"/>
      <c r="LT7" s="483"/>
      <c r="LU7" s="483"/>
      <c r="LV7" s="483"/>
      <c r="LW7" s="483"/>
      <c r="LX7" s="483"/>
      <c r="LY7" s="483"/>
      <c r="LZ7" s="483"/>
      <c r="MA7" s="483"/>
      <c r="MB7" s="483"/>
      <c r="MC7" s="483"/>
      <c r="MD7" s="483"/>
      <c r="ME7" s="483"/>
      <c r="MF7" s="483"/>
      <c r="MG7" s="483"/>
      <c r="MH7" s="483"/>
      <c r="MI7" s="483"/>
      <c r="MJ7" s="483"/>
      <c r="MK7" s="483"/>
      <c r="ML7" s="483"/>
      <c r="MM7" s="483"/>
      <c r="MN7" s="483"/>
      <c r="MO7" s="483"/>
      <c r="MP7" s="483"/>
      <c r="MQ7" s="483"/>
      <c r="MR7" s="483"/>
      <c r="MS7" s="483"/>
      <c r="MT7" s="483"/>
      <c r="MU7" s="483"/>
      <c r="MV7" s="483"/>
      <c r="MW7" s="483"/>
      <c r="MX7" s="483"/>
      <c r="MY7" s="483"/>
      <c r="MZ7" s="483"/>
      <c r="NA7" s="483"/>
      <c r="NB7" s="483"/>
      <c r="NC7" s="483"/>
      <c r="ND7" s="483"/>
      <c r="NE7" s="483"/>
      <c r="NF7" s="483"/>
      <c r="NG7" s="483"/>
      <c r="NH7" s="483"/>
      <c r="NI7" s="483"/>
      <c r="NJ7" s="483"/>
      <c r="NK7" s="483"/>
      <c r="NL7" s="483"/>
      <c r="NM7" s="483"/>
      <c r="NN7" s="483"/>
      <c r="NO7" s="483"/>
      <c r="NP7" s="483"/>
      <c r="NQ7" s="483"/>
      <c r="NR7" s="483"/>
      <c r="NS7" s="483"/>
      <c r="NT7" s="483"/>
      <c r="NU7" s="483"/>
      <c r="NV7" s="483"/>
      <c r="NW7" s="483"/>
      <c r="NX7" s="483"/>
      <c r="NY7" s="483"/>
      <c r="NZ7" s="483"/>
      <c r="OA7" s="483"/>
      <c r="OB7" s="483"/>
      <c r="OC7" s="483"/>
      <c r="OD7" s="483"/>
      <c r="OE7" s="483"/>
      <c r="OF7" s="483"/>
      <c r="OG7" s="483"/>
      <c r="OH7" s="483"/>
      <c r="OI7" s="483"/>
      <c r="OJ7" s="483"/>
      <c r="OK7" s="483"/>
      <c r="OL7" s="483"/>
      <c r="OM7" s="483"/>
      <c r="ON7" s="483"/>
      <c r="OO7" s="483"/>
      <c r="OP7" s="483"/>
      <c r="OQ7" s="483"/>
      <c r="OR7" s="483"/>
      <c r="OS7" s="483"/>
      <c r="OT7" s="483"/>
      <c r="OU7" s="483"/>
      <c r="OV7" s="483"/>
      <c r="OW7" s="483"/>
      <c r="OX7" s="483"/>
      <c r="OY7" s="483"/>
      <c r="OZ7" s="483"/>
      <c r="PA7" s="483"/>
      <c r="PB7" s="483"/>
      <c r="PC7" s="483"/>
      <c r="PD7" s="483"/>
      <c r="PE7" s="483"/>
      <c r="PF7" s="483"/>
      <c r="PG7" s="483"/>
      <c r="PH7" s="483"/>
      <c r="PI7" s="483"/>
      <c r="PJ7" s="483"/>
      <c r="PK7" s="483"/>
      <c r="PL7" s="483"/>
      <c r="PM7" s="483"/>
      <c r="PN7" s="483"/>
      <c r="PO7" s="483"/>
      <c r="PP7" s="483"/>
      <c r="PQ7" s="483"/>
      <c r="PR7" s="483"/>
      <c r="PS7" s="483"/>
      <c r="PT7" s="483"/>
      <c r="PU7" s="483"/>
      <c r="PV7" s="483"/>
      <c r="PW7" s="483"/>
      <c r="PX7" s="483"/>
      <c r="PY7" s="483"/>
      <c r="PZ7" s="483"/>
      <c r="QA7" s="483"/>
      <c r="QB7" s="483"/>
      <c r="QC7" s="483"/>
      <c r="QD7" s="483"/>
      <c r="QE7" s="483"/>
      <c r="QF7" s="483"/>
      <c r="QG7" s="483"/>
      <c r="QH7" s="483"/>
      <c r="QI7" s="483"/>
      <c r="QJ7" s="483"/>
      <c r="QK7" s="483"/>
      <c r="QL7" s="483"/>
      <c r="QM7" s="483"/>
      <c r="QN7" s="483"/>
      <c r="QO7" s="483"/>
      <c r="QP7" s="483"/>
      <c r="QQ7" s="483"/>
      <c r="QR7" s="483"/>
      <c r="QS7" s="483"/>
      <c r="QT7" s="483"/>
      <c r="QU7" s="483"/>
      <c r="QV7" s="483"/>
      <c r="QW7" s="483"/>
      <c r="QX7" s="483"/>
      <c r="QY7" s="483"/>
      <c r="QZ7" s="483"/>
      <c r="RA7" s="483"/>
      <c r="RB7" s="483"/>
      <c r="RC7" s="483"/>
      <c r="RD7" s="483"/>
      <c r="RE7" s="483"/>
      <c r="RF7" s="483"/>
    </row>
    <row r="8" spans="1:474" ht="18" customHeight="1">
      <c r="A8" s="483"/>
      <c r="B8" s="108"/>
      <c r="C8" s="484" t="s">
        <v>500</v>
      </c>
      <c r="D8" s="108"/>
      <c r="E8" s="108">
        <f>SUM(F8:AJ8)</f>
        <v>118339463.05337937</v>
      </c>
      <c r="F8" s="108"/>
      <c r="G8" s="108"/>
      <c r="H8" s="108">
        <f t="shared" si="3"/>
        <v>0</v>
      </c>
      <c r="I8" s="108">
        <f t="shared" si="4"/>
        <v>0</v>
      </c>
      <c r="J8" s="108">
        <f t="shared" si="5"/>
        <v>4177772.7971592136</v>
      </c>
      <c r="K8" s="108">
        <f t="shared" si="6"/>
        <v>12840638.888682175</v>
      </c>
      <c r="L8" s="108">
        <f t="shared" si="7"/>
        <v>15733307.330931762</v>
      </c>
      <c r="M8" s="108">
        <f t="shared" si="8"/>
        <v>16677333.371241644</v>
      </c>
      <c r="N8" s="108">
        <f t="shared" si="9"/>
        <v>15190987.159811951</v>
      </c>
      <c r="O8" s="108">
        <f t="shared" si="10"/>
        <v>13301952.48708922</v>
      </c>
      <c r="P8" s="108">
        <f t="shared" si="11"/>
        <v>11412917.81436649</v>
      </c>
      <c r="Q8" s="108">
        <f t="shared" si="12"/>
        <v>9523883.1416437626</v>
      </c>
      <c r="R8" s="108">
        <f t="shared" si="13"/>
        <v>7634848.4689210327</v>
      </c>
      <c r="S8" s="108">
        <f t="shared" si="14"/>
        <v>5745813.7961983019</v>
      </c>
      <c r="T8" s="108">
        <f t="shared" si="15"/>
        <v>3856779.1234755735</v>
      </c>
      <c r="U8" s="108">
        <f t="shared" si="16"/>
        <v>1967744.4507528429</v>
      </c>
      <c r="V8" s="108">
        <f t="shared" si="17"/>
        <v>275484.22310539783</v>
      </c>
      <c r="W8" s="108">
        <f t="shared" si="18"/>
        <v>0</v>
      </c>
      <c r="X8" s="108">
        <f t="shared" si="19"/>
        <v>0</v>
      </c>
      <c r="Y8" s="108">
        <f t="shared" si="20"/>
        <v>0</v>
      </c>
      <c r="Z8" s="108">
        <f t="shared" si="21"/>
        <v>0</v>
      </c>
      <c r="AA8" s="108">
        <f t="shared" si="22"/>
        <v>0</v>
      </c>
      <c r="AB8" s="108">
        <f t="shared" si="23"/>
        <v>0</v>
      </c>
      <c r="AC8" s="108">
        <f t="shared" si="24"/>
        <v>0</v>
      </c>
      <c r="AD8" s="108">
        <f t="shared" si="25"/>
        <v>0</v>
      </c>
      <c r="AE8" s="108">
        <f t="shared" si="26"/>
        <v>0</v>
      </c>
      <c r="AF8" s="108">
        <f t="shared" si="27"/>
        <v>0</v>
      </c>
      <c r="AG8" s="108">
        <f t="shared" si="28"/>
        <v>0</v>
      </c>
      <c r="AH8" s="108">
        <f t="shared" si="29"/>
        <v>0</v>
      </c>
      <c r="AI8" s="108">
        <f t="shared" si="30"/>
        <v>0</v>
      </c>
      <c r="AJ8" s="108">
        <f t="shared" si="31"/>
        <v>0</v>
      </c>
      <c r="AK8" s="108">
        <f t="shared" si="32"/>
        <v>0</v>
      </c>
      <c r="AL8" s="108">
        <f>SUMIF($B:$B,$C8,$OS:$OS)</f>
        <v>0</v>
      </c>
      <c r="AM8" s="108">
        <f>SUMIF($B:$B,$C8,$PF:$PF)</f>
        <v>0</v>
      </c>
      <c r="AN8" s="108">
        <f>SUMIF($B:$B,$C8,$PS:$PS)</f>
        <v>0</v>
      </c>
      <c r="AO8" s="108">
        <f>SUMIF($B:$B,$C8,$QF:$QF)</f>
        <v>0</v>
      </c>
      <c r="AP8" s="108">
        <f>SUMIF($B:$B,$C8,$QS:$QS)</f>
        <v>0</v>
      </c>
      <c r="AQ8" s="108">
        <f>SUMIF($B:$B,$C8,$RF:$RF)</f>
        <v>0</v>
      </c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3"/>
      <c r="GB8" s="483"/>
      <c r="GC8" s="483"/>
      <c r="GD8" s="483"/>
      <c r="GE8" s="483"/>
      <c r="GF8" s="483"/>
      <c r="GG8" s="483"/>
      <c r="GH8" s="483"/>
      <c r="GI8" s="483"/>
      <c r="GJ8" s="483"/>
      <c r="GK8" s="483"/>
      <c r="GL8" s="483"/>
      <c r="GM8" s="483"/>
      <c r="GN8" s="483"/>
      <c r="GO8" s="483"/>
      <c r="GP8" s="483"/>
      <c r="GQ8" s="483"/>
      <c r="GR8" s="483"/>
      <c r="GS8" s="483"/>
      <c r="GT8" s="483"/>
      <c r="GU8" s="483"/>
      <c r="GV8" s="483"/>
      <c r="GW8" s="483"/>
      <c r="GX8" s="483"/>
      <c r="GY8" s="483"/>
      <c r="GZ8" s="483"/>
      <c r="HA8" s="483"/>
      <c r="HB8" s="483"/>
      <c r="HC8" s="483"/>
      <c r="HD8" s="483"/>
      <c r="HE8" s="483"/>
      <c r="HF8" s="483"/>
      <c r="HG8" s="483"/>
      <c r="HH8" s="483"/>
      <c r="HI8" s="483"/>
      <c r="HJ8" s="483"/>
      <c r="HK8" s="483"/>
      <c r="HL8" s="483"/>
      <c r="HM8" s="483"/>
      <c r="HN8" s="483"/>
      <c r="HO8" s="483"/>
      <c r="HP8" s="483"/>
      <c r="HQ8" s="483"/>
      <c r="HR8" s="483"/>
      <c r="HS8" s="483"/>
      <c r="HT8" s="483"/>
      <c r="HU8" s="483"/>
      <c r="HV8" s="483"/>
      <c r="HW8" s="483"/>
      <c r="HX8" s="483"/>
      <c r="HY8" s="483"/>
      <c r="HZ8" s="483"/>
      <c r="IA8" s="483"/>
      <c r="IB8" s="483"/>
      <c r="IC8" s="483"/>
      <c r="ID8" s="483"/>
      <c r="IE8" s="483"/>
      <c r="IF8" s="483"/>
      <c r="IG8" s="483"/>
      <c r="IH8" s="483"/>
      <c r="II8" s="483"/>
      <c r="IJ8" s="483"/>
      <c r="IK8" s="483"/>
      <c r="IL8" s="483"/>
      <c r="IM8" s="483"/>
      <c r="IN8" s="483"/>
      <c r="IO8" s="483"/>
      <c r="IP8" s="483"/>
      <c r="IQ8" s="483"/>
      <c r="IR8" s="483"/>
      <c r="IS8" s="483"/>
      <c r="IT8" s="483"/>
      <c r="IU8" s="483"/>
      <c r="IV8" s="483"/>
      <c r="IW8" s="483"/>
      <c r="IX8" s="483"/>
      <c r="IY8" s="483"/>
      <c r="IZ8" s="483"/>
      <c r="JA8" s="483"/>
      <c r="JB8" s="483"/>
      <c r="JC8" s="483"/>
      <c r="JD8" s="483"/>
      <c r="JE8" s="483"/>
      <c r="JF8" s="483"/>
      <c r="JG8" s="483"/>
      <c r="JH8" s="483"/>
      <c r="JI8" s="483"/>
      <c r="JJ8" s="483"/>
      <c r="JK8" s="483"/>
      <c r="JL8" s="483"/>
      <c r="JM8" s="483"/>
      <c r="JN8" s="483"/>
      <c r="JO8" s="483"/>
      <c r="JP8" s="483"/>
      <c r="JQ8" s="483"/>
      <c r="JR8" s="483"/>
      <c r="JS8" s="483"/>
      <c r="JT8" s="483"/>
      <c r="JU8" s="483"/>
      <c r="JV8" s="483"/>
      <c r="JW8" s="483"/>
      <c r="JX8" s="483"/>
      <c r="JY8" s="483"/>
      <c r="JZ8" s="483"/>
      <c r="KA8" s="483"/>
      <c r="KB8" s="483"/>
      <c r="KC8" s="483"/>
      <c r="KD8" s="483"/>
      <c r="KE8" s="483"/>
      <c r="KF8" s="483"/>
      <c r="KG8" s="483"/>
      <c r="KH8" s="483"/>
      <c r="KI8" s="483"/>
      <c r="KJ8" s="483"/>
      <c r="KK8" s="483"/>
      <c r="KL8" s="483"/>
      <c r="KM8" s="483"/>
      <c r="KN8" s="483"/>
      <c r="KO8" s="483"/>
      <c r="KP8" s="483"/>
      <c r="KQ8" s="483"/>
      <c r="KR8" s="483"/>
      <c r="KS8" s="483"/>
      <c r="KT8" s="483"/>
      <c r="KU8" s="483"/>
      <c r="KV8" s="483"/>
      <c r="KW8" s="483"/>
      <c r="KX8" s="483"/>
      <c r="KY8" s="483"/>
      <c r="KZ8" s="483"/>
      <c r="LA8" s="483"/>
      <c r="LB8" s="483"/>
      <c r="LC8" s="483"/>
      <c r="LD8" s="483"/>
      <c r="LE8" s="483"/>
      <c r="LF8" s="483"/>
      <c r="LG8" s="483"/>
      <c r="LH8" s="483"/>
      <c r="LI8" s="483"/>
      <c r="LJ8" s="483"/>
      <c r="LK8" s="483"/>
      <c r="LL8" s="483"/>
      <c r="LM8" s="483"/>
      <c r="LN8" s="483"/>
      <c r="LO8" s="483"/>
      <c r="LP8" s="483"/>
      <c r="LQ8" s="483"/>
      <c r="LR8" s="483"/>
      <c r="LS8" s="483"/>
      <c r="LT8" s="483"/>
      <c r="LU8" s="483"/>
      <c r="LV8" s="483"/>
      <c r="LW8" s="483"/>
      <c r="LX8" s="483"/>
      <c r="LY8" s="483"/>
      <c r="LZ8" s="483"/>
      <c r="MA8" s="483"/>
      <c r="MB8" s="483"/>
      <c r="MC8" s="483"/>
      <c r="MD8" s="483"/>
      <c r="ME8" s="483"/>
      <c r="MF8" s="483"/>
      <c r="MG8" s="483"/>
      <c r="MH8" s="483"/>
      <c r="MI8" s="483"/>
      <c r="MJ8" s="483"/>
      <c r="MK8" s="483"/>
      <c r="ML8" s="483"/>
      <c r="MM8" s="483"/>
      <c r="MN8" s="483"/>
      <c r="MO8" s="483"/>
      <c r="MP8" s="483"/>
      <c r="MQ8" s="483"/>
      <c r="MR8" s="483"/>
      <c r="MS8" s="483"/>
      <c r="MT8" s="483"/>
      <c r="MU8" s="483"/>
      <c r="MV8" s="483"/>
      <c r="MW8" s="483"/>
      <c r="MX8" s="483"/>
      <c r="MY8" s="483"/>
      <c r="MZ8" s="483"/>
      <c r="NA8" s="483"/>
      <c r="NB8" s="483"/>
      <c r="NC8" s="483"/>
      <c r="ND8" s="483"/>
      <c r="NE8" s="483"/>
      <c r="NF8" s="483"/>
      <c r="NG8" s="483"/>
      <c r="NH8" s="483"/>
      <c r="NI8" s="483"/>
      <c r="NJ8" s="483"/>
      <c r="NK8" s="483"/>
      <c r="NL8" s="483"/>
      <c r="NM8" s="483"/>
      <c r="NN8" s="483"/>
      <c r="NO8" s="483"/>
      <c r="NP8" s="483"/>
      <c r="NQ8" s="483"/>
      <c r="NR8" s="483"/>
      <c r="NS8" s="483"/>
      <c r="NT8" s="483"/>
      <c r="NU8" s="483"/>
      <c r="NV8" s="483"/>
      <c r="NW8" s="483"/>
      <c r="NX8" s="483"/>
      <c r="NY8" s="483"/>
      <c r="NZ8" s="483"/>
      <c r="OA8" s="483"/>
      <c r="OB8" s="483"/>
      <c r="OC8" s="483"/>
      <c r="OD8" s="483"/>
      <c r="OE8" s="483"/>
      <c r="OF8" s="483"/>
      <c r="OG8" s="483"/>
      <c r="OH8" s="483"/>
      <c r="OI8" s="483"/>
      <c r="OJ8" s="483"/>
      <c r="OK8" s="483"/>
      <c r="OL8" s="483"/>
      <c r="OM8" s="483"/>
      <c r="ON8" s="483"/>
      <c r="OO8" s="483"/>
      <c r="OP8" s="483"/>
      <c r="OQ8" s="483"/>
      <c r="OR8" s="483"/>
      <c r="OS8" s="483"/>
      <c r="OT8" s="483"/>
      <c r="OU8" s="483"/>
      <c r="OV8" s="483"/>
      <c r="OW8" s="483"/>
      <c r="OX8" s="483"/>
      <c r="OY8" s="483"/>
      <c r="OZ8" s="483"/>
      <c r="PA8" s="483"/>
      <c r="PB8" s="483"/>
      <c r="PC8" s="483"/>
      <c r="PD8" s="483"/>
      <c r="PE8" s="483"/>
      <c r="PF8" s="483"/>
      <c r="PG8" s="483"/>
      <c r="PH8" s="483"/>
      <c r="PI8" s="483"/>
      <c r="PJ8" s="483"/>
      <c r="PK8" s="483"/>
      <c r="PL8" s="483"/>
      <c r="PM8" s="483"/>
      <c r="PN8" s="483"/>
      <c r="PO8" s="483"/>
      <c r="PP8" s="483"/>
      <c r="PQ8" s="483"/>
      <c r="PR8" s="483"/>
      <c r="PS8" s="483"/>
      <c r="PT8" s="483"/>
      <c r="PU8" s="483"/>
      <c r="PV8" s="483"/>
      <c r="PW8" s="483"/>
      <c r="PX8" s="483"/>
      <c r="PY8" s="483"/>
      <c r="PZ8" s="483"/>
      <c r="QA8" s="483"/>
      <c r="QB8" s="483"/>
      <c r="QC8" s="483"/>
      <c r="QD8" s="483"/>
      <c r="QE8" s="483"/>
      <c r="QF8" s="483"/>
      <c r="QG8" s="483"/>
      <c r="QH8" s="483"/>
      <c r="QI8" s="483"/>
      <c r="QJ8" s="483"/>
      <c r="QK8" s="483"/>
      <c r="QL8" s="483"/>
      <c r="QM8" s="483"/>
      <c r="QN8" s="483"/>
      <c r="QO8" s="483"/>
      <c r="QP8" s="483"/>
      <c r="QQ8" s="483"/>
      <c r="QR8" s="483"/>
      <c r="QS8" s="483"/>
      <c r="QT8" s="483"/>
      <c r="QU8" s="483"/>
      <c r="QV8" s="483"/>
      <c r="QW8" s="483"/>
      <c r="QX8" s="483"/>
      <c r="QY8" s="483"/>
      <c r="QZ8" s="483"/>
      <c r="RA8" s="483"/>
      <c r="RB8" s="483"/>
      <c r="RC8" s="483"/>
      <c r="RD8" s="483"/>
      <c r="RE8" s="483"/>
      <c r="RF8" s="483"/>
    </row>
    <row r="9" spans="1:474" ht="18" customHeight="1">
      <c r="A9" s="483"/>
      <c r="B9" s="108"/>
      <c r="C9" s="484" t="s">
        <v>501</v>
      </c>
      <c r="D9" s="108"/>
      <c r="E9" s="108">
        <f>SUM(F9:AJ9)</f>
        <v>-77214292.247541577</v>
      </c>
      <c r="F9" s="108"/>
      <c r="G9" s="108"/>
      <c r="H9" s="108">
        <f t="shared" si="3"/>
        <v>0</v>
      </c>
      <c r="I9" s="108">
        <f t="shared" si="4"/>
        <v>0</v>
      </c>
      <c r="J9" s="108">
        <f t="shared" si="5"/>
        <v>0</v>
      </c>
      <c r="K9" s="108">
        <f t="shared" si="6"/>
        <v>0</v>
      </c>
      <c r="L9" s="108">
        <f t="shared" si="7"/>
        <v>0</v>
      </c>
      <c r="M9" s="108">
        <f t="shared" si="8"/>
        <v>-8303881.5821769973</v>
      </c>
      <c r="N9" s="108">
        <f t="shared" si="9"/>
        <v>-15190987.159811951</v>
      </c>
      <c r="O9" s="108">
        <f t="shared" si="10"/>
        <v>-13301952.48708922</v>
      </c>
      <c r="P9" s="108">
        <f t="shared" si="11"/>
        <v>-11412917.81436649</v>
      </c>
      <c r="Q9" s="108">
        <f t="shared" si="12"/>
        <v>-9523883.1416437626</v>
      </c>
      <c r="R9" s="108">
        <f t="shared" si="13"/>
        <v>-7634848.4689210327</v>
      </c>
      <c r="S9" s="108">
        <f t="shared" si="14"/>
        <v>-5745813.7961983019</v>
      </c>
      <c r="T9" s="108">
        <f t="shared" si="15"/>
        <v>-3856779.1234755735</v>
      </c>
      <c r="U9" s="108">
        <f t="shared" si="16"/>
        <v>-1967744.4507528429</v>
      </c>
      <c r="V9" s="108">
        <f t="shared" si="17"/>
        <v>-275484.22310539783</v>
      </c>
      <c r="W9" s="108">
        <f t="shared" si="18"/>
        <v>0</v>
      </c>
      <c r="X9" s="108">
        <f t="shared" si="19"/>
        <v>0</v>
      </c>
      <c r="Y9" s="108">
        <f t="shared" si="20"/>
        <v>0</v>
      </c>
      <c r="Z9" s="108">
        <f t="shared" si="21"/>
        <v>0</v>
      </c>
      <c r="AA9" s="108">
        <f t="shared" si="22"/>
        <v>0</v>
      </c>
      <c r="AB9" s="108">
        <f t="shared" si="23"/>
        <v>0</v>
      </c>
      <c r="AC9" s="108">
        <f t="shared" si="24"/>
        <v>0</v>
      </c>
      <c r="AD9" s="108">
        <f t="shared" si="25"/>
        <v>0</v>
      </c>
      <c r="AE9" s="108">
        <f t="shared" si="26"/>
        <v>0</v>
      </c>
      <c r="AF9" s="108">
        <f t="shared" si="27"/>
        <v>0</v>
      </c>
      <c r="AG9" s="108">
        <f t="shared" si="28"/>
        <v>0</v>
      </c>
      <c r="AH9" s="108">
        <f t="shared" si="29"/>
        <v>0</v>
      </c>
      <c r="AI9" s="108">
        <f t="shared" si="30"/>
        <v>0</v>
      </c>
      <c r="AJ9" s="108">
        <f t="shared" si="31"/>
        <v>0</v>
      </c>
      <c r="AK9" s="108">
        <f t="shared" si="32"/>
        <v>0</v>
      </c>
      <c r="AL9" s="108">
        <f>SUMIF($B:$B,$C9,$OS:$OS)</f>
        <v>0</v>
      </c>
      <c r="AM9" s="108">
        <f>SUMIF($B:$B,$C9,$PF:$PF)</f>
        <v>0</v>
      </c>
      <c r="AN9" s="108">
        <f>SUMIF($B:$B,$C9,$PS:$PS)</f>
        <v>0</v>
      </c>
      <c r="AO9" s="108">
        <f>SUMIF($B:$B,$C9,$QF:$QF)</f>
        <v>0</v>
      </c>
      <c r="AP9" s="108">
        <f>SUMIF($B:$B,$C9,$QS:$QS)</f>
        <v>0</v>
      </c>
      <c r="AQ9" s="108">
        <f>SUMIF($B:$B,$C9,$RF:$RF)</f>
        <v>0</v>
      </c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3"/>
      <c r="BM9" s="483"/>
      <c r="BN9" s="483"/>
      <c r="BO9" s="483"/>
      <c r="BP9" s="483"/>
      <c r="BQ9" s="483"/>
      <c r="BR9" s="483"/>
      <c r="BS9" s="483"/>
      <c r="BT9" s="483"/>
      <c r="BU9" s="483"/>
      <c r="BV9" s="483"/>
      <c r="BW9" s="483"/>
      <c r="BX9" s="483"/>
      <c r="BY9" s="483"/>
      <c r="BZ9" s="483"/>
      <c r="CA9" s="483"/>
      <c r="CB9" s="483"/>
      <c r="CC9" s="483"/>
      <c r="CD9" s="483"/>
      <c r="CE9" s="483"/>
      <c r="CF9" s="483"/>
      <c r="CG9" s="483"/>
      <c r="CH9" s="483"/>
      <c r="CI9" s="483"/>
      <c r="CJ9" s="483"/>
      <c r="CK9" s="483"/>
      <c r="CL9" s="483"/>
      <c r="CM9" s="483"/>
      <c r="CN9" s="483"/>
      <c r="CO9" s="483"/>
      <c r="CP9" s="483"/>
      <c r="CQ9" s="483"/>
      <c r="CR9" s="483"/>
      <c r="CS9" s="483"/>
      <c r="CT9" s="483"/>
      <c r="CU9" s="483"/>
      <c r="CV9" s="483"/>
      <c r="CW9" s="483"/>
      <c r="CX9" s="483"/>
      <c r="CY9" s="483"/>
      <c r="CZ9" s="483"/>
      <c r="DA9" s="483"/>
      <c r="DB9" s="483"/>
      <c r="DC9" s="483"/>
      <c r="DD9" s="483"/>
      <c r="DE9" s="483"/>
      <c r="DF9" s="483"/>
      <c r="DG9" s="483"/>
      <c r="DH9" s="483"/>
      <c r="DI9" s="483"/>
      <c r="DJ9" s="483"/>
      <c r="DK9" s="483"/>
      <c r="DL9" s="483"/>
      <c r="DM9" s="483"/>
      <c r="DN9" s="483"/>
      <c r="DO9" s="483"/>
      <c r="DP9" s="483"/>
      <c r="DQ9" s="483"/>
      <c r="DR9" s="483"/>
      <c r="DS9" s="483"/>
      <c r="DT9" s="483"/>
      <c r="DU9" s="483"/>
      <c r="DV9" s="483"/>
      <c r="DW9" s="483"/>
      <c r="DX9" s="483"/>
      <c r="DY9" s="483"/>
      <c r="DZ9" s="483"/>
      <c r="EA9" s="483"/>
      <c r="EB9" s="483"/>
      <c r="EC9" s="483"/>
      <c r="ED9" s="483"/>
      <c r="EE9" s="483"/>
      <c r="EF9" s="483"/>
      <c r="EG9" s="483"/>
      <c r="EH9" s="483"/>
      <c r="EI9" s="483"/>
      <c r="EJ9" s="483"/>
      <c r="EK9" s="483"/>
      <c r="EL9" s="483"/>
      <c r="EM9" s="483"/>
      <c r="EN9" s="483"/>
      <c r="EO9" s="483"/>
      <c r="EP9" s="483"/>
      <c r="EQ9" s="483"/>
      <c r="ER9" s="483"/>
      <c r="ES9" s="483"/>
      <c r="ET9" s="483"/>
      <c r="EU9" s="483"/>
      <c r="EV9" s="483"/>
      <c r="EW9" s="483"/>
      <c r="EX9" s="483"/>
      <c r="EY9" s="483"/>
      <c r="EZ9" s="483"/>
      <c r="FA9" s="483"/>
      <c r="FB9" s="483"/>
      <c r="FC9" s="483"/>
      <c r="FD9" s="483"/>
      <c r="FE9" s="483"/>
      <c r="FF9" s="483"/>
      <c r="FG9" s="483"/>
      <c r="FH9" s="483"/>
      <c r="FI9" s="483"/>
      <c r="FJ9" s="483"/>
      <c r="FK9" s="483"/>
      <c r="FL9" s="483"/>
      <c r="FM9" s="483"/>
      <c r="FN9" s="483"/>
      <c r="FO9" s="483"/>
      <c r="FP9" s="483"/>
      <c r="FQ9" s="483"/>
      <c r="FR9" s="483"/>
      <c r="FS9" s="483"/>
      <c r="FT9" s="483"/>
      <c r="FU9" s="483"/>
      <c r="FV9" s="483"/>
      <c r="FW9" s="483"/>
      <c r="FX9" s="483"/>
      <c r="FY9" s="483"/>
      <c r="FZ9" s="483"/>
      <c r="GA9" s="483"/>
      <c r="GB9" s="483"/>
      <c r="GC9" s="483"/>
      <c r="GD9" s="483"/>
      <c r="GE9" s="483"/>
      <c r="GF9" s="483"/>
      <c r="GG9" s="483"/>
      <c r="GH9" s="483"/>
      <c r="GI9" s="483"/>
      <c r="GJ9" s="483"/>
      <c r="GK9" s="483"/>
      <c r="GL9" s="483"/>
      <c r="GM9" s="483"/>
      <c r="GN9" s="483"/>
      <c r="GO9" s="483"/>
      <c r="GP9" s="483"/>
      <c r="GQ9" s="483"/>
      <c r="GR9" s="483"/>
      <c r="GS9" s="483"/>
      <c r="GT9" s="483"/>
      <c r="GU9" s="483"/>
      <c r="GV9" s="483"/>
      <c r="GW9" s="483"/>
      <c r="GX9" s="483"/>
      <c r="GY9" s="483"/>
      <c r="GZ9" s="483"/>
      <c r="HA9" s="483"/>
      <c r="HB9" s="483"/>
      <c r="HC9" s="483"/>
      <c r="HD9" s="483"/>
      <c r="HE9" s="483"/>
      <c r="HF9" s="483"/>
      <c r="HG9" s="483"/>
      <c r="HH9" s="483"/>
      <c r="HI9" s="483"/>
      <c r="HJ9" s="483"/>
      <c r="HK9" s="483"/>
      <c r="HL9" s="483"/>
      <c r="HM9" s="483"/>
      <c r="HN9" s="483"/>
      <c r="HO9" s="483"/>
      <c r="HP9" s="483"/>
      <c r="HQ9" s="483"/>
      <c r="HR9" s="483"/>
      <c r="HS9" s="483"/>
      <c r="HT9" s="483"/>
      <c r="HU9" s="483"/>
      <c r="HV9" s="483"/>
      <c r="HW9" s="483"/>
      <c r="HX9" s="483"/>
      <c r="HY9" s="483"/>
      <c r="HZ9" s="483"/>
      <c r="IA9" s="483"/>
      <c r="IB9" s="483"/>
      <c r="IC9" s="483"/>
      <c r="ID9" s="483"/>
      <c r="IE9" s="483"/>
      <c r="IF9" s="483"/>
      <c r="IG9" s="483"/>
      <c r="IH9" s="483"/>
      <c r="II9" s="483"/>
      <c r="IJ9" s="483"/>
      <c r="IK9" s="483"/>
      <c r="IL9" s="483"/>
      <c r="IM9" s="483"/>
      <c r="IN9" s="483"/>
      <c r="IO9" s="483"/>
      <c r="IP9" s="483"/>
      <c r="IQ9" s="483"/>
      <c r="IR9" s="483"/>
      <c r="IS9" s="483"/>
      <c r="IT9" s="483"/>
      <c r="IU9" s="483"/>
      <c r="IV9" s="483"/>
      <c r="IW9" s="483"/>
      <c r="IX9" s="483"/>
      <c r="IY9" s="483"/>
      <c r="IZ9" s="483"/>
      <c r="JA9" s="483"/>
      <c r="JB9" s="483"/>
      <c r="JC9" s="483"/>
      <c r="JD9" s="483"/>
      <c r="JE9" s="483"/>
      <c r="JF9" s="483"/>
      <c r="JG9" s="483"/>
      <c r="JH9" s="483"/>
      <c r="JI9" s="483"/>
      <c r="JJ9" s="483"/>
      <c r="JK9" s="483"/>
      <c r="JL9" s="483"/>
      <c r="JM9" s="483"/>
      <c r="JN9" s="483"/>
      <c r="JO9" s="483"/>
      <c r="JP9" s="483"/>
      <c r="JQ9" s="483"/>
      <c r="JR9" s="483"/>
      <c r="JS9" s="483"/>
      <c r="JT9" s="483"/>
      <c r="JU9" s="483"/>
      <c r="JV9" s="483"/>
      <c r="JW9" s="483"/>
      <c r="JX9" s="483"/>
      <c r="JY9" s="483"/>
      <c r="JZ9" s="483"/>
      <c r="KA9" s="483"/>
      <c r="KB9" s="483"/>
      <c r="KC9" s="483"/>
      <c r="KD9" s="483"/>
      <c r="KE9" s="483"/>
      <c r="KF9" s="483"/>
      <c r="KG9" s="483"/>
      <c r="KH9" s="483"/>
      <c r="KI9" s="483"/>
      <c r="KJ9" s="483"/>
      <c r="KK9" s="483"/>
      <c r="KL9" s="483"/>
      <c r="KM9" s="483"/>
      <c r="KN9" s="483"/>
      <c r="KO9" s="483"/>
      <c r="KP9" s="483"/>
      <c r="KQ9" s="483"/>
      <c r="KR9" s="483"/>
      <c r="KS9" s="483"/>
      <c r="KT9" s="483"/>
      <c r="KU9" s="483"/>
      <c r="KV9" s="483"/>
      <c r="KW9" s="483"/>
      <c r="KX9" s="483"/>
      <c r="KY9" s="483"/>
      <c r="KZ9" s="483"/>
      <c r="LA9" s="483"/>
      <c r="LB9" s="483"/>
      <c r="LC9" s="483"/>
      <c r="LD9" s="483"/>
      <c r="LE9" s="483"/>
      <c r="LF9" s="483"/>
      <c r="LG9" s="483"/>
      <c r="LH9" s="483"/>
      <c r="LI9" s="483"/>
      <c r="LJ9" s="483"/>
      <c r="LK9" s="483"/>
      <c r="LL9" s="483"/>
      <c r="LM9" s="483"/>
      <c r="LN9" s="483"/>
      <c r="LO9" s="483"/>
      <c r="LP9" s="483"/>
      <c r="LQ9" s="483"/>
      <c r="LR9" s="483"/>
      <c r="LS9" s="483"/>
      <c r="LT9" s="483"/>
      <c r="LU9" s="483"/>
      <c r="LV9" s="483"/>
      <c r="LW9" s="483"/>
      <c r="LX9" s="483"/>
      <c r="LY9" s="483"/>
      <c r="LZ9" s="483"/>
      <c r="MA9" s="483"/>
      <c r="MB9" s="483"/>
      <c r="MC9" s="483"/>
      <c r="MD9" s="483"/>
      <c r="ME9" s="483"/>
      <c r="MF9" s="483"/>
      <c r="MG9" s="483"/>
      <c r="MH9" s="483"/>
      <c r="MI9" s="483"/>
      <c r="MJ9" s="483"/>
      <c r="MK9" s="483"/>
      <c r="ML9" s="483"/>
      <c r="MM9" s="483"/>
      <c r="MN9" s="483"/>
      <c r="MO9" s="483"/>
      <c r="MP9" s="483"/>
      <c r="MQ9" s="483"/>
      <c r="MR9" s="483"/>
      <c r="MS9" s="483"/>
      <c r="MT9" s="483"/>
      <c r="MU9" s="483"/>
      <c r="MV9" s="483"/>
      <c r="MW9" s="483"/>
      <c r="MX9" s="483"/>
      <c r="MY9" s="483"/>
      <c r="MZ9" s="483"/>
      <c r="NA9" s="483"/>
      <c r="NB9" s="483"/>
      <c r="NC9" s="483"/>
      <c r="ND9" s="483"/>
      <c r="NE9" s="483"/>
      <c r="NF9" s="483"/>
      <c r="NG9" s="483"/>
      <c r="NH9" s="483"/>
      <c r="NI9" s="483"/>
      <c r="NJ9" s="483"/>
      <c r="NK9" s="483"/>
      <c r="NL9" s="483"/>
      <c r="NM9" s="483"/>
      <c r="NN9" s="483"/>
      <c r="NO9" s="483"/>
      <c r="NP9" s="483"/>
      <c r="NQ9" s="483"/>
      <c r="NR9" s="483"/>
      <c r="NS9" s="483"/>
      <c r="NT9" s="483"/>
      <c r="NU9" s="483"/>
      <c r="NV9" s="483"/>
      <c r="NW9" s="483"/>
      <c r="NX9" s="483"/>
      <c r="NY9" s="483"/>
      <c r="NZ9" s="483"/>
      <c r="OA9" s="483"/>
      <c r="OB9" s="483"/>
      <c r="OC9" s="483"/>
      <c r="OD9" s="483"/>
      <c r="OE9" s="483"/>
      <c r="OF9" s="483"/>
      <c r="OG9" s="483"/>
      <c r="OH9" s="483"/>
      <c r="OI9" s="483"/>
      <c r="OJ9" s="483"/>
      <c r="OK9" s="483"/>
      <c r="OL9" s="483"/>
      <c r="OM9" s="483"/>
      <c r="ON9" s="483"/>
      <c r="OO9" s="483"/>
      <c r="OP9" s="483"/>
      <c r="OQ9" s="483"/>
      <c r="OR9" s="483"/>
      <c r="OS9" s="483"/>
      <c r="OT9" s="483"/>
      <c r="OU9" s="483"/>
      <c r="OV9" s="483"/>
      <c r="OW9" s="483"/>
      <c r="OX9" s="483"/>
      <c r="OY9" s="483"/>
      <c r="OZ9" s="483"/>
      <c r="PA9" s="483"/>
      <c r="PB9" s="483"/>
      <c r="PC9" s="483"/>
      <c r="PD9" s="483"/>
      <c r="PE9" s="483"/>
      <c r="PF9" s="483"/>
      <c r="PG9" s="483"/>
      <c r="PH9" s="483"/>
      <c r="PI9" s="483"/>
      <c r="PJ9" s="483"/>
      <c r="PK9" s="483"/>
      <c r="PL9" s="483"/>
      <c r="PM9" s="483"/>
      <c r="PN9" s="483"/>
      <c r="PO9" s="483"/>
      <c r="PP9" s="483"/>
      <c r="PQ9" s="483"/>
      <c r="PR9" s="483"/>
      <c r="PS9" s="483"/>
      <c r="PT9" s="483"/>
      <c r="PU9" s="483"/>
      <c r="PV9" s="483"/>
      <c r="PW9" s="483"/>
      <c r="PX9" s="483"/>
      <c r="PY9" s="483"/>
      <c r="PZ9" s="483"/>
      <c r="QA9" s="483"/>
      <c r="QB9" s="483"/>
      <c r="QC9" s="483"/>
      <c r="QD9" s="483"/>
      <c r="QE9" s="483"/>
      <c r="QF9" s="483"/>
      <c r="QG9" s="483"/>
      <c r="QH9" s="483"/>
      <c r="QI9" s="483"/>
      <c r="QJ9" s="483"/>
      <c r="QK9" s="483"/>
      <c r="QL9" s="483"/>
      <c r="QM9" s="483"/>
      <c r="QN9" s="483"/>
      <c r="QO9" s="483"/>
      <c r="QP9" s="483"/>
      <c r="QQ9" s="483"/>
      <c r="QR9" s="483"/>
      <c r="QS9" s="483"/>
      <c r="QT9" s="483"/>
      <c r="QU9" s="483"/>
      <c r="QV9" s="483"/>
      <c r="QW9" s="483"/>
      <c r="QX9" s="483"/>
      <c r="QY9" s="483"/>
      <c r="QZ9" s="483"/>
      <c r="RA9" s="483"/>
      <c r="RB9" s="483"/>
      <c r="RC9" s="483"/>
      <c r="RD9" s="483"/>
      <c r="RE9" s="483"/>
      <c r="RF9" s="483"/>
    </row>
    <row r="10" spans="1:474" ht="18" customHeight="1">
      <c r="A10" s="483"/>
      <c r="B10" s="108"/>
      <c r="C10" s="484" t="s">
        <v>502</v>
      </c>
      <c r="D10" s="108"/>
      <c r="E10" s="108">
        <f>SUM(F10:AJ10)</f>
        <v>-204692820.29447851</v>
      </c>
      <c r="F10" s="108"/>
      <c r="G10" s="108"/>
      <c r="H10" s="108">
        <f t="shared" si="3"/>
        <v>0</v>
      </c>
      <c r="I10" s="108">
        <f t="shared" si="4"/>
        <v>0</v>
      </c>
      <c r="J10" s="108">
        <f t="shared" si="5"/>
        <v>0</v>
      </c>
      <c r="K10" s="108">
        <f t="shared" si="6"/>
        <v>0</v>
      </c>
      <c r="L10" s="108">
        <f t="shared" si="7"/>
        <v>0</v>
      </c>
      <c r="M10" s="108">
        <f t="shared" si="8"/>
        <v>-13145410.477627056</v>
      </c>
      <c r="N10" s="108">
        <f t="shared" si="9"/>
        <v>-22534989.390217818</v>
      </c>
      <c r="O10" s="108">
        <f t="shared" si="10"/>
        <v>-22534989.390217822</v>
      </c>
      <c r="P10" s="108">
        <f t="shared" si="11"/>
        <v>-22534989.390217822</v>
      </c>
      <c r="Q10" s="108">
        <f t="shared" si="12"/>
        <v>-22534989.390217818</v>
      </c>
      <c r="R10" s="108">
        <f t="shared" si="13"/>
        <v>-22534989.390217822</v>
      </c>
      <c r="S10" s="108">
        <f t="shared" si="14"/>
        <v>-22534989.390217822</v>
      </c>
      <c r="T10" s="108">
        <f t="shared" si="15"/>
        <v>-22534989.390217822</v>
      </c>
      <c r="U10" s="108">
        <f t="shared" si="16"/>
        <v>-22534989.390217815</v>
      </c>
      <c r="V10" s="108">
        <f t="shared" si="17"/>
        <v>-11267494.6951089</v>
      </c>
      <c r="W10" s="108">
        <f t="shared" si="18"/>
        <v>0</v>
      </c>
      <c r="X10" s="108">
        <f t="shared" si="19"/>
        <v>0</v>
      </c>
      <c r="Y10" s="108">
        <f t="shared" si="20"/>
        <v>0</v>
      </c>
      <c r="Z10" s="108">
        <f t="shared" si="21"/>
        <v>0</v>
      </c>
      <c r="AA10" s="108">
        <f t="shared" si="22"/>
        <v>0</v>
      </c>
      <c r="AB10" s="108">
        <f t="shared" si="23"/>
        <v>0</v>
      </c>
      <c r="AC10" s="108">
        <f t="shared" si="24"/>
        <v>0</v>
      </c>
      <c r="AD10" s="108">
        <f t="shared" si="25"/>
        <v>0</v>
      </c>
      <c r="AE10" s="108">
        <f t="shared" si="26"/>
        <v>0</v>
      </c>
      <c r="AF10" s="108">
        <f t="shared" si="27"/>
        <v>0</v>
      </c>
      <c r="AG10" s="108">
        <f t="shared" si="28"/>
        <v>0</v>
      </c>
      <c r="AH10" s="108">
        <f t="shared" si="29"/>
        <v>0</v>
      </c>
      <c r="AI10" s="108">
        <f t="shared" si="30"/>
        <v>0</v>
      </c>
      <c r="AJ10" s="108">
        <f t="shared" si="31"/>
        <v>0</v>
      </c>
      <c r="AK10" s="108">
        <f t="shared" si="32"/>
        <v>0</v>
      </c>
      <c r="AL10" s="108">
        <f>SUMIF($B:$B,$C10,$OS:$OS)</f>
        <v>0</v>
      </c>
      <c r="AM10" s="108">
        <f>SUMIF($B:$B,$C10,$PF:$PF)</f>
        <v>0</v>
      </c>
      <c r="AN10" s="108">
        <f>SUMIF($B:$B,$C10,$PS:$PS)</f>
        <v>0</v>
      </c>
      <c r="AO10" s="108">
        <f>SUMIF($B:$B,$C10,$QF:$QF)</f>
        <v>0</v>
      </c>
      <c r="AP10" s="108">
        <f>SUMIF($B:$B,$C10,$QS:$QS)</f>
        <v>0</v>
      </c>
      <c r="AQ10" s="108">
        <f>SUMIF($B:$B,$C10,$RF:$RF)</f>
        <v>0</v>
      </c>
      <c r="AR10" s="483"/>
      <c r="AS10" s="483"/>
      <c r="AT10" s="483"/>
      <c r="AU10" s="483"/>
      <c r="AV10" s="483"/>
      <c r="AW10" s="483"/>
      <c r="AX10" s="483"/>
      <c r="AY10" s="483"/>
      <c r="AZ10" s="483"/>
      <c r="BA10" s="483"/>
      <c r="BB10" s="483"/>
      <c r="BC10" s="483"/>
      <c r="BD10" s="483"/>
      <c r="BE10" s="483"/>
      <c r="BF10" s="483"/>
      <c r="BG10" s="483"/>
      <c r="BH10" s="483"/>
      <c r="BI10" s="483"/>
      <c r="BJ10" s="483"/>
      <c r="BK10" s="483"/>
      <c r="BL10" s="483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  <c r="BZ10" s="483"/>
      <c r="CA10" s="483"/>
      <c r="CB10" s="483"/>
      <c r="CC10" s="483"/>
      <c r="CD10" s="483"/>
      <c r="CE10" s="483"/>
      <c r="CF10" s="483"/>
      <c r="CG10" s="483"/>
      <c r="CH10" s="483"/>
      <c r="CI10" s="483"/>
      <c r="CJ10" s="483"/>
      <c r="CK10" s="483"/>
      <c r="CL10" s="483"/>
      <c r="CM10" s="483"/>
      <c r="CN10" s="483"/>
      <c r="CO10" s="483"/>
      <c r="CP10" s="483"/>
      <c r="CQ10" s="483"/>
      <c r="CR10" s="483"/>
      <c r="CS10" s="483"/>
      <c r="CT10" s="483"/>
      <c r="CU10" s="483"/>
      <c r="CV10" s="483"/>
      <c r="CW10" s="483"/>
      <c r="CX10" s="483"/>
      <c r="CY10" s="483"/>
      <c r="CZ10" s="483"/>
      <c r="DA10" s="483"/>
      <c r="DB10" s="483"/>
      <c r="DC10" s="483"/>
      <c r="DD10" s="483"/>
      <c r="DE10" s="483"/>
      <c r="DF10" s="483"/>
      <c r="DG10" s="483"/>
      <c r="DH10" s="483"/>
      <c r="DI10" s="483"/>
      <c r="DJ10" s="483"/>
      <c r="DK10" s="483"/>
      <c r="DL10" s="483"/>
      <c r="DM10" s="483"/>
      <c r="DN10" s="483"/>
      <c r="DO10" s="483"/>
      <c r="DP10" s="483"/>
      <c r="DQ10" s="483"/>
      <c r="DR10" s="483"/>
      <c r="DS10" s="483"/>
      <c r="DT10" s="483"/>
      <c r="DU10" s="483"/>
      <c r="DV10" s="483"/>
      <c r="DW10" s="483"/>
      <c r="DX10" s="483"/>
      <c r="DY10" s="483"/>
      <c r="DZ10" s="483"/>
      <c r="EA10" s="483"/>
      <c r="EB10" s="483"/>
      <c r="EC10" s="483"/>
      <c r="ED10" s="483"/>
      <c r="EE10" s="483"/>
      <c r="EF10" s="483"/>
      <c r="EG10" s="483"/>
      <c r="EH10" s="483"/>
      <c r="EI10" s="483"/>
      <c r="EJ10" s="483"/>
      <c r="EK10" s="483"/>
      <c r="EL10" s="483"/>
      <c r="EM10" s="483"/>
      <c r="EN10" s="483"/>
      <c r="EO10" s="483"/>
      <c r="EP10" s="483"/>
      <c r="EQ10" s="483"/>
      <c r="ER10" s="483"/>
      <c r="ES10" s="483"/>
      <c r="ET10" s="483"/>
      <c r="EU10" s="483"/>
      <c r="EV10" s="483"/>
      <c r="EW10" s="483"/>
      <c r="EX10" s="483"/>
      <c r="EY10" s="483"/>
      <c r="EZ10" s="483"/>
      <c r="FA10" s="483"/>
      <c r="FB10" s="483"/>
      <c r="FC10" s="483"/>
      <c r="FD10" s="483"/>
      <c r="FE10" s="483"/>
      <c r="FF10" s="483"/>
      <c r="FG10" s="483"/>
      <c r="FH10" s="483"/>
      <c r="FI10" s="483"/>
      <c r="FJ10" s="483"/>
      <c r="FK10" s="483"/>
      <c r="FL10" s="483"/>
      <c r="FM10" s="483"/>
      <c r="FN10" s="483"/>
      <c r="FO10" s="483"/>
      <c r="FP10" s="483"/>
      <c r="FQ10" s="483"/>
      <c r="FR10" s="483"/>
      <c r="FS10" s="483"/>
      <c r="FT10" s="483"/>
      <c r="FU10" s="483"/>
      <c r="FV10" s="483"/>
      <c r="FW10" s="483"/>
      <c r="FX10" s="483"/>
      <c r="FY10" s="483"/>
      <c r="FZ10" s="483"/>
      <c r="GA10" s="483"/>
      <c r="GB10" s="483"/>
      <c r="GC10" s="483"/>
      <c r="GD10" s="483"/>
      <c r="GE10" s="483"/>
      <c r="GF10" s="483"/>
      <c r="GG10" s="483"/>
      <c r="GH10" s="483"/>
      <c r="GI10" s="483"/>
      <c r="GJ10" s="483"/>
      <c r="GK10" s="483"/>
      <c r="GL10" s="483"/>
      <c r="GM10" s="483"/>
      <c r="GN10" s="483"/>
      <c r="GO10" s="483"/>
      <c r="GP10" s="483"/>
      <c r="GQ10" s="483"/>
      <c r="GR10" s="483"/>
      <c r="GS10" s="483"/>
      <c r="GT10" s="483"/>
      <c r="GU10" s="483"/>
      <c r="GV10" s="483"/>
      <c r="GW10" s="483"/>
      <c r="GX10" s="483"/>
      <c r="GY10" s="483"/>
      <c r="GZ10" s="483"/>
      <c r="HA10" s="483"/>
      <c r="HB10" s="483"/>
      <c r="HC10" s="483"/>
      <c r="HD10" s="483"/>
      <c r="HE10" s="483"/>
      <c r="HF10" s="483"/>
      <c r="HG10" s="483"/>
      <c r="HH10" s="483"/>
      <c r="HI10" s="483"/>
      <c r="HJ10" s="483"/>
      <c r="HK10" s="483"/>
      <c r="HL10" s="483"/>
      <c r="HM10" s="483"/>
      <c r="HN10" s="483"/>
      <c r="HO10" s="483"/>
      <c r="HP10" s="483"/>
      <c r="HQ10" s="483"/>
      <c r="HR10" s="483"/>
      <c r="HS10" s="483"/>
      <c r="HT10" s="483"/>
      <c r="HU10" s="483"/>
      <c r="HV10" s="483"/>
      <c r="HW10" s="483"/>
      <c r="HX10" s="483"/>
      <c r="HY10" s="483"/>
      <c r="HZ10" s="483"/>
      <c r="IA10" s="483"/>
      <c r="IB10" s="483"/>
      <c r="IC10" s="483"/>
      <c r="ID10" s="483"/>
      <c r="IE10" s="483"/>
      <c r="IF10" s="483"/>
      <c r="IG10" s="483"/>
      <c r="IH10" s="483"/>
      <c r="II10" s="483"/>
      <c r="IJ10" s="483"/>
      <c r="IK10" s="483"/>
      <c r="IL10" s="483"/>
      <c r="IM10" s="483"/>
      <c r="IN10" s="483"/>
      <c r="IO10" s="483"/>
      <c r="IP10" s="483"/>
      <c r="IQ10" s="483"/>
      <c r="IR10" s="483"/>
      <c r="IS10" s="483"/>
      <c r="IT10" s="483"/>
      <c r="IU10" s="483"/>
      <c r="IV10" s="483"/>
      <c r="IW10" s="483"/>
      <c r="IX10" s="483"/>
      <c r="IY10" s="483"/>
      <c r="IZ10" s="483"/>
      <c r="JA10" s="483"/>
      <c r="JB10" s="483"/>
      <c r="JC10" s="483"/>
      <c r="JD10" s="483"/>
      <c r="JE10" s="483"/>
      <c r="JF10" s="483"/>
      <c r="JG10" s="483"/>
      <c r="JH10" s="483"/>
      <c r="JI10" s="483"/>
      <c r="JJ10" s="483"/>
      <c r="JK10" s="483"/>
      <c r="JL10" s="483"/>
      <c r="JM10" s="483"/>
      <c r="JN10" s="483"/>
      <c r="JO10" s="483"/>
      <c r="JP10" s="483"/>
      <c r="JQ10" s="483"/>
      <c r="JR10" s="483"/>
      <c r="JS10" s="483"/>
      <c r="JT10" s="483"/>
      <c r="JU10" s="483"/>
      <c r="JV10" s="483"/>
      <c r="JW10" s="483"/>
      <c r="JX10" s="483"/>
      <c r="JY10" s="483"/>
      <c r="JZ10" s="483"/>
      <c r="KA10" s="483"/>
      <c r="KB10" s="483"/>
      <c r="KC10" s="483"/>
      <c r="KD10" s="483"/>
      <c r="KE10" s="483"/>
      <c r="KF10" s="483"/>
      <c r="KG10" s="483"/>
      <c r="KH10" s="483"/>
      <c r="KI10" s="483"/>
      <c r="KJ10" s="483"/>
      <c r="KK10" s="483"/>
      <c r="KL10" s="483"/>
      <c r="KM10" s="483"/>
      <c r="KN10" s="483"/>
      <c r="KO10" s="483"/>
      <c r="KP10" s="483"/>
      <c r="KQ10" s="483"/>
      <c r="KR10" s="483"/>
      <c r="KS10" s="483"/>
      <c r="KT10" s="483"/>
      <c r="KU10" s="483"/>
      <c r="KV10" s="483"/>
      <c r="KW10" s="483"/>
      <c r="KX10" s="483"/>
      <c r="KY10" s="483"/>
      <c r="KZ10" s="483"/>
      <c r="LA10" s="483"/>
      <c r="LB10" s="483"/>
      <c r="LC10" s="483"/>
      <c r="LD10" s="483"/>
      <c r="LE10" s="483"/>
      <c r="LF10" s="483"/>
      <c r="LG10" s="483"/>
      <c r="LH10" s="483"/>
      <c r="LI10" s="483"/>
      <c r="LJ10" s="483"/>
      <c r="LK10" s="483"/>
      <c r="LL10" s="483"/>
      <c r="LM10" s="483"/>
      <c r="LN10" s="483"/>
      <c r="LO10" s="483"/>
      <c r="LP10" s="483"/>
      <c r="LQ10" s="483"/>
      <c r="LR10" s="483"/>
      <c r="LS10" s="483"/>
      <c r="LT10" s="483"/>
      <c r="LU10" s="483"/>
      <c r="LV10" s="483"/>
      <c r="LW10" s="483"/>
      <c r="LX10" s="483"/>
      <c r="LY10" s="483"/>
      <c r="LZ10" s="483"/>
      <c r="MA10" s="483"/>
      <c r="MB10" s="483"/>
      <c r="MC10" s="483"/>
      <c r="MD10" s="483"/>
      <c r="ME10" s="483"/>
      <c r="MF10" s="483"/>
      <c r="MG10" s="483"/>
      <c r="MH10" s="483"/>
      <c r="MI10" s="483"/>
      <c r="MJ10" s="483"/>
      <c r="MK10" s="483"/>
      <c r="ML10" s="483"/>
      <c r="MM10" s="483"/>
      <c r="MN10" s="483"/>
      <c r="MO10" s="483"/>
      <c r="MP10" s="483"/>
      <c r="MQ10" s="483"/>
      <c r="MR10" s="483"/>
      <c r="MS10" s="483"/>
      <c r="MT10" s="483"/>
      <c r="MU10" s="483"/>
      <c r="MV10" s="483"/>
      <c r="MW10" s="483"/>
      <c r="MX10" s="483"/>
      <c r="MY10" s="483"/>
      <c r="MZ10" s="483"/>
      <c r="NA10" s="483"/>
      <c r="NB10" s="483"/>
      <c r="NC10" s="483"/>
      <c r="ND10" s="483"/>
      <c r="NE10" s="483"/>
      <c r="NF10" s="483"/>
      <c r="NG10" s="483"/>
      <c r="NH10" s="483"/>
      <c r="NI10" s="483"/>
      <c r="NJ10" s="483"/>
      <c r="NK10" s="483"/>
      <c r="NL10" s="483"/>
      <c r="NM10" s="483"/>
      <c r="NN10" s="483"/>
      <c r="NO10" s="483"/>
      <c r="NP10" s="483"/>
      <c r="NQ10" s="483"/>
      <c r="NR10" s="483"/>
      <c r="NS10" s="483"/>
      <c r="NT10" s="483"/>
      <c r="NU10" s="483"/>
      <c r="NV10" s="483"/>
      <c r="NW10" s="483"/>
      <c r="NX10" s="483"/>
      <c r="NY10" s="483"/>
      <c r="NZ10" s="483"/>
      <c r="OA10" s="483"/>
      <c r="OB10" s="483"/>
      <c r="OC10" s="483"/>
      <c r="OD10" s="483"/>
      <c r="OE10" s="483"/>
      <c r="OF10" s="483"/>
      <c r="OG10" s="483"/>
      <c r="OH10" s="483"/>
      <c r="OI10" s="483"/>
      <c r="OJ10" s="483"/>
      <c r="OK10" s="483"/>
      <c r="OL10" s="483"/>
      <c r="OM10" s="483"/>
      <c r="ON10" s="483"/>
      <c r="OO10" s="483"/>
      <c r="OP10" s="483"/>
      <c r="OQ10" s="483"/>
      <c r="OR10" s="483"/>
      <c r="OS10" s="483"/>
      <c r="OT10" s="483"/>
      <c r="OU10" s="483"/>
      <c r="OV10" s="483"/>
      <c r="OW10" s="483"/>
      <c r="OX10" s="483"/>
      <c r="OY10" s="483"/>
      <c r="OZ10" s="483"/>
      <c r="PA10" s="483"/>
      <c r="PB10" s="483"/>
      <c r="PC10" s="483"/>
      <c r="PD10" s="483"/>
      <c r="PE10" s="483"/>
      <c r="PF10" s="483"/>
      <c r="PG10" s="483"/>
      <c r="PH10" s="483"/>
      <c r="PI10" s="483"/>
      <c r="PJ10" s="483"/>
      <c r="PK10" s="483"/>
      <c r="PL10" s="483"/>
      <c r="PM10" s="483"/>
      <c r="PN10" s="483"/>
      <c r="PO10" s="483"/>
      <c r="PP10" s="483"/>
      <c r="PQ10" s="483"/>
      <c r="PR10" s="483"/>
      <c r="PS10" s="483"/>
      <c r="PT10" s="483"/>
      <c r="PU10" s="483"/>
      <c r="PV10" s="483"/>
      <c r="PW10" s="483"/>
      <c r="PX10" s="483"/>
      <c r="PY10" s="483"/>
      <c r="PZ10" s="483"/>
      <c r="QA10" s="483"/>
      <c r="QB10" s="483"/>
      <c r="QC10" s="483"/>
      <c r="QD10" s="483"/>
      <c r="QE10" s="483"/>
      <c r="QF10" s="483"/>
      <c r="QG10" s="483"/>
      <c r="QH10" s="483"/>
      <c r="QI10" s="483"/>
      <c r="QJ10" s="483"/>
      <c r="QK10" s="483"/>
      <c r="QL10" s="483"/>
      <c r="QM10" s="483"/>
      <c r="QN10" s="483"/>
      <c r="QO10" s="483"/>
      <c r="QP10" s="483"/>
      <c r="QQ10" s="483"/>
      <c r="QR10" s="483"/>
      <c r="QS10" s="483"/>
      <c r="QT10" s="483"/>
      <c r="QU10" s="483"/>
      <c r="QV10" s="483"/>
      <c r="QW10" s="483"/>
      <c r="QX10" s="483"/>
      <c r="QY10" s="483"/>
      <c r="QZ10" s="483"/>
      <c r="RA10" s="483"/>
      <c r="RB10" s="483"/>
      <c r="RC10" s="483"/>
      <c r="RD10" s="483"/>
      <c r="RE10" s="483"/>
      <c r="RF10" s="483"/>
    </row>
    <row r="11" spans="1:474" ht="18" customHeight="1">
      <c r="A11" s="483"/>
      <c r="B11" s="108"/>
      <c r="C11" s="484" t="s">
        <v>503</v>
      </c>
      <c r="D11" s="108"/>
      <c r="E11" s="108">
        <f>SUM(F11:AJ11)</f>
        <v>-281907112.54202002</v>
      </c>
      <c r="F11" s="108"/>
      <c r="G11" s="108"/>
      <c r="H11" s="108">
        <f t="shared" si="3"/>
        <v>0</v>
      </c>
      <c r="I11" s="108">
        <f t="shared" si="4"/>
        <v>0</v>
      </c>
      <c r="J11" s="108">
        <f t="shared" si="5"/>
        <v>0</v>
      </c>
      <c r="K11" s="108">
        <f t="shared" si="6"/>
        <v>0</v>
      </c>
      <c r="L11" s="108">
        <f t="shared" si="7"/>
        <v>0</v>
      </c>
      <c r="M11" s="108">
        <f t="shared" si="8"/>
        <v>-21449292.059804052</v>
      </c>
      <c r="N11" s="108">
        <f t="shared" si="9"/>
        <v>-37725976.550029755</v>
      </c>
      <c r="O11" s="108">
        <f t="shared" si="10"/>
        <v>-35836941.877307035</v>
      </c>
      <c r="P11" s="108">
        <f t="shared" si="11"/>
        <v>-33947907.204584301</v>
      </c>
      <c r="Q11" s="108">
        <f t="shared" si="12"/>
        <v>-32058872.531861573</v>
      </c>
      <c r="R11" s="108">
        <f t="shared" si="13"/>
        <v>-30169837.859138846</v>
      </c>
      <c r="S11" s="108">
        <f t="shared" si="14"/>
        <v>-28280803.186416119</v>
      </c>
      <c r="T11" s="108">
        <f t="shared" si="15"/>
        <v>-26391768.513693396</v>
      </c>
      <c r="U11" s="108">
        <f t="shared" si="16"/>
        <v>-24502733.840970658</v>
      </c>
      <c r="V11" s="108">
        <f t="shared" si="17"/>
        <v>-11542978.918214299</v>
      </c>
      <c r="W11" s="108">
        <f t="shared" si="18"/>
        <v>0</v>
      </c>
      <c r="X11" s="108">
        <f t="shared" si="19"/>
        <v>0</v>
      </c>
      <c r="Y11" s="108">
        <f t="shared" si="20"/>
        <v>0</v>
      </c>
      <c r="Z11" s="108">
        <f t="shared" si="21"/>
        <v>0</v>
      </c>
      <c r="AA11" s="108">
        <f t="shared" si="22"/>
        <v>0</v>
      </c>
      <c r="AB11" s="108">
        <f t="shared" si="23"/>
        <v>0</v>
      </c>
      <c r="AC11" s="108">
        <f t="shared" si="24"/>
        <v>0</v>
      </c>
      <c r="AD11" s="108">
        <f t="shared" si="25"/>
        <v>0</v>
      </c>
      <c r="AE11" s="108">
        <f t="shared" si="26"/>
        <v>0</v>
      </c>
      <c r="AF11" s="108">
        <f t="shared" si="27"/>
        <v>0</v>
      </c>
      <c r="AG11" s="108">
        <f t="shared" si="28"/>
        <v>0</v>
      </c>
      <c r="AH11" s="108">
        <f t="shared" si="29"/>
        <v>0</v>
      </c>
      <c r="AI11" s="108">
        <f t="shared" si="30"/>
        <v>0</v>
      </c>
      <c r="AJ11" s="108">
        <f t="shared" si="31"/>
        <v>0</v>
      </c>
      <c r="AK11" s="108">
        <f t="shared" si="32"/>
        <v>0</v>
      </c>
      <c r="AL11" s="108">
        <f>SUMIF($B:$B,$C11,$OS:$OS)</f>
        <v>0</v>
      </c>
      <c r="AM11" s="108">
        <f>SUMIF($B:$B,$C11,$PF:$PF)</f>
        <v>0</v>
      </c>
      <c r="AN11" s="108">
        <f>SUMIF($B:$B,$C11,$PS:$PS)</f>
        <v>0</v>
      </c>
      <c r="AO11" s="108">
        <f>SUMIF($B:$B,$C11,$QF:$QF)</f>
        <v>0</v>
      </c>
      <c r="AP11" s="108">
        <f>SUMIF($B:$B,$C11,$QS:$QS)</f>
        <v>0</v>
      </c>
      <c r="AQ11" s="108">
        <f>SUMIF($B:$B,$C11,$RF:$RF)</f>
        <v>0</v>
      </c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483"/>
      <c r="DH11" s="483"/>
      <c r="DI11" s="483"/>
      <c r="DJ11" s="483"/>
      <c r="DK11" s="483"/>
      <c r="DL11" s="483"/>
      <c r="DM11" s="483"/>
      <c r="DN11" s="483"/>
      <c r="DO11" s="483"/>
      <c r="DP11" s="483"/>
      <c r="DQ11" s="483"/>
      <c r="DR11" s="483"/>
      <c r="DS11" s="483"/>
      <c r="DT11" s="483"/>
      <c r="DU11" s="483"/>
      <c r="DV11" s="483"/>
      <c r="DW11" s="483"/>
      <c r="DX11" s="483"/>
      <c r="DY11" s="483"/>
      <c r="DZ11" s="483"/>
      <c r="EA11" s="483"/>
      <c r="EB11" s="483"/>
      <c r="EC11" s="483"/>
      <c r="ED11" s="483"/>
      <c r="EE11" s="483"/>
      <c r="EF11" s="483"/>
      <c r="EG11" s="483"/>
      <c r="EH11" s="483"/>
      <c r="EI11" s="483"/>
      <c r="EJ11" s="483"/>
      <c r="EK11" s="483"/>
      <c r="EL11" s="483"/>
      <c r="EM11" s="483"/>
      <c r="EN11" s="483"/>
      <c r="EO11" s="483"/>
      <c r="EP11" s="483"/>
      <c r="EQ11" s="483"/>
      <c r="ER11" s="483"/>
      <c r="ES11" s="483"/>
      <c r="ET11" s="483"/>
      <c r="EU11" s="483"/>
      <c r="EV11" s="483"/>
      <c r="EW11" s="483"/>
      <c r="EX11" s="483"/>
      <c r="EY11" s="483"/>
      <c r="EZ11" s="483"/>
      <c r="FA11" s="483"/>
      <c r="FB11" s="483"/>
      <c r="FC11" s="483"/>
      <c r="FD11" s="483"/>
      <c r="FE11" s="483"/>
      <c r="FF11" s="483"/>
      <c r="FG11" s="483"/>
      <c r="FH11" s="483"/>
      <c r="FI11" s="483"/>
      <c r="FJ11" s="483"/>
      <c r="FK11" s="483"/>
      <c r="FL11" s="483"/>
      <c r="FM11" s="483"/>
      <c r="FN11" s="483"/>
      <c r="FO11" s="483"/>
      <c r="FP11" s="483"/>
      <c r="FQ11" s="483"/>
      <c r="FR11" s="483"/>
      <c r="FS11" s="483"/>
      <c r="FT11" s="483"/>
      <c r="FU11" s="483"/>
      <c r="FV11" s="483"/>
      <c r="FW11" s="483"/>
      <c r="FX11" s="483"/>
      <c r="FY11" s="483"/>
      <c r="FZ11" s="483"/>
      <c r="GA11" s="483"/>
      <c r="GB11" s="483"/>
      <c r="GC11" s="483"/>
      <c r="GD11" s="483"/>
      <c r="GE11" s="483"/>
      <c r="GF11" s="483"/>
      <c r="GG11" s="483"/>
      <c r="GH11" s="483"/>
      <c r="GI11" s="483"/>
      <c r="GJ11" s="483"/>
      <c r="GK11" s="483"/>
      <c r="GL11" s="483"/>
      <c r="GM11" s="483"/>
      <c r="GN11" s="483"/>
      <c r="GO11" s="483"/>
      <c r="GP11" s="483"/>
      <c r="GQ11" s="483"/>
      <c r="GR11" s="483"/>
      <c r="GS11" s="483"/>
      <c r="GT11" s="483"/>
      <c r="GU11" s="483"/>
      <c r="GV11" s="483"/>
      <c r="GW11" s="483"/>
      <c r="GX11" s="483"/>
      <c r="GY11" s="483"/>
      <c r="GZ11" s="483"/>
      <c r="HA11" s="483"/>
      <c r="HB11" s="483"/>
      <c r="HC11" s="483"/>
      <c r="HD11" s="483"/>
      <c r="HE11" s="483"/>
      <c r="HF11" s="483"/>
      <c r="HG11" s="483"/>
      <c r="HH11" s="483"/>
      <c r="HI11" s="483"/>
      <c r="HJ11" s="483"/>
      <c r="HK11" s="483"/>
      <c r="HL11" s="483"/>
      <c r="HM11" s="483"/>
      <c r="HN11" s="483"/>
      <c r="HO11" s="483"/>
      <c r="HP11" s="483"/>
      <c r="HQ11" s="483"/>
      <c r="HR11" s="483"/>
      <c r="HS11" s="483"/>
      <c r="HT11" s="483"/>
      <c r="HU11" s="483"/>
      <c r="HV11" s="483"/>
      <c r="HW11" s="483"/>
      <c r="HX11" s="483"/>
      <c r="HY11" s="483"/>
      <c r="HZ11" s="483"/>
      <c r="IA11" s="483"/>
      <c r="IB11" s="483"/>
      <c r="IC11" s="483"/>
      <c r="ID11" s="483"/>
      <c r="IE11" s="483"/>
      <c r="IF11" s="483"/>
      <c r="IG11" s="483"/>
      <c r="IH11" s="483"/>
      <c r="II11" s="483"/>
      <c r="IJ11" s="483"/>
      <c r="IK11" s="483"/>
      <c r="IL11" s="483"/>
      <c r="IM11" s="483"/>
      <c r="IN11" s="483"/>
      <c r="IO11" s="483"/>
      <c r="IP11" s="483"/>
      <c r="IQ11" s="483"/>
      <c r="IR11" s="483"/>
      <c r="IS11" s="483"/>
      <c r="IT11" s="483"/>
      <c r="IU11" s="483"/>
      <c r="IV11" s="483"/>
      <c r="IW11" s="483"/>
      <c r="IX11" s="483"/>
      <c r="IY11" s="483"/>
      <c r="IZ11" s="483"/>
      <c r="JA11" s="483"/>
      <c r="JB11" s="483"/>
      <c r="JC11" s="483"/>
      <c r="JD11" s="483"/>
      <c r="JE11" s="483"/>
      <c r="JF11" s="483"/>
      <c r="JG11" s="483"/>
      <c r="JH11" s="483"/>
      <c r="JI11" s="483"/>
      <c r="JJ11" s="483"/>
      <c r="JK11" s="483"/>
      <c r="JL11" s="483"/>
      <c r="JM11" s="483"/>
      <c r="JN11" s="483"/>
      <c r="JO11" s="483"/>
      <c r="JP11" s="483"/>
      <c r="JQ11" s="483"/>
      <c r="JR11" s="483"/>
      <c r="JS11" s="483"/>
      <c r="JT11" s="483"/>
      <c r="JU11" s="483"/>
      <c r="JV11" s="483"/>
      <c r="JW11" s="483"/>
      <c r="JX11" s="483"/>
      <c r="JY11" s="483"/>
      <c r="JZ11" s="483"/>
      <c r="KA11" s="483"/>
      <c r="KB11" s="483"/>
      <c r="KC11" s="483"/>
      <c r="KD11" s="483"/>
      <c r="KE11" s="483"/>
      <c r="KF11" s="483"/>
      <c r="KG11" s="483"/>
      <c r="KH11" s="483"/>
      <c r="KI11" s="483"/>
      <c r="KJ11" s="483"/>
      <c r="KK11" s="483"/>
      <c r="KL11" s="483"/>
      <c r="KM11" s="483"/>
      <c r="KN11" s="483"/>
      <c r="KO11" s="483"/>
      <c r="KP11" s="483"/>
      <c r="KQ11" s="483"/>
      <c r="KR11" s="483"/>
      <c r="KS11" s="483"/>
      <c r="KT11" s="483"/>
      <c r="KU11" s="483"/>
      <c r="KV11" s="483"/>
      <c r="KW11" s="483"/>
      <c r="KX11" s="483"/>
      <c r="KY11" s="483"/>
      <c r="KZ11" s="483"/>
      <c r="LA11" s="483"/>
      <c r="LB11" s="483"/>
      <c r="LC11" s="483"/>
      <c r="LD11" s="483"/>
      <c r="LE11" s="483"/>
      <c r="LF11" s="483"/>
      <c r="LG11" s="483"/>
      <c r="LH11" s="483"/>
      <c r="LI11" s="483"/>
      <c r="LJ11" s="483"/>
      <c r="LK11" s="483"/>
      <c r="LL11" s="483"/>
      <c r="LM11" s="483"/>
      <c r="LN11" s="483"/>
      <c r="LO11" s="483"/>
      <c r="LP11" s="483"/>
      <c r="LQ11" s="483"/>
      <c r="LR11" s="483"/>
      <c r="LS11" s="483"/>
      <c r="LT11" s="483"/>
      <c r="LU11" s="483"/>
      <c r="LV11" s="483"/>
      <c r="LW11" s="483"/>
      <c r="LX11" s="483"/>
      <c r="LY11" s="483"/>
      <c r="LZ11" s="483"/>
      <c r="MA11" s="483"/>
      <c r="MB11" s="483"/>
      <c r="MC11" s="483"/>
      <c r="MD11" s="483"/>
      <c r="ME11" s="483"/>
      <c r="MF11" s="483"/>
      <c r="MG11" s="483"/>
      <c r="MH11" s="483"/>
      <c r="MI11" s="483"/>
      <c r="MJ11" s="483"/>
      <c r="MK11" s="483"/>
      <c r="ML11" s="483"/>
      <c r="MM11" s="483"/>
      <c r="MN11" s="483"/>
      <c r="MO11" s="483"/>
      <c r="MP11" s="483"/>
      <c r="MQ11" s="483"/>
      <c r="MR11" s="483"/>
      <c r="MS11" s="483"/>
      <c r="MT11" s="483"/>
      <c r="MU11" s="483"/>
      <c r="MV11" s="483"/>
      <c r="MW11" s="483"/>
      <c r="MX11" s="483"/>
      <c r="MY11" s="483"/>
      <c r="MZ11" s="483"/>
      <c r="NA11" s="483"/>
      <c r="NB11" s="483"/>
      <c r="NC11" s="483"/>
      <c r="ND11" s="483"/>
      <c r="NE11" s="483"/>
      <c r="NF11" s="483"/>
      <c r="NG11" s="483"/>
      <c r="NH11" s="483"/>
      <c r="NI11" s="483"/>
      <c r="NJ11" s="483"/>
      <c r="NK11" s="483"/>
      <c r="NL11" s="483"/>
      <c r="NM11" s="483"/>
      <c r="NN11" s="483"/>
      <c r="NO11" s="483"/>
      <c r="NP11" s="483"/>
      <c r="NQ11" s="483"/>
      <c r="NR11" s="483"/>
      <c r="NS11" s="483"/>
      <c r="NT11" s="483"/>
      <c r="NU11" s="483"/>
      <c r="NV11" s="483"/>
      <c r="NW11" s="483"/>
      <c r="NX11" s="483"/>
      <c r="NY11" s="483"/>
      <c r="NZ11" s="483"/>
      <c r="OA11" s="483"/>
      <c r="OB11" s="483"/>
      <c r="OC11" s="483"/>
      <c r="OD11" s="483"/>
      <c r="OE11" s="483"/>
      <c r="OF11" s="483"/>
      <c r="OG11" s="483"/>
      <c r="OH11" s="483"/>
      <c r="OI11" s="483"/>
      <c r="OJ11" s="483"/>
      <c r="OK11" s="483"/>
      <c r="OL11" s="483"/>
      <c r="OM11" s="483"/>
      <c r="ON11" s="483"/>
      <c r="OO11" s="483"/>
      <c r="OP11" s="483"/>
      <c r="OQ11" s="483"/>
      <c r="OR11" s="483"/>
      <c r="OS11" s="483"/>
      <c r="OT11" s="483"/>
      <c r="OU11" s="483"/>
      <c r="OV11" s="483"/>
      <c r="OW11" s="483"/>
      <c r="OX11" s="483"/>
      <c r="OY11" s="483"/>
      <c r="OZ11" s="483"/>
      <c r="PA11" s="483"/>
      <c r="PB11" s="483"/>
      <c r="PC11" s="483"/>
      <c r="PD11" s="483"/>
      <c r="PE11" s="483"/>
      <c r="PF11" s="483"/>
      <c r="PG11" s="483"/>
      <c r="PH11" s="483"/>
      <c r="PI11" s="483"/>
      <c r="PJ11" s="483"/>
      <c r="PK11" s="483"/>
      <c r="PL11" s="483"/>
      <c r="PM11" s="483"/>
      <c r="PN11" s="483"/>
      <c r="PO11" s="483"/>
      <c r="PP11" s="483"/>
      <c r="PQ11" s="483"/>
      <c r="PR11" s="483"/>
      <c r="PS11" s="483"/>
      <c r="PT11" s="483"/>
      <c r="PU11" s="483"/>
      <c r="PV11" s="483"/>
      <c r="PW11" s="483"/>
      <c r="PX11" s="483"/>
      <c r="PY11" s="483"/>
      <c r="PZ11" s="483"/>
      <c r="QA11" s="483"/>
      <c r="QB11" s="483"/>
      <c r="QC11" s="483"/>
      <c r="QD11" s="483"/>
      <c r="QE11" s="483"/>
      <c r="QF11" s="483"/>
      <c r="QG11" s="483"/>
      <c r="QH11" s="483"/>
      <c r="QI11" s="483"/>
      <c r="QJ11" s="483"/>
      <c r="QK11" s="483"/>
      <c r="QL11" s="483"/>
      <c r="QM11" s="483"/>
      <c r="QN11" s="483"/>
      <c r="QO11" s="483"/>
      <c r="QP11" s="483"/>
      <c r="QQ11" s="483"/>
      <c r="QR11" s="483"/>
      <c r="QS11" s="483"/>
      <c r="QT11" s="483"/>
      <c r="QU11" s="483"/>
      <c r="QV11" s="483"/>
      <c r="QW11" s="483"/>
      <c r="QX11" s="483"/>
      <c r="QY11" s="483"/>
      <c r="QZ11" s="483"/>
      <c r="RA11" s="483"/>
      <c r="RB11" s="483"/>
      <c r="RC11" s="483"/>
      <c r="RD11" s="483"/>
      <c r="RE11" s="483"/>
      <c r="RF11" s="483"/>
    </row>
    <row r="12" spans="1:474" ht="18" customHeight="1">
      <c r="A12" s="485"/>
      <c r="B12" s="486"/>
      <c r="C12" s="487" t="s">
        <v>504</v>
      </c>
      <c r="D12" s="488"/>
      <c r="E12" s="488">
        <f>E6 + E7 + E8 + E11</f>
        <v>0</v>
      </c>
      <c r="F12" s="488"/>
      <c r="G12" s="488"/>
      <c r="H12" s="488">
        <f t="shared" si="3"/>
        <v>0</v>
      </c>
      <c r="I12" s="488">
        <f t="shared" si="4"/>
        <v>0</v>
      </c>
      <c r="J12" s="488">
        <f t="shared" si="5"/>
        <v>114377401.32988743</v>
      </c>
      <c r="K12" s="488">
        <f t="shared" si="6"/>
        <v>180586061.17448205</v>
      </c>
      <c r="L12" s="488">
        <f t="shared" si="7"/>
        <v>196319368.5054138</v>
      </c>
      <c r="M12" s="488">
        <f t="shared" si="8"/>
        <v>191547409.81685141</v>
      </c>
      <c r="N12" s="488">
        <f t="shared" si="9"/>
        <v>169012420.4266336</v>
      </c>
      <c r="O12" s="488">
        <f t="shared" si="10"/>
        <v>146477431.03641579</v>
      </c>
      <c r="P12" s="488">
        <f t="shared" si="11"/>
        <v>123942441.64619797</v>
      </c>
      <c r="Q12" s="488">
        <f t="shared" si="12"/>
        <v>101407452.25598016</v>
      </c>
      <c r="R12" s="488">
        <f t="shared" si="13"/>
        <v>78872462.865762353</v>
      </c>
      <c r="S12" s="488">
        <f t="shared" si="14"/>
        <v>56337473.475544542</v>
      </c>
      <c r="T12" s="488">
        <f t="shared" si="15"/>
        <v>33802484.085326716</v>
      </c>
      <c r="U12" s="488">
        <f t="shared" si="16"/>
        <v>11267494.695108898</v>
      </c>
      <c r="V12" s="488">
        <f t="shared" si="17"/>
        <v>0</v>
      </c>
      <c r="W12" s="488">
        <f t="shared" si="18"/>
        <v>0</v>
      </c>
      <c r="X12" s="488">
        <f t="shared" si="19"/>
        <v>0</v>
      </c>
      <c r="Y12" s="488">
        <f t="shared" si="20"/>
        <v>0</v>
      </c>
      <c r="Z12" s="488">
        <f t="shared" si="21"/>
        <v>0</v>
      </c>
      <c r="AA12" s="488">
        <f t="shared" si="22"/>
        <v>0</v>
      </c>
      <c r="AB12" s="488">
        <f t="shared" si="23"/>
        <v>0</v>
      </c>
      <c r="AC12" s="488">
        <f t="shared" si="24"/>
        <v>0</v>
      </c>
      <c r="AD12" s="488">
        <f t="shared" si="25"/>
        <v>0</v>
      </c>
      <c r="AE12" s="488">
        <f t="shared" si="26"/>
        <v>0</v>
      </c>
      <c r="AF12" s="488">
        <f t="shared" si="27"/>
        <v>0</v>
      </c>
      <c r="AG12" s="488">
        <f t="shared" si="28"/>
        <v>0</v>
      </c>
      <c r="AH12" s="488">
        <f t="shared" si="29"/>
        <v>0</v>
      </c>
      <c r="AI12" s="488">
        <f t="shared" si="30"/>
        <v>0</v>
      </c>
      <c r="AJ12" s="488">
        <f t="shared" si="31"/>
        <v>0</v>
      </c>
      <c r="AK12" s="488">
        <f t="shared" si="32"/>
        <v>0</v>
      </c>
      <c r="AL12" s="488">
        <f>SUMIF($B:$B,$C12,$OS:$OS)</f>
        <v>0</v>
      </c>
      <c r="AM12" s="488">
        <f>SUMIF($B:$B,$C12,$OS:$OS)</f>
        <v>0</v>
      </c>
      <c r="AN12" s="488">
        <f>SUMIF($B:$B,$C12,$OS:$OS)</f>
        <v>0</v>
      </c>
      <c r="AO12" s="488">
        <f>SUMIF($B:$B,$C12,$OS:$OS)</f>
        <v>0</v>
      </c>
      <c r="AP12" s="488">
        <f>SUMIF($B:$B,$C12,$OS:$OS)</f>
        <v>0</v>
      </c>
      <c r="AQ12" s="488">
        <f>SUMIF($B:$B,$C12,$OS:$OS)</f>
        <v>0</v>
      </c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5"/>
      <c r="DF12" s="485"/>
      <c r="DG12" s="485"/>
      <c r="DH12" s="485"/>
      <c r="DI12" s="485"/>
      <c r="DJ12" s="485"/>
      <c r="DK12" s="485"/>
      <c r="DL12" s="485"/>
      <c r="DM12" s="485"/>
      <c r="DN12" s="485"/>
      <c r="DO12" s="485"/>
      <c r="DP12" s="485"/>
      <c r="DQ12" s="485"/>
      <c r="DR12" s="485"/>
      <c r="DS12" s="485"/>
      <c r="DT12" s="485"/>
      <c r="DU12" s="485"/>
      <c r="DV12" s="485"/>
      <c r="DW12" s="485"/>
      <c r="DX12" s="485"/>
      <c r="DY12" s="485"/>
      <c r="DZ12" s="485"/>
      <c r="EA12" s="485"/>
      <c r="EB12" s="485"/>
      <c r="EC12" s="485"/>
      <c r="ED12" s="485"/>
      <c r="EE12" s="485"/>
      <c r="EF12" s="485"/>
      <c r="EG12" s="485"/>
      <c r="EH12" s="485"/>
      <c r="EI12" s="485"/>
      <c r="EJ12" s="485"/>
      <c r="EK12" s="485"/>
      <c r="EL12" s="485"/>
      <c r="EM12" s="485"/>
      <c r="EN12" s="485"/>
      <c r="EO12" s="485"/>
      <c r="EP12" s="485"/>
      <c r="EQ12" s="485"/>
      <c r="ER12" s="485"/>
      <c r="ES12" s="485"/>
      <c r="ET12" s="485"/>
      <c r="EU12" s="485"/>
      <c r="EV12" s="485"/>
      <c r="EW12" s="485"/>
      <c r="EX12" s="485"/>
      <c r="EY12" s="485"/>
      <c r="EZ12" s="485"/>
      <c r="FA12" s="485"/>
      <c r="FB12" s="485"/>
      <c r="FC12" s="485"/>
      <c r="FD12" s="485"/>
      <c r="FE12" s="485"/>
      <c r="FF12" s="485"/>
      <c r="FG12" s="485"/>
      <c r="FH12" s="485"/>
      <c r="FI12" s="485"/>
      <c r="FJ12" s="485"/>
      <c r="FK12" s="485"/>
      <c r="FL12" s="485"/>
      <c r="FM12" s="485"/>
      <c r="FN12" s="485"/>
      <c r="FO12" s="485"/>
      <c r="FP12" s="485"/>
      <c r="FQ12" s="485"/>
      <c r="FR12" s="485"/>
      <c r="FS12" s="485"/>
      <c r="FT12" s="485"/>
      <c r="FU12" s="485"/>
      <c r="FV12" s="485"/>
      <c r="FW12" s="485"/>
      <c r="FX12" s="485"/>
      <c r="FY12" s="485"/>
      <c r="FZ12" s="485"/>
      <c r="GA12" s="485"/>
      <c r="GB12" s="485"/>
      <c r="GC12" s="485"/>
      <c r="GD12" s="485"/>
      <c r="GE12" s="485"/>
      <c r="GF12" s="485"/>
      <c r="GG12" s="485"/>
      <c r="GH12" s="485"/>
      <c r="GI12" s="485"/>
      <c r="GJ12" s="485"/>
      <c r="GK12" s="485"/>
      <c r="GL12" s="485"/>
      <c r="GM12" s="485"/>
      <c r="GN12" s="485"/>
      <c r="GO12" s="485"/>
      <c r="GP12" s="485"/>
      <c r="GQ12" s="485"/>
      <c r="GR12" s="485"/>
      <c r="GS12" s="485"/>
      <c r="GT12" s="485"/>
      <c r="GU12" s="485"/>
      <c r="GV12" s="485"/>
      <c r="GW12" s="485"/>
      <c r="GX12" s="485"/>
      <c r="GY12" s="485"/>
      <c r="GZ12" s="485"/>
      <c r="HA12" s="485"/>
      <c r="HB12" s="485"/>
      <c r="HC12" s="485"/>
      <c r="HD12" s="485"/>
      <c r="HE12" s="485"/>
      <c r="HF12" s="485"/>
      <c r="HG12" s="485"/>
      <c r="HH12" s="485"/>
      <c r="HI12" s="485"/>
      <c r="HJ12" s="485"/>
      <c r="HK12" s="485"/>
      <c r="HL12" s="485"/>
      <c r="HM12" s="485"/>
      <c r="HN12" s="485"/>
      <c r="HO12" s="485"/>
      <c r="HP12" s="485"/>
      <c r="HQ12" s="485"/>
      <c r="HR12" s="485"/>
      <c r="HS12" s="485"/>
      <c r="HT12" s="485"/>
      <c r="HU12" s="485"/>
      <c r="HV12" s="485"/>
      <c r="HW12" s="485"/>
      <c r="HX12" s="485"/>
      <c r="HY12" s="485"/>
      <c r="HZ12" s="485"/>
      <c r="IA12" s="485"/>
      <c r="IB12" s="485"/>
      <c r="IC12" s="485"/>
      <c r="ID12" s="485"/>
      <c r="IE12" s="485"/>
      <c r="IF12" s="485"/>
      <c r="IG12" s="485"/>
      <c r="IH12" s="485"/>
      <c r="II12" s="485"/>
      <c r="IJ12" s="485"/>
      <c r="IK12" s="485"/>
      <c r="IL12" s="485"/>
      <c r="IM12" s="485"/>
      <c r="IN12" s="485"/>
      <c r="IO12" s="485"/>
      <c r="IP12" s="485"/>
      <c r="IQ12" s="485"/>
      <c r="IR12" s="485"/>
      <c r="IS12" s="485"/>
      <c r="IT12" s="485"/>
      <c r="IU12" s="485"/>
      <c r="IV12" s="485"/>
      <c r="IW12" s="485"/>
      <c r="IX12" s="485"/>
      <c r="IY12" s="485"/>
      <c r="IZ12" s="485"/>
      <c r="JA12" s="485"/>
      <c r="JB12" s="485"/>
      <c r="JC12" s="485"/>
      <c r="JD12" s="485"/>
      <c r="JE12" s="485"/>
      <c r="JF12" s="485"/>
      <c r="JG12" s="485"/>
      <c r="JH12" s="485"/>
      <c r="JI12" s="485"/>
      <c r="JJ12" s="485"/>
      <c r="JK12" s="485"/>
      <c r="JL12" s="485"/>
      <c r="JM12" s="485"/>
      <c r="JN12" s="485"/>
      <c r="JO12" s="485"/>
      <c r="JP12" s="485"/>
      <c r="JQ12" s="485"/>
      <c r="JR12" s="485"/>
      <c r="JS12" s="485"/>
      <c r="JT12" s="485"/>
      <c r="JU12" s="485"/>
      <c r="JV12" s="485"/>
      <c r="JW12" s="485"/>
      <c r="JX12" s="485"/>
      <c r="JY12" s="485"/>
      <c r="JZ12" s="485"/>
      <c r="KA12" s="485"/>
      <c r="KB12" s="485"/>
      <c r="KC12" s="485"/>
      <c r="KD12" s="485"/>
      <c r="KE12" s="485"/>
      <c r="KF12" s="485"/>
      <c r="KG12" s="485"/>
      <c r="KH12" s="485"/>
      <c r="KI12" s="485"/>
      <c r="KJ12" s="485"/>
      <c r="KK12" s="485"/>
      <c r="KL12" s="485"/>
      <c r="KM12" s="485"/>
      <c r="KN12" s="485"/>
      <c r="KO12" s="485"/>
      <c r="KP12" s="485"/>
      <c r="KQ12" s="485"/>
      <c r="KR12" s="485"/>
      <c r="KS12" s="485"/>
      <c r="KT12" s="485"/>
      <c r="KU12" s="485"/>
      <c r="KV12" s="485"/>
      <c r="KW12" s="485"/>
      <c r="KX12" s="485"/>
      <c r="KY12" s="485"/>
      <c r="KZ12" s="485"/>
      <c r="LA12" s="485"/>
      <c r="LB12" s="485"/>
      <c r="LC12" s="485"/>
      <c r="LD12" s="485"/>
      <c r="LE12" s="485"/>
      <c r="LF12" s="485"/>
      <c r="LG12" s="485"/>
      <c r="LH12" s="485"/>
      <c r="LI12" s="485"/>
      <c r="LJ12" s="485"/>
      <c r="LK12" s="485"/>
      <c r="LL12" s="485"/>
      <c r="LM12" s="485"/>
      <c r="LN12" s="485"/>
      <c r="LO12" s="485"/>
      <c r="LP12" s="485"/>
      <c r="LQ12" s="485"/>
      <c r="LR12" s="485"/>
      <c r="LS12" s="485"/>
      <c r="LT12" s="485"/>
      <c r="LU12" s="485"/>
      <c r="LV12" s="485"/>
      <c r="LW12" s="485"/>
      <c r="LX12" s="485"/>
      <c r="LY12" s="485"/>
      <c r="LZ12" s="485"/>
      <c r="MA12" s="485"/>
      <c r="MB12" s="485"/>
      <c r="MC12" s="485"/>
      <c r="MD12" s="485"/>
      <c r="ME12" s="485"/>
      <c r="MF12" s="485"/>
      <c r="MG12" s="485"/>
      <c r="MH12" s="485"/>
      <c r="MI12" s="485"/>
      <c r="MJ12" s="485"/>
      <c r="MK12" s="485"/>
      <c r="ML12" s="485"/>
      <c r="MM12" s="485"/>
      <c r="MN12" s="485"/>
      <c r="MO12" s="485"/>
      <c r="MP12" s="485"/>
      <c r="MQ12" s="485"/>
      <c r="MR12" s="485"/>
      <c r="MS12" s="485"/>
      <c r="MT12" s="485"/>
      <c r="MU12" s="485"/>
      <c r="MV12" s="485"/>
      <c r="MW12" s="485"/>
      <c r="MX12" s="485"/>
      <c r="MY12" s="485"/>
      <c r="MZ12" s="485"/>
      <c r="NA12" s="485"/>
      <c r="NB12" s="485"/>
      <c r="NC12" s="485"/>
      <c r="ND12" s="485"/>
      <c r="NE12" s="485"/>
      <c r="NF12" s="485"/>
      <c r="NG12" s="485"/>
      <c r="NH12" s="485"/>
      <c r="NI12" s="485"/>
      <c r="NJ12" s="485"/>
      <c r="NK12" s="485"/>
      <c r="NL12" s="485"/>
      <c r="NM12" s="485"/>
      <c r="NN12" s="485"/>
      <c r="NO12" s="485"/>
      <c r="NP12" s="485"/>
      <c r="NQ12" s="485"/>
      <c r="NR12" s="485"/>
      <c r="NS12" s="485"/>
      <c r="NT12" s="485"/>
      <c r="NU12" s="485"/>
      <c r="NV12" s="485"/>
      <c r="NW12" s="485"/>
      <c r="NX12" s="485"/>
      <c r="NY12" s="485"/>
      <c r="NZ12" s="485"/>
      <c r="OA12" s="485"/>
      <c r="OB12" s="485"/>
      <c r="OC12" s="485"/>
      <c r="OD12" s="485"/>
      <c r="OE12" s="485"/>
      <c r="OF12" s="485"/>
      <c r="OG12" s="485"/>
      <c r="OH12" s="485"/>
      <c r="OI12" s="485"/>
      <c r="OJ12" s="485"/>
      <c r="OK12" s="485"/>
      <c r="OL12" s="485"/>
      <c r="OM12" s="485"/>
      <c r="ON12" s="485"/>
      <c r="OO12" s="485"/>
      <c r="OP12" s="485"/>
      <c r="OQ12" s="485"/>
      <c r="OR12" s="485"/>
      <c r="OS12" s="485"/>
      <c r="OT12" s="485"/>
      <c r="OU12" s="485"/>
      <c r="OV12" s="485"/>
      <c r="OW12" s="485"/>
      <c r="OX12" s="485"/>
      <c r="OY12" s="485"/>
      <c r="OZ12" s="485"/>
      <c r="PA12" s="485"/>
      <c r="PB12" s="485"/>
      <c r="PC12" s="485"/>
      <c r="PD12" s="485"/>
      <c r="PE12" s="485"/>
      <c r="PF12" s="485"/>
      <c r="PG12" s="485"/>
      <c r="PH12" s="485"/>
      <c r="PI12" s="485"/>
      <c r="PJ12" s="485"/>
      <c r="PK12" s="485"/>
      <c r="PL12" s="485"/>
      <c r="PM12" s="485"/>
      <c r="PN12" s="485"/>
      <c r="PO12" s="485"/>
      <c r="PP12" s="485"/>
      <c r="PQ12" s="485"/>
      <c r="PR12" s="485"/>
      <c r="PS12" s="485"/>
      <c r="PT12" s="485"/>
      <c r="PU12" s="485"/>
      <c r="PV12" s="485"/>
      <c r="PW12" s="485"/>
      <c r="PX12" s="485"/>
      <c r="PY12" s="485"/>
      <c r="PZ12" s="485"/>
      <c r="QA12" s="485"/>
      <c r="QB12" s="485"/>
      <c r="QC12" s="485"/>
      <c r="QD12" s="485"/>
      <c r="QE12" s="485"/>
      <c r="QF12" s="485"/>
      <c r="QG12" s="485"/>
      <c r="QH12" s="485"/>
      <c r="QI12" s="485"/>
      <c r="QJ12" s="485"/>
      <c r="QK12" s="485"/>
      <c r="QL12" s="485"/>
      <c r="QM12" s="485"/>
      <c r="QN12" s="485"/>
      <c r="QO12" s="485"/>
      <c r="QP12" s="485"/>
      <c r="QQ12" s="485"/>
      <c r="QR12" s="485"/>
      <c r="QS12" s="485"/>
      <c r="QT12" s="485"/>
      <c r="QU12" s="485"/>
      <c r="QV12" s="485"/>
      <c r="QW12" s="485"/>
      <c r="QX12" s="485"/>
      <c r="QY12" s="485"/>
      <c r="QZ12" s="485"/>
      <c r="RA12" s="485"/>
      <c r="RB12" s="485"/>
      <c r="RC12" s="485"/>
      <c r="RD12" s="485"/>
      <c r="RE12" s="485"/>
      <c r="RF12" s="485"/>
    </row>
    <row r="13" spans="1:474" ht="18" customHeight="1">
      <c r="A13" s="483"/>
      <c r="B13" s="108"/>
      <c r="C13" s="484" t="s">
        <v>505</v>
      </c>
      <c r="D13" s="108"/>
      <c r="E13" s="108"/>
      <c r="F13" s="108"/>
      <c r="G13" s="108"/>
      <c r="H13" s="108">
        <f>IF(H12=0,0,IF(H12=-I10,-I11,H12))</f>
        <v>0</v>
      </c>
      <c r="I13" s="108">
        <f t="shared" ref="I13:AQ13" si="34">IF(I12=0,0,IF(I12=-J10,I12,-J11))</f>
        <v>0</v>
      </c>
      <c r="J13" s="108">
        <f t="shared" si="34"/>
        <v>0</v>
      </c>
      <c r="K13" s="108">
        <f t="shared" si="34"/>
        <v>0</v>
      </c>
      <c r="L13" s="108">
        <f t="shared" si="34"/>
        <v>21449292.059804052</v>
      </c>
      <c r="M13" s="108">
        <f t="shared" si="34"/>
        <v>37725976.550029755</v>
      </c>
      <c r="N13" s="108">
        <f t="shared" si="34"/>
        <v>35836941.877307035</v>
      </c>
      <c r="O13" s="108">
        <f t="shared" si="34"/>
        <v>33947907.204584301</v>
      </c>
      <c r="P13" s="108">
        <f t="shared" si="34"/>
        <v>32058872.531861573</v>
      </c>
      <c r="Q13" s="108">
        <f t="shared" si="34"/>
        <v>30169837.859138846</v>
      </c>
      <c r="R13" s="108">
        <f t="shared" si="34"/>
        <v>28280803.186416119</v>
      </c>
      <c r="S13" s="108">
        <f t="shared" si="34"/>
        <v>26391768.513693396</v>
      </c>
      <c r="T13" s="108">
        <f t="shared" si="34"/>
        <v>24502733.840970658</v>
      </c>
      <c r="U13" s="108">
        <f t="shared" si="34"/>
        <v>11267494.695108898</v>
      </c>
      <c r="V13" s="108">
        <f t="shared" si="34"/>
        <v>0</v>
      </c>
      <c r="W13" s="108">
        <f t="shared" si="34"/>
        <v>0</v>
      </c>
      <c r="X13" s="108">
        <f t="shared" si="34"/>
        <v>0</v>
      </c>
      <c r="Y13" s="108">
        <f t="shared" si="34"/>
        <v>0</v>
      </c>
      <c r="Z13" s="108">
        <f t="shared" si="34"/>
        <v>0</v>
      </c>
      <c r="AA13" s="108">
        <f t="shared" si="34"/>
        <v>0</v>
      </c>
      <c r="AB13" s="108">
        <f t="shared" si="34"/>
        <v>0</v>
      </c>
      <c r="AC13" s="108">
        <f t="shared" si="34"/>
        <v>0</v>
      </c>
      <c r="AD13" s="108">
        <f t="shared" si="34"/>
        <v>0</v>
      </c>
      <c r="AE13" s="108">
        <f t="shared" si="34"/>
        <v>0</v>
      </c>
      <c r="AF13" s="108">
        <f t="shared" si="34"/>
        <v>0</v>
      </c>
      <c r="AG13" s="108">
        <f t="shared" si="34"/>
        <v>0</v>
      </c>
      <c r="AH13" s="108">
        <f t="shared" si="34"/>
        <v>0</v>
      </c>
      <c r="AI13" s="108">
        <f t="shared" si="34"/>
        <v>0</v>
      </c>
      <c r="AJ13" s="108">
        <f t="shared" si="34"/>
        <v>0</v>
      </c>
      <c r="AK13" s="108">
        <f t="shared" si="34"/>
        <v>0</v>
      </c>
      <c r="AL13" s="108">
        <f t="shared" si="34"/>
        <v>0</v>
      </c>
      <c r="AM13" s="108">
        <f t="shared" si="34"/>
        <v>0</v>
      </c>
      <c r="AN13" s="108">
        <f t="shared" si="34"/>
        <v>0</v>
      </c>
      <c r="AO13" s="108">
        <f t="shared" si="34"/>
        <v>0</v>
      </c>
      <c r="AP13" s="108">
        <f t="shared" si="34"/>
        <v>0</v>
      </c>
      <c r="AQ13" s="108">
        <f t="shared" si="34"/>
        <v>0</v>
      </c>
      <c r="AR13" s="483"/>
      <c r="AS13" s="483"/>
      <c r="AT13" s="483"/>
      <c r="AU13" s="483"/>
      <c r="AV13" s="483"/>
      <c r="AW13" s="483"/>
      <c r="AX13" s="483"/>
      <c r="AY13" s="483"/>
      <c r="AZ13" s="483"/>
      <c r="BA13" s="483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3"/>
      <c r="BS13" s="483"/>
      <c r="BT13" s="483"/>
      <c r="BU13" s="483"/>
      <c r="BV13" s="483"/>
      <c r="BW13" s="483"/>
      <c r="BX13" s="483"/>
      <c r="BY13" s="483"/>
      <c r="BZ13" s="483"/>
      <c r="CA13" s="483"/>
      <c r="CB13" s="483"/>
      <c r="CC13" s="483"/>
      <c r="CD13" s="483"/>
      <c r="CE13" s="483"/>
      <c r="CF13" s="483"/>
      <c r="CG13" s="483"/>
      <c r="CH13" s="483"/>
      <c r="CI13" s="483"/>
      <c r="CJ13" s="483"/>
      <c r="CK13" s="483"/>
      <c r="CL13" s="483"/>
      <c r="CM13" s="483"/>
      <c r="CN13" s="483"/>
      <c r="CO13" s="483"/>
      <c r="CP13" s="483"/>
      <c r="CQ13" s="483"/>
      <c r="CR13" s="483"/>
      <c r="CS13" s="483"/>
      <c r="CT13" s="483"/>
      <c r="CU13" s="483"/>
      <c r="CV13" s="483"/>
      <c r="CW13" s="483"/>
      <c r="CX13" s="483"/>
      <c r="CY13" s="483"/>
      <c r="CZ13" s="483"/>
      <c r="DA13" s="483"/>
      <c r="DB13" s="483"/>
      <c r="DC13" s="483"/>
      <c r="DD13" s="483"/>
      <c r="DE13" s="483"/>
      <c r="DF13" s="483"/>
      <c r="DG13" s="483"/>
      <c r="DH13" s="483"/>
      <c r="DI13" s="483"/>
      <c r="DJ13" s="483"/>
      <c r="DK13" s="483"/>
      <c r="DL13" s="483"/>
      <c r="DM13" s="483"/>
      <c r="DN13" s="483"/>
      <c r="DO13" s="483"/>
      <c r="DP13" s="483"/>
      <c r="DQ13" s="483"/>
      <c r="DR13" s="483"/>
      <c r="DS13" s="483"/>
      <c r="DT13" s="483"/>
      <c r="DU13" s="483"/>
      <c r="DV13" s="483"/>
      <c r="DW13" s="483"/>
      <c r="DX13" s="483"/>
      <c r="DY13" s="483"/>
      <c r="DZ13" s="483"/>
      <c r="EA13" s="483"/>
      <c r="EB13" s="483"/>
      <c r="EC13" s="483"/>
      <c r="ED13" s="483"/>
      <c r="EE13" s="483"/>
      <c r="EF13" s="483"/>
      <c r="EG13" s="483"/>
      <c r="EH13" s="483"/>
      <c r="EI13" s="483"/>
      <c r="EJ13" s="483"/>
      <c r="EK13" s="483"/>
      <c r="EL13" s="483"/>
      <c r="EM13" s="483"/>
      <c r="EN13" s="483"/>
      <c r="EO13" s="483"/>
      <c r="EP13" s="483"/>
      <c r="EQ13" s="483"/>
      <c r="ER13" s="483"/>
      <c r="ES13" s="483"/>
      <c r="ET13" s="483"/>
      <c r="EU13" s="483"/>
      <c r="EV13" s="483"/>
      <c r="EW13" s="483"/>
      <c r="EX13" s="483"/>
      <c r="EY13" s="483"/>
      <c r="EZ13" s="483"/>
      <c r="FA13" s="483"/>
      <c r="FB13" s="483"/>
      <c r="FC13" s="483"/>
      <c r="FD13" s="483"/>
      <c r="FE13" s="483"/>
      <c r="FF13" s="483"/>
      <c r="FG13" s="483"/>
      <c r="FH13" s="483"/>
      <c r="FI13" s="483"/>
      <c r="FJ13" s="483"/>
      <c r="FK13" s="483"/>
      <c r="FL13" s="483"/>
      <c r="FM13" s="483"/>
      <c r="FN13" s="483"/>
      <c r="FO13" s="483"/>
      <c r="FP13" s="483"/>
      <c r="FQ13" s="483"/>
      <c r="FR13" s="483"/>
      <c r="FS13" s="483"/>
      <c r="FT13" s="483"/>
      <c r="FU13" s="483"/>
      <c r="FV13" s="483"/>
      <c r="FW13" s="483"/>
      <c r="FX13" s="483"/>
      <c r="FY13" s="483"/>
      <c r="FZ13" s="483"/>
      <c r="GA13" s="483"/>
      <c r="GB13" s="483"/>
      <c r="GC13" s="483"/>
      <c r="GD13" s="483"/>
      <c r="GE13" s="483"/>
      <c r="GF13" s="483"/>
      <c r="GG13" s="483"/>
      <c r="GH13" s="483"/>
      <c r="GI13" s="483"/>
      <c r="GJ13" s="483"/>
      <c r="GK13" s="483"/>
      <c r="GL13" s="483"/>
      <c r="GM13" s="483"/>
      <c r="GN13" s="483"/>
      <c r="GO13" s="483"/>
      <c r="GP13" s="483"/>
      <c r="GQ13" s="483"/>
      <c r="GR13" s="483"/>
      <c r="GS13" s="483"/>
      <c r="GT13" s="483"/>
      <c r="GU13" s="483"/>
      <c r="GV13" s="483"/>
      <c r="GW13" s="483"/>
      <c r="GX13" s="483"/>
      <c r="GY13" s="483"/>
      <c r="GZ13" s="483"/>
      <c r="HA13" s="483"/>
      <c r="HB13" s="483"/>
      <c r="HC13" s="483"/>
      <c r="HD13" s="483"/>
      <c r="HE13" s="483"/>
      <c r="HF13" s="483"/>
      <c r="HG13" s="483"/>
      <c r="HH13" s="483"/>
      <c r="HI13" s="483"/>
      <c r="HJ13" s="483"/>
      <c r="HK13" s="483"/>
      <c r="HL13" s="483"/>
      <c r="HM13" s="483"/>
      <c r="HN13" s="483"/>
      <c r="HO13" s="483"/>
      <c r="HP13" s="483"/>
      <c r="HQ13" s="483"/>
      <c r="HR13" s="483"/>
      <c r="HS13" s="483"/>
      <c r="HT13" s="483"/>
      <c r="HU13" s="483"/>
      <c r="HV13" s="483"/>
      <c r="HW13" s="483"/>
      <c r="HX13" s="483"/>
      <c r="HY13" s="483"/>
      <c r="HZ13" s="483"/>
      <c r="IA13" s="483"/>
      <c r="IB13" s="483"/>
      <c r="IC13" s="483"/>
      <c r="ID13" s="483"/>
      <c r="IE13" s="483"/>
      <c r="IF13" s="483"/>
      <c r="IG13" s="483"/>
      <c r="IH13" s="483"/>
      <c r="II13" s="483"/>
      <c r="IJ13" s="483"/>
      <c r="IK13" s="483"/>
      <c r="IL13" s="483"/>
      <c r="IM13" s="483"/>
      <c r="IN13" s="483"/>
      <c r="IO13" s="483"/>
      <c r="IP13" s="483"/>
      <c r="IQ13" s="483"/>
      <c r="IR13" s="483"/>
      <c r="IS13" s="483"/>
      <c r="IT13" s="483"/>
      <c r="IU13" s="483"/>
      <c r="IV13" s="483"/>
      <c r="IW13" s="483"/>
      <c r="IX13" s="483"/>
      <c r="IY13" s="483"/>
      <c r="IZ13" s="483"/>
      <c r="JA13" s="483"/>
      <c r="JB13" s="483"/>
      <c r="JC13" s="483"/>
      <c r="JD13" s="483"/>
      <c r="JE13" s="483"/>
      <c r="JF13" s="483"/>
      <c r="JG13" s="483"/>
      <c r="JH13" s="483"/>
      <c r="JI13" s="483"/>
      <c r="JJ13" s="483"/>
      <c r="JK13" s="483"/>
      <c r="JL13" s="483"/>
      <c r="JM13" s="483"/>
      <c r="JN13" s="483"/>
      <c r="JO13" s="483"/>
      <c r="JP13" s="483"/>
      <c r="JQ13" s="483"/>
      <c r="JR13" s="483"/>
      <c r="JS13" s="483"/>
      <c r="JT13" s="483"/>
      <c r="JU13" s="483"/>
      <c r="JV13" s="483"/>
      <c r="JW13" s="483"/>
      <c r="JX13" s="483"/>
      <c r="JY13" s="483"/>
      <c r="JZ13" s="483"/>
      <c r="KA13" s="483"/>
      <c r="KB13" s="483"/>
      <c r="KC13" s="483"/>
      <c r="KD13" s="483"/>
      <c r="KE13" s="483"/>
      <c r="KF13" s="483"/>
      <c r="KG13" s="483"/>
      <c r="KH13" s="483"/>
      <c r="KI13" s="483"/>
      <c r="KJ13" s="483"/>
      <c r="KK13" s="483"/>
      <c r="KL13" s="483"/>
      <c r="KM13" s="483"/>
      <c r="KN13" s="483"/>
      <c r="KO13" s="483"/>
      <c r="KP13" s="483"/>
      <c r="KQ13" s="483"/>
      <c r="KR13" s="483"/>
      <c r="KS13" s="483"/>
      <c r="KT13" s="483"/>
      <c r="KU13" s="483"/>
      <c r="KV13" s="483"/>
      <c r="KW13" s="483"/>
      <c r="KX13" s="483"/>
      <c r="KY13" s="483"/>
      <c r="KZ13" s="483"/>
      <c r="LA13" s="483"/>
      <c r="LB13" s="483"/>
      <c r="LC13" s="483"/>
      <c r="LD13" s="483"/>
      <c r="LE13" s="483"/>
      <c r="LF13" s="483"/>
      <c r="LG13" s="483"/>
      <c r="LH13" s="483"/>
      <c r="LI13" s="483"/>
      <c r="LJ13" s="483"/>
      <c r="LK13" s="483"/>
      <c r="LL13" s="483"/>
      <c r="LM13" s="483"/>
      <c r="LN13" s="483"/>
      <c r="LO13" s="483"/>
      <c r="LP13" s="483"/>
      <c r="LQ13" s="483"/>
      <c r="LR13" s="483"/>
      <c r="LS13" s="483"/>
      <c r="LT13" s="483"/>
      <c r="LU13" s="483"/>
      <c r="LV13" s="483"/>
      <c r="LW13" s="483"/>
      <c r="LX13" s="483"/>
      <c r="LY13" s="483"/>
      <c r="LZ13" s="483"/>
      <c r="MA13" s="483"/>
      <c r="MB13" s="483"/>
      <c r="MC13" s="483"/>
      <c r="MD13" s="483"/>
      <c r="ME13" s="483"/>
      <c r="MF13" s="483"/>
      <c r="MG13" s="483"/>
      <c r="MH13" s="483"/>
      <c r="MI13" s="483"/>
      <c r="MJ13" s="483"/>
      <c r="MK13" s="483"/>
      <c r="ML13" s="483"/>
      <c r="MM13" s="483"/>
      <c r="MN13" s="483"/>
      <c r="MO13" s="483"/>
      <c r="MP13" s="483"/>
      <c r="MQ13" s="483"/>
      <c r="MR13" s="483"/>
      <c r="MS13" s="483"/>
      <c r="MT13" s="483"/>
      <c r="MU13" s="483"/>
      <c r="MV13" s="483"/>
      <c r="MW13" s="483"/>
      <c r="MX13" s="483"/>
      <c r="MY13" s="483"/>
      <c r="MZ13" s="483"/>
      <c r="NA13" s="483"/>
      <c r="NB13" s="483"/>
      <c r="NC13" s="483"/>
      <c r="ND13" s="483"/>
      <c r="NE13" s="483"/>
      <c r="NF13" s="483"/>
      <c r="NG13" s="483"/>
      <c r="NH13" s="483"/>
      <c r="NI13" s="483"/>
      <c r="NJ13" s="483"/>
      <c r="NK13" s="483"/>
      <c r="NL13" s="483"/>
      <c r="NM13" s="483"/>
      <c r="NN13" s="483"/>
      <c r="NO13" s="483"/>
      <c r="NP13" s="483"/>
      <c r="NQ13" s="483"/>
      <c r="NR13" s="483"/>
      <c r="NS13" s="483"/>
      <c r="NT13" s="483"/>
      <c r="NU13" s="483"/>
      <c r="NV13" s="483"/>
      <c r="NW13" s="483"/>
      <c r="NX13" s="483"/>
      <c r="NY13" s="483"/>
      <c r="NZ13" s="483"/>
      <c r="OA13" s="483"/>
      <c r="OB13" s="483"/>
      <c r="OC13" s="483"/>
      <c r="OD13" s="483"/>
      <c r="OE13" s="483"/>
      <c r="OF13" s="483"/>
      <c r="OG13" s="483"/>
      <c r="OH13" s="483"/>
      <c r="OI13" s="483"/>
      <c r="OJ13" s="483"/>
      <c r="OK13" s="483"/>
      <c r="OL13" s="483"/>
      <c r="OM13" s="483"/>
      <c r="ON13" s="483"/>
      <c r="OO13" s="483"/>
      <c r="OP13" s="483"/>
      <c r="OQ13" s="483"/>
      <c r="OR13" s="483"/>
      <c r="OS13" s="483"/>
      <c r="OT13" s="483"/>
      <c r="OU13" s="483"/>
      <c r="OV13" s="483"/>
      <c r="OW13" s="483"/>
      <c r="OX13" s="483"/>
      <c r="OY13" s="483"/>
      <c r="OZ13" s="483"/>
      <c r="PA13" s="483"/>
      <c r="PB13" s="483"/>
      <c r="PC13" s="483"/>
      <c r="PD13" s="483"/>
      <c r="PE13" s="483"/>
      <c r="PF13" s="483"/>
      <c r="PG13" s="483"/>
      <c r="PH13" s="483"/>
      <c r="PI13" s="483"/>
      <c r="PJ13" s="483"/>
      <c r="PK13" s="483"/>
      <c r="PL13" s="483"/>
      <c r="PM13" s="483"/>
      <c r="PN13" s="483"/>
      <c r="PO13" s="483"/>
      <c r="PP13" s="483"/>
      <c r="PQ13" s="483"/>
      <c r="PR13" s="483"/>
      <c r="PS13" s="483"/>
      <c r="PT13" s="483"/>
      <c r="PU13" s="483"/>
      <c r="PV13" s="483"/>
      <c r="PW13" s="483"/>
      <c r="PX13" s="483"/>
      <c r="PY13" s="483"/>
      <c r="PZ13" s="483"/>
      <c r="QA13" s="483"/>
      <c r="QB13" s="483"/>
      <c r="QC13" s="483"/>
      <c r="QD13" s="483"/>
      <c r="QE13" s="483"/>
      <c r="QF13" s="483"/>
      <c r="QG13" s="483"/>
      <c r="QH13" s="483"/>
      <c r="QI13" s="483"/>
      <c r="QJ13" s="483"/>
      <c r="QK13" s="483"/>
      <c r="QL13" s="483"/>
      <c r="QM13" s="483"/>
      <c r="QN13" s="483"/>
      <c r="QO13" s="483"/>
      <c r="QP13" s="483"/>
      <c r="QQ13" s="483"/>
      <c r="QR13" s="483"/>
      <c r="QS13" s="483"/>
      <c r="QT13" s="483"/>
      <c r="QU13" s="483"/>
      <c r="QV13" s="483"/>
      <c r="QW13" s="483"/>
      <c r="QX13" s="483"/>
      <c r="QY13" s="483"/>
      <c r="QZ13" s="483"/>
      <c r="RA13" s="483"/>
      <c r="RB13" s="483"/>
      <c r="RC13" s="483"/>
      <c r="RD13" s="483"/>
      <c r="RE13" s="483"/>
      <c r="RF13" s="483"/>
    </row>
    <row r="14" spans="1:474" ht="18" customHeight="1">
      <c r="A14" s="483"/>
      <c r="B14" s="108"/>
      <c r="C14" s="484" t="s">
        <v>506</v>
      </c>
      <c r="D14" s="108"/>
      <c r="E14" s="108"/>
      <c r="F14" s="108"/>
      <c r="G14" s="108"/>
      <c r="H14" s="108">
        <f t="shared" ref="H14:AQ14" si="35">H12-H13</f>
        <v>0</v>
      </c>
      <c r="I14" s="108">
        <f t="shared" si="35"/>
        <v>0</v>
      </c>
      <c r="J14" s="108">
        <f t="shared" si="35"/>
        <v>114377401.32988743</v>
      </c>
      <c r="K14" s="108">
        <f t="shared" si="35"/>
        <v>180586061.17448205</v>
      </c>
      <c r="L14" s="108">
        <f t="shared" si="35"/>
        <v>174870076.44560975</v>
      </c>
      <c r="M14" s="108">
        <f t="shared" si="35"/>
        <v>153821433.26682165</v>
      </c>
      <c r="N14" s="108">
        <f t="shared" si="35"/>
        <v>133175478.54932657</v>
      </c>
      <c r="O14" s="108">
        <f t="shared" si="35"/>
        <v>112529523.83183149</v>
      </c>
      <c r="P14" s="108">
        <f t="shared" si="35"/>
        <v>91883569.114336401</v>
      </c>
      <c r="Q14" s="108">
        <f t="shared" si="35"/>
        <v>71237614.396841317</v>
      </c>
      <c r="R14" s="108">
        <f t="shared" si="35"/>
        <v>50591659.679346234</v>
      </c>
      <c r="S14" s="108">
        <f t="shared" si="35"/>
        <v>29945704.961851146</v>
      </c>
      <c r="T14" s="108">
        <f t="shared" si="35"/>
        <v>9299750.2443560585</v>
      </c>
      <c r="U14" s="108">
        <f t="shared" si="35"/>
        <v>0</v>
      </c>
      <c r="V14" s="108">
        <f t="shared" si="35"/>
        <v>0</v>
      </c>
      <c r="W14" s="108">
        <f t="shared" si="35"/>
        <v>0</v>
      </c>
      <c r="X14" s="108">
        <f t="shared" si="35"/>
        <v>0</v>
      </c>
      <c r="Y14" s="108">
        <f t="shared" si="35"/>
        <v>0</v>
      </c>
      <c r="Z14" s="108">
        <f t="shared" si="35"/>
        <v>0</v>
      </c>
      <c r="AA14" s="108">
        <f t="shared" si="35"/>
        <v>0</v>
      </c>
      <c r="AB14" s="108">
        <f t="shared" si="35"/>
        <v>0</v>
      </c>
      <c r="AC14" s="108">
        <f t="shared" si="35"/>
        <v>0</v>
      </c>
      <c r="AD14" s="108">
        <f t="shared" si="35"/>
        <v>0</v>
      </c>
      <c r="AE14" s="108">
        <f t="shared" si="35"/>
        <v>0</v>
      </c>
      <c r="AF14" s="108">
        <f t="shared" si="35"/>
        <v>0</v>
      </c>
      <c r="AG14" s="108">
        <f t="shared" si="35"/>
        <v>0</v>
      </c>
      <c r="AH14" s="108">
        <f t="shared" si="35"/>
        <v>0</v>
      </c>
      <c r="AI14" s="108">
        <f t="shared" si="35"/>
        <v>0</v>
      </c>
      <c r="AJ14" s="108">
        <f t="shared" si="35"/>
        <v>0</v>
      </c>
      <c r="AK14" s="108">
        <f t="shared" si="35"/>
        <v>0</v>
      </c>
      <c r="AL14" s="108">
        <f t="shared" si="35"/>
        <v>0</v>
      </c>
      <c r="AM14" s="108">
        <f t="shared" si="35"/>
        <v>0</v>
      </c>
      <c r="AN14" s="108">
        <f t="shared" si="35"/>
        <v>0</v>
      </c>
      <c r="AO14" s="108">
        <f t="shared" si="35"/>
        <v>0</v>
      </c>
      <c r="AP14" s="108">
        <f t="shared" si="35"/>
        <v>0</v>
      </c>
      <c r="AQ14" s="108">
        <f t="shared" si="35"/>
        <v>0</v>
      </c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Q14" s="483"/>
      <c r="BR14" s="483"/>
      <c r="BS14" s="483"/>
      <c r="BT14" s="483"/>
      <c r="BU14" s="483"/>
      <c r="BV14" s="483"/>
      <c r="BW14" s="483"/>
      <c r="BX14" s="483"/>
      <c r="BY14" s="483"/>
      <c r="BZ14" s="483"/>
      <c r="CA14" s="483"/>
      <c r="CB14" s="483"/>
      <c r="CC14" s="483"/>
      <c r="CD14" s="483"/>
      <c r="CE14" s="483"/>
      <c r="CF14" s="483"/>
      <c r="CG14" s="483"/>
      <c r="CH14" s="483"/>
      <c r="CI14" s="483"/>
      <c r="CJ14" s="483"/>
      <c r="CK14" s="483"/>
      <c r="CL14" s="483"/>
      <c r="CM14" s="483"/>
      <c r="CN14" s="483"/>
      <c r="CO14" s="483"/>
      <c r="CP14" s="483"/>
      <c r="CQ14" s="483"/>
      <c r="CR14" s="483"/>
      <c r="CS14" s="483"/>
      <c r="CT14" s="483"/>
      <c r="CU14" s="483"/>
      <c r="CV14" s="483"/>
      <c r="CW14" s="483"/>
      <c r="CX14" s="483"/>
      <c r="CY14" s="483"/>
      <c r="CZ14" s="483"/>
      <c r="DA14" s="483"/>
      <c r="DB14" s="483"/>
      <c r="DC14" s="483"/>
      <c r="DD14" s="483"/>
      <c r="DE14" s="483"/>
      <c r="DF14" s="483"/>
      <c r="DG14" s="483"/>
      <c r="DH14" s="483"/>
      <c r="DI14" s="483"/>
      <c r="DJ14" s="483"/>
      <c r="DK14" s="483"/>
      <c r="DL14" s="483"/>
      <c r="DM14" s="483"/>
      <c r="DN14" s="483"/>
      <c r="DO14" s="483"/>
      <c r="DP14" s="483"/>
      <c r="DQ14" s="483"/>
      <c r="DR14" s="483"/>
      <c r="DS14" s="483"/>
      <c r="DT14" s="483"/>
      <c r="DU14" s="483"/>
      <c r="DV14" s="483"/>
      <c r="DW14" s="483"/>
      <c r="DX14" s="483"/>
      <c r="DY14" s="483"/>
      <c r="DZ14" s="483"/>
      <c r="EA14" s="483"/>
      <c r="EB14" s="483"/>
      <c r="EC14" s="483"/>
      <c r="ED14" s="483"/>
      <c r="EE14" s="483"/>
      <c r="EF14" s="483"/>
      <c r="EG14" s="483"/>
      <c r="EH14" s="483"/>
      <c r="EI14" s="483"/>
      <c r="EJ14" s="483"/>
      <c r="EK14" s="483"/>
      <c r="EL14" s="483"/>
      <c r="EM14" s="483"/>
      <c r="EN14" s="483"/>
      <c r="EO14" s="483"/>
      <c r="EP14" s="483"/>
      <c r="EQ14" s="483"/>
      <c r="ER14" s="483"/>
      <c r="ES14" s="483"/>
      <c r="ET14" s="483"/>
      <c r="EU14" s="483"/>
      <c r="EV14" s="483"/>
      <c r="EW14" s="483"/>
      <c r="EX14" s="483"/>
      <c r="EY14" s="483"/>
      <c r="EZ14" s="483"/>
      <c r="FA14" s="483"/>
      <c r="FB14" s="483"/>
      <c r="FC14" s="483"/>
      <c r="FD14" s="483"/>
      <c r="FE14" s="483"/>
      <c r="FF14" s="483"/>
      <c r="FG14" s="483"/>
      <c r="FH14" s="483"/>
      <c r="FI14" s="483"/>
      <c r="FJ14" s="483"/>
      <c r="FK14" s="483"/>
      <c r="FL14" s="483"/>
      <c r="FM14" s="483"/>
      <c r="FN14" s="483"/>
      <c r="FO14" s="483"/>
      <c r="FP14" s="483"/>
      <c r="FQ14" s="483"/>
      <c r="FR14" s="483"/>
      <c r="FS14" s="483"/>
      <c r="FT14" s="483"/>
      <c r="FU14" s="483"/>
      <c r="FV14" s="483"/>
      <c r="FW14" s="483"/>
      <c r="FX14" s="483"/>
      <c r="FY14" s="483"/>
      <c r="FZ14" s="483"/>
      <c r="GA14" s="483"/>
      <c r="GB14" s="483"/>
      <c r="GC14" s="483"/>
      <c r="GD14" s="483"/>
      <c r="GE14" s="483"/>
      <c r="GF14" s="483"/>
      <c r="GG14" s="483"/>
      <c r="GH14" s="483"/>
      <c r="GI14" s="483"/>
      <c r="GJ14" s="483"/>
      <c r="GK14" s="483"/>
      <c r="GL14" s="483"/>
      <c r="GM14" s="483"/>
      <c r="GN14" s="483"/>
      <c r="GO14" s="483"/>
      <c r="GP14" s="483"/>
      <c r="GQ14" s="483"/>
      <c r="GR14" s="483"/>
      <c r="GS14" s="483"/>
      <c r="GT14" s="483"/>
      <c r="GU14" s="483"/>
      <c r="GV14" s="483"/>
      <c r="GW14" s="483"/>
      <c r="GX14" s="483"/>
      <c r="GY14" s="483"/>
      <c r="GZ14" s="483"/>
      <c r="HA14" s="483"/>
      <c r="HB14" s="483"/>
      <c r="HC14" s="483"/>
      <c r="HD14" s="483"/>
      <c r="HE14" s="483"/>
      <c r="HF14" s="483"/>
      <c r="HG14" s="483"/>
      <c r="HH14" s="483"/>
      <c r="HI14" s="483"/>
      <c r="HJ14" s="483"/>
      <c r="HK14" s="483"/>
      <c r="HL14" s="483"/>
      <c r="HM14" s="483"/>
      <c r="HN14" s="483"/>
      <c r="HO14" s="483"/>
      <c r="HP14" s="483"/>
      <c r="HQ14" s="483"/>
      <c r="HR14" s="483"/>
      <c r="HS14" s="483"/>
      <c r="HT14" s="483"/>
      <c r="HU14" s="483"/>
      <c r="HV14" s="483"/>
      <c r="HW14" s="483"/>
      <c r="HX14" s="483"/>
      <c r="HY14" s="483"/>
      <c r="HZ14" s="483"/>
      <c r="IA14" s="483"/>
      <c r="IB14" s="483"/>
      <c r="IC14" s="483"/>
      <c r="ID14" s="483"/>
      <c r="IE14" s="483"/>
      <c r="IF14" s="483"/>
      <c r="IG14" s="483"/>
      <c r="IH14" s="483"/>
      <c r="II14" s="483"/>
      <c r="IJ14" s="483"/>
      <c r="IK14" s="483"/>
      <c r="IL14" s="483"/>
      <c r="IM14" s="483"/>
      <c r="IN14" s="483"/>
      <c r="IO14" s="483"/>
      <c r="IP14" s="483"/>
      <c r="IQ14" s="483"/>
      <c r="IR14" s="483"/>
      <c r="IS14" s="483"/>
      <c r="IT14" s="483"/>
      <c r="IU14" s="483"/>
      <c r="IV14" s="483"/>
      <c r="IW14" s="483"/>
      <c r="IX14" s="483"/>
      <c r="IY14" s="483"/>
      <c r="IZ14" s="483"/>
      <c r="JA14" s="483"/>
      <c r="JB14" s="483"/>
      <c r="JC14" s="483"/>
      <c r="JD14" s="483"/>
      <c r="JE14" s="483"/>
      <c r="JF14" s="483"/>
      <c r="JG14" s="483"/>
      <c r="JH14" s="483"/>
      <c r="JI14" s="483"/>
      <c r="JJ14" s="483"/>
      <c r="JK14" s="483"/>
      <c r="JL14" s="483"/>
      <c r="JM14" s="483"/>
      <c r="JN14" s="483"/>
      <c r="JO14" s="483"/>
      <c r="JP14" s="483"/>
      <c r="JQ14" s="483"/>
      <c r="JR14" s="483"/>
      <c r="JS14" s="483"/>
      <c r="JT14" s="483"/>
      <c r="JU14" s="483"/>
      <c r="JV14" s="483"/>
      <c r="JW14" s="483"/>
      <c r="JX14" s="483"/>
      <c r="JY14" s="483"/>
      <c r="JZ14" s="483"/>
      <c r="KA14" s="483"/>
      <c r="KB14" s="483"/>
      <c r="KC14" s="483"/>
      <c r="KD14" s="483"/>
      <c r="KE14" s="483"/>
      <c r="KF14" s="483"/>
      <c r="KG14" s="483"/>
      <c r="KH14" s="483"/>
      <c r="KI14" s="483"/>
      <c r="KJ14" s="483"/>
      <c r="KK14" s="483"/>
      <c r="KL14" s="483"/>
      <c r="KM14" s="483"/>
      <c r="KN14" s="483"/>
      <c r="KO14" s="483"/>
      <c r="KP14" s="483"/>
      <c r="KQ14" s="483"/>
      <c r="KR14" s="483"/>
      <c r="KS14" s="483"/>
      <c r="KT14" s="483"/>
      <c r="KU14" s="483"/>
      <c r="KV14" s="483"/>
      <c r="KW14" s="483"/>
      <c r="KX14" s="483"/>
      <c r="KY14" s="483"/>
      <c r="KZ14" s="483"/>
      <c r="LA14" s="483"/>
      <c r="LB14" s="483"/>
      <c r="LC14" s="483"/>
      <c r="LD14" s="483"/>
      <c r="LE14" s="483"/>
      <c r="LF14" s="483"/>
      <c r="LG14" s="483"/>
      <c r="LH14" s="483"/>
      <c r="LI14" s="483"/>
      <c r="LJ14" s="483"/>
      <c r="LK14" s="483"/>
      <c r="LL14" s="483"/>
      <c r="LM14" s="483"/>
      <c r="LN14" s="483"/>
      <c r="LO14" s="483"/>
      <c r="LP14" s="483"/>
      <c r="LQ14" s="483"/>
      <c r="LR14" s="483"/>
      <c r="LS14" s="483"/>
      <c r="LT14" s="483"/>
      <c r="LU14" s="483"/>
      <c r="LV14" s="483"/>
      <c r="LW14" s="483"/>
      <c r="LX14" s="483"/>
      <c r="LY14" s="483"/>
      <c r="LZ14" s="483"/>
      <c r="MA14" s="483"/>
      <c r="MB14" s="483"/>
      <c r="MC14" s="483"/>
      <c r="MD14" s="483"/>
      <c r="ME14" s="483"/>
      <c r="MF14" s="483"/>
      <c r="MG14" s="483"/>
      <c r="MH14" s="483"/>
      <c r="MI14" s="483"/>
      <c r="MJ14" s="483"/>
      <c r="MK14" s="483"/>
      <c r="ML14" s="483"/>
      <c r="MM14" s="483"/>
      <c r="MN14" s="483"/>
      <c r="MO14" s="483"/>
      <c r="MP14" s="483"/>
      <c r="MQ14" s="483"/>
      <c r="MR14" s="483"/>
      <c r="MS14" s="483"/>
      <c r="MT14" s="483"/>
      <c r="MU14" s="483"/>
      <c r="MV14" s="483"/>
      <c r="MW14" s="483"/>
      <c r="MX14" s="483"/>
      <c r="MY14" s="483"/>
      <c r="MZ14" s="483"/>
      <c r="NA14" s="483"/>
      <c r="NB14" s="483"/>
      <c r="NC14" s="483"/>
      <c r="ND14" s="483"/>
      <c r="NE14" s="483"/>
      <c r="NF14" s="483"/>
      <c r="NG14" s="483"/>
      <c r="NH14" s="483"/>
      <c r="NI14" s="483"/>
      <c r="NJ14" s="483"/>
      <c r="NK14" s="483"/>
      <c r="NL14" s="483"/>
      <c r="NM14" s="483"/>
      <c r="NN14" s="483"/>
      <c r="NO14" s="483"/>
      <c r="NP14" s="483"/>
      <c r="NQ14" s="483"/>
      <c r="NR14" s="483"/>
      <c r="NS14" s="483"/>
      <c r="NT14" s="483"/>
      <c r="NU14" s="483"/>
      <c r="NV14" s="483"/>
      <c r="NW14" s="483"/>
      <c r="NX14" s="483"/>
      <c r="NY14" s="483"/>
      <c r="NZ14" s="483"/>
      <c r="OA14" s="483"/>
      <c r="OB14" s="483"/>
      <c r="OC14" s="483"/>
      <c r="OD14" s="483"/>
      <c r="OE14" s="483"/>
      <c r="OF14" s="483"/>
      <c r="OG14" s="483"/>
      <c r="OH14" s="483"/>
      <c r="OI14" s="483"/>
      <c r="OJ14" s="483"/>
      <c r="OK14" s="483"/>
      <c r="OL14" s="483"/>
      <c r="OM14" s="483"/>
      <c r="ON14" s="483"/>
      <c r="OO14" s="483"/>
      <c r="OP14" s="483"/>
      <c r="OQ14" s="483"/>
      <c r="OR14" s="483"/>
      <c r="OS14" s="483"/>
      <c r="OT14" s="483"/>
      <c r="OU14" s="483"/>
      <c r="OV14" s="483"/>
      <c r="OW14" s="483"/>
      <c r="OX14" s="483"/>
      <c r="OY14" s="483"/>
      <c r="OZ14" s="483"/>
      <c r="PA14" s="483"/>
      <c r="PB14" s="483"/>
      <c r="PC14" s="483"/>
      <c r="PD14" s="483"/>
      <c r="PE14" s="483"/>
      <c r="PF14" s="483"/>
      <c r="PG14" s="483"/>
      <c r="PH14" s="483"/>
      <c r="PI14" s="483"/>
      <c r="PJ14" s="483"/>
      <c r="PK14" s="483"/>
      <c r="PL14" s="483"/>
      <c r="PM14" s="483"/>
      <c r="PN14" s="483"/>
      <c r="PO14" s="483"/>
      <c r="PP14" s="483"/>
      <c r="PQ14" s="483"/>
      <c r="PR14" s="483"/>
      <c r="PS14" s="483"/>
      <c r="PT14" s="483"/>
      <c r="PU14" s="483"/>
      <c r="PV14" s="483"/>
      <c r="PW14" s="483"/>
      <c r="PX14" s="483"/>
      <c r="PY14" s="483"/>
      <c r="PZ14" s="483"/>
      <c r="QA14" s="483"/>
      <c r="QB14" s="483"/>
      <c r="QC14" s="483"/>
      <c r="QD14" s="483"/>
      <c r="QE14" s="483"/>
      <c r="QF14" s="483"/>
      <c r="QG14" s="483"/>
      <c r="QH14" s="483"/>
      <c r="QI14" s="483"/>
      <c r="QJ14" s="483"/>
      <c r="QK14" s="483"/>
      <c r="QL14" s="483"/>
      <c r="QM14" s="483"/>
      <c r="QN14" s="483"/>
      <c r="QO14" s="483"/>
      <c r="QP14" s="483"/>
      <c r="QQ14" s="483"/>
      <c r="QR14" s="483"/>
      <c r="QS14" s="483"/>
      <c r="QT14" s="483"/>
      <c r="QU14" s="483"/>
      <c r="QV14" s="483"/>
      <c r="QW14" s="483"/>
      <c r="QX14" s="483"/>
      <c r="QY14" s="483"/>
      <c r="QZ14" s="483"/>
      <c r="RA14" s="483"/>
      <c r="RB14" s="483"/>
      <c r="RC14" s="483"/>
      <c r="RD14" s="483"/>
      <c r="RE14" s="483"/>
      <c r="RF14" s="483"/>
    </row>
    <row r="15" spans="1:474" ht="18" customHeight="1">
      <c r="A15" s="483"/>
      <c r="B15" s="108"/>
      <c r="C15" s="484" t="s">
        <v>507</v>
      </c>
      <c r="D15" s="108"/>
      <c r="E15" s="108"/>
      <c r="F15" s="108"/>
      <c r="G15" s="108"/>
      <c r="H15" s="108">
        <f>SUMIF($B:$B,C15,$S:$S)</f>
        <v>0</v>
      </c>
      <c r="I15" s="108">
        <f>SUMIF($B:$B,C15,$AF:$AF)</f>
        <v>0</v>
      </c>
      <c r="J15" s="108">
        <f>SUMIF($B:$B,C15,$AS:$AS)</f>
        <v>0</v>
      </c>
      <c r="K15" s="108">
        <f>SUMIF($B:$B,C15,$BF:$BF)</f>
        <v>0</v>
      </c>
      <c r="L15" s="108">
        <f>SUMIF($B:$B,C15,$BS:$BS)</f>
        <v>0</v>
      </c>
      <c r="M15" s="108">
        <f>SUMIF($B:$B,$C15,$CF:$CF)</f>
        <v>0</v>
      </c>
      <c r="N15" s="108">
        <f>SUMIF($B:$B,$C15,$CS:$CS)</f>
        <v>0</v>
      </c>
      <c r="O15" s="108">
        <f>SUMIF($B:$B,$C15,$DF:$DF)</f>
        <v>0</v>
      </c>
      <c r="P15" s="108">
        <f>SUMIF($B:$B,$C15,$DS:$DS)</f>
        <v>0</v>
      </c>
      <c r="Q15" s="108">
        <f>SUMIF($B:$B,$C15,$EF:$EF)</f>
        <v>0</v>
      </c>
      <c r="R15" s="108">
        <f>SUMIF($B:$B,$C15,$ES:$ES)</f>
        <v>0</v>
      </c>
      <c r="S15" s="108">
        <f>SUMIF($B:$B,$C15,$FF:$FF)</f>
        <v>0</v>
      </c>
      <c r="T15" s="108">
        <f>SUMIF($B:$B,$C15,$FS:$FS)</f>
        <v>0</v>
      </c>
      <c r="U15" s="108">
        <f>SUMIF($B:$B,$C15,$GF:$GF)</f>
        <v>0</v>
      </c>
      <c r="V15" s="108">
        <f>SUMIF($B:$B,$C15,$GS:$GS)</f>
        <v>0</v>
      </c>
      <c r="W15" s="108">
        <f>SUMIF($B:$B,$C15,$HF:$HF)</f>
        <v>0</v>
      </c>
      <c r="X15" s="108">
        <f>SUMIF($B:$B,$C15,$HS:$HS)</f>
        <v>0</v>
      </c>
      <c r="Y15" s="108">
        <f>SUMIF($B:$B,$C15,$IF:$IF)</f>
        <v>0</v>
      </c>
      <c r="Z15" s="108">
        <f>SUMIF($B:$B,$C15,$IS:$IS)</f>
        <v>0</v>
      </c>
      <c r="AA15" s="108">
        <f>SUMIF($B:$B,$C15,$JF:$JF)</f>
        <v>0</v>
      </c>
      <c r="AB15" s="108">
        <f>SUMIF($B:$B,$C15,$JS:$JS)</f>
        <v>0</v>
      </c>
      <c r="AC15" s="108">
        <f>SUMIF($B:$B,$C15,$KF:$KF)</f>
        <v>0</v>
      </c>
      <c r="AD15" s="108">
        <f>SUMIF($B:$B,$C15,$KS:$KS)</f>
        <v>0</v>
      </c>
      <c r="AE15" s="108">
        <f>SUMIF($B:$B,$C15,$LF:$LF)</f>
        <v>0</v>
      </c>
      <c r="AF15" s="108">
        <f>SUMIF($B:$B,$C15,$LS:$LS)</f>
        <v>0</v>
      </c>
      <c r="AG15" s="108">
        <f>SUMIF($B:$B,$C15,$MF:$MF)</f>
        <v>0</v>
      </c>
      <c r="AH15" s="108">
        <f>SUMIF($B:$B,$C15,$MS:$MS)</f>
        <v>0</v>
      </c>
      <c r="AI15" s="108">
        <f>SUMIF($B:$B,$C15,$NF:$NF)</f>
        <v>0</v>
      </c>
      <c r="AJ15" s="108">
        <f>SUMIF($B:$B,$C15,$NS:$NS)</f>
        <v>0</v>
      </c>
      <c r="AK15" s="108">
        <f>SUMIF($B:$B,$C15,$OF:$OF)</f>
        <v>0</v>
      </c>
      <c r="AL15" s="108">
        <f t="shared" ref="AL15:AQ15" si="36">SUMIF($B:$B,$C15,$OS:$OS)</f>
        <v>0</v>
      </c>
      <c r="AM15" s="108">
        <f t="shared" si="36"/>
        <v>0</v>
      </c>
      <c r="AN15" s="108">
        <f t="shared" si="36"/>
        <v>0</v>
      </c>
      <c r="AO15" s="108">
        <f t="shared" si="36"/>
        <v>0</v>
      </c>
      <c r="AP15" s="108">
        <f t="shared" si="36"/>
        <v>0</v>
      </c>
      <c r="AQ15" s="108">
        <f t="shared" si="36"/>
        <v>0</v>
      </c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3"/>
      <c r="CI15" s="483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483"/>
      <c r="ES15" s="483"/>
      <c r="ET15" s="483"/>
      <c r="EU15" s="483"/>
      <c r="EV15" s="483"/>
      <c r="EW15" s="483"/>
      <c r="EX15" s="483"/>
      <c r="EY15" s="483"/>
      <c r="EZ15" s="483"/>
      <c r="FA15" s="483"/>
      <c r="FB15" s="483"/>
      <c r="FC15" s="483"/>
      <c r="FD15" s="483"/>
      <c r="FE15" s="483"/>
      <c r="FF15" s="483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  <c r="GF15" s="483"/>
      <c r="GG15" s="483"/>
      <c r="GH15" s="483"/>
      <c r="GI15" s="483"/>
      <c r="GJ15" s="483"/>
      <c r="GK15" s="483"/>
      <c r="GL15" s="483"/>
      <c r="GM15" s="483"/>
      <c r="GN15" s="483"/>
      <c r="GO15" s="483"/>
      <c r="GP15" s="483"/>
      <c r="GQ15" s="483"/>
      <c r="GR15" s="483"/>
      <c r="GS15" s="483"/>
      <c r="GT15" s="483"/>
      <c r="GU15" s="483"/>
      <c r="GV15" s="483"/>
      <c r="GW15" s="483"/>
      <c r="GX15" s="483"/>
      <c r="GY15" s="483"/>
      <c r="GZ15" s="483"/>
      <c r="HA15" s="483"/>
      <c r="HB15" s="483"/>
      <c r="HC15" s="483"/>
      <c r="HD15" s="483"/>
      <c r="HE15" s="483"/>
      <c r="HF15" s="483"/>
      <c r="HG15" s="483"/>
      <c r="HH15" s="483"/>
      <c r="HI15" s="483"/>
      <c r="HJ15" s="483"/>
      <c r="HK15" s="483"/>
      <c r="HL15" s="483"/>
      <c r="HM15" s="483"/>
      <c r="HN15" s="483"/>
      <c r="HO15" s="483"/>
      <c r="HP15" s="483"/>
      <c r="HQ15" s="483"/>
      <c r="HR15" s="483"/>
      <c r="HS15" s="483"/>
      <c r="HT15" s="483"/>
      <c r="HU15" s="483"/>
      <c r="HV15" s="483"/>
      <c r="HW15" s="483"/>
      <c r="HX15" s="483"/>
      <c r="HY15" s="483"/>
      <c r="HZ15" s="483"/>
      <c r="IA15" s="483"/>
      <c r="IB15" s="483"/>
      <c r="IC15" s="483"/>
      <c r="ID15" s="483"/>
      <c r="IE15" s="483"/>
      <c r="IF15" s="483"/>
      <c r="IG15" s="483"/>
      <c r="IH15" s="483"/>
      <c r="II15" s="483"/>
      <c r="IJ15" s="483"/>
      <c r="IK15" s="483"/>
      <c r="IL15" s="483"/>
      <c r="IM15" s="483"/>
      <c r="IN15" s="483"/>
      <c r="IO15" s="483"/>
      <c r="IP15" s="483"/>
      <c r="IQ15" s="483"/>
      <c r="IR15" s="483"/>
      <c r="IS15" s="483"/>
      <c r="IT15" s="483"/>
      <c r="IU15" s="483"/>
      <c r="IV15" s="483"/>
      <c r="IW15" s="483"/>
      <c r="IX15" s="483"/>
      <c r="IY15" s="483"/>
      <c r="IZ15" s="483"/>
      <c r="JA15" s="483"/>
      <c r="JB15" s="483"/>
      <c r="JC15" s="483"/>
      <c r="JD15" s="483"/>
      <c r="JE15" s="483"/>
      <c r="JF15" s="483"/>
      <c r="JG15" s="483"/>
      <c r="JH15" s="483"/>
      <c r="JI15" s="483"/>
      <c r="JJ15" s="483"/>
      <c r="JK15" s="483"/>
      <c r="JL15" s="483"/>
      <c r="JM15" s="483"/>
      <c r="JN15" s="483"/>
      <c r="JO15" s="483"/>
      <c r="JP15" s="483"/>
      <c r="JQ15" s="483"/>
      <c r="JR15" s="483"/>
      <c r="JS15" s="483"/>
      <c r="JT15" s="483"/>
      <c r="JU15" s="483"/>
      <c r="JV15" s="483"/>
      <c r="JW15" s="483"/>
      <c r="JX15" s="483"/>
      <c r="JY15" s="483"/>
      <c r="JZ15" s="483"/>
      <c r="KA15" s="483"/>
      <c r="KB15" s="483"/>
      <c r="KC15" s="483"/>
      <c r="KD15" s="483"/>
      <c r="KE15" s="483"/>
      <c r="KF15" s="483"/>
      <c r="KG15" s="483"/>
      <c r="KH15" s="483"/>
      <c r="KI15" s="483"/>
      <c r="KJ15" s="483"/>
      <c r="KK15" s="483"/>
      <c r="KL15" s="483"/>
      <c r="KM15" s="483"/>
      <c r="KN15" s="483"/>
      <c r="KO15" s="483"/>
      <c r="KP15" s="483"/>
      <c r="KQ15" s="483"/>
      <c r="KR15" s="483"/>
      <c r="KS15" s="483"/>
      <c r="KT15" s="483"/>
      <c r="KU15" s="483"/>
      <c r="KV15" s="483"/>
      <c r="KW15" s="483"/>
      <c r="KX15" s="483"/>
      <c r="KY15" s="483"/>
      <c r="KZ15" s="483"/>
      <c r="LA15" s="483"/>
      <c r="LB15" s="483"/>
      <c r="LC15" s="483"/>
      <c r="LD15" s="483"/>
      <c r="LE15" s="483"/>
      <c r="LF15" s="483"/>
      <c r="LG15" s="483"/>
      <c r="LH15" s="483"/>
      <c r="LI15" s="483"/>
      <c r="LJ15" s="483"/>
      <c r="LK15" s="483"/>
      <c r="LL15" s="483"/>
      <c r="LM15" s="483"/>
      <c r="LN15" s="483"/>
      <c r="LO15" s="483"/>
      <c r="LP15" s="483"/>
      <c r="LQ15" s="483"/>
      <c r="LR15" s="483"/>
      <c r="LS15" s="483"/>
      <c r="LT15" s="483"/>
      <c r="LU15" s="483"/>
      <c r="LV15" s="483"/>
      <c r="LW15" s="483"/>
      <c r="LX15" s="483"/>
      <c r="LY15" s="483"/>
      <c r="LZ15" s="483"/>
      <c r="MA15" s="483"/>
      <c r="MB15" s="483"/>
      <c r="MC15" s="483"/>
      <c r="MD15" s="483"/>
      <c r="ME15" s="483"/>
      <c r="MF15" s="483"/>
      <c r="MG15" s="483"/>
      <c r="MH15" s="483"/>
      <c r="MI15" s="483"/>
      <c r="MJ15" s="483"/>
      <c r="MK15" s="483"/>
      <c r="ML15" s="483"/>
      <c r="MM15" s="483"/>
      <c r="MN15" s="483"/>
      <c r="MO15" s="483"/>
      <c r="MP15" s="483"/>
      <c r="MQ15" s="483"/>
      <c r="MR15" s="483"/>
      <c r="MS15" s="483"/>
      <c r="MT15" s="483"/>
      <c r="MU15" s="483"/>
      <c r="MV15" s="483"/>
      <c r="MW15" s="483"/>
      <c r="MX15" s="483"/>
      <c r="MY15" s="483"/>
      <c r="MZ15" s="483"/>
      <c r="NA15" s="483"/>
      <c r="NB15" s="483"/>
      <c r="NC15" s="483"/>
      <c r="ND15" s="483"/>
      <c r="NE15" s="483"/>
      <c r="NF15" s="483"/>
      <c r="NG15" s="483"/>
      <c r="NH15" s="483"/>
      <c r="NI15" s="483"/>
      <c r="NJ15" s="483"/>
      <c r="NK15" s="483"/>
      <c r="NL15" s="483"/>
      <c r="NM15" s="483"/>
      <c r="NN15" s="483"/>
      <c r="NO15" s="483"/>
      <c r="NP15" s="483"/>
      <c r="NQ15" s="483"/>
      <c r="NR15" s="483"/>
      <c r="NS15" s="483"/>
      <c r="NT15" s="483"/>
      <c r="NU15" s="483"/>
      <c r="NV15" s="483"/>
      <c r="NW15" s="483"/>
      <c r="NX15" s="483"/>
      <c r="NY15" s="483"/>
      <c r="NZ15" s="483"/>
      <c r="OA15" s="483"/>
      <c r="OB15" s="483"/>
      <c r="OC15" s="483"/>
      <c r="OD15" s="483"/>
      <c r="OE15" s="483"/>
      <c r="OF15" s="483"/>
      <c r="OG15" s="483"/>
      <c r="OH15" s="483"/>
      <c r="OI15" s="483"/>
      <c r="OJ15" s="483"/>
      <c r="OK15" s="483"/>
      <c r="OL15" s="483"/>
      <c r="OM15" s="483"/>
      <c r="ON15" s="483"/>
      <c r="OO15" s="483"/>
      <c r="OP15" s="483"/>
      <c r="OQ15" s="483"/>
      <c r="OR15" s="483"/>
      <c r="OS15" s="483"/>
      <c r="OT15" s="483"/>
      <c r="OU15" s="483"/>
      <c r="OV15" s="483"/>
      <c r="OW15" s="483"/>
      <c r="OX15" s="483"/>
      <c r="OY15" s="483"/>
      <c r="OZ15" s="483"/>
      <c r="PA15" s="483"/>
      <c r="PB15" s="483"/>
      <c r="PC15" s="483"/>
      <c r="PD15" s="483"/>
      <c r="PE15" s="483"/>
      <c r="PF15" s="483"/>
      <c r="PG15" s="483"/>
      <c r="PH15" s="483"/>
      <c r="PI15" s="483"/>
      <c r="PJ15" s="483"/>
      <c r="PK15" s="483"/>
      <c r="PL15" s="483"/>
      <c r="PM15" s="483"/>
      <c r="PN15" s="483"/>
      <c r="PO15" s="483"/>
      <c r="PP15" s="483"/>
      <c r="PQ15" s="483"/>
      <c r="PR15" s="483"/>
      <c r="PS15" s="483"/>
      <c r="PT15" s="483"/>
      <c r="PU15" s="483"/>
      <c r="PV15" s="483"/>
      <c r="PW15" s="483"/>
      <c r="PX15" s="483"/>
      <c r="PY15" s="483"/>
      <c r="PZ15" s="483"/>
      <c r="QA15" s="483"/>
      <c r="QB15" s="483"/>
      <c r="QC15" s="483"/>
      <c r="QD15" s="483"/>
      <c r="QE15" s="483"/>
      <c r="QF15" s="483"/>
      <c r="QG15" s="483"/>
      <c r="QH15" s="483"/>
      <c r="QI15" s="483"/>
      <c r="QJ15" s="483"/>
      <c r="QK15" s="483"/>
      <c r="QL15" s="483"/>
      <c r="QM15" s="483"/>
      <c r="QN15" s="483"/>
      <c r="QO15" s="483"/>
      <c r="QP15" s="483"/>
      <c r="QQ15" s="483"/>
      <c r="QR15" s="483"/>
      <c r="QS15" s="483"/>
      <c r="QT15" s="483"/>
      <c r="QU15" s="483"/>
      <c r="QV15" s="483"/>
      <c r="QW15" s="483"/>
      <c r="QX15" s="483"/>
      <c r="QY15" s="483"/>
      <c r="QZ15" s="483"/>
      <c r="RA15" s="483"/>
      <c r="RB15" s="483"/>
      <c r="RC15" s="483"/>
      <c r="RD15" s="483"/>
      <c r="RE15" s="483"/>
      <c r="RF15" s="483"/>
    </row>
    <row r="16" spans="1:474" ht="18" customHeight="1">
      <c r="A16" s="483"/>
      <c r="B16" s="108"/>
      <c r="C16" s="483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  <c r="BZ16" s="483"/>
      <c r="CA16" s="483"/>
      <c r="CB16" s="483"/>
      <c r="CC16" s="483"/>
      <c r="CD16" s="483"/>
      <c r="CE16" s="483"/>
      <c r="CF16" s="483"/>
      <c r="CG16" s="483"/>
      <c r="CH16" s="483"/>
      <c r="CI16" s="483"/>
      <c r="CJ16" s="483"/>
      <c r="CK16" s="483"/>
      <c r="CL16" s="483"/>
      <c r="CM16" s="483"/>
      <c r="CN16" s="483"/>
      <c r="CO16" s="483"/>
      <c r="CP16" s="483"/>
      <c r="CQ16" s="483"/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/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483"/>
      <c r="FC16" s="483"/>
      <c r="FD16" s="483"/>
      <c r="FE16" s="483"/>
      <c r="FF16" s="483"/>
      <c r="FG16" s="483"/>
      <c r="FH16" s="483"/>
      <c r="FI16" s="483"/>
      <c r="FJ16" s="483"/>
      <c r="FK16" s="483"/>
      <c r="FL16" s="483"/>
      <c r="FM16" s="483"/>
      <c r="FN16" s="483"/>
      <c r="FO16" s="483"/>
      <c r="FP16" s="483"/>
      <c r="FQ16" s="483"/>
      <c r="FR16" s="483"/>
      <c r="FS16" s="483"/>
      <c r="FT16" s="483"/>
      <c r="FU16" s="483"/>
      <c r="FV16" s="483"/>
      <c r="FW16" s="483"/>
      <c r="FX16" s="483"/>
      <c r="FY16" s="483"/>
      <c r="FZ16" s="483"/>
      <c r="GA16" s="483"/>
      <c r="GB16" s="483"/>
      <c r="GC16" s="483"/>
      <c r="GD16" s="483"/>
      <c r="GE16" s="483"/>
      <c r="GF16" s="483"/>
      <c r="GG16" s="483"/>
      <c r="GH16" s="483"/>
      <c r="GI16" s="483"/>
      <c r="GJ16" s="483"/>
      <c r="GK16" s="483"/>
      <c r="GL16" s="483"/>
      <c r="GM16" s="483"/>
      <c r="GN16" s="483"/>
      <c r="GO16" s="483"/>
      <c r="GP16" s="483"/>
      <c r="GQ16" s="483"/>
      <c r="GR16" s="483"/>
      <c r="GS16" s="483"/>
      <c r="GT16" s="483"/>
      <c r="GU16" s="483"/>
      <c r="GV16" s="483"/>
      <c r="GW16" s="483"/>
      <c r="GX16" s="483"/>
      <c r="GY16" s="483"/>
      <c r="GZ16" s="483"/>
      <c r="HA16" s="483"/>
      <c r="HB16" s="483"/>
      <c r="HC16" s="483"/>
      <c r="HD16" s="483"/>
      <c r="HE16" s="483"/>
      <c r="HF16" s="483"/>
      <c r="HG16" s="483"/>
      <c r="HH16" s="483"/>
      <c r="HI16" s="483"/>
      <c r="HJ16" s="483"/>
      <c r="HK16" s="483"/>
      <c r="HL16" s="483"/>
      <c r="HM16" s="483"/>
      <c r="HN16" s="483"/>
      <c r="HO16" s="483"/>
      <c r="HP16" s="483"/>
      <c r="HQ16" s="483"/>
      <c r="HR16" s="483"/>
      <c r="HS16" s="483"/>
      <c r="HT16" s="483"/>
      <c r="HU16" s="483"/>
      <c r="HV16" s="483"/>
      <c r="HW16" s="483"/>
      <c r="HX16" s="483"/>
      <c r="HY16" s="483"/>
      <c r="HZ16" s="483"/>
      <c r="IA16" s="483"/>
      <c r="IB16" s="483"/>
      <c r="IC16" s="483"/>
      <c r="ID16" s="483"/>
      <c r="IE16" s="483"/>
      <c r="IF16" s="483"/>
      <c r="IG16" s="483"/>
      <c r="IH16" s="483"/>
      <c r="II16" s="483"/>
      <c r="IJ16" s="483"/>
      <c r="IK16" s="483"/>
      <c r="IL16" s="483"/>
      <c r="IM16" s="483"/>
      <c r="IN16" s="483"/>
      <c r="IO16" s="483"/>
      <c r="IP16" s="483"/>
      <c r="IQ16" s="483"/>
      <c r="IR16" s="483"/>
      <c r="IS16" s="483"/>
      <c r="IT16" s="483"/>
      <c r="IU16" s="483"/>
      <c r="IV16" s="483"/>
      <c r="IW16" s="483"/>
      <c r="IX16" s="483"/>
      <c r="IY16" s="483"/>
      <c r="IZ16" s="483"/>
      <c r="JA16" s="483"/>
      <c r="JB16" s="483"/>
      <c r="JC16" s="483"/>
      <c r="JD16" s="483"/>
      <c r="JE16" s="483"/>
      <c r="JF16" s="483"/>
      <c r="JG16" s="483"/>
      <c r="JH16" s="483"/>
      <c r="JI16" s="483"/>
      <c r="JJ16" s="483"/>
      <c r="JK16" s="483"/>
      <c r="JL16" s="483"/>
      <c r="JM16" s="483"/>
      <c r="JN16" s="483"/>
      <c r="JO16" s="483"/>
      <c r="JP16" s="483"/>
      <c r="JQ16" s="483"/>
      <c r="JR16" s="483"/>
      <c r="JS16" s="483"/>
      <c r="JT16" s="483"/>
      <c r="JU16" s="483"/>
      <c r="JV16" s="483"/>
      <c r="JW16" s="483"/>
      <c r="JX16" s="483"/>
      <c r="JY16" s="483"/>
      <c r="JZ16" s="483"/>
      <c r="KA16" s="483"/>
      <c r="KB16" s="483"/>
      <c r="KC16" s="483"/>
      <c r="KD16" s="483"/>
      <c r="KE16" s="483"/>
      <c r="KF16" s="483"/>
      <c r="KG16" s="483"/>
      <c r="KH16" s="483"/>
      <c r="KI16" s="483"/>
      <c r="KJ16" s="483"/>
      <c r="KK16" s="483"/>
      <c r="KL16" s="483"/>
      <c r="KM16" s="483"/>
      <c r="KN16" s="483"/>
      <c r="KO16" s="483"/>
      <c r="KP16" s="483"/>
      <c r="KQ16" s="483"/>
      <c r="KR16" s="483"/>
      <c r="KS16" s="483"/>
      <c r="KT16" s="483"/>
      <c r="KU16" s="483"/>
      <c r="KV16" s="483"/>
      <c r="KW16" s="483"/>
      <c r="KX16" s="483"/>
      <c r="KY16" s="483"/>
      <c r="KZ16" s="483"/>
      <c r="LA16" s="483"/>
      <c r="LB16" s="483"/>
      <c r="LC16" s="483"/>
      <c r="LD16" s="483"/>
      <c r="LE16" s="483"/>
      <c r="LF16" s="483"/>
      <c r="LG16" s="483"/>
      <c r="LH16" s="483"/>
      <c r="LI16" s="483"/>
      <c r="LJ16" s="483"/>
      <c r="LK16" s="483"/>
      <c r="LL16" s="483"/>
      <c r="LM16" s="483"/>
      <c r="LN16" s="483"/>
      <c r="LO16" s="483"/>
      <c r="LP16" s="483"/>
      <c r="LQ16" s="483"/>
      <c r="LR16" s="483"/>
      <c r="LS16" s="483"/>
      <c r="LT16" s="483"/>
      <c r="LU16" s="483"/>
      <c r="LV16" s="483"/>
      <c r="LW16" s="483"/>
      <c r="LX16" s="483"/>
      <c r="LY16" s="483"/>
      <c r="LZ16" s="483"/>
      <c r="MA16" s="483"/>
      <c r="MB16" s="483"/>
      <c r="MC16" s="483"/>
      <c r="MD16" s="483"/>
      <c r="ME16" s="483"/>
      <c r="MF16" s="483"/>
      <c r="MG16" s="483"/>
      <c r="MH16" s="483"/>
      <c r="MI16" s="483"/>
      <c r="MJ16" s="483"/>
      <c r="MK16" s="483"/>
      <c r="ML16" s="483"/>
      <c r="MM16" s="483"/>
      <c r="MN16" s="483"/>
      <c r="MO16" s="483"/>
      <c r="MP16" s="483"/>
      <c r="MQ16" s="483"/>
      <c r="MR16" s="483"/>
      <c r="MS16" s="483"/>
      <c r="MT16" s="483"/>
      <c r="MU16" s="483"/>
      <c r="MV16" s="483"/>
      <c r="MW16" s="483"/>
      <c r="MX16" s="483"/>
      <c r="MY16" s="483"/>
      <c r="MZ16" s="483"/>
      <c r="NA16" s="483"/>
      <c r="NB16" s="483"/>
      <c r="NC16" s="483"/>
      <c r="ND16" s="483"/>
      <c r="NE16" s="483"/>
      <c r="NF16" s="483"/>
      <c r="NG16" s="483"/>
      <c r="NH16" s="483"/>
      <c r="NI16" s="483"/>
      <c r="NJ16" s="483"/>
      <c r="NK16" s="483"/>
      <c r="NL16" s="483"/>
      <c r="NM16" s="483"/>
      <c r="NN16" s="483"/>
      <c r="NO16" s="483"/>
      <c r="NP16" s="483"/>
      <c r="NQ16" s="483"/>
      <c r="NR16" s="483"/>
      <c r="NS16" s="483"/>
      <c r="NT16" s="483"/>
      <c r="NU16" s="483"/>
      <c r="NV16" s="483"/>
      <c r="NW16" s="483"/>
      <c r="NX16" s="483"/>
      <c r="NY16" s="483"/>
      <c r="NZ16" s="483"/>
      <c r="OA16" s="483"/>
      <c r="OB16" s="483"/>
      <c r="OC16" s="483"/>
      <c r="OD16" s="483"/>
      <c r="OE16" s="483"/>
      <c r="OF16" s="483"/>
      <c r="OG16" s="483"/>
      <c r="OH16" s="483"/>
      <c r="OI16" s="483"/>
      <c r="OJ16" s="483"/>
      <c r="OK16" s="483"/>
      <c r="OL16" s="483"/>
      <c r="OM16" s="483"/>
      <c r="ON16" s="483"/>
      <c r="OO16" s="483"/>
      <c r="OP16" s="483"/>
      <c r="OQ16" s="483"/>
      <c r="OR16" s="483"/>
      <c r="OS16" s="483"/>
      <c r="OT16" s="483"/>
      <c r="OU16" s="483"/>
      <c r="OV16" s="483"/>
      <c r="OW16" s="483"/>
      <c r="OX16" s="483"/>
      <c r="OY16" s="483"/>
      <c r="OZ16" s="483"/>
      <c r="PA16" s="483"/>
      <c r="PB16" s="483"/>
      <c r="PC16" s="483"/>
      <c r="PD16" s="483"/>
      <c r="PE16" s="483"/>
      <c r="PF16" s="483"/>
      <c r="PG16" s="483"/>
      <c r="PH16" s="483"/>
      <c r="PI16" s="483"/>
      <c r="PJ16" s="483"/>
      <c r="PK16" s="483"/>
      <c r="PL16" s="483"/>
      <c r="PM16" s="483"/>
      <c r="PN16" s="483"/>
      <c r="PO16" s="483"/>
      <c r="PP16" s="483"/>
      <c r="PQ16" s="483"/>
      <c r="PR16" s="483"/>
      <c r="PS16" s="483"/>
      <c r="PT16" s="483"/>
      <c r="PU16" s="483"/>
      <c r="PV16" s="483"/>
      <c r="PW16" s="483"/>
      <c r="PX16" s="483"/>
      <c r="PY16" s="483"/>
      <c r="PZ16" s="483"/>
      <c r="QA16" s="483"/>
      <c r="QB16" s="483"/>
      <c r="QC16" s="483"/>
      <c r="QD16" s="483"/>
      <c r="QE16" s="483"/>
      <c r="QF16" s="483"/>
      <c r="QG16" s="483"/>
      <c r="QH16" s="483"/>
      <c r="QI16" s="483"/>
      <c r="QJ16" s="483"/>
      <c r="QK16" s="483"/>
      <c r="QL16" s="483"/>
      <c r="QM16" s="483"/>
      <c r="QN16" s="483"/>
      <c r="QO16" s="483"/>
      <c r="QP16" s="483"/>
      <c r="QQ16" s="483"/>
      <c r="QR16" s="483"/>
      <c r="QS16" s="483"/>
      <c r="QT16" s="483"/>
      <c r="QU16" s="483"/>
      <c r="QV16" s="483"/>
      <c r="QW16" s="483"/>
      <c r="QX16" s="483"/>
      <c r="QY16" s="483"/>
      <c r="QZ16" s="483"/>
      <c r="RA16" s="483"/>
      <c r="RB16" s="483"/>
      <c r="RC16" s="483"/>
      <c r="RD16" s="483"/>
      <c r="RE16" s="483"/>
      <c r="RF16" s="483"/>
    </row>
    <row r="17" spans="1:474" ht="18" customHeight="1">
      <c r="A17" s="485"/>
      <c r="B17" s="486"/>
      <c r="C17" s="487" t="s">
        <v>508</v>
      </c>
      <c r="D17" s="488"/>
      <c r="E17" s="488"/>
      <c r="F17" s="488"/>
      <c r="G17" s="488"/>
      <c r="H17" s="489" t="s">
        <v>509</v>
      </c>
      <c r="I17" s="489" t="s">
        <v>509</v>
      </c>
      <c r="J17" s="489" t="s">
        <v>509</v>
      </c>
      <c r="K17" s="489" t="s">
        <v>509</v>
      </c>
      <c r="L17" s="489" t="s">
        <v>509</v>
      </c>
      <c r="M17" s="489" t="s">
        <v>509</v>
      </c>
      <c r="N17" s="489">
        <f t="shared" ref="N17:AQ17" si="37">IFERROR((N18+N19)/N20,0)</f>
        <v>1.5048650701498918</v>
      </c>
      <c r="O17" s="489">
        <f t="shared" si="37"/>
        <v>1.5833890057373627</v>
      </c>
      <c r="P17" s="489">
        <f t="shared" si="37"/>
        <v>1.6734849013407587</v>
      </c>
      <c r="Q17" s="489">
        <f t="shared" si="37"/>
        <v>1.7759075212455822</v>
      </c>
      <c r="R17" s="489">
        <f t="shared" si="37"/>
        <v>1.8811178991182216</v>
      </c>
      <c r="S17" s="489">
        <f t="shared" si="37"/>
        <v>2.0069427510981184</v>
      </c>
      <c r="T17" s="489">
        <f t="shared" si="37"/>
        <v>2.150486183741243</v>
      </c>
      <c r="U17" s="489">
        <f t="shared" si="37"/>
        <v>2.3167527312453609</v>
      </c>
      <c r="V17" s="489">
        <f t="shared" si="37"/>
        <v>4.9187108541092499</v>
      </c>
      <c r="W17" s="489">
        <f t="shared" si="37"/>
        <v>0</v>
      </c>
      <c r="X17" s="489">
        <f t="shared" si="37"/>
        <v>0</v>
      </c>
      <c r="Y17" s="489">
        <f t="shared" si="37"/>
        <v>0</v>
      </c>
      <c r="Z17" s="489">
        <f t="shared" si="37"/>
        <v>0</v>
      </c>
      <c r="AA17" s="489">
        <f t="shared" si="37"/>
        <v>0</v>
      </c>
      <c r="AB17" s="489">
        <f t="shared" si="37"/>
        <v>0</v>
      </c>
      <c r="AC17" s="489">
        <f t="shared" si="37"/>
        <v>0</v>
      </c>
      <c r="AD17" s="489">
        <f t="shared" si="37"/>
        <v>0</v>
      </c>
      <c r="AE17" s="489">
        <f t="shared" si="37"/>
        <v>0</v>
      </c>
      <c r="AF17" s="489">
        <f t="shared" si="37"/>
        <v>0</v>
      </c>
      <c r="AG17" s="489">
        <f t="shared" si="37"/>
        <v>0</v>
      </c>
      <c r="AH17" s="489">
        <f t="shared" si="37"/>
        <v>0</v>
      </c>
      <c r="AI17" s="489">
        <f t="shared" si="37"/>
        <v>0</v>
      </c>
      <c r="AJ17" s="489">
        <f t="shared" si="37"/>
        <v>0</v>
      </c>
      <c r="AK17" s="489">
        <f t="shared" si="37"/>
        <v>0</v>
      </c>
      <c r="AL17" s="489">
        <f t="shared" si="37"/>
        <v>0</v>
      </c>
      <c r="AM17" s="489">
        <f t="shared" si="37"/>
        <v>0</v>
      </c>
      <c r="AN17" s="489">
        <f t="shared" si="37"/>
        <v>0</v>
      </c>
      <c r="AO17" s="489">
        <f t="shared" si="37"/>
        <v>0</v>
      </c>
      <c r="AP17" s="489">
        <f t="shared" si="37"/>
        <v>0</v>
      </c>
      <c r="AQ17" s="489">
        <f t="shared" si="37"/>
        <v>0</v>
      </c>
      <c r="AR17" s="490"/>
      <c r="AS17" s="490"/>
      <c r="AT17" s="490"/>
      <c r="AU17" s="490"/>
      <c r="AV17" s="490"/>
      <c r="AW17" s="485"/>
      <c r="AX17" s="485"/>
      <c r="AY17" s="485"/>
      <c r="AZ17" s="485"/>
      <c r="BA17" s="485"/>
      <c r="BB17" s="485"/>
      <c r="BC17" s="485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5"/>
      <c r="CC17" s="485"/>
      <c r="CD17" s="485"/>
      <c r="CE17" s="485"/>
      <c r="CF17" s="485"/>
      <c r="CG17" s="485"/>
      <c r="CH17" s="485"/>
      <c r="CI17" s="485"/>
      <c r="CJ17" s="485"/>
      <c r="CK17" s="485"/>
      <c r="CL17" s="485"/>
      <c r="CM17" s="485"/>
      <c r="CN17" s="485"/>
      <c r="CO17" s="485"/>
      <c r="CP17" s="485"/>
      <c r="CQ17" s="485"/>
      <c r="CR17" s="485"/>
      <c r="CS17" s="485"/>
      <c r="CT17" s="485"/>
      <c r="CU17" s="485"/>
      <c r="CV17" s="485"/>
      <c r="CW17" s="485"/>
      <c r="CX17" s="485"/>
      <c r="CY17" s="485"/>
      <c r="CZ17" s="485"/>
      <c r="DA17" s="485"/>
      <c r="DB17" s="485"/>
      <c r="DC17" s="485"/>
      <c r="DD17" s="485"/>
      <c r="DE17" s="485"/>
      <c r="DF17" s="485"/>
      <c r="DG17" s="485"/>
      <c r="DH17" s="485"/>
      <c r="DI17" s="485"/>
      <c r="DJ17" s="485"/>
      <c r="DK17" s="485"/>
      <c r="DL17" s="485"/>
      <c r="DM17" s="485"/>
      <c r="DN17" s="485"/>
      <c r="DO17" s="485"/>
      <c r="DP17" s="485"/>
      <c r="DQ17" s="485"/>
      <c r="DR17" s="485"/>
      <c r="DS17" s="485"/>
      <c r="DT17" s="485"/>
      <c r="DU17" s="485"/>
      <c r="DV17" s="485"/>
      <c r="DW17" s="485"/>
      <c r="DX17" s="485"/>
      <c r="DY17" s="485"/>
      <c r="DZ17" s="485"/>
      <c r="EA17" s="485"/>
      <c r="EB17" s="485"/>
      <c r="EC17" s="485"/>
      <c r="ED17" s="485"/>
      <c r="EE17" s="485"/>
      <c r="EF17" s="485"/>
      <c r="EG17" s="485"/>
      <c r="EH17" s="485"/>
      <c r="EI17" s="485"/>
      <c r="EJ17" s="485"/>
      <c r="EK17" s="485"/>
      <c r="EL17" s="485"/>
      <c r="EM17" s="485"/>
      <c r="EN17" s="485"/>
      <c r="EO17" s="485"/>
      <c r="EP17" s="485"/>
      <c r="EQ17" s="485"/>
      <c r="ER17" s="485"/>
      <c r="ES17" s="485"/>
      <c r="ET17" s="485"/>
      <c r="EU17" s="485"/>
      <c r="EV17" s="485"/>
      <c r="EW17" s="485"/>
      <c r="EX17" s="485"/>
      <c r="EY17" s="485"/>
      <c r="EZ17" s="485"/>
      <c r="FA17" s="485"/>
      <c r="FB17" s="485"/>
      <c r="FC17" s="485"/>
      <c r="FD17" s="485"/>
      <c r="FE17" s="485"/>
      <c r="FF17" s="485"/>
      <c r="FG17" s="485"/>
      <c r="FH17" s="485"/>
      <c r="FI17" s="485"/>
      <c r="FJ17" s="485"/>
      <c r="FK17" s="485"/>
      <c r="FL17" s="485"/>
      <c r="FM17" s="485"/>
      <c r="FN17" s="485"/>
      <c r="FO17" s="485"/>
      <c r="FP17" s="485"/>
      <c r="FQ17" s="485"/>
      <c r="FR17" s="485"/>
      <c r="FS17" s="485"/>
      <c r="FT17" s="485"/>
      <c r="FU17" s="485"/>
      <c r="FV17" s="485"/>
      <c r="FW17" s="485"/>
      <c r="FX17" s="485"/>
      <c r="FY17" s="485"/>
      <c r="FZ17" s="485"/>
      <c r="GA17" s="485"/>
      <c r="GB17" s="485"/>
      <c r="GC17" s="485"/>
      <c r="GD17" s="485"/>
      <c r="GE17" s="485"/>
      <c r="GF17" s="485"/>
      <c r="GG17" s="485"/>
      <c r="GH17" s="485"/>
      <c r="GI17" s="485"/>
      <c r="GJ17" s="485"/>
      <c r="GK17" s="485"/>
      <c r="GL17" s="485"/>
      <c r="GM17" s="485"/>
      <c r="GN17" s="485"/>
      <c r="GO17" s="485"/>
      <c r="GP17" s="485"/>
      <c r="GQ17" s="485"/>
      <c r="GR17" s="485"/>
      <c r="GS17" s="485"/>
      <c r="GT17" s="485"/>
      <c r="GU17" s="485"/>
      <c r="GV17" s="485"/>
      <c r="GW17" s="485"/>
      <c r="GX17" s="485"/>
      <c r="GY17" s="485"/>
      <c r="GZ17" s="485"/>
      <c r="HA17" s="485"/>
      <c r="HB17" s="485"/>
      <c r="HC17" s="485"/>
      <c r="HD17" s="485"/>
      <c r="HE17" s="485"/>
      <c r="HF17" s="485"/>
      <c r="HG17" s="485"/>
      <c r="HH17" s="485"/>
      <c r="HI17" s="485"/>
      <c r="HJ17" s="485"/>
      <c r="HK17" s="485"/>
      <c r="HL17" s="485"/>
      <c r="HM17" s="485"/>
      <c r="HN17" s="485"/>
      <c r="HO17" s="485"/>
      <c r="HP17" s="485"/>
      <c r="HQ17" s="485"/>
      <c r="HR17" s="485"/>
      <c r="HS17" s="485"/>
      <c r="HT17" s="485"/>
      <c r="HU17" s="485"/>
      <c r="HV17" s="485"/>
      <c r="HW17" s="485"/>
      <c r="HX17" s="485"/>
      <c r="HY17" s="485"/>
      <c r="HZ17" s="485"/>
      <c r="IA17" s="485"/>
      <c r="IB17" s="485"/>
      <c r="IC17" s="485"/>
      <c r="ID17" s="485"/>
      <c r="IE17" s="485"/>
      <c r="IF17" s="485"/>
      <c r="IG17" s="485"/>
      <c r="IH17" s="485"/>
      <c r="II17" s="485"/>
      <c r="IJ17" s="485"/>
      <c r="IK17" s="485"/>
      <c r="IL17" s="485"/>
      <c r="IM17" s="485"/>
      <c r="IN17" s="485"/>
      <c r="IO17" s="485"/>
      <c r="IP17" s="485"/>
      <c r="IQ17" s="485"/>
      <c r="IR17" s="485"/>
      <c r="IS17" s="485"/>
      <c r="IT17" s="485"/>
      <c r="IU17" s="485"/>
      <c r="IV17" s="485"/>
      <c r="IW17" s="485"/>
      <c r="IX17" s="485"/>
      <c r="IY17" s="485"/>
      <c r="IZ17" s="485"/>
      <c r="JA17" s="485"/>
      <c r="JB17" s="485"/>
      <c r="JC17" s="485"/>
      <c r="JD17" s="485"/>
      <c r="JE17" s="485"/>
      <c r="JF17" s="485"/>
      <c r="JG17" s="485"/>
      <c r="JH17" s="485"/>
      <c r="JI17" s="485"/>
      <c r="JJ17" s="485"/>
      <c r="JK17" s="485"/>
      <c r="JL17" s="485"/>
      <c r="JM17" s="485"/>
      <c r="JN17" s="485"/>
      <c r="JO17" s="485"/>
      <c r="JP17" s="485"/>
      <c r="JQ17" s="485"/>
      <c r="JR17" s="485"/>
      <c r="JS17" s="485"/>
      <c r="JT17" s="485"/>
      <c r="JU17" s="485"/>
      <c r="JV17" s="485"/>
      <c r="JW17" s="485"/>
      <c r="JX17" s="485"/>
      <c r="JY17" s="485"/>
      <c r="JZ17" s="485"/>
      <c r="KA17" s="485"/>
      <c r="KB17" s="485"/>
      <c r="KC17" s="485"/>
      <c r="KD17" s="485"/>
      <c r="KE17" s="485"/>
      <c r="KF17" s="485"/>
      <c r="KG17" s="485"/>
      <c r="KH17" s="485"/>
      <c r="KI17" s="485"/>
      <c r="KJ17" s="485"/>
      <c r="KK17" s="485"/>
      <c r="KL17" s="485"/>
      <c r="KM17" s="485"/>
      <c r="KN17" s="485"/>
      <c r="KO17" s="485"/>
      <c r="KP17" s="485"/>
      <c r="KQ17" s="485"/>
      <c r="KR17" s="485"/>
      <c r="KS17" s="485"/>
      <c r="KT17" s="485"/>
      <c r="KU17" s="485"/>
      <c r="KV17" s="485"/>
      <c r="KW17" s="485"/>
      <c r="KX17" s="485"/>
      <c r="KY17" s="485"/>
      <c r="KZ17" s="485"/>
      <c r="LA17" s="485"/>
      <c r="LB17" s="485"/>
      <c r="LC17" s="485"/>
      <c r="LD17" s="485"/>
      <c r="LE17" s="485"/>
      <c r="LF17" s="485"/>
      <c r="LG17" s="485"/>
      <c r="LH17" s="485"/>
      <c r="LI17" s="485"/>
      <c r="LJ17" s="485"/>
      <c r="LK17" s="485"/>
      <c r="LL17" s="485"/>
      <c r="LM17" s="485"/>
      <c r="LN17" s="485"/>
      <c r="LO17" s="485"/>
      <c r="LP17" s="485"/>
      <c r="LQ17" s="485"/>
      <c r="LR17" s="485"/>
      <c r="LS17" s="485"/>
      <c r="LT17" s="485"/>
      <c r="LU17" s="485"/>
      <c r="LV17" s="485"/>
      <c r="LW17" s="485"/>
      <c r="LX17" s="485"/>
      <c r="LY17" s="485"/>
      <c r="LZ17" s="485"/>
      <c r="MA17" s="485"/>
      <c r="MB17" s="485"/>
      <c r="MC17" s="485"/>
      <c r="MD17" s="485"/>
      <c r="ME17" s="485"/>
      <c r="MF17" s="485"/>
      <c r="MG17" s="485"/>
      <c r="MH17" s="485"/>
      <c r="MI17" s="485"/>
      <c r="MJ17" s="485"/>
      <c r="MK17" s="485"/>
      <c r="ML17" s="485"/>
      <c r="MM17" s="485"/>
      <c r="MN17" s="485"/>
      <c r="MO17" s="485"/>
      <c r="MP17" s="485"/>
      <c r="MQ17" s="485"/>
      <c r="MR17" s="485"/>
      <c r="MS17" s="485"/>
      <c r="MT17" s="485"/>
      <c r="MU17" s="485"/>
      <c r="MV17" s="485"/>
      <c r="MW17" s="485"/>
      <c r="MX17" s="485"/>
      <c r="MY17" s="485"/>
      <c r="MZ17" s="485"/>
      <c r="NA17" s="485"/>
      <c r="NB17" s="485"/>
      <c r="NC17" s="485"/>
      <c r="ND17" s="485"/>
      <c r="NE17" s="485"/>
      <c r="NF17" s="485"/>
      <c r="NG17" s="485"/>
      <c r="NH17" s="485"/>
      <c r="NI17" s="485"/>
      <c r="NJ17" s="485"/>
      <c r="NK17" s="485"/>
      <c r="NL17" s="485"/>
      <c r="NM17" s="485"/>
      <c r="NN17" s="485"/>
      <c r="NO17" s="485"/>
      <c r="NP17" s="485"/>
      <c r="NQ17" s="485"/>
      <c r="NR17" s="485"/>
      <c r="NS17" s="485"/>
      <c r="NT17" s="485"/>
      <c r="NU17" s="485"/>
      <c r="NV17" s="485"/>
      <c r="NW17" s="485"/>
      <c r="NX17" s="485"/>
      <c r="NY17" s="485"/>
      <c r="NZ17" s="485"/>
      <c r="OA17" s="485"/>
      <c r="OB17" s="485"/>
      <c r="OC17" s="485"/>
      <c r="OD17" s="485"/>
      <c r="OE17" s="485"/>
      <c r="OF17" s="485"/>
      <c r="OG17" s="485"/>
      <c r="OH17" s="485"/>
      <c r="OI17" s="485"/>
      <c r="OJ17" s="485"/>
      <c r="OK17" s="485"/>
      <c r="OL17" s="485"/>
      <c r="OM17" s="485"/>
      <c r="ON17" s="485"/>
      <c r="OO17" s="485"/>
      <c r="OP17" s="485"/>
      <c r="OQ17" s="485"/>
      <c r="OR17" s="485"/>
      <c r="OS17" s="485"/>
      <c r="OT17" s="485"/>
      <c r="OU17" s="485"/>
      <c r="OV17" s="485"/>
      <c r="OW17" s="485"/>
      <c r="OX17" s="485"/>
      <c r="OY17" s="485"/>
      <c r="OZ17" s="485"/>
      <c r="PA17" s="485"/>
      <c r="PB17" s="485"/>
      <c r="PC17" s="485"/>
      <c r="PD17" s="485"/>
      <c r="PE17" s="485"/>
      <c r="PF17" s="485"/>
      <c r="PG17" s="485"/>
      <c r="PH17" s="485"/>
      <c r="PI17" s="485"/>
      <c r="PJ17" s="485"/>
      <c r="PK17" s="485"/>
      <c r="PL17" s="485"/>
      <c r="PM17" s="485"/>
      <c r="PN17" s="485"/>
      <c r="PO17" s="485"/>
      <c r="PP17" s="485"/>
      <c r="PQ17" s="485"/>
      <c r="PR17" s="485"/>
      <c r="PS17" s="485"/>
      <c r="PT17" s="485"/>
      <c r="PU17" s="485"/>
      <c r="PV17" s="485"/>
      <c r="PW17" s="485"/>
      <c r="PX17" s="485"/>
      <c r="PY17" s="485"/>
      <c r="PZ17" s="485"/>
      <c r="QA17" s="485"/>
      <c r="QB17" s="485"/>
      <c r="QC17" s="485"/>
      <c r="QD17" s="485"/>
      <c r="QE17" s="485"/>
      <c r="QF17" s="485"/>
      <c r="QG17" s="485"/>
      <c r="QH17" s="485"/>
      <c r="QI17" s="485"/>
      <c r="QJ17" s="485"/>
      <c r="QK17" s="485"/>
      <c r="QL17" s="485"/>
      <c r="QM17" s="485"/>
      <c r="QN17" s="485"/>
      <c r="QO17" s="485"/>
      <c r="QP17" s="485"/>
      <c r="QQ17" s="485"/>
      <c r="QR17" s="485"/>
      <c r="QS17" s="485"/>
      <c r="QT17" s="485"/>
      <c r="QU17" s="485"/>
      <c r="QV17" s="485"/>
      <c r="QW17" s="485"/>
      <c r="QX17" s="485"/>
      <c r="QY17" s="485"/>
      <c r="QZ17" s="485"/>
      <c r="RA17" s="485"/>
      <c r="RB17" s="485"/>
      <c r="RC17" s="485"/>
      <c r="RD17" s="485"/>
      <c r="RE17" s="485"/>
      <c r="RF17" s="485"/>
    </row>
    <row r="18" spans="1:474" ht="18" customHeight="1">
      <c r="A18" s="485"/>
      <c r="B18" s="335"/>
      <c r="C18" s="491" t="s">
        <v>510</v>
      </c>
      <c r="D18" s="335"/>
      <c r="E18" s="335"/>
      <c r="F18" s="335"/>
      <c r="G18" s="335"/>
      <c r="H18" s="335">
        <f>'DRE '!H24 + 'Premissas Custos'!H43 * 'Premissas Financeiras'!H7</f>
        <v>0</v>
      </c>
      <c r="I18" s="335">
        <f>'DRE '!I24 + 'Premissas Custos'!I43 * 'Premissas Financeiras'!I7</f>
        <v>12876539.536457144</v>
      </c>
      <c r="J18" s="335">
        <f>'DRE '!J24 + 'Premissas Custos'!J43 * 'Premissas Financeiras'!J7</f>
        <v>-4343625.9839824867</v>
      </c>
      <c r="K18" s="335">
        <f>'DRE '!K24 + 'Premissas Custos'!K43 * 'Premissas Financeiras'!K7</f>
        <v>-3775448.8149886243</v>
      </c>
      <c r="L18" s="335">
        <f>'DRE '!L24 + 'Premissas Custos'!L43 * 'Premissas Financeiras'!L7</f>
        <v>56717914.658611424</v>
      </c>
      <c r="M18" s="335">
        <f>'DRE '!M24 + 'Premissas Custos'!M43 * 'Premissas Financeiras'!M7</f>
        <v>56717914.658611424</v>
      </c>
      <c r="N18" s="335">
        <f>'DRE '!N24 + 'Premissas Custos'!N43 * 'Premissas Financeiras'!N7</f>
        <v>56717914.658611424</v>
      </c>
      <c r="O18" s="335">
        <f>'DRE '!O24 + 'Premissas Custos'!O43 * 'Premissas Financeiras'!O7</f>
        <v>56717914.658611424</v>
      </c>
      <c r="P18" s="335">
        <f>'DRE '!P24 + 'Premissas Custos'!P43 * 'Premissas Financeiras'!P7</f>
        <v>56717914.658611424</v>
      </c>
      <c r="Q18" s="335">
        <f>'DRE '!Q24 + 'Premissas Custos'!Q43 * 'Premissas Financeiras'!Q7</f>
        <v>56717914.658611424</v>
      </c>
      <c r="R18" s="335">
        <f>'DRE '!R24 + 'Premissas Custos'!R43 * 'Premissas Financeiras'!R7</f>
        <v>56717914.658611424</v>
      </c>
      <c r="S18" s="335">
        <f>'DRE '!S24 + 'Premissas Custos'!S43 * 'Premissas Financeiras'!S7</f>
        <v>56717914.658611424</v>
      </c>
      <c r="T18" s="335">
        <f>'DRE '!T24 + 'Premissas Custos'!T43 * 'Premissas Financeiras'!T7</f>
        <v>56717914.658611424</v>
      </c>
      <c r="U18" s="335">
        <f>'DRE '!U24 + 'Premissas Custos'!U43 * 'Premissas Financeiras'!U7</f>
        <v>56717914.658611424</v>
      </c>
      <c r="V18" s="335">
        <f>'DRE '!V24 + 'Premissas Custos'!V43 * 'Premissas Financeiras'!V7</f>
        <v>56717914.658611424</v>
      </c>
      <c r="W18" s="335">
        <f>'DRE '!W24 + 'Premissas Custos'!W43 * 'Premissas Financeiras'!W7</f>
        <v>56717914.658611424</v>
      </c>
      <c r="X18" s="335">
        <f>'DRE '!X24 + 'Premissas Custos'!X43 * 'Premissas Financeiras'!X7</f>
        <v>56717914.658611424</v>
      </c>
      <c r="Y18" s="335">
        <f>'DRE '!Y24 + 'Premissas Custos'!Y43 * 'Premissas Financeiras'!Y7</f>
        <v>56717914.658611424</v>
      </c>
      <c r="Z18" s="335">
        <f>'DRE '!Z24 + 'Premissas Custos'!Z43 * 'Premissas Financeiras'!Z7</f>
        <v>56717914.658611424</v>
      </c>
      <c r="AA18" s="335">
        <f>'DRE '!AA24 + 'Premissas Custos'!AA43 * 'Premissas Financeiras'!AA7</f>
        <v>56717914.658611424</v>
      </c>
      <c r="AB18" s="335">
        <f>'DRE '!AB24 + 'Premissas Custos'!AB43 * 'Premissas Financeiras'!AB7</f>
        <v>56717914.658611424</v>
      </c>
      <c r="AC18" s="335">
        <f>'DRE '!AC24 + 'Premissas Custos'!AC43 * 'Premissas Financeiras'!AC7</f>
        <v>56717914.658611424</v>
      </c>
      <c r="AD18" s="335">
        <f>'DRE '!AD24 + 'Premissas Custos'!AD43 * 'Premissas Financeiras'!AD7</f>
        <v>56717914.658611424</v>
      </c>
      <c r="AE18" s="335">
        <f>'DRE '!AE24 + 'Premissas Custos'!AE43 * 'Premissas Financeiras'!AE7</f>
        <v>56717914.658611424</v>
      </c>
      <c r="AF18" s="335">
        <f>'DRE '!AF24 + 'Premissas Custos'!AF43 * 'Premissas Financeiras'!AF7</f>
        <v>56717914.658611424</v>
      </c>
      <c r="AG18" s="335">
        <f>'DRE '!AG24 + 'Premissas Custos'!AG43 * 'Premissas Financeiras'!AG7</f>
        <v>56717914.658611424</v>
      </c>
      <c r="AH18" s="335">
        <f>'DRE '!AH24 + 'Premissas Custos'!AH43 * 'Premissas Financeiras'!AH7</f>
        <v>56717914.658611424</v>
      </c>
      <c r="AI18" s="335">
        <f>'DRE '!AI24 + 'Premissas Custos'!AI43 * 'Premissas Financeiras'!AI7</f>
        <v>56717914.658611424</v>
      </c>
      <c r="AJ18" s="335">
        <f>'DRE '!AJ24 + 'Premissas Custos'!AJ43 * 'Premissas Financeiras'!AJ7</f>
        <v>56717914.658611424</v>
      </c>
      <c r="AK18" s="335">
        <f>'DRE '!AK24 + 'Premissas Custos'!AK43 * 'Premissas Financeiras'!AK7</f>
        <v>56717914.658611424</v>
      </c>
      <c r="AL18" s="335">
        <f>'DRE '!AL24 + 'Premissas Custos'!AL43 * 'Premissas Financeiras'!AL7</f>
        <v>56717914.658611424</v>
      </c>
      <c r="AM18" s="335">
        <f>'DRE '!AM24 + 'Premissas Custos'!AM43 * 'Premissas Financeiras'!AM7</f>
        <v>56717914.658611424</v>
      </c>
      <c r="AN18" s="335">
        <f>'DRE '!AN24 + 'Premissas Custos'!AN43 * 'Premissas Financeiras'!AN7</f>
        <v>56717914.658611424</v>
      </c>
      <c r="AO18" s="335">
        <f>'DRE '!AO24 + 'Premissas Custos'!AO43 * 'Premissas Financeiras'!AO7</f>
        <v>56717914.658611424</v>
      </c>
      <c r="AP18" s="335">
        <f>'DRE '!AP24 + 'Premissas Custos'!AP43 * 'Premissas Financeiras'!AP7</f>
        <v>56717914.658611424</v>
      </c>
      <c r="AQ18" s="335">
        <f>'DRE '!AQ24 + 'Premissas Custos'!AQ43 * 'Premissas Financeiras'!AQ7</f>
        <v>56717914.658611424</v>
      </c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3"/>
      <c r="CY18" s="483"/>
      <c r="CZ18" s="483"/>
      <c r="DA18" s="483"/>
      <c r="DB18" s="483"/>
      <c r="DC18" s="483"/>
      <c r="DD18" s="483"/>
      <c r="DE18" s="483"/>
      <c r="DF18" s="483"/>
      <c r="DG18" s="483"/>
      <c r="DH18" s="483"/>
      <c r="DI18" s="483"/>
      <c r="DJ18" s="483"/>
      <c r="DK18" s="483"/>
      <c r="DL18" s="483"/>
      <c r="DM18" s="483"/>
      <c r="DN18" s="483"/>
      <c r="DO18" s="483"/>
      <c r="DP18" s="483"/>
      <c r="DQ18" s="483"/>
      <c r="DR18" s="483"/>
      <c r="DS18" s="483"/>
      <c r="DT18" s="483"/>
      <c r="DU18" s="483"/>
      <c r="DV18" s="483"/>
      <c r="DW18" s="483"/>
      <c r="DX18" s="483"/>
      <c r="DY18" s="483"/>
      <c r="DZ18" s="483"/>
      <c r="EA18" s="483"/>
      <c r="EB18" s="483"/>
      <c r="EC18" s="483"/>
      <c r="ED18" s="483"/>
      <c r="EE18" s="483"/>
      <c r="EF18" s="483"/>
      <c r="EG18" s="483"/>
      <c r="EH18" s="483"/>
      <c r="EI18" s="483"/>
      <c r="EJ18" s="483"/>
      <c r="EK18" s="483"/>
      <c r="EL18" s="483"/>
      <c r="EM18" s="483"/>
      <c r="EN18" s="483"/>
      <c r="EO18" s="483"/>
      <c r="EP18" s="483"/>
      <c r="EQ18" s="483"/>
      <c r="ER18" s="483"/>
      <c r="ES18" s="483"/>
      <c r="ET18" s="483"/>
      <c r="EU18" s="483"/>
      <c r="EV18" s="483"/>
      <c r="EW18" s="483"/>
      <c r="EX18" s="483"/>
      <c r="EY18" s="483"/>
      <c r="EZ18" s="483"/>
      <c r="FA18" s="483"/>
      <c r="FB18" s="483"/>
      <c r="FC18" s="483"/>
      <c r="FD18" s="483"/>
      <c r="FE18" s="483"/>
      <c r="FF18" s="483"/>
      <c r="FG18" s="483"/>
      <c r="FH18" s="483"/>
      <c r="FI18" s="483"/>
      <c r="FJ18" s="483"/>
      <c r="FK18" s="483"/>
      <c r="FL18" s="483"/>
      <c r="FM18" s="483"/>
      <c r="FN18" s="483"/>
      <c r="FO18" s="483"/>
      <c r="FP18" s="483"/>
      <c r="FQ18" s="483"/>
      <c r="FR18" s="483"/>
      <c r="FS18" s="483"/>
      <c r="FT18" s="483"/>
      <c r="FU18" s="483"/>
      <c r="FV18" s="483"/>
      <c r="FW18" s="483"/>
      <c r="FX18" s="483"/>
      <c r="FY18" s="483"/>
      <c r="FZ18" s="483"/>
      <c r="GA18" s="483"/>
      <c r="GB18" s="483"/>
      <c r="GC18" s="483"/>
      <c r="GD18" s="483"/>
      <c r="GE18" s="483"/>
      <c r="GF18" s="483"/>
      <c r="GG18" s="483"/>
      <c r="GH18" s="483"/>
      <c r="GI18" s="483"/>
      <c r="GJ18" s="483"/>
      <c r="GK18" s="483"/>
      <c r="GL18" s="483"/>
      <c r="GM18" s="483"/>
      <c r="GN18" s="483"/>
      <c r="GO18" s="483"/>
      <c r="GP18" s="483"/>
      <c r="GQ18" s="483"/>
      <c r="GR18" s="483"/>
      <c r="GS18" s="483"/>
      <c r="GT18" s="483"/>
      <c r="GU18" s="483"/>
      <c r="GV18" s="483"/>
      <c r="GW18" s="483"/>
      <c r="GX18" s="483"/>
      <c r="GY18" s="483"/>
      <c r="GZ18" s="483"/>
      <c r="HA18" s="483"/>
      <c r="HB18" s="483"/>
      <c r="HC18" s="483"/>
      <c r="HD18" s="483"/>
      <c r="HE18" s="483"/>
      <c r="HF18" s="483"/>
      <c r="HG18" s="483"/>
      <c r="HH18" s="483"/>
      <c r="HI18" s="483"/>
      <c r="HJ18" s="483"/>
      <c r="HK18" s="483"/>
      <c r="HL18" s="483"/>
      <c r="HM18" s="483"/>
      <c r="HN18" s="483"/>
      <c r="HO18" s="483"/>
      <c r="HP18" s="483"/>
      <c r="HQ18" s="483"/>
      <c r="HR18" s="483"/>
      <c r="HS18" s="483"/>
      <c r="HT18" s="483"/>
      <c r="HU18" s="483"/>
      <c r="HV18" s="483"/>
      <c r="HW18" s="483"/>
      <c r="HX18" s="483"/>
      <c r="HY18" s="483"/>
      <c r="HZ18" s="483"/>
      <c r="IA18" s="483"/>
      <c r="IB18" s="483"/>
      <c r="IC18" s="483"/>
      <c r="ID18" s="483"/>
      <c r="IE18" s="483"/>
      <c r="IF18" s="483"/>
      <c r="IG18" s="483"/>
      <c r="IH18" s="483"/>
      <c r="II18" s="483"/>
      <c r="IJ18" s="483"/>
      <c r="IK18" s="483"/>
      <c r="IL18" s="483"/>
      <c r="IM18" s="483"/>
      <c r="IN18" s="483"/>
      <c r="IO18" s="483"/>
      <c r="IP18" s="483"/>
      <c r="IQ18" s="483"/>
      <c r="IR18" s="483"/>
      <c r="IS18" s="483"/>
      <c r="IT18" s="483"/>
      <c r="IU18" s="483"/>
      <c r="IV18" s="483"/>
      <c r="IW18" s="483"/>
      <c r="IX18" s="483"/>
      <c r="IY18" s="483"/>
      <c r="IZ18" s="483"/>
      <c r="JA18" s="483"/>
      <c r="JB18" s="483"/>
      <c r="JC18" s="483"/>
      <c r="JD18" s="483"/>
      <c r="JE18" s="483"/>
      <c r="JF18" s="483"/>
      <c r="JG18" s="483"/>
      <c r="JH18" s="483"/>
      <c r="JI18" s="483"/>
      <c r="JJ18" s="483"/>
      <c r="JK18" s="483"/>
      <c r="JL18" s="483"/>
      <c r="JM18" s="483"/>
      <c r="JN18" s="483"/>
      <c r="JO18" s="483"/>
      <c r="JP18" s="483"/>
      <c r="JQ18" s="483"/>
      <c r="JR18" s="483"/>
      <c r="JS18" s="483"/>
      <c r="JT18" s="483"/>
      <c r="JU18" s="483"/>
      <c r="JV18" s="483"/>
      <c r="JW18" s="483"/>
      <c r="JX18" s="483"/>
      <c r="JY18" s="483"/>
      <c r="JZ18" s="483"/>
      <c r="KA18" s="483"/>
      <c r="KB18" s="483"/>
      <c r="KC18" s="483"/>
      <c r="KD18" s="483"/>
      <c r="KE18" s="483"/>
      <c r="KF18" s="483"/>
      <c r="KG18" s="483"/>
      <c r="KH18" s="483"/>
      <c r="KI18" s="483"/>
      <c r="KJ18" s="483"/>
      <c r="KK18" s="483"/>
      <c r="KL18" s="483"/>
      <c r="KM18" s="483"/>
      <c r="KN18" s="483"/>
      <c r="KO18" s="483"/>
      <c r="KP18" s="483"/>
      <c r="KQ18" s="483"/>
      <c r="KR18" s="483"/>
      <c r="KS18" s="483"/>
      <c r="KT18" s="483"/>
      <c r="KU18" s="483"/>
      <c r="KV18" s="483"/>
      <c r="KW18" s="483"/>
      <c r="KX18" s="483"/>
      <c r="KY18" s="483"/>
      <c r="KZ18" s="483"/>
      <c r="LA18" s="483"/>
      <c r="LB18" s="483"/>
      <c r="LC18" s="483"/>
      <c r="LD18" s="483"/>
      <c r="LE18" s="483"/>
      <c r="LF18" s="483"/>
      <c r="LG18" s="483"/>
      <c r="LH18" s="483"/>
      <c r="LI18" s="483"/>
      <c r="LJ18" s="483"/>
      <c r="LK18" s="483"/>
      <c r="LL18" s="483"/>
      <c r="LM18" s="483"/>
      <c r="LN18" s="483"/>
      <c r="LO18" s="483"/>
      <c r="LP18" s="483"/>
      <c r="LQ18" s="483"/>
      <c r="LR18" s="483"/>
      <c r="LS18" s="483"/>
      <c r="LT18" s="483"/>
      <c r="LU18" s="483"/>
      <c r="LV18" s="483"/>
      <c r="LW18" s="483"/>
      <c r="LX18" s="483"/>
      <c r="LY18" s="483"/>
      <c r="LZ18" s="483"/>
      <c r="MA18" s="483"/>
      <c r="MB18" s="483"/>
      <c r="MC18" s="483"/>
      <c r="MD18" s="483"/>
      <c r="ME18" s="483"/>
      <c r="MF18" s="483"/>
      <c r="MG18" s="483"/>
      <c r="MH18" s="483"/>
      <c r="MI18" s="483"/>
      <c r="MJ18" s="483"/>
      <c r="MK18" s="483"/>
      <c r="ML18" s="483"/>
      <c r="MM18" s="483"/>
      <c r="MN18" s="483"/>
      <c r="MO18" s="483"/>
      <c r="MP18" s="483"/>
      <c r="MQ18" s="483"/>
      <c r="MR18" s="483"/>
      <c r="MS18" s="483"/>
      <c r="MT18" s="483"/>
      <c r="MU18" s="483"/>
      <c r="MV18" s="483"/>
      <c r="MW18" s="483"/>
      <c r="MX18" s="483"/>
      <c r="MY18" s="483"/>
      <c r="MZ18" s="483"/>
      <c r="NA18" s="483"/>
      <c r="NB18" s="483"/>
      <c r="NC18" s="483"/>
      <c r="ND18" s="483"/>
      <c r="NE18" s="483"/>
      <c r="NF18" s="483"/>
      <c r="NG18" s="483"/>
      <c r="NH18" s="483"/>
      <c r="NI18" s="483"/>
      <c r="NJ18" s="483"/>
      <c r="NK18" s="483"/>
      <c r="NL18" s="483"/>
      <c r="NM18" s="483"/>
      <c r="NN18" s="483"/>
      <c r="NO18" s="483"/>
      <c r="NP18" s="483"/>
      <c r="NQ18" s="483"/>
      <c r="NR18" s="483"/>
      <c r="NS18" s="483"/>
      <c r="NT18" s="483"/>
      <c r="NU18" s="483"/>
      <c r="NV18" s="483"/>
      <c r="NW18" s="483"/>
      <c r="NX18" s="483"/>
      <c r="NY18" s="483"/>
      <c r="NZ18" s="483"/>
      <c r="OA18" s="483"/>
      <c r="OB18" s="483"/>
      <c r="OC18" s="483"/>
      <c r="OD18" s="483"/>
      <c r="OE18" s="483"/>
      <c r="OF18" s="483"/>
      <c r="OG18" s="483"/>
      <c r="OH18" s="483"/>
      <c r="OI18" s="483"/>
      <c r="OJ18" s="483"/>
      <c r="OK18" s="483"/>
      <c r="OL18" s="483"/>
      <c r="OM18" s="483"/>
      <c r="ON18" s="483"/>
      <c r="OO18" s="483"/>
      <c r="OP18" s="483"/>
      <c r="OQ18" s="483"/>
      <c r="OR18" s="483"/>
      <c r="OS18" s="483"/>
      <c r="OT18" s="483"/>
      <c r="OU18" s="483"/>
      <c r="OV18" s="483"/>
      <c r="OW18" s="483"/>
      <c r="OX18" s="483"/>
      <c r="OY18" s="483"/>
      <c r="OZ18" s="483"/>
      <c r="PA18" s="483"/>
      <c r="PB18" s="483"/>
      <c r="PC18" s="483"/>
      <c r="PD18" s="483"/>
      <c r="PE18" s="483"/>
      <c r="PF18" s="483"/>
      <c r="PG18" s="483"/>
      <c r="PH18" s="483"/>
      <c r="PI18" s="483"/>
      <c r="PJ18" s="483"/>
      <c r="PK18" s="483"/>
      <c r="PL18" s="483"/>
      <c r="PM18" s="483"/>
      <c r="PN18" s="483"/>
      <c r="PO18" s="483"/>
      <c r="PP18" s="483"/>
      <c r="PQ18" s="483"/>
      <c r="PR18" s="483"/>
      <c r="PS18" s="483"/>
      <c r="PT18" s="483"/>
      <c r="PU18" s="483"/>
      <c r="PV18" s="483"/>
      <c r="PW18" s="483"/>
      <c r="PX18" s="483"/>
      <c r="PY18" s="483"/>
      <c r="PZ18" s="483"/>
      <c r="QA18" s="483"/>
      <c r="QB18" s="483"/>
      <c r="QC18" s="483"/>
      <c r="QD18" s="483"/>
      <c r="QE18" s="483"/>
      <c r="QF18" s="483"/>
      <c r="QG18" s="483"/>
      <c r="QH18" s="483"/>
      <c r="QI18" s="483"/>
      <c r="QJ18" s="483"/>
      <c r="QK18" s="483"/>
      <c r="QL18" s="483"/>
      <c r="QM18" s="483"/>
      <c r="QN18" s="483"/>
      <c r="QO18" s="483"/>
      <c r="QP18" s="483"/>
      <c r="QQ18" s="483"/>
      <c r="QR18" s="483"/>
      <c r="QS18" s="483"/>
      <c r="QT18" s="483"/>
      <c r="QU18" s="483"/>
      <c r="QV18" s="483"/>
      <c r="QW18" s="483"/>
      <c r="QX18" s="483"/>
      <c r="QY18" s="483"/>
      <c r="QZ18" s="483"/>
      <c r="RA18" s="483"/>
      <c r="RB18" s="483"/>
      <c r="RC18" s="483"/>
      <c r="RD18" s="483"/>
      <c r="RE18" s="483"/>
      <c r="RF18" s="483"/>
    </row>
    <row r="19" spans="1:474" ht="18" customHeight="1">
      <c r="A19" s="485"/>
      <c r="B19" s="335"/>
      <c r="C19" s="491" t="s">
        <v>511</v>
      </c>
      <c r="D19" s="335"/>
      <c r="E19" s="335"/>
      <c r="F19" s="335"/>
      <c r="G19" s="335"/>
      <c r="H19" s="335">
        <f>FCI!H11</f>
        <v>276758.96876712324</v>
      </c>
      <c r="I19" s="335">
        <f>FCI!I11</f>
        <v>-1029322.0404815411</v>
      </c>
      <c r="J19" s="335">
        <f>FCI!J11</f>
        <v>1282973.8667321564</v>
      </c>
      <c r="K19" s="335">
        <f>FCI!K11</f>
        <v>-53779.933511824289</v>
      </c>
      <c r="L19" s="335">
        <f>FCI!L11</f>
        <v>-4125274.6768355118</v>
      </c>
      <c r="M19" s="335">
        <f>FCI!M11</f>
        <v>48151.886178281158</v>
      </c>
      <c r="N19" s="335">
        <f>FCI!N11</f>
        <v>54589.688822279219</v>
      </c>
      <c r="O19" s="335">
        <f>FCI!O11</f>
        <v>25905.109165423084</v>
      </c>
      <c r="P19" s="335">
        <f>FCI!P11</f>
        <v>93395.480377560481</v>
      </c>
      <c r="Q19" s="335">
        <f>FCI!Q11</f>
        <v>215678.19337494764</v>
      </c>
      <c r="R19" s="335">
        <f>FCI!R11</f>
        <v>35107.351709227078</v>
      </c>
      <c r="S19" s="335">
        <f>FCI!S11</f>
        <v>40038.291598968673</v>
      </c>
      <c r="T19" s="335">
        <f>FCI!T11</f>
        <v>37218.894583391491</v>
      </c>
      <c r="U19" s="335">
        <f>FCI!U11</f>
        <v>48860.890435478184</v>
      </c>
      <c r="V19" s="335">
        <f>FCI!V11</f>
        <v>58661.035163491499</v>
      </c>
      <c r="W19" s="335">
        <f>FCI!W11</f>
        <v>39369.533676946536</v>
      </c>
      <c r="X19" s="335">
        <f>FCI!X11</f>
        <v>14769.448786928784</v>
      </c>
      <c r="Y19" s="335">
        <f>FCI!Y11</f>
        <v>-38790.005646953825</v>
      </c>
      <c r="Z19" s="335">
        <f>FCI!Z11</f>
        <v>6301.8087437711656</v>
      </c>
      <c r="AA19" s="335">
        <f>FCI!AA11</f>
        <v>19473.940712640062</v>
      </c>
      <c r="AB19" s="335">
        <f>FCI!AB11</f>
        <v>18464.124616477638</v>
      </c>
      <c r="AC19" s="335">
        <f>FCI!AC11</f>
        <v>18022.478078940883</v>
      </c>
      <c r="AD19" s="335">
        <f>FCI!AD11</f>
        <v>18072.357615428511</v>
      </c>
      <c r="AE19" s="335">
        <f>FCI!AE11</f>
        <v>18120.50087136915</v>
      </c>
      <c r="AF19" s="335">
        <f>FCI!AF11</f>
        <v>18152.291044288781</v>
      </c>
      <c r="AG19" s="335">
        <f>FCI!AG11</f>
        <v>18183.625665774569</v>
      </c>
      <c r="AH19" s="335">
        <f>FCI!AH11</f>
        <v>13951.525708388072</v>
      </c>
      <c r="AI19" s="335">
        <f>FCI!AI11</f>
        <v>29334.706553840078</v>
      </c>
      <c r="AJ19" s="335">
        <f>FCI!AJ11</f>
        <v>196579.06679900642</v>
      </c>
      <c r="AK19" s="335">
        <f>FCI!AK11</f>
        <v>111290.70969320741</v>
      </c>
      <c r="AL19" s="335">
        <f>FCI!AL11</f>
        <v>-2401.7160612782463</v>
      </c>
      <c r="AM19" s="335">
        <f>FCI!AM11</f>
        <v>-3566.7512235026807</v>
      </c>
      <c r="AN19" s="335">
        <f>FCI!AN11</f>
        <v>378.1315160272643</v>
      </c>
      <c r="AO19" s="335">
        <f>FCI!AO11</f>
        <v>563.20712043903768</v>
      </c>
      <c r="AP19" s="335">
        <f>FCI!AP11</f>
        <v>431.61626021005213</v>
      </c>
      <c r="AQ19" s="335">
        <f>FCI!AQ11</f>
        <v>145548.1809283141</v>
      </c>
      <c r="AR19" s="483"/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/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  <c r="CC19" s="483"/>
      <c r="CD19" s="483"/>
      <c r="CE19" s="483"/>
      <c r="CF19" s="483"/>
      <c r="CG19" s="483"/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3"/>
      <c r="CW19" s="483"/>
      <c r="CX19" s="483"/>
      <c r="CY19" s="483"/>
      <c r="CZ19" s="483"/>
      <c r="DA19" s="483"/>
      <c r="DB19" s="483"/>
      <c r="DC19" s="483"/>
      <c r="DD19" s="483"/>
      <c r="DE19" s="483"/>
      <c r="DF19" s="483"/>
      <c r="DG19" s="483"/>
      <c r="DH19" s="483"/>
      <c r="DI19" s="483"/>
      <c r="DJ19" s="483"/>
      <c r="DK19" s="483"/>
      <c r="DL19" s="483"/>
      <c r="DM19" s="483"/>
      <c r="DN19" s="483"/>
      <c r="DO19" s="483"/>
      <c r="DP19" s="483"/>
      <c r="DQ19" s="483"/>
      <c r="DR19" s="483"/>
      <c r="DS19" s="483"/>
      <c r="DT19" s="483"/>
      <c r="DU19" s="483"/>
      <c r="DV19" s="483"/>
      <c r="DW19" s="483"/>
      <c r="DX19" s="483"/>
      <c r="DY19" s="483"/>
      <c r="DZ19" s="483"/>
      <c r="EA19" s="483"/>
      <c r="EB19" s="483"/>
      <c r="EC19" s="483"/>
      <c r="ED19" s="483"/>
      <c r="EE19" s="483"/>
      <c r="EF19" s="483"/>
      <c r="EG19" s="483"/>
      <c r="EH19" s="483"/>
      <c r="EI19" s="483"/>
      <c r="EJ19" s="483"/>
      <c r="EK19" s="483"/>
      <c r="EL19" s="483"/>
      <c r="EM19" s="483"/>
      <c r="EN19" s="483"/>
      <c r="EO19" s="483"/>
      <c r="EP19" s="483"/>
      <c r="EQ19" s="483"/>
      <c r="ER19" s="483"/>
      <c r="ES19" s="483"/>
      <c r="ET19" s="483"/>
      <c r="EU19" s="483"/>
      <c r="EV19" s="483"/>
      <c r="EW19" s="483"/>
      <c r="EX19" s="483"/>
      <c r="EY19" s="483"/>
      <c r="EZ19" s="483"/>
      <c r="FA19" s="483"/>
      <c r="FB19" s="483"/>
      <c r="FC19" s="483"/>
      <c r="FD19" s="483"/>
      <c r="FE19" s="483"/>
      <c r="FF19" s="483"/>
      <c r="FG19" s="483"/>
      <c r="FH19" s="483"/>
      <c r="FI19" s="483"/>
      <c r="FJ19" s="483"/>
      <c r="FK19" s="483"/>
      <c r="FL19" s="483"/>
      <c r="FM19" s="483"/>
      <c r="FN19" s="483"/>
      <c r="FO19" s="483"/>
      <c r="FP19" s="483"/>
      <c r="FQ19" s="483"/>
      <c r="FR19" s="483"/>
      <c r="FS19" s="483"/>
      <c r="FT19" s="483"/>
      <c r="FU19" s="483"/>
      <c r="FV19" s="483"/>
      <c r="FW19" s="483"/>
      <c r="FX19" s="483"/>
      <c r="FY19" s="483"/>
      <c r="FZ19" s="483"/>
      <c r="GA19" s="483"/>
      <c r="GB19" s="483"/>
      <c r="GC19" s="483"/>
      <c r="GD19" s="483"/>
      <c r="GE19" s="483"/>
      <c r="GF19" s="483"/>
      <c r="GG19" s="483"/>
      <c r="GH19" s="483"/>
      <c r="GI19" s="483"/>
      <c r="GJ19" s="483"/>
      <c r="GK19" s="483"/>
      <c r="GL19" s="483"/>
      <c r="GM19" s="483"/>
      <c r="GN19" s="483"/>
      <c r="GO19" s="483"/>
      <c r="GP19" s="483"/>
      <c r="GQ19" s="483"/>
      <c r="GR19" s="483"/>
      <c r="GS19" s="483"/>
      <c r="GT19" s="483"/>
      <c r="GU19" s="483"/>
      <c r="GV19" s="483"/>
      <c r="GW19" s="483"/>
      <c r="GX19" s="483"/>
      <c r="GY19" s="483"/>
      <c r="GZ19" s="483"/>
      <c r="HA19" s="483"/>
      <c r="HB19" s="483"/>
      <c r="HC19" s="483"/>
      <c r="HD19" s="483"/>
      <c r="HE19" s="483"/>
      <c r="HF19" s="483"/>
      <c r="HG19" s="483"/>
      <c r="HH19" s="483"/>
      <c r="HI19" s="483"/>
      <c r="HJ19" s="483"/>
      <c r="HK19" s="483"/>
      <c r="HL19" s="483"/>
      <c r="HM19" s="483"/>
      <c r="HN19" s="483"/>
      <c r="HO19" s="483"/>
      <c r="HP19" s="483"/>
      <c r="HQ19" s="483"/>
      <c r="HR19" s="483"/>
      <c r="HS19" s="483"/>
      <c r="HT19" s="483"/>
      <c r="HU19" s="483"/>
      <c r="HV19" s="483"/>
      <c r="HW19" s="483"/>
      <c r="HX19" s="483"/>
      <c r="HY19" s="483"/>
      <c r="HZ19" s="483"/>
      <c r="IA19" s="483"/>
      <c r="IB19" s="483"/>
      <c r="IC19" s="483"/>
      <c r="ID19" s="483"/>
      <c r="IE19" s="483"/>
      <c r="IF19" s="483"/>
      <c r="IG19" s="483"/>
      <c r="IH19" s="483"/>
      <c r="II19" s="483"/>
      <c r="IJ19" s="483"/>
      <c r="IK19" s="483"/>
      <c r="IL19" s="483"/>
      <c r="IM19" s="483"/>
      <c r="IN19" s="483"/>
      <c r="IO19" s="483"/>
      <c r="IP19" s="483"/>
      <c r="IQ19" s="483"/>
      <c r="IR19" s="483"/>
      <c r="IS19" s="483"/>
      <c r="IT19" s="483"/>
      <c r="IU19" s="483"/>
      <c r="IV19" s="483"/>
      <c r="IW19" s="483"/>
      <c r="IX19" s="483"/>
      <c r="IY19" s="483"/>
      <c r="IZ19" s="483"/>
      <c r="JA19" s="483"/>
      <c r="JB19" s="483"/>
      <c r="JC19" s="483"/>
      <c r="JD19" s="483"/>
      <c r="JE19" s="483"/>
      <c r="JF19" s="483"/>
      <c r="JG19" s="483"/>
      <c r="JH19" s="483"/>
      <c r="JI19" s="483"/>
      <c r="JJ19" s="483"/>
      <c r="JK19" s="483"/>
      <c r="JL19" s="483"/>
      <c r="JM19" s="483"/>
      <c r="JN19" s="483"/>
      <c r="JO19" s="483"/>
      <c r="JP19" s="483"/>
      <c r="JQ19" s="483"/>
      <c r="JR19" s="483"/>
      <c r="JS19" s="483"/>
      <c r="JT19" s="483"/>
      <c r="JU19" s="483"/>
      <c r="JV19" s="483"/>
      <c r="JW19" s="483"/>
      <c r="JX19" s="483"/>
      <c r="JY19" s="483"/>
      <c r="JZ19" s="483"/>
      <c r="KA19" s="483"/>
      <c r="KB19" s="483"/>
      <c r="KC19" s="483"/>
      <c r="KD19" s="483"/>
      <c r="KE19" s="483"/>
      <c r="KF19" s="483"/>
      <c r="KG19" s="483"/>
      <c r="KH19" s="483"/>
      <c r="KI19" s="483"/>
      <c r="KJ19" s="483"/>
      <c r="KK19" s="483"/>
      <c r="KL19" s="483"/>
      <c r="KM19" s="483"/>
      <c r="KN19" s="483"/>
      <c r="KO19" s="483"/>
      <c r="KP19" s="483"/>
      <c r="KQ19" s="483"/>
      <c r="KR19" s="483"/>
      <c r="KS19" s="483"/>
      <c r="KT19" s="483"/>
      <c r="KU19" s="483"/>
      <c r="KV19" s="483"/>
      <c r="KW19" s="483"/>
      <c r="KX19" s="483"/>
      <c r="KY19" s="483"/>
      <c r="KZ19" s="483"/>
      <c r="LA19" s="483"/>
      <c r="LB19" s="483"/>
      <c r="LC19" s="483"/>
      <c r="LD19" s="483"/>
      <c r="LE19" s="483"/>
      <c r="LF19" s="483"/>
      <c r="LG19" s="483"/>
      <c r="LH19" s="483"/>
      <c r="LI19" s="483"/>
      <c r="LJ19" s="483"/>
      <c r="LK19" s="483"/>
      <c r="LL19" s="483"/>
      <c r="LM19" s="483"/>
      <c r="LN19" s="483"/>
      <c r="LO19" s="483"/>
      <c r="LP19" s="483"/>
      <c r="LQ19" s="483"/>
      <c r="LR19" s="483"/>
      <c r="LS19" s="483"/>
      <c r="LT19" s="483"/>
      <c r="LU19" s="483"/>
      <c r="LV19" s="483"/>
      <c r="LW19" s="483"/>
      <c r="LX19" s="483"/>
      <c r="LY19" s="483"/>
      <c r="LZ19" s="483"/>
      <c r="MA19" s="483"/>
      <c r="MB19" s="483"/>
      <c r="MC19" s="483"/>
      <c r="MD19" s="483"/>
      <c r="ME19" s="483"/>
      <c r="MF19" s="483"/>
      <c r="MG19" s="483"/>
      <c r="MH19" s="483"/>
      <c r="MI19" s="483"/>
      <c r="MJ19" s="483"/>
      <c r="MK19" s="483"/>
      <c r="ML19" s="483"/>
      <c r="MM19" s="483"/>
      <c r="MN19" s="483"/>
      <c r="MO19" s="483"/>
      <c r="MP19" s="483"/>
      <c r="MQ19" s="483"/>
      <c r="MR19" s="483"/>
      <c r="MS19" s="483"/>
      <c r="MT19" s="483"/>
      <c r="MU19" s="483"/>
      <c r="MV19" s="483"/>
      <c r="MW19" s="483"/>
      <c r="MX19" s="483"/>
      <c r="MY19" s="483"/>
      <c r="MZ19" s="483"/>
      <c r="NA19" s="483"/>
      <c r="NB19" s="483"/>
      <c r="NC19" s="483"/>
      <c r="ND19" s="483"/>
      <c r="NE19" s="483"/>
      <c r="NF19" s="483"/>
      <c r="NG19" s="483"/>
      <c r="NH19" s="483"/>
      <c r="NI19" s="483"/>
      <c r="NJ19" s="483"/>
      <c r="NK19" s="483"/>
      <c r="NL19" s="483"/>
      <c r="NM19" s="483"/>
      <c r="NN19" s="483"/>
      <c r="NO19" s="483"/>
      <c r="NP19" s="483"/>
      <c r="NQ19" s="483"/>
      <c r="NR19" s="483"/>
      <c r="NS19" s="483"/>
      <c r="NT19" s="483"/>
      <c r="NU19" s="483"/>
      <c r="NV19" s="483"/>
      <c r="NW19" s="483"/>
      <c r="NX19" s="483"/>
      <c r="NY19" s="483"/>
      <c r="NZ19" s="483"/>
      <c r="OA19" s="483"/>
      <c r="OB19" s="483"/>
      <c r="OC19" s="483"/>
      <c r="OD19" s="483"/>
      <c r="OE19" s="483"/>
      <c r="OF19" s="483"/>
      <c r="OG19" s="483"/>
      <c r="OH19" s="483"/>
      <c r="OI19" s="483"/>
      <c r="OJ19" s="483"/>
      <c r="OK19" s="483"/>
      <c r="OL19" s="483"/>
      <c r="OM19" s="483"/>
      <c r="ON19" s="483"/>
      <c r="OO19" s="483"/>
      <c r="OP19" s="483"/>
      <c r="OQ19" s="483"/>
      <c r="OR19" s="483"/>
      <c r="OS19" s="483"/>
      <c r="OT19" s="483"/>
      <c r="OU19" s="483"/>
      <c r="OV19" s="483"/>
      <c r="OW19" s="483"/>
      <c r="OX19" s="483"/>
      <c r="OY19" s="483"/>
      <c r="OZ19" s="483"/>
      <c r="PA19" s="483"/>
      <c r="PB19" s="483"/>
      <c r="PC19" s="483"/>
      <c r="PD19" s="483"/>
      <c r="PE19" s="483"/>
      <c r="PF19" s="483"/>
      <c r="PG19" s="483"/>
      <c r="PH19" s="483"/>
      <c r="PI19" s="483"/>
      <c r="PJ19" s="483"/>
      <c r="PK19" s="483"/>
      <c r="PL19" s="483"/>
      <c r="PM19" s="483"/>
      <c r="PN19" s="483"/>
      <c r="PO19" s="483"/>
      <c r="PP19" s="483"/>
      <c r="PQ19" s="483"/>
      <c r="PR19" s="483"/>
      <c r="PS19" s="483"/>
      <c r="PT19" s="483"/>
      <c r="PU19" s="483"/>
      <c r="PV19" s="483"/>
      <c r="PW19" s="483"/>
      <c r="PX19" s="483"/>
      <c r="PY19" s="483"/>
      <c r="PZ19" s="483"/>
      <c r="QA19" s="483"/>
      <c r="QB19" s="483"/>
      <c r="QC19" s="483"/>
      <c r="QD19" s="483"/>
      <c r="QE19" s="483"/>
      <c r="QF19" s="483"/>
      <c r="QG19" s="483"/>
      <c r="QH19" s="483"/>
      <c r="QI19" s="483"/>
      <c r="QJ19" s="483"/>
      <c r="QK19" s="483"/>
      <c r="QL19" s="483"/>
      <c r="QM19" s="483"/>
      <c r="QN19" s="483"/>
      <c r="QO19" s="483"/>
      <c r="QP19" s="483"/>
      <c r="QQ19" s="483"/>
      <c r="QR19" s="483"/>
      <c r="QS19" s="483"/>
      <c r="QT19" s="483"/>
      <c r="QU19" s="483"/>
      <c r="QV19" s="483"/>
      <c r="QW19" s="483"/>
      <c r="QX19" s="483"/>
      <c r="QY19" s="483"/>
      <c r="QZ19" s="483"/>
      <c r="RA19" s="483"/>
      <c r="RB19" s="483"/>
      <c r="RC19" s="483"/>
      <c r="RD19" s="483"/>
      <c r="RE19" s="483"/>
      <c r="RF19" s="483"/>
    </row>
    <row r="20" spans="1:474" ht="18" customHeight="1">
      <c r="A20" s="483"/>
      <c r="B20" s="108"/>
      <c r="C20" s="484" t="s">
        <v>512</v>
      </c>
      <c r="D20" s="108"/>
      <c r="E20" s="108"/>
      <c r="F20" s="108"/>
      <c r="G20" s="108"/>
      <c r="H20" s="108">
        <f t="shared" ref="H20:AQ20" si="38">-H11</f>
        <v>0</v>
      </c>
      <c r="I20" s="108">
        <f t="shared" si="38"/>
        <v>0</v>
      </c>
      <c r="J20" s="108">
        <f t="shared" si="38"/>
        <v>0</v>
      </c>
      <c r="K20" s="108">
        <f t="shared" si="38"/>
        <v>0</v>
      </c>
      <c r="L20" s="108">
        <f t="shared" si="38"/>
        <v>0</v>
      </c>
      <c r="M20" s="108">
        <f t="shared" si="38"/>
        <v>21449292.059804052</v>
      </c>
      <c r="N20" s="108">
        <f t="shared" si="38"/>
        <v>37725976.550029755</v>
      </c>
      <c r="O20" s="108">
        <f t="shared" si="38"/>
        <v>35836941.877307035</v>
      </c>
      <c r="P20" s="108">
        <f t="shared" si="38"/>
        <v>33947907.204584301</v>
      </c>
      <c r="Q20" s="108">
        <f t="shared" si="38"/>
        <v>32058872.531861573</v>
      </c>
      <c r="R20" s="108">
        <f t="shared" si="38"/>
        <v>30169837.859138846</v>
      </c>
      <c r="S20" s="108">
        <f t="shared" si="38"/>
        <v>28280803.186416119</v>
      </c>
      <c r="T20" s="108">
        <f t="shared" si="38"/>
        <v>26391768.513693396</v>
      </c>
      <c r="U20" s="108">
        <f t="shared" si="38"/>
        <v>24502733.840970658</v>
      </c>
      <c r="V20" s="108">
        <f t="shared" si="38"/>
        <v>11542978.918214299</v>
      </c>
      <c r="W20" s="108">
        <f t="shared" si="38"/>
        <v>0</v>
      </c>
      <c r="X20" s="108">
        <f t="shared" si="38"/>
        <v>0</v>
      </c>
      <c r="Y20" s="108">
        <f t="shared" si="38"/>
        <v>0</v>
      </c>
      <c r="Z20" s="108">
        <f t="shared" si="38"/>
        <v>0</v>
      </c>
      <c r="AA20" s="108">
        <f t="shared" si="38"/>
        <v>0</v>
      </c>
      <c r="AB20" s="108">
        <f t="shared" si="38"/>
        <v>0</v>
      </c>
      <c r="AC20" s="108">
        <f t="shared" si="38"/>
        <v>0</v>
      </c>
      <c r="AD20" s="108">
        <f t="shared" si="38"/>
        <v>0</v>
      </c>
      <c r="AE20" s="108">
        <f t="shared" si="38"/>
        <v>0</v>
      </c>
      <c r="AF20" s="108">
        <f t="shared" si="38"/>
        <v>0</v>
      </c>
      <c r="AG20" s="108">
        <f t="shared" si="38"/>
        <v>0</v>
      </c>
      <c r="AH20" s="108">
        <f t="shared" si="38"/>
        <v>0</v>
      </c>
      <c r="AI20" s="108">
        <f t="shared" si="38"/>
        <v>0</v>
      </c>
      <c r="AJ20" s="108">
        <f t="shared" si="38"/>
        <v>0</v>
      </c>
      <c r="AK20" s="108">
        <f t="shared" si="38"/>
        <v>0</v>
      </c>
      <c r="AL20" s="108">
        <f t="shared" si="38"/>
        <v>0</v>
      </c>
      <c r="AM20" s="108">
        <f t="shared" si="38"/>
        <v>0</v>
      </c>
      <c r="AN20" s="108">
        <f t="shared" si="38"/>
        <v>0</v>
      </c>
      <c r="AO20" s="108">
        <f t="shared" si="38"/>
        <v>0</v>
      </c>
      <c r="AP20" s="108">
        <f t="shared" si="38"/>
        <v>0</v>
      </c>
      <c r="AQ20" s="108">
        <f t="shared" si="38"/>
        <v>0</v>
      </c>
      <c r="AR20" s="483"/>
      <c r="AS20" s="483"/>
      <c r="AT20" s="483"/>
      <c r="AU20" s="483"/>
      <c r="AV20" s="483"/>
      <c r="AW20" s="483"/>
      <c r="AX20" s="483"/>
      <c r="AY20" s="483"/>
      <c r="AZ20" s="483"/>
      <c r="BA20" s="483"/>
      <c r="BB20" s="483"/>
      <c r="BC20" s="483"/>
      <c r="BD20" s="483"/>
      <c r="BE20" s="483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83"/>
      <c r="CA20" s="483"/>
      <c r="CB20" s="483"/>
      <c r="CC20" s="483"/>
      <c r="CD20" s="483"/>
      <c r="CE20" s="483"/>
      <c r="CF20" s="483"/>
      <c r="CG20" s="483"/>
      <c r="CH20" s="483"/>
      <c r="CI20" s="483"/>
      <c r="CJ20" s="483"/>
      <c r="CK20" s="483"/>
      <c r="CL20" s="483"/>
      <c r="CM20" s="483"/>
      <c r="CN20" s="483"/>
      <c r="CO20" s="483"/>
      <c r="CP20" s="483"/>
      <c r="CQ20" s="483"/>
      <c r="CR20" s="483"/>
      <c r="CS20" s="483"/>
      <c r="CT20" s="483"/>
      <c r="CU20" s="483"/>
      <c r="CV20" s="483"/>
      <c r="CW20" s="483"/>
      <c r="CX20" s="483"/>
      <c r="CY20" s="483"/>
      <c r="CZ20" s="483"/>
      <c r="DA20" s="483"/>
      <c r="DB20" s="483"/>
      <c r="DC20" s="483"/>
      <c r="DD20" s="483"/>
      <c r="DE20" s="483"/>
      <c r="DF20" s="483"/>
      <c r="DG20" s="483"/>
      <c r="DH20" s="483"/>
      <c r="DI20" s="483"/>
      <c r="DJ20" s="483"/>
      <c r="DK20" s="483"/>
      <c r="DL20" s="483"/>
      <c r="DM20" s="483"/>
      <c r="DN20" s="483"/>
      <c r="DO20" s="483"/>
      <c r="DP20" s="483"/>
      <c r="DQ20" s="483"/>
      <c r="DR20" s="483"/>
      <c r="DS20" s="483"/>
      <c r="DT20" s="483"/>
      <c r="DU20" s="483"/>
      <c r="DV20" s="483"/>
      <c r="DW20" s="483"/>
      <c r="DX20" s="483"/>
      <c r="DY20" s="483"/>
      <c r="DZ20" s="483"/>
      <c r="EA20" s="483"/>
      <c r="EB20" s="483"/>
      <c r="EC20" s="483"/>
      <c r="ED20" s="483"/>
      <c r="EE20" s="483"/>
      <c r="EF20" s="483"/>
      <c r="EG20" s="483"/>
      <c r="EH20" s="483"/>
      <c r="EI20" s="483"/>
      <c r="EJ20" s="483"/>
      <c r="EK20" s="483"/>
      <c r="EL20" s="483"/>
      <c r="EM20" s="483"/>
      <c r="EN20" s="483"/>
      <c r="EO20" s="483"/>
      <c r="EP20" s="483"/>
      <c r="EQ20" s="483"/>
      <c r="ER20" s="483"/>
      <c r="ES20" s="483"/>
      <c r="ET20" s="483"/>
      <c r="EU20" s="483"/>
      <c r="EV20" s="483"/>
      <c r="EW20" s="483"/>
      <c r="EX20" s="483"/>
      <c r="EY20" s="483"/>
      <c r="EZ20" s="483"/>
      <c r="FA20" s="483"/>
      <c r="FB20" s="483"/>
      <c r="FC20" s="483"/>
      <c r="FD20" s="483"/>
      <c r="FE20" s="483"/>
      <c r="FF20" s="483"/>
      <c r="FG20" s="483"/>
      <c r="FH20" s="483"/>
      <c r="FI20" s="483"/>
      <c r="FJ20" s="483"/>
      <c r="FK20" s="483"/>
      <c r="FL20" s="483"/>
      <c r="FM20" s="483"/>
      <c r="FN20" s="483"/>
      <c r="FO20" s="483"/>
      <c r="FP20" s="483"/>
      <c r="FQ20" s="483"/>
      <c r="FR20" s="483"/>
      <c r="FS20" s="483"/>
      <c r="FT20" s="483"/>
      <c r="FU20" s="483"/>
      <c r="FV20" s="483"/>
      <c r="FW20" s="483"/>
      <c r="FX20" s="483"/>
      <c r="FY20" s="483"/>
      <c r="FZ20" s="483"/>
      <c r="GA20" s="483"/>
      <c r="GB20" s="483"/>
      <c r="GC20" s="483"/>
      <c r="GD20" s="483"/>
      <c r="GE20" s="483"/>
      <c r="GF20" s="483"/>
      <c r="GG20" s="483"/>
      <c r="GH20" s="483"/>
      <c r="GI20" s="483"/>
      <c r="GJ20" s="483"/>
      <c r="GK20" s="483"/>
      <c r="GL20" s="483"/>
      <c r="GM20" s="483"/>
      <c r="GN20" s="483"/>
      <c r="GO20" s="483"/>
      <c r="GP20" s="483"/>
      <c r="GQ20" s="483"/>
      <c r="GR20" s="483"/>
      <c r="GS20" s="483"/>
      <c r="GT20" s="483"/>
      <c r="GU20" s="483"/>
      <c r="GV20" s="483"/>
      <c r="GW20" s="483"/>
      <c r="GX20" s="483"/>
      <c r="GY20" s="483"/>
      <c r="GZ20" s="483"/>
      <c r="HA20" s="483"/>
      <c r="HB20" s="483"/>
      <c r="HC20" s="483"/>
      <c r="HD20" s="483"/>
      <c r="HE20" s="483"/>
      <c r="HF20" s="483"/>
      <c r="HG20" s="483"/>
      <c r="HH20" s="483"/>
      <c r="HI20" s="483"/>
      <c r="HJ20" s="483"/>
      <c r="HK20" s="483"/>
      <c r="HL20" s="483"/>
      <c r="HM20" s="483"/>
      <c r="HN20" s="483"/>
      <c r="HO20" s="483"/>
      <c r="HP20" s="483"/>
      <c r="HQ20" s="483"/>
      <c r="HR20" s="483"/>
      <c r="HS20" s="483"/>
      <c r="HT20" s="483"/>
      <c r="HU20" s="483"/>
      <c r="HV20" s="483"/>
      <c r="HW20" s="483"/>
      <c r="HX20" s="483"/>
      <c r="HY20" s="483"/>
      <c r="HZ20" s="483"/>
      <c r="IA20" s="483"/>
      <c r="IB20" s="483"/>
      <c r="IC20" s="483"/>
      <c r="ID20" s="483"/>
      <c r="IE20" s="483"/>
      <c r="IF20" s="483"/>
      <c r="IG20" s="483"/>
      <c r="IH20" s="483"/>
      <c r="II20" s="483"/>
      <c r="IJ20" s="483"/>
      <c r="IK20" s="483"/>
      <c r="IL20" s="483"/>
      <c r="IM20" s="483"/>
      <c r="IN20" s="483"/>
      <c r="IO20" s="483"/>
      <c r="IP20" s="483"/>
      <c r="IQ20" s="483"/>
      <c r="IR20" s="483"/>
      <c r="IS20" s="483"/>
      <c r="IT20" s="483"/>
      <c r="IU20" s="483"/>
      <c r="IV20" s="483"/>
      <c r="IW20" s="483"/>
      <c r="IX20" s="483"/>
      <c r="IY20" s="483"/>
      <c r="IZ20" s="483"/>
      <c r="JA20" s="483"/>
      <c r="JB20" s="483"/>
      <c r="JC20" s="483"/>
      <c r="JD20" s="483"/>
      <c r="JE20" s="483"/>
      <c r="JF20" s="483"/>
      <c r="JG20" s="483"/>
      <c r="JH20" s="483"/>
      <c r="JI20" s="483"/>
      <c r="JJ20" s="483"/>
      <c r="JK20" s="483"/>
      <c r="JL20" s="483"/>
      <c r="JM20" s="483"/>
      <c r="JN20" s="483"/>
      <c r="JO20" s="483"/>
      <c r="JP20" s="483"/>
      <c r="JQ20" s="483"/>
      <c r="JR20" s="483"/>
      <c r="JS20" s="483"/>
      <c r="JT20" s="483"/>
      <c r="JU20" s="483"/>
      <c r="JV20" s="483"/>
      <c r="JW20" s="483"/>
      <c r="JX20" s="483"/>
      <c r="JY20" s="483"/>
      <c r="JZ20" s="483"/>
      <c r="KA20" s="483"/>
      <c r="KB20" s="483"/>
      <c r="KC20" s="483"/>
      <c r="KD20" s="483"/>
      <c r="KE20" s="483"/>
      <c r="KF20" s="483"/>
      <c r="KG20" s="483"/>
      <c r="KH20" s="483"/>
      <c r="KI20" s="483"/>
      <c r="KJ20" s="483"/>
      <c r="KK20" s="483"/>
      <c r="KL20" s="483"/>
      <c r="KM20" s="483"/>
      <c r="KN20" s="483"/>
      <c r="KO20" s="483"/>
      <c r="KP20" s="483"/>
      <c r="KQ20" s="483"/>
      <c r="KR20" s="483"/>
      <c r="KS20" s="483"/>
      <c r="KT20" s="483"/>
      <c r="KU20" s="483"/>
      <c r="KV20" s="483"/>
      <c r="KW20" s="483"/>
      <c r="KX20" s="483"/>
      <c r="KY20" s="483"/>
      <c r="KZ20" s="483"/>
      <c r="LA20" s="483"/>
      <c r="LB20" s="483"/>
      <c r="LC20" s="483"/>
      <c r="LD20" s="483"/>
      <c r="LE20" s="483"/>
      <c r="LF20" s="483"/>
      <c r="LG20" s="483"/>
      <c r="LH20" s="483"/>
      <c r="LI20" s="483"/>
      <c r="LJ20" s="483"/>
      <c r="LK20" s="483"/>
      <c r="LL20" s="483"/>
      <c r="LM20" s="483"/>
      <c r="LN20" s="483"/>
      <c r="LO20" s="483"/>
      <c r="LP20" s="483"/>
      <c r="LQ20" s="483"/>
      <c r="LR20" s="483"/>
      <c r="LS20" s="483"/>
      <c r="LT20" s="483"/>
      <c r="LU20" s="483"/>
      <c r="LV20" s="483"/>
      <c r="LW20" s="483"/>
      <c r="LX20" s="483"/>
      <c r="LY20" s="483"/>
      <c r="LZ20" s="483"/>
      <c r="MA20" s="483"/>
      <c r="MB20" s="483"/>
      <c r="MC20" s="483"/>
      <c r="MD20" s="483"/>
      <c r="ME20" s="483"/>
      <c r="MF20" s="483"/>
      <c r="MG20" s="483"/>
      <c r="MH20" s="483"/>
      <c r="MI20" s="483"/>
      <c r="MJ20" s="483"/>
      <c r="MK20" s="483"/>
      <c r="ML20" s="483"/>
      <c r="MM20" s="483"/>
      <c r="MN20" s="483"/>
      <c r="MO20" s="483"/>
      <c r="MP20" s="483"/>
      <c r="MQ20" s="483"/>
      <c r="MR20" s="483"/>
      <c r="MS20" s="483"/>
      <c r="MT20" s="483"/>
      <c r="MU20" s="483"/>
      <c r="MV20" s="483"/>
      <c r="MW20" s="483"/>
      <c r="MX20" s="483"/>
      <c r="MY20" s="483"/>
      <c r="MZ20" s="483"/>
      <c r="NA20" s="483"/>
      <c r="NB20" s="483"/>
      <c r="NC20" s="483"/>
      <c r="ND20" s="483"/>
      <c r="NE20" s="483"/>
      <c r="NF20" s="483"/>
      <c r="NG20" s="483"/>
      <c r="NH20" s="483"/>
      <c r="NI20" s="483"/>
      <c r="NJ20" s="483"/>
      <c r="NK20" s="483"/>
      <c r="NL20" s="483"/>
      <c r="NM20" s="483"/>
      <c r="NN20" s="483"/>
      <c r="NO20" s="483"/>
      <c r="NP20" s="483"/>
      <c r="NQ20" s="483"/>
      <c r="NR20" s="483"/>
      <c r="NS20" s="483"/>
      <c r="NT20" s="483"/>
      <c r="NU20" s="483"/>
      <c r="NV20" s="483"/>
      <c r="NW20" s="483"/>
      <c r="NX20" s="483"/>
      <c r="NY20" s="483"/>
      <c r="NZ20" s="483"/>
      <c r="OA20" s="483"/>
      <c r="OB20" s="483"/>
      <c r="OC20" s="483"/>
      <c r="OD20" s="483"/>
      <c r="OE20" s="483"/>
      <c r="OF20" s="483"/>
      <c r="OG20" s="483"/>
      <c r="OH20" s="483"/>
      <c r="OI20" s="483"/>
      <c r="OJ20" s="483"/>
      <c r="OK20" s="483"/>
      <c r="OL20" s="483"/>
      <c r="OM20" s="483"/>
      <c r="ON20" s="483"/>
      <c r="OO20" s="483"/>
      <c r="OP20" s="483"/>
      <c r="OQ20" s="483"/>
      <c r="OR20" s="483"/>
      <c r="OS20" s="483"/>
      <c r="OT20" s="483"/>
      <c r="OU20" s="483"/>
      <c r="OV20" s="483"/>
      <c r="OW20" s="483"/>
      <c r="OX20" s="483"/>
      <c r="OY20" s="483"/>
      <c r="OZ20" s="483"/>
      <c r="PA20" s="483"/>
      <c r="PB20" s="483"/>
      <c r="PC20" s="483"/>
      <c r="PD20" s="483"/>
      <c r="PE20" s="483"/>
      <c r="PF20" s="483"/>
      <c r="PG20" s="483"/>
      <c r="PH20" s="483"/>
      <c r="PI20" s="483"/>
      <c r="PJ20" s="483"/>
      <c r="PK20" s="483"/>
      <c r="PL20" s="483"/>
      <c r="PM20" s="483"/>
      <c r="PN20" s="483"/>
      <c r="PO20" s="483"/>
      <c r="PP20" s="483"/>
      <c r="PQ20" s="483"/>
      <c r="PR20" s="483"/>
      <c r="PS20" s="483"/>
      <c r="PT20" s="483"/>
      <c r="PU20" s="483"/>
      <c r="PV20" s="483"/>
      <c r="PW20" s="483"/>
      <c r="PX20" s="483"/>
      <c r="PY20" s="483"/>
      <c r="PZ20" s="483"/>
      <c r="QA20" s="483"/>
      <c r="QB20" s="483"/>
      <c r="QC20" s="483"/>
      <c r="QD20" s="483"/>
      <c r="QE20" s="483"/>
      <c r="QF20" s="483"/>
      <c r="QG20" s="483"/>
      <c r="QH20" s="483"/>
      <c r="QI20" s="483"/>
      <c r="QJ20" s="483"/>
      <c r="QK20" s="483"/>
      <c r="QL20" s="483"/>
      <c r="QM20" s="483"/>
      <c r="QN20" s="483"/>
      <c r="QO20" s="483"/>
      <c r="QP20" s="483"/>
      <c r="QQ20" s="483"/>
      <c r="QR20" s="483"/>
      <c r="QS20" s="483"/>
      <c r="QT20" s="483"/>
      <c r="QU20" s="483"/>
      <c r="QV20" s="483"/>
      <c r="QW20" s="483"/>
      <c r="QX20" s="483"/>
      <c r="QY20" s="483"/>
      <c r="QZ20" s="483"/>
      <c r="RA20" s="483"/>
      <c r="RB20" s="483"/>
      <c r="RC20" s="483"/>
      <c r="RD20" s="483"/>
      <c r="RE20" s="483"/>
      <c r="RF20" s="483"/>
    </row>
    <row r="21" spans="1:474" ht="12" customHeight="1"/>
    <row r="22" spans="1:474" ht="12.75" customHeight="1">
      <c r="B22" s="91" t="s">
        <v>218</v>
      </c>
      <c r="C22" s="91"/>
      <c r="D22" s="91"/>
      <c r="E22" s="91" t="s">
        <v>513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  <c r="IX22" s="91"/>
      <c r="IY22" s="91"/>
      <c r="IZ22" s="91"/>
      <c r="JA22" s="91"/>
      <c r="JB22" s="91"/>
      <c r="JC22" s="91"/>
      <c r="JD22" s="91"/>
      <c r="JE22" s="91"/>
      <c r="JF22" s="91"/>
      <c r="JG22" s="91"/>
      <c r="JH22" s="91"/>
      <c r="JI22" s="91"/>
      <c r="JJ22" s="91"/>
      <c r="JK22" s="91"/>
      <c r="JL22" s="91"/>
      <c r="JM22" s="91"/>
      <c r="JN22" s="91"/>
      <c r="JO22" s="91"/>
      <c r="JP22" s="91"/>
      <c r="JQ22" s="91"/>
      <c r="JR22" s="91"/>
      <c r="JS22" s="91"/>
      <c r="JT22" s="91"/>
      <c r="JU22" s="91"/>
      <c r="JV22" s="91"/>
      <c r="JW22" s="91"/>
      <c r="JX22" s="91"/>
      <c r="JY22" s="91"/>
      <c r="JZ22" s="91"/>
      <c r="KA22" s="91"/>
      <c r="KB22" s="91"/>
      <c r="KC22" s="91"/>
      <c r="KD22" s="91"/>
      <c r="KE22" s="91"/>
      <c r="KF22" s="91"/>
      <c r="KG22" s="91"/>
      <c r="KH22" s="91"/>
      <c r="KI22" s="91"/>
      <c r="KJ22" s="91"/>
      <c r="KK22" s="91"/>
      <c r="KL22" s="91"/>
      <c r="KM22" s="91"/>
      <c r="KN22" s="91"/>
      <c r="KO22" s="91"/>
      <c r="KP22" s="91"/>
      <c r="KQ22" s="91"/>
      <c r="KR22" s="91"/>
      <c r="KS22" s="91"/>
      <c r="KT22" s="91"/>
      <c r="KU22" s="91"/>
      <c r="KV22" s="91"/>
      <c r="KW22" s="91"/>
      <c r="KX22" s="91"/>
      <c r="KY22" s="91"/>
      <c r="KZ22" s="91"/>
      <c r="LA22" s="91"/>
      <c r="LB22" s="91"/>
      <c r="LC22" s="91"/>
      <c r="LD22" s="91"/>
      <c r="LE22" s="91"/>
      <c r="LF22" s="91"/>
      <c r="LG22" s="91"/>
      <c r="LH22" s="91"/>
      <c r="LI22" s="91"/>
      <c r="LJ22" s="91"/>
      <c r="LK22" s="91"/>
      <c r="LL22" s="91"/>
      <c r="LM22" s="91"/>
      <c r="LN22" s="91"/>
      <c r="LO22" s="91"/>
      <c r="LP22" s="91"/>
      <c r="LQ22" s="91"/>
      <c r="LR22" s="91"/>
      <c r="LS22" s="91"/>
      <c r="LT22" s="91"/>
      <c r="LU22" s="91"/>
      <c r="LV22" s="91"/>
      <c r="LW22" s="91"/>
      <c r="LX22" s="91"/>
      <c r="LY22" s="91"/>
      <c r="LZ22" s="91"/>
      <c r="MA22" s="91"/>
      <c r="MB22" s="91"/>
      <c r="MC22" s="91"/>
      <c r="MD22" s="91"/>
      <c r="ME22" s="91"/>
      <c r="MF22" s="91"/>
      <c r="MG22" s="91"/>
      <c r="MH22" s="91"/>
      <c r="MI22" s="91"/>
      <c r="MJ22" s="91"/>
      <c r="MK22" s="91"/>
      <c r="ML22" s="91"/>
      <c r="MM22" s="91"/>
      <c r="MN22" s="91"/>
      <c r="MO22" s="91"/>
      <c r="MP22" s="91"/>
      <c r="MQ22" s="91"/>
      <c r="MR22" s="91"/>
      <c r="MS22" s="91"/>
      <c r="MT22" s="91"/>
      <c r="MU22" s="91"/>
      <c r="MV22" s="91"/>
      <c r="MW22" s="91"/>
      <c r="MX22" s="91"/>
      <c r="MY22" s="91"/>
      <c r="MZ22" s="91"/>
      <c r="NA22" s="91"/>
      <c r="NB22" s="91"/>
      <c r="NC22" s="91"/>
      <c r="ND22" s="91"/>
      <c r="NE22" s="91"/>
      <c r="NF22" s="91"/>
      <c r="NG22" s="91"/>
      <c r="NH22" s="91"/>
      <c r="NI22" s="91"/>
      <c r="NJ22" s="91"/>
      <c r="NK22" s="91"/>
      <c r="NL22" s="91"/>
      <c r="NM22" s="91"/>
      <c r="NN22" s="91"/>
      <c r="NO22" s="91"/>
      <c r="NP22" s="91"/>
      <c r="NQ22" s="91"/>
      <c r="NR22" s="91"/>
      <c r="NS22" s="91"/>
      <c r="NT22" s="91"/>
      <c r="NU22" s="91"/>
      <c r="NV22" s="91"/>
      <c r="NW22" s="91"/>
      <c r="NX22" s="91"/>
      <c r="NY22" s="91"/>
      <c r="NZ22" s="91"/>
      <c r="OA22" s="91"/>
      <c r="OB22" s="91"/>
      <c r="OC22" s="91"/>
      <c r="OD22" s="91"/>
      <c r="OE22" s="91"/>
      <c r="OF22" s="91"/>
      <c r="OG22" s="91"/>
      <c r="OH22" s="91"/>
      <c r="OI22" s="91"/>
      <c r="OJ22" s="91"/>
      <c r="OK22" s="91"/>
      <c r="OL22" s="91"/>
      <c r="OM22" s="91"/>
      <c r="ON22" s="91"/>
      <c r="OO22" s="91"/>
      <c r="OP22" s="91"/>
      <c r="OQ22" s="91"/>
      <c r="OR22" s="91"/>
      <c r="OS22" s="91"/>
    </row>
    <row r="23" spans="1:474" ht="12.75" customHeight="1">
      <c r="B23" s="50"/>
      <c r="C23" s="12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U23" s="50"/>
      <c r="V23" s="50"/>
      <c r="W23" s="50"/>
      <c r="X23" s="50"/>
      <c r="Y23" s="492"/>
    </row>
    <row r="24" spans="1:474" ht="12.75" customHeight="1">
      <c r="B24" s="50"/>
      <c r="C24" s="50" t="s">
        <v>225</v>
      </c>
      <c r="D24" s="50"/>
      <c r="E24" s="493" t="str">
        <f>'Premissas Financeiras'!E28</f>
        <v>BNDES</v>
      </c>
      <c r="F24" s="50"/>
      <c r="G24" s="50" t="s">
        <v>246</v>
      </c>
      <c r="H24" s="50"/>
      <c r="I24" s="492"/>
      <c r="J24" s="50"/>
      <c r="K24" s="50" t="s">
        <v>514</v>
      </c>
      <c r="L24" s="50"/>
      <c r="M24" s="492"/>
    </row>
    <row r="25" spans="1:474" ht="12.75" customHeight="1">
      <c r="B25" s="50"/>
      <c r="C25" s="50"/>
      <c r="D25" s="50"/>
      <c r="E25" s="467"/>
      <c r="F25" s="50"/>
      <c r="G25" s="50"/>
      <c r="H25" s="50"/>
      <c r="I25" s="492"/>
      <c r="J25" s="50"/>
      <c r="K25" s="50"/>
      <c r="L25" s="50"/>
      <c r="M25" s="492"/>
    </row>
    <row r="26" spans="1:474" ht="12.75" customHeight="1">
      <c r="B26" s="50"/>
      <c r="C26" s="50" t="s">
        <v>229</v>
      </c>
      <c r="D26" s="50"/>
      <c r="E26" s="493" t="str">
        <f>'Premissas Financeiras'!E29</f>
        <v>SAC</v>
      </c>
      <c r="F26" s="50"/>
      <c r="G26" s="50" t="s">
        <v>515</v>
      </c>
      <c r="H26" s="50"/>
      <c r="I26" s="494">
        <f>'Premissas Financeiras'!E39</f>
        <v>46204</v>
      </c>
      <c r="J26" s="50"/>
      <c r="K26" s="50" t="s">
        <v>516</v>
      </c>
      <c r="L26" s="50"/>
      <c r="M26" s="494">
        <f>'Premissas Financeiras'!E42</f>
        <v>47270</v>
      </c>
    </row>
    <row r="27" spans="1:474" ht="12.75" customHeight="1">
      <c r="B27" s="50"/>
      <c r="C27" s="50"/>
      <c r="D27" s="50"/>
      <c r="E27" s="50"/>
      <c r="F27" s="50"/>
      <c r="J27" s="50"/>
    </row>
    <row r="28" spans="1:474" ht="12.75" customHeight="1">
      <c r="B28" s="50"/>
      <c r="C28" s="50" t="s">
        <v>517</v>
      </c>
      <c r="D28" s="50"/>
      <c r="E28" s="493">
        <f>'Premissas Financeiras'!E30</f>
        <v>0.6</v>
      </c>
      <c r="F28" s="50"/>
      <c r="G28" s="50" t="s">
        <v>518</v>
      </c>
      <c r="H28" s="50"/>
      <c r="I28" s="494">
        <f>'Premissas Financeiras'!E40</f>
        <v>47270</v>
      </c>
      <c r="J28" s="50"/>
      <c r="K28" s="50" t="s">
        <v>519</v>
      </c>
      <c r="L28" s="50"/>
      <c r="M28" s="494">
        <f>'Premissas Financeiras'!E43</f>
        <v>50557</v>
      </c>
    </row>
    <row r="29" spans="1:474" ht="12.75" customHeight="1">
      <c r="B29" s="50"/>
      <c r="C29" s="50" t="s">
        <v>520</v>
      </c>
      <c r="E29" s="493">
        <f>IF('Premissas Financeiras'!E29="PRICE",'Premissas Financeiras'!E30,0)</f>
        <v>0</v>
      </c>
      <c r="F29" s="50"/>
      <c r="J29" s="50"/>
      <c r="K29" s="50"/>
      <c r="L29" s="50"/>
      <c r="M29" s="50"/>
    </row>
    <row r="30" spans="1:474" ht="12.75" customHeight="1">
      <c r="B30" s="50"/>
      <c r="C30" s="50" t="s">
        <v>521</v>
      </c>
      <c r="D30" s="50"/>
      <c r="E30" s="494">
        <f>'Premissas Financeiras'!E36</f>
        <v>46204</v>
      </c>
      <c r="F30" s="50"/>
      <c r="J30" s="162"/>
      <c r="M30" s="495"/>
    </row>
    <row r="31" spans="1:474" ht="12.75" customHeight="1">
      <c r="B31" s="50"/>
      <c r="C31" s="50"/>
      <c r="D31" s="50"/>
      <c r="E31" s="496"/>
      <c r="F31" s="50"/>
      <c r="G31" s="50" t="s">
        <v>507</v>
      </c>
      <c r="H31" s="50"/>
      <c r="I31" s="497">
        <f>'Premissas Financeiras'!E44</f>
        <v>0</v>
      </c>
      <c r="J31" s="162"/>
    </row>
    <row r="32" spans="1:474" ht="12.75" customHeight="1">
      <c r="B32" s="50"/>
      <c r="C32" s="50" t="s">
        <v>522</v>
      </c>
      <c r="D32" s="50"/>
      <c r="E32" s="494">
        <f>'Premissas Financeiras'!E37</f>
        <v>47119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V32" s="162"/>
    </row>
    <row r="33" spans="1:474" ht="12.75" customHeight="1">
      <c r="B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V33" s="162"/>
      <c r="W33" s="50"/>
      <c r="X33" s="50"/>
      <c r="Y33" s="50"/>
    </row>
    <row r="34" spans="1:474" ht="12.75" customHeight="1">
      <c r="B34" s="281" t="s">
        <v>523</v>
      </c>
      <c r="C34" s="282"/>
      <c r="D34" s="282"/>
      <c r="E34" s="282"/>
      <c r="F34" s="282"/>
      <c r="G34" s="6" t="s">
        <v>147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 t="s">
        <v>124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 t="s">
        <v>125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 t="s">
        <v>126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 t="s">
        <v>127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 t="s">
        <v>128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 t="s">
        <v>129</v>
      </c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 t="s">
        <v>130</v>
      </c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 t="s">
        <v>131</v>
      </c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 t="s">
        <v>132</v>
      </c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 t="s">
        <v>133</v>
      </c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 t="s">
        <v>148</v>
      </c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 t="s">
        <v>149</v>
      </c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 t="s">
        <v>150</v>
      </c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 t="s">
        <v>151</v>
      </c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 t="s">
        <v>152</v>
      </c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 t="s">
        <v>153</v>
      </c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 t="s">
        <v>154</v>
      </c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 t="s">
        <v>155</v>
      </c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 t="s">
        <v>156</v>
      </c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 t="s">
        <v>157</v>
      </c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 t="s">
        <v>158</v>
      </c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 t="s">
        <v>159</v>
      </c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 t="s">
        <v>160</v>
      </c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 t="s">
        <v>161</v>
      </c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 t="s">
        <v>162</v>
      </c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 t="s">
        <v>163</v>
      </c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 t="s">
        <v>164</v>
      </c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 t="s">
        <v>165</v>
      </c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 t="s">
        <v>166</v>
      </c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 t="s">
        <v>167</v>
      </c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 t="s">
        <v>168</v>
      </c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 t="s">
        <v>169</v>
      </c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 t="s">
        <v>170</v>
      </c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 t="s">
        <v>171</v>
      </c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 t="s">
        <v>172</v>
      </c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</row>
    <row r="35" spans="1:474" ht="12.75" customHeight="1">
      <c r="B35" s="283" t="s">
        <v>230</v>
      </c>
      <c r="C35" s="205"/>
      <c r="D35" s="206"/>
      <c r="E35" s="206"/>
      <c r="F35" s="206"/>
      <c r="G35" s="284">
        <f>'Premissas Financeiras'!H51</f>
        <v>45292</v>
      </c>
      <c r="H35" s="284">
        <f>'Premissas Financeiras'!I51</f>
        <v>45323</v>
      </c>
      <c r="I35" s="284">
        <f>'Premissas Financeiras'!J51</f>
        <v>45352</v>
      </c>
      <c r="J35" s="284">
        <f>'Premissas Financeiras'!K51</f>
        <v>45383</v>
      </c>
      <c r="K35" s="284">
        <f>'Premissas Financeiras'!L51</f>
        <v>45413</v>
      </c>
      <c r="L35" s="284">
        <f>'Premissas Financeiras'!M51</f>
        <v>45444</v>
      </c>
      <c r="M35" s="284">
        <f>'Premissas Financeiras'!N51</f>
        <v>45474</v>
      </c>
      <c r="N35" s="284">
        <f>'Premissas Financeiras'!O51</f>
        <v>45505</v>
      </c>
      <c r="O35" s="284">
        <f>'Premissas Financeiras'!P51</f>
        <v>45536</v>
      </c>
      <c r="P35" s="284">
        <f>'Premissas Financeiras'!Q51</f>
        <v>45566</v>
      </c>
      <c r="Q35" s="284">
        <f>'Premissas Financeiras'!R51</f>
        <v>45597</v>
      </c>
      <c r="R35" s="284">
        <f>'Premissas Financeiras'!S51</f>
        <v>45627</v>
      </c>
      <c r="S35" s="204">
        <f>'Premissas Financeiras'!T51</f>
        <v>2024</v>
      </c>
      <c r="T35" s="284">
        <f>'Premissas Financeiras'!U51</f>
        <v>45658</v>
      </c>
      <c r="U35" s="284">
        <f>'Premissas Financeiras'!V51</f>
        <v>45689</v>
      </c>
      <c r="V35" s="284">
        <f>'Premissas Financeiras'!W51</f>
        <v>45717</v>
      </c>
      <c r="W35" s="284">
        <f>'Premissas Financeiras'!X51</f>
        <v>45748</v>
      </c>
      <c r="X35" s="284">
        <f>'Premissas Financeiras'!Y51</f>
        <v>45778</v>
      </c>
      <c r="Y35" s="284">
        <f>'Premissas Financeiras'!Z51</f>
        <v>45809</v>
      </c>
      <c r="Z35" s="284">
        <f>'Premissas Financeiras'!AA51</f>
        <v>45839</v>
      </c>
      <c r="AA35" s="284">
        <f>'Premissas Financeiras'!AB51</f>
        <v>45870</v>
      </c>
      <c r="AB35" s="284">
        <f>'Premissas Financeiras'!AC51</f>
        <v>45901</v>
      </c>
      <c r="AC35" s="284">
        <f>'Premissas Financeiras'!AD51</f>
        <v>45931</v>
      </c>
      <c r="AD35" s="284">
        <f>'Premissas Financeiras'!AE51</f>
        <v>45962</v>
      </c>
      <c r="AE35" s="284">
        <f>'Premissas Financeiras'!AF51</f>
        <v>45992</v>
      </c>
      <c r="AF35" s="204">
        <f>I4</f>
        <v>2025</v>
      </c>
      <c r="AG35" s="284">
        <f>'Premissas Financeiras'!AH51</f>
        <v>46023</v>
      </c>
      <c r="AH35" s="284">
        <f>'Premissas Financeiras'!AI51</f>
        <v>46054</v>
      </c>
      <c r="AI35" s="284">
        <f>'Premissas Financeiras'!AJ51</f>
        <v>46082</v>
      </c>
      <c r="AJ35" s="284">
        <f>'Premissas Financeiras'!AK51</f>
        <v>46113</v>
      </c>
      <c r="AK35" s="284">
        <f>'Premissas Financeiras'!AL51</f>
        <v>46143</v>
      </c>
      <c r="AL35" s="284">
        <f>'Premissas Financeiras'!AM51</f>
        <v>46174</v>
      </c>
      <c r="AM35" s="284">
        <f>'Premissas Financeiras'!AN51</f>
        <v>46204</v>
      </c>
      <c r="AN35" s="284">
        <f>'Premissas Financeiras'!AO51</f>
        <v>46235</v>
      </c>
      <c r="AO35" s="284">
        <f>'Premissas Financeiras'!AP51</f>
        <v>46266</v>
      </c>
      <c r="AP35" s="284">
        <f>'Premissas Financeiras'!AQ51</f>
        <v>46296</v>
      </c>
      <c r="AQ35" s="284">
        <f>'Premissas Financeiras'!AR51</f>
        <v>46327</v>
      </c>
      <c r="AR35" s="284">
        <f>'Premissas Financeiras'!AS51</f>
        <v>46357</v>
      </c>
      <c r="AS35" s="204">
        <f>J4</f>
        <v>2026</v>
      </c>
      <c r="AT35" s="284">
        <f>'Premissas Financeiras'!AU51</f>
        <v>46388</v>
      </c>
      <c r="AU35" s="284">
        <f>'Premissas Financeiras'!AV51</f>
        <v>46419</v>
      </c>
      <c r="AV35" s="284">
        <f>'Premissas Financeiras'!AW51</f>
        <v>46447</v>
      </c>
      <c r="AW35" s="284">
        <f>'Premissas Financeiras'!AX51</f>
        <v>46478</v>
      </c>
      <c r="AX35" s="284">
        <f>'Premissas Financeiras'!AY51</f>
        <v>46508</v>
      </c>
      <c r="AY35" s="284">
        <f>'Premissas Financeiras'!AZ51</f>
        <v>46539</v>
      </c>
      <c r="AZ35" s="284">
        <f>'Premissas Financeiras'!BA51</f>
        <v>46569</v>
      </c>
      <c r="BA35" s="284">
        <f>'Premissas Financeiras'!BB51</f>
        <v>46600</v>
      </c>
      <c r="BB35" s="284">
        <f>'Premissas Financeiras'!BC51</f>
        <v>46631</v>
      </c>
      <c r="BC35" s="284">
        <f>'Premissas Financeiras'!BD51</f>
        <v>46661</v>
      </c>
      <c r="BD35" s="284">
        <f>'Premissas Financeiras'!BE51</f>
        <v>46692</v>
      </c>
      <c r="BE35" s="284">
        <f>'Premissas Financeiras'!BF51</f>
        <v>46722</v>
      </c>
      <c r="BF35" s="204">
        <f>K4</f>
        <v>2027</v>
      </c>
      <c r="BG35" s="284">
        <f>'Premissas Financeiras'!BH51</f>
        <v>46753</v>
      </c>
      <c r="BH35" s="284">
        <f>'Premissas Financeiras'!BI51</f>
        <v>46784</v>
      </c>
      <c r="BI35" s="284">
        <f>'Premissas Financeiras'!BJ51</f>
        <v>46813</v>
      </c>
      <c r="BJ35" s="284">
        <f>'Premissas Financeiras'!BK51</f>
        <v>46844</v>
      </c>
      <c r="BK35" s="284">
        <f>'Premissas Financeiras'!BL51</f>
        <v>46874</v>
      </c>
      <c r="BL35" s="284">
        <f>'Premissas Financeiras'!BM51</f>
        <v>46905</v>
      </c>
      <c r="BM35" s="284">
        <f>'Premissas Financeiras'!BN51</f>
        <v>46935</v>
      </c>
      <c r="BN35" s="284">
        <f>'Premissas Financeiras'!BO51</f>
        <v>46966</v>
      </c>
      <c r="BO35" s="284">
        <f>'Premissas Financeiras'!BP51</f>
        <v>46997</v>
      </c>
      <c r="BP35" s="284">
        <f>'Premissas Financeiras'!BQ51</f>
        <v>47027</v>
      </c>
      <c r="BQ35" s="284">
        <f>'Premissas Financeiras'!BR51</f>
        <v>47058</v>
      </c>
      <c r="BR35" s="284">
        <f>'Premissas Financeiras'!BS51</f>
        <v>47088</v>
      </c>
      <c r="BS35" s="204">
        <f>L4</f>
        <v>2028</v>
      </c>
      <c r="BT35" s="284">
        <f>'Premissas Financeiras'!BU51</f>
        <v>47119</v>
      </c>
      <c r="BU35" s="284">
        <f>'Premissas Financeiras'!BV51</f>
        <v>47150</v>
      </c>
      <c r="BV35" s="284">
        <f>'Premissas Financeiras'!BW51</f>
        <v>47178</v>
      </c>
      <c r="BW35" s="284">
        <f>'Premissas Financeiras'!BX51</f>
        <v>47209</v>
      </c>
      <c r="BX35" s="284">
        <f>'Premissas Financeiras'!BY51</f>
        <v>47239</v>
      </c>
      <c r="BY35" s="284">
        <f>'Premissas Financeiras'!BZ51</f>
        <v>47270</v>
      </c>
      <c r="BZ35" s="284">
        <f>'Premissas Financeiras'!CA51</f>
        <v>47300</v>
      </c>
      <c r="CA35" s="284">
        <f>'Premissas Financeiras'!CB51</f>
        <v>47331</v>
      </c>
      <c r="CB35" s="284">
        <f>'Premissas Financeiras'!CC51</f>
        <v>47362</v>
      </c>
      <c r="CC35" s="284">
        <f>'Premissas Financeiras'!CD51</f>
        <v>47392</v>
      </c>
      <c r="CD35" s="284">
        <f>'Premissas Financeiras'!CE51</f>
        <v>47423</v>
      </c>
      <c r="CE35" s="284">
        <f>'Premissas Financeiras'!CF51</f>
        <v>47453</v>
      </c>
      <c r="CF35" s="204">
        <f>M4</f>
        <v>2029</v>
      </c>
      <c r="CG35" s="284">
        <f>'Premissas Financeiras'!CH51</f>
        <v>47484</v>
      </c>
      <c r="CH35" s="284">
        <f>'Premissas Financeiras'!CI51</f>
        <v>47515</v>
      </c>
      <c r="CI35" s="284">
        <f>'Premissas Financeiras'!CJ51</f>
        <v>47543</v>
      </c>
      <c r="CJ35" s="284">
        <f>'Premissas Financeiras'!CK51</f>
        <v>47574</v>
      </c>
      <c r="CK35" s="284">
        <f>'Premissas Financeiras'!CL51</f>
        <v>47604</v>
      </c>
      <c r="CL35" s="284">
        <f>'Premissas Financeiras'!CM51</f>
        <v>47635</v>
      </c>
      <c r="CM35" s="284">
        <f>'Premissas Financeiras'!CN51</f>
        <v>47665</v>
      </c>
      <c r="CN35" s="284">
        <f>'Premissas Financeiras'!CO51</f>
        <v>47696</v>
      </c>
      <c r="CO35" s="284">
        <f>'Premissas Financeiras'!CP51</f>
        <v>47727</v>
      </c>
      <c r="CP35" s="284">
        <f>'Premissas Financeiras'!CQ51</f>
        <v>47757</v>
      </c>
      <c r="CQ35" s="284">
        <f>'Premissas Financeiras'!CR51</f>
        <v>47788</v>
      </c>
      <c r="CR35" s="284">
        <f>'Premissas Financeiras'!CS51</f>
        <v>47818</v>
      </c>
      <c r="CS35" s="204">
        <f>N4</f>
        <v>2030</v>
      </c>
      <c r="CT35" s="284">
        <f>'Premissas Financeiras'!CU51</f>
        <v>47849</v>
      </c>
      <c r="CU35" s="284">
        <f>'Premissas Financeiras'!CV51</f>
        <v>47880</v>
      </c>
      <c r="CV35" s="284">
        <f>'Premissas Financeiras'!CW51</f>
        <v>47908</v>
      </c>
      <c r="CW35" s="284">
        <f>'Premissas Financeiras'!CX51</f>
        <v>47939</v>
      </c>
      <c r="CX35" s="284">
        <f>'Premissas Financeiras'!CY51</f>
        <v>47969</v>
      </c>
      <c r="CY35" s="284">
        <f>'Premissas Financeiras'!CZ51</f>
        <v>48000</v>
      </c>
      <c r="CZ35" s="284">
        <f>'Premissas Financeiras'!DA51</f>
        <v>48030</v>
      </c>
      <c r="DA35" s="284">
        <f>'Premissas Financeiras'!DB51</f>
        <v>48061</v>
      </c>
      <c r="DB35" s="284">
        <f>'Premissas Financeiras'!DC51</f>
        <v>48092</v>
      </c>
      <c r="DC35" s="284">
        <f>'Premissas Financeiras'!DD51</f>
        <v>48122</v>
      </c>
      <c r="DD35" s="284">
        <f>'Premissas Financeiras'!DE51</f>
        <v>48153</v>
      </c>
      <c r="DE35" s="284">
        <f>'Premissas Financeiras'!DF51</f>
        <v>48183</v>
      </c>
      <c r="DF35" s="204">
        <f>O4</f>
        <v>2031</v>
      </c>
      <c r="DG35" s="284">
        <f>'Premissas Financeiras'!DH51</f>
        <v>48214</v>
      </c>
      <c r="DH35" s="284">
        <f>'Premissas Financeiras'!DI51</f>
        <v>48245</v>
      </c>
      <c r="DI35" s="284">
        <f>'Premissas Financeiras'!DJ51</f>
        <v>48274</v>
      </c>
      <c r="DJ35" s="284">
        <f>'Premissas Financeiras'!DK51</f>
        <v>48305</v>
      </c>
      <c r="DK35" s="284">
        <f>'Premissas Financeiras'!DL51</f>
        <v>48335</v>
      </c>
      <c r="DL35" s="284">
        <f>'Premissas Financeiras'!DM51</f>
        <v>48366</v>
      </c>
      <c r="DM35" s="284">
        <f>'Premissas Financeiras'!DN51</f>
        <v>48396</v>
      </c>
      <c r="DN35" s="284">
        <f>'Premissas Financeiras'!DO51</f>
        <v>48427</v>
      </c>
      <c r="DO35" s="284">
        <f>'Premissas Financeiras'!DP51</f>
        <v>48458</v>
      </c>
      <c r="DP35" s="284">
        <f>'Premissas Financeiras'!DQ51</f>
        <v>48488</v>
      </c>
      <c r="DQ35" s="284">
        <f>'Premissas Financeiras'!DR51</f>
        <v>48519</v>
      </c>
      <c r="DR35" s="284">
        <f>'Premissas Financeiras'!DS51</f>
        <v>48549</v>
      </c>
      <c r="DS35" s="204">
        <f>P4</f>
        <v>2032</v>
      </c>
      <c r="DT35" s="284">
        <f>'Premissas Financeiras'!DU51</f>
        <v>48580</v>
      </c>
      <c r="DU35" s="284">
        <f>'Premissas Financeiras'!DV51</f>
        <v>48611</v>
      </c>
      <c r="DV35" s="284">
        <f>'Premissas Financeiras'!DW51</f>
        <v>48639</v>
      </c>
      <c r="DW35" s="284">
        <f>'Premissas Financeiras'!DX51</f>
        <v>48670</v>
      </c>
      <c r="DX35" s="284">
        <f>'Premissas Financeiras'!DY51</f>
        <v>48700</v>
      </c>
      <c r="DY35" s="284">
        <f>'Premissas Financeiras'!DZ51</f>
        <v>48731</v>
      </c>
      <c r="DZ35" s="284">
        <f>'Premissas Financeiras'!EA51</f>
        <v>48761</v>
      </c>
      <c r="EA35" s="284">
        <f>'Premissas Financeiras'!EB51</f>
        <v>48792</v>
      </c>
      <c r="EB35" s="284">
        <f>'Premissas Financeiras'!EC51</f>
        <v>48823</v>
      </c>
      <c r="EC35" s="284">
        <f>'Premissas Financeiras'!ED51</f>
        <v>48853</v>
      </c>
      <c r="ED35" s="284">
        <f>'Premissas Financeiras'!EE51</f>
        <v>48884</v>
      </c>
      <c r="EE35" s="284">
        <f>'Premissas Financeiras'!EF51</f>
        <v>48914</v>
      </c>
      <c r="EF35" s="204">
        <f>Q4</f>
        <v>2033</v>
      </c>
      <c r="EG35" s="284">
        <f>'Premissas Financeiras'!EH51</f>
        <v>48945</v>
      </c>
      <c r="EH35" s="284">
        <f>'Premissas Financeiras'!EI51</f>
        <v>48976</v>
      </c>
      <c r="EI35" s="284">
        <f>'Premissas Financeiras'!EJ51</f>
        <v>49004</v>
      </c>
      <c r="EJ35" s="284">
        <f>'Premissas Financeiras'!EK51</f>
        <v>49035</v>
      </c>
      <c r="EK35" s="284">
        <f>'Premissas Financeiras'!EL51</f>
        <v>49065</v>
      </c>
      <c r="EL35" s="284">
        <f>'Premissas Financeiras'!EM51</f>
        <v>49096</v>
      </c>
      <c r="EM35" s="284">
        <f>'Premissas Financeiras'!EN51</f>
        <v>49126</v>
      </c>
      <c r="EN35" s="284">
        <f>'Premissas Financeiras'!EO51</f>
        <v>49157</v>
      </c>
      <c r="EO35" s="284">
        <f>'Premissas Financeiras'!EP51</f>
        <v>49188</v>
      </c>
      <c r="EP35" s="284">
        <f>'Premissas Financeiras'!EQ51</f>
        <v>49218</v>
      </c>
      <c r="EQ35" s="284">
        <f>'Premissas Financeiras'!ER51</f>
        <v>49249</v>
      </c>
      <c r="ER35" s="284">
        <f>'Premissas Financeiras'!ES51</f>
        <v>49279</v>
      </c>
      <c r="ES35" s="204">
        <f>R4</f>
        <v>2034</v>
      </c>
      <c r="ET35" s="284">
        <f>'Premissas Financeiras'!EU51</f>
        <v>49310</v>
      </c>
      <c r="EU35" s="284">
        <f>'Premissas Financeiras'!EV51</f>
        <v>49341</v>
      </c>
      <c r="EV35" s="284">
        <f>'Premissas Financeiras'!EW51</f>
        <v>49369</v>
      </c>
      <c r="EW35" s="284">
        <f>'Premissas Financeiras'!EX51</f>
        <v>49400</v>
      </c>
      <c r="EX35" s="284">
        <f>'Premissas Financeiras'!EY51</f>
        <v>49430</v>
      </c>
      <c r="EY35" s="284">
        <f>'Premissas Financeiras'!EZ51</f>
        <v>49461</v>
      </c>
      <c r="EZ35" s="284">
        <f>'Premissas Financeiras'!FA51</f>
        <v>49491</v>
      </c>
      <c r="FA35" s="284">
        <f>'Premissas Financeiras'!FB51</f>
        <v>49522</v>
      </c>
      <c r="FB35" s="284">
        <f>'Premissas Financeiras'!FC51</f>
        <v>49553</v>
      </c>
      <c r="FC35" s="284">
        <f>'Premissas Financeiras'!FD51</f>
        <v>49583</v>
      </c>
      <c r="FD35" s="284">
        <f>'Premissas Financeiras'!FE51</f>
        <v>49614</v>
      </c>
      <c r="FE35" s="284">
        <f>'Premissas Financeiras'!FF51</f>
        <v>49644</v>
      </c>
      <c r="FF35" s="204">
        <f>S4</f>
        <v>2035</v>
      </c>
      <c r="FG35" s="284">
        <f>'Premissas Financeiras'!FH51</f>
        <v>49675</v>
      </c>
      <c r="FH35" s="284">
        <f>'Premissas Financeiras'!FI51</f>
        <v>49706</v>
      </c>
      <c r="FI35" s="284">
        <f>'Premissas Financeiras'!FJ51</f>
        <v>49735</v>
      </c>
      <c r="FJ35" s="284">
        <f>'Premissas Financeiras'!FK51</f>
        <v>49766</v>
      </c>
      <c r="FK35" s="284">
        <f>'Premissas Financeiras'!FL51</f>
        <v>49796</v>
      </c>
      <c r="FL35" s="284">
        <f>'Premissas Financeiras'!FM51</f>
        <v>49827</v>
      </c>
      <c r="FM35" s="284">
        <f>'Premissas Financeiras'!FN51</f>
        <v>49857</v>
      </c>
      <c r="FN35" s="284">
        <f>'Premissas Financeiras'!FO51</f>
        <v>49888</v>
      </c>
      <c r="FO35" s="284">
        <f>'Premissas Financeiras'!FP51</f>
        <v>49919</v>
      </c>
      <c r="FP35" s="284">
        <f>'Premissas Financeiras'!FQ51</f>
        <v>49949</v>
      </c>
      <c r="FQ35" s="284">
        <f>'Premissas Financeiras'!FR51</f>
        <v>49980</v>
      </c>
      <c r="FR35" s="284">
        <f>'Premissas Financeiras'!FS51</f>
        <v>50010</v>
      </c>
      <c r="FS35" s="204">
        <f>T4</f>
        <v>2036</v>
      </c>
      <c r="FT35" s="284">
        <f>'Premissas Financeiras'!FU51</f>
        <v>50041</v>
      </c>
      <c r="FU35" s="284">
        <f>'Premissas Financeiras'!FV51</f>
        <v>50072</v>
      </c>
      <c r="FV35" s="284">
        <f>'Premissas Financeiras'!FW51</f>
        <v>50100</v>
      </c>
      <c r="FW35" s="284">
        <f>'Premissas Financeiras'!FX51</f>
        <v>50131</v>
      </c>
      <c r="FX35" s="284">
        <f>'Premissas Financeiras'!FY51</f>
        <v>50161</v>
      </c>
      <c r="FY35" s="284">
        <f>'Premissas Financeiras'!FZ51</f>
        <v>50192</v>
      </c>
      <c r="FZ35" s="284">
        <f>'Premissas Financeiras'!GA51</f>
        <v>50222</v>
      </c>
      <c r="GA35" s="284">
        <f>'Premissas Financeiras'!GB51</f>
        <v>50253</v>
      </c>
      <c r="GB35" s="284">
        <f>'Premissas Financeiras'!GC51</f>
        <v>50284</v>
      </c>
      <c r="GC35" s="284">
        <f>'Premissas Financeiras'!GD51</f>
        <v>50314</v>
      </c>
      <c r="GD35" s="284">
        <f>'Premissas Financeiras'!GE51</f>
        <v>50345</v>
      </c>
      <c r="GE35" s="284">
        <f>'Premissas Financeiras'!GF51</f>
        <v>50375</v>
      </c>
      <c r="GF35" s="204">
        <f>U4</f>
        <v>2037</v>
      </c>
      <c r="GG35" s="284">
        <f>'Premissas Financeiras'!GH51</f>
        <v>50406</v>
      </c>
      <c r="GH35" s="284">
        <f>'Premissas Financeiras'!GI51</f>
        <v>50437</v>
      </c>
      <c r="GI35" s="284">
        <f>'Premissas Financeiras'!GJ51</f>
        <v>50465</v>
      </c>
      <c r="GJ35" s="284">
        <f>'Premissas Financeiras'!GK51</f>
        <v>50496</v>
      </c>
      <c r="GK35" s="284">
        <f>'Premissas Financeiras'!GL51</f>
        <v>50526</v>
      </c>
      <c r="GL35" s="284">
        <f>'Premissas Financeiras'!GM51</f>
        <v>50557</v>
      </c>
      <c r="GM35" s="284">
        <f>'Premissas Financeiras'!GN51</f>
        <v>50587</v>
      </c>
      <c r="GN35" s="284">
        <f>'Premissas Financeiras'!GO51</f>
        <v>50618</v>
      </c>
      <c r="GO35" s="284">
        <f>'Premissas Financeiras'!GP51</f>
        <v>50649</v>
      </c>
      <c r="GP35" s="284">
        <f>'Premissas Financeiras'!GQ51</f>
        <v>50679</v>
      </c>
      <c r="GQ35" s="284">
        <f>'Premissas Financeiras'!GR51</f>
        <v>50710</v>
      </c>
      <c r="GR35" s="284">
        <f>'Premissas Financeiras'!GS51</f>
        <v>50740</v>
      </c>
      <c r="GS35" s="204">
        <f>V4</f>
        <v>2038</v>
      </c>
      <c r="GT35" s="284">
        <f>'Premissas Financeiras'!GU51</f>
        <v>50771</v>
      </c>
      <c r="GU35" s="284">
        <f>'Premissas Financeiras'!GV51</f>
        <v>50802</v>
      </c>
      <c r="GV35" s="284">
        <f>'Premissas Financeiras'!GW51</f>
        <v>50830</v>
      </c>
      <c r="GW35" s="284">
        <f>'Premissas Financeiras'!GX51</f>
        <v>50861</v>
      </c>
      <c r="GX35" s="284">
        <f>'Premissas Financeiras'!GY51</f>
        <v>50891</v>
      </c>
      <c r="GY35" s="284">
        <f>'Premissas Financeiras'!GZ51</f>
        <v>50922</v>
      </c>
      <c r="GZ35" s="284">
        <f>'Premissas Financeiras'!HA51</f>
        <v>50952</v>
      </c>
      <c r="HA35" s="284">
        <f>'Premissas Financeiras'!HB51</f>
        <v>50983</v>
      </c>
      <c r="HB35" s="284">
        <f>'Premissas Financeiras'!HC51</f>
        <v>51014</v>
      </c>
      <c r="HC35" s="284">
        <f>'Premissas Financeiras'!HD51</f>
        <v>51044</v>
      </c>
      <c r="HD35" s="284">
        <f>'Premissas Financeiras'!HE51</f>
        <v>51075</v>
      </c>
      <c r="HE35" s="284">
        <f>'Premissas Financeiras'!HF51</f>
        <v>51105</v>
      </c>
      <c r="HF35" s="284"/>
      <c r="HG35" s="284">
        <f>'Premissas Financeiras'!HH51</f>
        <v>51136</v>
      </c>
      <c r="HH35" s="284">
        <f>'Premissas Financeiras'!HI51</f>
        <v>51167</v>
      </c>
      <c r="HI35" s="284">
        <f>'Premissas Financeiras'!HJ51</f>
        <v>51196</v>
      </c>
      <c r="HJ35" s="284">
        <f>'Premissas Financeiras'!HK51</f>
        <v>51227</v>
      </c>
      <c r="HK35" s="284">
        <f>'Premissas Financeiras'!HL51</f>
        <v>51257</v>
      </c>
      <c r="HL35" s="284">
        <f>'Premissas Financeiras'!HM51</f>
        <v>51288</v>
      </c>
      <c r="HM35" s="284">
        <f>'Premissas Financeiras'!HN51</f>
        <v>51318</v>
      </c>
      <c r="HN35" s="284">
        <f>'Premissas Financeiras'!HO51</f>
        <v>51349</v>
      </c>
      <c r="HO35" s="284">
        <f>'Premissas Financeiras'!HP51</f>
        <v>51380</v>
      </c>
      <c r="HP35" s="284">
        <f>'Premissas Financeiras'!HQ51</f>
        <v>51410</v>
      </c>
      <c r="HQ35" s="284">
        <f>'Premissas Financeiras'!HR51</f>
        <v>51441</v>
      </c>
      <c r="HR35" s="284">
        <f>'Premissas Financeiras'!HS51</f>
        <v>51471</v>
      </c>
      <c r="HS35" s="284"/>
      <c r="HT35" s="284">
        <f>'Premissas Financeiras'!HU51</f>
        <v>51502</v>
      </c>
      <c r="HU35" s="284">
        <f>'Premissas Financeiras'!HV51</f>
        <v>51533</v>
      </c>
      <c r="HV35" s="284">
        <f>'Premissas Financeiras'!HW51</f>
        <v>51561</v>
      </c>
      <c r="HW35" s="284">
        <f>'Premissas Financeiras'!HX51</f>
        <v>51592</v>
      </c>
      <c r="HX35" s="284">
        <f>'Premissas Financeiras'!HY51</f>
        <v>51622</v>
      </c>
      <c r="HY35" s="284">
        <f>'Premissas Financeiras'!HZ51</f>
        <v>51653</v>
      </c>
      <c r="HZ35" s="284">
        <f>'Premissas Financeiras'!IA51</f>
        <v>51683</v>
      </c>
      <c r="IA35" s="284">
        <f>'Premissas Financeiras'!IB51</f>
        <v>51714</v>
      </c>
      <c r="IB35" s="284">
        <f>'Premissas Financeiras'!IC51</f>
        <v>51745</v>
      </c>
      <c r="IC35" s="284">
        <f>'Premissas Financeiras'!ID51</f>
        <v>51775</v>
      </c>
      <c r="ID35" s="284">
        <f>'Premissas Financeiras'!IE51</f>
        <v>51806</v>
      </c>
      <c r="IE35" s="284">
        <f>'Premissas Financeiras'!IF51</f>
        <v>51836</v>
      </c>
      <c r="IF35" s="284"/>
      <c r="IG35" s="284">
        <f>'Premissas Financeiras'!IH51</f>
        <v>51867</v>
      </c>
      <c r="IH35" s="284">
        <f>'Premissas Financeiras'!II51</f>
        <v>51898</v>
      </c>
      <c r="II35" s="284">
        <f>'Premissas Financeiras'!IJ51</f>
        <v>51926</v>
      </c>
      <c r="IJ35" s="284">
        <f>'Premissas Financeiras'!IK51</f>
        <v>51957</v>
      </c>
      <c r="IK35" s="284">
        <f>'Premissas Financeiras'!IL51</f>
        <v>51987</v>
      </c>
      <c r="IL35" s="284">
        <f>'Premissas Financeiras'!IM51</f>
        <v>52018</v>
      </c>
      <c r="IM35" s="284">
        <f>'Premissas Financeiras'!IN51</f>
        <v>52048</v>
      </c>
      <c r="IN35" s="284">
        <f>'Premissas Financeiras'!IO51</f>
        <v>52079</v>
      </c>
      <c r="IO35" s="284">
        <f>'Premissas Financeiras'!IP51</f>
        <v>52110</v>
      </c>
      <c r="IP35" s="284">
        <f>'Premissas Financeiras'!IQ51</f>
        <v>52140</v>
      </c>
      <c r="IQ35" s="284">
        <f>'Premissas Financeiras'!IR51</f>
        <v>52171</v>
      </c>
      <c r="IR35" s="284">
        <f>'Premissas Financeiras'!IS51</f>
        <v>52201</v>
      </c>
      <c r="IS35" s="284"/>
      <c r="IT35" s="284">
        <f>'Premissas Financeiras'!IU51</f>
        <v>52232</v>
      </c>
      <c r="IU35" s="284">
        <f>'Premissas Financeiras'!IV51</f>
        <v>52263</v>
      </c>
      <c r="IV35" s="284">
        <f>'Premissas Financeiras'!IW51</f>
        <v>52291</v>
      </c>
      <c r="IW35" s="284">
        <f>'Premissas Financeiras'!IX51</f>
        <v>52322</v>
      </c>
      <c r="IX35" s="284">
        <f>'Premissas Financeiras'!IY51</f>
        <v>52352</v>
      </c>
      <c r="IY35" s="284">
        <f>'Premissas Financeiras'!IZ51</f>
        <v>52383</v>
      </c>
      <c r="IZ35" s="284">
        <f>'Premissas Financeiras'!JA51</f>
        <v>52413</v>
      </c>
      <c r="JA35" s="284">
        <f>'Premissas Financeiras'!JB51</f>
        <v>52444</v>
      </c>
      <c r="JB35" s="284">
        <f>'Premissas Financeiras'!JC51</f>
        <v>52475</v>
      </c>
      <c r="JC35" s="284">
        <f>'Premissas Financeiras'!JD51</f>
        <v>52505</v>
      </c>
      <c r="JD35" s="284">
        <f>'Premissas Financeiras'!JE51</f>
        <v>52536</v>
      </c>
      <c r="JE35" s="284">
        <f>'Premissas Financeiras'!JF51</f>
        <v>52566</v>
      </c>
      <c r="JF35" s="284"/>
      <c r="JG35" s="284">
        <f>'Premissas Financeiras'!JH51</f>
        <v>52597</v>
      </c>
      <c r="JH35" s="284">
        <f>'Premissas Financeiras'!JI51</f>
        <v>52628</v>
      </c>
      <c r="JI35" s="284">
        <f>'Premissas Financeiras'!JJ51</f>
        <v>52657</v>
      </c>
      <c r="JJ35" s="284">
        <f>'Premissas Financeiras'!JK51</f>
        <v>52688</v>
      </c>
      <c r="JK35" s="284">
        <f>'Premissas Financeiras'!JL51</f>
        <v>52718</v>
      </c>
      <c r="JL35" s="284">
        <f>'Premissas Financeiras'!JM51</f>
        <v>52749</v>
      </c>
      <c r="JM35" s="284">
        <f>'Premissas Financeiras'!JN51</f>
        <v>52779</v>
      </c>
      <c r="JN35" s="284">
        <f>'Premissas Financeiras'!JO51</f>
        <v>52810</v>
      </c>
      <c r="JO35" s="284">
        <f>'Premissas Financeiras'!JP51</f>
        <v>52841</v>
      </c>
      <c r="JP35" s="284">
        <f>'Premissas Financeiras'!JQ51</f>
        <v>52871</v>
      </c>
      <c r="JQ35" s="284">
        <f>'Premissas Financeiras'!JR51</f>
        <v>52902</v>
      </c>
      <c r="JR35" s="284">
        <f>'Premissas Financeiras'!JS51</f>
        <v>52932</v>
      </c>
      <c r="JS35" s="284"/>
      <c r="JT35" s="284">
        <f>'Premissas Financeiras'!JU51</f>
        <v>52963</v>
      </c>
      <c r="JU35" s="284">
        <f>'Premissas Financeiras'!JV51</f>
        <v>52994</v>
      </c>
      <c r="JV35" s="284">
        <f>'Premissas Financeiras'!JW51</f>
        <v>53022</v>
      </c>
      <c r="JW35" s="284">
        <f>'Premissas Financeiras'!JX51</f>
        <v>53053</v>
      </c>
      <c r="JX35" s="284">
        <f>'Premissas Financeiras'!JY51</f>
        <v>53083</v>
      </c>
      <c r="JY35" s="284">
        <f>'Premissas Financeiras'!JZ51</f>
        <v>53114</v>
      </c>
      <c r="JZ35" s="284">
        <f>'Premissas Financeiras'!KA51</f>
        <v>53144</v>
      </c>
      <c r="KA35" s="284">
        <f>'Premissas Financeiras'!KB51</f>
        <v>53175</v>
      </c>
      <c r="KB35" s="284">
        <f>'Premissas Financeiras'!KC51</f>
        <v>53206</v>
      </c>
      <c r="KC35" s="284">
        <f>'Premissas Financeiras'!KD51</f>
        <v>53236</v>
      </c>
      <c r="KD35" s="284">
        <f>'Premissas Financeiras'!KE51</f>
        <v>53267</v>
      </c>
      <c r="KE35" s="284">
        <f>'Premissas Financeiras'!KF51</f>
        <v>53297</v>
      </c>
      <c r="KF35" s="284"/>
      <c r="KG35" s="284">
        <f>'Premissas Financeiras'!KH51</f>
        <v>53328</v>
      </c>
      <c r="KH35" s="284">
        <f>'Premissas Financeiras'!KI51</f>
        <v>53359</v>
      </c>
      <c r="KI35" s="284">
        <f>'Premissas Financeiras'!KJ51</f>
        <v>53387</v>
      </c>
      <c r="KJ35" s="284">
        <f>'Premissas Financeiras'!KK51</f>
        <v>53418</v>
      </c>
      <c r="KK35" s="284">
        <f>'Premissas Financeiras'!KL51</f>
        <v>53448</v>
      </c>
      <c r="KL35" s="284">
        <f>'Premissas Financeiras'!KM51</f>
        <v>53479</v>
      </c>
      <c r="KM35" s="284">
        <f>'Premissas Financeiras'!KN51</f>
        <v>53509</v>
      </c>
      <c r="KN35" s="284">
        <f>'Premissas Financeiras'!KO51</f>
        <v>53540</v>
      </c>
      <c r="KO35" s="284">
        <f>'Premissas Financeiras'!KP51</f>
        <v>53571</v>
      </c>
      <c r="KP35" s="284">
        <f>'Premissas Financeiras'!KQ51</f>
        <v>53601</v>
      </c>
      <c r="KQ35" s="284">
        <f>'Premissas Financeiras'!KR51</f>
        <v>53632</v>
      </c>
      <c r="KR35" s="284">
        <f>'Premissas Financeiras'!KS51</f>
        <v>53662</v>
      </c>
      <c r="KS35" s="284"/>
      <c r="KT35" s="284">
        <f>'Premissas Financeiras'!KU51</f>
        <v>53693</v>
      </c>
      <c r="KU35" s="284">
        <f>'Premissas Financeiras'!KV51</f>
        <v>53724</v>
      </c>
      <c r="KV35" s="284">
        <f>'Premissas Financeiras'!KW51</f>
        <v>53752</v>
      </c>
      <c r="KW35" s="284">
        <f>'Premissas Financeiras'!KX51</f>
        <v>53783</v>
      </c>
      <c r="KX35" s="284">
        <f>'Premissas Financeiras'!KY51</f>
        <v>53813</v>
      </c>
      <c r="KY35" s="284">
        <f>'Premissas Financeiras'!KZ51</f>
        <v>53844</v>
      </c>
      <c r="KZ35" s="284">
        <f>'Premissas Financeiras'!LA51</f>
        <v>53874</v>
      </c>
      <c r="LA35" s="284">
        <f>'Premissas Financeiras'!LB51</f>
        <v>53905</v>
      </c>
      <c r="LB35" s="284">
        <f>'Premissas Financeiras'!LC51</f>
        <v>53936</v>
      </c>
      <c r="LC35" s="284">
        <f>'Premissas Financeiras'!LD51</f>
        <v>53966</v>
      </c>
      <c r="LD35" s="284">
        <f>'Premissas Financeiras'!LE51</f>
        <v>53997</v>
      </c>
      <c r="LE35" s="284">
        <f>'Premissas Financeiras'!LF51</f>
        <v>54027</v>
      </c>
      <c r="LF35" s="284"/>
      <c r="LG35" s="284">
        <f>'Premissas Financeiras'!LH51</f>
        <v>54058</v>
      </c>
      <c r="LH35" s="284">
        <f>'Premissas Financeiras'!LI51</f>
        <v>54089</v>
      </c>
      <c r="LI35" s="284">
        <f>'Premissas Financeiras'!LJ51</f>
        <v>54118</v>
      </c>
      <c r="LJ35" s="284">
        <f>'Premissas Financeiras'!LK51</f>
        <v>54149</v>
      </c>
      <c r="LK35" s="284">
        <f>'Premissas Financeiras'!LL51</f>
        <v>54179</v>
      </c>
      <c r="LL35" s="284">
        <f>'Premissas Financeiras'!LM51</f>
        <v>54210</v>
      </c>
      <c r="LM35" s="284">
        <f>'Premissas Financeiras'!LN51</f>
        <v>54240</v>
      </c>
      <c r="LN35" s="284">
        <f>'Premissas Financeiras'!LO51</f>
        <v>54271</v>
      </c>
      <c r="LO35" s="284">
        <f>'Premissas Financeiras'!LP51</f>
        <v>54302</v>
      </c>
      <c r="LP35" s="284">
        <f>'Premissas Financeiras'!LQ51</f>
        <v>54332</v>
      </c>
      <c r="LQ35" s="284">
        <f>'Premissas Financeiras'!LR51</f>
        <v>54363</v>
      </c>
      <c r="LR35" s="284">
        <f>'Premissas Financeiras'!LS51</f>
        <v>54393</v>
      </c>
      <c r="LS35" s="284"/>
      <c r="LT35" s="284">
        <f>'Premissas Financeiras'!LU51</f>
        <v>54424</v>
      </c>
      <c r="LU35" s="284">
        <f>'Premissas Financeiras'!LV51</f>
        <v>54455</v>
      </c>
      <c r="LV35" s="284">
        <f>'Premissas Financeiras'!LW51</f>
        <v>54483</v>
      </c>
      <c r="LW35" s="284">
        <f>'Premissas Financeiras'!LX51</f>
        <v>54514</v>
      </c>
      <c r="LX35" s="284">
        <f>'Premissas Financeiras'!LY51</f>
        <v>54544</v>
      </c>
      <c r="LY35" s="284">
        <f>'Premissas Financeiras'!LZ51</f>
        <v>54575</v>
      </c>
      <c r="LZ35" s="284">
        <f>'Premissas Financeiras'!MA51</f>
        <v>54605</v>
      </c>
      <c r="MA35" s="284">
        <f>'Premissas Financeiras'!MB51</f>
        <v>54636</v>
      </c>
      <c r="MB35" s="284">
        <f>'Premissas Financeiras'!MC51</f>
        <v>54667</v>
      </c>
      <c r="MC35" s="284">
        <f>'Premissas Financeiras'!MD51</f>
        <v>54697</v>
      </c>
      <c r="MD35" s="284">
        <f>'Premissas Financeiras'!ME51</f>
        <v>54728</v>
      </c>
      <c r="ME35" s="284">
        <f>'Premissas Financeiras'!MF51</f>
        <v>54758</v>
      </c>
      <c r="MF35" s="284"/>
      <c r="MG35" s="284">
        <f>'Premissas Financeiras'!MH51</f>
        <v>54789</v>
      </c>
      <c r="MH35" s="284">
        <f>'Premissas Financeiras'!MI51</f>
        <v>54820</v>
      </c>
      <c r="MI35" s="284">
        <f>'Premissas Financeiras'!MJ51</f>
        <v>54848</v>
      </c>
      <c r="MJ35" s="284">
        <f>'Premissas Financeiras'!MK51</f>
        <v>54879</v>
      </c>
      <c r="MK35" s="284">
        <f>'Premissas Financeiras'!ML51</f>
        <v>54909</v>
      </c>
      <c r="ML35" s="284">
        <f>'Premissas Financeiras'!MM51</f>
        <v>54940</v>
      </c>
      <c r="MM35" s="284">
        <f>'Premissas Financeiras'!MN51</f>
        <v>54970</v>
      </c>
      <c r="MN35" s="284">
        <f>'Premissas Financeiras'!MO51</f>
        <v>55001</v>
      </c>
      <c r="MO35" s="284">
        <f>'Premissas Financeiras'!MP51</f>
        <v>55032</v>
      </c>
      <c r="MP35" s="284">
        <f>'Premissas Financeiras'!MQ51</f>
        <v>55062</v>
      </c>
      <c r="MQ35" s="284">
        <f>'Premissas Financeiras'!MR51</f>
        <v>55093</v>
      </c>
      <c r="MR35" s="284">
        <f>'Premissas Financeiras'!MS51</f>
        <v>55123</v>
      </c>
      <c r="MS35" s="284"/>
      <c r="MT35" s="284">
        <f>'Premissas Financeiras'!MU51</f>
        <v>55154</v>
      </c>
      <c r="MU35" s="284">
        <f>'Premissas Financeiras'!MV51</f>
        <v>55185</v>
      </c>
      <c r="MV35" s="284">
        <f>'Premissas Financeiras'!MW51</f>
        <v>55213</v>
      </c>
      <c r="MW35" s="284">
        <f>'Premissas Financeiras'!MX51</f>
        <v>55244</v>
      </c>
      <c r="MX35" s="284">
        <f>'Premissas Financeiras'!MY51</f>
        <v>55274</v>
      </c>
      <c r="MY35" s="284">
        <f>'Premissas Financeiras'!MZ51</f>
        <v>55305</v>
      </c>
      <c r="MZ35" s="284">
        <f>'Premissas Financeiras'!NA51</f>
        <v>55335</v>
      </c>
      <c r="NA35" s="284">
        <f>'Premissas Financeiras'!NB51</f>
        <v>55366</v>
      </c>
      <c r="NB35" s="284">
        <f>'Premissas Financeiras'!NC51</f>
        <v>55397</v>
      </c>
      <c r="NC35" s="284">
        <f>'Premissas Financeiras'!ND51</f>
        <v>55427</v>
      </c>
      <c r="ND35" s="284">
        <f>'Premissas Financeiras'!NE51</f>
        <v>55458</v>
      </c>
      <c r="NE35" s="284">
        <f>'Premissas Financeiras'!NF51</f>
        <v>55488</v>
      </c>
      <c r="NF35" s="284"/>
      <c r="NG35" s="284">
        <f>'Premissas Financeiras'!NH51</f>
        <v>55519</v>
      </c>
      <c r="NH35" s="284">
        <f>'Premissas Financeiras'!NI51</f>
        <v>55550</v>
      </c>
      <c r="NI35" s="284">
        <f>'Premissas Financeiras'!NJ51</f>
        <v>55579</v>
      </c>
      <c r="NJ35" s="284">
        <f>'Premissas Financeiras'!NK51</f>
        <v>55610</v>
      </c>
      <c r="NK35" s="284">
        <f>'Premissas Financeiras'!NL51</f>
        <v>55640</v>
      </c>
      <c r="NL35" s="284">
        <f>'Premissas Financeiras'!NM51</f>
        <v>55671</v>
      </c>
      <c r="NM35" s="284">
        <f>'Premissas Financeiras'!NN51</f>
        <v>55701</v>
      </c>
      <c r="NN35" s="284">
        <f>'Premissas Financeiras'!NO51</f>
        <v>55732</v>
      </c>
      <c r="NO35" s="284">
        <f>'Premissas Financeiras'!NP51</f>
        <v>55763</v>
      </c>
      <c r="NP35" s="284">
        <f>'Premissas Financeiras'!NQ51</f>
        <v>55793</v>
      </c>
      <c r="NQ35" s="284">
        <f>'Premissas Financeiras'!NR51</f>
        <v>55824</v>
      </c>
      <c r="NR35" s="284">
        <f>'Premissas Financeiras'!NS51</f>
        <v>55854</v>
      </c>
      <c r="NS35" s="284"/>
      <c r="NT35" s="284">
        <f>'Premissas Financeiras'!NU51</f>
        <v>55885</v>
      </c>
      <c r="NU35" s="284">
        <f>'Premissas Financeiras'!NV51</f>
        <v>55916</v>
      </c>
      <c r="NV35" s="284">
        <f>'Premissas Financeiras'!NW51</f>
        <v>55944</v>
      </c>
      <c r="NW35" s="284">
        <f>'Premissas Financeiras'!NX51</f>
        <v>55975</v>
      </c>
      <c r="NX35" s="284">
        <f>'Premissas Financeiras'!NY51</f>
        <v>56005</v>
      </c>
      <c r="NY35" s="284">
        <f>'Premissas Financeiras'!NZ51</f>
        <v>56036</v>
      </c>
      <c r="NZ35" s="284">
        <f>'Premissas Financeiras'!OA51</f>
        <v>56066</v>
      </c>
      <c r="OA35" s="284">
        <f>'Premissas Financeiras'!OB51</f>
        <v>56097</v>
      </c>
      <c r="OB35" s="284">
        <f>'Premissas Financeiras'!OC51</f>
        <v>56128</v>
      </c>
      <c r="OC35" s="284">
        <f>'Premissas Financeiras'!OD51</f>
        <v>56158</v>
      </c>
      <c r="OD35" s="284">
        <f>'Premissas Financeiras'!OE51</f>
        <v>56189</v>
      </c>
      <c r="OE35" s="284">
        <f>'Premissas Financeiras'!OF51</f>
        <v>56219</v>
      </c>
      <c r="OF35" s="284"/>
      <c r="OG35" s="284">
        <f>'Premissas Financeiras'!OH51</f>
        <v>56250</v>
      </c>
      <c r="OH35" s="284">
        <f>'Premissas Financeiras'!OI51</f>
        <v>56281</v>
      </c>
      <c r="OI35" s="284">
        <f>'Premissas Financeiras'!OJ51</f>
        <v>56309</v>
      </c>
      <c r="OJ35" s="284">
        <f>'Premissas Financeiras'!OK51</f>
        <v>56340</v>
      </c>
      <c r="OK35" s="284">
        <f>'Premissas Financeiras'!OL51</f>
        <v>56370</v>
      </c>
      <c r="OL35" s="284">
        <f>'Premissas Financeiras'!OM51</f>
        <v>56401</v>
      </c>
      <c r="OM35" s="284">
        <f>'Premissas Financeiras'!ON51</f>
        <v>56431</v>
      </c>
      <c r="ON35" s="284">
        <f>'Premissas Financeiras'!OO51</f>
        <v>56462</v>
      </c>
      <c r="OO35" s="284">
        <f>'Premissas Financeiras'!OP51</f>
        <v>56493</v>
      </c>
      <c r="OP35" s="284">
        <f>'Premissas Financeiras'!OQ51</f>
        <v>56523</v>
      </c>
      <c r="OQ35" s="284">
        <f>'Premissas Financeiras'!OR51</f>
        <v>56554</v>
      </c>
      <c r="OR35" s="284">
        <f>'Premissas Financeiras'!OS51</f>
        <v>56584</v>
      </c>
      <c r="OS35" s="284"/>
      <c r="OT35" s="284">
        <f>'Premissas Financeiras'!OU51</f>
        <v>56615</v>
      </c>
      <c r="OU35" s="284">
        <f>'Premissas Financeiras'!OV51</f>
        <v>56646</v>
      </c>
      <c r="OV35" s="284">
        <f>'Premissas Financeiras'!OW51</f>
        <v>56674</v>
      </c>
      <c r="OW35" s="284">
        <f>'Premissas Financeiras'!OX51</f>
        <v>56705</v>
      </c>
      <c r="OX35" s="284">
        <f>'Premissas Financeiras'!OY51</f>
        <v>56735</v>
      </c>
      <c r="OY35" s="284">
        <f>'Premissas Financeiras'!OZ51</f>
        <v>56766</v>
      </c>
      <c r="OZ35" s="284">
        <f>'Premissas Financeiras'!PA51</f>
        <v>56796</v>
      </c>
      <c r="PA35" s="284">
        <f>'Premissas Financeiras'!PB51</f>
        <v>56827</v>
      </c>
      <c r="PB35" s="284">
        <f>'Premissas Financeiras'!PC51</f>
        <v>56858</v>
      </c>
      <c r="PC35" s="284">
        <f>'Premissas Financeiras'!PD51</f>
        <v>56888</v>
      </c>
      <c r="PD35" s="284">
        <f>'Premissas Financeiras'!PE51</f>
        <v>56919</v>
      </c>
      <c r="PE35" s="284">
        <f>'Premissas Financeiras'!PF51</f>
        <v>56949</v>
      </c>
      <c r="PF35" s="284"/>
      <c r="PG35" s="284">
        <f>'Premissas Financeiras'!PH51</f>
        <v>56980</v>
      </c>
      <c r="PH35" s="284">
        <f>'Premissas Financeiras'!PI51</f>
        <v>57011</v>
      </c>
      <c r="PI35" s="284">
        <f>'Premissas Financeiras'!PJ51</f>
        <v>57040</v>
      </c>
      <c r="PJ35" s="284">
        <f>'Premissas Financeiras'!PK51</f>
        <v>57071</v>
      </c>
      <c r="PK35" s="284">
        <f>'Premissas Financeiras'!PL51</f>
        <v>57101</v>
      </c>
      <c r="PL35" s="284">
        <f>'Premissas Financeiras'!PM51</f>
        <v>57132</v>
      </c>
      <c r="PM35" s="284">
        <f>'Premissas Financeiras'!PN51</f>
        <v>57162</v>
      </c>
      <c r="PN35" s="284">
        <f>'Premissas Financeiras'!PO51</f>
        <v>57193</v>
      </c>
      <c r="PO35" s="284">
        <f>'Premissas Financeiras'!PP51</f>
        <v>57224</v>
      </c>
      <c r="PP35" s="284">
        <f>'Premissas Financeiras'!PQ51</f>
        <v>57254</v>
      </c>
      <c r="PQ35" s="284">
        <f>'Premissas Financeiras'!PR51</f>
        <v>57285</v>
      </c>
      <c r="PR35" s="284">
        <f>'Premissas Financeiras'!PS51</f>
        <v>57315</v>
      </c>
      <c r="PS35" s="284"/>
      <c r="PT35" s="284">
        <f>'Premissas Financeiras'!PU51</f>
        <v>57346</v>
      </c>
      <c r="PU35" s="284">
        <f>'Premissas Financeiras'!PV51</f>
        <v>57377</v>
      </c>
      <c r="PV35" s="284">
        <f>'Premissas Financeiras'!PW51</f>
        <v>57405</v>
      </c>
      <c r="PW35" s="284">
        <f>'Premissas Financeiras'!PX51</f>
        <v>57436</v>
      </c>
      <c r="PX35" s="284">
        <f>'Premissas Financeiras'!PY51</f>
        <v>57466</v>
      </c>
      <c r="PY35" s="284">
        <f>'Premissas Financeiras'!PZ51</f>
        <v>57497</v>
      </c>
      <c r="PZ35" s="284">
        <f>'Premissas Financeiras'!QA51</f>
        <v>57527</v>
      </c>
      <c r="QA35" s="284">
        <f>'Premissas Financeiras'!QB51</f>
        <v>57558</v>
      </c>
      <c r="QB35" s="284">
        <f>'Premissas Financeiras'!QC51</f>
        <v>57589</v>
      </c>
      <c r="QC35" s="284">
        <f>'Premissas Financeiras'!QD51</f>
        <v>57619</v>
      </c>
      <c r="QD35" s="284">
        <f>'Premissas Financeiras'!QE51</f>
        <v>57650</v>
      </c>
      <c r="QE35" s="284">
        <f>'Premissas Financeiras'!QF51</f>
        <v>57680</v>
      </c>
      <c r="QF35" s="284"/>
      <c r="QG35" s="284">
        <f>'Premissas Financeiras'!QH51</f>
        <v>57711</v>
      </c>
      <c r="QH35" s="284">
        <f>'Premissas Financeiras'!QI51</f>
        <v>57742</v>
      </c>
      <c r="QI35" s="284">
        <f>'Premissas Financeiras'!QJ51</f>
        <v>57770</v>
      </c>
      <c r="QJ35" s="284">
        <f>'Premissas Financeiras'!QK51</f>
        <v>57801</v>
      </c>
      <c r="QK35" s="284">
        <f>'Premissas Financeiras'!QL51</f>
        <v>57831</v>
      </c>
      <c r="QL35" s="284">
        <f>'Premissas Financeiras'!QM51</f>
        <v>57862</v>
      </c>
      <c r="QM35" s="284">
        <f>'Premissas Financeiras'!QN51</f>
        <v>57892</v>
      </c>
      <c r="QN35" s="284">
        <f>'Premissas Financeiras'!QO51</f>
        <v>57923</v>
      </c>
      <c r="QO35" s="284">
        <f>'Premissas Financeiras'!QP51</f>
        <v>57954</v>
      </c>
      <c r="QP35" s="284">
        <f>'Premissas Financeiras'!QQ51</f>
        <v>57984</v>
      </c>
      <c r="QQ35" s="284">
        <f>'Premissas Financeiras'!QR51</f>
        <v>58015</v>
      </c>
      <c r="QR35" s="284">
        <f>'Premissas Financeiras'!QS51</f>
        <v>58045</v>
      </c>
      <c r="QS35" s="284"/>
      <c r="QT35" s="284">
        <f>'Premissas Financeiras'!QU51</f>
        <v>58076</v>
      </c>
      <c r="QU35" s="284">
        <f>'Premissas Financeiras'!QV51</f>
        <v>58107</v>
      </c>
      <c r="QV35" s="284">
        <f>'Premissas Financeiras'!QW51</f>
        <v>58135</v>
      </c>
      <c r="QW35" s="284">
        <f>'Premissas Financeiras'!QX51</f>
        <v>58166</v>
      </c>
      <c r="QX35" s="284">
        <f>'Premissas Financeiras'!QY51</f>
        <v>58196</v>
      </c>
      <c r="QY35" s="284">
        <f>'Premissas Financeiras'!QZ51</f>
        <v>58227</v>
      </c>
      <c r="QZ35" s="284">
        <f>'Premissas Financeiras'!RA51</f>
        <v>58257</v>
      </c>
      <c r="RA35" s="284">
        <f>'Premissas Financeiras'!RB51</f>
        <v>58288</v>
      </c>
      <c r="RB35" s="284">
        <f>'Premissas Financeiras'!RC51</f>
        <v>58319</v>
      </c>
      <c r="RC35" s="284">
        <f>'Premissas Financeiras'!RD51</f>
        <v>58349</v>
      </c>
      <c r="RD35" s="284">
        <f>'Premissas Financeiras'!RE51</f>
        <v>58380</v>
      </c>
      <c r="RE35" s="284">
        <f>'Premissas Financeiras'!RF51</f>
        <v>58410</v>
      </c>
      <c r="RF35" s="284"/>
    </row>
    <row r="36" spans="1:474" ht="12.75" customHeight="1"/>
    <row r="37" spans="1:474" ht="12.75" customHeight="1">
      <c r="A37" s="202"/>
      <c r="B37" s="498" t="s">
        <v>524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  <c r="FY37" s="202"/>
      <c r="FZ37" s="202"/>
      <c r="GA37" s="202"/>
      <c r="GB37" s="202"/>
      <c r="GC37" s="202"/>
      <c r="GD37" s="202"/>
      <c r="GE37" s="202"/>
      <c r="GF37" s="202"/>
      <c r="GG37" s="202"/>
      <c r="GH37" s="202"/>
      <c r="GI37" s="202"/>
      <c r="GJ37" s="202"/>
      <c r="GK37" s="202"/>
      <c r="GL37" s="202"/>
      <c r="GM37" s="202"/>
      <c r="GN37" s="202"/>
      <c r="GO37" s="202"/>
      <c r="GP37" s="202"/>
      <c r="GQ37" s="202"/>
      <c r="GR37" s="202"/>
      <c r="GS37" s="202"/>
      <c r="GT37" s="202"/>
      <c r="GU37" s="202"/>
      <c r="GV37" s="202"/>
      <c r="GW37" s="202"/>
      <c r="GX37" s="202"/>
      <c r="GY37" s="202"/>
      <c r="GZ37" s="202"/>
      <c r="HA37" s="202"/>
      <c r="HB37" s="202"/>
      <c r="HC37" s="202"/>
      <c r="HD37" s="202"/>
      <c r="HE37" s="202"/>
      <c r="HF37" s="202"/>
      <c r="HG37" s="202"/>
      <c r="HH37" s="202"/>
      <c r="HI37" s="202"/>
      <c r="HJ37" s="202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  <c r="IC37" s="202"/>
      <c r="ID37" s="202"/>
      <c r="IE37" s="202"/>
      <c r="IF37" s="202"/>
      <c r="IG37" s="202"/>
      <c r="IH37" s="202"/>
      <c r="II37" s="202"/>
      <c r="IJ37" s="202"/>
      <c r="IK37" s="202"/>
      <c r="IL37" s="202"/>
      <c r="IM37" s="202"/>
      <c r="IN37" s="202"/>
      <c r="IO37" s="202"/>
      <c r="IP37" s="202"/>
      <c r="IQ37" s="202"/>
      <c r="IR37" s="202"/>
      <c r="IS37" s="202"/>
      <c r="IT37" s="202"/>
      <c r="IU37" s="202"/>
      <c r="IV37" s="202"/>
      <c r="IW37" s="202"/>
      <c r="IX37" s="202"/>
      <c r="IY37" s="202"/>
      <c r="IZ37" s="202"/>
      <c r="JA37" s="202"/>
      <c r="JB37" s="202"/>
      <c r="JC37" s="202"/>
      <c r="JD37" s="202"/>
      <c r="JE37" s="202"/>
      <c r="JF37" s="202"/>
      <c r="JG37" s="202"/>
      <c r="JH37" s="202"/>
      <c r="JI37" s="202"/>
      <c r="JJ37" s="202"/>
      <c r="JK37" s="202"/>
      <c r="JL37" s="202"/>
      <c r="JM37" s="202"/>
      <c r="JN37" s="202"/>
      <c r="JO37" s="202"/>
      <c r="JP37" s="202"/>
      <c r="JQ37" s="202"/>
      <c r="JR37" s="202"/>
      <c r="JS37" s="202"/>
      <c r="JT37" s="202"/>
      <c r="JU37" s="202"/>
      <c r="JV37" s="202"/>
      <c r="JW37" s="202"/>
      <c r="JX37" s="202"/>
      <c r="JY37" s="202"/>
      <c r="JZ37" s="202"/>
      <c r="KA37" s="202"/>
      <c r="KB37" s="202"/>
      <c r="KC37" s="202"/>
      <c r="KD37" s="202"/>
      <c r="KE37" s="202"/>
      <c r="KF37" s="202"/>
      <c r="KG37" s="202"/>
      <c r="KH37" s="202"/>
      <c r="KI37" s="202"/>
      <c r="KJ37" s="202"/>
      <c r="KK37" s="202"/>
      <c r="KL37" s="202"/>
      <c r="KM37" s="202"/>
      <c r="KN37" s="202"/>
      <c r="KO37" s="202"/>
      <c r="KP37" s="202"/>
      <c r="KQ37" s="202"/>
      <c r="KR37" s="202"/>
      <c r="KS37" s="202"/>
      <c r="KT37" s="202"/>
      <c r="KU37" s="202"/>
      <c r="KV37" s="202"/>
      <c r="KW37" s="202"/>
      <c r="KX37" s="202"/>
      <c r="KY37" s="202"/>
      <c r="KZ37" s="202"/>
      <c r="LA37" s="202"/>
      <c r="LB37" s="202"/>
      <c r="LC37" s="202"/>
      <c r="LD37" s="202"/>
      <c r="LE37" s="202"/>
      <c r="LF37" s="202"/>
      <c r="LG37" s="202"/>
      <c r="LH37" s="202"/>
      <c r="LI37" s="202"/>
      <c r="LJ37" s="202"/>
      <c r="LK37" s="202"/>
      <c r="LL37" s="202"/>
      <c r="LM37" s="202"/>
      <c r="LN37" s="202"/>
      <c r="LO37" s="202"/>
      <c r="LP37" s="202"/>
      <c r="LQ37" s="202"/>
      <c r="LR37" s="202"/>
      <c r="LS37" s="202"/>
      <c r="LT37" s="202"/>
      <c r="LU37" s="202"/>
      <c r="LV37" s="202"/>
      <c r="LW37" s="202"/>
      <c r="LX37" s="202"/>
      <c r="LY37" s="202"/>
      <c r="LZ37" s="202"/>
      <c r="MA37" s="202"/>
      <c r="MB37" s="202"/>
      <c r="MC37" s="202"/>
      <c r="MD37" s="202"/>
      <c r="ME37" s="202"/>
      <c r="MF37" s="202"/>
      <c r="MG37" s="202"/>
      <c r="MH37" s="202"/>
      <c r="MI37" s="202"/>
      <c r="MJ37" s="202"/>
      <c r="MK37" s="202"/>
      <c r="ML37" s="202"/>
      <c r="MM37" s="202"/>
      <c r="MN37" s="202"/>
      <c r="MO37" s="202"/>
      <c r="MP37" s="202"/>
      <c r="MQ37" s="202"/>
      <c r="MR37" s="202"/>
      <c r="MS37" s="202"/>
      <c r="MT37" s="202"/>
      <c r="MU37" s="202"/>
      <c r="MV37" s="202"/>
      <c r="MW37" s="202"/>
      <c r="MX37" s="202"/>
      <c r="MY37" s="202"/>
      <c r="MZ37" s="202"/>
      <c r="NA37" s="202"/>
      <c r="NB37" s="202"/>
      <c r="NC37" s="202"/>
      <c r="ND37" s="202"/>
      <c r="NE37" s="202"/>
      <c r="NF37" s="202"/>
      <c r="NG37" s="202"/>
      <c r="NH37" s="202"/>
      <c r="NI37" s="202"/>
      <c r="NJ37" s="202"/>
      <c r="NK37" s="202"/>
      <c r="NL37" s="202"/>
      <c r="NM37" s="202"/>
      <c r="NN37" s="202"/>
      <c r="NO37" s="202"/>
      <c r="NP37" s="202"/>
      <c r="NQ37" s="202"/>
      <c r="NR37" s="202"/>
      <c r="NS37" s="202"/>
      <c r="NT37" s="202"/>
      <c r="NU37" s="202"/>
      <c r="NV37" s="202"/>
      <c r="NW37" s="202"/>
      <c r="NX37" s="202"/>
      <c r="NY37" s="202"/>
      <c r="NZ37" s="202"/>
      <c r="OA37" s="202"/>
      <c r="OB37" s="202"/>
      <c r="OC37" s="202"/>
      <c r="OD37" s="202"/>
      <c r="OE37" s="202"/>
      <c r="OF37" s="202"/>
      <c r="OG37" s="202"/>
      <c r="OH37" s="202"/>
      <c r="OI37" s="202"/>
      <c r="OJ37" s="202"/>
      <c r="OK37" s="202"/>
      <c r="OL37" s="202"/>
      <c r="OM37" s="202"/>
      <c r="ON37" s="202"/>
      <c r="OO37" s="202"/>
      <c r="OP37" s="202"/>
      <c r="OQ37" s="202"/>
      <c r="OR37" s="202"/>
      <c r="OS37" s="202"/>
      <c r="OT37" s="202"/>
      <c r="OU37" s="202"/>
      <c r="OV37" s="202"/>
      <c r="OW37" s="202"/>
      <c r="OX37" s="202"/>
      <c r="OY37" s="202"/>
      <c r="OZ37" s="202"/>
      <c r="PA37" s="202"/>
      <c r="PB37" s="202"/>
      <c r="PC37" s="202"/>
      <c r="PD37" s="202"/>
      <c r="PE37" s="202"/>
      <c r="PF37" s="202"/>
      <c r="PG37" s="202"/>
      <c r="PH37" s="202"/>
      <c r="PI37" s="202"/>
      <c r="PJ37" s="202"/>
      <c r="PK37" s="202"/>
      <c r="PL37" s="202"/>
      <c r="PM37" s="202"/>
      <c r="PN37" s="202"/>
      <c r="PO37" s="202"/>
      <c r="PP37" s="202"/>
      <c r="PQ37" s="202"/>
      <c r="PR37" s="202"/>
      <c r="PS37" s="202"/>
      <c r="PT37" s="202"/>
      <c r="PU37" s="202"/>
      <c r="PV37" s="202"/>
      <c r="PW37" s="202"/>
      <c r="PX37" s="202"/>
      <c r="PY37" s="202"/>
      <c r="PZ37" s="202"/>
      <c r="QA37" s="202"/>
      <c r="QB37" s="202"/>
      <c r="QC37" s="202"/>
      <c r="QD37" s="202"/>
      <c r="QE37" s="202"/>
      <c r="QF37" s="202"/>
      <c r="QG37" s="202"/>
      <c r="QH37" s="202"/>
      <c r="QI37" s="202"/>
      <c r="QJ37" s="202"/>
      <c r="QK37" s="202"/>
      <c r="QL37" s="202"/>
      <c r="QM37" s="202"/>
      <c r="QN37" s="202"/>
      <c r="QO37" s="202"/>
      <c r="QP37" s="202"/>
      <c r="QQ37" s="202"/>
      <c r="QR37" s="202"/>
      <c r="QS37" s="202"/>
      <c r="QT37" s="202"/>
      <c r="QU37" s="202"/>
      <c r="QV37" s="202"/>
      <c r="QW37" s="202"/>
      <c r="QX37" s="202"/>
      <c r="QY37" s="202"/>
      <c r="QZ37" s="202"/>
      <c r="RA37" s="202"/>
      <c r="RB37" s="202"/>
      <c r="RC37" s="202"/>
      <c r="RD37" s="202"/>
      <c r="RE37" s="202"/>
      <c r="RF37" s="202"/>
    </row>
    <row r="38" spans="1:474" ht="12.75" customHeight="1">
      <c r="A38" s="202"/>
      <c r="B38" s="95" t="s">
        <v>525</v>
      </c>
      <c r="C38" s="202"/>
      <c r="D38" s="202"/>
      <c r="E38" s="499" t="s">
        <v>526</v>
      </c>
      <c r="F38" s="289"/>
      <c r="G38" s="500">
        <f t="shared" ref="G38:R39" si="39">(1+$AF38)^(1/12)-1</f>
        <v>4.5192918063745591E-3</v>
      </c>
      <c r="H38" s="500">
        <f t="shared" si="39"/>
        <v>4.5192918063745591E-3</v>
      </c>
      <c r="I38" s="500">
        <f t="shared" si="39"/>
        <v>4.5192918063745591E-3</v>
      </c>
      <c r="J38" s="500">
        <f t="shared" si="39"/>
        <v>4.5192918063745591E-3</v>
      </c>
      <c r="K38" s="500">
        <f t="shared" si="39"/>
        <v>4.5192918063745591E-3</v>
      </c>
      <c r="L38" s="500">
        <f t="shared" si="39"/>
        <v>4.5192918063745591E-3</v>
      </c>
      <c r="M38" s="500">
        <f t="shared" si="39"/>
        <v>4.5192918063745591E-3</v>
      </c>
      <c r="N38" s="500">
        <f t="shared" si="39"/>
        <v>4.5192918063745591E-3</v>
      </c>
      <c r="O38" s="500">
        <f t="shared" si="39"/>
        <v>4.5192918063745591E-3</v>
      </c>
      <c r="P38" s="500">
        <f t="shared" si="39"/>
        <v>4.5192918063745591E-3</v>
      </c>
      <c r="Q38" s="500">
        <f t="shared" si="39"/>
        <v>4.5192918063745591E-3</v>
      </c>
      <c r="R38" s="500">
        <f t="shared" si="39"/>
        <v>4.5192918063745591E-3</v>
      </c>
      <c r="S38" s="500">
        <f>IF('Painel  de Controle'!$E$28="REAL",'Premissas Financeiras'!H18-'Premissas Financeiras'!H19,'Premissas Financeiras'!H18)</f>
        <v>5.5599999999999997E-2</v>
      </c>
      <c r="T38" s="500">
        <f t="shared" ref="T38:AE39" si="40">(1+$AF38)^(1/12)-1</f>
        <v>4.5192918063745591E-3</v>
      </c>
      <c r="U38" s="500">
        <f t="shared" si="40"/>
        <v>4.5192918063745591E-3</v>
      </c>
      <c r="V38" s="500">
        <f t="shared" si="40"/>
        <v>4.5192918063745591E-3</v>
      </c>
      <c r="W38" s="500">
        <f t="shared" si="40"/>
        <v>4.5192918063745591E-3</v>
      </c>
      <c r="X38" s="500">
        <f t="shared" si="40"/>
        <v>4.5192918063745591E-3</v>
      </c>
      <c r="Y38" s="500">
        <f t="shared" si="40"/>
        <v>4.5192918063745591E-3</v>
      </c>
      <c r="Z38" s="500">
        <f t="shared" si="40"/>
        <v>4.5192918063745591E-3</v>
      </c>
      <c r="AA38" s="500">
        <f t="shared" si="40"/>
        <v>4.5192918063745591E-3</v>
      </c>
      <c r="AB38" s="500">
        <f t="shared" si="40"/>
        <v>4.5192918063745591E-3</v>
      </c>
      <c r="AC38" s="500">
        <f t="shared" si="40"/>
        <v>4.5192918063745591E-3</v>
      </c>
      <c r="AD38" s="500">
        <f t="shared" si="40"/>
        <v>4.5192918063745591E-3</v>
      </c>
      <c r="AE38" s="500">
        <f t="shared" si="40"/>
        <v>4.5192918063745591E-3</v>
      </c>
      <c r="AF38" s="500">
        <f>IF('Painel  de Controle'!$E$28="REAL",'Premissas Financeiras'!I$18-'Premissas Financeiras'!I$19,'Premissas Financeiras'!I$18)</f>
        <v>5.5599999999999997E-2</v>
      </c>
      <c r="AG38" s="500">
        <f t="shared" ref="AG38:AR39" si="41">(1+$AF38)^(1/12)-1</f>
        <v>4.5192918063745591E-3</v>
      </c>
      <c r="AH38" s="500">
        <f t="shared" si="41"/>
        <v>4.5192918063745591E-3</v>
      </c>
      <c r="AI38" s="500">
        <f t="shared" si="41"/>
        <v>4.5192918063745591E-3</v>
      </c>
      <c r="AJ38" s="500">
        <f t="shared" si="41"/>
        <v>4.5192918063745591E-3</v>
      </c>
      <c r="AK38" s="500">
        <f t="shared" si="41"/>
        <v>4.5192918063745591E-3</v>
      </c>
      <c r="AL38" s="500">
        <f t="shared" si="41"/>
        <v>4.5192918063745591E-3</v>
      </c>
      <c r="AM38" s="500">
        <f t="shared" si="41"/>
        <v>4.5192918063745591E-3</v>
      </c>
      <c r="AN38" s="500">
        <f t="shared" si="41"/>
        <v>4.5192918063745591E-3</v>
      </c>
      <c r="AO38" s="500">
        <f t="shared" si="41"/>
        <v>4.5192918063745591E-3</v>
      </c>
      <c r="AP38" s="500">
        <f t="shared" si="41"/>
        <v>4.5192918063745591E-3</v>
      </c>
      <c r="AQ38" s="500">
        <f t="shared" si="41"/>
        <v>4.5192918063745591E-3</v>
      </c>
      <c r="AR38" s="500">
        <f t="shared" si="41"/>
        <v>4.5192918063745591E-3</v>
      </c>
      <c r="AS38" s="500">
        <f>IF('Painel  de Controle'!$E$28="REAL",'Premissas Financeiras'!J$18-'Premissas Financeiras'!J$19,'Premissas Financeiras'!J$18)</f>
        <v>5.559999999999999E-2</v>
      </c>
      <c r="AT38" s="500">
        <f t="shared" ref="AT38:BE39" si="42">(1+$AF38)^(1/12)-1</f>
        <v>4.5192918063745591E-3</v>
      </c>
      <c r="AU38" s="500">
        <f t="shared" si="42"/>
        <v>4.5192918063745591E-3</v>
      </c>
      <c r="AV38" s="500">
        <f t="shared" si="42"/>
        <v>4.5192918063745591E-3</v>
      </c>
      <c r="AW38" s="500">
        <f t="shared" si="42"/>
        <v>4.5192918063745591E-3</v>
      </c>
      <c r="AX38" s="500">
        <f t="shared" si="42"/>
        <v>4.5192918063745591E-3</v>
      </c>
      <c r="AY38" s="500">
        <f t="shared" si="42"/>
        <v>4.5192918063745591E-3</v>
      </c>
      <c r="AZ38" s="500">
        <f t="shared" si="42"/>
        <v>4.5192918063745591E-3</v>
      </c>
      <c r="BA38" s="500">
        <f t="shared" si="42"/>
        <v>4.5192918063745591E-3</v>
      </c>
      <c r="BB38" s="500">
        <f t="shared" si="42"/>
        <v>4.5192918063745591E-3</v>
      </c>
      <c r="BC38" s="500">
        <f t="shared" si="42"/>
        <v>4.5192918063745591E-3</v>
      </c>
      <c r="BD38" s="500">
        <f t="shared" si="42"/>
        <v>4.5192918063745591E-3</v>
      </c>
      <c r="BE38" s="500">
        <f t="shared" si="42"/>
        <v>4.5192918063745591E-3</v>
      </c>
      <c r="BF38" s="500">
        <f>IF('Painel  de Controle'!$E$28="REAL",'Premissas Financeiras'!K$18-'Premissas Financeiras'!K$19,'Premissas Financeiras'!K$18)</f>
        <v>5.5599999999999997E-2</v>
      </c>
      <c r="BG38" s="500">
        <f t="shared" ref="BG38:BR39" si="43">(1+$AF38)^(1/12)-1</f>
        <v>4.5192918063745591E-3</v>
      </c>
      <c r="BH38" s="500">
        <f t="shared" si="43"/>
        <v>4.5192918063745591E-3</v>
      </c>
      <c r="BI38" s="500">
        <f t="shared" si="43"/>
        <v>4.5192918063745591E-3</v>
      </c>
      <c r="BJ38" s="500">
        <f t="shared" si="43"/>
        <v>4.5192918063745591E-3</v>
      </c>
      <c r="BK38" s="500">
        <f t="shared" si="43"/>
        <v>4.5192918063745591E-3</v>
      </c>
      <c r="BL38" s="500">
        <f t="shared" si="43"/>
        <v>4.5192918063745591E-3</v>
      </c>
      <c r="BM38" s="500">
        <f t="shared" si="43"/>
        <v>4.5192918063745591E-3</v>
      </c>
      <c r="BN38" s="500">
        <f t="shared" si="43"/>
        <v>4.5192918063745591E-3</v>
      </c>
      <c r="BO38" s="500">
        <f t="shared" si="43"/>
        <v>4.5192918063745591E-3</v>
      </c>
      <c r="BP38" s="500">
        <f t="shared" si="43"/>
        <v>4.5192918063745591E-3</v>
      </c>
      <c r="BQ38" s="500">
        <f t="shared" si="43"/>
        <v>4.5192918063745591E-3</v>
      </c>
      <c r="BR38" s="500">
        <f t="shared" si="43"/>
        <v>4.5192918063745591E-3</v>
      </c>
      <c r="BS38" s="500">
        <f>IF('Painel  de Controle'!$E$28="REAL",'Premissas Financeiras'!L$18-'Premissas Financeiras'!L$19,'Premissas Financeiras'!L$18)</f>
        <v>5.5599999999999997E-2</v>
      </c>
      <c r="BT38" s="500">
        <f t="shared" ref="BT38:CE39" si="44">(1+$AF38)^(1/12)-1</f>
        <v>4.5192918063745591E-3</v>
      </c>
      <c r="BU38" s="500">
        <f t="shared" si="44"/>
        <v>4.5192918063745591E-3</v>
      </c>
      <c r="BV38" s="500">
        <f t="shared" si="44"/>
        <v>4.5192918063745591E-3</v>
      </c>
      <c r="BW38" s="500">
        <f t="shared" si="44"/>
        <v>4.5192918063745591E-3</v>
      </c>
      <c r="BX38" s="500">
        <f t="shared" si="44"/>
        <v>4.5192918063745591E-3</v>
      </c>
      <c r="BY38" s="500">
        <f t="shared" si="44"/>
        <v>4.5192918063745591E-3</v>
      </c>
      <c r="BZ38" s="500">
        <f t="shared" si="44"/>
        <v>4.5192918063745591E-3</v>
      </c>
      <c r="CA38" s="500">
        <f t="shared" si="44"/>
        <v>4.5192918063745591E-3</v>
      </c>
      <c r="CB38" s="500">
        <f t="shared" si="44"/>
        <v>4.5192918063745591E-3</v>
      </c>
      <c r="CC38" s="500">
        <f t="shared" si="44"/>
        <v>4.5192918063745591E-3</v>
      </c>
      <c r="CD38" s="500">
        <f t="shared" si="44"/>
        <v>4.5192918063745591E-3</v>
      </c>
      <c r="CE38" s="500">
        <f t="shared" si="44"/>
        <v>4.5192918063745591E-3</v>
      </c>
      <c r="CF38" s="500">
        <f>IF('Painel  de Controle'!$E$28="REAL",'Premissas Financeiras'!M$18-'Premissas Financeiras'!M$19,'Premissas Financeiras'!M$18)</f>
        <v>5.5599999999999997E-2</v>
      </c>
      <c r="CG38" s="500">
        <f t="shared" ref="CG38:CR39" si="45">(1+$AF38)^(1/12)-1</f>
        <v>4.5192918063745591E-3</v>
      </c>
      <c r="CH38" s="500">
        <f t="shared" si="45"/>
        <v>4.5192918063745591E-3</v>
      </c>
      <c r="CI38" s="500">
        <f t="shared" si="45"/>
        <v>4.5192918063745591E-3</v>
      </c>
      <c r="CJ38" s="500">
        <f t="shared" si="45"/>
        <v>4.5192918063745591E-3</v>
      </c>
      <c r="CK38" s="500">
        <f t="shared" si="45"/>
        <v>4.5192918063745591E-3</v>
      </c>
      <c r="CL38" s="500">
        <f t="shared" si="45"/>
        <v>4.5192918063745591E-3</v>
      </c>
      <c r="CM38" s="500">
        <f t="shared" si="45"/>
        <v>4.5192918063745591E-3</v>
      </c>
      <c r="CN38" s="500">
        <f t="shared" si="45"/>
        <v>4.5192918063745591E-3</v>
      </c>
      <c r="CO38" s="500">
        <f t="shared" si="45"/>
        <v>4.5192918063745591E-3</v>
      </c>
      <c r="CP38" s="500">
        <f t="shared" si="45"/>
        <v>4.5192918063745591E-3</v>
      </c>
      <c r="CQ38" s="500">
        <f t="shared" si="45"/>
        <v>4.5192918063745591E-3</v>
      </c>
      <c r="CR38" s="500">
        <f t="shared" si="45"/>
        <v>4.5192918063745591E-3</v>
      </c>
      <c r="CS38" s="500">
        <f>IF('Painel  de Controle'!$E$28="REAL",'Premissas Financeiras'!N$18-'Premissas Financeiras'!N$19,'Premissas Financeiras'!N$18)</f>
        <v>5.5599999999999997E-2</v>
      </c>
      <c r="CT38" s="500">
        <f t="shared" ref="CT38:DE39" si="46">(1+$AF38)^(1/12)-1</f>
        <v>4.5192918063745591E-3</v>
      </c>
      <c r="CU38" s="500">
        <f t="shared" si="46"/>
        <v>4.5192918063745591E-3</v>
      </c>
      <c r="CV38" s="500">
        <f t="shared" si="46"/>
        <v>4.5192918063745591E-3</v>
      </c>
      <c r="CW38" s="500">
        <f t="shared" si="46"/>
        <v>4.5192918063745591E-3</v>
      </c>
      <c r="CX38" s="500">
        <f t="shared" si="46"/>
        <v>4.5192918063745591E-3</v>
      </c>
      <c r="CY38" s="500">
        <f t="shared" si="46"/>
        <v>4.5192918063745591E-3</v>
      </c>
      <c r="CZ38" s="500">
        <f t="shared" si="46"/>
        <v>4.5192918063745591E-3</v>
      </c>
      <c r="DA38" s="500">
        <f t="shared" si="46"/>
        <v>4.5192918063745591E-3</v>
      </c>
      <c r="DB38" s="500">
        <f t="shared" si="46"/>
        <v>4.5192918063745591E-3</v>
      </c>
      <c r="DC38" s="500">
        <f t="shared" si="46"/>
        <v>4.5192918063745591E-3</v>
      </c>
      <c r="DD38" s="500">
        <f t="shared" si="46"/>
        <v>4.5192918063745591E-3</v>
      </c>
      <c r="DE38" s="500">
        <f t="shared" si="46"/>
        <v>4.5192918063745591E-3</v>
      </c>
      <c r="DF38" s="500">
        <f>IF('Painel  de Controle'!$E$28="REAL",'Premissas Financeiras'!O$18-'Premissas Financeiras'!O$19,'Premissas Financeiras'!O$18)</f>
        <v>5.5599999999999997E-2</v>
      </c>
      <c r="DG38" s="500">
        <f t="shared" ref="DG38:DR39" si="47">(1+$AF38)^(1/12)-1</f>
        <v>4.5192918063745591E-3</v>
      </c>
      <c r="DH38" s="500">
        <f t="shared" si="47"/>
        <v>4.5192918063745591E-3</v>
      </c>
      <c r="DI38" s="500">
        <f t="shared" si="47"/>
        <v>4.5192918063745591E-3</v>
      </c>
      <c r="DJ38" s="500">
        <f t="shared" si="47"/>
        <v>4.5192918063745591E-3</v>
      </c>
      <c r="DK38" s="500">
        <f t="shared" si="47"/>
        <v>4.5192918063745591E-3</v>
      </c>
      <c r="DL38" s="500">
        <f t="shared" si="47"/>
        <v>4.5192918063745591E-3</v>
      </c>
      <c r="DM38" s="500">
        <f t="shared" si="47"/>
        <v>4.5192918063745591E-3</v>
      </c>
      <c r="DN38" s="500">
        <f t="shared" si="47"/>
        <v>4.5192918063745591E-3</v>
      </c>
      <c r="DO38" s="500">
        <f t="shared" si="47"/>
        <v>4.5192918063745591E-3</v>
      </c>
      <c r="DP38" s="500">
        <f t="shared" si="47"/>
        <v>4.5192918063745591E-3</v>
      </c>
      <c r="DQ38" s="500">
        <f t="shared" si="47"/>
        <v>4.5192918063745591E-3</v>
      </c>
      <c r="DR38" s="500">
        <f t="shared" si="47"/>
        <v>4.5192918063745591E-3</v>
      </c>
      <c r="DS38" s="500">
        <f>IF('Painel  de Controle'!$E$28="REAL",'Premissas Financeiras'!P$18-'Premissas Financeiras'!P$19,'Premissas Financeiras'!P$18)</f>
        <v>5.5599999999999997E-2</v>
      </c>
      <c r="DT38" s="500">
        <f t="shared" ref="DT38:EE39" si="48">(1+$AF38)^(1/12)-1</f>
        <v>4.5192918063745591E-3</v>
      </c>
      <c r="DU38" s="500">
        <f t="shared" si="48"/>
        <v>4.5192918063745591E-3</v>
      </c>
      <c r="DV38" s="500">
        <f t="shared" si="48"/>
        <v>4.5192918063745591E-3</v>
      </c>
      <c r="DW38" s="500">
        <f t="shared" si="48"/>
        <v>4.5192918063745591E-3</v>
      </c>
      <c r="DX38" s="500">
        <f t="shared" si="48"/>
        <v>4.5192918063745591E-3</v>
      </c>
      <c r="DY38" s="500">
        <f t="shared" si="48"/>
        <v>4.5192918063745591E-3</v>
      </c>
      <c r="DZ38" s="500">
        <f t="shared" si="48"/>
        <v>4.5192918063745591E-3</v>
      </c>
      <c r="EA38" s="500">
        <f t="shared" si="48"/>
        <v>4.5192918063745591E-3</v>
      </c>
      <c r="EB38" s="500">
        <f t="shared" si="48"/>
        <v>4.5192918063745591E-3</v>
      </c>
      <c r="EC38" s="500">
        <f t="shared" si="48"/>
        <v>4.5192918063745591E-3</v>
      </c>
      <c r="ED38" s="500">
        <f t="shared" si="48"/>
        <v>4.5192918063745591E-3</v>
      </c>
      <c r="EE38" s="500">
        <f t="shared" si="48"/>
        <v>4.5192918063745591E-3</v>
      </c>
      <c r="EF38" s="500">
        <f>IF('Painel  de Controle'!$E$28="REAL",'Premissas Financeiras'!Q$18-'Premissas Financeiras'!Q$19,'Premissas Financeiras'!Q$18)</f>
        <v>5.5599999999999997E-2</v>
      </c>
      <c r="EG38" s="500">
        <f t="shared" ref="EG38:ER39" si="49">(1+$AF38)^(1/12)-1</f>
        <v>4.5192918063745591E-3</v>
      </c>
      <c r="EH38" s="500">
        <f t="shared" si="49"/>
        <v>4.5192918063745591E-3</v>
      </c>
      <c r="EI38" s="500">
        <f t="shared" si="49"/>
        <v>4.5192918063745591E-3</v>
      </c>
      <c r="EJ38" s="500">
        <f t="shared" si="49"/>
        <v>4.5192918063745591E-3</v>
      </c>
      <c r="EK38" s="500">
        <f t="shared" si="49"/>
        <v>4.5192918063745591E-3</v>
      </c>
      <c r="EL38" s="500">
        <f t="shared" si="49"/>
        <v>4.5192918063745591E-3</v>
      </c>
      <c r="EM38" s="500">
        <f t="shared" si="49"/>
        <v>4.5192918063745591E-3</v>
      </c>
      <c r="EN38" s="500">
        <f t="shared" si="49"/>
        <v>4.5192918063745591E-3</v>
      </c>
      <c r="EO38" s="500">
        <f t="shared" si="49"/>
        <v>4.5192918063745591E-3</v>
      </c>
      <c r="EP38" s="500">
        <f t="shared" si="49"/>
        <v>4.5192918063745591E-3</v>
      </c>
      <c r="EQ38" s="500">
        <f t="shared" si="49"/>
        <v>4.5192918063745591E-3</v>
      </c>
      <c r="ER38" s="500">
        <f t="shared" si="49"/>
        <v>4.5192918063745591E-3</v>
      </c>
      <c r="ES38" s="500">
        <f>IF('Painel  de Controle'!$E$28="REAL",'Premissas Financeiras'!R$18-'Premissas Financeiras'!R$19,'Premissas Financeiras'!R$18)</f>
        <v>5.5599999999999997E-2</v>
      </c>
      <c r="ET38" s="500">
        <f t="shared" ref="ET38:FE39" si="50">(1+$AF38)^(1/12)-1</f>
        <v>4.5192918063745591E-3</v>
      </c>
      <c r="EU38" s="500">
        <f t="shared" si="50"/>
        <v>4.5192918063745591E-3</v>
      </c>
      <c r="EV38" s="500">
        <f t="shared" si="50"/>
        <v>4.5192918063745591E-3</v>
      </c>
      <c r="EW38" s="500">
        <f t="shared" si="50"/>
        <v>4.5192918063745591E-3</v>
      </c>
      <c r="EX38" s="500">
        <f t="shared" si="50"/>
        <v>4.5192918063745591E-3</v>
      </c>
      <c r="EY38" s="500">
        <f t="shared" si="50"/>
        <v>4.5192918063745591E-3</v>
      </c>
      <c r="EZ38" s="500">
        <f t="shared" si="50"/>
        <v>4.5192918063745591E-3</v>
      </c>
      <c r="FA38" s="500">
        <f t="shared" si="50"/>
        <v>4.5192918063745591E-3</v>
      </c>
      <c r="FB38" s="500">
        <f t="shared" si="50"/>
        <v>4.5192918063745591E-3</v>
      </c>
      <c r="FC38" s="500">
        <f t="shared" si="50"/>
        <v>4.5192918063745591E-3</v>
      </c>
      <c r="FD38" s="500">
        <f t="shared" si="50"/>
        <v>4.5192918063745591E-3</v>
      </c>
      <c r="FE38" s="500">
        <f t="shared" si="50"/>
        <v>4.5192918063745591E-3</v>
      </c>
      <c r="FF38" s="500">
        <f>IF('Painel  de Controle'!$E$28="REAL",'Premissas Financeiras'!S$18-'Premissas Financeiras'!S$19,'Premissas Financeiras'!S$18)</f>
        <v>5.5599999999999997E-2</v>
      </c>
      <c r="FG38" s="500">
        <f t="shared" ref="FG38:FR39" si="51">(1+$AF38)^(1/12)-1</f>
        <v>4.5192918063745591E-3</v>
      </c>
      <c r="FH38" s="500">
        <f t="shared" si="51"/>
        <v>4.5192918063745591E-3</v>
      </c>
      <c r="FI38" s="500">
        <f t="shared" si="51"/>
        <v>4.5192918063745591E-3</v>
      </c>
      <c r="FJ38" s="500">
        <f t="shared" si="51"/>
        <v>4.5192918063745591E-3</v>
      </c>
      <c r="FK38" s="500">
        <f t="shared" si="51"/>
        <v>4.5192918063745591E-3</v>
      </c>
      <c r="FL38" s="500">
        <f t="shared" si="51"/>
        <v>4.5192918063745591E-3</v>
      </c>
      <c r="FM38" s="500">
        <f t="shared" si="51"/>
        <v>4.5192918063745591E-3</v>
      </c>
      <c r="FN38" s="500">
        <f t="shared" si="51"/>
        <v>4.5192918063745591E-3</v>
      </c>
      <c r="FO38" s="500">
        <f t="shared" si="51"/>
        <v>4.5192918063745591E-3</v>
      </c>
      <c r="FP38" s="500">
        <f t="shared" si="51"/>
        <v>4.5192918063745591E-3</v>
      </c>
      <c r="FQ38" s="500">
        <f t="shared" si="51"/>
        <v>4.5192918063745591E-3</v>
      </c>
      <c r="FR38" s="500">
        <f t="shared" si="51"/>
        <v>4.5192918063745591E-3</v>
      </c>
      <c r="FS38" s="500">
        <f>IF('Painel  de Controle'!$E$28="REAL",'Premissas Financeiras'!T$18-'Premissas Financeiras'!T$19,'Premissas Financeiras'!T$18)</f>
        <v>5.5599999999999997E-2</v>
      </c>
      <c r="FT38" s="500">
        <f t="shared" ref="FT38:GE39" si="52">(1+$AF38)^(1/12)-1</f>
        <v>4.5192918063745591E-3</v>
      </c>
      <c r="FU38" s="500">
        <f t="shared" si="52"/>
        <v>4.5192918063745591E-3</v>
      </c>
      <c r="FV38" s="500">
        <f t="shared" si="52"/>
        <v>4.5192918063745591E-3</v>
      </c>
      <c r="FW38" s="500">
        <f t="shared" si="52"/>
        <v>4.5192918063745591E-3</v>
      </c>
      <c r="FX38" s="500">
        <f t="shared" si="52"/>
        <v>4.5192918063745591E-3</v>
      </c>
      <c r="FY38" s="500">
        <f t="shared" si="52"/>
        <v>4.5192918063745591E-3</v>
      </c>
      <c r="FZ38" s="500">
        <f t="shared" si="52"/>
        <v>4.5192918063745591E-3</v>
      </c>
      <c r="GA38" s="500">
        <f t="shared" si="52"/>
        <v>4.5192918063745591E-3</v>
      </c>
      <c r="GB38" s="500">
        <f t="shared" si="52"/>
        <v>4.5192918063745591E-3</v>
      </c>
      <c r="GC38" s="500">
        <f t="shared" si="52"/>
        <v>4.5192918063745591E-3</v>
      </c>
      <c r="GD38" s="500">
        <f t="shared" si="52"/>
        <v>4.5192918063745591E-3</v>
      </c>
      <c r="GE38" s="500">
        <f t="shared" si="52"/>
        <v>4.5192918063745591E-3</v>
      </c>
      <c r="GF38" s="500">
        <f>IF('Painel  de Controle'!$E$28="REAL",'Premissas Financeiras'!U$18-'Premissas Financeiras'!U$19,'Premissas Financeiras'!U$18)</f>
        <v>5.5599999999999997E-2</v>
      </c>
      <c r="GG38" s="500">
        <f t="shared" ref="GG38:GR39" si="53">(1+$AF38)^(1/12)-1</f>
        <v>4.5192918063745591E-3</v>
      </c>
      <c r="GH38" s="500">
        <f t="shared" si="53"/>
        <v>4.5192918063745591E-3</v>
      </c>
      <c r="GI38" s="500">
        <f t="shared" si="53"/>
        <v>4.5192918063745591E-3</v>
      </c>
      <c r="GJ38" s="500">
        <f t="shared" si="53"/>
        <v>4.5192918063745591E-3</v>
      </c>
      <c r="GK38" s="500">
        <f t="shared" si="53"/>
        <v>4.5192918063745591E-3</v>
      </c>
      <c r="GL38" s="500">
        <f t="shared" si="53"/>
        <v>4.5192918063745591E-3</v>
      </c>
      <c r="GM38" s="500">
        <f t="shared" si="53"/>
        <v>4.5192918063745591E-3</v>
      </c>
      <c r="GN38" s="500">
        <f t="shared" si="53"/>
        <v>4.5192918063745591E-3</v>
      </c>
      <c r="GO38" s="500">
        <f t="shared" si="53"/>
        <v>4.5192918063745591E-3</v>
      </c>
      <c r="GP38" s="500">
        <f t="shared" si="53"/>
        <v>4.5192918063745591E-3</v>
      </c>
      <c r="GQ38" s="500">
        <f t="shared" si="53"/>
        <v>4.5192918063745591E-3</v>
      </c>
      <c r="GR38" s="500">
        <f t="shared" si="53"/>
        <v>4.5192918063745591E-3</v>
      </c>
      <c r="GS38" s="500">
        <f>IF('Painel  de Controle'!$E$28="REAL",'Premissas Financeiras'!V$18-'Premissas Financeiras'!V$19,'Premissas Financeiras'!V$18)</f>
        <v>5.5599999999999997E-2</v>
      </c>
      <c r="GT38" s="500">
        <f t="shared" ref="GT38:HE39" si="54">(1+$AF38)^(1/12)-1</f>
        <v>4.5192918063745591E-3</v>
      </c>
      <c r="GU38" s="500">
        <f t="shared" si="54"/>
        <v>4.5192918063745591E-3</v>
      </c>
      <c r="GV38" s="500">
        <f t="shared" si="54"/>
        <v>4.5192918063745591E-3</v>
      </c>
      <c r="GW38" s="500">
        <f t="shared" si="54"/>
        <v>4.5192918063745591E-3</v>
      </c>
      <c r="GX38" s="500">
        <f t="shared" si="54"/>
        <v>4.5192918063745591E-3</v>
      </c>
      <c r="GY38" s="500">
        <f t="shared" si="54"/>
        <v>4.5192918063745591E-3</v>
      </c>
      <c r="GZ38" s="500">
        <f t="shared" si="54"/>
        <v>4.5192918063745591E-3</v>
      </c>
      <c r="HA38" s="500">
        <f t="shared" si="54"/>
        <v>4.5192918063745591E-3</v>
      </c>
      <c r="HB38" s="500">
        <f t="shared" si="54"/>
        <v>4.5192918063745591E-3</v>
      </c>
      <c r="HC38" s="500">
        <f t="shared" si="54"/>
        <v>4.5192918063745591E-3</v>
      </c>
      <c r="HD38" s="500">
        <f t="shared" si="54"/>
        <v>4.5192918063745591E-3</v>
      </c>
      <c r="HE38" s="500">
        <f t="shared" si="54"/>
        <v>4.5192918063745591E-3</v>
      </c>
      <c r="HF38" s="500">
        <f>IF('Painel  de Controle'!$E$28="REAL",'Premissas Financeiras'!W$18-'Premissas Financeiras'!W$19,'Premissas Financeiras'!W$18)</f>
        <v>5.5599999999999997E-2</v>
      </c>
      <c r="HG38" s="500">
        <f t="shared" ref="HG38:HR39" si="55">(1+$AF38)^(1/12)-1</f>
        <v>4.5192918063745591E-3</v>
      </c>
      <c r="HH38" s="500">
        <f t="shared" si="55"/>
        <v>4.5192918063745591E-3</v>
      </c>
      <c r="HI38" s="500">
        <f t="shared" si="55"/>
        <v>4.5192918063745591E-3</v>
      </c>
      <c r="HJ38" s="500">
        <f t="shared" si="55"/>
        <v>4.5192918063745591E-3</v>
      </c>
      <c r="HK38" s="500">
        <f t="shared" si="55"/>
        <v>4.5192918063745591E-3</v>
      </c>
      <c r="HL38" s="500">
        <f t="shared" si="55"/>
        <v>4.5192918063745591E-3</v>
      </c>
      <c r="HM38" s="500">
        <f t="shared" si="55"/>
        <v>4.5192918063745591E-3</v>
      </c>
      <c r="HN38" s="500">
        <f t="shared" si="55"/>
        <v>4.5192918063745591E-3</v>
      </c>
      <c r="HO38" s="500">
        <f t="shared" si="55"/>
        <v>4.5192918063745591E-3</v>
      </c>
      <c r="HP38" s="500">
        <f t="shared" si="55"/>
        <v>4.5192918063745591E-3</v>
      </c>
      <c r="HQ38" s="500">
        <f t="shared" si="55"/>
        <v>4.5192918063745591E-3</v>
      </c>
      <c r="HR38" s="500">
        <f t="shared" si="55"/>
        <v>4.5192918063745591E-3</v>
      </c>
      <c r="HS38" s="500">
        <f>IF('Painel  de Controle'!$E$28="REAL",'Premissas Financeiras'!X$18-'Premissas Financeiras'!X$19,'Premissas Financeiras'!X$18)</f>
        <v>5.5599999999999997E-2</v>
      </c>
      <c r="HT38" s="500">
        <f t="shared" ref="HT38:IE39" si="56">(1+$AF38)^(1/12)-1</f>
        <v>4.5192918063745591E-3</v>
      </c>
      <c r="HU38" s="500">
        <f t="shared" si="56"/>
        <v>4.5192918063745591E-3</v>
      </c>
      <c r="HV38" s="500">
        <f t="shared" si="56"/>
        <v>4.5192918063745591E-3</v>
      </c>
      <c r="HW38" s="500">
        <f t="shared" si="56"/>
        <v>4.5192918063745591E-3</v>
      </c>
      <c r="HX38" s="500">
        <f t="shared" si="56"/>
        <v>4.5192918063745591E-3</v>
      </c>
      <c r="HY38" s="500">
        <f t="shared" si="56"/>
        <v>4.5192918063745591E-3</v>
      </c>
      <c r="HZ38" s="500">
        <f t="shared" si="56"/>
        <v>4.5192918063745591E-3</v>
      </c>
      <c r="IA38" s="500">
        <f t="shared" si="56"/>
        <v>4.5192918063745591E-3</v>
      </c>
      <c r="IB38" s="500">
        <f t="shared" si="56"/>
        <v>4.5192918063745591E-3</v>
      </c>
      <c r="IC38" s="500">
        <f t="shared" si="56"/>
        <v>4.5192918063745591E-3</v>
      </c>
      <c r="ID38" s="500">
        <f t="shared" si="56"/>
        <v>4.5192918063745591E-3</v>
      </c>
      <c r="IE38" s="500">
        <f t="shared" si="56"/>
        <v>4.5192918063745591E-3</v>
      </c>
      <c r="IF38" s="500">
        <f>IF('Painel  de Controle'!$E$28="REAL",'Premissas Financeiras'!Y$18-'Premissas Financeiras'!Y$19,'Premissas Financeiras'!Y$18)</f>
        <v>5.5599999999999997E-2</v>
      </c>
      <c r="IG38" s="500">
        <f t="shared" ref="IG38:IR39" si="57">(1+$AF38)^(1/12)-1</f>
        <v>4.5192918063745591E-3</v>
      </c>
      <c r="IH38" s="500">
        <f t="shared" si="57"/>
        <v>4.5192918063745591E-3</v>
      </c>
      <c r="II38" s="500">
        <f t="shared" si="57"/>
        <v>4.5192918063745591E-3</v>
      </c>
      <c r="IJ38" s="500">
        <f t="shared" si="57"/>
        <v>4.5192918063745591E-3</v>
      </c>
      <c r="IK38" s="500">
        <f t="shared" si="57"/>
        <v>4.5192918063745591E-3</v>
      </c>
      <c r="IL38" s="500">
        <f t="shared" si="57"/>
        <v>4.5192918063745591E-3</v>
      </c>
      <c r="IM38" s="500">
        <f t="shared" si="57"/>
        <v>4.5192918063745591E-3</v>
      </c>
      <c r="IN38" s="500">
        <f t="shared" si="57"/>
        <v>4.5192918063745591E-3</v>
      </c>
      <c r="IO38" s="500">
        <f t="shared" si="57"/>
        <v>4.5192918063745591E-3</v>
      </c>
      <c r="IP38" s="500">
        <f t="shared" si="57"/>
        <v>4.5192918063745591E-3</v>
      </c>
      <c r="IQ38" s="500">
        <f t="shared" si="57"/>
        <v>4.5192918063745591E-3</v>
      </c>
      <c r="IR38" s="500">
        <f t="shared" si="57"/>
        <v>4.5192918063745591E-3</v>
      </c>
      <c r="IS38" s="500">
        <f>IF('Painel  de Controle'!$E$28="REAL",'Premissas Financeiras'!Z$18-'Premissas Financeiras'!Z$19,'Premissas Financeiras'!Z$18)</f>
        <v>5.5599999999999997E-2</v>
      </c>
      <c r="IT38" s="500">
        <f t="shared" ref="IT38:JE39" si="58">(1+$AF38)^(1/12)-1</f>
        <v>4.5192918063745591E-3</v>
      </c>
      <c r="IU38" s="500">
        <f t="shared" si="58"/>
        <v>4.5192918063745591E-3</v>
      </c>
      <c r="IV38" s="500">
        <f t="shared" si="58"/>
        <v>4.5192918063745591E-3</v>
      </c>
      <c r="IW38" s="500">
        <f t="shared" si="58"/>
        <v>4.5192918063745591E-3</v>
      </c>
      <c r="IX38" s="500">
        <f t="shared" si="58"/>
        <v>4.5192918063745591E-3</v>
      </c>
      <c r="IY38" s="500">
        <f t="shared" si="58"/>
        <v>4.5192918063745591E-3</v>
      </c>
      <c r="IZ38" s="500">
        <f t="shared" si="58"/>
        <v>4.5192918063745591E-3</v>
      </c>
      <c r="JA38" s="500">
        <f t="shared" si="58"/>
        <v>4.5192918063745591E-3</v>
      </c>
      <c r="JB38" s="500">
        <f t="shared" si="58"/>
        <v>4.5192918063745591E-3</v>
      </c>
      <c r="JC38" s="500">
        <f t="shared" si="58"/>
        <v>4.5192918063745591E-3</v>
      </c>
      <c r="JD38" s="500">
        <f t="shared" si="58"/>
        <v>4.5192918063745591E-3</v>
      </c>
      <c r="JE38" s="500">
        <f t="shared" si="58"/>
        <v>4.5192918063745591E-3</v>
      </c>
      <c r="JF38" s="500">
        <f>IF('Painel  de Controle'!$E$28="REAL",'Premissas Financeiras'!AA$18-'Premissas Financeiras'!AA$19,'Premissas Financeiras'!AA$18)</f>
        <v>5.5599999999999997E-2</v>
      </c>
      <c r="JG38" s="500">
        <f t="shared" ref="JG38:JR39" si="59">(1+$AF38)^(1/12)-1</f>
        <v>4.5192918063745591E-3</v>
      </c>
      <c r="JH38" s="500">
        <f t="shared" si="59"/>
        <v>4.5192918063745591E-3</v>
      </c>
      <c r="JI38" s="500">
        <f t="shared" si="59"/>
        <v>4.5192918063745591E-3</v>
      </c>
      <c r="JJ38" s="500">
        <f t="shared" si="59"/>
        <v>4.5192918063745591E-3</v>
      </c>
      <c r="JK38" s="500">
        <f t="shared" si="59"/>
        <v>4.5192918063745591E-3</v>
      </c>
      <c r="JL38" s="500">
        <f t="shared" si="59"/>
        <v>4.5192918063745591E-3</v>
      </c>
      <c r="JM38" s="500">
        <f t="shared" si="59"/>
        <v>4.5192918063745591E-3</v>
      </c>
      <c r="JN38" s="500">
        <f t="shared" si="59"/>
        <v>4.5192918063745591E-3</v>
      </c>
      <c r="JO38" s="500">
        <f t="shared" si="59"/>
        <v>4.5192918063745591E-3</v>
      </c>
      <c r="JP38" s="500">
        <f t="shared" si="59"/>
        <v>4.5192918063745591E-3</v>
      </c>
      <c r="JQ38" s="500">
        <f t="shared" si="59"/>
        <v>4.5192918063745591E-3</v>
      </c>
      <c r="JR38" s="500">
        <f t="shared" si="59"/>
        <v>4.5192918063745591E-3</v>
      </c>
      <c r="JS38" s="500">
        <f>IF('Painel  de Controle'!$E$28="REAL",'Premissas Financeiras'!AB$18-'Premissas Financeiras'!AB$19,'Premissas Financeiras'!AB$18)</f>
        <v>5.5599999999999997E-2</v>
      </c>
      <c r="JT38" s="500">
        <f t="shared" ref="JT38:KE39" si="60">(1+$AF38)^(1/12)-1</f>
        <v>4.5192918063745591E-3</v>
      </c>
      <c r="JU38" s="500">
        <f t="shared" si="60"/>
        <v>4.5192918063745591E-3</v>
      </c>
      <c r="JV38" s="500">
        <f t="shared" si="60"/>
        <v>4.5192918063745591E-3</v>
      </c>
      <c r="JW38" s="500">
        <f t="shared" si="60"/>
        <v>4.5192918063745591E-3</v>
      </c>
      <c r="JX38" s="500">
        <f t="shared" si="60"/>
        <v>4.5192918063745591E-3</v>
      </c>
      <c r="JY38" s="500">
        <f t="shared" si="60"/>
        <v>4.5192918063745591E-3</v>
      </c>
      <c r="JZ38" s="500">
        <f t="shared" si="60"/>
        <v>4.5192918063745591E-3</v>
      </c>
      <c r="KA38" s="500">
        <f t="shared" si="60"/>
        <v>4.5192918063745591E-3</v>
      </c>
      <c r="KB38" s="500">
        <f t="shared" si="60"/>
        <v>4.5192918063745591E-3</v>
      </c>
      <c r="KC38" s="500">
        <f t="shared" si="60"/>
        <v>4.5192918063745591E-3</v>
      </c>
      <c r="KD38" s="500">
        <f t="shared" si="60"/>
        <v>4.5192918063745591E-3</v>
      </c>
      <c r="KE38" s="500">
        <f t="shared" si="60"/>
        <v>4.5192918063745591E-3</v>
      </c>
      <c r="KF38" s="500">
        <f>IF('Painel  de Controle'!$E$28="REAL",'Premissas Financeiras'!AC$18-'Premissas Financeiras'!AC$19,'Premissas Financeiras'!AC$18)</f>
        <v>5.5599999999999997E-2</v>
      </c>
      <c r="KG38" s="500">
        <f t="shared" ref="KG38:KR39" si="61">(1+$AF38)^(1/12)-1</f>
        <v>4.5192918063745591E-3</v>
      </c>
      <c r="KH38" s="500">
        <f t="shared" si="61"/>
        <v>4.5192918063745591E-3</v>
      </c>
      <c r="KI38" s="500">
        <f t="shared" si="61"/>
        <v>4.5192918063745591E-3</v>
      </c>
      <c r="KJ38" s="500">
        <f t="shared" si="61"/>
        <v>4.5192918063745591E-3</v>
      </c>
      <c r="KK38" s="500">
        <f t="shared" si="61"/>
        <v>4.5192918063745591E-3</v>
      </c>
      <c r="KL38" s="500">
        <f t="shared" si="61"/>
        <v>4.5192918063745591E-3</v>
      </c>
      <c r="KM38" s="500">
        <f t="shared" si="61"/>
        <v>4.5192918063745591E-3</v>
      </c>
      <c r="KN38" s="500">
        <f t="shared" si="61"/>
        <v>4.5192918063745591E-3</v>
      </c>
      <c r="KO38" s="500">
        <f t="shared" si="61"/>
        <v>4.5192918063745591E-3</v>
      </c>
      <c r="KP38" s="500">
        <f t="shared" si="61"/>
        <v>4.5192918063745591E-3</v>
      </c>
      <c r="KQ38" s="500">
        <f t="shared" si="61"/>
        <v>4.5192918063745591E-3</v>
      </c>
      <c r="KR38" s="500">
        <f t="shared" si="61"/>
        <v>4.5192918063745591E-3</v>
      </c>
      <c r="KS38" s="500">
        <f>IF('Painel  de Controle'!$E$28="REAL",'Premissas Financeiras'!AD$18-'Premissas Financeiras'!AD$19,'Premissas Financeiras'!AD$18)</f>
        <v>5.5599999999999997E-2</v>
      </c>
      <c r="KT38" s="500">
        <f t="shared" ref="KT38:LE39" si="62">(1+$AF38)^(1/12)-1</f>
        <v>4.5192918063745591E-3</v>
      </c>
      <c r="KU38" s="500">
        <f t="shared" si="62"/>
        <v>4.5192918063745591E-3</v>
      </c>
      <c r="KV38" s="500">
        <f t="shared" si="62"/>
        <v>4.5192918063745591E-3</v>
      </c>
      <c r="KW38" s="500">
        <f t="shared" si="62"/>
        <v>4.5192918063745591E-3</v>
      </c>
      <c r="KX38" s="500">
        <f t="shared" si="62"/>
        <v>4.5192918063745591E-3</v>
      </c>
      <c r="KY38" s="500">
        <f t="shared" si="62"/>
        <v>4.5192918063745591E-3</v>
      </c>
      <c r="KZ38" s="500">
        <f t="shared" si="62"/>
        <v>4.5192918063745591E-3</v>
      </c>
      <c r="LA38" s="500">
        <f t="shared" si="62"/>
        <v>4.5192918063745591E-3</v>
      </c>
      <c r="LB38" s="500">
        <f t="shared" si="62"/>
        <v>4.5192918063745591E-3</v>
      </c>
      <c r="LC38" s="500">
        <f t="shared" si="62"/>
        <v>4.5192918063745591E-3</v>
      </c>
      <c r="LD38" s="500">
        <f t="shared" si="62"/>
        <v>4.5192918063745591E-3</v>
      </c>
      <c r="LE38" s="500">
        <f t="shared" si="62"/>
        <v>4.5192918063745591E-3</v>
      </c>
      <c r="LF38" s="500">
        <f>IF('Painel  de Controle'!$E$28="REAL",'Premissas Financeiras'!AE$18-'Premissas Financeiras'!AE$19,'Premissas Financeiras'!AE$18)</f>
        <v>5.5599999999999997E-2</v>
      </c>
      <c r="LG38" s="500">
        <f t="shared" ref="LG38:LR39" si="63">(1+$AF38)^(1/12)-1</f>
        <v>4.5192918063745591E-3</v>
      </c>
      <c r="LH38" s="500">
        <f t="shared" si="63"/>
        <v>4.5192918063745591E-3</v>
      </c>
      <c r="LI38" s="500">
        <f t="shared" si="63"/>
        <v>4.5192918063745591E-3</v>
      </c>
      <c r="LJ38" s="500">
        <f t="shared" si="63"/>
        <v>4.5192918063745591E-3</v>
      </c>
      <c r="LK38" s="500">
        <f t="shared" si="63"/>
        <v>4.5192918063745591E-3</v>
      </c>
      <c r="LL38" s="500">
        <f t="shared" si="63"/>
        <v>4.5192918063745591E-3</v>
      </c>
      <c r="LM38" s="500">
        <f t="shared" si="63"/>
        <v>4.5192918063745591E-3</v>
      </c>
      <c r="LN38" s="500">
        <f t="shared" si="63"/>
        <v>4.5192918063745591E-3</v>
      </c>
      <c r="LO38" s="500">
        <f t="shared" si="63"/>
        <v>4.5192918063745591E-3</v>
      </c>
      <c r="LP38" s="500">
        <f t="shared" si="63"/>
        <v>4.5192918063745591E-3</v>
      </c>
      <c r="LQ38" s="500">
        <f t="shared" si="63"/>
        <v>4.5192918063745591E-3</v>
      </c>
      <c r="LR38" s="500">
        <f t="shared" si="63"/>
        <v>4.5192918063745591E-3</v>
      </c>
      <c r="LS38" s="500">
        <f>IF('Painel  de Controle'!$E$28="REAL",'Premissas Financeiras'!AF$18-'Premissas Financeiras'!AF$19,'Premissas Financeiras'!AF$18)</f>
        <v>5.5599999999999997E-2</v>
      </c>
      <c r="LT38" s="500">
        <f t="shared" ref="LT38:ME39" si="64">(1+$AF38)^(1/12)-1</f>
        <v>4.5192918063745591E-3</v>
      </c>
      <c r="LU38" s="500">
        <f t="shared" si="64"/>
        <v>4.5192918063745591E-3</v>
      </c>
      <c r="LV38" s="500">
        <f t="shared" si="64"/>
        <v>4.5192918063745591E-3</v>
      </c>
      <c r="LW38" s="500">
        <f t="shared" si="64"/>
        <v>4.5192918063745591E-3</v>
      </c>
      <c r="LX38" s="500">
        <f t="shared" si="64"/>
        <v>4.5192918063745591E-3</v>
      </c>
      <c r="LY38" s="500">
        <f t="shared" si="64"/>
        <v>4.5192918063745591E-3</v>
      </c>
      <c r="LZ38" s="500">
        <f t="shared" si="64"/>
        <v>4.5192918063745591E-3</v>
      </c>
      <c r="MA38" s="500">
        <f t="shared" si="64"/>
        <v>4.5192918063745591E-3</v>
      </c>
      <c r="MB38" s="500">
        <f t="shared" si="64"/>
        <v>4.5192918063745591E-3</v>
      </c>
      <c r="MC38" s="500">
        <f t="shared" si="64"/>
        <v>4.5192918063745591E-3</v>
      </c>
      <c r="MD38" s="500">
        <f t="shared" si="64"/>
        <v>4.5192918063745591E-3</v>
      </c>
      <c r="ME38" s="500">
        <f t="shared" si="64"/>
        <v>4.5192918063745591E-3</v>
      </c>
      <c r="MF38" s="500">
        <f>IF('Painel  de Controle'!$E$28="REAL",'Premissas Financeiras'!AG$18-'Premissas Financeiras'!AG$19,'Premissas Financeiras'!AG$18)</f>
        <v>5.5599999999999997E-2</v>
      </c>
      <c r="MG38" s="500">
        <f t="shared" ref="MG38:MR39" si="65">(1+$AF38)^(1/12)-1</f>
        <v>4.5192918063745591E-3</v>
      </c>
      <c r="MH38" s="500">
        <f t="shared" si="65"/>
        <v>4.5192918063745591E-3</v>
      </c>
      <c r="MI38" s="500">
        <f t="shared" si="65"/>
        <v>4.5192918063745591E-3</v>
      </c>
      <c r="MJ38" s="500">
        <f t="shared" si="65"/>
        <v>4.5192918063745591E-3</v>
      </c>
      <c r="MK38" s="500">
        <f t="shared" si="65"/>
        <v>4.5192918063745591E-3</v>
      </c>
      <c r="ML38" s="500">
        <f t="shared" si="65"/>
        <v>4.5192918063745591E-3</v>
      </c>
      <c r="MM38" s="500">
        <f t="shared" si="65"/>
        <v>4.5192918063745591E-3</v>
      </c>
      <c r="MN38" s="500">
        <f t="shared" si="65"/>
        <v>4.5192918063745591E-3</v>
      </c>
      <c r="MO38" s="500">
        <f t="shared" si="65"/>
        <v>4.5192918063745591E-3</v>
      </c>
      <c r="MP38" s="500">
        <f t="shared" si="65"/>
        <v>4.5192918063745591E-3</v>
      </c>
      <c r="MQ38" s="500">
        <f t="shared" si="65"/>
        <v>4.5192918063745591E-3</v>
      </c>
      <c r="MR38" s="500">
        <f t="shared" si="65"/>
        <v>4.5192918063745591E-3</v>
      </c>
      <c r="MS38" s="500">
        <f>IF('Painel  de Controle'!$E$28="REAL",'Premissas Financeiras'!AH$18-'Premissas Financeiras'!AH$19,'Premissas Financeiras'!AH$18)</f>
        <v>5.5599999999999997E-2</v>
      </c>
      <c r="MT38" s="500">
        <f t="shared" ref="MT38:NE39" si="66">(1+$AF38)^(1/12)-1</f>
        <v>4.5192918063745591E-3</v>
      </c>
      <c r="MU38" s="500">
        <f t="shared" si="66"/>
        <v>4.5192918063745591E-3</v>
      </c>
      <c r="MV38" s="500">
        <f t="shared" si="66"/>
        <v>4.5192918063745591E-3</v>
      </c>
      <c r="MW38" s="500">
        <f t="shared" si="66"/>
        <v>4.5192918063745591E-3</v>
      </c>
      <c r="MX38" s="500">
        <f t="shared" si="66"/>
        <v>4.5192918063745591E-3</v>
      </c>
      <c r="MY38" s="500">
        <f t="shared" si="66"/>
        <v>4.5192918063745591E-3</v>
      </c>
      <c r="MZ38" s="500">
        <f t="shared" si="66"/>
        <v>4.5192918063745591E-3</v>
      </c>
      <c r="NA38" s="500">
        <f t="shared" si="66"/>
        <v>4.5192918063745591E-3</v>
      </c>
      <c r="NB38" s="500">
        <f t="shared" si="66"/>
        <v>4.5192918063745591E-3</v>
      </c>
      <c r="NC38" s="500">
        <f t="shared" si="66"/>
        <v>4.5192918063745591E-3</v>
      </c>
      <c r="ND38" s="500">
        <f t="shared" si="66"/>
        <v>4.5192918063745591E-3</v>
      </c>
      <c r="NE38" s="500">
        <f t="shared" si="66"/>
        <v>4.5192918063745591E-3</v>
      </c>
      <c r="NF38" s="500">
        <f>IF('Painel  de Controle'!$E$28="REAL",'Premissas Financeiras'!AI$18-'Premissas Financeiras'!AI$19,'Premissas Financeiras'!AI$18)</f>
        <v>5.5599999999999997E-2</v>
      </c>
      <c r="NG38" s="500">
        <f t="shared" ref="NG38:NR39" si="67">(1+$AF38)^(1/12)-1</f>
        <v>4.5192918063745591E-3</v>
      </c>
      <c r="NH38" s="500">
        <f t="shared" si="67"/>
        <v>4.5192918063745591E-3</v>
      </c>
      <c r="NI38" s="500">
        <f t="shared" si="67"/>
        <v>4.5192918063745591E-3</v>
      </c>
      <c r="NJ38" s="500">
        <f t="shared" si="67"/>
        <v>4.5192918063745591E-3</v>
      </c>
      <c r="NK38" s="500">
        <f t="shared" si="67"/>
        <v>4.5192918063745591E-3</v>
      </c>
      <c r="NL38" s="500">
        <f t="shared" si="67"/>
        <v>4.5192918063745591E-3</v>
      </c>
      <c r="NM38" s="500">
        <f t="shared" si="67"/>
        <v>4.5192918063745591E-3</v>
      </c>
      <c r="NN38" s="500">
        <f t="shared" si="67"/>
        <v>4.5192918063745591E-3</v>
      </c>
      <c r="NO38" s="500">
        <f t="shared" si="67"/>
        <v>4.5192918063745591E-3</v>
      </c>
      <c r="NP38" s="500">
        <f t="shared" si="67"/>
        <v>4.5192918063745591E-3</v>
      </c>
      <c r="NQ38" s="500">
        <f t="shared" si="67"/>
        <v>4.5192918063745591E-3</v>
      </c>
      <c r="NR38" s="500">
        <f t="shared" si="67"/>
        <v>4.5192918063745591E-3</v>
      </c>
      <c r="NS38" s="500">
        <f>IF('Painel  de Controle'!$E$28="REAL",'Premissas Financeiras'!AJ$18-'Premissas Financeiras'!AJ$19,'Premissas Financeiras'!AJ$18)</f>
        <v>5.5599999999999997E-2</v>
      </c>
      <c r="NT38" s="500">
        <f t="shared" ref="NT38:OE39" si="68">(1+$AF38)^(1/12)-1</f>
        <v>4.5192918063745591E-3</v>
      </c>
      <c r="NU38" s="500">
        <f t="shared" si="68"/>
        <v>4.5192918063745591E-3</v>
      </c>
      <c r="NV38" s="500">
        <f t="shared" si="68"/>
        <v>4.5192918063745591E-3</v>
      </c>
      <c r="NW38" s="500">
        <f t="shared" si="68"/>
        <v>4.5192918063745591E-3</v>
      </c>
      <c r="NX38" s="500">
        <f t="shared" si="68"/>
        <v>4.5192918063745591E-3</v>
      </c>
      <c r="NY38" s="500">
        <f t="shared" si="68"/>
        <v>4.5192918063745591E-3</v>
      </c>
      <c r="NZ38" s="500">
        <f t="shared" si="68"/>
        <v>4.5192918063745591E-3</v>
      </c>
      <c r="OA38" s="500">
        <f t="shared" si="68"/>
        <v>4.5192918063745591E-3</v>
      </c>
      <c r="OB38" s="500">
        <f t="shared" si="68"/>
        <v>4.5192918063745591E-3</v>
      </c>
      <c r="OC38" s="500">
        <f t="shared" si="68"/>
        <v>4.5192918063745591E-3</v>
      </c>
      <c r="OD38" s="500">
        <f t="shared" si="68"/>
        <v>4.5192918063745591E-3</v>
      </c>
      <c r="OE38" s="500">
        <f t="shared" si="68"/>
        <v>4.5192918063745591E-3</v>
      </c>
      <c r="OF38" s="500">
        <f>IF('Painel  de Controle'!$E$28="REAL",'Premissas Financeiras'!AK$18-'Premissas Financeiras'!AK$19,'Premissas Financeiras'!AK$18)</f>
        <v>5.5599999999999997E-2</v>
      </c>
      <c r="OG38" s="500">
        <f t="shared" ref="OG38:OR39" si="69">(1+$AF38)^(1/12)-1</f>
        <v>4.5192918063745591E-3</v>
      </c>
      <c r="OH38" s="500">
        <f t="shared" si="69"/>
        <v>4.5192918063745591E-3</v>
      </c>
      <c r="OI38" s="500">
        <f t="shared" si="69"/>
        <v>4.5192918063745591E-3</v>
      </c>
      <c r="OJ38" s="500">
        <f t="shared" si="69"/>
        <v>4.5192918063745591E-3</v>
      </c>
      <c r="OK38" s="500">
        <f t="shared" si="69"/>
        <v>4.5192918063745591E-3</v>
      </c>
      <c r="OL38" s="500">
        <f t="shared" si="69"/>
        <v>4.5192918063745591E-3</v>
      </c>
      <c r="OM38" s="500">
        <f t="shared" si="69"/>
        <v>4.5192918063745591E-3</v>
      </c>
      <c r="ON38" s="500">
        <f t="shared" si="69"/>
        <v>4.5192918063745591E-3</v>
      </c>
      <c r="OO38" s="500">
        <f t="shared" si="69"/>
        <v>4.5192918063745591E-3</v>
      </c>
      <c r="OP38" s="500">
        <f t="shared" si="69"/>
        <v>4.5192918063745591E-3</v>
      </c>
      <c r="OQ38" s="500">
        <f t="shared" si="69"/>
        <v>4.5192918063745591E-3</v>
      </c>
      <c r="OR38" s="500">
        <f t="shared" si="69"/>
        <v>4.5192918063745591E-3</v>
      </c>
      <c r="OS38" s="500">
        <f>IF('Painel  de Controle'!$E$28="REAL",'Premissas Financeiras'!AL$18-'Premissas Financeiras'!AL$19,'Premissas Financeiras'!AL$18)</f>
        <v>5.5599999999999997E-2</v>
      </c>
      <c r="OT38" s="500">
        <f t="shared" ref="OT38:PE39" si="70">(1+$AF38)^(1/12)-1</f>
        <v>4.5192918063745591E-3</v>
      </c>
      <c r="OU38" s="500">
        <f t="shared" si="70"/>
        <v>4.5192918063745591E-3</v>
      </c>
      <c r="OV38" s="500">
        <f t="shared" si="70"/>
        <v>4.5192918063745591E-3</v>
      </c>
      <c r="OW38" s="500">
        <f t="shared" si="70"/>
        <v>4.5192918063745591E-3</v>
      </c>
      <c r="OX38" s="500">
        <f t="shared" si="70"/>
        <v>4.5192918063745591E-3</v>
      </c>
      <c r="OY38" s="500">
        <f t="shared" si="70"/>
        <v>4.5192918063745591E-3</v>
      </c>
      <c r="OZ38" s="500">
        <f t="shared" si="70"/>
        <v>4.5192918063745591E-3</v>
      </c>
      <c r="PA38" s="500">
        <f t="shared" si="70"/>
        <v>4.5192918063745591E-3</v>
      </c>
      <c r="PB38" s="500">
        <f t="shared" si="70"/>
        <v>4.5192918063745591E-3</v>
      </c>
      <c r="PC38" s="500">
        <f t="shared" si="70"/>
        <v>4.5192918063745591E-3</v>
      </c>
      <c r="PD38" s="500">
        <f t="shared" si="70"/>
        <v>4.5192918063745591E-3</v>
      </c>
      <c r="PE38" s="500">
        <f t="shared" si="70"/>
        <v>4.5192918063745591E-3</v>
      </c>
      <c r="PF38" s="500">
        <f>IF('Painel  de Controle'!$E$28="REAL",'Premissas Financeiras'!AM$18-'Premissas Financeiras'!AM$19,'Premissas Financeiras'!AM$18)</f>
        <v>5.5599999999999997E-2</v>
      </c>
      <c r="PG38" s="500">
        <f t="shared" ref="PG38:PR39" si="71">(1+$AF38)^(1/12)-1</f>
        <v>4.5192918063745591E-3</v>
      </c>
      <c r="PH38" s="500">
        <f t="shared" si="71"/>
        <v>4.5192918063745591E-3</v>
      </c>
      <c r="PI38" s="500">
        <f t="shared" si="71"/>
        <v>4.5192918063745591E-3</v>
      </c>
      <c r="PJ38" s="500">
        <f t="shared" si="71"/>
        <v>4.5192918063745591E-3</v>
      </c>
      <c r="PK38" s="500">
        <f t="shared" si="71"/>
        <v>4.5192918063745591E-3</v>
      </c>
      <c r="PL38" s="500">
        <f t="shared" si="71"/>
        <v>4.5192918063745591E-3</v>
      </c>
      <c r="PM38" s="500">
        <f t="shared" si="71"/>
        <v>4.5192918063745591E-3</v>
      </c>
      <c r="PN38" s="500">
        <f t="shared" si="71"/>
        <v>4.5192918063745591E-3</v>
      </c>
      <c r="PO38" s="500">
        <f t="shared" si="71"/>
        <v>4.5192918063745591E-3</v>
      </c>
      <c r="PP38" s="500">
        <f t="shared" si="71"/>
        <v>4.5192918063745591E-3</v>
      </c>
      <c r="PQ38" s="500">
        <f t="shared" si="71"/>
        <v>4.5192918063745591E-3</v>
      </c>
      <c r="PR38" s="500">
        <f t="shared" si="71"/>
        <v>4.5192918063745591E-3</v>
      </c>
      <c r="PS38" s="500">
        <f>IF('Painel  de Controle'!$E$28="REAL",'Premissas Financeiras'!AN$18-'Premissas Financeiras'!AN$19,'Premissas Financeiras'!AN$18)</f>
        <v>5.5599999999999997E-2</v>
      </c>
      <c r="PT38" s="500">
        <f t="shared" ref="PT38:QE39" si="72">(1+$AF38)^(1/12)-1</f>
        <v>4.5192918063745591E-3</v>
      </c>
      <c r="PU38" s="500">
        <f t="shared" si="72"/>
        <v>4.5192918063745591E-3</v>
      </c>
      <c r="PV38" s="500">
        <f t="shared" si="72"/>
        <v>4.5192918063745591E-3</v>
      </c>
      <c r="PW38" s="500">
        <f t="shared" si="72"/>
        <v>4.5192918063745591E-3</v>
      </c>
      <c r="PX38" s="500">
        <f t="shared" si="72"/>
        <v>4.5192918063745591E-3</v>
      </c>
      <c r="PY38" s="500">
        <f t="shared" si="72"/>
        <v>4.5192918063745591E-3</v>
      </c>
      <c r="PZ38" s="500">
        <f t="shared" si="72"/>
        <v>4.5192918063745591E-3</v>
      </c>
      <c r="QA38" s="500">
        <f t="shared" si="72"/>
        <v>4.5192918063745591E-3</v>
      </c>
      <c r="QB38" s="500">
        <f t="shared" si="72"/>
        <v>4.5192918063745591E-3</v>
      </c>
      <c r="QC38" s="500">
        <f t="shared" si="72"/>
        <v>4.5192918063745591E-3</v>
      </c>
      <c r="QD38" s="500">
        <f t="shared" si="72"/>
        <v>4.5192918063745591E-3</v>
      </c>
      <c r="QE38" s="500">
        <f t="shared" si="72"/>
        <v>4.5192918063745591E-3</v>
      </c>
      <c r="QF38" s="500">
        <f>IF('Painel  de Controle'!$E$28="REAL",'Premissas Financeiras'!AO$18-'Premissas Financeiras'!AO$19,'Premissas Financeiras'!AO$18)</f>
        <v>5.5599999999999997E-2</v>
      </c>
      <c r="QG38" s="500">
        <f t="shared" ref="QG38:QR39" si="73">(1+$AF38)^(1/12)-1</f>
        <v>4.5192918063745591E-3</v>
      </c>
      <c r="QH38" s="500">
        <f t="shared" si="73"/>
        <v>4.5192918063745591E-3</v>
      </c>
      <c r="QI38" s="500">
        <f t="shared" si="73"/>
        <v>4.5192918063745591E-3</v>
      </c>
      <c r="QJ38" s="500">
        <f t="shared" si="73"/>
        <v>4.5192918063745591E-3</v>
      </c>
      <c r="QK38" s="500">
        <f t="shared" si="73"/>
        <v>4.5192918063745591E-3</v>
      </c>
      <c r="QL38" s="500">
        <f t="shared" si="73"/>
        <v>4.5192918063745591E-3</v>
      </c>
      <c r="QM38" s="500">
        <f t="shared" si="73"/>
        <v>4.5192918063745591E-3</v>
      </c>
      <c r="QN38" s="500">
        <f t="shared" si="73"/>
        <v>4.5192918063745591E-3</v>
      </c>
      <c r="QO38" s="500">
        <f t="shared" si="73"/>
        <v>4.5192918063745591E-3</v>
      </c>
      <c r="QP38" s="500">
        <f t="shared" si="73"/>
        <v>4.5192918063745591E-3</v>
      </c>
      <c r="QQ38" s="500">
        <f t="shared" si="73"/>
        <v>4.5192918063745591E-3</v>
      </c>
      <c r="QR38" s="500">
        <f t="shared" si="73"/>
        <v>4.5192918063745591E-3</v>
      </c>
      <c r="QS38" s="500">
        <f>IF('Painel  de Controle'!$E$28="REAL",'Premissas Financeiras'!AP$18-'Premissas Financeiras'!AP$19,'Premissas Financeiras'!AP$18)</f>
        <v>5.5599999999999997E-2</v>
      </c>
      <c r="QT38" s="500">
        <f t="shared" ref="QT38:RE39" si="74">(1+$AF38)^(1/12)-1</f>
        <v>4.5192918063745591E-3</v>
      </c>
      <c r="QU38" s="500">
        <f t="shared" si="74"/>
        <v>4.5192918063745591E-3</v>
      </c>
      <c r="QV38" s="500">
        <f t="shared" si="74"/>
        <v>4.5192918063745591E-3</v>
      </c>
      <c r="QW38" s="500">
        <f t="shared" si="74"/>
        <v>4.5192918063745591E-3</v>
      </c>
      <c r="QX38" s="500">
        <f t="shared" si="74"/>
        <v>4.5192918063745591E-3</v>
      </c>
      <c r="QY38" s="500">
        <f t="shared" si="74"/>
        <v>4.5192918063745591E-3</v>
      </c>
      <c r="QZ38" s="500">
        <f t="shared" si="74"/>
        <v>4.5192918063745591E-3</v>
      </c>
      <c r="RA38" s="500">
        <f t="shared" si="74"/>
        <v>4.5192918063745591E-3</v>
      </c>
      <c r="RB38" s="500">
        <f t="shared" si="74"/>
        <v>4.5192918063745591E-3</v>
      </c>
      <c r="RC38" s="500">
        <f t="shared" si="74"/>
        <v>4.5192918063745591E-3</v>
      </c>
      <c r="RD38" s="500">
        <f t="shared" si="74"/>
        <v>4.5192918063745591E-3</v>
      </c>
      <c r="RE38" s="500">
        <f t="shared" si="74"/>
        <v>4.5192918063745591E-3</v>
      </c>
      <c r="RF38" s="500">
        <f>IF('Painel  de Controle'!$E$28="REAL",'Premissas Financeiras'!AQ$18-'Premissas Financeiras'!AQ$19,'Premissas Financeiras'!AQ$18)</f>
        <v>5.5599999999999997E-2</v>
      </c>
    </row>
    <row r="39" spans="1:474" ht="12.75" customHeight="1">
      <c r="A39" s="202"/>
      <c r="B39" s="95" t="s">
        <v>527</v>
      </c>
      <c r="C39" s="202"/>
      <c r="D39" s="202"/>
      <c r="E39" s="501">
        <f>'Premissas Financeiras'!E33+'Premissas Financeiras'!E34</f>
        <v>0.03</v>
      </c>
      <c r="F39" s="202"/>
      <c r="G39" s="500">
        <f t="shared" si="39"/>
        <v>2.4662697723036864E-3</v>
      </c>
      <c r="H39" s="500">
        <f t="shared" si="39"/>
        <v>2.4662697723036864E-3</v>
      </c>
      <c r="I39" s="500">
        <f t="shared" si="39"/>
        <v>2.4662697723036864E-3</v>
      </c>
      <c r="J39" s="500">
        <f t="shared" si="39"/>
        <v>2.4662697723036864E-3</v>
      </c>
      <c r="K39" s="500">
        <f t="shared" si="39"/>
        <v>2.4662697723036864E-3</v>
      </c>
      <c r="L39" s="500">
        <f t="shared" si="39"/>
        <v>2.4662697723036864E-3</v>
      </c>
      <c r="M39" s="500">
        <f t="shared" si="39"/>
        <v>2.4662697723036864E-3</v>
      </c>
      <c r="N39" s="500">
        <f t="shared" si="39"/>
        <v>2.4662697723036864E-3</v>
      </c>
      <c r="O39" s="500">
        <f t="shared" si="39"/>
        <v>2.4662697723036864E-3</v>
      </c>
      <c r="P39" s="500">
        <f t="shared" si="39"/>
        <v>2.4662697723036864E-3</v>
      </c>
      <c r="Q39" s="500">
        <f t="shared" si="39"/>
        <v>2.4662697723036864E-3</v>
      </c>
      <c r="R39" s="500">
        <f t="shared" si="39"/>
        <v>2.4662697723036864E-3</v>
      </c>
      <c r="S39" s="500">
        <f>$E39</f>
        <v>0.03</v>
      </c>
      <c r="T39" s="500">
        <f t="shared" si="40"/>
        <v>2.4662697723036864E-3</v>
      </c>
      <c r="U39" s="500">
        <f t="shared" si="40"/>
        <v>2.4662697723036864E-3</v>
      </c>
      <c r="V39" s="500">
        <f t="shared" si="40"/>
        <v>2.4662697723036864E-3</v>
      </c>
      <c r="W39" s="500">
        <f t="shared" si="40"/>
        <v>2.4662697723036864E-3</v>
      </c>
      <c r="X39" s="500">
        <f t="shared" si="40"/>
        <v>2.4662697723036864E-3</v>
      </c>
      <c r="Y39" s="500">
        <f t="shared" si="40"/>
        <v>2.4662697723036864E-3</v>
      </c>
      <c r="Z39" s="500">
        <f t="shared" si="40"/>
        <v>2.4662697723036864E-3</v>
      </c>
      <c r="AA39" s="500">
        <f t="shared" si="40"/>
        <v>2.4662697723036864E-3</v>
      </c>
      <c r="AB39" s="500">
        <f t="shared" si="40"/>
        <v>2.4662697723036864E-3</v>
      </c>
      <c r="AC39" s="500">
        <f t="shared" si="40"/>
        <v>2.4662697723036864E-3</v>
      </c>
      <c r="AD39" s="500">
        <f t="shared" si="40"/>
        <v>2.4662697723036864E-3</v>
      </c>
      <c r="AE39" s="500">
        <f t="shared" si="40"/>
        <v>2.4662697723036864E-3</v>
      </c>
      <c r="AF39" s="500">
        <f>$E39</f>
        <v>0.03</v>
      </c>
      <c r="AG39" s="500">
        <f t="shared" si="41"/>
        <v>2.4662697723036864E-3</v>
      </c>
      <c r="AH39" s="500">
        <f t="shared" si="41"/>
        <v>2.4662697723036864E-3</v>
      </c>
      <c r="AI39" s="500">
        <f t="shared" si="41"/>
        <v>2.4662697723036864E-3</v>
      </c>
      <c r="AJ39" s="500">
        <f t="shared" si="41"/>
        <v>2.4662697723036864E-3</v>
      </c>
      <c r="AK39" s="500">
        <f t="shared" si="41"/>
        <v>2.4662697723036864E-3</v>
      </c>
      <c r="AL39" s="500">
        <f t="shared" si="41"/>
        <v>2.4662697723036864E-3</v>
      </c>
      <c r="AM39" s="500">
        <f t="shared" si="41"/>
        <v>2.4662697723036864E-3</v>
      </c>
      <c r="AN39" s="500">
        <f t="shared" si="41"/>
        <v>2.4662697723036864E-3</v>
      </c>
      <c r="AO39" s="500">
        <f t="shared" si="41"/>
        <v>2.4662697723036864E-3</v>
      </c>
      <c r="AP39" s="500">
        <f t="shared" si="41"/>
        <v>2.4662697723036864E-3</v>
      </c>
      <c r="AQ39" s="500">
        <f t="shared" si="41"/>
        <v>2.4662697723036864E-3</v>
      </c>
      <c r="AR39" s="500">
        <f t="shared" si="41"/>
        <v>2.4662697723036864E-3</v>
      </c>
      <c r="AS39" s="500">
        <f>$E39</f>
        <v>0.03</v>
      </c>
      <c r="AT39" s="500">
        <f t="shared" si="42"/>
        <v>2.4662697723036864E-3</v>
      </c>
      <c r="AU39" s="500">
        <f t="shared" si="42"/>
        <v>2.4662697723036864E-3</v>
      </c>
      <c r="AV39" s="500">
        <f t="shared" si="42"/>
        <v>2.4662697723036864E-3</v>
      </c>
      <c r="AW39" s="500">
        <f t="shared" si="42"/>
        <v>2.4662697723036864E-3</v>
      </c>
      <c r="AX39" s="500">
        <f t="shared" si="42"/>
        <v>2.4662697723036864E-3</v>
      </c>
      <c r="AY39" s="500">
        <f t="shared" si="42"/>
        <v>2.4662697723036864E-3</v>
      </c>
      <c r="AZ39" s="500">
        <f t="shared" si="42"/>
        <v>2.4662697723036864E-3</v>
      </c>
      <c r="BA39" s="500">
        <f t="shared" si="42"/>
        <v>2.4662697723036864E-3</v>
      </c>
      <c r="BB39" s="500">
        <f t="shared" si="42"/>
        <v>2.4662697723036864E-3</v>
      </c>
      <c r="BC39" s="500">
        <f t="shared" si="42"/>
        <v>2.4662697723036864E-3</v>
      </c>
      <c r="BD39" s="500">
        <f t="shared" si="42"/>
        <v>2.4662697723036864E-3</v>
      </c>
      <c r="BE39" s="500">
        <f t="shared" si="42"/>
        <v>2.4662697723036864E-3</v>
      </c>
      <c r="BF39" s="500">
        <f>$E39</f>
        <v>0.03</v>
      </c>
      <c r="BG39" s="500">
        <f t="shared" si="43"/>
        <v>2.4662697723036864E-3</v>
      </c>
      <c r="BH39" s="500">
        <f t="shared" si="43"/>
        <v>2.4662697723036864E-3</v>
      </c>
      <c r="BI39" s="500">
        <f t="shared" si="43"/>
        <v>2.4662697723036864E-3</v>
      </c>
      <c r="BJ39" s="500">
        <f t="shared" si="43"/>
        <v>2.4662697723036864E-3</v>
      </c>
      <c r="BK39" s="500">
        <f t="shared" si="43"/>
        <v>2.4662697723036864E-3</v>
      </c>
      <c r="BL39" s="500">
        <f t="shared" si="43"/>
        <v>2.4662697723036864E-3</v>
      </c>
      <c r="BM39" s="500">
        <f t="shared" si="43"/>
        <v>2.4662697723036864E-3</v>
      </c>
      <c r="BN39" s="500">
        <f t="shared" si="43"/>
        <v>2.4662697723036864E-3</v>
      </c>
      <c r="BO39" s="500">
        <f t="shared" si="43"/>
        <v>2.4662697723036864E-3</v>
      </c>
      <c r="BP39" s="500">
        <f t="shared" si="43"/>
        <v>2.4662697723036864E-3</v>
      </c>
      <c r="BQ39" s="500">
        <f t="shared" si="43"/>
        <v>2.4662697723036864E-3</v>
      </c>
      <c r="BR39" s="500">
        <f t="shared" si="43"/>
        <v>2.4662697723036864E-3</v>
      </c>
      <c r="BS39" s="500">
        <f>$E39</f>
        <v>0.03</v>
      </c>
      <c r="BT39" s="500">
        <f t="shared" si="44"/>
        <v>2.4662697723036864E-3</v>
      </c>
      <c r="BU39" s="500">
        <f t="shared" si="44"/>
        <v>2.4662697723036864E-3</v>
      </c>
      <c r="BV39" s="500">
        <f t="shared" si="44"/>
        <v>2.4662697723036864E-3</v>
      </c>
      <c r="BW39" s="500">
        <f t="shared" si="44"/>
        <v>2.4662697723036864E-3</v>
      </c>
      <c r="BX39" s="500">
        <f t="shared" si="44"/>
        <v>2.4662697723036864E-3</v>
      </c>
      <c r="BY39" s="500">
        <f t="shared" si="44"/>
        <v>2.4662697723036864E-3</v>
      </c>
      <c r="BZ39" s="500">
        <f t="shared" si="44"/>
        <v>2.4662697723036864E-3</v>
      </c>
      <c r="CA39" s="500">
        <f t="shared" si="44"/>
        <v>2.4662697723036864E-3</v>
      </c>
      <c r="CB39" s="500">
        <f t="shared" si="44"/>
        <v>2.4662697723036864E-3</v>
      </c>
      <c r="CC39" s="500">
        <f t="shared" si="44"/>
        <v>2.4662697723036864E-3</v>
      </c>
      <c r="CD39" s="500">
        <f t="shared" si="44"/>
        <v>2.4662697723036864E-3</v>
      </c>
      <c r="CE39" s="500">
        <f t="shared" si="44"/>
        <v>2.4662697723036864E-3</v>
      </c>
      <c r="CF39" s="500">
        <f>$E39</f>
        <v>0.03</v>
      </c>
      <c r="CG39" s="500">
        <f t="shared" si="45"/>
        <v>2.4662697723036864E-3</v>
      </c>
      <c r="CH39" s="500">
        <f t="shared" si="45"/>
        <v>2.4662697723036864E-3</v>
      </c>
      <c r="CI39" s="500">
        <f t="shared" si="45"/>
        <v>2.4662697723036864E-3</v>
      </c>
      <c r="CJ39" s="500">
        <f t="shared" si="45"/>
        <v>2.4662697723036864E-3</v>
      </c>
      <c r="CK39" s="500">
        <f t="shared" si="45"/>
        <v>2.4662697723036864E-3</v>
      </c>
      <c r="CL39" s="500">
        <f t="shared" si="45"/>
        <v>2.4662697723036864E-3</v>
      </c>
      <c r="CM39" s="500">
        <f t="shared" si="45"/>
        <v>2.4662697723036864E-3</v>
      </c>
      <c r="CN39" s="500">
        <f t="shared" si="45"/>
        <v>2.4662697723036864E-3</v>
      </c>
      <c r="CO39" s="500">
        <f t="shared" si="45"/>
        <v>2.4662697723036864E-3</v>
      </c>
      <c r="CP39" s="500">
        <f t="shared" si="45"/>
        <v>2.4662697723036864E-3</v>
      </c>
      <c r="CQ39" s="500">
        <f t="shared" si="45"/>
        <v>2.4662697723036864E-3</v>
      </c>
      <c r="CR39" s="500">
        <f t="shared" si="45"/>
        <v>2.4662697723036864E-3</v>
      </c>
      <c r="CS39" s="500">
        <f>$E39</f>
        <v>0.03</v>
      </c>
      <c r="CT39" s="500">
        <f t="shared" si="46"/>
        <v>2.4662697723036864E-3</v>
      </c>
      <c r="CU39" s="500">
        <f t="shared" si="46"/>
        <v>2.4662697723036864E-3</v>
      </c>
      <c r="CV39" s="500">
        <f t="shared" si="46"/>
        <v>2.4662697723036864E-3</v>
      </c>
      <c r="CW39" s="500">
        <f t="shared" si="46"/>
        <v>2.4662697723036864E-3</v>
      </c>
      <c r="CX39" s="500">
        <f t="shared" si="46"/>
        <v>2.4662697723036864E-3</v>
      </c>
      <c r="CY39" s="500">
        <f t="shared" si="46"/>
        <v>2.4662697723036864E-3</v>
      </c>
      <c r="CZ39" s="500">
        <f t="shared" si="46"/>
        <v>2.4662697723036864E-3</v>
      </c>
      <c r="DA39" s="500">
        <f t="shared" si="46"/>
        <v>2.4662697723036864E-3</v>
      </c>
      <c r="DB39" s="500">
        <f t="shared" si="46"/>
        <v>2.4662697723036864E-3</v>
      </c>
      <c r="DC39" s="500">
        <f t="shared" si="46"/>
        <v>2.4662697723036864E-3</v>
      </c>
      <c r="DD39" s="500">
        <f t="shared" si="46"/>
        <v>2.4662697723036864E-3</v>
      </c>
      <c r="DE39" s="500">
        <f t="shared" si="46"/>
        <v>2.4662697723036864E-3</v>
      </c>
      <c r="DF39" s="500">
        <f>$E39</f>
        <v>0.03</v>
      </c>
      <c r="DG39" s="500">
        <f t="shared" si="47"/>
        <v>2.4662697723036864E-3</v>
      </c>
      <c r="DH39" s="500">
        <f t="shared" si="47"/>
        <v>2.4662697723036864E-3</v>
      </c>
      <c r="DI39" s="500">
        <f t="shared" si="47"/>
        <v>2.4662697723036864E-3</v>
      </c>
      <c r="DJ39" s="500">
        <f t="shared" si="47"/>
        <v>2.4662697723036864E-3</v>
      </c>
      <c r="DK39" s="500">
        <f t="shared" si="47"/>
        <v>2.4662697723036864E-3</v>
      </c>
      <c r="DL39" s="500">
        <f t="shared" si="47"/>
        <v>2.4662697723036864E-3</v>
      </c>
      <c r="DM39" s="500">
        <f t="shared" si="47"/>
        <v>2.4662697723036864E-3</v>
      </c>
      <c r="DN39" s="500">
        <f t="shared" si="47"/>
        <v>2.4662697723036864E-3</v>
      </c>
      <c r="DO39" s="500">
        <f t="shared" si="47"/>
        <v>2.4662697723036864E-3</v>
      </c>
      <c r="DP39" s="500">
        <f t="shared" si="47"/>
        <v>2.4662697723036864E-3</v>
      </c>
      <c r="DQ39" s="500">
        <f t="shared" si="47"/>
        <v>2.4662697723036864E-3</v>
      </c>
      <c r="DR39" s="500">
        <f t="shared" si="47"/>
        <v>2.4662697723036864E-3</v>
      </c>
      <c r="DS39" s="500">
        <f>$E39</f>
        <v>0.03</v>
      </c>
      <c r="DT39" s="500">
        <f t="shared" si="48"/>
        <v>2.4662697723036864E-3</v>
      </c>
      <c r="DU39" s="500">
        <f t="shared" si="48"/>
        <v>2.4662697723036864E-3</v>
      </c>
      <c r="DV39" s="500">
        <f t="shared" si="48"/>
        <v>2.4662697723036864E-3</v>
      </c>
      <c r="DW39" s="500">
        <f t="shared" si="48"/>
        <v>2.4662697723036864E-3</v>
      </c>
      <c r="DX39" s="500">
        <f t="shared" si="48"/>
        <v>2.4662697723036864E-3</v>
      </c>
      <c r="DY39" s="500">
        <f t="shared" si="48"/>
        <v>2.4662697723036864E-3</v>
      </c>
      <c r="DZ39" s="500">
        <f t="shared" si="48"/>
        <v>2.4662697723036864E-3</v>
      </c>
      <c r="EA39" s="500">
        <f t="shared" si="48"/>
        <v>2.4662697723036864E-3</v>
      </c>
      <c r="EB39" s="500">
        <f t="shared" si="48"/>
        <v>2.4662697723036864E-3</v>
      </c>
      <c r="EC39" s="500">
        <f t="shared" si="48"/>
        <v>2.4662697723036864E-3</v>
      </c>
      <c r="ED39" s="500">
        <f t="shared" si="48"/>
        <v>2.4662697723036864E-3</v>
      </c>
      <c r="EE39" s="500">
        <f t="shared" si="48"/>
        <v>2.4662697723036864E-3</v>
      </c>
      <c r="EF39" s="500">
        <f>$E39</f>
        <v>0.03</v>
      </c>
      <c r="EG39" s="500">
        <f t="shared" si="49"/>
        <v>2.4662697723036864E-3</v>
      </c>
      <c r="EH39" s="500">
        <f t="shared" si="49"/>
        <v>2.4662697723036864E-3</v>
      </c>
      <c r="EI39" s="500">
        <f t="shared" si="49"/>
        <v>2.4662697723036864E-3</v>
      </c>
      <c r="EJ39" s="500">
        <f t="shared" si="49"/>
        <v>2.4662697723036864E-3</v>
      </c>
      <c r="EK39" s="500">
        <f t="shared" si="49"/>
        <v>2.4662697723036864E-3</v>
      </c>
      <c r="EL39" s="500">
        <f t="shared" si="49"/>
        <v>2.4662697723036864E-3</v>
      </c>
      <c r="EM39" s="500">
        <f t="shared" si="49"/>
        <v>2.4662697723036864E-3</v>
      </c>
      <c r="EN39" s="500">
        <f t="shared" si="49"/>
        <v>2.4662697723036864E-3</v>
      </c>
      <c r="EO39" s="500">
        <f t="shared" si="49"/>
        <v>2.4662697723036864E-3</v>
      </c>
      <c r="EP39" s="500">
        <f t="shared" si="49"/>
        <v>2.4662697723036864E-3</v>
      </c>
      <c r="EQ39" s="500">
        <f t="shared" si="49"/>
        <v>2.4662697723036864E-3</v>
      </c>
      <c r="ER39" s="500">
        <f t="shared" si="49"/>
        <v>2.4662697723036864E-3</v>
      </c>
      <c r="ES39" s="500">
        <f>$E39</f>
        <v>0.03</v>
      </c>
      <c r="ET39" s="500">
        <f t="shared" si="50"/>
        <v>2.4662697723036864E-3</v>
      </c>
      <c r="EU39" s="500">
        <f t="shared" si="50"/>
        <v>2.4662697723036864E-3</v>
      </c>
      <c r="EV39" s="500">
        <f t="shared" si="50"/>
        <v>2.4662697723036864E-3</v>
      </c>
      <c r="EW39" s="500">
        <f t="shared" si="50"/>
        <v>2.4662697723036864E-3</v>
      </c>
      <c r="EX39" s="500">
        <f t="shared" si="50"/>
        <v>2.4662697723036864E-3</v>
      </c>
      <c r="EY39" s="500">
        <f t="shared" si="50"/>
        <v>2.4662697723036864E-3</v>
      </c>
      <c r="EZ39" s="500">
        <f t="shared" si="50"/>
        <v>2.4662697723036864E-3</v>
      </c>
      <c r="FA39" s="500">
        <f t="shared" si="50"/>
        <v>2.4662697723036864E-3</v>
      </c>
      <c r="FB39" s="500">
        <f t="shared" si="50"/>
        <v>2.4662697723036864E-3</v>
      </c>
      <c r="FC39" s="500">
        <f t="shared" si="50"/>
        <v>2.4662697723036864E-3</v>
      </c>
      <c r="FD39" s="500">
        <f t="shared" si="50"/>
        <v>2.4662697723036864E-3</v>
      </c>
      <c r="FE39" s="500">
        <f t="shared" si="50"/>
        <v>2.4662697723036864E-3</v>
      </c>
      <c r="FF39" s="500">
        <f>$E39</f>
        <v>0.03</v>
      </c>
      <c r="FG39" s="500">
        <f t="shared" si="51"/>
        <v>2.4662697723036864E-3</v>
      </c>
      <c r="FH39" s="500">
        <f t="shared" si="51"/>
        <v>2.4662697723036864E-3</v>
      </c>
      <c r="FI39" s="500">
        <f t="shared" si="51"/>
        <v>2.4662697723036864E-3</v>
      </c>
      <c r="FJ39" s="500">
        <f t="shared" si="51"/>
        <v>2.4662697723036864E-3</v>
      </c>
      <c r="FK39" s="500">
        <f t="shared" si="51"/>
        <v>2.4662697723036864E-3</v>
      </c>
      <c r="FL39" s="500">
        <f t="shared" si="51"/>
        <v>2.4662697723036864E-3</v>
      </c>
      <c r="FM39" s="500">
        <f t="shared" si="51"/>
        <v>2.4662697723036864E-3</v>
      </c>
      <c r="FN39" s="500">
        <f t="shared" si="51"/>
        <v>2.4662697723036864E-3</v>
      </c>
      <c r="FO39" s="500">
        <f t="shared" si="51"/>
        <v>2.4662697723036864E-3</v>
      </c>
      <c r="FP39" s="500">
        <f t="shared" si="51"/>
        <v>2.4662697723036864E-3</v>
      </c>
      <c r="FQ39" s="500">
        <f t="shared" si="51"/>
        <v>2.4662697723036864E-3</v>
      </c>
      <c r="FR39" s="500">
        <f t="shared" si="51"/>
        <v>2.4662697723036864E-3</v>
      </c>
      <c r="FS39" s="500">
        <f>$E39</f>
        <v>0.03</v>
      </c>
      <c r="FT39" s="500">
        <f t="shared" si="52"/>
        <v>2.4662697723036864E-3</v>
      </c>
      <c r="FU39" s="500">
        <f t="shared" si="52"/>
        <v>2.4662697723036864E-3</v>
      </c>
      <c r="FV39" s="500">
        <f t="shared" si="52"/>
        <v>2.4662697723036864E-3</v>
      </c>
      <c r="FW39" s="500">
        <f t="shared" si="52"/>
        <v>2.4662697723036864E-3</v>
      </c>
      <c r="FX39" s="500">
        <f t="shared" si="52"/>
        <v>2.4662697723036864E-3</v>
      </c>
      <c r="FY39" s="500">
        <f t="shared" si="52"/>
        <v>2.4662697723036864E-3</v>
      </c>
      <c r="FZ39" s="500">
        <f t="shared" si="52"/>
        <v>2.4662697723036864E-3</v>
      </c>
      <c r="GA39" s="500">
        <f t="shared" si="52"/>
        <v>2.4662697723036864E-3</v>
      </c>
      <c r="GB39" s="500">
        <f t="shared" si="52"/>
        <v>2.4662697723036864E-3</v>
      </c>
      <c r="GC39" s="500">
        <f t="shared" si="52"/>
        <v>2.4662697723036864E-3</v>
      </c>
      <c r="GD39" s="500">
        <f t="shared" si="52"/>
        <v>2.4662697723036864E-3</v>
      </c>
      <c r="GE39" s="500">
        <f t="shared" si="52"/>
        <v>2.4662697723036864E-3</v>
      </c>
      <c r="GF39" s="500">
        <f>$E39</f>
        <v>0.03</v>
      </c>
      <c r="GG39" s="500">
        <f t="shared" si="53"/>
        <v>2.4662697723036864E-3</v>
      </c>
      <c r="GH39" s="500">
        <f t="shared" si="53"/>
        <v>2.4662697723036864E-3</v>
      </c>
      <c r="GI39" s="500">
        <f t="shared" si="53"/>
        <v>2.4662697723036864E-3</v>
      </c>
      <c r="GJ39" s="500">
        <f t="shared" si="53"/>
        <v>2.4662697723036864E-3</v>
      </c>
      <c r="GK39" s="500">
        <f t="shared" si="53"/>
        <v>2.4662697723036864E-3</v>
      </c>
      <c r="GL39" s="500">
        <f t="shared" si="53"/>
        <v>2.4662697723036864E-3</v>
      </c>
      <c r="GM39" s="500">
        <f t="shared" si="53"/>
        <v>2.4662697723036864E-3</v>
      </c>
      <c r="GN39" s="500">
        <f t="shared" si="53"/>
        <v>2.4662697723036864E-3</v>
      </c>
      <c r="GO39" s="500">
        <f t="shared" si="53"/>
        <v>2.4662697723036864E-3</v>
      </c>
      <c r="GP39" s="500">
        <f t="shared" si="53"/>
        <v>2.4662697723036864E-3</v>
      </c>
      <c r="GQ39" s="500">
        <f t="shared" si="53"/>
        <v>2.4662697723036864E-3</v>
      </c>
      <c r="GR39" s="500">
        <f t="shared" si="53"/>
        <v>2.4662697723036864E-3</v>
      </c>
      <c r="GS39" s="500">
        <f>$E39</f>
        <v>0.03</v>
      </c>
      <c r="GT39" s="500">
        <f t="shared" si="54"/>
        <v>2.4662697723036864E-3</v>
      </c>
      <c r="GU39" s="500">
        <f t="shared" si="54"/>
        <v>2.4662697723036864E-3</v>
      </c>
      <c r="GV39" s="500">
        <f t="shared" si="54"/>
        <v>2.4662697723036864E-3</v>
      </c>
      <c r="GW39" s="500">
        <f t="shared" si="54"/>
        <v>2.4662697723036864E-3</v>
      </c>
      <c r="GX39" s="500">
        <f t="shared" si="54"/>
        <v>2.4662697723036864E-3</v>
      </c>
      <c r="GY39" s="500">
        <f t="shared" si="54"/>
        <v>2.4662697723036864E-3</v>
      </c>
      <c r="GZ39" s="500">
        <f t="shared" si="54"/>
        <v>2.4662697723036864E-3</v>
      </c>
      <c r="HA39" s="500">
        <f t="shared" si="54"/>
        <v>2.4662697723036864E-3</v>
      </c>
      <c r="HB39" s="500">
        <f t="shared" si="54"/>
        <v>2.4662697723036864E-3</v>
      </c>
      <c r="HC39" s="500">
        <f t="shared" si="54"/>
        <v>2.4662697723036864E-3</v>
      </c>
      <c r="HD39" s="500">
        <f t="shared" si="54"/>
        <v>2.4662697723036864E-3</v>
      </c>
      <c r="HE39" s="500">
        <f t="shared" si="54"/>
        <v>2.4662697723036864E-3</v>
      </c>
      <c r="HF39" s="500">
        <f>$E39</f>
        <v>0.03</v>
      </c>
      <c r="HG39" s="500">
        <f t="shared" si="55"/>
        <v>2.4662697723036864E-3</v>
      </c>
      <c r="HH39" s="500">
        <f t="shared" si="55"/>
        <v>2.4662697723036864E-3</v>
      </c>
      <c r="HI39" s="500">
        <f t="shared" si="55"/>
        <v>2.4662697723036864E-3</v>
      </c>
      <c r="HJ39" s="500">
        <f t="shared" si="55"/>
        <v>2.4662697723036864E-3</v>
      </c>
      <c r="HK39" s="500">
        <f t="shared" si="55"/>
        <v>2.4662697723036864E-3</v>
      </c>
      <c r="HL39" s="500">
        <f t="shared" si="55"/>
        <v>2.4662697723036864E-3</v>
      </c>
      <c r="HM39" s="500">
        <f t="shared" si="55"/>
        <v>2.4662697723036864E-3</v>
      </c>
      <c r="HN39" s="500">
        <f t="shared" si="55"/>
        <v>2.4662697723036864E-3</v>
      </c>
      <c r="HO39" s="500">
        <f t="shared" si="55"/>
        <v>2.4662697723036864E-3</v>
      </c>
      <c r="HP39" s="500">
        <f t="shared" si="55"/>
        <v>2.4662697723036864E-3</v>
      </c>
      <c r="HQ39" s="500">
        <f t="shared" si="55"/>
        <v>2.4662697723036864E-3</v>
      </c>
      <c r="HR39" s="500">
        <f t="shared" si="55"/>
        <v>2.4662697723036864E-3</v>
      </c>
      <c r="HS39" s="500">
        <f>$E39</f>
        <v>0.03</v>
      </c>
      <c r="HT39" s="500">
        <f t="shared" si="56"/>
        <v>2.4662697723036864E-3</v>
      </c>
      <c r="HU39" s="500">
        <f t="shared" si="56"/>
        <v>2.4662697723036864E-3</v>
      </c>
      <c r="HV39" s="500">
        <f t="shared" si="56"/>
        <v>2.4662697723036864E-3</v>
      </c>
      <c r="HW39" s="500">
        <f t="shared" si="56"/>
        <v>2.4662697723036864E-3</v>
      </c>
      <c r="HX39" s="500">
        <f t="shared" si="56"/>
        <v>2.4662697723036864E-3</v>
      </c>
      <c r="HY39" s="500">
        <f t="shared" si="56"/>
        <v>2.4662697723036864E-3</v>
      </c>
      <c r="HZ39" s="500">
        <f t="shared" si="56"/>
        <v>2.4662697723036864E-3</v>
      </c>
      <c r="IA39" s="500">
        <f t="shared" si="56"/>
        <v>2.4662697723036864E-3</v>
      </c>
      <c r="IB39" s="500">
        <f t="shared" si="56"/>
        <v>2.4662697723036864E-3</v>
      </c>
      <c r="IC39" s="500">
        <f t="shared" si="56"/>
        <v>2.4662697723036864E-3</v>
      </c>
      <c r="ID39" s="500">
        <f t="shared" si="56"/>
        <v>2.4662697723036864E-3</v>
      </c>
      <c r="IE39" s="500">
        <f t="shared" si="56"/>
        <v>2.4662697723036864E-3</v>
      </c>
      <c r="IF39" s="500">
        <f>$E39</f>
        <v>0.03</v>
      </c>
      <c r="IG39" s="500">
        <f t="shared" si="57"/>
        <v>2.4662697723036864E-3</v>
      </c>
      <c r="IH39" s="500">
        <f t="shared" si="57"/>
        <v>2.4662697723036864E-3</v>
      </c>
      <c r="II39" s="500">
        <f t="shared" si="57"/>
        <v>2.4662697723036864E-3</v>
      </c>
      <c r="IJ39" s="500">
        <f t="shared" si="57"/>
        <v>2.4662697723036864E-3</v>
      </c>
      <c r="IK39" s="500">
        <f t="shared" si="57"/>
        <v>2.4662697723036864E-3</v>
      </c>
      <c r="IL39" s="500">
        <f t="shared" si="57"/>
        <v>2.4662697723036864E-3</v>
      </c>
      <c r="IM39" s="500">
        <f t="shared" si="57"/>
        <v>2.4662697723036864E-3</v>
      </c>
      <c r="IN39" s="500">
        <f t="shared" si="57"/>
        <v>2.4662697723036864E-3</v>
      </c>
      <c r="IO39" s="500">
        <f t="shared" si="57"/>
        <v>2.4662697723036864E-3</v>
      </c>
      <c r="IP39" s="500">
        <f t="shared" si="57"/>
        <v>2.4662697723036864E-3</v>
      </c>
      <c r="IQ39" s="500">
        <f t="shared" si="57"/>
        <v>2.4662697723036864E-3</v>
      </c>
      <c r="IR39" s="500">
        <f t="shared" si="57"/>
        <v>2.4662697723036864E-3</v>
      </c>
      <c r="IS39" s="500">
        <f>$E39</f>
        <v>0.03</v>
      </c>
      <c r="IT39" s="500">
        <f t="shared" si="58"/>
        <v>2.4662697723036864E-3</v>
      </c>
      <c r="IU39" s="500">
        <f t="shared" si="58"/>
        <v>2.4662697723036864E-3</v>
      </c>
      <c r="IV39" s="500">
        <f t="shared" si="58"/>
        <v>2.4662697723036864E-3</v>
      </c>
      <c r="IW39" s="500">
        <f t="shared" si="58"/>
        <v>2.4662697723036864E-3</v>
      </c>
      <c r="IX39" s="500">
        <f t="shared" si="58"/>
        <v>2.4662697723036864E-3</v>
      </c>
      <c r="IY39" s="500">
        <f t="shared" si="58"/>
        <v>2.4662697723036864E-3</v>
      </c>
      <c r="IZ39" s="500">
        <f t="shared" si="58"/>
        <v>2.4662697723036864E-3</v>
      </c>
      <c r="JA39" s="500">
        <f t="shared" si="58"/>
        <v>2.4662697723036864E-3</v>
      </c>
      <c r="JB39" s="500">
        <f t="shared" si="58"/>
        <v>2.4662697723036864E-3</v>
      </c>
      <c r="JC39" s="500">
        <f t="shared" si="58"/>
        <v>2.4662697723036864E-3</v>
      </c>
      <c r="JD39" s="500">
        <f t="shared" si="58"/>
        <v>2.4662697723036864E-3</v>
      </c>
      <c r="JE39" s="500">
        <f t="shared" si="58"/>
        <v>2.4662697723036864E-3</v>
      </c>
      <c r="JF39" s="500">
        <f>$E39</f>
        <v>0.03</v>
      </c>
      <c r="JG39" s="500">
        <f t="shared" si="59"/>
        <v>2.4662697723036864E-3</v>
      </c>
      <c r="JH39" s="500">
        <f t="shared" si="59"/>
        <v>2.4662697723036864E-3</v>
      </c>
      <c r="JI39" s="500">
        <f t="shared" si="59"/>
        <v>2.4662697723036864E-3</v>
      </c>
      <c r="JJ39" s="500">
        <f t="shared" si="59"/>
        <v>2.4662697723036864E-3</v>
      </c>
      <c r="JK39" s="500">
        <f t="shared" si="59"/>
        <v>2.4662697723036864E-3</v>
      </c>
      <c r="JL39" s="500">
        <f t="shared" si="59"/>
        <v>2.4662697723036864E-3</v>
      </c>
      <c r="JM39" s="500">
        <f t="shared" si="59"/>
        <v>2.4662697723036864E-3</v>
      </c>
      <c r="JN39" s="500">
        <f t="shared" si="59"/>
        <v>2.4662697723036864E-3</v>
      </c>
      <c r="JO39" s="500">
        <f t="shared" si="59"/>
        <v>2.4662697723036864E-3</v>
      </c>
      <c r="JP39" s="500">
        <f t="shared" si="59"/>
        <v>2.4662697723036864E-3</v>
      </c>
      <c r="JQ39" s="500">
        <f t="shared" si="59"/>
        <v>2.4662697723036864E-3</v>
      </c>
      <c r="JR39" s="500">
        <f t="shared" si="59"/>
        <v>2.4662697723036864E-3</v>
      </c>
      <c r="JS39" s="500">
        <f>$E39</f>
        <v>0.03</v>
      </c>
      <c r="JT39" s="500">
        <f t="shared" si="60"/>
        <v>2.4662697723036864E-3</v>
      </c>
      <c r="JU39" s="500">
        <f t="shared" si="60"/>
        <v>2.4662697723036864E-3</v>
      </c>
      <c r="JV39" s="500">
        <f t="shared" si="60"/>
        <v>2.4662697723036864E-3</v>
      </c>
      <c r="JW39" s="500">
        <f t="shared" si="60"/>
        <v>2.4662697723036864E-3</v>
      </c>
      <c r="JX39" s="500">
        <f t="shared" si="60"/>
        <v>2.4662697723036864E-3</v>
      </c>
      <c r="JY39" s="500">
        <f t="shared" si="60"/>
        <v>2.4662697723036864E-3</v>
      </c>
      <c r="JZ39" s="500">
        <f t="shared" si="60"/>
        <v>2.4662697723036864E-3</v>
      </c>
      <c r="KA39" s="500">
        <f t="shared" si="60"/>
        <v>2.4662697723036864E-3</v>
      </c>
      <c r="KB39" s="500">
        <f t="shared" si="60"/>
        <v>2.4662697723036864E-3</v>
      </c>
      <c r="KC39" s="500">
        <f t="shared" si="60"/>
        <v>2.4662697723036864E-3</v>
      </c>
      <c r="KD39" s="500">
        <f t="shared" si="60"/>
        <v>2.4662697723036864E-3</v>
      </c>
      <c r="KE39" s="500">
        <f t="shared" si="60"/>
        <v>2.4662697723036864E-3</v>
      </c>
      <c r="KF39" s="500">
        <f>$E39</f>
        <v>0.03</v>
      </c>
      <c r="KG39" s="500">
        <f t="shared" si="61"/>
        <v>2.4662697723036864E-3</v>
      </c>
      <c r="KH39" s="500">
        <f t="shared" si="61"/>
        <v>2.4662697723036864E-3</v>
      </c>
      <c r="KI39" s="500">
        <f t="shared" si="61"/>
        <v>2.4662697723036864E-3</v>
      </c>
      <c r="KJ39" s="500">
        <f t="shared" si="61"/>
        <v>2.4662697723036864E-3</v>
      </c>
      <c r="KK39" s="500">
        <f t="shared" si="61"/>
        <v>2.4662697723036864E-3</v>
      </c>
      <c r="KL39" s="500">
        <f t="shared" si="61"/>
        <v>2.4662697723036864E-3</v>
      </c>
      <c r="KM39" s="500">
        <f t="shared" si="61"/>
        <v>2.4662697723036864E-3</v>
      </c>
      <c r="KN39" s="500">
        <f t="shared" si="61"/>
        <v>2.4662697723036864E-3</v>
      </c>
      <c r="KO39" s="500">
        <f t="shared" si="61"/>
        <v>2.4662697723036864E-3</v>
      </c>
      <c r="KP39" s="500">
        <f t="shared" si="61"/>
        <v>2.4662697723036864E-3</v>
      </c>
      <c r="KQ39" s="500">
        <f t="shared" si="61"/>
        <v>2.4662697723036864E-3</v>
      </c>
      <c r="KR39" s="500">
        <f t="shared" si="61"/>
        <v>2.4662697723036864E-3</v>
      </c>
      <c r="KS39" s="500">
        <f>$E39</f>
        <v>0.03</v>
      </c>
      <c r="KT39" s="500">
        <f t="shared" si="62"/>
        <v>2.4662697723036864E-3</v>
      </c>
      <c r="KU39" s="500">
        <f t="shared" si="62"/>
        <v>2.4662697723036864E-3</v>
      </c>
      <c r="KV39" s="500">
        <f t="shared" si="62"/>
        <v>2.4662697723036864E-3</v>
      </c>
      <c r="KW39" s="500">
        <f t="shared" si="62"/>
        <v>2.4662697723036864E-3</v>
      </c>
      <c r="KX39" s="500">
        <f t="shared" si="62"/>
        <v>2.4662697723036864E-3</v>
      </c>
      <c r="KY39" s="500">
        <f t="shared" si="62"/>
        <v>2.4662697723036864E-3</v>
      </c>
      <c r="KZ39" s="500">
        <f t="shared" si="62"/>
        <v>2.4662697723036864E-3</v>
      </c>
      <c r="LA39" s="500">
        <f t="shared" si="62"/>
        <v>2.4662697723036864E-3</v>
      </c>
      <c r="LB39" s="500">
        <f t="shared" si="62"/>
        <v>2.4662697723036864E-3</v>
      </c>
      <c r="LC39" s="500">
        <f t="shared" si="62"/>
        <v>2.4662697723036864E-3</v>
      </c>
      <c r="LD39" s="500">
        <f t="shared" si="62"/>
        <v>2.4662697723036864E-3</v>
      </c>
      <c r="LE39" s="500">
        <f t="shared" si="62"/>
        <v>2.4662697723036864E-3</v>
      </c>
      <c r="LF39" s="500">
        <f>$E39</f>
        <v>0.03</v>
      </c>
      <c r="LG39" s="500">
        <f t="shared" si="63"/>
        <v>2.4662697723036864E-3</v>
      </c>
      <c r="LH39" s="500">
        <f t="shared" si="63"/>
        <v>2.4662697723036864E-3</v>
      </c>
      <c r="LI39" s="500">
        <f t="shared" si="63"/>
        <v>2.4662697723036864E-3</v>
      </c>
      <c r="LJ39" s="500">
        <f t="shared" si="63"/>
        <v>2.4662697723036864E-3</v>
      </c>
      <c r="LK39" s="500">
        <f t="shared" si="63"/>
        <v>2.4662697723036864E-3</v>
      </c>
      <c r="LL39" s="500">
        <f t="shared" si="63"/>
        <v>2.4662697723036864E-3</v>
      </c>
      <c r="LM39" s="500">
        <f t="shared" si="63"/>
        <v>2.4662697723036864E-3</v>
      </c>
      <c r="LN39" s="500">
        <f t="shared" si="63"/>
        <v>2.4662697723036864E-3</v>
      </c>
      <c r="LO39" s="500">
        <f t="shared" si="63"/>
        <v>2.4662697723036864E-3</v>
      </c>
      <c r="LP39" s="500">
        <f t="shared" si="63"/>
        <v>2.4662697723036864E-3</v>
      </c>
      <c r="LQ39" s="500">
        <f t="shared" si="63"/>
        <v>2.4662697723036864E-3</v>
      </c>
      <c r="LR39" s="500">
        <f t="shared" si="63"/>
        <v>2.4662697723036864E-3</v>
      </c>
      <c r="LS39" s="500">
        <f>$E39</f>
        <v>0.03</v>
      </c>
      <c r="LT39" s="500">
        <f t="shared" si="64"/>
        <v>2.4662697723036864E-3</v>
      </c>
      <c r="LU39" s="500">
        <f t="shared" si="64"/>
        <v>2.4662697723036864E-3</v>
      </c>
      <c r="LV39" s="500">
        <f t="shared" si="64"/>
        <v>2.4662697723036864E-3</v>
      </c>
      <c r="LW39" s="500">
        <f t="shared" si="64"/>
        <v>2.4662697723036864E-3</v>
      </c>
      <c r="LX39" s="500">
        <f t="shared" si="64"/>
        <v>2.4662697723036864E-3</v>
      </c>
      <c r="LY39" s="500">
        <f t="shared" si="64"/>
        <v>2.4662697723036864E-3</v>
      </c>
      <c r="LZ39" s="500">
        <f t="shared" si="64"/>
        <v>2.4662697723036864E-3</v>
      </c>
      <c r="MA39" s="500">
        <f t="shared" si="64"/>
        <v>2.4662697723036864E-3</v>
      </c>
      <c r="MB39" s="500">
        <f t="shared" si="64"/>
        <v>2.4662697723036864E-3</v>
      </c>
      <c r="MC39" s="500">
        <f t="shared" si="64"/>
        <v>2.4662697723036864E-3</v>
      </c>
      <c r="MD39" s="500">
        <f t="shared" si="64"/>
        <v>2.4662697723036864E-3</v>
      </c>
      <c r="ME39" s="500">
        <f t="shared" si="64"/>
        <v>2.4662697723036864E-3</v>
      </c>
      <c r="MF39" s="500">
        <f>$E39</f>
        <v>0.03</v>
      </c>
      <c r="MG39" s="500">
        <f t="shared" si="65"/>
        <v>2.4662697723036864E-3</v>
      </c>
      <c r="MH39" s="500">
        <f t="shared" si="65"/>
        <v>2.4662697723036864E-3</v>
      </c>
      <c r="MI39" s="500">
        <f t="shared" si="65"/>
        <v>2.4662697723036864E-3</v>
      </c>
      <c r="MJ39" s="500">
        <f t="shared" si="65"/>
        <v>2.4662697723036864E-3</v>
      </c>
      <c r="MK39" s="500">
        <f t="shared" si="65"/>
        <v>2.4662697723036864E-3</v>
      </c>
      <c r="ML39" s="500">
        <f t="shared" si="65"/>
        <v>2.4662697723036864E-3</v>
      </c>
      <c r="MM39" s="500">
        <f t="shared" si="65"/>
        <v>2.4662697723036864E-3</v>
      </c>
      <c r="MN39" s="500">
        <f t="shared" si="65"/>
        <v>2.4662697723036864E-3</v>
      </c>
      <c r="MO39" s="500">
        <f t="shared" si="65"/>
        <v>2.4662697723036864E-3</v>
      </c>
      <c r="MP39" s="500">
        <f t="shared" si="65"/>
        <v>2.4662697723036864E-3</v>
      </c>
      <c r="MQ39" s="500">
        <f t="shared" si="65"/>
        <v>2.4662697723036864E-3</v>
      </c>
      <c r="MR39" s="500">
        <f t="shared" si="65"/>
        <v>2.4662697723036864E-3</v>
      </c>
      <c r="MS39" s="500">
        <f>$E39</f>
        <v>0.03</v>
      </c>
      <c r="MT39" s="500">
        <f t="shared" si="66"/>
        <v>2.4662697723036864E-3</v>
      </c>
      <c r="MU39" s="500">
        <f t="shared" si="66"/>
        <v>2.4662697723036864E-3</v>
      </c>
      <c r="MV39" s="500">
        <f t="shared" si="66"/>
        <v>2.4662697723036864E-3</v>
      </c>
      <c r="MW39" s="500">
        <f t="shared" si="66"/>
        <v>2.4662697723036864E-3</v>
      </c>
      <c r="MX39" s="500">
        <f t="shared" si="66"/>
        <v>2.4662697723036864E-3</v>
      </c>
      <c r="MY39" s="500">
        <f t="shared" si="66"/>
        <v>2.4662697723036864E-3</v>
      </c>
      <c r="MZ39" s="500">
        <f t="shared" si="66"/>
        <v>2.4662697723036864E-3</v>
      </c>
      <c r="NA39" s="500">
        <f t="shared" si="66"/>
        <v>2.4662697723036864E-3</v>
      </c>
      <c r="NB39" s="500">
        <f t="shared" si="66"/>
        <v>2.4662697723036864E-3</v>
      </c>
      <c r="NC39" s="500">
        <f t="shared" si="66"/>
        <v>2.4662697723036864E-3</v>
      </c>
      <c r="ND39" s="500">
        <f t="shared" si="66"/>
        <v>2.4662697723036864E-3</v>
      </c>
      <c r="NE39" s="500">
        <f t="shared" si="66"/>
        <v>2.4662697723036864E-3</v>
      </c>
      <c r="NF39" s="500">
        <f>$E39</f>
        <v>0.03</v>
      </c>
      <c r="NG39" s="500">
        <f t="shared" si="67"/>
        <v>2.4662697723036864E-3</v>
      </c>
      <c r="NH39" s="500">
        <f t="shared" si="67"/>
        <v>2.4662697723036864E-3</v>
      </c>
      <c r="NI39" s="500">
        <f t="shared" si="67"/>
        <v>2.4662697723036864E-3</v>
      </c>
      <c r="NJ39" s="500">
        <f t="shared" si="67"/>
        <v>2.4662697723036864E-3</v>
      </c>
      <c r="NK39" s="500">
        <f t="shared" si="67"/>
        <v>2.4662697723036864E-3</v>
      </c>
      <c r="NL39" s="500">
        <f t="shared" si="67"/>
        <v>2.4662697723036864E-3</v>
      </c>
      <c r="NM39" s="500">
        <f t="shared" si="67"/>
        <v>2.4662697723036864E-3</v>
      </c>
      <c r="NN39" s="500">
        <f t="shared" si="67"/>
        <v>2.4662697723036864E-3</v>
      </c>
      <c r="NO39" s="500">
        <f t="shared" si="67"/>
        <v>2.4662697723036864E-3</v>
      </c>
      <c r="NP39" s="500">
        <f t="shared" si="67"/>
        <v>2.4662697723036864E-3</v>
      </c>
      <c r="NQ39" s="500">
        <f t="shared" si="67"/>
        <v>2.4662697723036864E-3</v>
      </c>
      <c r="NR39" s="500">
        <f t="shared" si="67"/>
        <v>2.4662697723036864E-3</v>
      </c>
      <c r="NS39" s="500">
        <f>$E39</f>
        <v>0.03</v>
      </c>
      <c r="NT39" s="500">
        <f t="shared" si="68"/>
        <v>2.4662697723036864E-3</v>
      </c>
      <c r="NU39" s="500">
        <f t="shared" si="68"/>
        <v>2.4662697723036864E-3</v>
      </c>
      <c r="NV39" s="500">
        <f t="shared" si="68"/>
        <v>2.4662697723036864E-3</v>
      </c>
      <c r="NW39" s="500">
        <f t="shared" si="68"/>
        <v>2.4662697723036864E-3</v>
      </c>
      <c r="NX39" s="500">
        <f t="shared" si="68"/>
        <v>2.4662697723036864E-3</v>
      </c>
      <c r="NY39" s="500">
        <f t="shared" si="68"/>
        <v>2.4662697723036864E-3</v>
      </c>
      <c r="NZ39" s="500">
        <f t="shared" si="68"/>
        <v>2.4662697723036864E-3</v>
      </c>
      <c r="OA39" s="500">
        <f t="shared" si="68"/>
        <v>2.4662697723036864E-3</v>
      </c>
      <c r="OB39" s="500">
        <f t="shared" si="68"/>
        <v>2.4662697723036864E-3</v>
      </c>
      <c r="OC39" s="500">
        <f t="shared" si="68"/>
        <v>2.4662697723036864E-3</v>
      </c>
      <c r="OD39" s="500">
        <f t="shared" si="68"/>
        <v>2.4662697723036864E-3</v>
      </c>
      <c r="OE39" s="500">
        <f t="shared" si="68"/>
        <v>2.4662697723036864E-3</v>
      </c>
      <c r="OF39" s="500">
        <f>$E39</f>
        <v>0.03</v>
      </c>
      <c r="OG39" s="500">
        <f t="shared" si="69"/>
        <v>2.4662697723036864E-3</v>
      </c>
      <c r="OH39" s="500">
        <f t="shared" si="69"/>
        <v>2.4662697723036864E-3</v>
      </c>
      <c r="OI39" s="500">
        <f t="shared" si="69"/>
        <v>2.4662697723036864E-3</v>
      </c>
      <c r="OJ39" s="500">
        <f t="shared" si="69"/>
        <v>2.4662697723036864E-3</v>
      </c>
      <c r="OK39" s="500">
        <f t="shared" si="69"/>
        <v>2.4662697723036864E-3</v>
      </c>
      <c r="OL39" s="500">
        <f t="shared" si="69"/>
        <v>2.4662697723036864E-3</v>
      </c>
      <c r="OM39" s="500">
        <f t="shared" si="69"/>
        <v>2.4662697723036864E-3</v>
      </c>
      <c r="ON39" s="500">
        <f t="shared" si="69"/>
        <v>2.4662697723036864E-3</v>
      </c>
      <c r="OO39" s="500">
        <f t="shared" si="69"/>
        <v>2.4662697723036864E-3</v>
      </c>
      <c r="OP39" s="500">
        <f t="shared" si="69"/>
        <v>2.4662697723036864E-3</v>
      </c>
      <c r="OQ39" s="500">
        <f t="shared" si="69"/>
        <v>2.4662697723036864E-3</v>
      </c>
      <c r="OR39" s="500">
        <f t="shared" si="69"/>
        <v>2.4662697723036864E-3</v>
      </c>
      <c r="OS39" s="500">
        <f>$E39</f>
        <v>0.03</v>
      </c>
      <c r="OT39" s="500">
        <f t="shared" si="70"/>
        <v>2.4662697723036864E-3</v>
      </c>
      <c r="OU39" s="500">
        <f t="shared" si="70"/>
        <v>2.4662697723036864E-3</v>
      </c>
      <c r="OV39" s="500">
        <f t="shared" si="70"/>
        <v>2.4662697723036864E-3</v>
      </c>
      <c r="OW39" s="500">
        <f t="shared" si="70"/>
        <v>2.4662697723036864E-3</v>
      </c>
      <c r="OX39" s="500">
        <f t="shared" si="70"/>
        <v>2.4662697723036864E-3</v>
      </c>
      <c r="OY39" s="500">
        <f t="shared" si="70"/>
        <v>2.4662697723036864E-3</v>
      </c>
      <c r="OZ39" s="500">
        <f t="shared" si="70"/>
        <v>2.4662697723036864E-3</v>
      </c>
      <c r="PA39" s="500">
        <f t="shared" si="70"/>
        <v>2.4662697723036864E-3</v>
      </c>
      <c r="PB39" s="500">
        <f t="shared" si="70"/>
        <v>2.4662697723036864E-3</v>
      </c>
      <c r="PC39" s="500">
        <f t="shared" si="70"/>
        <v>2.4662697723036864E-3</v>
      </c>
      <c r="PD39" s="500">
        <f t="shared" si="70"/>
        <v>2.4662697723036864E-3</v>
      </c>
      <c r="PE39" s="500">
        <f t="shared" si="70"/>
        <v>2.4662697723036864E-3</v>
      </c>
      <c r="PF39" s="500">
        <f>$E39</f>
        <v>0.03</v>
      </c>
      <c r="PG39" s="500">
        <f t="shared" si="71"/>
        <v>2.4662697723036864E-3</v>
      </c>
      <c r="PH39" s="500">
        <f t="shared" si="71"/>
        <v>2.4662697723036864E-3</v>
      </c>
      <c r="PI39" s="500">
        <f t="shared" si="71"/>
        <v>2.4662697723036864E-3</v>
      </c>
      <c r="PJ39" s="500">
        <f t="shared" si="71"/>
        <v>2.4662697723036864E-3</v>
      </c>
      <c r="PK39" s="500">
        <f t="shared" si="71"/>
        <v>2.4662697723036864E-3</v>
      </c>
      <c r="PL39" s="500">
        <f t="shared" si="71"/>
        <v>2.4662697723036864E-3</v>
      </c>
      <c r="PM39" s="500">
        <f t="shared" si="71"/>
        <v>2.4662697723036864E-3</v>
      </c>
      <c r="PN39" s="500">
        <f t="shared" si="71"/>
        <v>2.4662697723036864E-3</v>
      </c>
      <c r="PO39" s="500">
        <f t="shared" si="71"/>
        <v>2.4662697723036864E-3</v>
      </c>
      <c r="PP39" s="500">
        <f t="shared" si="71"/>
        <v>2.4662697723036864E-3</v>
      </c>
      <c r="PQ39" s="500">
        <f t="shared" si="71"/>
        <v>2.4662697723036864E-3</v>
      </c>
      <c r="PR39" s="500">
        <f t="shared" si="71"/>
        <v>2.4662697723036864E-3</v>
      </c>
      <c r="PS39" s="500">
        <f>$E39</f>
        <v>0.03</v>
      </c>
      <c r="PT39" s="500">
        <f t="shared" si="72"/>
        <v>2.4662697723036864E-3</v>
      </c>
      <c r="PU39" s="500">
        <f t="shared" si="72"/>
        <v>2.4662697723036864E-3</v>
      </c>
      <c r="PV39" s="500">
        <f t="shared" si="72"/>
        <v>2.4662697723036864E-3</v>
      </c>
      <c r="PW39" s="500">
        <f t="shared" si="72"/>
        <v>2.4662697723036864E-3</v>
      </c>
      <c r="PX39" s="500">
        <f t="shared" si="72"/>
        <v>2.4662697723036864E-3</v>
      </c>
      <c r="PY39" s="500">
        <f t="shared" si="72"/>
        <v>2.4662697723036864E-3</v>
      </c>
      <c r="PZ39" s="500">
        <f t="shared" si="72"/>
        <v>2.4662697723036864E-3</v>
      </c>
      <c r="QA39" s="500">
        <f t="shared" si="72"/>
        <v>2.4662697723036864E-3</v>
      </c>
      <c r="QB39" s="500">
        <f t="shared" si="72"/>
        <v>2.4662697723036864E-3</v>
      </c>
      <c r="QC39" s="500">
        <f t="shared" si="72"/>
        <v>2.4662697723036864E-3</v>
      </c>
      <c r="QD39" s="500">
        <f t="shared" si="72"/>
        <v>2.4662697723036864E-3</v>
      </c>
      <c r="QE39" s="500">
        <f t="shared" si="72"/>
        <v>2.4662697723036864E-3</v>
      </c>
      <c r="QF39" s="500">
        <f>$E39</f>
        <v>0.03</v>
      </c>
      <c r="QG39" s="500">
        <f t="shared" si="73"/>
        <v>2.4662697723036864E-3</v>
      </c>
      <c r="QH39" s="500">
        <f t="shared" si="73"/>
        <v>2.4662697723036864E-3</v>
      </c>
      <c r="QI39" s="500">
        <f t="shared" si="73"/>
        <v>2.4662697723036864E-3</v>
      </c>
      <c r="QJ39" s="500">
        <f t="shared" si="73"/>
        <v>2.4662697723036864E-3</v>
      </c>
      <c r="QK39" s="500">
        <f t="shared" si="73"/>
        <v>2.4662697723036864E-3</v>
      </c>
      <c r="QL39" s="500">
        <f t="shared" si="73"/>
        <v>2.4662697723036864E-3</v>
      </c>
      <c r="QM39" s="500">
        <f t="shared" si="73"/>
        <v>2.4662697723036864E-3</v>
      </c>
      <c r="QN39" s="500">
        <f t="shared" si="73"/>
        <v>2.4662697723036864E-3</v>
      </c>
      <c r="QO39" s="500">
        <f t="shared" si="73"/>
        <v>2.4662697723036864E-3</v>
      </c>
      <c r="QP39" s="500">
        <f t="shared" si="73"/>
        <v>2.4662697723036864E-3</v>
      </c>
      <c r="QQ39" s="500">
        <f t="shared" si="73"/>
        <v>2.4662697723036864E-3</v>
      </c>
      <c r="QR39" s="500">
        <f t="shared" si="73"/>
        <v>2.4662697723036864E-3</v>
      </c>
      <c r="QS39" s="500">
        <f>$E39</f>
        <v>0.03</v>
      </c>
      <c r="QT39" s="500">
        <f t="shared" si="74"/>
        <v>2.4662697723036864E-3</v>
      </c>
      <c r="QU39" s="500">
        <f t="shared" si="74"/>
        <v>2.4662697723036864E-3</v>
      </c>
      <c r="QV39" s="500">
        <f t="shared" si="74"/>
        <v>2.4662697723036864E-3</v>
      </c>
      <c r="QW39" s="500">
        <f t="shared" si="74"/>
        <v>2.4662697723036864E-3</v>
      </c>
      <c r="QX39" s="500">
        <f t="shared" si="74"/>
        <v>2.4662697723036864E-3</v>
      </c>
      <c r="QY39" s="500">
        <f t="shared" si="74"/>
        <v>2.4662697723036864E-3</v>
      </c>
      <c r="QZ39" s="500">
        <f t="shared" si="74"/>
        <v>2.4662697723036864E-3</v>
      </c>
      <c r="RA39" s="500">
        <f t="shared" si="74"/>
        <v>2.4662697723036864E-3</v>
      </c>
      <c r="RB39" s="500">
        <f t="shared" si="74"/>
        <v>2.4662697723036864E-3</v>
      </c>
      <c r="RC39" s="500">
        <f t="shared" si="74"/>
        <v>2.4662697723036864E-3</v>
      </c>
      <c r="RD39" s="500">
        <f t="shared" si="74"/>
        <v>2.4662697723036864E-3</v>
      </c>
      <c r="RE39" s="500">
        <f t="shared" si="74"/>
        <v>2.4662697723036864E-3</v>
      </c>
      <c r="RF39" s="500">
        <f>$E39</f>
        <v>0.03</v>
      </c>
    </row>
    <row r="40" spans="1:474" ht="12.75" customHeight="1">
      <c r="A40" s="202"/>
      <c r="B40" s="95" t="s">
        <v>528</v>
      </c>
      <c r="C40" s="202"/>
      <c r="D40" s="202"/>
      <c r="E40" s="202"/>
      <c r="F40" s="202"/>
      <c r="G40" s="500">
        <f t="shared" ref="G40:BR40" si="75">G38+G39</f>
        <v>6.9855615786782455E-3</v>
      </c>
      <c r="H40" s="500">
        <f t="shared" si="75"/>
        <v>6.9855615786782455E-3</v>
      </c>
      <c r="I40" s="500">
        <f t="shared" si="75"/>
        <v>6.9855615786782455E-3</v>
      </c>
      <c r="J40" s="500">
        <f t="shared" si="75"/>
        <v>6.9855615786782455E-3</v>
      </c>
      <c r="K40" s="500">
        <f t="shared" si="75"/>
        <v>6.9855615786782455E-3</v>
      </c>
      <c r="L40" s="500">
        <f t="shared" si="75"/>
        <v>6.9855615786782455E-3</v>
      </c>
      <c r="M40" s="500">
        <f t="shared" si="75"/>
        <v>6.9855615786782455E-3</v>
      </c>
      <c r="N40" s="500">
        <f t="shared" si="75"/>
        <v>6.9855615786782455E-3</v>
      </c>
      <c r="O40" s="500">
        <f t="shared" si="75"/>
        <v>6.9855615786782455E-3</v>
      </c>
      <c r="P40" s="500">
        <f t="shared" si="75"/>
        <v>6.9855615786782455E-3</v>
      </c>
      <c r="Q40" s="500">
        <f t="shared" si="75"/>
        <v>6.9855615786782455E-3</v>
      </c>
      <c r="R40" s="500">
        <f t="shared" si="75"/>
        <v>6.9855615786782455E-3</v>
      </c>
      <c r="S40" s="500">
        <f t="shared" si="75"/>
        <v>8.5599999999999996E-2</v>
      </c>
      <c r="T40" s="500">
        <f t="shared" si="75"/>
        <v>6.9855615786782455E-3</v>
      </c>
      <c r="U40" s="500">
        <f t="shared" si="75"/>
        <v>6.9855615786782455E-3</v>
      </c>
      <c r="V40" s="500">
        <f t="shared" si="75"/>
        <v>6.9855615786782455E-3</v>
      </c>
      <c r="W40" s="500">
        <f t="shared" si="75"/>
        <v>6.9855615786782455E-3</v>
      </c>
      <c r="X40" s="500">
        <f t="shared" si="75"/>
        <v>6.9855615786782455E-3</v>
      </c>
      <c r="Y40" s="500">
        <f t="shared" si="75"/>
        <v>6.9855615786782455E-3</v>
      </c>
      <c r="Z40" s="500">
        <f t="shared" si="75"/>
        <v>6.9855615786782455E-3</v>
      </c>
      <c r="AA40" s="500">
        <f t="shared" si="75"/>
        <v>6.9855615786782455E-3</v>
      </c>
      <c r="AB40" s="500">
        <f t="shared" si="75"/>
        <v>6.9855615786782455E-3</v>
      </c>
      <c r="AC40" s="500">
        <f t="shared" si="75"/>
        <v>6.9855615786782455E-3</v>
      </c>
      <c r="AD40" s="500">
        <f t="shared" si="75"/>
        <v>6.9855615786782455E-3</v>
      </c>
      <c r="AE40" s="500">
        <f t="shared" si="75"/>
        <v>6.9855615786782455E-3</v>
      </c>
      <c r="AF40" s="500">
        <f t="shared" si="75"/>
        <v>8.5599999999999996E-2</v>
      </c>
      <c r="AG40" s="500">
        <f t="shared" si="75"/>
        <v>6.9855615786782455E-3</v>
      </c>
      <c r="AH40" s="500">
        <f t="shared" si="75"/>
        <v>6.9855615786782455E-3</v>
      </c>
      <c r="AI40" s="500">
        <f t="shared" si="75"/>
        <v>6.9855615786782455E-3</v>
      </c>
      <c r="AJ40" s="500">
        <f t="shared" si="75"/>
        <v>6.9855615786782455E-3</v>
      </c>
      <c r="AK40" s="500">
        <f t="shared" si="75"/>
        <v>6.9855615786782455E-3</v>
      </c>
      <c r="AL40" s="500">
        <f t="shared" si="75"/>
        <v>6.9855615786782455E-3</v>
      </c>
      <c r="AM40" s="500">
        <f t="shared" si="75"/>
        <v>6.9855615786782455E-3</v>
      </c>
      <c r="AN40" s="500">
        <f t="shared" si="75"/>
        <v>6.9855615786782455E-3</v>
      </c>
      <c r="AO40" s="500">
        <f t="shared" si="75"/>
        <v>6.9855615786782455E-3</v>
      </c>
      <c r="AP40" s="500">
        <f t="shared" si="75"/>
        <v>6.9855615786782455E-3</v>
      </c>
      <c r="AQ40" s="500">
        <f t="shared" si="75"/>
        <v>6.9855615786782455E-3</v>
      </c>
      <c r="AR40" s="500">
        <f t="shared" si="75"/>
        <v>6.9855615786782455E-3</v>
      </c>
      <c r="AS40" s="500">
        <f t="shared" si="75"/>
        <v>8.5599999999999982E-2</v>
      </c>
      <c r="AT40" s="500">
        <f t="shared" si="75"/>
        <v>6.9855615786782455E-3</v>
      </c>
      <c r="AU40" s="500">
        <f t="shared" si="75"/>
        <v>6.9855615786782455E-3</v>
      </c>
      <c r="AV40" s="500">
        <f t="shared" si="75"/>
        <v>6.9855615786782455E-3</v>
      </c>
      <c r="AW40" s="500">
        <f t="shared" si="75"/>
        <v>6.9855615786782455E-3</v>
      </c>
      <c r="AX40" s="500">
        <f t="shared" si="75"/>
        <v>6.9855615786782455E-3</v>
      </c>
      <c r="AY40" s="500">
        <f t="shared" si="75"/>
        <v>6.9855615786782455E-3</v>
      </c>
      <c r="AZ40" s="500">
        <f t="shared" si="75"/>
        <v>6.9855615786782455E-3</v>
      </c>
      <c r="BA40" s="500">
        <f t="shared" si="75"/>
        <v>6.9855615786782455E-3</v>
      </c>
      <c r="BB40" s="500">
        <f t="shared" si="75"/>
        <v>6.9855615786782455E-3</v>
      </c>
      <c r="BC40" s="500">
        <f t="shared" si="75"/>
        <v>6.9855615786782455E-3</v>
      </c>
      <c r="BD40" s="500">
        <f t="shared" si="75"/>
        <v>6.9855615786782455E-3</v>
      </c>
      <c r="BE40" s="500">
        <f t="shared" si="75"/>
        <v>6.9855615786782455E-3</v>
      </c>
      <c r="BF40" s="500">
        <f t="shared" si="75"/>
        <v>8.5599999999999996E-2</v>
      </c>
      <c r="BG40" s="500">
        <f t="shared" si="75"/>
        <v>6.9855615786782455E-3</v>
      </c>
      <c r="BH40" s="500">
        <f t="shared" si="75"/>
        <v>6.9855615786782455E-3</v>
      </c>
      <c r="BI40" s="500">
        <f t="shared" si="75"/>
        <v>6.9855615786782455E-3</v>
      </c>
      <c r="BJ40" s="500">
        <f t="shared" si="75"/>
        <v>6.9855615786782455E-3</v>
      </c>
      <c r="BK40" s="500">
        <f t="shared" si="75"/>
        <v>6.9855615786782455E-3</v>
      </c>
      <c r="BL40" s="500">
        <f t="shared" si="75"/>
        <v>6.9855615786782455E-3</v>
      </c>
      <c r="BM40" s="500">
        <f t="shared" si="75"/>
        <v>6.9855615786782455E-3</v>
      </c>
      <c r="BN40" s="500">
        <f t="shared" si="75"/>
        <v>6.9855615786782455E-3</v>
      </c>
      <c r="BO40" s="500">
        <f t="shared" si="75"/>
        <v>6.9855615786782455E-3</v>
      </c>
      <c r="BP40" s="500">
        <f t="shared" si="75"/>
        <v>6.9855615786782455E-3</v>
      </c>
      <c r="BQ40" s="500">
        <f t="shared" si="75"/>
        <v>6.9855615786782455E-3</v>
      </c>
      <c r="BR40" s="500">
        <f t="shared" si="75"/>
        <v>6.9855615786782455E-3</v>
      </c>
      <c r="BS40" s="500">
        <f t="shared" ref="BS40:ED40" si="76">BS38+BS39</f>
        <v>8.5599999999999996E-2</v>
      </c>
      <c r="BT40" s="500">
        <f t="shared" si="76"/>
        <v>6.9855615786782455E-3</v>
      </c>
      <c r="BU40" s="500">
        <f t="shared" si="76"/>
        <v>6.9855615786782455E-3</v>
      </c>
      <c r="BV40" s="500">
        <f t="shared" si="76"/>
        <v>6.9855615786782455E-3</v>
      </c>
      <c r="BW40" s="500">
        <f t="shared" si="76"/>
        <v>6.9855615786782455E-3</v>
      </c>
      <c r="BX40" s="500">
        <f t="shared" si="76"/>
        <v>6.9855615786782455E-3</v>
      </c>
      <c r="BY40" s="500">
        <f t="shared" si="76"/>
        <v>6.9855615786782455E-3</v>
      </c>
      <c r="BZ40" s="500">
        <f t="shared" si="76"/>
        <v>6.9855615786782455E-3</v>
      </c>
      <c r="CA40" s="500">
        <f t="shared" si="76"/>
        <v>6.9855615786782455E-3</v>
      </c>
      <c r="CB40" s="500">
        <f t="shared" si="76"/>
        <v>6.9855615786782455E-3</v>
      </c>
      <c r="CC40" s="500">
        <f t="shared" si="76"/>
        <v>6.9855615786782455E-3</v>
      </c>
      <c r="CD40" s="500">
        <f t="shared" si="76"/>
        <v>6.9855615786782455E-3</v>
      </c>
      <c r="CE40" s="500">
        <f t="shared" si="76"/>
        <v>6.9855615786782455E-3</v>
      </c>
      <c r="CF40" s="500">
        <f t="shared" si="76"/>
        <v>8.5599999999999996E-2</v>
      </c>
      <c r="CG40" s="500">
        <f t="shared" si="76"/>
        <v>6.9855615786782455E-3</v>
      </c>
      <c r="CH40" s="500">
        <f t="shared" si="76"/>
        <v>6.9855615786782455E-3</v>
      </c>
      <c r="CI40" s="500">
        <f t="shared" si="76"/>
        <v>6.9855615786782455E-3</v>
      </c>
      <c r="CJ40" s="500">
        <f t="shared" si="76"/>
        <v>6.9855615786782455E-3</v>
      </c>
      <c r="CK40" s="500">
        <f t="shared" si="76"/>
        <v>6.9855615786782455E-3</v>
      </c>
      <c r="CL40" s="500">
        <f t="shared" si="76"/>
        <v>6.9855615786782455E-3</v>
      </c>
      <c r="CM40" s="500">
        <f t="shared" si="76"/>
        <v>6.9855615786782455E-3</v>
      </c>
      <c r="CN40" s="500">
        <f t="shared" si="76"/>
        <v>6.9855615786782455E-3</v>
      </c>
      <c r="CO40" s="500">
        <f t="shared" si="76"/>
        <v>6.9855615786782455E-3</v>
      </c>
      <c r="CP40" s="500">
        <f t="shared" si="76"/>
        <v>6.9855615786782455E-3</v>
      </c>
      <c r="CQ40" s="500">
        <f t="shared" si="76"/>
        <v>6.9855615786782455E-3</v>
      </c>
      <c r="CR40" s="500">
        <f t="shared" si="76"/>
        <v>6.9855615786782455E-3</v>
      </c>
      <c r="CS40" s="500">
        <f t="shared" si="76"/>
        <v>8.5599999999999996E-2</v>
      </c>
      <c r="CT40" s="500">
        <f t="shared" si="76"/>
        <v>6.9855615786782455E-3</v>
      </c>
      <c r="CU40" s="500">
        <f t="shared" si="76"/>
        <v>6.9855615786782455E-3</v>
      </c>
      <c r="CV40" s="500">
        <f t="shared" si="76"/>
        <v>6.9855615786782455E-3</v>
      </c>
      <c r="CW40" s="500">
        <f t="shared" si="76"/>
        <v>6.9855615786782455E-3</v>
      </c>
      <c r="CX40" s="500">
        <f t="shared" si="76"/>
        <v>6.9855615786782455E-3</v>
      </c>
      <c r="CY40" s="500">
        <f t="shared" si="76"/>
        <v>6.9855615786782455E-3</v>
      </c>
      <c r="CZ40" s="500">
        <f t="shared" si="76"/>
        <v>6.9855615786782455E-3</v>
      </c>
      <c r="DA40" s="500">
        <f t="shared" si="76"/>
        <v>6.9855615786782455E-3</v>
      </c>
      <c r="DB40" s="500">
        <f t="shared" si="76"/>
        <v>6.9855615786782455E-3</v>
      </c>
      <c r="DC40" s="500">
        <f t="shared" si="76"/>
        <v>6.9855615786782455E-3</v>
      </c>
      <c r="DD40" s="500">
        <f t="shared" si="76"/>
        <v>6.9855615786782455E-3</v>
      </c>
      <c r="DE40" s="500">
        <f t="shared" si="76"/>
        <v>6.9855615786782455E-3</v>
      </c>
      <c r="DF40" s="500">
        <f t="shared" si="76"/>
        <v>8.5599999999999996E-2</v>
      </c>
      <c r="DG40" s="500">
        <f t="shared" si="76"/>
        <v>6.9855615786782455E-3</v>
      </c>
      <c r="DH40" s="500">
        <f t="shared" si="76"/>
        <v>6.9855615786782455E-3</v>
      </c>
      <c r="DI40" s="500">
        <f t="shared" si="76"/>
        <v>6.9855615786782455E-3</v>
      </c>
      <c r="DJ40" s="500">
        <f t="shared" si="76"/>
        <v>6.9855615786782455E-3</v>
      </c>
      <c r="DK40" s="500">
        <f t="shared" si="76"/>
        <v>6.9855615786782455E-3</v>
      </c>
      <c r="DL40" s="500">
        <f t="shared" si="76"/>
        <v>6.9855615786782455E-3</v>
      </c>
      <c r="DM40" s="500">
        <f t="shared" si="76"/>
        <v>6.9855615786782455E-3</v>
      </c>
      <c r="DN40" s="500">
        <f t="shared" si="76"/>
        <v>6.9855615786782455E-3</v>
      </c>
      <c r="DO40" s="500">
        <f t="shared" si="76"/>
        <v>6.9855615786782455E-3</v>
      </c>
      <c r="DP40" s="500">
        <f t="shared" si="76"/>
        <v>6.9855615786782455E-3</v>
      </c>
      <c r="DQ40" s="500">
        <f t="shared" si="76"/>
        <v>6.9855615786782455E-3</v>
      </c>
      <c r="DR40" s="500">
        <f t="shared" si="76"/>
        <v>6.9855615786782455E-3</v>
      </c>
      <c r="DS40" s="500">
        <f t="shared" si="76"/>
        <v>8.5599999999999996E-2</v>
      </c>
      <c r="DT40" s="500">
        <f t="shared" si="76"/>
        <v>6.9855615786782455E-3</v>
      </c>
      <c r="DU40" s="500">
        <f t="shared" si="76"/>
        <v>6.9855615786782455E-3</v>
      </c>
      <c r="DV40" s="500">
        <f t="shared" si="76"/>
        <v>6.9855615786782455E-3</v>
      </c>
      <c r="DW40" s="500">
        <f t="shared" si="76"/>
        <v>6.9855615786782455E-3</v>
      </c>
      <c r="DX40" s="500">
        <f t="shared" si="76"/>
        <v>6.9855615786782455E-3</v>
      </c>
      <c r="DY40" s="500">
        <f t="shared" si="76"/>
        <v>6.9855615786782455E-3</v>
      </c>
      <c r="DZ40" s="500">
        <f t="shared" si="76"/>
        <v>6.9855615786782455E-3</v>
      </c>
      <c r="EA40" s="500">
        <f t="shared" si="76"/>
        <v>6.9855615786782455E-3</v>
      </c>
      <c r="EB40" s="500">
        <f t="shared" si="76"/>
        <v>6.9855615786782455E-3</v>
      </c>
      <c r="EC40" s="500">
        <f t="shared" si="76"/>
        <v>6.9855615786782455E-3</v>
      </c>
      <c r="ED40" s="500">
        <f t="shared" si="76"/>
        <v>6.9855615786782455E-3</v>
      </c>
      <c r="EE40" s="500">
        <f t="shared" ref="EE40:GP40" si="77">EE38+EE39</f>
        <v>6.9855615786782455E-3</v>
      </c>
      <c r="EF40" s="500">
        <f t="shared" si="77"/>
        <v>8.5599999999999996E-2</v>
      </c>
      <c r="EG40" s="500">
        <f t="shared" si="77"/>
        <v>6.9855615786782455E-3</v>
      </c>
      <c r="EH40" s="500">
        <f t="shared" si="77"/>
        <v>6.9855615786782455E-3</v>
      </c>
      <c r="EI40" s="500">
        <f t="shared" si="77"/>
        <v>6.9855615786782455E-3</v>
      </c>
      <c r="EJ40" s="500">
        <f t="shared" si="77"/>
        <v>6.9855615786782455E-3</v>
      </c>
      <c r="EK40" s="500">
        <f t="shared" si="77"/>
        <v>6.9855615786782455E-3</v>
      </c>
      <c r="EL40" s="500">
        <f t="shared" si="77"/>
        <v>6.9855615786782455E-3</v>
      </c>
      <c r="EM40" s="500">
        <f t="shared" si="77"/>
        <v>6.9855615786782455E-3</v>
      </c>
      <c r="EN40" s="500">
        <f t="shared" si="77"/>
        <v>6.9855615786782455E-3</v>
      </c>
      <c r="EO40" s="500">
        <f t="shared" si="77"/>
        <v>6.9855615786782455E-3</v>
      </c>
      <c r="EP40" s="500">
        <f t="shared" si="77"/>
        <v>6.9855615786782455E-3</v>
      </c>
      <c r="EQ40" s="500">
        <f t="shared" si="77"/>
        <v>6.9855615786782455E-3</v>
      </c>
      <c r="ER40" s="500">
        <f t="shared" si="77"/>
        <v>6.9855615786782455E-3</v>
      </c>
      <c r="ES40" s="500">
        <f t="shared" si="77"/>
        <v>8.5599999999999996E-2</v>
      </c>
      <c r="ET40" s="500">
        <f t="shared" si="77"/>
        <v>6.9855615786782455E-3</v>
      </c>
      <c r="EU40" s="500">
        <f t="shared" si="77"/>
        <v>6.9855615786782455E-3</v>
      </c>
      <c r="EV40" s="500">
        <f t="shared" si="77"/>
        <v>6.9855615786782455E-3</v>
      </c>
      <c r="EW40" s="500">
        <f t="shared" si="77"/>
        <v>6.9855615786782455E-3</v>
      </c>
      <c r="EX40" s="500">
        <f t="shared" si="77"/>
        <v>6.9855615786782455E-3</v>
      </c>
      <c r="EY40" s="500">
        <f t="shared" si="77"/>
        <v>6.9855615786782455E-3</v>
      </c>
      <c r="EZ40" s="500">
        <f t="shared" si="77"/>
        <v>6.9855615786782455E-3</v>
      </c>
      <c r="FA40" s="500">
        <f t="shared" si="77"/>
        <v>6.9855615786782455E-3</v>
      </c>
      <c r="FB40" s="500">
        <f t="shared" si="77"/>
        <v>6.9855615786782455E-3</v>
      </c>
      <c r="FC40" s="500">
        <f t="shared" si="77"/>
        <v>6.9855615786782455E-3</v>
      </c>
      <c r="FD40" s="500">
        <f t="shared" si="77"/>
        <v>6.9855615786782455E-3</v>
      </c>
      <c r="FE40" s="500">
        <f t="shared" si="77"/>
        <v>6.9855615786782455E-3</v>
      </c>
      <c r="FF40" s="500">
        <f t="shared" si="77"/>
        <v>8.5599999999999996E-2</v>
      </c>
      <c r="FG40" s="500">
        <f t="shared" si="77"/>
        <v>6.9855615786782455E-3</v>
      </c>
      <c r="FH40" s="500">
        <f t="shared" si="77"/>
        <v>6.9855615786782455E-3</v>
      </c>
      <c r="FI40" s="500">
        <f t="shared" si="77"/>
        <v>6.9855615786782455E-3</v>
      </c>
      <c r="FJ40" s="500">
        <f t="shared" si="77"/>
        <v>6.9855615786782455E-3</v>
      </c>
      <c r="FK40" s="500">
        <f t="shared" si="77"/>
        <v>6.9855615786782455E-3</v>
      </c>
      <c r="FL40" s="500">
        <f t="shared" si="77"/>
        <v>6.9855615786782455E-3</v>
      </c>
      <c r="FM40" s="500">
        <f t="shared" si="77"/>
        <v>6.9855615786782455E-3</v>
      </c>
      <c r="FN40" s="500">
        <f t="shared" si="77"/>
        <v>6.9855615786782455E-3</v>
      </c>
      <c r="FO40" s="500">
        <f t="shared" si="77"/>
        <v>6.9855615786782455E-3</v>
      </c>
      <c r="FP40" s="500">
        <f t="shared" si="77"/>
        <v>6.9855615786782455E-3</v>
      </c>
      <c r="FQ40" s="500">
        <f t="shared" si="77"/>
        <v>6.9855615786782455E-3</v>
      </c>
      <c r="FR40" s="500">
        <f t="shared" si="77"/>
        <v>6.9855615786782455E-3</v>
      </c>
      <c r="FS40" s="500">
        <f t="shared" si="77"/>
        <v>8.5599999999999996E-2</v>
      </c>
      <c r="FT40" s="500">
        <f t="shared" si="77"/>
        <v>6.9855615786782455E-3</v>
      </c>
      <c r="FU40" s="500">
        <f t="shared" si="77"/>
        <v>6.9855615786782455E-3</v>
      </c>
      <c r="FV40" s="500">
        <f t="shared" si="77"/>
        <v>6.9855615786782455E-3</v>
      </c>
      <c r="FW40" s="500">
        <f t="shared" si="77"/>
        <v>6.9855615786782455E-3</v>
      </c>
      <c r="FX40" s="500">
        <f t="shared" si="77"/>
        <v>6.9855615786782455E-3</v>
      </c>
      <c r="FY40" s="500">
        <f t="shared" si="77"/>
        <v>6.9855615786782455E-3</v>
      </c>
      <c r="FZ40" s="500">
        <f t="shared" si="77"/>
        <v>6.9855615786782455E-3</v>
      </c>
      <c r="GA40" s="500">
        <f t="shared" si="77"/>
        <v>6.9855615786782455E-3</v>
      </c>
      <c r="GB40" s="500">
        <f t="shared" si="77"/>
        <v>6.9855615786782455E-3</v>
      </c>
      <c r="GC40" s="500">
        <f t="shared" si="77"/>
        <v>6.9855615786782455E-3</v>
      </c>
      <c r="GD40" s="500">
        <f t="shared" si="77"/>
        <v>6.9855615786782455E-3</v>
      </c>
      <c r="GE40" s="500">
        <f t="shared" si="77"/>
        <v>6.9855615786782455E-3</v>
      </c>
      <c r="GF40" s="500">
        <f t="shared" si="77"/>
        <v>8.5599999999999996E-2</v>
      </c>
      <c r="GG40" s="500">
        <f t="shared" si="77"/>
        <v>6.9855615786782455E-3</v>
      </c>
      <c r="GH40" s="500">
        <f t="shared" si="77"/>
        <v>6.9855615786782455E-3</v>
      </c>
      <c r="GI40" s="500">
        <f t="shared" si="77"/>
        <v>6.9855615786782455E-3</v>
      </c>
      <c r="GJ40" s="500">
        <f t="shared" si="77"/>
        <v>6.9855615786782455E-3</v>
      </c>
      <c r="GK40" s="500">
        <f t="shared" si="77"/>
        <v>6.9855615786782455E-3</v>
      </c>
      <c r="GL40" s="500">
        <f t="shared" si="77"/>
        <v>6.9855615786782455E-3</v>
      </c>
      <c r="GM40" s="500">
        <f t="shared" si="77"/>
        <v>6.9855615786782455E-3</v>
      </c>
      <c r="GN40" s="500">
        <f t="shared" si="77"/>
        <v>6.9855615786782455E-3</v>
      </c>
      <c r="GO40" s="500">
        <f t="shared" si="77"/>
        <v>6.9855615786782455E-3</v>
      </c>
      <c r="GP40" s="500">
        <f t="shared" si="77"/>
        <v>6.9855615786782455E-3</v>
      </c>
      <c r="GQ40" s="500">
        <f t="shared" ref="GQ40:JB40" si="78">GQ38+GQ39</f>
        <v>6.9855615786782455E-3</v>
      </c>
      <c r="GR40" s="500">
        <f t="shared" si="78"/>
        <v>6.9855615786782455E-3</v>
      </c>
      <c r="GS40" s="500">
        <f t="shared" si="78"/>
        <v>8.5599999999999996E-2</v>
      </c>
      <c r="GT40" s="500">
        <f t="shared" si="78"/>
        <v>6.9855615786782455E-3</v>
      </c>
      <c r="GU40" s="500">
        <f t="shared" si="78"/>
        <v>6.9855615786782455E-3</v>
      </c>
      <c r="GV40" s="500">
        <f t="shared" si="78"/>
        <v>6.9855615786782455E-3</v>
      </c>
      <c r="GW40" s="500">
        <f t="shared" si="78"/>
        <v>6.9855615786782455E-3</v>
      </c>
      <c r="GX40" s="500">
        <f t="shared" si="78"/>
        <v>6.9855615786782455E-3</v>
      </c>
      <c r="GY40" s="500">
        <f t="shared" si="78"/>
        <v>6.9855615786782455E-3</v>
      </c>
      <c r="GZ40" s="500">
        <f t="shared" si="78"/>
        <v>6.9855615786782455E-3</v>
      </c>
      <c r="HA40" s="500">
        <f t="shared" si="78"/>
        <v>6.9855615786782455E-3</v>
      </c>
      <c r="HB40" s="500">
        <f t="shared" si="78"/>
        <v>6.9855615786782455E-3</v>
      </c>
      <c r="HC40" s="500">
        <f t="shared" si="78"/>
        <v>6.9855615786782455E-3</v>
      </c>
      <c r="HD40" s="500">
        <f t="shared" si="78"/>
        <v>6.9855615786782455E-3</v>
      </c>
      <c r="HE40" s="500">
        <f t="shared" si="78"/>
        <v>6.9855615786782455E-3</v>
      </c>
      <c r="HF40" s="500">
        <f t="shared" si="78"/>
        <v>8.5599999999999996E-2</v>
      </c>
      <c r="HG40" s="500">
        <f t="shared" si="78"/>
        <v>6.9855615786782455E-3</v>
      </c>
      <c r="HH40" s="500">
        <f t="shared" si="78"/>
        <v>6.9855615786782455E-3</v>
      </c>
      <c r="HI40" s="500">
        <f t="shared" si="78"/>
        <v>6.9855615786782455E-3</v>
      </c>
      <c r="HJ40" s="500">
        <f t="shared" si="78"/>
        <v>6.9855615786782455E-3</v>
      </c>
      <c r="HK40" s="500">
        <f t="shared" si="78"/>
        <v>6.9855615786782455E-3</v>
      </c>
      <c r="HL40" s="500">
        <f t="shared" si="78"/>
        <v>6.9855615786782455E-3</v>
      </c>
      <c r="HM40" s="500">
        <f t="shared" si="78"/>
        <v>6.9855615786782455E-3</v>
      </c>
      <c r="HN40" s="500">
        <f t="shared" si="78"/>
        <v>6.9855615786782455E-3</v>
      </c>
      <c r="HO40" s="500">
        <f t="shared" si="78"/>
        <v>6.9855615786782455E-3</v>
      </c>
      <c r="HP40" s="500">
        <f t="shared" si="78"/>
        <v>6.9855615786782455E-3</v>
      </c>
      <c r="HQ40" s="500">
        <f t="shared" si="78"/>
        <v>6.9855615786782455E-3</v>
      </c>
      <c r="HR40" s="500">
        <f t="shared" si="78"/>
        <v>6.9855615786782455E-3</v>
      </c>
      <c r="HS40" s="500">
        <f t="shared" si="78"/>
        <v>8.5599999999999996E-2</v>
      </c>
      <c r="HT40" s="500">
        <f t="shared" si="78"/>
        <v>6.9855615786782455E-3</v>
      </c>
      <c r="HU40" s="500">
        <f t="shared" si="78"/>
        <v>6.9855615786782455E-3</v>
      </c>
      <c r="HV40" s="500">
        <f t="shared" si="78"/>
        <v>6.9855615786782455E-3</v>
      </c>
      <c r="HW40" s="500">
        <f t="shared" si="78"/>
        <v>6.9855615786782455E-3</v>
      </c>
      <c r="HX40" s="500">
        <f t="shared" si="78"/>
        <v>6.9855615786782455E-3</v>
      </c>
      <c r="HY40" s="500">
        <f t="shared" si="78"/>
        <v>6.9855615786782455E-3</v>
      </c>
      <c r="HZ40" s="500">
        <f t="shared" si="78"/>
        <v>6.9855615786782455E-3</v>
      </c>
      <c r="IA40" s="500">
        <f t="shared" si="78"/>
        <v>6.9855615786782455E-3</v>
      </c>
      <c r="IB40" s="500">
        <f t="shared" si="78"/>
        <v>6.9855615786782455E-3</v>
      </c>
      <c r="IC40" s="500">
        <f t="shared" si="78"/>
        <v>6.9855615786782455E-3</v>
      </c>
      <c r="ID40" s="500">
        <f t="shared" si="78"/>
        <v>6.9855615786782455E-3</v>
      </c>
      <c r="IE40" s="500">
        <f t="shared" si="78"/>
        <v>6.9855615786782455E-3</v>
      </c>
      <c r="IF40" s="500">
        <f t="shared" si="78"/>
        <v>8.5599999999999996E-2</v>
      </c>
      <c r="IG40" s="500">
        <f t="shared" si="78"/>
        <v>6.9855615786782455E-3</v>
      </c>
      <c r="IH40" s="500">
        <f t="shared" si="78"/>
        <v>6.9855615786782455E-3</v>
      </c>
      <c r="II40" s="500">
        <f t="shared" si="78"/>
        <v>6.9855615786782455E-3</v>
      </c>
      <c r="IJ40" s="500">
        <f t="shared" si="78"/>
        <v>6.9855615786782455E-3</v>
      </c>
      <c r="IK40" s="500">
        <f t="shared" si="78"/>
        <v>6.9855615786782455E-3</v>
      </c>
      <c r="IL40" s="500">
        <f t="shared" si="78"/>
        <v>6.9855615786782455E-3</v>
      </c>
      <c r="IM40" s="500">
        <f t="shared" si="78"/>
        <v>6.9855615786782455E-3</v>
      </c>
      <c r="IN40" s="500">
        <f t="shared" si="78"/>
        <v>6.9855615786782455E-3</v>
      </c>
      <c r="IO40" s="500">
        <f t="shared" si="78"/>
        <v>6.9855615786782455E-3</v>
      </c>
      <c r="IP40" s="500">
        <f t="shared" si="78"/>
        <v>6.9855615786782455E-3</v>
      </c>
      <c r="IQ40" s="500">
        <f t="shared" si="78"/>
        <v>6.9855615786782455E-3</v>
      </c>
      <c r="IR40" s="500">
        <f t="shared" si="78"/>
        <v>6.9855615786782455E-3</v>
      </c>
      <c r="IS40" s="500">
        <f t="shared" si="78"/>
        <v>8.5599999999999996E-2</v>
      </c>
      <c r="IT40" s="500">
        <f t="shared" si="78"/>
        <v>6.9855615786782455E-3</v>
      </c>
      <c r="IU40" s="500">
        <f t="shared" si="78"/>
        <v>6.9855615786782455E-3</v>
      </c>
      <c r="IV40" s="500">
        <f t="shared" si="78"/>
        <v>6.9855615786782455E-3</v>
      </c>
      <c r="IW40" s="500">
        <f t="shared" si="78"/>
        <v>6.9855615786782455E-3</v>
      </c>
      <c r="IX40" s="500">
        <f t="shared" si="78"/>
        <v>6.9855615786782455E-3</v>
      </c>
      <c r="IY40" s="500">
        <f t="shared" si="78"/>
        <v>6.9855615786782455E-3</v>
      </c>
      <c r="IZ40" s="500">
        <f t="shared" si="78"/>
        <v>6.9855615786782455E-3</v>
      </c>
      <c r="JA40" s="500">
        <f t="shared" si="78"/>
        <v>6.9855615786782455E-3</v>
      </c>
      <c r="JB40" s="500">
        <f t="shared" si="78"/>
        <v>6.9855615786782455E-3</v>
      </c>
      <c r="JC40" s="500">
        <f t="shared" ref="JC40:LN40" si="79">JC38+JC39</f>
        <v>6.9855615786782455E-3</v>
      </c>
      <c r="JD40" s="500">
        <f t="shared" si="79"/>
        <v>6.9855615786782455E-3</v>
      </c>
      <c r="JE40" s="500">
        <f t="shared" si="79"/>
        <v>6.9855615786782455E-3</v>
      </c>
      <c r="JF40" s="500">
        <f t="shared" si="79"/>
        <v>8.5599999999999996E-2</v>
      </c>
      <c r="JG40" s="500">
        <f t="shared" si="79"/>
        <v>6.9855615786782455E-3</v>
      </c>
      <c r="JH40" s="500">
        <f t="shared" si="79"/>
        <v>6.9855615786782455E-3</v>
      </c>
      <c r="JI40" s="500">
        <f t="shared" si="79"/>
        <v>6.9855615786782455E-3</v>
      </c>
      <c r="JJ40" s="500">
        <f t="shared" si="79"/>
        <v>6.9855615786782455E-3</v>
      </c>
      <c r="JK40" s="500">
        <f t="shared" si="79"/>
        <v>6.9855615786782455E-3</v>
      </c>
      <c r="JL40" s="500">
        <f t="shared" si="79"/>
        <v>6.9855615786782455E-3</v>
      </c>
      <c r="JM40" s="500">
        <f t="shared" si="79"/>
        <v>6.9855615786782455E-3</v>
      </c>
      <c r="JN40" s="500">
        <f t="shared" si="79"/>
        <v>6.9855615786782455E-3</v>
      </c>
      <c r="JO40" s="500">
        <f t="shared" si="79"/>
        <v>6.9855615786782455E-3</v>
      </c>
      <c r="JP40" s="500">
        <f t="shared" si="79"/>
        <v>6.9855615786782455E-3</v>
      </c>
      <c r="JQ40" s="500">
        <f t="shared" si="79"/>
        <v>6.9855615786782455E-3</v>
      </c>
      <c r="JR40" s="500">
        <f t="shared" si="79"/>
        <v>6.9855615786782455E-3</v>
      </c>
      <c r="JS40" s="500">
        <f t="shared" si="79"/>
        <v>8.5599999999999996E-2</v>
      </c>
      <c r="JT40" s="500">
        <f t="shared" si="79"/>
        <v>6.9855615786782455E-3</v>
      </c>
      <c r="JU40" s="500">
        <f t="shared" si="79"/>
        <v>6.9855615786782455E-3</v>
      </c>
      <c r="JV40" s="500">
        <f t="shared" si="79"/>
        <v>6.9855615786782455E-3</v>
      </c>
      <c r="JW40" s="500">
        <f t="shared" si="79"/>
        <v>6.9855615786782455E-3</v>
      </c>
      <c r="JX40" s="500">
        <f t="shared" si="79"/>
        <v>6.9855615786782455E-3</v>
      </c>
      <c r="JY40" s="500">
        <f t="shared" si="79"/>
        <v>6.9855615786782455E-3</v>
      </c>
      <c r="JZ40" s="500">
        <f t="shared" si="79"/>
        <v>6.9855615786782455E-3</v>
      </c>
      <c r="KA40" s="500">
        <f t="shared" si="79"/>
        <v>6.9855615786782455E-3</v>
      </c>
      <c r="KB40" s="500">
        <f t="shared" si="79"/>
        <v>6.9855615786782455E-3</v>
      </c>
      <c r="KC40" s="500">
        <f t="shared" si="79"/>
        <v>6.9855615786782455E-3</v>
      </c>
      <c r="KD40" s="500">
        <f t="shared" si="79"/>
        <v>6.9855615786782455E-3</v>
      </c>
      <c r="KE40" s="500">
        <f t="shared" si="79"/>
        <v>6.9855615786782455E-3</v>
      </c>
      <c r="KF40" s="500">
        <f t="shared" si="79"/>
        <v>8.5599999999999996E-2</v>
      </c>
      <c r="KG40" s="500">
        <f t="shared" si="79"/>
        <v>6.9855615786782455E-3</v>
      </c>
      <c r="KH40" s="500">
        <f t="shared" si="79"/>
        <v>6.9855615786782455E-3</v>
      </c>
      <c r="KI40" s="500">
        <f t="shared" si="79"/>
        <v>6.9855615786782455E-3</v>
      </c>
      <c r="KJ40" s="500">
        <f t="shared" si="79"/>
        <v>6.9855615786782455E-3</v>
      </c>
      <c r="KK40" s="500">
        <f t="shared" si="79"/>
        <v>6.9855615786782455E-3</v>
      </c>
      <c r="KL40" s="500">
        <f t="shared" si="79"/>
        <v>6.9855615786782455E-3</v>
      </c>
      <c r="KM40" s="500">
        <f t="shared" si="79"/>
        <v>6.9855615786782455E-3</v>
      </c>
      <c r="KN40" s="500">
        <f t="shared" si="79"/>
        <v>6.9855615786782455E-3</v>
      </c>
      <c r="KO40" s="500">
        <f t="shared" si="79"/>
        <v>6.9855615786782455E-3</v>
      </c>
      <c r="KP40" s="500">
        <f t="shared" si="79"/>
        <v>6.9855615786782455E-3</v>
      </c>
      <c r="KQ40" s="500">
        <f t="shared" si="79"/>
        <v>6.9855615786782455E-3</v>
      </c>
      <c r="KR40" s="500">
        <f t="shared" si="79"/>
        <v>6.9855615786782455E-3</v>
      </c>
      <c r="KS40" s="500">
        <f t="shared" si="79"/>
        <v>8.5599999999999996E-2</v>
      </c>
      <c r="KT40" s="500">
        <f t="shared" si="79"/>
        <v>6.9855615786782455E-3</v>
      </c>
      <c r="KU40" s="500">
        <f t="shared" si="79"/>
        <v>6.9855615786782455E-3</v>
      </c>
      <c r="KV40" s="500">
        <f t="shared" si="79"/>
        <v>6.9855615786782455E-3</v>
      </c>
      <c r="KW40" s="500">
        <f t="shared" si="79"/>
        <v>6.9855615786782455E-3</v>
      </c>
      <c r="KX40" s="500">
        <f t="shared" si="79"/>
        <v>6.9855615786782455E-3</v>
      </c>
      <c r="KY40" s="500">
        <f t="shared" si="79"/>
        <v>6.9855615786782455E-3</v>
      </c>
      <c r="KZ40" s="500">
        <f t="shared" si="79"/>
        <v>6.9855615786782455E-3</v>
      </c>
      <c r="LA40" s="500">
        <f t="shared" si="79"/>
        <v>6.9855615786782455E-3</v>
      </c>
      <c r="LB40" s="500">
        <f t="shared" si="79"/>
        <v>6.9855615786782455E-3</v>
      </c>
      <c r="LC40" s="500">
        <f t="shared" si="79"/>
        <v>6.9855615786782455E-3</v>
      </c>
      <c r="LD40" s="500">
        <f t="shared" si="79"/>
        <v>6.9855615786782455E-3</v>
      </c>
      <c r="LE40" s="500">
        <f t="shared" si="79"/>
        <v>6.9855615786782455E-3</v>
      </c>
      <c r="LF40" s="500">
        <f t="shared" si="79"/>
        <v>8.5599999999999996E-2</v>
      </c>
      <c r="LG40" s="500">
        <f t="shared" si="79"/>
        <v>6.9855615786782455E-3</v>
      </c>
      <c r="LH40" s="500">
        <f t="shared" si="79"/>
        <v>6.9855615786782455E-3</v>
      </c>
      <c r="LI40" s="500">
        <f t="shared" si="79"/>
        <v>6.9855615786782455E-3</v>
      </c>
      <c r="LJ40" s="500">
        <f t="shared" si="79"/>
        <v>6.9855615786782455E-3</v>
      </c>
      <c r="LK40" s="500">
        <f t="shared" si="79"/>
        <v>6.9855615786782455E-3</v>
      </c>
      <c r="LL40" s="500">
        <f t="shared" si="79"/>
        <v>6.9855615786782455E-3</v>
      </c>
      <c r="LM40" s="500">
        <f t="shared" si="79"/>
        <v>6.9855615786782455E-3</v>
      </c>
      <c r="LN40" s="500">
        <f t="shared" si="79"/>
        <v>6.9855615786782455E-3</v>
      </c>
      <c r="LO40" s="500">
        <f t="shared" ref="LO40:NZ40" si="80">LO38+LO39</f>
        <v>6.9855615786782455E-3</v>
      </c>
      <c r="LP40" s="500">
        <f t="shared" si="80"/>
        <v>6.9855615786782455E-3</v>
      </c>
      <c r="LQ40" s="500">
        <f t="shared" si="80"/>
        <v>6.9855615786782455E-3</v>
      </c>
      <c r="LR40" s="500">
        <f t="shared" si="80"/>
        <v>6.9855615786782455E-3</v>
      </c>
      <c r="LS40" s="500">
        <f t="shared" si="80"/>
        <v>8.5599999999999996E-2</v>
      </c>
      <c r="LT40" s="500">
        <f t="shared" si="80"/>
        <v>6.9855615786782455E-3</v>
      </c>
      <c r="LU40" s="500">
        <f t="shared" si="80"/>
        <v>6.9855615786782455E-3</v>
      </c>
      <c r="LV40" s="500">
        <f t="shared" si="80"/>
        <v>6.9855615786782455E-3</v>
      </c>
      <c r="LW40" s="500">
        <f t="shared" si="80"/>
        <v>6.9855615786782455E-3</v>
      </c>
      <c r="LX40" s="500">
        <f t="shared" si="80"/>
        <v>6.9855615786782455E-3</v>
      </c>
      <c r="LY40" s="500">
        <f t="shared" si="80"/>
        <v>6.9855615786782455E-3</v>
      </c>
      <c r="LZ40" s="500">
        <f t="shared" si="80"/>
        <v>6.9855615786782455E-3</v>
      </c>
      <c r="MA40" s="500">
        <f t="shared" si="80"/>
        <v>6.9855615786782455E-3</v>
      </c>
      <c r="MB40" s="500">
        <f t="shared" si="80"/>
        <v>6.9855615786782455E-3</v>
      </c>
      <c r="MC40" s="500">
        <f t="shared" si="80"/>
        <v>6.9855615786782455E-3</v>
      </c>
      <c r="MD40" s="500">
        <f t="shared" si="80"/>
        <v>6.9855615786782455E-3</v>
      </c>
      <c r="ME40" s="500">
        <f t="shared" si="80"/>
        <v>6.9855615786782455E-3</v>
      </c>
      <c r="MF40" s="500">
        <f t="shared" si="80"/>
        <v>8.5599999999999996E-2</v>
      </c>
      <c r="MG40" s="500">
        <f t="shared" si="80"/>
        <v>6.9855615786782455E-3</v>
      </c>
      <c r="MH40" s="500">
        <f t="shared" si="80"/>
        <v>6.9855615786782455E-3</v>
      </c>
      <c r="MI40" s="500">
        <f t="shared" si="80"/>
        <v>6.9855615786782455E-3</v>
      </c>
      <c r="MJ40" s="500">
        <f t="shared" si="80"/>
        <v>6.9855615786782455E-3</v>
      </c>
      <c r="MK40" s="500">
        <f t="shared" si="80"/>
        <v>6.9855615786782455E-3</v>
      </c>
      <c r="ML40" s="500">
        <f t="shared" si="80"/>
        <v>6.9855615786782455E-3</v>
      </c>
      <c r="MM40" s="500">
        <f t="shared" si="80"/>
        <v>6.9855615786782455E-3</v>
      </c>
      <c r="MN40" s="500">
        <f t="shared" si="80"/>
        <v>6.9855615786782455E-3</v>
      </c>
      <c r="MO40" s="500">
        <f t="shared" si="80"/>
        <v>6.9855615786782455E-3</v>
      </c>
      <c r="MP40" s="500">
        <f t="shared" si="80"/>
        <v>6.9855615786782455E-3</v>
      </c>
      <c r="MQ40" s="500">
        <f t="shared" si="80"/>
        <v>6.9855615786782455E-3</v>
      </c>
      <c r="MR40" s="500">
        <f t="shared" si="80"/>
        <v>6.9855615786782455E-3</v>
      </c>
      <c r="MS40" s="500">
        <f t="shared" si="80"/>
        <v>8.5599999999999996E-2</v>
      </c>
      <c r="MT40" s="500">
        <f t="shared" si="80"/>
        <v>6.9855615786782455E-3</v>
      </c>
      <c r="MU40" s="500">
        <f t="shared" si="80"/>
        <v>6.9855615786782455E-3</v>
      </c>
      <c r="MV40" s="500">
        <f t="shared" si="80"/>
        <v>6.9855615786782455E-3</v>
      </c>
      <c r="MW40" s="500">
        <f t="shared" si="80"/>
        <v>6.9855615786782455E-3</v>
      </c>
      <c r="MX40" s="500">
        <f t="shared" si="80"/>
        <v>6.9855615786782455E-3</v>
      </c>
      <c r="MY40" s="500">
        <f t="shared" si="80"/>
        <v>6.9855615786782455E-3</v>
      </c>
      <c r="MZ40" s="500">
        <f t="shared" si="80"/>
        <v>6.9855615786782455E-3</v>
      </c>
      <c r="NA40" s="500">
        <f t="shared" si="80"/>
        <v>6.9855615786782455E-3</v>
      </c>
      <c r="NB40" s="500">
        <f t="shared" si="80"/>
        <v>6.9855615786782455E-3</v>
      </c>
      <c r="NC40" s="500">
        <f t="shared" si="80"/>
        <v>6.9855615786782455E-3</v>
      </c>
      <c r="ND40" s="500">
        <f t="shared" si="80"/>
        <v>6.9855615786782455E-3</v>
      </c>
      <c r="NE40" s="500">
        <f t="shared" si="80"/>
        <v>6.9855615786782455E-3</v>
      </c>
      <c r="NF40" s="500">
        <f t="shared" si="80"/>
        <v>8.5599999999999996E-2</v>
      </c>
      <c r="NG40" s="500">
        <f t="shared" si="80"/>
        <v>6.9855615786782455E-3</v>
      </c>
      <c r="NH40" s="500">
        <f t="shared" si="80"/>
        <v>6.9855615786782455E-3</v>
      </c>
      <c r="NI40" s="500">
        <f t="shared" si="80"/>
        <v>6.9855615786782455E-3</v>
      </c>
      <c r="NJ40" s="500">
        <f t="shared" si="80"/>
        <v>6.9855615786782455E-3</v>
      </c>
      <c r="NK40" s="500">
        <f t="shared" si="80"/>
        <v>6.9855615786782455E-3</v>
      </c>
      <c r="NL40" s="500">
        <f t="shared" si="80"/>
        <v>6.9855615786782455E-3</v>
      </c>
      <c r="NM40" s="500">
        <f t="shared" si="80"/>
        <v>6.9855615786782455E-3</v>
      </c>
      <c r="NN40" s="500">
        <f t="shared" si="80"/>
        <v>6.9855615786782455E-3</v>
      </c>
      <c r="NO40" s="500">
        <f t="shared" si="80"/>
        <v>6.9855615786782455E-3</v>
      </c>
      <c r="NP40" s="500">
        <f t="shared" si="80"/>
        <v>6.9855615786782455E-3</v>
      </c>
      <c r="NQ40" s="500">
        <f t="shared" si="80"/>
        <v>6.9855615786782455E-3</v>
      </c>
      <c r="NR40" s="500">
        <f t="shared" si="80"/>
        <v>6.9855615786782455E-3</v>
      </c>
      <c r="NS40" s="500">
        <f t="shared" si="80"/>
        <v>8.5599999999999996E-2</v>
      </c>
      <c r="NT40" s="500">
        <f t="shared" si="80"/>
        <v>6.9855615786782455E-3</v>
      </c>
      <c r="NU40" s="500">
        <f t="shared" si="80"/>
        <v>6.9855615786782455E-3</v>
      </c>
      <c r="NV40" s="500">
        <f t="shared" si="80"/>
        <v>6.9855615786782455E-3</v>
      </c>
      <c r="NW40" s="500">
        <f t="shared" si="80"/>
        <v>6.9855615786782455E-3</v>
      </c>
      <c r="NX40" s="500">
        <f t="shared" si="80"/>
        <v>6.9855615786782455E-3</v>
      </c>
      <c r="NY40" s="500">
        <f t="shared" si="80"/>
        <v>6.9855615786782455E-3</v>
      </c>
      <c r="NZ40" s="500">
        <f t="shared" si="80"/>
        <v>6.9855615786782455E-3</v>
      </c>
      <c r="OA40" s="500">
        <f t="shared" ref="OA40:QL40" si="81">OA38+OA39</f>
        <v>6.9855615786782455E-3</v>
      </c>
      <c r="OB40" s="500">
        <f t="shared" si="81"/>
        <v>6.9855615786782455E-3</v>
      </c>
      <c r="OC40" s="500">
        <f t="shared" si="81"/>
        <v>6.9855615786782455E-3</v>
      </c>
      <c r="OD40" s="500">
        <f t="shared" si="81"/>
        <v>6.9855615786782455E-3</v>
      </c>
      <c r="OE40" s="500">
        <f t="shared" si="81"/>
        <v>6.9855615786782455E-3</v>
      </c>
      <c r="OF40" s="500">
        <f t="shared" si="81"/>
        <v>8.5599999999999996E-2</v>
      </c>
      <c r="OG40" s="500">
        <f t="shared" si="81"/>
        <v>6.9855615786782455E-3</v>
      </c>
      <c r="OH40" s="500">
        <f t="shared" si="81"/>
        <v>6.9855615786782455E-3</v>
      </c>
      <c r="OI40" s="500">
        <f t="shared" si="81"/>
        <v>6.9855615786782455E-3</v>
      </c>
      <c r="OJ40" s="500">
        <f t="shared" si="81"/>
        <v>6.9855615786782455E-3</v>
      </c>
      <c r="OK40" s="500">
        <f t="shared" si="81"/>
        <v>6.9855615786782455E-3</v>
      </c>
      <c r="OL40" s="500">
        <f t="shared" si="81"/>
        <v>6.9855615786782455E-3</v>
      </c>
      <c r="OM40" s="500">
        <f t="shared" si="81"/>
        <v>6.9855615786782455E-3</v>
      </c>
      <c r="ON40" s="500">
        <f t="shared" si="81"/>
        <v>6.9855615786782455E-3</v>
      </c>
      <c r="OO40" s="500">
        <f t="shared" si="81"/>
        <v>6.9855615786782455E-3</v>
      </c>
      <c r="OP40" s="500">
        <f t="shared" si="81"/>
        <v>6.9855615786782455E-3</v>
      </c>
      <c r="OQ40" s="500">
        <f t="shared" si="81"/>
        <v>6.9855615786782455E-3</v>
      </c>
      <c r="OR40" s="500">
        <f t="shared" si="81"/>
        <v>6.9855615786782455E-3</v>
      </c>
      <c r="OS40" s="500">
        <f t="shared" si="81"/>
        <v>8.5599999999999996E-2</v>
      </c>
      <c r="OT40" s="500">
        <f t="shared" si="81"/>
        <v>6.9855615786782455E-3</v>
      </c>
      <c r="OU40" s="500">
        <f t="shared" si="81"/>
        <v>6.9855615786782455E-3</v>
      </c>
      <c r="OV40" s="500">
        <f t="shared" si="81"/>
        <v>6.9855615786782455E-3</v>
      </c>
      <c r="OW40" s="500">
        <f t="shared" si="81"/>
        <v>6.9855615786782455E-3</v>
      </c>
      <c r="OX40" s="500">
        <f t="shared" si="81"/>
        <v>6.9855615786782455E-3</v>
      </c>
      <c r="OY40" s="500">
        <f t="shared" si="81"/>
        <v>6.9855615786782455E-3</v>
      </c>
      <c r="OZ40" s="500">
        <f t="shared" si="81"/>
        <v>6.9855615786782455E-3</v>
      </c>
      <c r="PA40" s="500">
        <f t="shared" si="81"/>
        <v>6.9855615786782455E-3</v>
      </c>
      <c r="PB40" s="500">
        <f t="shared" si="81"/>
        <v>6.9855615786782455E-3</v>
      </c>
      <c r="PC40" s="500">
        <f t="shared" si="81"/>
        <v>6.9855615786782455E-3</v>
      </c>
      <c r="PD40" s="500">
        <f t="shared" si="81"/>
        <v>6.9855615786782455E-3</v>
      </c>
      <c r="PE40" s="500">
        <f t="shared" si="81"/>
        <v>6.9855615786782455E-3</v>
      </c>
      <c r="PF40" s="500">
        <f t="shared" si="81"/>
        <v>8.5599999999999996E-2</v>
      </c>
      <c r="PG40" s="500">
        <f t="shared" si="81"/>
        <v>6.9855615786782455E-3</v>
      </c>
      <c r="PH40" s="500">
        <f t="shared" si="81"/>
        <v>6.9855615786782455E-3</v>
      </c>
      <c r="PI40" s="500">
        <f t="shared" si="81"/>
        <v>6.9855615786782455E-3</v>
      </c>
      <c r="PJ40" s="500">
        <f t="shared" si="81"/>
        <v>6.9855615786782455E-3</v>
      </c>
      <c r="PK40" s="500">
        <f t="shared" si="81"/>
        <v>6.9855615786782455E-3</v>
      </c>
      <c r="PL40" s="500">
        <f t="shared" si="81"/>
        <v>6.9855615786782455E-3</v>
      </c>
      <c r="PM40" s="500">
        <f t="shared" si="81"/>
        <v>6.9855615786782455E-3</v>
      </c>
      <c r="PN40" s="500">
        <f t="shared" si="81"/>
        <v>6.9855615786782455E-3</v>
      </c>
      <c r="PO40" s="500">
        <f t="shared" si="81"/>
        <v>6.9855615786782455E-3</v>
      </c>
      <c r="PP40" s="500">
        <f t="shared" si="81"/>
        <v>6.9855615786782455E-3</v>
      </c>
      <c r="PQ40" s="500">
        <f t="shared" si="81"/>
        <v>6.9855615786782455E-3</v>
      </c>
      <c r="PR40" s="500">
        <f t="shared" si="81"/>
        <v>6.9855615786782455E-3</v>
      </c>
      <c r="PS40" s="500">
        <f t="shared" si="81"/>
        <v>8.5599999999999996E-2</v>
      </c>
      <c r="PT40" s="500">
        <f t="shared" si="81"/>
        <v>6.9855615786782455E-3</v>
      </c>
      <c r="PU40" s="500">
        <f t="shared" si="81"/>
        <v>6.9855615786782455E-3</v>
      </c>
      <c r="PV40" s="500">
        <f t="shared" si="81"/>
        <v>6.9855615786782455E-3</v>
      </c>
      <c r="PW40" s="500">
        <f t="shared" si="81"/>
        <v>6.9855615786782455E-3</v>
      </c>
      <c r="PX40" s="500">
        <f t="shared" si="81"/>
        <v>6.9855615786782455E-3</v>
      </c>
      <c r="PY40" s="500">
        <f t="shared" si="81"/>
        <v>6.9855615786782455E-3</v>
      </c>
      <c r="PZ40" s="500">
        <f t="shared" si="81"/>
        <v>6.9855615786782455E-3</v>
      </c>
      <c r="QA40" s="500">
        <f t="shared" si="81"/>
        <v>6.9855615786782455E-3</v>
      </c>
      <c r="QB40" s="500">
        <f t="shared" si="81"/>
        <v>6.9855615786782455E-3</v>
      </c>
      <c r="QC40" s="500">
        <f t="shared" si="81"/>
        <v>6.9855615786782455E-3</v>
      </c>
      <c r="QD40" s="500">
        <f t="shared" si="81"/>
        <v>6.9855615786782455E-3</v>
      </c>
      <c r="QE40" s="500">
        <f t="shared" si="81"/>
        <v>6.9855615786782455E-3</v>
      </c>
      <c r="QF40" s="500">
        <f t="shared" si="81"/>
        <v>8.5599999999999996E-2</v>
      </c>
      <c r="QG40" s="500">
        <f t="shared" si="81"/>
        <v>6.9855615786782455E-3</v>
      </c>
      <c r="QH40" s="500">
        <f t="shared" si="81"/>
        <v>6.9855615786782455E-3</v>
      </c>
      <c r="QI40" s="500">
        <f t="shared" si="81"/>
        <v>6.9855615786782455E-3</v>
      </c>
      <c r="QJ40" s="500">
        <f t="shared" si="81"/>
        <v>6.9855615786782455E-3</v>
      </c>
      <c r="QK40" s="500">
        <f t="shared" si="81"/>
        <v>6.9855615786782455E-3</v>
      </c>
      <c r="QL40" s="500">
        <f t="shared" si="81"/>
        <v>6.9855615786782455E-3</v>
      </c>
      <c r="QM40" s="500">
        <f t="shared" ref="QM40:SX40" si="82">QM38+QM39</f>
        <v>6.9855615786782455E-3</v>
      </c>
      <c r="QN40" s="500">
        <f t="shared" si="82"/>
        <v>6.9855615786782455E-3</v>
      </c>
      <c r="QO40" s="500">
        <f t="shared" si="82"/>
        <v>6.9855615786782455E-3</v>
      </c>
      <c r="QP40" s="500">
        <f t="shared" si="82"/>
        <v>6.9855615786782455E-3</v>
      </c>
      <c r="QQ40" s="500">
        <f t="shared" si="82"/>
        <v>6.9855615786782455E-3</v>
      </c>
      <c r="QR40" s="500">
        <f t="shared" si="82"/>
        <v>6.9855615786782455E-3</v>
      </c>
      <c r="QS40" s="500">
        <f t="shared" si="82"/>
        <v>8.5599999999999996E-2</v>
      </c>
      <c r="QT40" s="500">
        <f t="shared" si="82"/>
        <v>6.9855615786782455E-3</v>
      </c>
      <c r="QU40" s="500">
        <f t="shared" si="82"/>
        <v>6.9855615786782455E-3</v>
      </c>
      <c r="QV40" s="500">
        <f t="shared" si="82"/>
        <v>6.9855615786782455E-3</v>
      </c>
      <c r="QW40" s="500">
        <f t="shared" si="82"/>
        <v>6.9855615786782455E-3</v>
      </c>
      <c r="QX40" s="500">
        <f t="shared" si="82"/>
        <v>6.9855615786782455E-3</v>
      </c>
      <c r="QY40" s="500">
        <f t="shared" si="82"/>
        <v>6.9855615786782455E-3</v>
      </c>
      <c r="QZ40" s="500">
        <f t="shared" si="82"/>
        <v>6.9855615786782455E-3</v>
      </c>
      <c r="RA40" s="500">
        <f t="shared" si="82"/>
        <v>6.9855615786782455E-3</v>
      </c>
      <c r="RB40" s="500">
        <f t="shared" si="82"/>
        <v>6.9855615786782455E-3</v>
      </c>
      <c r="RC40" s="500">
        <f t="shared" si="82"/>
        <v>6.9855615786782455E-3</v>
      </c>
      <c r="RD40" s="500">
        <f t="shared" si="82"/>
        <v>6.9855615786782455E-3</v>
      </c>
      <c r="RE40" s="500">
        <f t="shared" si="82"/>
        <v>6.9855615786782455E-3</v>
      </c>
      <c r="RF40" s="500">
        <f t="shared" si="82"/>
        <v>8.5599999999999996E-2</v>
      </c>
    </row>
    <row r="41" spans="1:474" ht="12.75" customHeight="1">
      <c r="A41" s="202"/>
      <c r="B41" s="202"/>
      <c r="C41" s="202"/>
      <c r="D41" s="202"/>
      <c r="E41" s="202"/>
      <c r="F41" s="202"/>
      <c r="G41" s="500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500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2"/>
      <c r="FI41" s="202"/>
      <c r="FJ41" s="202"/>
      <c r="FK41" s="202"/>
      <c r="FL41" s="202"/>
      <c r="FM41" s="202"/>
      <c r="FN41" s="202"/>
      <c r="FO41" s="202"/>
      <c r="FP41" s="202"/>
      <c r="FQ41" s="202"/>
      <c r="FR41" s="202"/>
      <c r="FS41" s="202"/>
      <c r="FT41" s="202"/>
      <c r="FU41" s="202"/>
      <c r="FV41" s="202"/>
      <c r="FW41" s="202"/>
      <c r="FX41" s="202"/>
      <c r="FY41" s="202"/>
      <c r="FZ41" s="202"/>
      <c r="GA41" s="202"/>
      <c r="GB41" s="202"/>
      <c r="GC41" s="202"/>
      <c r="GD41" s="202"/>
      <c r="GE41" s="202"/>
      <c r="GF41" s="202"/>
      <c r="GG41" s="202"/>
      <c r="GH41" s="202"/>
      <c r="GI41" s="202"/>
      <c r="GJ41" s="202"/>
      <c r="GK41" s="202"/>
      <c r="GL41" s="202"/>
      <c r="GM41" s="202"/>
      <c r="GN41" s="202"/>
      <c r="GO41" s="202"/>
      <c r="GP41" s="202"/>
      <c r="GQ41" s="202"/>
      <c r="GR41" s="202"/>
      <c r="GS41" s="202"/>
      <c r="GT41" s="202"/>
      <c r="GU41" s="202"/>
      <c r="GV41" s="202"/>
      <c r="GW41" s="202"/>
      <c r="GX41" s="202"/>
      <c r="GY41" s="202"/>
      <c r="GZ41" s="202"/>
      <c r="HA41" s="202"/>
      <c r="HB41" s="202"/>
      <c r="HC41" s="202"/>
      <c r="HD41" s="202"/>
      <c r="HE41" s="202"/>
      <c r="HF41" s="202"/>
      <c r="HG41" s="202"/>
      <c r="HH41" s="202"/>
      <c r="HI41" s="202"/>
      <c r="HJ41" s="202"/>
      <c r="HK41" s="202"/>
      <c r="HL41" s="202"/>
      <c r="HM41" s="202"/>
      <c r="HN41" s="202"/>
      <c r="HO41" s="202"/>
      <c r="HP41" s="202"/>
      <c r="HQ41" s="202"/>
      <c r="HR41" s="202"/>
      <c r="HS41" s="202"/>
      <c r="HT41" s="202"/>
      <c r="HU41" s="202"/>
      <c r="HV41" s="202"/>
      <c r="HW41" s="202"/>
      <c r="HX41" s="202"/>
      <c r="HY41" s="202"/>
      <c r="HZ41" s="202"/>
      <c r="IA41" s="202"/>
      <c r="IB41" s="202"/>
      <c r="IC41" s="202"/>
      <c r="ID41" s="202"/>
      <c r="IE41" s="202"/>
      <c r="IF41" s="202"/>
      <c r="IG41" s="202"/>
      <c r="IH41" s="202"/>
      <c r="II41" s="202"/>
      <c r="IJ41" s="202"/>
      <c r="IK41" s="202"/>
      <c r="IL41" s="202"/>
      <c r="IM41" s="202"/>
      <c r="IN41" s="202"/>
      <c r="IO41" s="202"/>
      <c r="IP41" s="202"/>
      <c r="IQ41" s="202"/>
      <c r="IR41" s="202"/>
      <c r="IS41" s="202"/>
      <c r="IT41" s="202"/>
      <c r="IU41" s="202"/>
      <c r="IV41" s="202"/>
      <c r="IW41" s="202"/>
      <c r="IX41" s="202"/>
      <c r="IY41" s="202"/>
      <c r="IZ41" s="202"/>
      <c r="JA41" s="202"/>
      <c r="JB41" s="202"/>
      <c r="JC41" s="202"/>
      <c r="JD41" s="202"/>
      <c r="JE41" s="202"/>
      <c r="JF41" s="202"/>
      <c r="JG41" s="202"/>
      <c r="JH41" s="202"/>
      <c r="JI41" s="202"/>
      <c r="JJ41" s="202"/>
      <c r="JK41" s="202"/>
      <c r="JL41" s="202"/>
      <c r="JM41" s="202"/>
      <c r="JN41" s="202"/>
      <c r="JO41" s="202"/>
      <c r="JP41" s="202"/>
      <c r="JQ41" s="202"/>
      <c r="JR41" s="202"/>
      <c r="JS41" s="202"/>
      <c r="JT41" s="202"/>
      <c r="JU41" s="202"/>
      <c r="JV41" s="202"/>
      <c r="JW41" s="202"/>
      <c r="JX41" s="202"/>
      <c r="JY41" s="202"/>
      <c r="JZ41" s="202"/>
      <c r="KA41" s="202"/>
      <c r="KB41" s="202"/>
      <c r="KC41" s="202"/>
      <c r="KD41" s="202"/>
      <c r="KE41" s="202"/>
      <c r="KF41" s="202"/>
      <c r="KG41" s="202"/>
      <c r="KH41" s="202"/>
      <c r="KI41" s="202"/>
      <c r="KJ41" s="202"/>
      <c r="KK41" s="202"/>
      <c r="KL41" s="202"/>
      <c r="KM41" s="202"/>
      <c r="KN41" s="202"/>
      <c r="KO41" s="202"/>
      <c r="KP41" s="202"/>
      <c r="KQ41" s="202"/>
      <c r="KR41" s="202"/>
      <c r="KS41" s="202"/>
      <c r="KT41" s="202"/>
      <c r="KU41" s="202"/>
      <c r="KV41" s="202"/>
      <c r="KW41" s="202"/>
      <c r="KX41" s="202"/>
      <c r="KY41" s="202"/>
      <c r="KZ41" s="202"/>
      <c r="LA41" s="202"/>
      <c r="LB41" s="202"/>
      <c r="LC41" s="202"/>
      <c r="LD41" s="202"/>
      <c r="LE41" s="202"/>
      <c r="LF41" s="202"/>
      <c r="LG41" s="202"/>
      <c r="LH41" s="202"/>
      <c r="LI41" s="202"/>
      <c r="LJ41" s="202"/>
      <c r="LK41" s="202"/>
      <c r="LL41" s="202"/>
      <c r="LM41" s="202"/>
      <c r="LN41" s="202"/>
      <c r="LO41" s="202"/>
      <c r="LP41" s="202"/>
      <c r="LQ41" s="202"/>
      <c r="LR41" s="202"/>
      <c r="LS41" s="202"/>
      <c r="LT41" s="202"/>
      <c r="LU41" s="202"/>
      <c r="LV41" s="202"/>
      <c r="LW41" s="202"/>
      <c r="LX41" s="202"/>
      <c r="LY41" s="202"/>
      <c r="LZ41" s="202"/>
      <c r="MA41" s="202"/>
      <c r="MB41" s="202"/>
      <c r="MC41" s="202"/>
      <c r="MD41" s="202"/>
      <c r="ME41" s="202"/>
      <c r="MF41" s="202"/>
      <c r="MG41" s="202"/>
      <c r="MH41" s="202"/>
      <c r="MI41" s="202"/>
      <c r="MJ41" s="202"/>
      <c r="MK41" s="202"/>
      <c r="ML41" s="202"/>
      <c r="MM41" s="202"/>
      <c r="MN41" s="202"/>
      <c r="MO41" s="202"/>
      <c r="MP41" s="202"/>
      <c r="MQ41" s="202"/>
      <c r="MR41" s="202"/>
      <c r="MS41" s="202"/>
      <c r="MT41" s="202"/>
      <c r="MU41" s="202"/>
      <c r="MV41" s="202"/>
      <c r="MW41" s="202"/>
      <c r="MX41" s="202"/>
      <c r="MY41" s="202"/>
      <c r="MZ41" s="202"/>
      <c r="NA41" s="202"/>
      <c r="NB41" s="202"/>
      <c r="NC41" s="202"/>
      <c r="ND41" s="202"/>
      <c r="NE41" s="202"/>
      <c r="NF41" s="202"/>
      <c r="NG41" s="202"/>
      <c r="NH41" s="202"/>
      <c r="NI41" s="202"/>
      <c r="NJ41" s="202"/>
      <c r="NK41" s="202"/>
      <c r="NL41" s="202"/>
      <c r="NM41" s="202"/>
      <c r="NN41" s="202"/>
      <c r="NO41" s="202"/>
      <c r="NP41" s="202"/>
      <c r="NQ41" s="202"/>
      <c r="NR41" s="202"/>
      <c r="NS41" s="202"/>
      <c r="NT41" s="202"/>
      <c r="NU41" s="202"/>
      <c r="NV41" s="202"/>
      <c r="NW41" s="202"/>
      <c r="NX41" s="202"/>
      <c r="NY41" s="202"/>
      <c r="NZ41" s="202"/>
      <c r="OA41" s="202"/>
      <c r="OB41" s="202"/>
      <c r="OC41" s="202"/>
      <c r="OD41" s="202"/>
      <c r="OE41" s="202"/>
      <c r="OF41" s="202"/>
      <c r="OG41" s="202"/>
      <c r="OH41" s="202"/>
      <c r="OI41" s="202"/>
      <c r="OJ41" s="202"/>
      <c r="OK41" s="202"/>
      <c r="OL41" s="202"/>
      <c r="OM41" s="202"/>
      <c r="ON41" s="202"/>
      <c r="OO41" s="202"/>
      <c r="OP41" s="202"/>
      <c r="OQ41" s="202"/>
      <c r="OR41" s="202"/>
      <c r="OS41" s="202"/>
      <c r="OT41" s="202"/>
      <c r="OU41" s="202"/>
      <c r="OV41" s="202"/>
      <c r="OW41" s="202"/>
      <c r="OX41" s="202"/>
      <c r="OY41" s="202"/>
      <c r="OZ41" s="202"/>
      <c r="PA41" s="202"/>
      <c r="PB41" s="202"/>
      <c r="PC41" s="202"/>
      <c r="PD41" s="202"/>
      <c r="PE41" s="202"/>
      <c r="PF41" s="202"/>
      <c r="PG41" s="202"/>
      <c r="PH41" s="202"/>
      <c r="PI41" s="202"/>
      <c r="PJ41" s="202"/>
      <c r="PK41" s="202"/>
      <c r="PL41" s="202"/>
      <c r="PM41" s="202"/>
      <c r="PN41" s="202"/>
      <c r="PO41" s="202"/>
      <c r="PP41" s="202"/>
      <c r="PQ41" s="202"/>
      <c r="PR41" s="202"/>
      <c r="PS41" s="202"/>
      <c r="PT41" s="202"/>
      <c r="PU41" s="202"/>
      <c r="PV41" s="202"/>
      <c r="PW41" s="202"/>
      <c r="PX41" s="202"/>
      <c r="PY41" s="202"/>
      <c r="PZ41" s="202"/>
      <c r="QA41" s="202"/>
      <c r="QB41" s="202"/>
      <c r="QC41" s="202"/>
      <c r="QD41" s="202"/>
      <c r="QE41" s="202"/>
      <c r="QF41" s="202"/>
      <c r="QG41" s="202"/>
      <c r="QH41" s="202"/>
      <c r="QI41" s="202"/>
      <c r="QJ41" s="202"/>
      <c r="QK41" s="202"/>
      <c r="QL41" s="202"/>
      <c r="QM41" s="202"/>
      <c r="QN41" s="202"/>
      <c r="QO41" s="202"/>
      <c r="QP41" s="202"/>
      <c r="QQ41" s="202"/>
      <c r="QR41" s="202"/>
      <c r="QS41" s="202"/>
      <c r="QT41" s="202"/>
      <c r="QU41" s="202"/>
      <c r="QV41" s="202"/>
      <c r="QW41" s="202"/>
      <c r="QX41" s="202"/>
      <c r="QY41" s="202"/>
      <c r="QZ41" s="202"/>
      <c r="RA41" s="202"/>
      <c r="RB41" s="202"/>
      <c r="RC41" s="202"/>
      <c r="RD41" s="202"/>
      <c r="RE41" s="202"/>
      <c r="RF41" s="202"/>
    </row>
    <row r="42" spans="1:474" ht="12.75" customHeight="1">
      <c r="A42" s="202"/>
      <c r="B42" s="498" t="s">
        <v>529</v>
      </c>
      <c r="C42" s="202"/>
      <c r="D42" s="202"/>
      <c r="E42" s="202"/>
      <c r="F42" s="202"/>
      <c r="G42" s="500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500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  <c r="ER42" s="202"/>
      <c r="ES42" s="202"/>
      <c r="ET42" s="202"/>
      <c r="EU42" s="202"/>
      <c r="EV42" s="202"/>
      <c r="EW42" s="202"/>
      <c r="EX42" s="202"/>
      <c r="EY42" s="202"/>
      <c r="EZ42" s="202"/>
      <c r="FA42" s="202"/>
      <c r="FB42" s="202"/>
      <c r="FC42" s="202"/>
      <c r="FD42" s="202"/>
      <c r="FE42" s="202"/>
      <c r="FF42" s="202"/>
      <c r="FG42" s="202"/>
      <c r="FH42" s="202"/>
      <c r="FI42" s="202"/>
      <c r="FJ42" s="202"/>
      <c r="FK42" s="202"/>
      <c r="FL42" s="202"/>
      <c r="FM42" s="202"/>
      <c r="FN42" s="202"/>
      <c r="FO42" s="202"/>
      <c r="FP42" s="202"/>
      <c r="FQ42" s="202"/>
      <c r="FR42" s="202"/>
      <c r="FS42" s="202"/>
      <c r="FT42" s="202"/>
      <c r="FU42" s="202"/>
      <c r="FV42" s="202"/>
      <c r="FW42" s="202"/>
      <c r="FX42" s="202"/>
      <c r="FY42" s="202"/>
      <c r="FZ42" s="202"/>
      <c r="GA42" s="202"/>
      <c r="GB42" s="202"/>
      <c r="GC42" s="202"/>
      <c r="GD42" s="202"/>
      <c r="GE42" s="202"/>
      <c r="GF42" s="202"/>
      <c r="GG42" s="202"/>
      <c r="GH42" s="202"/>
      <c r="GI42" s="202"/>
      <c r="GJ42" s="202"/>
      <c r="GK42" s="202"/>
      <c r="GL42" s="202"/>
      <c r="GM42" s="202"/>
      <c r="GN42" s="202"/>
      <c r="GO42" s="202"/>
      <c r="GP42" s="202"/>
      <c r="GQ42" s="202"/>
      <c r="GR42" s="202"/>
      <c r="GS42" s="202"/>
      <c r="GT42" s="202"/>
      <c r="GU42" s="202"/>
      <c r="GV42" s="202"/>
      <c r="GW42" s="202"/>
      <c r="GX42" s="202"/>
      <c r="GY42" s="202"/>
      <c r="GZ42" s="202"/>
      <c r="HA42" s="202"/>
      <c r="HB42" s="202"/>
      <c r="HC42" s="202"/>
      <c r="HD42" s="202"/>
      <c r="HE42" s="202"/>
      <c r="HF42" s="202"/>
      <c r="HG42" s="202"/>
      <c r="HH42" s="202"/>
      <c r="HI42" s="202"/>
      <c r="HJ42" s="202"/>
      <c r="HK42" s="202"/>
      <c r="HL42" s="202"/>
      <c r="HM42" s="202"/>
      <c r="HN42" s="202"/>
      <c r="HO42" s="202"/>
      <c r="HP42" s="202"/>
      <c r="HQ42" s="202"/>
      <c r="HR42" s="202"/>
      <c r="HS42" s="202"/>
      <c r="HT42" s="202"/>
      <c r="HU42" s="202"/>
      <c r="HV42" s="202"/>
      <c r="HW42" s="202"/>
      <c r="HX42" s="202"/>
      <c r="HY42" s="202"/>
      <c r="HZ42" s="202"/>
      <c r="IA42" s="202"/>
      <c r="IB42" s="202"/>
      <c r="IC42" s="202"/>
      <c r="ID42" s="202"/>
      <c r="IE42" s="202"/>
      <c r="IF42" s="202"/>
      <c r="IG42" s="202"/>
      <c r="IH42" s="202"/>
      <c r="II42" s="202"/>
      <c r="IJ42" s="202"/>
      <c r="IK42" s="202"/>
      <c r="IL42" s="202"/>
      <c r="IM42" s="202"/>
      <c r="IN42" s="202"/>
      <c r="IO42" s="202"/>
      <c r="IP42" s="202"/>
      <c r="IQ42" s="202"/>
      <c r="IR42" s="202"/>
      <c r="IS42" s="202"/>
      <c r="IT42" s="202"/>
      <c r="IU42" s="202"/>
      <c r="IV42" s="202"/>
      <c r="IW42" s="202"/>
      <c r="IX42" s="202"/>
      <c r="IY42" s="202"/>
      <c r="IZ42" s="202"/>
      <c r="JA42" s="202"/>
      <c r="JB42" s="202"/>
      <c r="JC42" s="202"/>
      <c r="JD42" s="202"/>
      <c r="JE42" s="202"/>
      <c r="JF42" s="202"/>
      <c r="JG42" s="202"/>
      <c r="JH42" s="202"/>
      <c r="JI42" s="202"/>
      <c r="JJ42" s="202"/>
      <c r="JK42" s="202"/>
      <c r="JL42" s="202"/>
      <c r="JM42" s="202"/>
      <c r="JN42" s="202"/>
      <c r="JO42" s="202"/>
      <c r="JP42" s="202"/>
      <c r="JQ42" s="202"/>
      <c r="JR42" s="202"/>
      <c r="JS42" s="202"/>
      <c r="JT42" s="202"/>
      <c r="JU42" s="202"/>
      <c r="JV42" s="202"/>
      <c r="JW42" s="202"/>
      <c r="JX42" s="202"/>
      <c r="JY42" s="202"/>
      <c r="JZ42" s="202"/>
      <c r="KA42" s="202"/>
      <c r="KB42" s="202"/>
      <c r="KC42" s="202"/>
      <c r="KD42" s="202"/>
      <c r="KE42" s="202"/>
      <c r="KF42" s="202"/>
      <c r="KG42" s="202"/>
      <c r="KH42" s="202"/>
      <c r="KI42" s="202"/>
      <c r="KJ42" s="202"/>
      <c r="KK42" s="202"/>
      <c r="KL42" s="202"/>
      <c r="KM42" s="202"/>
      <c r="KN42" s="202"/>
      <c r="KO42" s="202"/>
      <c r="KP42" s="202"/>
      <c r="KQ42" s="202"/>
      <c r="KR42" s="202"/>
      <c r="KS42" s="202"/>
      <c r="KT42" s="202"/>
      <c r="KU42" s="202"/>
      <c r="KV42" s="202"/>
      <c r="KW42" s="202"/>
      <c r="KX42" s="202"/>
      <c r="KY42" s="202"/>
      <c r="KZ42" s="202"/>
      <c r="LA42" s="202"/>
      <c r="LB42" s="202"/>
      <c r="LC42" s="202"/>
      <c r="LD42" s="202"/>
      <c r="LE42" s="202"/>
      <c r="LF42" s="202"/>
      <c r="LG42" s="202"/>
      <c r="LH42" s="202"/>
      <c r="LI42" s="202"/>
      <c r="LJ42" s="202"/>
      <c r="LK42" s="202"/>
      <c r="LL42" s="202"/>
      <c r="LM42" s="202"/>
      <c r="LN42" s="202"/>
      <c r="LO42" s="202"/>
      <c r="LP42" s="202"/>
      <c r="LQ42" s="202"/>
      <c r="LR42" s="202"/>
      <c r="LS42" s="202"/>
      <c r="LT42" s="202"/>
      <c r="LU42" s="202"/>
      <c r="LV42" s="202"/>
      <c r="LW42" s="202"/>
      <c r="LX42" s="202"/>
      <c r="LY42" s="202"/>
      <c r="LZ42" s="202"/>
      <c r="MA42" s="202"/>
      <c r="MB42" s="202"/>
      <c r="MC42" s="202"/>
      <c r="MD42" s="202"/>
      <c r="ME42" s="202"/>
      <c r="MF42" s="202"/>
      <c r="MG42" s="202"/>
      <c r="MH42" s="202"/>
      <c r="MI42" s="202"/>
      <c r="MJ42" s="202"/>
      <c r="MK42" s="202"/>
      <c r="ML42" s="202"/>
      <c r="MM42" s="202"/>
      <c r="MN42" s="202"/>
      <c r="MO42" s="202"/>
      <c r="MP42" s="202"/>
      <c r="MQ42" s="202"/>
      <c r="MR42" s="202"/>
      <c r="MS42" s="202"/>
      <c r="MT42" s="202"/>
      <c r="MU42" s="202"/>
      <c r="MV42" s="202"/>
      <c r="MW42" s="202"/>
      <c r="MX42" s="202"/>
      <c r="MY42" s="202"/>
      <c r="MZ42" s="202"/>
      <c r="NA42" s="202"/>
      <c r="NB42" s="202"/>
      <c r="NC42" s="202"/>
      <c r="ND42" s="202"/>
      <c r="NE42" s="202"/>
      <c r="NF42" s="202"/>
      <c r="NG42" s="202"/>
      <c r="NH42" s="202"/>
      <c r="NI42" s="202"/>
      <c r="NJ42" s="202"/>
      <c r="NK42" s="202"/>
      <c r="NL42" s="202"/>
      <c r="NM42" s="202"/>
      <c r="NN42" s="202"/>
      <c r="NO42" s="202"/>
      <c r="NP42" s="202"/>
      <c r="NQ42" s="202"/>
      <c r="NR42" s="202"/>
      <c r="NS42" s="202"/>
      <c r="NT42" s="202"/>
      <c r="NU42" s="202"/>
      <c r="NV42" s="202"/>
      <c r="NW42" s="202"/>
      <c r="NX42" s="202"/>
      <c r="NY42" s="202"/>
      <c r="NZ42" s="202"/>
      <c r="OA42" s="202"/>
      <c r="OB42" s="202"/>
      <c r="OC42" s="202"/>
      <c r="OD42" s="202"/>
      <c r="OE42" s="202"/>
      <c r="OF42" s="202"/>
      <c r="OG42" s="202"/>
      <c r="OH42" s="202"/>
      <c r="OI42" s="202"/>
      <c r="OJ42" s="202"/>
      <c r="OK42" s="202"/>
      <c r="OL42" s="202"/>
      <c r="OM42" s="202"/>
      <c r="ON42" s="202"/>
      <c r="OO42" s="202"/>
      <c r="OP42" s="202"/>
      <c r="OQ42" s="202"/>
      <c r="OR42" s="202"/>
      <c r="OS42" s="202"/>
      <c r="OT42" s="202"/>
      <c r="OU42" s="202"/>
      <c r="OV42" s="202"/>
      <c r="OW42" s="202"/>
      <c r="OX42" s="202"/>
      <c r="OY42" s="202"/>
      <c r="OZ42" s="202"/>
      <c r="PA42" s="202"/>
      <c r="PB42" s="202"/>
      <c r="PC42" s="202"/>
      <c r="PD42" s="202"/>
      <c r="PE42" s="202"/>
      <c r="PF42" s="202"/>
      <c r="PG42" s="202"/>
      <c r="PH42" s="202"/>
      <c r="PI42" s="202"/>
      <c r="PJ42" s="202"/>
      <c r="PK42" s="202"/>
      <c r="PL42" s="202"/>
      <c r="PM42" s="202"/>
      <c r="PN42" s="202"/>
      <c r="PO42" s="202"/>
      <c r="PP42" s="202"/>
      <c r="PQ42" s="202"/>
      <c r="PR42" s="202"/>
      <c r="PS42" s="202"/>
      <c r="PT42" s="202"/>
      <c r="PU42" s="202"/>
      <c r="PV42" s="202"/>
      <c r="PW42" s="202"/>
      <c r="PX42" s="202"/>
      <c r="PY42" s="202"/>
      <c r="PZ42" s="202"/>
      <c r="QA42" s="202"/>
      <c r="QB42" s="202"/>
      <c r="QC42" s="202"/>
      <c r="QD42" s="202"/>
      <c r="QE42" s="202"/>
      <c r="QF42" s="202"/>
      <c r="QG42" s="202"/>
      <c r="QH42" s="202"/>
      <c r="QI42" s="202"/>
      <c r="QJ42" s="202"/>
      <c r="QK42" s="202"/>
      <c r="QL42" s="202"/>
      <c r="QM42" s="202"/>
      <c r="QN42" s="202"/>
      <c r="QO42" s="202"/>
      <c r="QP42" s="202"/>
      <c r="QQ42" s="202"/>
      <c r="QR42" s="202"/>
      <c r="QS42" s="202"/>
      <c r="QT42" s="202"/>
      <c r="QU42" s="202"/>
      <c r="QV42" s="202"/>
      <c r="QW42" s="202"/>
      <c r="QX42" s="202"/>
      <c r="QY42" s="202"/>
      <c r="QZ42" s="202"/>
      <c r="RA42" s="202"/>
      <c r="RB42" s="202"/>
      <c r="RC42" s="202"/>
      <c r="RD42" s="202"/>
      <c r="RE42" s="202"/>
      <c r="RF42" s="202"/>
    </row>
    <row r="43" spans="1:474" ht="12.75" customHeight="1">
      <c r="A43" s="202"/>
      <c r="B43" s="225" t="s">
        <v>530</v>
      </c>
      <c r="C43" s="202"/>
      <c r="D43" s="202"/>
      <c r="E43" s="202"/>
      <c r="F43" s="202"/>
      <c r="G43" s="202">
        <f t="shared" ref="G43:R43" si="83">IF(F58=0,0,IF(AND(G35&gt;=$I26,G35&lt;=$I28),0,1))</f>
        <v>0</v>
      </c>
      <c r="H43" s="202">
        <f t="shared" si="83"/>
        <v>0</v>
      </c>
      <c r="I43" s="202">
        <f t="shared" si="83"/>
        <v>0</v>
      </c>
      <c r="J43" s="202">
        <f t="shared" si="83"/>
        <v>0</v>
      </c>
      <c r="K43" s="202">
        <f t="shared" si="83"/>
        <v>0</v>
      </c>
      <c r="L43" s="202">
        <f t="shared" si="83"/>
        <v>0</v>
      </c>
      <c r="M43" s="202">
        <f t="shared" si="83"/>
        <v>0</v>
      </c>
      <c r="N43" s="202">
        <f t="shared" si="83"/>
        <v>0</v>
      </c>
      <c r="O43" s="202">
        <f t="shared" si="83"/>
        <v>0</v>
      </c>
      <c r="P43" s="202">
        <f t="shared" si="83"/>
        <v>0</v>
      </c>
      <c r="Q43" s="202">
        <f t="shared" si="83"/>
        <v>0</v>
      </c>
      <c r="R43" s="202">
        <f t="shared" si="83"/>
        <v>0</v>
      </c>
      <c r="S43" s="202"/>
      <c r="T43" s="202">
        <f>IF(R58=0,0,IF(AND(T35&gt;=$I26,T35&lt;=$I28),0,1))</f>
        <v>0</v>
      </c>
      <c r="U43" s="202">
        <f t="shared" ref="U43:AE43" si="84">IF(T58=0,0,IF(AND(U35&gt;=$I26,U35&lt;=$I28),0,1))</f>
        <v>0</v>
      </c>
      <c r="V43" s="202">
        <f t="shared" si="84"/>
        <v>0</v>
      </c>
      <c r="W43" s="202">
        <f t="shared" si="84"/>
        <v>0</v>
      </c>
      <c r="X43" s="202">
        <f t="shared" si="84"/>
        <v>0</v>
      </c>
      <c r="Y43" s="202">
        <f t="shared" si="84"/>
        <v>0</v>
      </c>
      <c r="Z43" s="202">
        <f t="shared" si="84"/>
        <v>0</v>
      </c>
      <c r="AA43" s="202">
        <f t="shared" si="84"/>
        <v>0</v>
      </c>
      <c r="AB43" s="202">
        <f t="shared" si="84"/>
        <v>0</v>
      </c>
      <c r="AC43" s="202">
        <f t="shared" si="84"/>
        <v>0</v>
      </c>
      <c r="AD43" s="202">
        <f t="shared" si="84"/>
        <v>0</v>
      </c>
      <c r="AE43" s="202">
        <f t="shared" si="84"/>
        <v>0</v>
      </c>
      <c r="AF43" s="202"/>
      <c r="AG43" s="202">
        <f>IF(AE58=0,0,IF(AND(AG35&gt;=$I26,AG35&lt;=$I28),0,1))</f>
        <v>0</v>
      </c>
      <c r="AH43" s="202">
        <f t="shared" ref="AH43:AR43" si="85">IF(AG58=0,0,IF(AND(AH35&gt;=$I26,AH35&lt;=$I28),0,1))</f>
        <v>0</v>
      </c>
      <c r="AI43" s="202">
        <f t="shared" si="85"/>
        <v>0</v>
      </c>
      <c r="AJ43" s="202">
        <f t="shared" si="85"/>
        <v>0</v>
      </c>
      <c r="AK43" s="202">
        <f t="shared" si="85"/>
        <v>0</v>
      </c>
      <c r="AL43" s="202">
        <f t="shared" si="85"/>
        <v>0</v>
      </c>
      <c r="AM43" s="202">
        <f t="shared" si="85"/>
        <v>0</v>
      </c>
      <c r="AN43" s="202">
        <f t="shared" si="85"/>
        <v>0</v>
      </c>
      <c r="AO43" s="202">
        <f t="shared" si="85"/>
        <v>0</v>
      </c>
      <c r="AP43" s="202">
        <f t="shared" si="85"/>
        <v>0</v>
      </c>
      <c r="AQ43" s="202">
        <f t="shared" si="85"/>
        <v>0</v>
      </c>
      <c r="AR43" s="202">
        <f t="shared" si="85"/>
        <v>0</v>
      </c>
      <c r="AS43" s="202"/>
      <c r="AT43" s="202">
        <f>IF(AR58=0,0,IF(AND(AT35&gt;=$I26,AT35&lt;=$I28),0,1))</f>
        <v>0</v>
      </c>
      <c r="AU43" s="202">
        <f t="shared" ref="AU43:BE43" si="86">IF(AT58=0,0,IF(AND(AU35&gt;=$I26,AU35&lt;=$I28),0,1))</f>
        <v>0</v>
      </c>
      <c r="AV43" s="202">
        <f t="shared" si="86"/>
        <v>0</v>
      </c>
      <c r="AW43" s="202">
        <f t="shared" si="86"/>
        <v>0</v>
      </c>
      <c r="AX43" s="202">
        <f t="shared" si="86"/>
        <v>0</v>
      </c>
      <c r="AY43" s="202">
        <f t="shared" si="86"/>
        <v>0</v>
      </c>
      <c r="AZ43" s="202">
        <f t="shared" si="86"/>
        <v>0</v>
      </c>
      <c r="BA43" s="202">
        <f t="shared" si="86"/>
        <v>0</v>
      </c>
      <c r="BB43" s="202">
        <f t="shared" si="86"/>
        <v>0</v>
      </c>
      <c r="BC43" s="202">
        <f t="shared" si="86"/>
        <v>0</v>
      </c>
      <c r="BD43" s="202">
        <f t="shared" si="86"/>
        <v>0</v>
      </c>
      <c r="BE43" s="202">
        <f t="shared" si="86"/>
        <v>0</v>
      </c>
      <c r="BF43" s="202"/>
      <c r="BG43" s="202">
        <f>IF(BE58=0,0,IF(AND(BG35&gt;=$I26,BG35&lt;=$I28),0,1))</f>
        <v>0</v>
      </c>
      <c r="BH43" s="202">
        <f t="shared" ref="BH43:BR43" si="87">IF(BG58=0,0,IF(AND(BH35&gt;=$I26,BH35&lt;=$I28),0,1))</f>
        <v>0</v>
      </c>
      <c r="BI43" s="202">
        <f t="shared" si="87"/>
        <v>0</v>
      </c>
      <c r="BJ43" s="202">
        <f t="shared" si="87"/>
        <v>0</v>
      </c>
      <c r="BK43" s="202">
        <f t="shared" si="87"/>
        <v>0</v>
      </c>
      <c r="BL43" s="202">
        <f t="shared" si="87"/>
        <v>0</v>
      </c>
      <c r="BM43" s="202">
        <f t="shared" si="87"/>
        <v>0</v>
      </c>
      <c r="BN43" s="202">
        <f t="shared" si="87"/>
        <v>0</v>
      </c>
      <c r="BO43" s="202">
        <f t="shared" si="87"/>
        <v>0</v>
      </c>
      <c r="BP43" s="202">
        <f t="shared" si="87"/>
        <v>0</v>
      </c>
      <c r="BQ43" s="202">
        <f t="shared" si="87"/>
        <v>0</v>
      </c>
      <c r="BR43" s="202">
        <f t="shared" si="87"/>
        <v>0</v>
      </c>
      <c r="BS43" s="202"/>
      <c r="BT43" s="202">
        <f>IF(BR58=0,0,IF(AND(BT35&gt;=$I26,BT35&lt;=$I28),0,1))</f>
        <v>0</v>
      </c>
      <c r="BU43" s="202">
        <f t="shared" ref="BU43:CE43" si="88">IF(BT58=0,0,IF(AND(BU35&gt;=$I26,BU35&lt;=$I28),0,1))</f>
        <v>0</v>
      </c>
      <c r="BV43" s="202">
        <f t="shared" si="88"/>
        <v>0</v>
      </c>
      <c r="BW43" s="202">
        <f t="shared" si="88"/>
        <v>0</v>
      </c>
      <c r="BX43" s="202">
        <f t="shared" si="88"/>
        <v>0</v>
      </c>
      <c r="BY43" s="202">
        <f t="shared" si="88"/>
        <v>0</v>
      </c>
      <c r="BZ43" s="202">
        <f t="shared" si="88"/>
        <v>1</v>
      </c>
      <c r="CA43" s="202">
        <f t="shared" si="88"/>
        <v>1</v>
      </c>
      <c r="CB43" s="202">
        <f t="shared" si="88"/>
        <v>1</v>
      </c>
      <c r="CC43" s="202">
        <f t="shared" si="88"/>
        <v>1</v>
      </c>
      <c r="CD43" s="202">
        <f t="shared" si="88"/>
        <v>1</v>
      </c>
      <c r="CE43" s="202">
        <f t="shared" si="88"/>
        <v>1</v>
      </c>
      <c r="CF43" s="202"/>
      <c r="CG43" s="202">
        <f>IF(CE58=0,0,IF(AND(CG35&gt;=$I26,CG35&lt;=$I28),0,1))</f>
        <v>1</v>
      </c>
      <c r="CH43" s="202">
        <f t="shared" ref="CH43:CR43" si="89">IF(CG58=0,0,IF(AND(CH35&gt;=$I26,CH35&lt;=$I28),0,1))</f>
        <v>1</v>
      </c>
      <c r="CI43" s="202">
        <f t="shared" si="89"/>
        <v>1</v>
      </c>
      <c r="CJ43" s="202">
        <f t="shared" si="89"/>
        <v>1</v>
      </c>
      <c r="CK43" s="202">
        <f t="shared" si="89"/>
        <v>1</v>
      </c>
      <c r="CL43" s="202">
        <f t="shared" si="89"/>
        <v>1</v>
      </c>
      <c r="CM43" s="202">
        <f t="shared" si="89"/>
        <v>1</v>
      </c>
      <c r="CN43" s="202">
        <f t="shared" si="89"/>
        <v>1</v>
      </c>
      <c r="CO43" s="202">
        <f t="shared" si="89"/>
        <v>1</v>
      </c>
      <c r="CP43" s="202">
        <f t="shared" si="89"/>
        <v>1</v>
      </c>
      <c r="CQ43" s="202">
        <f t="shared" si="89"/>
        <v>1</v>
      </c>
      <c r="CR43" s="202">
        <f t="shared" si="89"/>
        <v>1</v>
      </c>
      <c r="CS43" s="202"/>
      <c r="CT43" s="202">
        <f>IF(CR58=0,0,IF(AND(CT35&gt;=$I26,CT35&lt;=$I28),0,1))</f>
        <v>1</v>
      </c>
      <c r="CU43" s="202">
        <f t="shared" ref="CU43:DE43" si="90">IF(CT58=0,0,IF(AND(CU35&gt;=$I26,CU35&lt;=$I28),0,1))</f>
        <v>1</v>
      </c>
      <c r="CV43" s="202">
        <f t="shared" si="90"/>
        <v>1</v>
      </c>
      <c r="CW43" s="202">
        <f t="shared" si="90"/>
        <v>1</v>
      </c>
      <c r="CX43" s="202">
        <f t="shared" si="90"/>
        <v>1</v>
      </c>
      <c r="CY43" s="202">
        <f t="shared" si="90"/>
        <v>1</v>
      </c>
      <c r="CZ43" s="202">
        <f t="shared" si="90"/>
        <v>1</v>
      </c>
      <c r="DA43" s="202">
        <f t="shared" si="90"/>
        <v>1</v>
      </c>
      <c r="DB43" s="202">
        <f t="shared" si="90"/>
        <v>1</v>
      </c>
      <c r="DC43" s="202">
        <f t="shared" si="90"/>
        <v>1</v>
      </c>
      <c r="DD43" s="202">
        <f t="shared" si="90"/>
        <v>1</v>
      </c>
      <c r="DE43" s="202">
        <f t="shared" si="90"/>
        <v>1</v>
      </c>
      <c r="DF43" s="202"/>
      <c r="DG43" s="202">
        <f>IF(DE58=0,0,IF(AND(DG35&gt;=$I26,DG35&lt;=$I28),0,1))</f>
        <v>1</v>
      </c>
      <c r="DH43" s="202">
        <f t="shared" ref="DH43:DR43" si="91">IF(DG58=0,0,IF(AND(DH35&gt;=$I26,DH35&lt;=$I28),0,1))</f>
        <v>1</v>
      </c>
      <c r="DI43" s="202">
        <f t="shared" si="91"/>
        <v>1</v>
      </c>
      <c r="DJ43" s="202">
        <f t="shared" si="91"/>
        <v>1</v>
      </c>
      <c r="DK43" s="202">
        <f t="shared" si="91"/>
        <v>1</v>
      </c>
      <c r="DL43" s="202">
        <f t="shared" si="91"/>
        <v>1</v>
      </c>
      <c r="DM43" s="202">
        <f t="shared" si="91"/>
        <v>1</v>
      </c>
      <c r="DN43" s="202">
        <f t="shared" si="91"/>
        <v>1</v>
      </c>
      <c r="DO43" s="202">
        <f t="shared" si="91"/>
        <v>1</v>
      </c>
      <c r="DP43" s="202">
        <f t="shared" si="91"/>
        <v>1</v>
      </c>
      <c r="DQ43" s="202">
        <f t="shared" si="91"/>
        <v>1</v>
      </c>
      <c r="DR43" s="202">
        <f t="shared" si="91"/>
        <v>1</v>
      </c>
      <c r="DS43" s="202"/>
      <c r="DT43" s="202">
        <f>IF(DR58=0,0,IF(AND(DT35&gt;=$I26,DT35&lt;=$I28),0,1))</f>
        <v>1</v>
      </c>
      <c r="DU43" s="202">
        <f t="shared" ref="DU43:EE43" si="92">IF(DT58=0,0,IF(AND(DU35&gt;=$I26,DU35&lt;=$I28),0,1))</f>
        <v>1</v>
      </c>
      <c r="DV43" s="202">
        <f t="shared" si="92"/>
        <v>1</v>
      </c>
      <c r="DW43" s="202">
        <f t="shared" si="92"/>
        <v>1</v>
      </c>
      <c r="DX43" s="202">
        <f t="shared" si="92"/>
        <v>1</v>
      </c>
      <c r="DY43" s="202">
        <f t="shared" si="92"/>
        <v>1</v>
      </c>
      <c r="DZ43" s="202">
        <f t="shared" si="92"/>
        <v>1</v>
      </c>
      <c r="EA43" s="202">
        <f t="shared" si="92"/>
        <v>1</v>
      </c>
      <c r="EB43" s="202">
        <f t="shared" si="92"/>
        <v>1</v>
      </c>
      <c r="EC43" s="202">
        <f t="shared" si="92"/>
        <v>1</v>
      </c>
      <c r="ED43" s="202">
        <f t="shared" si="92"/>
        <v>1</v>
      </c>
      <c r="EE43" s="202">
        <f t="shared" si="92"/>
        <v>1</v>
      </c>
      <c r="EF43" s="202"/>
      <c r="EG43" s="202">
        <f>IF(EE58=0,0,IF(AND(EG35&gt;=$I26,EG35&lt;=$I28),0,1))</f>
        <v>1</v>
      </c>
      <c r="EH43" s="202">
        <f t="shared" ref="EH43:ER43" si="93">IF(EG58=0,0,IF(AND(EH35&gt;=$I26,EH35&lt;=$I28),0,1))</f>
        <v>1</v>
      </c>
      <c r="EI43" s="202">
        <f t="shared" si="93"/>
        <v>1</v>
      </c>
      <c r="EJ43" s="202">
        <f t="shared" si="93"/>
        <v>1</v>
      </c>
      <c r="EK43" s="202">
        <f t="shared" si="93"/>
        <v>1</v>
      </c>
      <c r="EL43" s="202">
        <f t="shared" si="93"/>
        <v>1</v>
      </c>
      <c r="EM43" s="202">
        <f t="shared" si="93"/>
        <v>1</v>
      </c>
      <c r="EN43" s="202">
        <f t="shared" si="93"/>
        <v>1</v>
      </c>
      <c r="EO43" s="202">
        <f t="shared" si="93"/>
        <v>1</v>
      </c>
      <c r="EP43" s="202">
        <f t="shared" si="93"/>
        <v>1</v>
      </c>
      <c r="EQ43" s="202">
        <f t="shared" si="93"/>
        <v>1</v>
      </c>
      <c r="ER43" s="202">
        <f t="shared" si="93"/>
        <v>1</v>
      </c>
      <c r="ES43" s="202"/>
      <c r="ET43" s="202">
        <f>IF(ER58=0,0,IF(AND(ET35&gt;=$I26,ET35&lt;=$I28),0,1))</f>
        <v>1</v>
      </c>
      <c r="EU43" s="202">
        <f t="shared" ref="EU43:FE43" si="94">IF(ET58=0,0,IF(AND(EU35&gt;=$I26,EU35&lt;=$I28),0,1))</f>
        <v>1</v>
      </c>
      <c r="EV43" s="202">
        <f t="shared" si="94"/>
        <v>1</v>
      </c>
      <c r="EW43" s="202">
        <f t="shared" si="94"/>
        <v>1</v>
      </c>
      <c r="EX43" s="202">
        <f t="shared" si="94"/>
        <v>1</v>
      </c>
      <c r="EY43" s="202">
        <f t="shared" si="94"/>
        <v>1</v>
      </c>
      <c r="EZ43" s="202">
        <f t="shared" si="94"/>
        <v>1</v>
      </c>
      <c r="FA43" s="202">
        <f t="shared" si="94"/>
        <v>1</v>
      </c>
      <c r="FB43" s="202">
        <f t="shared" si="94"/>
        <v>1</v>
      </c>
      <c r="FC43" s="202">
        <f t="shared" si="94"/>
        <v>1</v>
      </c>
      <c r="FD43" s="202">
        <f t="shared" si="94"/>
        <v>1</v>
      </c>
      <c r="FE43" s="202">
        <f t="shared" si="94"/>
        <v>1</v>
      </c>
      <c r="FF43" s="202"/>
      <c r="FG43" s="202">
        <f>IF(FE58=0,0,IF(AND(FG35&gt;=$I26,FG35&lt;=$I28),0,1))</f>
        <v>1</v>
      </c>
      <c r="FH43" s="202">
        <f t="shared" ref="FH43:FR43" si="95">IF(FG58=0,0,IF(AND(FH35&gt;=$I26,FH35&lt;=$I28),0,1))</f>
        <v>1</v>
      </c>
      <c r="FI43" s="202">
        <f t="shared" si="95"/>
        <v>1</v>
      </c>
      <c r="FJ43" s="202">
        <f t="shared" si="95"/>
        <v>1</v>
      </c>
      <c r="FK43" s="202">
        <f t="shared" si="95"/>
        <v>1</v>
      </c>
      <c r="FL43" s="202">
        <f t="shared" si="95"/>
        <v>1</v>
      </c>
      <c r="FM43" s="202">
        <f t="shared" si="95"/>
        <v>1</v>
      </c>
      <c r="FN43" s="202">
        <f t="shared" si="95"/>
        <v>1</v>
      </c>
      <c r="FO43" s="202">
        <f t="shared" si="95"/>
        <v>1</v>
      </c>
      <c r="FP43" s="202">
        <f t="shared" si="95"/>
        <v>1</v>
      </c>
      <c r="FQ43" s="202">
        <f t="shared" si="95"/>
        <v>1</v>
      </c>
      <c r="FR43" s="202">
        <f t="shared" si="95"/>
        <v>1</v>
      </c>
      <c r="FS43" s="202"/>
      <c r="FT43" s="202">
        <f>IF(FR58=0,0,IF(AND(FT35&gt;=$I26,FT35&lt;=$I28),0,1))</f>
        <v>1</v>
      </c>
      <c r="FU43" s="202">
        <f t="shared" ref="FU43:GE43" si="96">IF(FT58=0,0,IF(AND(FU35&gt;=$I26,FU35&lt;=$I28),0,1))</f>
        <v>1</v>
      </c>
      <c r="FV43" s="202">
        <f t="shared" si="96"/>
        <v>1</v>
      </c>
      <c r="FW43" s="202">
        <f t="shared" si="96"/>
        <v>1</v>
      </c>
      <c r="FX43" s="202">
        <f t="shared" si="96"/>
        <v>1</v>
      </c>
      <c r="FY43" s="202">
        <f t="shared" si="96"/>
        <v>1</v>
      </c>
      <c r="FZ43" s="202">
        <f t="shared" si="96"/>
        <v>1</v>
      </c>
      <c r="GA43" s="202">
        <f t="shared" si="96"/>
        <v>1</v>
      </c>
      <c r="GB43" s="202">
        <f t="shared" si="96"/>
        <v>1</v>
      </c>
      <c r="GC43" s="202">
        <f t="shared" si="96"/>
        <v>1</v>
      </c>
      <c r="GD43" s="202">
        <f t="shared" si="96"/>
        <v>1</v>
      </c>
      <c r="GE43" s="202">
        <f t="shared" si="96"/>
        <v>1</v>
      </c>
      <c r="GF43" s="202"/>
      <c r="GG43" s="202">
        <f>IF(GE58=0,0,IF(AND(GG35&gt;=$I26,GG35&lt;=$I28),0,1))</f>
        <v>1</v>
      </c>
      <c r="GH43" s="202">
        <f t="shared" ref="GH43:GR43" si="97">IF(GG58=0,0,IF(AND(GH35&gt;=$I26,GH35&lt;=$I28),0,1))</f>
        <v>1</v>
      </c>
      <c r="GI43" s="202">
        <f t="shared" si="97"/>
        <v>1</v>
      </c>
      <c r="GJ43" s="202">
        <f t="shared" si="97"/>
        <v>1</v>
      </c>
      <c r="GK43" s="202">
        <f t="shared" si="97"/>
        <v>1</v>
      </c>
      <c r="GL43" s="202">
        <f t="shared" si="97"/>
        <v>1</v>
      </c>
      <c r="GM43" s="202">
        <f t="shared" si="97"/>
        <v>0</v>
      </c>
      <c r="GN43" s="202">
        <f t="shared" si="97"/>
        <v>0</v>
      </c>
      <c r="GO43" s="202">
        <f t="shared" si="97"/>
        <v>0</v>
      </c>
      <c r="GP43" s="202">
        <f t="shared" si="97"/>
        <v>0</v>
      </c>
      <c r="GQ43" s="202">
        <f t="shared" si="97"/>
        <v>0</v>
      </c>
      <c r="GR43" s="202">
        <f t="shared" si="97"/>
        <v>0</v>
      </c>
      <c r="GS43" s="202"/>
      <c r="GT43" s="202">
        <f>IF(GR58=0,0,IF(AND(GT35&gt;=$I26,GT35&lt;=$I28),0,1))</f>
        <v>0</v>
      </c>
      <c r="GU43" s="202">
        <f t="shared" ref="GU43:HE43" si="98">IF(GT58=0,0,IF(AND(GU35&gt;=$I26,GU35&lt;=$I28),0,1))</f>
        <v>0</v>
      </c>
      <c r="GV43" s="202">
        <f t="shared" si="98"/>
        <v>0</v>
      </c>
      <c r="GW43" s="202">
        <f t="shared" si="98"/>
        <v>0</v>
      </c>
      <c r="GX43" s="202">
        <f t="shared" si="98"/>
        <v>0</v>
      </c>
      <c r="GY43" s="202">
        <f t="shared" si="98"/>
        <v>0</v>
      </c>
      <c r="GZ43" s="202">
        <f t="shared" si="98"/>
        <v>0</v>
      </c>
      <c r="HA43" s="202">
        <f t="shared" si="98"/>
        <v>0</v>
      </c>
      <c r="HB43" s="202">
        <f t="shared" si="98"/>
        <v>0</v>
      </c>
      <c r="HC43" s="202">
        <f t="shared" si="98"/>
        <v>0</v>
      </c>
      <c r="HD43" s="202">
        <f t="shared" si="98"/>
        <v>0</v>
      </c>
      <c r="HE43" s="202">
        <f t="shared" si="98"/>
        <v>0</v>
      </c>
      <c r="HF43" s="202"/>
      <c r="HG43" s="202">
        <f>IF(HE58=0,0,IF(AND(HG35&gt;=$I26,HG35&lt;=$I28),0,1))</f>
        <v>0</v>
      </c>
      <c r="HH43" s="202">
        <f t="shared" ref="HH43:HR43" si="99">IF(HG58=0,0,IF(AND(HH35&gt;=$I26,HH35&lt;=$I28),0,1))</f>
        <v>0</v>
      </c>
      <c r="HI43" s="202">
        <f t="shared" si="99"/>
        <v>0</v>
      </c>
      <c r="HJ43" s="202">
        <f t="shared" si="99"/>
        <v>0</v>
      </c>
      <c r="HK43" s="202">
        <f t="shared" si="99"/>
        <v>0</v>
      </c>
      <c r="HL43" s="202">
        <f t="shared" si="99"/>
        <v>0</v>
      </c>
      <c r="HM43" s="202">
        <f t="shared" si="99"/>
        <v>0</v>
      </c>
      <c r="HN43" s="202">
        <f t="shared" si="99"/>
        <v>0</v>
      </c>
      <c r="HO43" s="202">
        <f t="shared" si="99"/>
        <v>0</v>
      </c>
      <c r="HP43" s="202">
        <f t="shared" si="99"/>
        <v>0</v>
      </c>
      <c r="HQ43" s="202">
        <f t="shared" si="99"/>
        <v>0</v>
      </c>
      <c r="HR43" s="202">
        <f t="shared" si="99"/>
        <v>0</v>
      </c>
      <c r="HS43" s="202"/>
      <c r="HT43" s="202">
        <f>IF(HR58=0,0,IF(AND(HT35&gt;=$I26,HT35&lt;=$I28),0,1))</f>
        <v>0</v>
      </c>
      <c r="HU43" s="202">
        <f t="shared" ref="HU43:IE43" si="100">IF(HT58=0,0,IF(AND(HU35&gt;=$I26,HU35&lt;=$I28),0,1))</f>
        <v>0</v>
      </c>
      <c r="HV43" s="202">
        <f t="shared" si="100"/>
        <v>0</v>
      </c>
      <c r="HW43" s="202">
        <f t="shared" si="100"/>
        <v>0</v>
      </c>
      <c r="HX43" s="202">
        <f t="shared" si="100"/>
        <v>0</v>
      </c>
      <c r="HY43" s="202">
        <f t="shared" si="100"/>
        <v>0</v>
      </c>
      <c r="HZ43" s="202">
        <f t="shared" si="100"/>
        <v>0</v>
      </c>
      <c r="IA43" s="202">
        <f t="shared" si="100"/>
        <v>0</v>
      </c>
      <c r="IB43" s="202">
        <f t="shared" si="100"/>
        <v>0</v>
      </c>
      <c r="IC43" s="202">
        <f t="shared" si="100"/>
        <v>0</v>
      </c>
      <c r="ID43" s="202">
        <f t="shared" si="100"/>
        <v>0</v>
      </c>
      <c r="IE43" s="202">
        <f t="shared" si="100"/>
        <v>0</v>
      </c>
      <c r="IF43" s="202"/>
      <c r="IG43" s="202">
        <f>IF(IE58=0,0,IF(AND(IG35&gt;=$I26,IG35&lt;=$I28),0,1))</f>
        <v>0</v>
      </c>
      <c r="IH43" s="202">
        <f t="shared" ref="IH43:IR43" si="101">IF(IG58=0,0,IF(AND(IH35&gt;=$I26,IH35&lt;=$I28),0,1))</f>
        <v>0</v>
      </c>
      <c r="II43" s="202">
        <f t="shared" si="101"/>
        <v>0</v>
      </c>
      <c r="IJ43" s="202">
        <f t="shared" si="101"/>
        <v>0</v>
      </c>
      <c r="IK43" s="202">
        <f t="shared" si="101"/>
        <v>0</v>
      </c>
      <c r="IL43" s="202">
        <f t="shared" si="101"/>
        <v>0</v>
      </c>
      <c r="IM43" s="202">
        <f t="shared" si="101"/>
        <v>0</v>
      </c>
      <c r="IN43" s="202">
        <f t="shared" si="101"/>
        <v>0</v>
      </c>
      <c r="IO43" s="202">
        <f t="shared" si="101"/>
        <v>0</v>
      </c>
      <c r="IP43" s="202">
        <f t="shared" si="101"/>
        <v>0</v>
      </c>
      <c r="IQ43" s="202">
        <f t="shared" si="101"/>
        <v>0</v>
      </c>
      <c r="IR43" s="202">
        <f t="shared" si="101"/>
        <v>0</v>
      </c>
      <c r="IS43" s="202"/>
      <c r="IT43" s="202">
        <f>IF(IR58=0,0,IF(AND(IT35&gt;=$I26,IT35&lt;=$I28),0,1))</f>
        <v>0</v>
      </c>
      <c r="IU43" s="202">
        <f t="shared" ref="IU43:JE43" si="102">IF(IT58=0,0,IF(AND(IU35&gt;=$I26,IU35&lt;=$I28),0,1))</f>
        <v>0</v>
      </c>
      <c r="IV43" s="202">
        <f t="shared" si="102"/>
        <v>0</v>
      </c>
      <c r="IW43" s="202">
        <f t="shared" si="102"/>
        <v>0</v>
      </c>
      <c r="IX43" s="202">
        <f t="shared" si="102"/>
        <v>0</v>
      </c>
      <c r="IY43" s="202">
        <f t="shared" si="102"/>
        <v>0</v>
      </c>
      <c r="IZ43" s="202">
        <f t="shared" si="102"/>
        <v>0</v>
      </c>
      <c r="JA43" s="202">
        <f t="shared" si="102"/>
        <v>0</v>
      </c>
      <c r="JB43" s="202">
        <f t="shared" si="102"/>
        <v>0</v>
      </c>
      <c r="JC43" s="202">
        <f t="shared" si="102"/>
        <v>0</v>
      </c>
      <c r="JD43" s="202">
        <f t="shared" si="102"/>
        <v>0</v>
      </c>
      <c r="JE43" s="202">
        <f t="shared" si="102"/>
        <v>0</v>
      </c>
      <c r="JF43" s="202"/>
      <c r="JG43" s="202">
        <f>IF(JE58=0,0,IF(AND(JG35&gt;=$I26,JG35&lt;=$I28),0,1))</f>
        <v>0</v>
      </c>
      <c r="JH43" s="202">
        <f t="shared" ref="JH43:JR43" si="103">IF(JG58=0,0,IF(AND(JH35&gt;=$I26,JH35&lt;=$I28),0,1))</f>
        <v>0</v>
      </c>
      <c r="JI43" s="202">
        <f t="shared" si="103"/>
        <v>0</v>
      </c>
      <c r="JJ43" s="202">
        <f t="shared" si="103"/>
        <v>0</v>
      </c>
      <c r="JK43" s="202">
        <f t="shared" si="103"/>
        <v>0</v>
      </c>
      <c r="JL43" s="202">
        <f t="shared" si="103"/>
        <v>0</v>
      </c>
      <c r="JM43" s="202">
        <f t="shared" si="103"/>
        <v>0</v>
      </c>
      <c r="JN43" s="202">
        <f t="shared" si="103"/>
        <v>0</v>
      </c>
      <c r="JO43" s="202">
        <f t="shared" si="103"/>
        <v>0</v>
      </c>
      <c r="JP43" s="202">
        <f t="shared" si="103"/>
        <v>0</v>
      </c>
      <c r="JQ43" s="202">
        <f t="shared" si="103"/>
        <v>0</v>
      </c>
      <c r="JR43" s="202">
        <f t="shared" si="103"/>
        <v>0</v>
      </c>
      <c r="JS43" s="202"/>
      <c r="JT43" s="202">
        <f>IF(JR58=0,0,IF(AND(JT35&gt;=$I26,JT35&lt;=$I28),0,1))</f>
        <v>0</v>
      </c>
      <c r="JU43" s="202">
        <f t="shared" ref="JU43:KE43" si="104">IF(JT58=0,0,IF(AND(JU35&gt;=$I26,JU35&lt;=$I28),0,1))</f>
        <v>0</v>
      </c>
      <c r="JV43" s="202">
        <f t="shared" si="104"/>
        <v>0</v>
      </c>
      <c r="JW43" s="202">
        <f t="shared" si="104"/>
        <v>0</v>
      </c>
      <c r="JX43" s="202">
        <f t="shared" si="104"/>
        <v>0</v>
      </c>
      <c r="JY43" s="202">
        <f t="shared" si="104"/>
        <v>0</v>
      </c>
      <c r="JZ43" s="202">
        <f t="shared" si="104"/>
        <v>0</v>
      </c>
      <c r="KA43" s="202">
        <f t="shared" si="104"/>
        <v>0</v>
      </c>
      <c r="KB43" s="202">
        <f t="shared" si="104"/>
        <v>0</v>
      </c>
      <c r="KC43" s="202">
        <f t="shared" si="104"/>
        <v>0</v>
      </c>
      <c r="KD43" s="202">
        <f t="shared" si="104"/>
        <v>0</v>
      </c>
      <c r="KE43" s="202">
        <f t="shared" si="104"/>
        <v>0</v>
      </c>
      <c r="KF43" s="202"/>
      <c r="KG43" s="202">
        <f>IF(KE58=0,0,IF(AND(KG35&gt;=$I26,KG35&lt;=$I28),0,1))</f>
        <v>0</v>
      </c>
      <c r="KH43" s="202">
        <f t="shared" ref="KH43:KR43" si="105">IF(KG58=0,0,IF(AND(KH35&gt;=$I26,KH35&lt;=$I28),0,1))</f>
        <v>0</v>
      </c>
      <c r="KI43" s="202">
        <f t="shared" si="105"/>
        <v>0</v>
      </c>
      <c r="KJ43" s="202">
        <f t="shared" si="105"/>
        <v>0</v>
      </c>
      <c r="KK43" s="202">
        <f t="shared" si="105"/>
        <v>0</v>
      </c>
      <c r="KL43" s="202">
        <f t="shared" si="105"/>
        <v>0</v>
      </c>
      <c r="KM43" s="202">
        <f t="shared" si="105"/>
        <v>0</v>
      </c>
      <c r="KN43" s="202">
        <f t="shared" si="105"/>
        <v>0</v>
      </c>
      <c r="KO43" s="202">
        <f t="shared" si="105"/>
        <v>0</v>
      </c>
      <c r="KP43" s="202">
        <f t="shared" si="105"/>
        <v>0</v>
      </c>
      <c r="KQ43" s="202">
        <f t="shared" si="105"/>
        <v>0</v>
      </c>
      <c r="KR43" s="202">
        <f t="shared" si="105"/>
        <v>0</v>
      </c>
      <c r="KS43" s="202"/>
      <c r="KT43" s="202">
        <f>IF(KR58=0,0,IF(AND(KT35&gt;=$I26,KT35&lt;=$I28),0,1))</f>
        <v>0</v>
      </c>
      <c r="KU43" s="202">
        <f t="shared" ref="KU43:LE43" si="106">IF(KT58=0,0,IF(AND(KU35&gt;=$I26,KU35&lt;=$I28),0,1))</f>
        <v>0</v>
      </c>
      <c r="KV43" s="202">
        <f t="shared" si="106"/>
        <v>0</v>
      </c>
      <c r="KW43" s="202">
        <f t="shared" si="106"/>
        <v>0</v>
      </c>
      <c r="KX43" s="202">
        <f t="shared" si="106"/>
        <v>0</v>
      </c>
      <c r="KY43" s="202">
        <f t="shared" si="106"/>
        <v>0</v>
      </c>
      <c r="KZ43" s="202">
        <f t="shared" si="106"/>
        <v>0</v>
      </c>
      <c r="LA43" s="202">
        <f t="shared" si="106"/>
        <v>0</v>
      </c>
      <c r="LB43" s="202">
        <f t="shared" si="106"/>
        <v>0</v>
      </c>
      <c r="LC43" s="202">
        <f t="shared" si="106"/>
        <v>0</v>
      </c>
      <c r="LD43" s="202">
        <f t="shared" si="106"/>
        <v>0</v>
      </c>
      <c r="LE43" s="202">
        <f t="shared" si="106"/>
        <v>0</v>
      </c>
      <c r="LF43" s="202"/>
      <c r="LG43" s="202">
        <f>IF(LE58=0,0,IF(AND(LG35&gt;=$I26,LG35&lt;=$I28),0,1))</f>
        <v>0</v>
      </c>
      <c r="LH43" s="202">
        <f t="shared" ref="LH43:LR43" si="107">IF(LG58=0,0,IF(AND(LH35&gt;=$I26,LH35&lt;=$I28),0,1))</f>
        <v>0</v>
      </c>
      <c r="LI43" s="202">
        <f t="shared" si="107"/>
        <v>0</v>
      </c>
      <c r="LJ43" s="202">
        <f t="shared" si="107"/>
        <v>0</v>
      </c>
      <c r="LK43" s="202">
        <f t="shared" si="107"/>
        <v>0</v>
      </c>
      <c r="LL43" s="202">
        <f t="shared" si="107"/>
        <v>0</v>
      </c>
      <c r="LM43" s="202">
        <f t="shared" si="107"/>
        <v>0</v>
      </c>
      <c r="LN43" s="202">
        <f t="shared" si="107"/>
        <v>0</v>
      </c>
      <c r="LO43" s="202">
        <f t="shared" si="107"/>
        <v>0</v>
      </c>
      <c r="LP43" s="202">
        <f t="shared" si="107"/>
        <v>0</v>
      </c>
      <c r="LQ43" s="202">
        <f t="shared" si="107"/>
        <v>0</v>
      </c>
      <c r="LR43" s="202">
        <f t="shared" si="107"/>
        <v>0</v>
      </c>
      <c r="LS43" s="202"/>
      <c r="LT43" s="202">
        <f>IF(LR58=0,0,IF(AND(LT35&gt;=$I26,LT35&lt;=$I28),0,1))</f>
        <v>0</v>
      </c>
      <c r="LU43" s="202">
        <f t="shared" ref="LU43:ME43" si="108">IF(LT58=0,0,IF(AND(LU35&gt;=$I26,LU35&lt;=$I28),0,1))</f>
        <v>0</v>
      </c>
      <c r="LV43" s="202">
        <f t="shared" si="108"/>
        <v>0</v>
      </c>
      <c r="LW43" s="202">
        <f t="shared" si="108"/>
        <v>0</v>
      </c>
      <c r="LX43" s="202">
        <f t="shared" si="108"/>
        <v>0</v>
      </c>
      <c r="LY43" s="202">
        <f t="shared" si="108"/>
        <v>0</v>
      </c>
      <c r="LZ43" s="202">
        <f t="shared" si="108"/>
        <v>0</v>
      </c>
      <c r="MA43" s="202">
        <f t="shared" si="108"/>
        <v>0</v>
      </c>
      <c r="MB43" s="202">
        <f t="shared" si="108"/>
        <v>0</v>
      </c>
      <c r="MC43" s="202">
        <f t="shared" si="108"/>
        <v>0</v>
      </c>
      <c r="MD43" s="202">
        <f t="shared" si="108"/>
        <v>0</v>
      </c>
      <c r="ME43" s="202">
        <f t="shared" si="108"/>
        <v>0</v>
      </c>
      <c r="MF43" s="202"/>
      <c r="MG43" s="202">
        <f>IF(ME58=0,0,IF(AND(MG35&gt;=$I26,MG35&lt;=$I28),0,1))</f>
        <v>0</v>
      </c>
      <c r="MH43" s="202">
        <f t="shared" ref="MH43:MR43" si="109">IF(MG58=0,0,IF(AND(MH35&gt;=$I26,MH35&lt;=$I28),0,1))</f>
        <v>0</v>
      </c>
      <c r="MI43" s="202">
        <f t="shared" si="109"/>
        <v>0</v>
      </c>
      <c r="MJ43" s="202">
        <f t="shared" si="109"/>
        <v>0</v>
      </c>
      <c r="MK43" s="202">
        <f t="shared" si="109"/>
        <v>0</v>
      </c>
      <c r="ML43" s="202">
        <f t="shared" si="109"/>
        <v>0</v>
      </c>
      <c r="MM43" s="202">
        <f t="shared" si="109"/>
        <v>0</v>
      </c>
      <c r="MN43" s="202">
        <f t="shared" si="109"/>
        <v>0</v>
      </c>
      <c r="MO43" s="202">
        <f t="shared" si="109"/>
        <v>0</v>
      </c>
      <c r="MP43" s="202">
        <f t="shared" si="109"/>
        <v>0</v>
      </c>
      <c r="MQ43" s="202">
        <f t="shared" si="109"/>
        <v>0</v>
      </c>
      <c r="MR43" s="202">
        <f t="shared" si="109"/>
        <v>0</v>
      </c>
      <c r="MS43" s="202"/>
      <c r="MT43" s="202">
        <f>IF(MR58=0,0,IF(AND(MT35&gt;=$I26,MT35&lt;=$I28),0,1))</f>
        <v>0</v>
      </c>
      <c r="MU43" s="202">
        <f t="shared" ref="MU43:NE43" si="110">IF(MT58=0,0,IF(AND(MU35&gt;=$I26,MU35&lt;=$I28),0,1))</f>
        <v>0</v>
      </c>
      <c r="MV43" s="202">
        <f t="shared" si="110"/>
        <v>0</v>
      </c>
      <c r="MW43" s="202">
        <f t="shared" si="110"/>
        <v>0</v>
      </c>
      <c r="MX43" s="202">
        <f t="shared" si="110"/>
        <v>0</v>
      </c>
      <c r="MY43" s="202">
        <f t="shared" si="110"/>
        <v>0</v>
      </c>
      <c r="MZ43" s="202">
        <f t="shared" si="110"/>
        <v>0</v>
      </c>
      <c r="NA43" s="202">
        <f t="shared" si="110"/>
        <v>0</v>
      </c>
      <c r="NB43" s="202">
        <f t="shared" si="110"/>
        <v>0</v>
      </c>
      <c r="NC43" s="202">
        <f t="shared" si="110"/>
        <v>0</v>
      </c>
      <c r="ND43" s="202">
        <f t="shared" si="110"/>
        <v>0</v>
      </c>
      <c r="NE43" s="202">
        <f t="shared" si="110"/>
        <v>0</v>
      </c>
      <c r="NF43" s="202"/>
      <c r="NG43" s="202">
        <f>IF(NE58=0,0,IF(AND(NG35&gt;=$I26,NG35&lt;=$I28),0,1))</f>
        <v>0</v>
      </c>
      <c r="NH43" s="202">
        <f t="shared" ref="NH43:NR43" si="111">IF(NG58=0,0,IF(AND(NH35&gt;=$I26,NH35&lt;=$I28),0,1))</f>
        <v>0</v>
      </c>
      <c r="NI43" s="202">
        <f t="shared" si="111"/>
        <v>0</v>
      </c>
      <c r="NJ43" s="202">
        <f t="shared" si="111"/>
        <v>0</v>
      </c>
      <c r="NK43" s="202">
        <f t="shared" si="111"/>
        <v>0</v>
      </c>
      <c r="NL43" s="202">
        <f t="shared" si="111"/>
        <v>0</v>
      </c>
      <c r="NM43" s="202">
        <f t="shared" si="111"/>
        <v>0</v>
      </c>
      <c r="NN43" s="202">
        <f t="shared" si="111"/>
        <v>0</v>
      </c>
      <c r="NO43" s="202">
        <f t="shared" si="111"/>
        <v>0</v>
      </c>
      <c r="NP43" s="202">
        <f t="shared" si="111"/>
        <v>0</v>
      </c>
      <c r="NQ43" s="202">
        <f t="shared" si="111"/>
        <v>0</v>
      </c>
      <c r="NR43" s="202">
        <f t="shared" si="111"/>
        <v>0</v>
      </c>
      <c r="NS43" s="202"/>
      <c r="NT43" s="202">
        <f>IF(NR58=0,0,IF(AND(NT35&gt;=$I26,NT35&lt;=$I28),0,1))</f>
        <v>0</v>
      </c>
      <c r="NU43" s="202">
        <f t="shared" ref="NU43:OE43" si="112">IF(NT58=0,0,IF(AND(NU35&gt;=$I26,NU35&lt;=$I28),0,1))</f>
        <v>0</v>
      </c>
      <c r="NV43" s="202">
        <f t="shared" si="112"/>
        <v>0</v>
      </c>
      <c r="NW43" s="202">
        <f t="shared" si="112"/>
        <v>0</v>
      </c>
      <c r="NX43" s="202">
        <f t="shared" si="112"/>
        <v>0</v>
      </c>
      <c r="NY43" s="202">
        <f t="shared" si="112"/>
        <v>0</v>
      </c>
      <c r="NZ43" s="202">
        <f t="shared" si="112"/>
        <v>0</v>
      </c>
      <c r="OA43" s="202">
        <f t="shared" si="112"/>
        <v>0</v>
      </c>
      <c r="OB43" s="202">
        <f t="shared" si="112"/>
        <v>0</v>
      </c>
      <c r="OC43" s="202">
        <f t="shared" si="112"/>
        <v>0</v>
      </c>
      <c r="OD43" s="202">
        <f t="shared" si="112"/>
        <v>0</v>
      </c>
      <c r="OE43" s="202">
        <f t="shared" si="112"/>
        <v>0</v>
      </c>
      <c r="OF43" s="202"/>
      <c r="OG43" s="202">
        <f>IF(OE58=0,0,IF(AND(OG35&gt;=$I26,OG35&lt;=$I28),0,1))</f>
        <v>0</v>
      </c>
      <c r="OH43" s="202">
        <f t="shared" ref="OH43:OR43" si="113">IF(OG58=0,0,IF(AND(OH35&gt;=$I26,OH35&lt;=$I28),0,1))</f>
        <v>0</v>
      </c>
      <c r="OI43" s="202">
        <f t="shared" si="113"/>
        <v>0</v>
      </c>
      <c r="OJ43" s="202">
        <f t="shared" si="113"/>
        <v>0</v>
      </c>
      <c r="OK43" s="202">
        <f t="shared" si="113"/>
        <v>0</v>
      </c>
      <c r="OL43" s="202">
        <f t="shared" si="113"/>
        <v>0</v>
      </c>
      <c r="OM43" s="202">
        <f t="shared" si="113"/>
        <v>0</v>
      </c>
      <c r="ON43" s="202">
        <f t="shared" si="113"/>
        <v>0</v>
      </c>
      <c r="OO43" s="202">
        <f t="shared" si="113"/>
        <v>0</v>
      </c>
      <c r="OP43" s="202">
        <f t="shared" si="113"/>
        <v>0</v>
      </c>
      <c r="OQ43" s="202">
        <f t="shared" si="113"/>
        <v>0</v>
      </c>
      <c r="OR43" s="202">
        <f t="shared" si="113"/>
        <v>0</v>
      </c>
      <c r="OS43" s="202"/>
      <c r="OT43" s="202">
        <f>IF(OR58=0,0,IF(AND(OT35&gt;=$I26,OT35&lt;=$I28),0,1))</f>
        <v>0</v>
      </c>
      <c r="OU43" s="202">
        <f t="shared" ref="OU43:PE43" si="114">IF(OT58=0,0,IF(AND(OU35&gt;=$I26,OU35&lt;=$I28),0,1))</f>
        <v>0</v>
      </c>
      <c r="OV43" s="202">
        <f t="shared" si="114"/>
        <v>0</v>
      </c>
      <c r="OW43" s="202">
        <f t="shared" si="114"/>
        <v>0</v>
      </c>
      <c r="OX43" s="202">
        <f t="shared" si="114"/>
        <v>0</v>
      </c>
      <c r="OY43" s="202">
        <f t="shared" si="114"/>
        <v>0</v>
      </c>
      <c r="OZ43" s="202">
        <f t="shared" si="114"/>
        <v>0</v>
      </c>
      <c r="PA43" s="202">
        <f t="shared" si="114"/>
        <v>0</v>
      </c>
      <c r="PB43" s="202">
        <f t="shared" si="114"/>
        <v>0</v>
      </c>
      <c r="PC43" s="202">
        <f t="shared" si="114"/>
        <v>0</v>
      </c>
      <c r="PD43" s="202">
        <f t="shared" si="114"/>
        <v>0</v>
      </c>
      <c r="PE43" s="202">
        <f t="shared" si="114"/>
        <v>0</v>
      </c>
      <c r="PF43" s="202"/>
      <c r="PG43" s="202">
        <f>IF(PE58=0,0,IF(AND(PG35&gt;=$I26,PG35&lt;=$I28),0,1))</f>
        <v>0</v>
      </c>
      <c r="PH43" s="202">
        <f t="shared" ref="PH43:PR43" si="115">IF(PG58=0,0,IF(AND(PH35&gt;=$I26,PH35&lt;=$I28),0,1))</f>
        <v>0</v>
      </c>
      <c r="PI43" s="202">
        <f t="shared" si="115"/>
        <v>0</v>
      </c>
      <c r="PJ43" s="202">
        <f t="shared" si="115"/>
        <v>0</v>
      </c>
      <c r="PK43" s="202">
        <f t="shared" si="115"/>
        <v>0</v>
      </c>
      <c r="PL43" s="202">
        <f t="shared" si="115"/>
        <v>0</v>
      </c>
      <c r="PM43" s="202">
        <f t="shared" si="115"/>
        <v>0</v>
      </c>
      <c r="PN43" s="202">
        <f t="shared" si="115"/>
        <v>0</v>
      </c>
      <c r="PO43" s="202">
        <f t="shared" si="115"/>
        <v>0</v>
      </c>
      <c r="PP43" s="202">
        <f t="shared" si="115"/>
        <v>0</v>
      </c>
      <c r="PQ43" s="202">
        <f t="shared" si="115"/>
        <v>0</v>
      </c>
      <c r="PR43" s="202">
        <f t="shared" si="115"/>
        <v>0</v>
      </c>
      <c r="PS43" s="202"/>
      <c r="PT43" s="202">
        <f>IF(PR58=0,0,IF(AND(PT35&gt;=$I26,PT35&lt;=$I28),0,1))</f>
        <v>0</v>
      </c>
      <c r="PU43" s="202">
        <f t="shared" ref="PU43:QE43" si="116">IF(PT58=0,0,IF(AND(PU35&gt;=$I26,PU35&lt;=$I28),0,1))</f>
        <v>0</v>
      </c>
      <c r="PV43" s="202">
        <f t="shared" si="116"/>
        <v>0</v>
      </c>
      <c r="PW43" s="202">
        <f t="shared" si="116"/>
        <v>0</v>
      </c>
      <c r="PX43" s="202">
        <f t="shared" si="116"/>
        <v>0</v>
      </c>
      <c r="PY43" s="202">
        <f t="shared" si="116"/>
        <v>0</v>
      </c>
      <c r="PZ43" s="202">
        <f t="shared" si="116"/>
        <v>0</v>
      </c>
      <c r="QA43" s="202">
        <f t="shared" si="116"/>
        <v>0</v>
      </c>
      <c r="QB43" s="202">
        <f t="shared" si="116"/>
        <v>0</v>
      </c>
      <c r="QC43" s="202">
        <f t="shared" si="116"/>
        <v>0</v>
      </c>
      <c r="QD43" s="202">
        <f t="shared" si="116"/>
        <v>0</v>
      </c>
      <c r="QE43" s="202">
        <f t="shared" si="116"/>
        <v>0</v>
      </c>
      <c r="QF43" s="202"/>
      <c r="QG43" s="202">
        <f>IF(QE58=0,0,IF(AND(QG35&gt;=$I26,QG35&lt;=$I28),0,1))</f>
        <v>0</v>
      </c>
      <c r="QH43" s="202">
        <f t="shared" ref="QH43:QR43" si="117">IF(QG58=0,0,IF(AND(QH35&gt;=$I26,QH35&lt;=$I28),0,1))</f>
        <v>0</v>
      </c>
      <c r="QI43" s="202">
        <f t="shared" si="117"/>
        <v>0</v>
      </c>
      <c r="QJ43" s="202">
        <f t="shared" si="117"/>
        <v>0</v>
      </c>
      <c r="QK43" s="202">
        <f t="shared" si="117"/>
        <v>0</v>
      </c>
      <c r="QL43" s="202">
        <f t="shared" si="117"/>
        <v>0</v>
      </c>
      <c r="QM43" s="202">
        <f t="shared" si="117"/>
        <v>0</v>
      </c>
      <c r="QN43" s="202">
        <f t="shared" si="117"/>
        <v>0</v>
      </c>
      <c r="QO43" s="202">
        <f t="shared" si="117"/>
        <v>0</v>
      </c>
      <c r="QP43" s="202">
        <f t="shared" si="117"/>
        <v>0</v>
      </c>
      <c r="QQ43" s="202">
        <f t="shared" si="117"/>
        <v>0</v>
      </c>
      <c r="QR43" s="202">
        <f t="shared" si="117"/>
        <v>0</v>
      </c>
      <c r="QS43" s="202"/>
      <c r="QT43" s="202">
        <f>IF(QR58=0,0,IF(AND(QT35&gt;=$I26,QT35&lt;=$I28),0,1))</f>
        <v>0</v>
      </c>
      <c r="QU43" s="202">
        <f t="shared" ref="QU43:RE43" si="118">IF(QT58=0,0,IF(AND(QU35&gt;=$I26,QU35&lt;=$I28),0,1))</f>
        <v>0</v>
      </c>
      <c r="QV43" s="202">
        <f t="shared" si="118"/>
        <v>0</v>
      </c>
      <c r="QW43" s="202">
        <f t="shared" si="118"/>
        <v>0</v>
      </c>
      <c r="QX43" s="202">
        <f t="shared" si="118"/>
        <v>0</v>
      </c>
      <c r="QY43" s="202">
        <f t="shared" si="118"/>
        <v>0</v>
      </c>
      <c r="QZ43" s="202">
        <f t="shared" si="118"/>
        <v>0</v>
      </c>
      <c r="RA43" s="202">
        <f t="shared" si="118"/>
        <v>0</v>
      </c>
      <c r="RB43" s="202">
        <f t="shared" si="118"/>
        <v>0</v>
      </c>
      <c r="RC43" s="202">
        <f t="shared" si="118"/>
        <v>0</v>
      </c>
      <c r="RD43" s="202">
        <f t="shared" si="118"/>
        <v>0</v>
      </c>
      <c r="RE43" s="202">
        <f t="shared" si="118"/>
        <v>0</v>
      </c>
      <c r="RF43" s="202"/>
    </row>
    <row r="44" spans="1:474" ht="12.75" customHeight="1">
      <c r="A44" s="202"/>
      <c r="B44" s="225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  <c r="FM44" s="202"/>
      <c r="FN44" s="202"/>
      <c r="FO44" s="202"/>
      <c r="FP44" s="202"/>
      <c r="FQ44" s="202"/>
      <c r="FR44" s="202"/>
      <c r="FS44" s="202"/>
      <c r="FT44" s="202"/>
      <c r="FU44" s="202"/>
      <c r="FV44" s="202"/>
      <c r="FW44" s="202"/>
      <c r="FX44" s="202"/>
      <c r="FY44" s="202"/>
      <c r="FZ44" s="202"/>
      <c r="GA44" s="202"/>
      <c r="GB44" s="202"/>
      <c r="GC44" s="202"/>
      <c r="GD44" s="202"/>
      <c r="GE44" s="202"/>
      <c r="GF44" s="202"/>
      <c r="GG44" s="202"/>
      <c r="GH44" s="202"/>
      <c r="GI44" s="202"/>
      <c r="GJ44" s="202"/>
      <c r="GK44" s="202"/>
      <c r="GL44" s="202"/>
      <c r="GM44" s="202"/>
      <c r="GN44" s="202"/>
      <c r="GO44" s="202"/>
      <c r="GP44" s="202"/>
      <c r="GQ44" s="202"/>
      <c r="GR44" s="202"/>
      <c r="GS44" s="202"/>
      <c r="GT44" s="202"/>
      <c r="GU44" s="202"/>
      <c r="GV44" s="202"/>
      <c r="GW44" s="202"/>
      <c r="GX44" s="202"/>
      <c r="GY44" s="202"/>
      <c r="GZ44" s="202"/>
      <c r="HA44" s="202"/>
      <c r="HB44" s="202"/>
      <c r="HC44" s="202"/>
      <c r="HD44" s="202"/>
      <c r="HE44" s="202"/>
      <c r="HF44" s="202"/>
      <c r="HG44" s="202"/>
      <c r="HH44" s="202"/>
      <c r="HI44" s="202"/>
      <c r="HJ44" s="202"/>
      <c r="HK44" s="202"/>
      <c r="HL44" s="202"/>
      <c r="HM44" s="202"/>
      <c r="HN44" s="202"/>
      <c r="HO44" s="202"/>
      <c r="HP44" s="202"/>
      <c r="HQ44" s="202"/>
      <c r="HR44" s="202"/>
      <c r="HS44" s="202"/>
      <c r="HT44" s="202"/>
      <c r="HU44" s="202"/>
      <c r="HV44" s="202"/>
      <c r="HW44" s="202"/>
      <c r="HX44" s="202"/>
      <c r="HY44" s="202"/>
      <c r="HZ44" s="202"/>
      <c r="IA44" s="202"/>
      <c r="IB44" s="202"/>
      <c r="IC44" s="202"/>
      <c r="ID44" s="202"/>
      <c r="IE44" s="202"/>
      <c r="IF44" s="202"/>
      <c r="IG44" s="202"/>
      <c r="IH44" s="202"/>
      <c r="II44" s="202"/>
      <c r="IJ44" s="202"/>
      <c r="IK44" s="202"/>
      <c r="IL44" s="202"/>
      <c r="IM44" s="202"/>
      <c r="IN44" s="202"/>
      <c r="IO44" s="202"/>
      <c r="IP44" s="202"/>
      <c r="IQ44" s="202"/>
      <c r="IR44" s="202"/>
      <c r="IS44" s="202"/>
      <c r="IT44" s="202"/>
      <c r="IU44" s="202"/>
      <c r="IV44" s="202"/>
      <c r="IW44" s="202"/>
      <c r="IX44" s="202"/>
      <c r="IY44" s="202"/>
      <c r="IZ44" s="202"/>
      <c r="JA44" s="202"/>
      <c r="JB44" s="202"/>
      <c r="JC44" s="202"/>
      <c r="JD44" s="202"/>
      <c r="JE44" s="202"/>
      <c r="JF44" s="202"/>
      <c r="JG44" s="202"/>
      <c r="JH44" s="202"/>
      <c r="JI44" s="202"/>
      <c r="JJ44" s="202"/>
      <c r="JK44" s="202"/>
      <c r="JL44" s="202"/>
      <c r="JM44" s="202"/>
      <c r="JN44" s="202"/>
      <c r="JO44" s="202"/>
      <c r="JP44" s="202"/>
      <c r="JQ44" s="202"/>
      <c r="JR44" s="202"/>
      <c r="JS44" s="202"/>
      <c r="JT44" s="202"/>
      <c r="JU44" s="202"/>
      <c r="JV44" s="202"/>
      <c r="JW44" s="202"/>
      <c r="JX44" s="202"/>
      <c r="JY44" s="202"/>
      <c r="JZ44" s="202"/>
      <c r="KA44" s="202"/>
      <c r="KB44" s="202"/>
      <c r="KC44" s="202"/>
      <c r="KD44" s="202"/>
      <c r="KE44" s="202"/>
      <c r="KF44" s="202"/>
      <c r="KG44" s="202"/>
      <c r="KH44" s="202"/>
      <c r="KI44" s="202"/>
      <c r="KJ44" s="202"/>
      <c r="KK44" s="202"/>
      <c r="KL44" s="202"/>
      <c r="KM44" s="202"/>
      <c r="KN44" s="202"/>
      <c r="KO44" s="202"/>
      <c r="KP44" s="202"/>
      <c r="KQ44" s="202"/>
      <c r="KR44" s="202"/>
      <c r="KS44" s="202"/>
      <c r="KT44" s="202"/>
      <c r="KU44" s="202"/>
      <c r="KV44" s="202"/>
      <c r="KW44" s="202"/>
      <c r="KX44" s="202"/>
      <c r="KY44" s="202"/>
      <c r="KZ44" s="202"/>
      <c r="LA44" s="202"/>
      <c r="LB44" s="202"/>
      <c r="LC44" s="202"/>
      <c r="LD44" s="202"/>
      <c r="LE44" s="202"/>
      <c r="LF44" s="202"/>
      <c r="LG44" s="202"/>
      <c r="LH44" s="202"/>
      <c r="LI44" s="202"/>
      <c r="LJ44" s="202"/>
      <c r="LK44" s="202"/>
      <c r="LL44" s="202"/>
      <c r="LM44" s="202"/>
      <c r="LN44" s="202"/>
      <c r="LO44" s="202"/>
      <c r="LP44" s="202"/>
      <c r="LQ44" s="202"/>
      <c r="LR44" s="202"/>
      <c r="LS44" s="202"/>
      <c r="LT44" s="202"/>
      <c r="LU44" s="202"/>
      <c r="LV44" s="202"/>
      <c r="LW44" s="202"/>
      <c r="LX44" s="202"/>
      <c r="LY44" s="202"/>
      <c r="LZ44" s="202"/>
      <c r="MA44" s="202"/>
      <c r="MB44" s="202"/>
      <c r="MC44" s="202"/>
      <c r="MD44" s="202"/>
      <c r="ME44" s="202"/>
      <c r="MF44" s="202"/>
      <c r="MG44" s="202"/>
      <c r="MH44" s="202"/>
      <c r="MI44" s="202"/>
      <c r="MJ44" s="202"/>
      <c r="MK44" s="202"/>
      <c r="ML44" s="202"/>
      <c r="MM44" s="202"/>
      <c r="MN44" s="202"/>
      <c r="MO44" s="202"/>
      <c r="MP44" s="202"/>
      <c r="MQ44" s="202"/>
      <c r="MR44" s="202"/>
      <c r="MS44" s="202"/>
      <c r="MT44" s="202"/>
      <c r="MU44" s="202"/>
      <c r="MV44" s="202"/>
      <c r="MW44" s="202"/>
      <c r="MX44" s="202"/>
      <c r="MY44" s="202"/>
      <c r="MZ44" s="202"/>
      <c r="NA44" s="202"/>
      <c r="NB44" s="202"/>
      <c r="NC44" s="202"/>
      <c r="ND44" s="202"/>
      <c r="NE44" s="202"/>
      <c r="NF44" s="202"/>
      <c r="NG44" s="202"/>
      <c r="NH44" s="202"/>
      <c r="NI44" s="202"/>
      <c r="NJ44" s="202"/>
      <c r="NK44" s="202"/>
      <c r="NL44" s="202"/>
      <c r="NM44" s="202"/>
      <c r="NN44" s="202"/>
      <c r="NO44" s="202"/>
      <c r="NP44" s="202"/>
      <c r="NQ44" s="202"/>
      <c r="NR44" s="202"/>
      <c r="NS44" s="202"/>
      <c r="NT44" s="202"/>
      <c r="NU44" s="202"/>
      <c r="NV44" s="202"/>
      <c r="NW44" s="202"/>
      <c r="NX44" s="202"/>
      <c r="NY44" s="202"/>
      <c r="NZ44" s="202"/>
      <c r="OA44" s="202"/>
      <c r="OB44" s="202"/>
      <c r="OC44" s="202"/>
      <c r="OD44" s="202"/>
      <c r="OE44" s="202"/>
      <c r="OF44" s="202"/>
      <c r="OG44" s="202"/>
      <c r="OH44" s="202"/>
      <c r="OI44" s="202"/>
      <c r="OJ44" s="202"/>
      <c r="OK44" s="202"/>
      <c r="OL44" s="202"/>
      <c r="OM44" s="202"/>
      <c r="ON44" s="202"/>
      <c r="OO44" s="202"/>
      <c r="OP44" s="202"/>
      <c r="OQ44" s="202"/>
      <c r="OR44" s="202"/>
      <c r="OS44" s="202"/>
      <c r="OT44" s="202"/>
      <c r="OU44" s="202"/>
      <c r="OV44" s="202"/>
      <c r="OW44" s="202"/>
      <c r="OX44" s="202"/>
      <c r="OY44" s="202"/>
      <c r="OZ44" s="202"/>
      <c r="PA44" s="202"/>
      <c r="PB44" s="202"/>
      <c r="PC44" s="202"/>
      <c r="PD44" s="202"/>
      <c r="PE44" s="202"/>
      <c r="PF44" s="202"/>
      <c r="PG44" s="202"/>
      <c r="PH44" s="202"/>
      <c r="PI44" s="202"/>
      <c r="PJ44" s="202"/>
      <c r="PK44" s="202"/>
      <c r="PL44" s="202"/>
      <c r="PM44" s="202"/>
      <c r="PN44" s="202"/>
      <c r="PO44" s="202"/>
      <c r="PP44" s="202"/>
      <c r="PQ44" s="202"/>
      <c r="PR44" s="202"/>
      <c r="PS44" s="202"/>
      <c r="PT44" s="202"/>
      <c r="PU44" s="202"/>
      <c r="PV44" s="202"/>
      <c r="PW44" s="202"/>
      <c r="PX44" s="202"/>
      <c r="PY44" s="202"/>
      <c r="PZ44" s="202"/>
      <c r="QA44" s="202"/>
      <c r="QB44" s="202"/>
      <c r="QC44" s="202"/>
      <c r="QD44" s="202"/>
      <c r="QE44" s="202"/>
      <c r="QF44" s="202"/>
      <c r="QG44" s="202"/>
      <c r="QH44" s="202"/>
      <c r="QI44" s="202"/>
      <c r="QJ44" s="202"/>
      <c r="QK44" s="202"/>
      <c r="QL44" s="202"/>
      <c r="QM44" s="202"/>
      <c r="QN44" s="202"/>
      <c r="QO44" s="202"/>
      <c r="QP44" s="202"/>
      <c r="QQ44" s="202"/>
      <c r="QR44" s="202"/>
      <c r="QS44" s="202"/>
      <c r="QT44" s="202"/>
      <c r="QU44" s="202"/>
      <c r="QV44" s="202"/>
      <c r="QW44" s="202"/>
      <c r="QX44" s="202"/>
      <c r="QY44" s="202"/>
      <c r="QZ44" s="202"/>
      <c r="RA44" s="202"/>
      <c r="RB44" s="202"/>
      <c r="RC44" s="202"/>
      <c r="RD44" s="202"/>
      <c r="RE44" s="202"/>
      <c r="RF44" s="202"/>
    </row>
    <row r="45" spans="1:474" ht="12.75" customHeight="1">
      <c r="A45" s="202"/>
      <c r="B45" s="225" t="s">
        <v>531</v>
      </c>
      <c r="C45" s="202"/>
      <c r="D45" s="202"/>
      <c r="E45" s="202"/>
      <c r="F45" s="202"/>
      <c r="G45" s="202">
        <f t="shared" ref="G45:R45" si="119">IF(AND(G35&gt;=$M$26,G35&lt;=$M$28),1,0)</f>
        <v>0</v>
      </c>
      <c r="H45" s="202">
        <f t="shared" si="119"/>
        <v>0</v>
      </c>
      <c r="I45" s="202">
        <f t="shared" si="119"/>
        <v>0</v>
      </c>
      <c r="J45" s="202">
        <f t="shared" si="119"/>
        <v>0</v>
      </c>
      <c r="K45" s="202">
        <f t="shared" si="119"/>
        <v>0</v>
      </c>
      <c r="L45" s="202">
        <f t="shared" si="119"/>
        <v>0</v>
      </c>
      <c r="M45" s="202">
        <f t="shared" si="119"/>
        <v>0</v>
      </c>
      <c r="N45" s="202">
        <f t="shared" si="119"/>
        <v>0</v>
      </c>
      <c r="O45" s="202">
        <f t="shared" si="119"/>
        <v>0</v>
      </c>
      <c r="P45" s="202">
        <f t="shared" si="119"/>
        <v>0</v>
      </c>
      <c r="Q45" s="202">
        <f t="shared" si="119"/>
        <v>0</v>
      </c>
      <c r="R45" s="202">
        <f t="shared" si="119"/>
        <v>0</v>
      </c>
      <c r="S45" s="202"/>
      <c r="T45" s="202">
        <f t="shared" ref="T45:AE45" si="120">IF(AND(T35&gt;=$M$26,T35&lt;=$M$28),1,0)</f>
        <v>0</v>
      </c>
      <c r="U45" s="202">
        <f t="shared" si="120"/>
        <v>0</v>
      </c>
      <c r="V45" s="202">
        <f t="shared" si="120"/>
        <v>0</v>
      </c>
      <c r="W45" s="202">
        <f t="shared" si="120"/>
        <v>0</v>
      </c>
      <c r="X45" s="202">
        <f t="shared" si="120"/>
        <v>0</v>
      </c>
      <c r="Y45" s="202">
        <f t="shared" si="120"/>
        <v>0</v>
      </c>
      <c r="Z45" s="202">
        <f t="shared" si="120"/>
        <v>0</v>
      </c>
      <c r="AA45" s="202">
        <f t="shared" si="120"/>
        <v>0</v>
      </c>
      <c r="AB45" s="202">
        <f t="shared" si="120"/>
        <v>0</v>
      </c>
      <c r="AC45" s="202">
        <f t="shared" si="120"/>
        <v>0</v>
      </c>
      <c r="AD45" s="202">
        <f t="shared" si="120"/>
        <v>0</v>
      </c>
      <c r="AE45" s="202">
        <f t="shared" si="120"/>
        <v>0</v>
      </c>
      <c r="AF45" s="202"/>
      <c r="AG45" s="202">
        <f t="shared" ref="AG45:AR45" si="121">IF(AND(AG35&gt;=$M$26,AG35&lt;=$M$28),1,0)</f>
        <v>0</v>
      </c>
      <c r="AH45" s="202">
        <f t="shared" si="121"/>
        <v>0</v>
      </c>
      <c r="AI45" s="202">
        <f t="shared" si="121"/>
        <v>0</v>
      </c>
      <c r="AJ45" s="202">
        <f t="shared" si="121"/>
        <v>0</v>
      </c>
      <c r="AK45" s="202">
        <f t="shared" si="121"/>
        <v>0</v>
      </c>
      <c r="AL45" s="202">
        <f t="shared" si="121"/>
        <v>0</v>
      </c>
      <c r="AM45" s="202">
        <f t="shared" si="121"/>
        <v>0</v>
      </c>
      <c r="AN45" s="202">
        <f t="shared" si="121"/>
        <v>0</v>
      </c>
      <c r="AO45" s="202">
        <f t="shared" si="121"/>
        <v>0</v>
      </c>
      <c r="AP45" s="202">
        <f t="shared" si="121"/>
        <v>0</v>
      </c>
      <c r="AQ45" s="202">
        <f t="shared" si="121"/>
        <v>0</v>
      </c>
      <c r="AR45" s="202">
        <f t="shared" si="121"/>
        <v>0</v>
      </c>
      <c r="AS45" s="202"/>
      <c r="AT45" s="202">
        <f t="shared" ref="AT45:BE45" si="122">IF(AND(AT35&gt;=$M$26,AT35&lt;=$M$28),1,0)</f>
        <v>0</v>
      </c>
      <c r="AU45" s="202">
        <f t="shared" si="122"/>
        <v>0</v>
      </c>
      <c r="AV45" s="202">
        <f t="shared" si="122"/>
        <v>0</v>
      </c>
      <c r="AW45" s="202">
        <f t="shared" si="122"/>
        <v>0</v>
      </c>
      <c r="AX45" s="202">
        <f t="shared" si="122"/>
        <v>0</v>
      </c>
      <c r="AY45" s="202">
        <f t="shared" si="122"/>
        <v>0</v>
      </c>
      <c r="AZ45" s="202">
        <f t="shared" si="122"/>
        <v>0</v>
      </c>
      <c r="BA45" s="202">
        <f t="shared" si="122"/>
        <v>0</v>
      </c>
      <c r="BB45" s="202">
        <f t="shared" si="122"/>
        <v>0</v>
      </c>
      <c r="BC45" s="202">
        <f t="shared" si="122"/>
        <v>0</v>
      </c>
      <c r="BD45" s="202">
        <f t="shared" si="122"/>
        <v>0</v>
      </c>
      <c r="BE45" s="202">
        <f t="shared" si="122"/>
        <v>0</v>
      </c>
      <c r="BF45" s="202"/>
      <c r="BG45" s="202">
        <f t="shared" ref="BG45:BR45" si="123">IF(AND(BG35&gt;=$M$26,BG35&lt;=$M$28),1,0)</f>
        <v>0</v>
      </c>
      <c r="BH45" s="202">
        <f t="shared" si="123"/>
        <v>0</v>
      </c>
      <c r="BI45" s="202">
        <f t="shared" si="123"/>
        <v>0</v>
      </c>
      <c r="BJ45" s="202">
        <f t="shared" si="123"/>
        <v>0</v>
      </c>
      <c r="BK45" s="202">
        <f t="shared" si="123"/>
        <v>0</v>
      </c>
      <c r="BL45" s="202">
        <f t="shared" si="123"/>
        <v>0</v>
      </c>
      <c r="BM45" s="202">
        <f t="shared" si="123"/>
        <v>0</v>
      </c>
      <c r="BN45" s="202">
        <f t="shared" si="123"/>
        <v>0</v>
      </c>
      <c r="BO45" s="202">
        <f t="shared" si="123"/>
        <v>0</v>
      </c>
      <c r="BP45" s="202">
        <f t="shared" si="123"/>
        <v>0</v>
      </c>
      <c r="BQ45" s="202">
        <f t="shared" si="123"/>
        <v>0</v>
      </c>
      <c r="BR45" s="202">
        <f t="shared" si="123"/>
        <v>0</v>
      </c>
      <c r="BS45" s="202"/>
      <c r="BT45" s="202">
        <f t="shared" ref="BT45:CE45" si="124">IF(AND(BT35&gt;=$M$26,BT35&lt;=$M$28),1,0)</f>
        <v>0</v>
      </c>
      <c r="BU45" s="202">
        <f t="shared" si="124"/>
        <v>0</v>
      </c>
      <c r="BV45" s="202">
        <f t="shared" si="124"/>
        <v>0</v>
      </c>
      <c r="BW45" s="202">
        <f t="shared" si="124"/>
        <v>0</v>
      </c>
      <c r="BX45" s="202">
        <f t="shared" si="124"/>
        <v>0</v>
      </c>
      <c r="BY45" s="202">
        <f t="shared" si="124"/>
        <v>1</v>
      </c>
      <c r="BZ45" s="202">
        <f t="shared" si="124"/>
        <v>1</v>
      </c>
      <c r="CA45" s="202">
        <f t="shared" si="124"/>
        <v>1</v>
      </c>
      <c r="CB45" s="202">
        <f t="shared" si="124"/>
        <v>1</v>
      </c>
      <c r="CC45" s="202">
        <f t="shared" si="124"/>
        <v>1</v>
      </c>
      <c r="CD45" s="202">
        <f t="shared" si="124"/>
        <v>1</v>
      </c>
      <c r="CE45" s="202">
        <f t="shared" si="124"/>
        <v>1</v>
      </c>
      <c r="CF45" s="202"/>
      <c r="CG45" s="202">
        <f t="shared" ref="CG45:CR45" si="125">IF(AND(CG35&gt;=$M$26,CG35&lt;=$M$28),1,0)</f>
        <v>1</v>
      </c>
      <c r="CH45" s="202">
        <f t="shared" si="125"/>
        <v>1</v>
      </c>
      <c r="CI45" s="202">
        <f t="shared" si="125"/>
        <v>1</v>
      </c>
      <c r="CJ45" s="202">
        <f t="shared" si="125"/>
        <v>1</v>
      </c>
      <c r="CK45" s="202">
        <f t="shared" si="125"/>
        <v>1</v>
      </c>
      <c r="CL45" s="202">
        <f t="shared" si="125"/>
        <v>1</v>
      </c>
      <c r="CM45" s="202">
        <f t="shared" si="125"/>
        <v>1</v>
      </c>
      <c r="CN45" s="202">
        <f t="shared" si="125"/>
        <v>1</v>
      </c>
      <c r="CO45" s="202">
        <f t="shared" si="125"/>
        <v>1</v>
      </c>
      <c r="CP45" s="202">
        <f t="shared" si="125"/>
        <v>1</v>
      </c>
      <c r="CQ45" s="202">
        <f t="shared" si="125"/>
        <v>1</v>
      </c>
      <c r="CR45" s="202">
        <f t="shared" si="125"/>
        <v>1</v>
      </c>
      <c r="CS45" s="202"/>
      <c r="CT45" s="202">
        <f t="shared" ref="CT45:DE45" si="126">IF(AND(CT35&gt;=$M$26,CT35&lt;=$M$28),1,0)</f>
        <v>1</v>
      </c>
      <c r="CU45" s="202">
        <f t="shared" si="126"/>
        <v>1</v>
      </c>
      <c r="CV45" s="202">
        <f t="shared" si="126"/>
        <v>1</v>
      </c>
      <c r="CW45" s="202">
        <f t="shared" si="126"/>
        <v>1</v>
      </c>
      <c r="CX45" s="202">
        <f t="shared" si="126"/>
        <v>1</v>
      </c>
      <c r="CY45" s="202">
        <f t="shared" si="126"/>
        <v>1</v>
      </c>
      <c r="CZ45" s="202">
        <f t="shared" si="126"/>
        <v>1</v>
      </c>
      <c r="DA45" s="202">
        <f t="shared" si="126"/>
        <v>1</v>
      </c>
      <c r="DB45" s="202">
        <f t="shared" si="126"/>
        <v>1</v>
      </c>
      <c r="DC45" s="202">
        <f t="shared" si="126"/>
        <v>1</v>
      </c>
      <c r="DD45" s="202">
        <f t="shared" si="126"/>
        <v>1</v>
      </c>
      <c r="DE45" s="202">
        <f t="shared" si="126"/>
        <v>1</v>
      </c>
      <c r="DF45" s="202"/>
      <c r="DG45" s="202">
        <f t="shared" ref="DG45:DR45" si="127">IF(AND(DG35&gt;=$M$26,DG35&lt;=$M$28),1,0)</f>
        <v>1</v>
      </c>
      <c r="DH45" s="202">
        <f t="shared" si="127"/>
        <v>1</v>
      </c>
      <c r="DI45" s="202">
        <f t="shared" si="127"/>
        <v>1</v>
      </c>
      <c r="DJ45" s="202">
        <f t="shared" si="127"/>
        <v>1</v>
      </c>
      <c r="DK45" s="202">
        <f t="shared" si="127"/>
        <v>1</v>
      </c>
      <c r="DL45" s="202">
        <f t="shared" si="127"/>
        <v>1</v>
      </c>
      <c r="DM45" s="202">
        <f t="shared" si="127"/>
        <v>1</v>
      </c>
      <c r="DN45" s="202">
        <f t="shared" si="127"/>
        <v>1</v>
      </c>
      <c r="DO45" s="202">
        <f t="shared" si="127"/>
        <v>1</v>
      </c>
      <c r="DP45" s="202">
        <f t="shared" si="127"/>
        <v>1</v>
      </c>
      <c r="DQ45" s="202">
        <f t="shared" si="127"/>
        <v>1</v>
      </c>
      <c r="DR45" s="202">
        <f t="shared" si="127"/>
        <v>1</v>
      </c>
      <c r="DS45" s="202"/>
      <c r="DT45" s="202">
        <f t="shared" ref="DT45:EE45" si="128">IF(AND(DT35&gt;=$M$26,DT35&lt;=$M$28),1,0)</f>
        <v>1</v>
      </c>
      <c r="DU45" s="202">
        <f t="shared" si="128"/>
        <v>1</v>
      </c>
      <c r="DV45" s="202">
        <f t="shared" si="128"/>
        <v>1</v>
      </c>
      <c r="DW45" s="202">
        <f t="shared" si="128"/>
        <v>1</v>
      </c>
      <c r="DX45" s="202">
        <f t="shared" si="128"/>
        <v>1</v>
      </c>
      <c r="DY45" s="202">
        <f t="shared" si="128"/>
        <v>1</v>
      </c>
      <c r="DZ45" s="202">
        <f t="shared" si="128"/>
        <v>1</v>
      </c>
      <c r="EA45" s="202">
        <f t="shared" si="128"/>
        <v>1</v>
      </c>
      <c r="EB45" s="202">
        <f t="shared" si="128"/>
        <v>1</v>
      </c>
      <c r="EC45" s="202">
        <f t="shared" si="128"/>
        <v>1</v>
      </c>
      <c r="ED45" s="202">
        <f t="shared" si="128"/>
        <v>1</v>
      </c>
      <c r="EE45" s="202">
        <f t="shared" si="128"/>
        <v>1</v>
      </c>
      <c r="EF45" s="202"/>
      <c r="EG45" s="202">
        <f t="shared" ref="EG45:ER45" si="129">IF(AND(EG35&gt;=$M$26,EG35&lt;=$M$28),1,0)</f>
        <v>1</v>
      </c>
      <c r="EH45" s="202">
        <f t="shared" si="129"/>
        <v>1</v>
      </c>
      <c r="EI45" s="202">
        <f t="shared" si="129"/>
        <v>1</v>
      </c>
      <c r="EJ45" s="202">
        <f t="shared" si="129"/>
        <v>1</v>
      </c>
      <c r="EK45" s="202">
        <f t="shared" si="129"/>
        <v>1</v>
      </c>
      <c r="EL45" s="202">
        <f t="shared" si="129"/>
        <v>1</v>
      </c>
      <c r="EM45" s="202">
        <f t="shared" si="129"/>
        <v>1</v>
      </c>
      <c r="EN45" s="202">
        <f t="shared" si="129"/>
        <v>1</v>
      </c>
      <c r="EO45" s="202">
        <f t="shared" si="129"/>
        <v>1</v>
      </c>
      <c r="EP45" s="202">
        <f t="shared" si="129"/>
        <v>1</v>
      </c>
      <c r="EQ45" s="202">
        <f t="shared" si="129"/>
        <v>1</v>
      </c>
      <c r="ER45" s="202">
        <f t="shared" si="129"/>
        <v>1</v>
      </c>
      <c r="ES45" s="202"/>
      <c r="ET45" s="202">
        <f t="shared" ref="ET45:FE45" si="130">IF(AND(ET35&gt;=$M$26,ET35&lt;=$M$28),1,0)</f>
        <v>1</v>
      </c>
      <c r="EU45" s="202">
        <f t="shared" si="130"/>
        <v>1</v>
      </c>
      <c r="EV45" s="202">
        <f t="shared" si="130"/>
        <v>1</v>
      </c>
      <c r="EW45" s="202">
        <f t="shared" si="130"/>
        <v>1</v>
      </c>
      <c r="EX45" s="202">
        <f t="shared" si="130"/>
        <v>1</v>
      </c>
      <c r="EY45" s="202">
        <f t="shared" si="130"/>
        <v>1</v>
      </c>
      <c r="EZ45" s="202">
        <f t="shared" si="130"/>
        <v>1</v>
      </c>
      <c r="FA45" s="202">
        <f t="shared" si="130"/>
        <v>1</v>
      </c>
      <c r="FB45" s="202">
        <f t="shared" si="130"/>
        <v>1</v>
      </c>
      <c r="FC45" s="202">
        <f t="shared" si="130"/>
        <v>1</v>
      </c>
      <c r="FD45" s="202">
        <f t="shared" si="130"/>
        <v>1</v>
      </c>
      <c r="FE45" s="202">
        <f t="shared" si="130"/>
        <v>1</v>
      </c>
      <c r="FF45" s="202"/>
      <c r="FG45" s="202">
        <f t="shared" ref="FG45:FR45" si="131">IF(AND(FG35&gt;=$M$26,FG35&lt;=$M$28),1,0)</f>
        <v>1</v>
      </c>
      <c r="FH45" s="202">
        <f t="shared" si="131"/>
        <v>1</v>
      </c>
      <c r="FI45" s="202">
        <f t="shared" si="131"/>
        <v>1</v>
      </c>
      <c r="FJ45" s="202">
        <f t="shared" si="131"/>
        <v>1</v>
      </c>
      <c r="FK45" s="202">
        <f t="shared" si="131"/>
        <v>1</v>
      </c>
      <c r="FL45" s="202">
        <f t="shared" si="131"/>
        <v>1</v>
      </c>
      <c r="FM45" s="202">
        <f t="shared" si="131"/>
        <v>1</v>
      </c>
      <c r="FN45" s="202">
        <f t="shared" si="131"/>
        <v>1</v>
      </c>
      <c r="FO45" s="202">
        <f t="shared" si="131"/>
        <v>1</v>
      </c>
      <c r="FP45" s="202">
        <f t="shared" si="131"/>
        <v>1</v>
      </c>
      <c r="FQ45" s="202">
        <f t="shared" si="131"/>
        <v>1</v>
      </c>
      <c r="FR45" s="202">
        <f t="shared" si="131"/>
        <v>1</v>
      </c>
      <c r="FS45" s="202"/>
      <c r="FT45" s="202">
        <f t="shared" ref="FT45:GE45" si="132">IF(AND(FT35&gt;=$M$26,FT35&lt;=$M$28),1,0)</f>
        <v>1</v>
      </c>
      <c r="FU45" s="202">
        <f t="shared" si="132"/>
        <v>1</v>
      </c>
      <c r="FV45" s="202">
        <f t="shared" si="132"/>
        <v>1</v>
      </c>
      <c r="FW45" s="202">
        <f t="shared" si="132"/>
        <v>1</v>
      </c>
      <c r="FX45" s="202">
        <f t="shared" si="132"/>
        <v>1</v>
      </c>
      <c r="FY45" s="202">
        <f t="shared" si="132"/>
        <v>1</v>
      </c>
      <c r="FZ45" s="202">
        <f t="shared" si="132"/>
        <v>1</v>
      </c>
      <c r="GA45" s="202">
        <f t="shared" si="132"/>
        <v>1</v>
      </c>
      <c r="GB45" s="202">
        <f t="shared" si="132"/>
        <v>1</v>
      </c>
      <c r="GC45" s="202">
        <f t="shared" si="132"/>
        <v>1</v>
      </c>
      <c r="GD45" s="202">
        <f t="shared" si="132"/>
        <v>1</v>
      </c>
      <c r="GE45" s="202">
        <f t="shared" si="132"/>
        <v>1</v>
      </c>
      <c r="GF45" s="202"/>
      <c r="GG45" s="202">
        <f t="shared" ref="GG45:GR45" si="133">IF(AND(GG35&gt;=$M$26,GG35&lt;=$M$28),1,0)</f>
        <v>1</v>
      </c>
      <c r="GH45" s="202">
        <f t="shared" si="133"/>
        <v>1</v>
      </c>
      <c r="GI45" s="202">
        <f t="shared" si="133"/>
        <v>1</v>
      </c>
      <c r="GJ45" s="202">
        <f t="shared" si="133"/>
        <v>1</v>
      </c>
      <c r="GK45" s="202">
        <f t="shared" si="133"/>
        <v>1</v>
      </c>
      <c r="GL45" s="202">
        <f t="shared" si="133"/>
        <v>1</v>
      </c>
      <c r="GM45" s="202">
        <f t="shared" si="133"/>
        <v>0</v>
      </c>
      <c r="GN45" s="202">
        <f t="shared" si="133"/>
        <v>0</v>
      </c>
      <c r="GO45" s="202">
        <f t="shared" si="133"/>
        <v>0</v>
      </c>
      <c r="GP45" s="202">
        <f t="shared" si="133"/>
        <v>0</v>
      </c>
      <c r="GQ45" s="202">
        <f t="shared" si="133"/>
        <v>0</v>
      </c>
      <c r="GR45" s="202">
        <f t="shared" si="133"/>
        <v>0</v>
      </c>
      <c r="GS45" s="202"/>
      <c r="GT45" s="202">
        <f t="shared" ref="GT45:HE45" si="134">IF(AND(GT35&gt;=$M$26,GT35&lt;=$M$28),1,0)</f>
        <v>0</v>
      </c>
      <c r="GU45" s="202">
        <f t="shared" si="134"/>
        <v>0</v>
      </c>
      <c r="GV45" s="202">
        <f t="shared" si="134"/>
        <v>0</v>
      </c>
      <c r="GW45" s="202">
        <f t="shared" si="134"/>
        <v>0</v>
      </c>
      <c r="GX45" s="202">
        <f t="shared" si="134"/>
        <v>0</v>
      </c>
      <c r="GY45" s="202">
        <f t="shared" si="134"/>
        <v>0</v>
      </c>
      <c r="GZ45" s="202">
        <f t="shared" si="134"/>
        <v>0</v>
      </c>
      <c r="HA45" s="202">
        <f t="shared" si="134"/>
        <v>0</v>
      </c>
      <c r="HB45" s="202">
        <f t="shared" si="134"/>
        <v>0</v>
      </c>
      <c r="HC45" s="202">
        <f t="shared" si="134"/>
        <v>0</v>
      </c>
      <c r="HD45" s="202">
        <f t="shared" si="134"/>
        <v>0</v>
      </c>
      <c r="HE45" s="202">
        <f t="shared" si="134"/>
        <v>0</v>
      </c>
      <c r="HF45" s="202"/>
      <c r="HG45" s="202">
        <f t="shared" ref="HG45:HR45" si="135">IF(AND(HG35&gt;=$M$26,HG35&lt;=$M$28),1,0)</f>
        <v>0</v>
      </c>
      <c r="HH45" s="202">
        <f t="shared" si="135"/>
        <v>0</v>
      </c>
      <c r="HI45" s="202">
        <f t="shared" si="135"/>
        <v>0</v>
      </c>
      <c r="HJ45" s="202">
        <f t="shared" si="135"/>
        <v>0</v>
      </c>
      <c r="HK45" s="202">
        <f t="shared" si="135"/>
        <v>0</v>
      </c>
      <c r="HL45" s="202">
        <f t="shared" si="135"/>
        <v>0</v>
      </c>
      <c r="HM45" s="202">
        <f t="shared" si="135"/>
        <v>0</v>
      </c>
      <c r="HN45" s="202">
        <f t="shared" si="135"/>
        <v>0</v>
      </c>
      <c r="HO45" s="202">
        <f t="shared" si="135"/>
        <v>0</v>
      </c>
      <c r="HP45" s="202">
        <f t="shared" si="135"/>
        <v>0</v>
      </c>
      <c r="HQ45" s="202">
        <f t="shared" si="135"/>
        <v>0</v>
      </c>
      <c r="HR45" s="202">
        <f t="shared" si="135"/>
        <v>0</v>
      </c>
      <c r="HS45" s="202"/>
      <c r="HT45" s="202">
        <f t="shared" ref="HT45:IE45" si="136">IF(AND(HT35&gt;=$M$26,HT35&lt;=$M$28),1,0)</f>
        <v>0</v>
      </c>
      <c r="HU45" s="202">
        <f t="shared" si="136"/>
        <v>0</v>
      </c>
      <c r="HV45" s="202">
        <f t="shared" si="136"/>
        <v>0</v>
      </c>
      <c r="HW45" s="202">
        <f t="shared" si="136"/>
        <v>0</v>
      </c>
      <c r="HX45" s="202">
        <f t="shared" si="136"/>
        <v>0</v>
      </c>
      <c r="HY45" s="202">
        <f t="shared" si="136"/>
        <v>0</v>
      </c>
      <c r="HZ45" s="202">
        <f t="shared" si="136"/>
        <v>0</v>
      </c>
      <c r="IA45" s="202">
        <f t="shared" si="136"/>
        <v>0</v>
      </c>
      <c r="IB45" s="202">
        <f t="shared" si="136"/>
        <v>0</v>
      </c>
      <c r="IC45" s="202">
        <f t="shared" si="136"/>
        <v>0</v>
      </c>
      <c r="ID45" s="202">
        <f t="shared" si="136"/>
        <v>0</v>
      </c>
      <c r="IE45" s="202">
        <f t="shared" si="136"/>
        <v>0</v>
      </c>
      <c r="IF45" s="202"/>
      <c r="IG45" s="202">
        <f t="shared" ref="IG45:IR45" si="137">IF(AND(IG35&gt;=$M$26,IG35&lt;=$M$28),1,0)</f>
        <v>0</v>
      </c>
      <c r="IH45" s="202">
        <f t="shared" si="137"/>
        <v>0</v>
      </c>
      <c r="II45" s="202">
        <f t="shared" si="137"/>
        <v>0</v>
      </c>
      <c r="IJ45" s="202">
        <f t="shared" si="137"/>
        <v>0</v>
      </c>
      <c r="IK45" s="202">
        <f t="shared" si="137"/>
        <v>0</v>
      </c>
      <c r="IL45" s="202">
        <f t="shared" si="137"/>
        <v>0</v>
      </c>
      <c r="IM45" s="202">
        <f t="shared" si="137"/>
        <v>0</v>
      </c>
      <c r="IN45" s="202">
        <f t="shared" si="137"/>
        <v>0</v>
      </c>
      <c r="IO45" s="202">
        <f t="shared" si="137"/>
        <v>0</v>
      </c>
      <c r="IP45" s="202">
        <f t="shared" si="137"/>
        <v>0</v>
      </c>
      <c r="IQ45" s="202">
        <f t="shared" si="137"/>
        <v>0</v>
      </c>
      <c r="IR45" s="202">
        <f t="shared" si="137"/>
        <v>0</v>
      </c>
      <c r="IS45" s="202"/>
      <c r="IT45" s="202">
        <f t="shared" ref="IT45:JE45" si="138">IF(AND(IT35&gt;=$M$26,IT35&lt;=$M$28),1,0)</f>
        <v>0</v>
      </c>
      <c r="IU45" s="202">
        <f t="shared" si="138"/>
        <v>0</v>
      </c>
      <c r="IV45" s="202">
        <f t="shared" si="138"/>
        <v>0</v>
      </c>
      <c r="IW45" s="202">
        <f t="shared" si="138"/>
        <v>0</v>
      </c>
      <c r="IX45" s="202">
        <f t="shared" si="138"/>
        <v>0</v>
      </c>
      <c r="IY45" s="202">
        <f t="shared" si="138"/>
        <v>0</v>
      </c>
      <c r="IZ45" s="202">
        <f t="shared" si="138"/>
        <v>0</v>
      </c>
      <c r="JA45" s="202">
        <f t="shared" si="138"/>
        <v>0</v>
      </c>
      <c r="JB45" s="202">
        <f t="shared" si="138"/>
        <v>0</v>
      </c>
      <c r="JC45" s="202">
        <f t="shared" si="138"/>
        <v>0</v>
      </c>
      <c r="JD45" s="202">
        <f t="shared" si="138"/>
        <v>0</v>
      </c>
      <c r="JE45" s="202">
        <f t="shared" si="138"/>
        <v>0</v>
      </c>
      <c r="JF45" s="202"/>
      <c r="JG45" s="202">
        <f t="shared" ref="JG45:JR45" si="139">IF(AND(JG35&gt;=$M$26,JG35&lt;=$M$28),1,0)</f>
        <v>0</v>
      </c>
      <c r="JH45" s="202">
        <f t="shared" si="139"/>
        <v>0</v>
      </c>
      <c r="JI45" s="202">
        <f t="shared" si="139"/>
        <v>0</v>
      </c>
      <c r="JJ45" s="202">
        <f t="shared" si="139"/>
        <v>0</v>
      </c>
      <c r="JK45" s="202">
        <f t="shared" si="139"/>
        <v>0</v>
      </c>
      <c r="JL45" s="202">
        <f t="shared" si="139"/>
        <v>0</v>
      </c>
      <c r="JM45" s="202">
        <f t="shared" si="139"/>
        <v>0</v>
      </c>
      <c r="JN45" s="202">
        <f t="shared" si="139"/>
        <v>0</v>
      </c>
      <c r="JO45" s="202">
        <f t="shared" si="139"/>
        <v>0</v>
      </c>
      <c r="JP45" s="202">
        <f t="shared" si="139"/>
        <v>0</v>
      </c>
      <c r="JQ45" s="202">
        <f t="shared" si="139"/>
        <v>0</v>
      </c>
      <c r="JR45" s="202">
        <f t="shared" si="139"/>
        <v>0</v>
      </c>
      <c r="JS45" s="202"/>
      <c r="JT45" s="202">
        <f t="shared" ref="JT45:KE45" si="140">IF(AND(JT35&gt;=$M$26,JT35&lt;=$M$28),1,0)</f>
        <v>0</v>
      </c>
      <c r="JU45" s="202">
        <f t="shared" si="140"/>
        <v>0</v>
      </c>
      <c r="JV45" s="202">
        <f t="shared" si="140"/>
        <v>0</v>
      </c>
      <c r="JW45" s="202">
        <f t="shared" si="140"/>
        <v>0</v>
      </c>
      <c r="JX45" s="202">
        <f t="shared" si="140"/>
        <v>0</v>
      </c>
      <c r="JY45" s="202">
        <f t="shared" si="140"/>
        <v>0</v>
      </c>
      <c r="JZ45" s="202">
        <f t="shared" si="140"/>
        <v>0</v>
      </c>
      <c r="KA45" s="202">
        <f t="shared" si="140"/>
        <v>0</v>
      </c>
      <c r="KB45" s="202">
        <f t="shared" si="140"/>
        <v>0</v>
      </c>
      <c r="KC45" s="202">
        <f t="shared" si="140"/>
        <v>0</v>
      </c>
      <c r="KD45" s="202">
        <f t="shared" si="140"/>
        <v>0</v>
      </c>
      <c r="KE45" s="202">
        <f t="shared" si="140"/>
        <v>0</v>
      </c>
      <c r="KF45" s="202"/>
      <c r="KG45" s="202">
        <f t="shared" ref="KG45:KR45" si="141">IF(AND(KG35&gt;=$M$26,KG35&lt;=$M$28),1,0)</f>
        <v>0</v>
      </c>
      <c r="KH45" s="202">
        <f t="shared" si="141"/>
        <v>0</v>
      </c>
      <c r="KI45" s="202">
        <f t="shared" si="141"/>
        <v>0</v>
      </c>
      <c r="KJ45" s="202">
        <f t="shared" si="141"/>
        <v>0</v>
      </c>
      <c r="KK45" s="202">
        <f t="shared" si="141"/>
        <v>0</v>
      </c>
      <c r="KL45" s="202">
        <f t="shared" si="141"/>
        <v>0</v>
      </c>
      <c r="KM45" s="202">
        <f t="shared" si="141"/>
        <v>0</v>
      </c>
      <c r="KN45" s="202">
        <f t="shared" si="141"/>
        <v>0</v>
      </c>
      <c r="KO45" s="202">
        <f t="shared" si="141"/>
        <v>0</v>
      </c>
      <c r="KP45" s="202">
        <f t="shared" si="141"/>
        <v>0</v>
      </c>
      <c r="KQ45" s="202">
        <f t="shared" si="141"/>
        <v>0</v>
      </c>
      <c r="KR45" s="202">
        <f t="shared" si="141"/>
        <v>0</v>
      </c>
      <c r="KS45" s="202"/>
      <c r="KT45" s="202">
        <f t="shared" ref="KT45:LE45" si="142">IF(AND(KT35&gt;=$M$26,KT35&lt;=$M$28),1,0)</f>
        <v>0</v>
      </c>
      <c r="KU45" s="202">
        <f t="shared" si="142"/>
        <v>0</v>
      </c>
      <c r="KV45" s="202">
        <f t="shared" si="142"/>
        <v>0</v>
      </c>
      <c r="KW45" s="202">
        <f t="shared" si="142"/>
        <v>0</v>
      </c>
      <c r="KX45" s="202">
        <f t="shared" si="142"/>
        <v>0</v>
      </c>
      <c r="KY45" s="202">
        <f t="shared" si="142"/>
        <v>0</v>
      </c>
      <c r="KZ45" s="202">
        <f t="shared" si="142"/>
        <v>0</v>
      </c>
      <c r="LA45" s="202">
        <f t="shared" si="142"/>
        <v>0</v>
      </c>
      <c r="LB45" s="202">
        <f t="shared" si="142"/>
        <v>0</v>
      </c>
      <c r="LC45" s="202">
        <f t="shared" si="142"/>
        <v>0</v>
      </c>
      <c r="LD45" s="202">
        <f t="shared" si="142"/>
        <v>0</v>
      </c>
      <c r="LE45" s="202">
        <f t="shared" si="142"/>
        <v>0</v>
      </c>
      <c r="LF45" s="202"/>
      <c r="LG45" s="202">
        <f t="shared" ref="LG45:LR45" si="143">IF(AND(LG35&gt;=$M$26,LG35&lt;=$M$28),1,0)</f>
        <v>0</v>
      </c>
      <c r="LH45" s="202">
        <f t="shared" si="143"/>
        <v>0</v>
      </c>
      <c r="LI45" s="202">
        <f t="shared" si="143"/>
        <v>0</v>
      </c>
      <c r="LJ45" s="202">
        <f t="shared" si="143"/>
        <v>0</v>
      </c>
      <c r="LK45" s="202">
        <f t="shared" si="143"/>
        <v>0</v>
      </c>
      <c r="LL45" s="202">
        <f t="shared" si="143"/>
        <v>0</v>
      </c>
      <c r="LM45" s="202">
        <f t="shared" si="143"/>
        <v>0</v>
      </c>
      <c r="LN45" s="202">
        <f t="shared" si="143"/>
        <v>0</v>
      </c>
      <c r="LO45" s="202">
        <f t="shared" si="143"/>
        <v>0</v>
      </c>
      <c r="LP45" s="202">
        <f t="shared" si="143"/>
        <v>0</v>
      </c>
      <c r="LQ45" s="202">
        <f t="shared" si="143"/>
        <v>0</v>
      </c>
      <c r="LR45" s="202">
        <f t="shared" si="143"/>
        <v>0</v>
      </c>
      <c r="LS45" s="202"/>
      <c r="LT45" s="202">
        <f t="shared" ref="LT45:ME45" si="144">IF(AND(LT35&gt;=$M$26,LT35&lt;=$M$28),1,0)</f>
        <v>0</v>
      </c>
      <c r="LU45" s="202">
        <f t="shared" si="144"/>
        <v>0</v>
      </c>
      <c r="LV45" s="202">
        <f t="shared" si="144"/>
        <v>0</v>
      </c>
      <c r="LW45" s="202">
        <f t="shared" si="144"/>
        <v>0</v>
      </c>
      <c r="LX45" s="202">
        <f t="shared" si="144"/>
        <v>0</v>
      </c>
      <c r="LY45" s="202">
        <f t="shared" si="144"/>
        <v>0</v>
      </c>
      <c r="LZ45" s="202">
        <f t="shared" si="144"/>
        <v>0</v>
      </c>
      <c r="MA45" s="202">
        <f t="shared" si="144"/>
        <v>0</v>
      </c>
      <c r="MB45" s="202">
        <f t="shared" si="144"/>
        <v>0</v>
      </c>
      <c r="MC45" s="202">
        <f t="shared" si="144"/>
        <v>0</v>
      </c>
      <c r="MD45" s="202">
        <f t="shared" si="144"/>
        <v>0</v>
      </c>
      <c r="ME45" s="202">
        <f t="shared" si="144"/>
        <v>0</v>
      </c>
      <c r="MF45" s="202"/>
      <c r="MG45" s="202">
        <f t="shared" ref="MG45:MR45" si="145">IF(AND(MG35&gt;=$M$26,MG35&lt;=$M$28),1,0)</f>
        <v>0</v>
      </c>
      <c r="MH45" s="202">
        <f t="shared" si="145"/>
        <v>0</v>
      </c>
      <c r="MI45" s="202">
        <f t="shared" si="145"/>
        <v>0</v>
      </c>
      <c r="MJ45" s="202">
        <f t="shared" si="145"/>
        <v>0</v>
      </c>
      <c r="MK45" s="202">
        <f t="shared" si="145"/>
        <v>0</v>
      </c>
      <c r="ML45" s="202">
        <f t="shared" si="145"/>
        <v>0</v>
      </c>
      <c r="MM45" s="202">
        <f t="shared" si="145"/>
        <v>0</v>
      </c>
      <c r="MN45" s="202">
        <f t="shared" si="145"/>
        <v>0</v>
      </c>
      <c r="MO45" s="202">
        <f t="shared" si="145"/>
        <v>0</v>
      </c>
      <c r="MP45" s="202">
        <f t="shared" si="145"/>
        <v>0</v>
      </c>
      <c r="MQ45" s="202">
        <f t="shared" si="145"/>
        <v>0</v>
      </c>
      <c r="MR45" s="202">
        <f t="shared" si="145"/>
        <v>0</v>
      </c>
      <c r="MS45" s="202"/>
      <c r="MT45" s="202">
        <f t="shared" ref="MT45:NE45" si="146">IF(AND(MT35&gt;=$M$26,MT35&lt;=$M$28),1,0)</f>
        <v>0</v>
      </c>
      <c r="MU45" s="202">
        <f t="shared" si="146"/>
        <v>0</v>
      </c>
      <c r="MV45" s="202">
        <f t="shared" si="146"/>
        <v>0</v>
      </c>
      <c r="MW45" s="202">
        <f t="shared" si="146"/>
        <v>0</v>
      </c>
      <c r="MX45" s="202">
        <f t="shared" si="146"/>
        <v>0</v>
      </c>
      <c r="MY45" s="202">
        <f t="shared" si="146"/>
        <v>0</v>
      </c>
      <c r="MZ45" s="202">
        <f t="shared" si="146"/>
        <v>0</v>
      </c>
      <c r="NA45" s="202">
        <f t="shared" si="146"/>
        <v>0</v>
      </c>
      <c r="NB45" s="202">
        <f t="shared" si="146"/>
        <v>0</v>
      </c>
      <c r="NC45" s="202">
        <f t="shared" si="146"/>
        <v>0</v>
      </c>
      <c r="ND45" s="202">
        <f t="shared" si="146"/>
        <v>0</v>
      </c>
      <c r="NE45" s="202">
        <f t="shared" si="146"/>
        <v>0</v>
      </c>
      <c r="NF45" s="202"/>
      <c r="NG45" s="202">
        <f t="shared" ref="NG45:NR45" si="147">IF(AND(NG35&gt;=$M$26,NG35&lt;=$M$28),1,0)</f>
        <v>0</v>
      </c>
      <c r="NH45" s="202">
        <f t="shared" si="147"/>
        <v>0</v>
      </c>
      <c r="NI45" s="202">
        <f t="shared" si="147"/>
        <v>0</v>
      </c>
      <c r="NJ45" s="202">
        <f t="shared" si="147"/>
        <v>0</v>
      </c>
      <c r="NK45" s="202">
        <f t="shared" si="147"/>
        <v>0</v>
      </c>
      <c r="NL45" s="202">
        <f t="shared" si="147"/>
        <v>0</v>
      </c>
      <c r="NM45" s="202">
        <f t="shared" si="147"/>
        <v>0</v>
      </c>
      <c r="NN45" s="202">
        <f t="shared" si="147"/>
        <v>0</v>
      </c>
      <c r="NO45" s="202">
        <f t="shared" si="147"/>
        <v>0</v>
      </c>
      <c r="NP45" s="202">
        <f t="shared" si="147"/>
        <v>0</v>
      </c>
      <c r="NQ45" s="202">
        <f t="shared" si="147"/>
        <v>0</v>
      </c>
      <c r="NR45" s="202">
        <f t="shared" si="147"/>
        <v>0</v>
      </c>
      <c r="NS45" s="202"/>
      <c r="NT45" s="202">
        <f t="shared" ref="NT45:OE45" si="148">IF(AND(NT35&gt;=$M$26,NT35&lt;=$M$28),1,0)</f>
        <v>0</v>
      </c>
      <c r="NU45" s="202">
        <f t="shared" si="148"/>
        <v>0</v>
      </c>
      <c r="NV45" s="202">
        <f t="shared" si="148"/>
        <v>0</v>
      </c>
      <c r="NW45" s="202">
        <f t="shared" si="148"/>
        <v>0</v>
      </c>
      <c r="NX45" s="202">
        <f t="shared" si="148"/>
        <v>0</v>
      </c>
      <c r="NY45" s="202">
        <f t="shared" si="148"/>
        <v>0</v>
      </c>
      <c r="NZ45" s="202">
        <f t="shared" si="148"/>
        <v>0</v>
      </c>
      <c r="OA45" s="202">
        <f t="shared" si="148"/>
        <v>0</v>
      </c>
      <c r="OB45" s="202">
        <f t="shared" si="148"/>
        <v>0</v>
      </c>
      <c r="OC45" s="202">
        <f t="shared" si="148"/>
        <v>0</v>
      </c>
      <c r="OD45" s="202">
        <f t="shared" si="148"/>
        <v>0</v>
      </c>
      <c r="OE45" s="202">
        <f t="shared" si="148"/>
        <v>0</v>
      </c>
      <c r="OF45" s="202"/>
      <c r="OG45" s="202">
        <f t="shared" ref="OG45:OR45" si="149">IF(AND(OG35&gt;=$M$26,OG35&lt;=$M$28),1,0)</f>
        <v>0</v>
      </c>
      <c r="OH45" s="202">
        <f t="shared" si="149"/>
        <v>0</v>
      </c>
      <c r="OI45" s="202">
        <f t="shared" si="149"/>
        <v>0</v>
      </c>
      <c r="OJ45" s="202">
        <f t="shared" si="149"/>
        <v>0</v>
      </c>
      <c r="OK45" s="202">
        <f t="shared" si="149"/>
        <v>0</v>
      </c>
      <c r="OL45" s="202">
        <f t="shared" si="149"/>
        <v>0</v>
      </c>
      <c r="OM45" s="202">
        <f t="shared" si="149"/>
        <v>0</v>
      </c>
      <c r="ON45" s="202">
        <f t="shared" si="149"/>
        <v>0</v>
      </c>
      <c r="OO45" s="202">
        <f t="shared" si="149"/>
        <v>0</v>
      </c>
      <c r="OP45" s="202">
        <f t="shared" si="149"/>
        <v>0</v>
      </c>
      <c r="OQ45" s="202">
        <f t="shared" si="149"/>
        <v>0</v>
      </c>
      <c r="OR45" s="202">
        <f t="shared" si="149"/>
        <v>0</v>
      </c>
      <c r="OS45" s="202"/>
      <c r="OT45" s="202">
        <f t="shared" ref="OT45:PE45" si="150">IF(AND(OT35&gt;=$M$26,OT35&lt;=$M$28),1,0)</f>
        <v>0</v>
      </c>
      <c r="OU45" s="202">
        <f t="shared" si="150"/>
        <v>0</v>
      </c>
      <c r="OV45" s="202">
        <f t="shared" si="150"/>
        <v>0</v>
      </c>
      <c r="OW45" s="202">
        <f t="shared" si="150"/>
        <v>0</v>
      </c>
      <c r="OX45" s="202">
        <f t="shared" si="150"/>
        <v>0</v>
      </c>
      <c r="OY45" s="202">
        <f t="shared" si="150"/>
        <v>0</v>
      </c>
      <c r="OZ45" s="202">
        <f t="shared" si="150"/>
        <v>0</v>
      </c>
      <c r="PA45" s="202">
        <f t="shared" si="150"/>
        <v>0</v>
      </c>
      <c r="PB45" s="202">
        <f t="shared" si="150"/>
        <v>0</v>
      </c>
      <c r="PC45" s="202">
        <f t="shared" si="150"/>
        <v>0</v>
      </c>
      <c r="PD45" s="202">
        <f t="shared" si="150"/>
        <v>0</v>
      </c>
      <c r="PE45" s="202">
        <f t="shared" si="150"/>
        <v>0</v>
      </c>
      <c r="PF45" s="202"/>
      <c r="PG45" s="202">
        <f t="shared" ref="PG45:PR45" si="151">IF(AND(PG35&gt;=$M$26,PG35&lt;=$M$28),1,0)</f>
        <v>0</v>
      </c>
      <c r="PH45" s="202">
        <f t="shared" si="151"/>
        <v>0</v>
      </c>
      <c r="PI45" s="202">
        <f t="shared" si="151"/>
        <v>0</v>
      </c>
      <c r="PJ45" s="202">
        <f t="shared" si="151"/>
        <v>0</v>
      </c>
      <c r="PK45" s="202">
        <f t="shared" si="151"/>
        <v>0</v>
      </c>
      <c r="PL45" s="202">
        <f t="shared" si="151"/>
        <v>0</v>
      </c>
      <c r="PM45" s="202">
        <f t="shared" si="151"/>
        <v>0</v>
      </c>
      <c r="PN45" s="202">
        <f t="shared" si="151"/>
        <v>0</v>
      </c>
      <c r="PO45" s="202">
        <f t="shared" si="151"/>
        <v>0</v>
      </c>
      <c r="PP45" s="202">
        <f t="shared" si="151"/>
        <v>0</v>
      </c>
      <c r="PQ45" s="202">
        <f t="shared" si="151"/>
        <v>0</v>
      </c>
      <c r="PR45" s="202">
        <f t="shared" si="151"/>
        <v>0</v>
      </c>
      <c r="PS45" s="202"/>
      <c r="PT45" s="202">
        <f t="shared" ref="PT45:QE45" si="152">IF(AND(PT35&gt;=$M$26,PT35&lt;=$M$28),1,0)</f>
        <v>0</v>
      </c>
      <c r="PU45" s="202">
        <f t="shared" si="152"/>
        <v>0</v>
      </c>
      <c r="PV45" s="202">
        <f t="shared" si="152"/>
        <v>0</v>
      </c>
      <c r="PW45" s="202">
        <f t="shared" si="152"/>
        <v>0</v>
      </c>
      <c r="PX45" s="202">
        <f t="shared" si="152"/>
        <v>0</v>
      </c>
      <c r="PY45" s="202">
        <f t="shared" si="152"/>
        <v>0</v>
      </c>
      <c r="PZ45" s="202">
        <f t="shared" si="152"/>
        <v>0</v>
      </c>
      <c r="QA45" s="202">
        <f t="shared" si="152"/>
        <v>0</v>
      </c>
      <c r="QB45" s="202">
        <f t="shared" si="152"/>
        <v>0</v>
      </c>
      <c r="QC45" s="202">
        <f t="shared" si="152"/>
        <v>0</v>
      </c>
      <c r="QD45" s="202">
        <f t="shared" si="152"/>
        <v>0</v>
      </c>
      <c r="QE45" s="202">
        <f t="shared" si="152"/>
        <v>0</v>
      </c>
      <c r="QF45" s="202"/>
      <c r="QG45" s="202">
        <f t="shared" ref="QG45:QR45" si="153">IF(AND(QG35&gt;=$M$26,QG35&lt;=$M$28),1,0)</f>
        <v>0</v>
      </c>
      <c r="QH45" s="202">
        <f t="shared" si="153"/>
        <v>0</v>
      </c>
      <c r="QI45" s="202">
        <f t="shared" si="153"/>
        <v>0</v>
      </c>
      <c r="QJ45" s="202">
        <f t="shared" si="153"/>
        <v>0</v>
      </c>
      <c r="QK45" s="202">
        <f t="shared" si="153"/>
        <v>0</v>
      </c>
      <c r="QL45" s="202">
        <f t="shared" si="153"/>
        <v>0</v>
      </c>
      <c r="QM45" s="202">
        <f t="shared" si="153"/>
        <v>0</v>
      </c>
      <c r="QN45" s="202">
        <f t="shared" si="153"/>
        <v>0</v>
      </c>
      <c r="QO45" s="202">
        <f t="shared" si="153"/>
        <v>0</v>
      </c>
      <c r="QP45" s="202">
        <f t="shared" si="153"/>
        <v>0</v>
      </c>
      <c r="QQ45" s="202">
        <f t="shared" si="153"/>
        <v>0</v>
      </c>
      <c r="QR45" s="202">
        <f t="shared" si="153"/>
        <v>0</v>
      </c>
      <c r="QS45" s="202"/>
      <c r="QT45" s="202">
        <f t="shared" ref="QT45:RE45" si="154">IF(AND(QT35&gt;=$M$26,QT35&lt;=$M$28),1,0)</f>
        <v>0</v>
      </c>
      <c r="QU45" s="202">
        <f t="shared" si="154"/>
        <v>0</v>
      </c>
      <c r="QV45" s="202">
        <f t="shared" si="154"/>
        <v>0</v>
      </c>
      <c r="QW45" s="202">
        <f t="shared" si="154"/>
        <v>0</v>
      </c>
      <c r="QX45" s="202">
        <f t="shared" si="154"/>
        <v>0</v>
      </c>
      <c r="QY45" s="202">
        <f t="shared" si="154"/>
        <v>0</v>
      </c>
      <c r="QZ45" s="202">
        <f t="shared" si="154"/>
        <v>0</v>
      </c>
      <c r="RA45" s="202">
        <f t="shared" si="154"/>
        <v>0</v>
      </c>
      <c r="RB45" s="202">
        <f t="shared" si="154"/>
        <v>0</v>
      </c>
      <c r="RC45" s="202">
        <f t="shared" si="154"/>
        <v>0</v>
      </c>
      <c r="RD45" s="202">
        <f t="shared" si="154"/>
        <v>0</v>
      </c>
      <c r="RE45" s="202">
        <f t="shared" si="154"/>
        <v>0</v>
      </c>
      <c r="RF45" s="202"/>
    </row>
    <row r="46" spans="1:474" ht="12.75" customHeight="1">
      <c r="A46" s="202"/>
      <c r="B46" s="225" t="s">
        <v>532</v>
      </c>
      <c r="C46" s="202"/>
      <c r="D46" s="202"/>
      <c r="E46" s="483">
        <f>SUM(G45:OS45)</f>
        <v>109</v>
      </c>
      <c r="F46" s="202"/>
      <c r="G46" s="483">
        <f>$E46-G45</f>
        <v>109</v>
      </c>
      <c r="H46" s="483">
        <f t="shared" ref="H46:R46" si="155">G46-H45</f>
        <v>109</v>
      </c>
      <c r="I46" s="483">
        <f t="shared" si="155"/>
        <v>109</v>
      </c>
      <c r="J46" s="483">
        <f t="shared" si="155"/>
        <v>109</v>
      </c>
      <c r="K46" s="483">
        <f t="shared" si="155"/>
        <v>109</v>
      </c>
      <c r="L46" s="483">
        <f t="shared" si="155"/>
        <v>109</v>
      </c>
      <c r="M46" s="483">
        <f t="shared" si="155"/>
        <v>109</v>
      </c>
      <c r="N46" s="483">
        <f t="shared" si="155"/>
        <v>109</v>
      </c>
      <c r="O46" s="483">
        <f t="shared" si="155"/>
        <v>109</v>
      </c>
      <c r="P46" s="483">
        <f t="shared" si="155"/>
        <v>109</v>
      </c>
      <c r="Q46" s="483">
        <f t="shared" si="155"/>
        <v>109</v>
      </c>
      <c r="R46" s="483">
        <f t="shared" si="155"/>
        <v>109</v>
      </c>
      <c r="S46" s="202"/>
      <c r="T46" s="483">
        <f>$R46-T45</f>
        <v>109</v>
      </c>
      <c r="U46" s="483">
        <f t="shared" ref="U46:AE46" si="156">T46-U45</f>
        <v>109</v>
      </c>
      <c r="V46" s="483">
        <f t="shared" si="156"/>
        <v>109</v>
      </c>
      <c r="W46" s="483">
        <f t="shared" si="156"/>
        <v>109</v>
      </c>
      <c r="X46" s="483">
        <f t="shared" si="156"/>
        <v>109</v>
      </c>
      <c r="Y46" s="483">
        <f t="shared" si="156"/>
        <v>109</v>
      </c>
      <c r="Z46" s="483">
        <f t="shared" si="156"/>
        <v>109</v>
      </c>
      <c r="AA46" s="483">
        <f t="shared" si="156"/>
        <v>109</v>
      </c>
      <c r="AB46" s="483">
        <f t="shared" si="156"/>
        <v>109</v>
      </c>
      <c r="AC46" s="483">
        <f t="shared" si="156"/>
        <v>109</v>
      </c>
      <c r="AD46" s="483">
        <f t="shared" si="156"/>
        <v>109</v>
      </c>
      <c r="AE46" s="483">
        <f t="shared" si="156"/>
        <v>109</v>
      </c>
      <c r="AF46" s="202"/>
      <c r="AG46" s="483">
        <f>AE46-AG45</f>
        <v>109</v>
      </c>
      <c r="AH46" s="483">
        <f t="shared" ref="AH46:AR46" si="157">AG46-AH45</f>
        <v>109</v>
      </c>
      <c r="AI46" s="483">
        <f t="shared" si="157"/>
        <v>109</v>
      </c>
      <c r="AJ46" s="483">
        <f t="shared" si="157"/>
        <v>109</v>
      </c>
      <c r="AK46" s="483">
        <f t="shared" si="157"/>
        <v>109</v>
      </c>
      <c r="AL46" s="483">
        <f t="shared" si="157"/>
        <v>109</v>
      </c>
      <c r="AM46" s="483">
        <f t="shared" si="157"/>
        <v>109</v>
      </c>
      <c r="AN46" s="483">
        <f t="shared" si="157"/>
        <v>109</v>
      </c>
      <c r="AO46" s="483">
        <f t="shared" si="157"/>
        <v>109</v>
      </c>
      <c r="AP46" s="483">
        <f t="shared" si="157"/>
        <v>109</v>
      </c>
      <c r="AQ46" s="483">
        <f t="shared" si="157"/>
        <v>109</v>
      </c>
      <c r="AR46" s="483">
        <f t="shared" si="157"/>
        <v>109</v>
      </c>
      <c r="AS46" s="202"/>
      <c r="AT46" s="483">
        <f>AR46-AT45</f>
        <v>109</v>
      </c>
      <c r="AU46" s="483">
        <f t="shared" ref="AU46:BE46" si="158">AT46-AU45</f>
        <v>109</v>
      </c>
      <c r="AV46" s="483">
        <f t="shared" si="158"/>
        <v>109</v>
      </c>
      <c r="AW46" s="483">
        <f t="shared" si="158"/>
        <v>109</v>
      </c>
      <c r="AX46" s="483">
        <f t="shared" si="158"/>
        <v>109</v>
      </c>
      <c r="AY46" s="483">
        <f t="shared" si="158"/>
        <v>109</v>
      </c>
      <c r="AZ46" s="483">
        <f t="shared" si="158"/>
        <v>109</v>
      </c>
      <c r="BA46" s="483">
        <f t="shared" si="158"/>
        <v>109</v>
      </c>
      <c r="BB46" s="483">
        <f t="shared" si="158"/>
        <v>109</v>
      </c>
      <c r="BC46" s="483">
        <f t="shared" si="158"/>
        <v>109</v>
      </c>
      <c r="BD46" s="483">
        <f t="shared" si="158"/>
        <v>109</v>
      </c>
      <c r="BE46" s="483">
        <f t="shared" si="158"/>
        <v>109</v>
      </c>
      <c r="BF46" s="202"/>
      <c r="BG46" s="483">
        <f>BE46-BG45</f>
        <v>109</v>
      </c>
      <c r="BH46" s="483">
        <f t="shared" ref="BH46:BR46" si="159">BG46-BH45</f>
        <v>109</v>
      </c>
      <c r="BI46" s="483">
        <f t="shared" si="159"/>
        <v>109</v>
      </c>
      <c r="BJ46" s="483">
        <f t="shared" si="159"/>
        <v>109</v>
      </c>
      <c r="BK46" s="483">
        <f t="shared" si="159"/>
        <v>109</v>
      </c>
      <c r="BL46" s="483">
        <f t="shared" si="159"/>
        <v>109</v>
      </c>
      <c r="BM46" s="483">
        <f t="shared" si="159"/>
        <v>109</v>
      </c>
      <c r="BN46" s="483">
        <f t="shared" si="159"/>
        <v>109</v>
      </c>
      <c r="BO46" s="483">
        <f t="shared" si="159"/>
        <v>109</v>
      </c>
      <c r="BP46" s="483">
        <f t="shared" si="159"/>
        <v>109</v>
      </c>
      <c r="BQ46" s="483">
        <f t="shared" si="159"/>
        <v>109</v>
      </c>
      <c r="BR46" s="483">
        <f t="shared" si="159"/>
        <v>109</v>
      </c>
      <c r="BS46" s="202"/>
      <c r="BT46" s="483">
        <f>BR46-BT45</f>
        <v>109</v>
      </c>
      <c r="BU46" s="483">
        <f t="shared" ref="BU46:CE46" si="160">BT46-BU45</f>
        <v>109</v>
      </c>
      <c r="BV46" s="483">
        <f t="shared" si="160"/>
        <v>109</v>
      </c>
      <c r="BW46" s="483">
        <f t="shared" si="160"/>
        <v>109</v>
      </c>
      <c r="BX46" s="483">
        <f t="shared" si="160"/>
        <v>109</v>
      </c>
      <c r="BY46" s="483">
        <f t="shared" si="160"/>
        <v>108</v>
      </c>
      <c r="BZ46" s="483">
        <f t="shared" si="160"/>
        <v>107</v>
      </c>
      <c r="CA46" s="483">
        <f t="shared" si="160"/>
        <v>106</v>
      </c>
      <c r="CB46" s="483">
        <f t="shared" si="160"/>
        <v>105</v>
      </c>
      <c r="CC46" s="483">
        <f t="shared" si="160"/>
        <v>104</v>
      </c>
      <c r="CD46" s="483">
        <f t="shared" si="160"/>
        <v>103</v>
      </c>
      <c r="CE46" s="483">
        <f t="shared" si="160"/>
        <v>102</v>
      </c>
      <c r="CF46" s="202"/>
      <c r="CG46" s="483">
        <f>CE46-CG45</f>
        <v>101</v>
      </c>
      <c r="CH46" s="483">
        <f t="shared" ref="CH46:CR46" si="161">CG46-CH45</f>
        <v>100</v>
      </c>
      <c r="CI46" s="483">
        <f t="shared" si="161"/>
        <v>99</v>
      </c>
      <c r="CJ46" s="483">
        <f t="shared" si="161"/>
        <v>98</v>
      </c>
      <c r="CK46" s="483">
        <f t="shared" si="161"/>
        <v>97</v>
      </c>
      <c r="CL46" s="483">
        <f t="shared" si="161"/>
        <v>96</v>
      </c>
      <c r="CM46" s="483">
        <f t="shared" si="161"/>
        <v>95</v>
      </c>
      <c r="CN46" s="483">
        <f t="shared" si="161"/>
        <v>94</v>
      </c>
      <c r="CO46" s="483">
        <f t="shared" si="161"/>
        <v>93</v>
      </c>
      <c r="CP46" s="483">
        <f t="shared" si="161"/>
        <v>92</v>
      </c>
      <c r="CQ46" s="483">
        <f t="shared" si="161"/>
        <v>91</v>
      </c>
      <c r="CR46" s="483">
        <f t="shared" si="161"/>
        <v>90</v>
      </c>
      <c r="CS46" s="202"/>
      <c r="CT46" s="483">
        <f>CR46-CT45</f>
        <v>89</v>
      </c>
      <c r="CU46" s="483">
        <f t="shared" ref="CU46:DE46" si="162">CT46-CU45</f>
        <v>88</v>
      </c>
      <c r="CV46" s="483">
        <f t="shared" si="162"/>
        <v>87</v>
      </c>
      <c r="CW46" s="483">
        <f t="shared" si="162"/>
        <v>86</v>
      </c>
      <c r="CX46" s="483">
        <f t="shared" si="162"/>
        <v>85</v>
      </c>
      <c r="CY46" s="483">
        <f t="shared" si="162"/>
        <v>84</v>
      </c>
      <c r="CZ46" s="483">
        <f t="shared" si="162"/>
        <v>83</v>
      </c>
      <c r="DA46" s="483">
        <f t="shared" si="162"/>
        <v>82</v>
      </c>
      <c r="DB46" s="483">
        <f t="shared" si="162"/>
        <v>81</v>
      </c>
      <c r="DC46" s="483">
        <f t="shared" si="162"/>
        <v>80</v>
      </c>
      <c r="DD46" s="483">
        <f t="shared" si="162"/>
        <v>79</v>
      </c>
      <c r="DE46" s="483">
        <f t="shared" si="162"/>
        <v>78</v>
      </c>
      <c r="DF46" s="202"/>
      <c r="DG46" s="483">
        <f>DE46-DG45</f>
        <v>77</v>
      </c>
      <c r="DH46" s="483">
        <f t="shared" ref="DH46:DR46" si="163">DG46-DH45</f>
        <v>76</v>
      </c>
      <c r="DI46" s="483">
        <f t="shared" si="163"/>
        <v>75</v>
      </c>
      <c r="DJ46" s="483">
        <f t="shared" si="163"/>
        <v>74</v>
      </c>
      <c r="DK46" s="483">
        <f t="shared" si="163"/>
        <v>73</v>
      </c>
      <c r="DL46" s="483">
        <f t="shared" si="163"/>
        <v>72</v>
      </c>
      <c r="DM46" s="483">
        <f t="shared" si="163"/>
        <v>71</v>
      </c>
      <c r="DN46" s="483">
        <f t="shared" si="163"/>
        <v>70</v>
      </c>
      <c r="DO46" s="483">
        <f t="shared" si="163"/>
        <v>69</v>
      </c>
      <c r="DP46" s="483">
        <f t="shared" si="163"/>
        <v>68</v>
      </c>
      <c r="DQ46" s="483">
        <f t="shared" si="163"/>
        <v>67</v>
      </c>
      <c r="DR46" s="483">
        <f t="shared" si="163"/>
        <v>66</v>
      </c>
      <c r="DS46" s="202"/>
      <c r="DT46" s="483">
        <f>DR46-DT45</f>
        <v>65</v>
      </c>
      <c r="DU46" s="483">
        <f t="shared" ref="DU46:EE46" si="164">DT46-DU45</f>
        <v>64</v>
      </c>
      <c r="DV46" s="483">
        <f t="shared" si="164"/>
        <v>63</v>
      </c>
      <c r="DW46" s="483">
        <f t="shared" si="164"/>
        <v>62</v>
      </c>
      <c r="DX46" s="483">
        <f t="shared" si="164"/>
        <v>61</v>
      </c>
      <c r="DY46" s="483">
        <f t="shared" si="164"/>
        <v>60</v>
      </c>
      <c r="DZ46" s="483">
        <f t="shared" si="164"/>
        <v>59</v>
      </c>
      <c r="EA46" s="483">
        <f t="shared" si="164"/>
        <v>58</v>
      </c>
      <c r="EB46" s="483">
        <f t="shared" si="164"/>
        <v>57</v>
      </c>
      <c r="EC46" s="483">
        <f t="shared" si="164"/>
        <v>56</v>
      </c>
      <c r="ED46" s="483">
        <f t="shared" si="164"/>
        <v>55</v>
      </c>
      <c r="EE46" s="483">
        <f t="shared" si="164"/>
        <v>54</v>
      </c>
      <c r="EF46" s="202"/>
      <c r="EG46" s="483">
        <f>EE46-EG45</f>
        <v>53</v>
      </c>
      <c r="EH46" s="483">
        <f t="shared" ref="EH46:ER46" si="165">EG46-EH45</f>
        <v>52</v>
      </c>
      <c r="EI46" s="483">
        <f t="shared" si="165"/>
        <v>51</v>
      </c>
      <c r="EJ46" s="483">
        <f t="shared" si="165"/>
        <v>50</v>
      </c>
      <c r="EK46" s="483">
        <f t="shared" si="165"/>
        <v>49</v>
      </c>
      <c r="EL46" s="483">
        <f t="shared" si="165"/>
        <v>48</v>
      </c>
      <c r="EM46" s="483">
        <f t="shared" si="165"/>
        <v>47</v>
      </c>
      <c r="EN46" s="483">
        <f t="shared" si="165"/>
        <v>46</v>
      </c>
      <c r="EO46" s="483">
        <f t="shared" si="165"/>
        <v>45</v>
      </c>
      <c r="EP46" s="483">
        <f t="shared" si="165"/>
        <v>44</v>
      </c>
      <c r="EQ46" s="483">
        <f t="shared" si="165"/>
        <v>43</v>
      </c>
      <c r="ER46" s="483">
        <f t="shared" si="165"/>
        <v>42</v>
      </c>
      <c r="ES46" s="202"/>
      <c r="ET46" s="483">
        <f>ER46-ET45</f>
        <v>41</v>
      </c>
      <c r="EU46" s="483">
        <f t="shared" ref="EU46:FE46" si="166">ET46-EU45</f>
        <v>40</v>
      </c>
      <c r="EV46" s="483">
        <f t="shared" si="166"/>
        <v>39</v>
      </c>
      <c r="EW46" s="483">
        <f t="shared" si="166"/>
        <v>38</v>
      </c>
      <c r="EX46" s="483">
        <f t="shared" si="166"/>
        <v>37</v>
      </c>
      <c r="EY46" s="483">
        <f t="shared" si="166"/>
        <v>36</v>
      </c>
      <c r="EZ46" s="483">
        <f t="shared" si="166"/>
        <v>35</v>
      </c>
      <c r="FA46" s="483">
        <f t="shared" si="166"/>
        <v>34</v>
      </c>
      <c r="FB46" s="483">
        <f t="shared" si="166"/>
        <v>33</v>
      </c>
      <c r="FC46" s="483">
        <f t="shared" si="166"/>
        <v>32</v>
      </c>
      <c r="FD46" s="483">
        <f t="shared" si="166"/>
        <v>31</v>
      </c>
      <c r="FE46" s="483">
        <f t="shared" si="166"/>
        <v>30</v>
      </c>
      <c r="FF46" s="202"/>
      <c r="FG46" s="483">
        <f>FE46-FG45</f>
        <v>29</v>
      </c>
      <c r="FH46" s="483">
        <f t="shared" ref="FH46:FR46" si="167">FG46-FH45</f>
        <v>28</v>
      </c>
      <c r="FI46" s="483">
        <f t="shared" si="167"/>
        <v>27</v>
      </c>
      <c r="FJ46" s="483">
        <f t="shared" si="167"/>
        <v>26</v>
      </c>
      <c r="FK46" s="483">
        <f t="shared" si="167"/>
        <v>25</v>
      </c>
      <c r="FL46" s="483">
        <f t="shared" si="167"/>
        <v>24</v>
      </c>
      <c r="FM46" s="483">
        <f t="shared" si="167"/>
        <v>23</v>
      </c>
      <c r="FN46" s="483">
        <f t="shared" si="167"/>
        <v>22</v>
      </c>
      <c r="FO46" s="483">
        <f t="shared" si="167"/>
        <v>21</v>
      </c>
      <c r="FP46" s="483">
        <f t="shared" si="167"/>
        <v>20</v>
      </c>
      <c r="FQ46" s="483">
        <f t="shared" si="167"/>
        <v>19</v>
      </c>
      <c r="FR46" s="483">
        <f t="shared" si="167"/>
        <v>18</v>
      </c>
      <c r="FS46" s="202"/>
      <c r="FT46" s="483">
        <f>FR46-FT45</f>
        <v>17</v>
      </c>
      <c r="FU46" s="483">
        <f t="shared" ref="FU46:GE46" si="168">FT46-FU45</f>
        <v>16</v>
      </c>
      <c r="FV46" s="483">
        <f t="shared" si="168"/>
        <v>15</v>
      </c>
      <c r="FW46" s="483">
        <f t="shared" si="168"/>
        <v>14</v>
      </c>
      <c r="FX46" s="483">
        <f t="shared" si="168"/>
        <v>13</v>
      </c>
      <c r="FY46" s="483">
        <f t="shared" si="168"/>
        <v>12</v>
      </c>
      <c r="FZ46" s="483">
        <f t="shared" si="168"/>
        <v>11</v>
      </c>
      <c r="GA46" s="483">
        <f t="shared" si="168"/>
        <v>10</v>
      </c>
      <c r="GB46" s="483">
        <f t="shared" si="168"/>
        <v>9</v>
      </c>
      <c r="GC46" s="483">
        <f t="shared" si="168"/>
        <v>8</v>
      </c>
      <c r="GD46" s="483">
        <f t="shared" si="168"/>
        <v>7</v>
      </c>
      <c r="GE46" s="483">
        <f t="shared" si="168"/>
        <v>6</v>
      </c>
      <c r="GF46" s="202"/>
      <c r="GG46" s="483">
        <f>GE46-GG45</f>
        <v>5</v>
      </c>
      <c r="GH46" s="483">
        <f t="shared" ref="GH46:GR46" si="169">GG46-GH45</f>
        <v>4</v>
      </c>
      <c r="GI46" s="483">
        <f t="shared" si="169"/>
        <v>3</v>
      </c>
      <c r="GJ46" s="483">
        <f t="shared" si="169"/>
        <v>2</v>
      </c>
      <c r="GK46" s="483">
        <f t="shared" si="169"/>
        <v>1</v>
      </c>
      <c r="GL46" s="483">
        <f t="shared" si="169"/>
        <v>0</v>
      </c>
      <c r="GM46" s="483">
        <f t="shared" si="169"/>
        <v>0</v>
      </c>
      <c r="GN46" s="483">
        <f t="shared" si="169"/>
        <v>0</v>
      </c>
      <c r="GO46" s="483">
        <f t="shared" si="169"/>
        <v>0</v>
      </c>
      <c r="GP46" s="483">
        <f t="shared" si="169"/>
        <v>0</v>
      </c>
      <c r="GQ46" s="483">
        <f t="shared" si="169"/>
        <v>0</v>
      </c>
      <c r="GR46" s="483">
        <f t="shared" si="169"/>
        <v>0</v>
      </c>
      <c r="GS46" s="202"/>
      <c r="GT46" s="483">
        <f>GR46-GT45</f>
        <v>0</v>
      </c>
      <c r="GU46" s="483">
        <f t="shared" ref="GU46:HE46" si="170">GT46-GU45</f>
        <v>0</v>
      </c>
      <c r="GV46" s="483">
        <f t="shared" si="170"/>
        <v>0</v>
      </c>
      <c r="GW46" s="483">
        <f t="shared" si="170"/>
        <v>0</v>
      </c>
      <c r="GX46" s="483">
        <f t="shared" si="170"/>
        <v>0</v>
      </c>
      <c r="GY46" s="483">
        <f t="shared" si="170"/>
        <v>0</v>
      </c>
      <c r="GZ46" s="483">
        <f t="shared" si="170"/>
        <v>0</v>
      </c>
      <c r="HA46" s="483">
        <f t="shared" si="170"/>
        <v>0</v>
      </c>
      <c r="HB46" s="483">
        <f t="shared" si="170"/>
        <v>0</v>
      </c>
      <c r="HC46" s="483">
        <f t="shared" si="170"/>
        <v>0</v>
      </c>
      <c r="HD46" s="483">
        <f t="shared" si="170"/>
        <v>0</v>
      </c>
      <c r="HE46" s="483">
        <f t="shared" si="170"/>
        <v>0</v>
      </c>
      <c r="HF46" s="202"/>
      <c r="HG46" s="483">
        <f>HE46-HG45</f>
        <v>0</v>
      </c>
      <c r="HH46" s="483">
        <f t="shared" ref="HH46:HR46" si="171">HG46-HH45</f>
        <v>0</v>
      </c>
      <c r="HI46" s="483">
        <f t="shared" si="171"/>
        <v>0</v>
      </c>
      <c r="HJ46" s="483">
        <f t="shared" si="171"/>
        <v>0</v>
      </c>
      <c r="HK46" s="483">
        <f t="shared" si="171"/>
        <v>0</v>
      </c>
      <c r="HL46" s="483">
        <f t="shared" si="171"/>
        <v>0</v>
      </c>
      <c r="HM46" s="483">
        <f t="shared" si="171"/>
        <v>0</v>
      </c>
      <c r="HN46" s="483">
        <f t="shared" si="171"/>
        <v>0</v>
      </c>
      <c r="HO46" s="483">
        <f t="shared" si="171"/>
        <v>0</v>
      </c>
      <c r="HP46" s="483">
        <f t="shared" si="171"/>
        <v>0</v>
      </c>
      <c r="HQ46" s="483">
        <f t="shared" si="171"/>
        <v>0</v>
      </c>
      <c r="HR46" s="483">
        <f t="shared" si="171"/>
        <v>0</v>
      </c>
      <c r="HS46" s="202"/>
      <c r="HT46" s="483">
        <f>HR46-HT45</f>
        <v>0</v>
      </c>
      <c r="HU46" s="483">
        <f t="shared" ref="HU46:IE46" si="172">HT46-HU45</f>
        <v>0</v>
      </c>
      <c r="HV46" s="483">
        <f t="shared" si="172"/>
        <v>0</v>
      </c>
      <c r="HW46" s="483">
        <f t="shared" si="172"/>
        <v>0</v>
      </c>
      <c r="HX46" s="483">
        <f t="shared" si="172"/>
        <v>0</v>
      </c>
      <c r="HY46" s="483">
        <f t="shared" si="172"/>
        <v>0</v>
      </c>
      <c r="HZ46" s="483">
        <f t="shared" si="172"/>
        <v>0</v>
      </c>
      <c r="IA46" s="483">
        <f t="shared" si="172"/>
        <v>0</v>
      </c>
      <c r="IB46" s="483">
        <f t="shared" si="172"/>
        <v>0</v>
      </c>
      <c r="IC46" s="483">
        <f t="shared" si="172"/>
        <v>0</v>
      </c>
      <c r="ID46" s="483">
        <f t="shared" si="172"/>
        <v>0</v>
      </c>
      <c r="IE46" s="483">
        <f t="shared" si="172"/>
        <v>0</v>
      </c>
      <c r="IF46" s="202"/>
      <c r="IG46" s="483">
        <f>IE46-IG45</f>
        <v>0</v>
      </c>
      <c r="IH46" s="483">
        <f t="shared" ref="IH46:IR46" si="173">IG46-IH45</f>
        <v>0</v>
      </c>
      <c r="II46" s="483">
        <f t="shared" si="173"/>
        <v>0</v>
      </c>
      <c r="IJ46" s="483">
        <f t="shared" si="173"/>
        <v>0</v>
      </c>
      <c r="IK46" s="483">
        <f t="shared" si="173"/>
        <v>0</v>
      </c>
      <c r="IL46" s="483">
        <f t="shared" si="173"/>
        <v>0</v>
      </c>
      <c r="IM46" s="483">
        <f t="shared" si="173"/>
        <v>0</v>
      </c>
      <c r="IN46" s="483">
        <f t="shared" si="173"/>
        <v>0</v>
      </c>
      <c r="IO46" s="483">
        <f t="shared" si="173"/>
        <v>0</v>
      </c>
      <c r="IP46" s="483">
        <f t="shared" si="173"/>
        <v>0</v>
      </c>
      <c r="IQ46" s="483">
        <f t="shared" si="173"/>
        <v>0</v>
      </c>
      <c r="IR46" s="483">
        <f t="shared" si="173"/>
        <v>0</v>
      </c>
      <c r="IS46" s="202"/>
      <c r="IT46" s="483">
        <f>IR46-IT45</f>
        <v>0</v>
      </c>
      <c r="IU46" s="483">
        <f t="shared" ref="IU46:JE46" si="174">IT46-IU45</f>
        <v>0</v>
      </c>
      <c r="IV46" s="483">
        <f t="shared" si="174"/>
        <v>0</v>
      </c>
      <c r="IW46" s="483">
        <f t="shared" si="174"/>
        <v>0</v>
      </c>
      <c r="IX46" s="483">
        <f t="shared" si="174"/>
        <v>0</v>
      </c>
      <c r="IY46" s="483">
        <f t="shared" si="174"/>
        <v>0</v>
      </c>
      <c r="IZ46" s="483">
        <f t="shared" si="174"/>
        <v>0</v>
      </c>
      <c r="JA46" s="483">
        <f t="shared" si="174"/>
        <v>0</v>
      </c>
      <c r="JB46" s="483">
        <f t="shared" si="174"/>
        <v>0</v>
      </c>
      <c r="JC46" s="483">
        <f t="shared" si="174"/>
        <v>0</v>
      </c>
      <c r="JD46" s="483">
        <f t="shared" si="174"/>
        <v>0</v>
      </c>
      <c r="JE46" s="483">
        <f t="shared" si="174"/>
        <v>0</v>
      </c>
      <c r="JF46" s="202"/>
      <c r="JG46" s="483">
        <f>JE46-JG45</f>
        <v>0</v>
      </c>
      <c r="JH46" s="483">
        <f t="shared" ref="JH46:JR46" si="175">JG46-JH45</f>
        <v>0</v>
      </c>
      <c r="JI46" s="483">
        <f t="shared" si="175"/>
        <v>0</v>
      </c>
      <c r="JJ46" s="483">
        <f t="shared" si="175"/>
        <v>0</v>
      </c>
      <c r="JK46" s="483">
        <f t="shared" si="175"/>
        <v>0</v>
      </c>
      <c r="JL46" s="483">
        <f t="shared" si="175"/>
        <v>0</v>
      </c>
      <c r="JM46" s="483">
        <f t="shared" si="175"/>
        <v>0</v>
      </c>
      <c r="JN46" s="483">
        <f t="shared" si="175"/>
        <v>0</v>
      </c>
      <c r="JO46" s="483">
        <f t="shared" si="175"/>
        <v>0</v>
      </c>
      <c r="JP46" s="483">
        <f t="shared" si="175"/>
        <v>0</v>
      </c>
      <c r="JQ46" s="483">
        <f t="shared" si="175"/>
        <v>0</v>
      </c>
      <c r="JR46" s="483">
        <f t="shared" si="175"/>
        <v>0</v>
      </c>
      <c r="JS46" s="202"/>
      <c r="JT46" s="483">
        <f>JR46-JT45</f>
        <v>0</v>
      </c>
      <c r="JU46" s="483">
        <f t="shared" ref="JU46:KE46" si="176">JT46-JU45</f>
        <v>0</v>
      </c>
      <c r="JV46" s="483">
        <f t="shared" si="176"/>
        <v>0</v>
      </c>
      <c r="JW46" s="483">
        <f t="shared" si="176"/>
        <v>0</v>
      </c>
      <c r="JX46" s="483">
        <f t="shared" si="176"/>
        <v>0</v>
      </c>
      <c r="JY46" s="483">
        <f t="shared" si="176"/>
        <v>0</v>
      </c>
      <c r="JZ46" s="483">
        <f t="shared" si="176"/>
        <v>0</v>
      </c>
      <c r="KA46" s="483">
        <f t="shared" si="176"/>
        <v>0</v>
      </c>
      <c r="KB46" s="483">
        <f t="shared" si="176"/>
        <v>0</v>
      </c>
      <c r="KC46" s="483">
        <f t="shared" si="176"/>
        <v>0</v>
      </c>
      <c r="KD46" s="483">
        <f t="shared" si="176"/>
        <v>0</v>
      </c>
      <c r="KE46" s="483">
        <f t="shared" si="176"/>
        <v>0</v>
      </c>
      <c r="KF46" s="202"/>
      <c r="KG46" s="483">
        <f>KE46-KG45</f>
        <v>0</v>
      </c>
      <c r="KH46" s="483">
        <f t="shared" ref="KH46:KR46" si="177">KG46-KH45</f>
        <v>0</v>
      </c>
      <c r="KI46" s="483">
        <f t="shared" si="177"/>
        <v>0</v>
      </c>
      <c r="KJ46" s="483">
        <f t="shared" si="177"/>
        <v>0</v>
      </c>
      <c r="KK46" s="483">
        <f t="shared" si="177"/>
        <v>0</v>
      </c>
      <c r="KL46" s="483">
        <f t="shared" si="177"/>
        <v>0</v>
      </c>
      <c r="KM46" s="483">
        <f t="shared" si="177"/>
        <v>0</v>
      </c>
      <c r="KN46" s="483">
        <f t="shared" si="177"/>
        <v>0</v>
      </c>
      <c r="KO46" s="483">
        <f t="shared" si="177"/>
        <v>0</v>
      </c>
      <c r="KP46" s="483">
        <f t="shared" si="177"/>
        <v>0</v>
      </c>
      <c r="KQ46" s="483">
        <f t="shared" si="177"/>
        <v>0</v>
      </c>
      <c r="KR46" s="483">
        <f t="shared" si="177"/>
        <v>0</v>
      </c>
      <c r="KS46" s="202"/>
      <c r="KT46" s="483">
        <f>KR46-KT45</f>
        <v>0</v>
      </c>
      <c r="KU46" s="483">
        <f t="shared" ref="KU46:LE46" si="178">KT46-KU45</f>
        <v>0</v>
      </c>
      <c r="KV46" s="483">
        <f t="shared" si="178"/>
        <v>0</v>
      </c>
      <c r="KW46" s="483">
        <f t="shared" si="178"/>
        <v>0</v>
      </c>
      <c r="KX46" s="483">
        <f t="shared" si="178"/>
        <v>0</v>
      </c>
      <c r="KY46" s="483">
        <f t="shared" si="178"/>
        <v>0</v>
      </c>
      <c r="KZ46" s="483">
        <f t="shared" si="178"/>
        <v>0</v>
      </c>
      <c r="LA46" s="483">
        <f t="shared" si="178"/>
        <v>0</v>
      </c>
      <c r="LB46" s="483">
        <f t="shared" si="178"/>
        <v>0</v>
      </c>
      <c r="LC46" s="483">
        <f t="shared" si="178"/>
        <v>0</v>
      </c>
      <c r="LD46" s="483">
        <f t="shared" si="178"/>
        <v>0</v>
      </c>
      <c r="LE46" s="483">
        <f t="shared" si="178"/>
        <v>0</v>
      </c>
      <c r="LF46" s="202"/>
      <c r="LG46" s="483">
        <f>LE46-LG45</f>
        <v>0</v>
      </c>
      <c r="LH46" s="483">
        <f t="shared" ref="LH46:LR46" si="179">LG46-LH45</f>
        <v>0</v>
      </c>
      <c r="LI46" s="483">
        <f t="shared" si="179"/>
        <v>0</v>
      </c>
      <c r="LJ46" s="483">
        <f t="shared" si="179"/>
        <v>0</v>
      </c>
      <c r="LK46" s="483">
        <f t="shared" si="179"/>
        <v>0</v>
      </c>
      <c r="LL46" s="483">
        <f t="shared" si="179"/>
        <v>0</v>
      </c>
      <c r="LM46" s="483">
        <f t="shared" si="179"/>
        <v>0</v>
      </c>
      <c r="LN46" s="483">
        <f t="shared" si="179"/>
        <v>0</v>
      </c>
      <c r="LO46" s="483">
        <f t="shared" si="179"/>
        <v>0</v>
      </c>
      <c r="LP46" s="483">
        <f t="shared" si="179"/>
        <v>0</v>
      </c>
      <c r="LQ46" s="483">
        <f t="shared" si="179"/>
        <v>0</v>
      </c>
      <c r="LR46" s="483">
        <f t="shared" si="179"/>
        <v>0</v>
      </c>
      <c r="LS46" s="202"/>
      <c r="LT46" s="483">
        <f>LR46-LT45</f>
        <v>0</v>
      </c>
      <c r="LU46" s="483">
        <f t="shared" ref="LU46:ME46" si="180">LT46-LU45</f>
        <v>0</v>
      </c>
      <c r="LV46" s="483">
        <f t="shared" si="180"/>
        <v>0</v>
      </c>
      <c r="LW46" s="483">
        <f t="shared" si="180"/>
        <v>0</v>
      </c>
      <c r="LX46" s="483">
        <f t="shared" si="180"/>
        <v>0</v>
      </c>
      <c r="LY46" s="483">
        <f t="shared" si="180"/>
        <v>0</v>
      </c>
      <c r="LZ46" s="483">
        <f t="shared" si="180"/>
        <v>0</v>
      </c>
      <c r="MA46" s="483">
        <f t="shared" si="180"/>
        <v>0</v>
      </c>
      <c r="MB46" s="483">
        <f t="shared" si="180"/>
        <v>0</v>
      </c>
      <c r="MC46" s="483">
        <f t="shared" si="180"/>
        <v>0</v>
      </c>
      <c r="MD46" s="483">
        <f t="shared" si="180"/>
        <v>0</v>
      </c>
      <c r="ME46" s="483">
        <f t="shared" si="180"/>
        <v>0</v>
      </c>
      <c r="MF46" s="202"/>
      <c r="MG46" s="483">
        <f>ME46-MG45</f>
        <v>0</v>
      </c>
      <c r="MH46" s="483">
        <f t="shared" ref="MH46:MR46" si="181">MG46-MH45</f>
        <v>0</v>
      </c>
      <c r="MI46" s="483">
        <f t="shared" si="181"/>
        <v>0</v>
      </c>
      <c r="MJ46" s="483">
        <f t="shared" si="181"/>
        <v>0</v>
      </c>
      <c r="MK46" s="483">
        <f t="shared" si="181"/>
        <v>0</v>
      </c>
      <c r="ML46" s="483">
        <f t="shared" si="181"/>
        <v>0</v>
      </c>
      <c r="MM46" s="483">
        <f t="shared" si="181"/>
        <v>0</v>
      </c>
      <c r="MN46" s="483">
        <f t="shared" si="181"/>
        <v>0</v>
      </c>
      <c r="MO46" s="483">
        <f t="shared" si="181"/>
        <v>0</v>
      </c>
      <c r="MP46" s="483">
        <f t="shared" si="181"/>
        <v>0</v>
      </c>
      <c r="MQ46" s="483">
        <f t="shared" si="181"/>
        <v>0</v>
      </c>
      <c r="MR46" s="483">
        <f t="shared" si="181"/>
        <v>0</v>
      </c>
      <c r="MS46" s="202"/>
      <c r="MT46" s="483">
        <f>MR46-MT45</f>
        <v>0</v>
      </c>
      <c r="MU46" s="483">
        <f t="shared" ref="MU46:NE46" si="182">MT46-MU45</f>
        <v>0</v>
      </c>
      <c r="MV46" s="483">
        <f t="shared" si="182"/>
        <v>0</v>
      </c>
      <c r="MW46" s="483">
        <f t="shared" si="182"/>
        <v>0</v>
      </c>
      <c r="MX46" s="483">
        <f t="shared" si="182"/>
        <v>0</v>
      </c>
      <c r="MY46" s="483">
        <f t="shared" si="182"/>
        <v>0</v>
      </c>
      <c r="MZ46" s="483">
        <f t="shared" si="182"/>
        <v>0</v>
      </c>
      <c r="NA46" s="483">
        <f t="shared" si="182"/>
        <v>0</v>
      </c>
      <c r="NB46" s="483">
        <f t="shared" si="182"/>
        <v>0</v>
      </c>
      <c r="NC46" s="483">
        <f t="shared" si="182"/>
        <v>0</v>
      </c>
      <c r="ND46" s="483">
        <f t="shared" si="182"/>
        <v>0</v>
      </c>
      <c r="NE46" s="483">
        <f t="shared" si="182"/>
        <v>0</v>
      </c>
      <c r="NF46" s="202"/>
      <c r="NG46" s="483">
        <f>NE46-NG45</f>
        <v>0</v>
      </c>
      <c r="NH46" s="483">
        <f t="shared" ref="NH46:NR46" si="183">NG46-NH45</f>
        <v>0</v>
      </c>
      <c r="NI46" s="483">
        <f t="shared" si="183"/>
        <v>0</v>
      </c>
      <c r="NJ46" s="483">
        <f t="shared" si="183"/>
        <v>0</v>
      </c>
      <c r="NK46" s="483">
        <f t="shared" si="183"/>
        <v>0</v>
      </c>
      <c r="NL46" s="483">
        <f t="shared" si="183"/>
        <v>0</v>
      </c>
      <c r="NM46" s="483">
        <f t="shared" si="183"/>
        <v>0</v>
      </c>
      <c r="NN46" s="483">
        <f t="shared" si="183"/>
        <v>0</v>
      </c>
      <c r="NO46" s="483">
        <f t="shared" si="183"/>
        <v>0</v>
      </c>
      <c r="NP46" s="483">
        <f t="shared" si="183"/>
        <v>0</v>
      </c>
      <c r="NQ46" s="483">
        <f t="shared" si="183"/>
        <v>0</v>
      </c>
      <c r="NR46" s="483">
        <f t="shared" si="183"/>
        <v>0</v>
      </c>
      <c r="NS46" s="202"/>
      <c r="NT46" s="483">
        <f>NR46-NT45</f>
        <v>0</v>
      </c>
      <c r="NU46" s="483">
        <f t="shared" ref="NU46:OE46" si="184">NT46-NU45</f>
        <v>0</v>
      </c>
      <c r="NV46" s="483">
        <f t="shared" si="184"/>
        <v>0</v>
      </c>
      <c r="NW46" s="483">
        <f t="shared" si="184"/>
        <v>0</v>
      </c>
      <c r="NX46" s="483">
        <f t="shared" si="184"/>
        <v>0</v>
      </c>
      <c r="NY46" s="483">
        <f t="shared" si="184"/>
        <v>0</v>
      </c>
      <c r="NZ46" s="483">
        <f t="shared" si="184"/>
        <v>0</v>
      </c>
      <c r="OA46" s="483">
        <f t="shared" si="184"/>
        <v>0</v>
      </c>
      <c r="OB46" s="483">
        <f t="shared" si="184"/>
        <v>0</v>
      </c>
      <c r="OC46" s="483">
        <f t="shared" si="184"/>
        <v>0</v>
      </c>
      <c r="OD46" s="483">
        <f t="shared" si="184"/>
        <v>0</v>
      </c>
      <c r="OE46" s="483">
        <f t="shared" si="184"/>
        <v>0</v>
      </c>
      <c r="OF46" s="202"/>
      <c r="OG46" s="483">
        <f>OE46-OG45</f>
        <v>0</v>
      </c>
      <c r="OH46" s="483">
        <f t="shared" ref="OH46:OR46" si="185">OG46-OH45</f>
        <v>0</v>
      </c>
      <c r="OI46" s="483">
        <f t="shared" si="185"/>
        <v>0</v>
      </c>
      <c r="OJ46" s="483">
        <f t="shared" si="185"/>
        <v>0</v>
      </c>
      <c r="OK46" s="483">
        <f t="shared" si="185"/>
        <v>0</v>
      </c>
      <c r="OL46" s="483">
        <f t="shared" si="185"/>
        <v>0</v>
      </c>
      <c r="OM46" s="483">
        <f t="shared" si="185"/>
        <v>0</v>
      </c>
      <c r="ON46" s="483">
        <f t="shared" si="185"/>
        <v>0</v>
      </c>
      <c r="OO46" s="483">
        <f t="shared" si="185"/>
        <v>0</v>
      </c>
      <c r="OP46" s="483">
        <f t="shared" si="185"/>
        <v>0</v>
      </c>
      <c r="OQ46" s="483">
        <f t="shared" si="185"/>
        <v>0</v>
      </c>
      <c r="OR46" s="483">
        <f t="shared" si="185"/>
        <v>0</v>
      </c>
      <c r="OS46" s="202"/>
      <c r="OT46" s="483">
        <f t="shared" ref="OT46:PE46" si="186">OS46-OT45</f>
        <v>0</v>
      </c>
      <c r="OU46" s="483">
        <f t="shared" si="186"/>
        <v>0</v>
      </c>
      <c r="OV46" s="483">
        <f t="shared" si="186"/>
        <v>0</v>
      </c>
      <c r="OW46" s="483">
        <f t="shared" si="186"/>
        <v>0</v>
      </c>
      <c r="OX46" s="483">
        <f t="shared" si="186"/>
        <v>0</v>
      </c>
      <c r="OY46" s="483">
        <f t="shared" si="186"/>
        <v>0</v>
      </c>
      <c r="OZ46" s="483">
        <f t="shared" si="186"/>
        <v>0</v>
      </c>
      <c r="PA46" s="483">
        <f t="shared" si="186"/>
        <v>0</v>
      </c>
      <c r="PB46" s="483">
        <f t="shared" si="186"/>
        <v>0</v>
      </c>
      <c r="PC46" s="483">
        <f t="shared" si="186"/>
        <v>0</v>
      </c>
      <c r="PD46" s="483">
        <f t="shared" si="186"/>
        <v>0</v>
      </c>
      <c r="PE46" s="483">
        <f t="shared" si="186"/>
        <v>0</v>
      </c>
      <c r="PF46" s="202"/>
      <c r="PG46" s="483">
        <f t="shared" ref="PG46:PR46" si="187">PF46-PG45</f>
        <v>0</v>
      </c>
      <c r="PH46" s="483">
        <f t="shared" si="187"/>
        <v>0</v>
      </c>
      <c r="PI46" s="483">
        <f t="shared" si="187"/>
        <v>0</v>
      </c>
      <c r="PJ46" s="483">
        <f t="shared" si="187"/>
        <v>0</v>
      </c>
      <c r="PK46" s="483">
        <f t="shared" si="187"/>
        <v>0</v>
      </c>
      <c r="PL46" s="483">
        <f t="shared" si="187"/>
        <v>0</v>
      </c>
      <c r="PM46" s="483">
        <f t="shared" si="187"/>
        <v>0</v>
      </c>
      <c r="PN46" s="483">
        <f t="shared" si="187"/>
        <v>0</v>
      </c>
      <c r="PO46" s="483">
        <f t="shared" si="187"/>
        <v>0</v>
      </c>
      <c r="PP46" s="483">
        <f t="shared" si="187"/>
        <v>0</v>
      </c>
      <c r="PQ46" s="483">
        <f t="shared" si="187"/>
        <v>0</v>
      </c>
      <c r="PR46" s="483">
        <f t="shared" si="187"/>
        <v>0</v>
      </c>
      <c r="PS46" s="202"/>
      <c r="PT46" s="483">
        <f t="shared" ref="PT46:QE46" si="188">PS46-PT45</f>
        <v>0</v>
      </c>
      <c r="PU46" s="483">
        <f t="shared" si="188"/>
        <v>0</v>
      </c>
      <c r="PV46" s="483">
        <f t="shared" si="188"/>
        <v>0</v>
      </c>
      <c r="PW46" s="483">
        <f t="shared" si="188"/>
        <v>0</v>
      </c>
      <c r="PX46" s="483">
        <f t="shared" si="188"/>
        <v>0</v>
      </c>
      <c r="PY46" s="483">
        <f t="shared" si="188"/>
        <v>0</v>
      </c>
      <c r="PZ46" s="483">
        <f t="shared" si="188"/>
        <v>0</v>
      </c>
      <c r="QA46" s="483">
        <f t="shared" si="188"/>
        <v>0</v>
      </c>
      <c r="QB46" s="483">
        <f t="shared" si="188"/>
        <v>0</v>
      </c>
      <c r="QC46" s="483">
        <f t="shared" si="188"/>
        <v>0</v>
      </c>
      <c r="QD46" s="483">
        <f t="shared" si="188"/>
        <v>0</v>
      </c>
      <c r="QE46" s="483">
        <f t="shared" si="188"/>
        <v>0</v>
      </c>
      <c r="QF46" s="202"/>
      <c r="QG46" s="483">
        <f t="shared" ref="QG46:QR46" si="189">QF46-QG45</f>
        <v>0</v>
      </c>
      <c r="QH46" s="483">
        <f t="shared" si="189"/>
        <v>0</v>
      </c>
      <c r="QI46" s="483">
        <f t="shared" si="189"/>
        <v>0</v>
      </c>
      <c r="QJ46" s="483">
        <f t="shared" si="189"/>
        <v>0</v>
      </c>
      <c r="QK46" s="483">
        <f t="shared" si="189"/>
        <v>0</v>
      </c>
      <c r="QL46" s="483">
        <f t="shared" si="189"/>
        <v>0</v>
      </c>
      <c r="QM46" s="483">
        <f t="shared" si="189"/>
        <v>0</v>
      </c>
      <c r="QN46" s="483">
        <f t="shared" si="189"/>
        <v>0</v>
      </c>
      <c r="QO46" s="483">
        <f t="shared" si="189"/>
        <v>0</v>
      </c>
      <c r="QP46" s="483">
        <f t="shared" si="189"/>
        <v>0</v>
      </c>
      <c r="QQ46" s="483">
        <f t="shared" si="189"/>
        <v>0</v>
      </c>
      <c r="QR46" s="483">
        <f t="shared" si="189"/>
        <v>0</v>
      </c>
      <c r="QS46" s="202"/>
      <c r="QT46" s="483">
        <f t="shared" ref="QT46:RE46" si="190">QS46-QT45</f>
        <v>0</v>
      </c>
      <c r="QU46" s="483">
        <f t="shared" si="190"/>
        <v>0</v>
      </c>
      <c r="QV46" s="483">
        <f t="shared" si="190"/>
        <v>0</v>
      </c>
      <c r="QW46" s="483">
        <f t="shared" si="190"/>
        <v>0</v>
      </c>
      <c r="QX46" s="483">
        <f t="shared" si="190"/>
        <v>0</v>
      </c>
      <c r="QY46" s="483">
        <f t="shared" si="190"/>
        <v>0</v>
      </c>
      <c r="QZ46" s="483">
        <f t="shared" si="190"/>
        <v>0</v>
      </c>
      <c r="RA46" s="483">
        <f t="shared" si="190"/>
        <v>0</v>
      </c>
      <c r="RB46" s="483">
        <f t="shared" si="190"/>
        <v>0</v>
      </c>
      <c r="RC46" s="483">
        <f t="shared" si="190"/>
        <v>0</v>
      </c>
      <c r="RD46" s="483">
        <f t="shared" si="190"/>
        <v>0</v>
      </c>
      <c r="RE46" s="483">
        <f t="shared" si="190"/>
        <v>0</v>
      </c>
      <c r="RF46" s="202"/>
    </row>
    <row r="47" spans="1:474" ht="12.75" customHeight="1">
      <c r="A47" s="202"/>
      <c r="B47" s="225"/>
      <c r="C47" s="202"/>
      <c r="D47" s="202"/>
      <c r="E47" s="483"/>
      <c r="F47" s="202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202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  <c r="FM47" s="202"/>
      <c r="FN47" s="202"/>
      <c r="FO47" s="202"/>
      <c r="FP47" s="202"/>
      <c r="FQ47" s="202"/>
      <c r="FR47" s="202"/>
      <c r="FS47" s="202"/>
      <c r="FT47" s="202"/>
      <c r="FU47" s="202"/>
      <c r="FV47" s="202"/>
      <c r="FW47" s="202"/>
      <c r="FX47" s="202"/>
      <c r="FY47" s="202"/>
      <c r="FZ47" s="202"/>
      <c r="GA47" s="202"/>
      <c r="GB47" s="202"/>
      <c r="GC47" s="202"/>
      <c r="GD47" s="202"/>
      <c r="GE47" s="202"/>
      <c r="GF47" s="202"/>
      <c r="GG47" s="202"/>
      <c r="GH47" s="202"/>
      <c r="GI47" s="202"/>
      <c r="GJ47" s="202"/>
      <c r="GK47" s="202"/>
      <c r="GL47" s="202"/>
      <c r="GM47" s="202"/>
      <c r="GN47" s="202"/>
      <c r="GO47" s="202"/>
      <c r="GP47" s="202"/>
      <c r="GQ47" s="202"/>
      <c r="GR47" s="202"/>
      <c r="GS47" s="202"/>
      <c r="GT47" s="202"/>
      <c r="GU47" s="202"/>
      <c r="GV47" s="202"/>
      <c r="GW47" s="202"/>
      <c r="GX47" s="202"/>
      <c r="GY47" s="202"/>
      <c r="GZ47" s="202"/>
      <c r="HA47" s="202"/>
      <c r="HB47" s="202"/>
      <c r="HC47" s="202"/>
      <c r="HD47" s="202"/>
      <c r="HE47" s="202"/>
      <c r="HF47" s="202"/>
      <c r="HG47" s="202"/>
      <c r="HH47" s="202"/>
      <c r="HI47" s="202"/>
      <c r="HJ47" s="202"/>
      <c r="HK47" s="202"/>
      <c r="HL47" s="202"/>
      <c r="HM47" s="202"/>
      <c r="HN47" s="202"/>
      <c r="HO47" s="202"/>
      <c r="HP47" s="202"/>
      <c r="HQ47" s="202"/>
      <c r="HR47" s="202"/>
      <c r="HS47" s="202"/>
      <c r="HT47" s="202"/>
      <c r="HU47" s="202"/>
      <c r="HV47" s="202"/>
      <c r="HW47" s="202"/>
      <c r="HX47" s="202"/>
      <c r="HY47" s="202"/>
      <c r="HZ47" s="202"/>
      <c r="IA47" s="202"/>
      <c r="IB47" s="202"/>
      <c r="IC47" s="202"/>
      <c r="ID47" s="202"/>
      <c r="IE47" s="202"/>
      <c r="IF47" s="202"/>
      <c r="IG47" s="202"/>
      <c r="IH47" s="202"/>
      <c r="II47" s="202"/>
      <c r="IJ47" s="202"/>
      <c r="IK47" s="202"/>
      <c r="IL47" s="202"/>
      <c r="IM47" s="202"/>
      <c r="IN47" s="202"/>
      <c r="IO47" s="202"/>
      <c r="IP47" s="202"/>
      <c r="IQ47" s="202"/>
      <c r="IR47" s="202"/>
      <c r="IS47" s="202"/>
      <c r="IT47" s="202"/>
      <c r="IU47" s="202"/>
      <c r="IV47" s="202"/>
      <c r="IW47" s="202"/>
      <c r="IX47" s="202"/>
      <c r="IY47" s="202"/>
      <c r="IZ47" s="202"/>
      <c r="JA47" s="202"/>
      <c r="JB47" s="202"/>
      <c r="JC47" s="202"/>
      <c r="JD47" s="202"/>
      <c r="JE47" s="202"/>
      <c r="JF47" s="202"/>
      <c r="JG47" s="202"/>
      <c r="JH47" s="202"/>
      <c r="JI47" s="202"/>
      <c r="JJ47" s="202"/>
      <c r="JK47" s="202"/>
      <c r="JL47" s="202"/>
      <c r="JM47" s="202"/>
      <c r="JN47" s="202"/>
      <c r="JO47" s="202"/>
      <c r="JP47" s="202"/>
      <c r="JQ47" s="202"/>
      <c r="JR47" s="202"/>
      <c r="JS47" s="202"/>
      <c r="JT47" s="202"/>
      <c r="JU47" s="202"/>
      <c r="JV47" s="202"/>
      <c r="JW47" s="202"/>
      <c r="JX47" s="202"/>
      <c r="JY47" s="202"/>
      <c r="JZ47" s="202"/>
      <c r="KA47" s="202"/>
      <c r="KB47" s="202"/>
      <c r="KC47" s="202"/>
      <c r="KD47" s="202"/>
      <c r="KE47" s="202"/>
      <c r="KF47" s="202"/>
      <c r="KG47" s="202"/>
      <c r="KH47" s="202"/>
      <c r="KI47" s="202"/>
      <c r="KJ47" s="202"/>
      <c r="KK47" s="202"/>
      <c r="KL47" s="202"/>
      <c r="KM47" s="202"/>
      <c r="KN47" s="202"/>
      <c r="KO47" s="202"/>
      <c r="KP47" s="202"/>
      <c r="KQ47" s="202"/>
      <c r="KR47" s="202"/>
      <c r="KS47" s="202"/>
      <c r="KT47" s="202"/>
      <c r="KU47" s="202"/>
      <c r="KV47" s="202"/>
      <c r="KW47" s="202"/>
      <c r="KX47" s="202"/>
      <c r="KY47" s="202"/>
      <c r="KZ47" s="202"/>
      <c r="LA47" s="202"/>
      <c r="LB47" s="202"/>
      <c r="LC47" s="202"/>
      <c r="LD47" s="202"/>
      <c r="LE47" s="202"/>
      <c r="LF47" s="202"/>
      <c r="LG47" s="202"/>
      <c r="LH47" s="202"/>
      <c r="LI47" s="202"/>
      <c r="LJ47" s="202"/>
      <c r="LK47" s="202"/>
      <c r="LL47" s="202"/>
      <c r="LM47" s="202"/>
      <c r="LN47" s="202"/>
      <c r="LO47" s="202"/>
      <c r="LP47" s="202"/>
      <c r="LQ47" s="202"/>
      <c r="LR47" s="202"/>
      <c r="LS47" s="202"/>
      <c r="LT47" s="202"/>
      <c r="LU47" s="202"/>
      <c r="LV47" s="202"/>
      <c r="LW47" s="202"/>
      <c r="LX47" s="202"/>
      <c r="LY47" s="202"/>
      <c r="LZ47" s="202"/>
      <c r="MA47" s="202"/>
      <c r="MB47" s="202"/>
      <c r="MC47" s="202"/>
      <c r="MD47" s="202"/>
      <c r="ME47" s="202"/>
      <c r="MF47" s="202"/>
      <c r="MG47" s="202"/>
      <c r="MH47" s="202"/>
      <c r="MI47" s="202"/>
      <c r="MJ47" s="202"/>
      <c r="MK47" s="202"/>
      <c r="ML47" s="202"/>
      <c r="MM47" s="202"/>
      <c r="MN47" s="202"/>
      <c r="MO47" s="202"/>
      <c r="MP47" s="202"/>
      <c r="MQ47" s="202"/>
      <c r="MR47" s="202"/>
      <c r="MS47" s="202"/>
      <c r="MT47" s="202"/>
      <c r="MU47" s="202"/>
      <c r="MV47" s="202"/>
      <c r="MW47" s="202"/>
      <c r="MX47" s="202"/>
      <c r="MY47" s="202"/>
      <c r="MZ47" s="202"/>
      <c r="NA47" s="202"/>
      <c r="NB47" s="202"/>
      <c r="NC47" s="202"/>
      <c r="ND47" s="202"/>
      <c r="NE47" s="202"/>
      <c r="NF47" s="202"/>
      <c r="NG47" s="202"/>
      <c r="NH47" s="202"/>
      <c r="NI47" s="202"/>
      <c r="NJ47" s="202"/>
      <c r="NK47" s="202"/>
      <c r="NL47" s="202"/>
      <c r="NM47" s="202"/>
      <c r="NN47" s="202"/>
      <c r="NO47" s="202"/>
      <c r="NP47" s="202"/>
      <c r="NQ47" s="202"/>
      <c r="NR47" s="202"/>
      <c r="NS47" s="202"/>
      <c r="NT47" s="202"/>
      <c r="NU47" s="202"/>
      <c r="NV47" s="202"/>
      <c r="NW47" s="202"/>
      <c r="NX47" s="202"/>
      <c r="NY47" s="202"/>
      <c r="NZ47" s="202"/>
      <c r="OA47" s="202"/>
      <c r="OB47" s="202"/>
      <c r="OC47" s="202"/>
      <c r="OD47" s="202"/>
      <c r="OE47" s="202"/>
      <c r="OF47" s="202"/>
      <c r="OG47" s="202"/>
      <c r="OH47" s="202"/>
      <c r="OI47" s="202"/>
      <c r="OJ47" s="202"/>
      <c r="OK47" s="202"/>
      <c r="OL47" s="202"/>
      <c r="OM47" s="202"/>
      <c r="ON47" s="202"/>
      <c r="OO47" s="202"/>
      <c r="OP47" s="202"/>
      <c r="OQ47" s="202"/>
      <c r="OR47" s="202"/>
      <c r="OS47" s="202"/>
      <c r="OT47" s="202"/>
      <c r="OU47" s="202"/>
      <c r="OV47" s="202"/>
      <c r="OW47" s="202"/>
      <c r="OX47" s="202"/>
      <c r="OY47" s="202"/>
      <c r="OZ47" s="202"/>
      <c r="PA47" s="202"/>
      <c r="PB47" s="202"/>
      <c r="PC47" s="202"/>
      <c r="PD47" s="202"/>
      <c r="PE47" s="202"/>
      <c r="PF47" s="202"/>
      <c r="PG47" s="202"/>
      <c r="PH47" s="202"/>
      <c r="PI47" s="202"/>
      <c r="PJ47" s="202"/>
      <c r="PK47" s="202"/>
      <c r="PL47" s="202"/>
      <c r="PM47" s="202"/>
      <c r="PN47" s="202"/>
      <c r="PO47" s="202"/>
      <c r="PP47" s="202"/>
      <c r="PQ47" s="202"/>
      <c r="PR47" s="202"/>
      <c r="PS47" s="202"/>
      <c r="PT47" s="202"/>
      <c r="PU47" s="202"/>
      <c r="PV47" s="202"/>
      <c r="PW47" s="202"/>
      <c r="PX47" s="202"/>
      <c r="PY47" s="202"/>
      <c r="PZ47" s="202"/>
      <c r="QA47" s="202"/>
      <c r="QB47" s="202"/>
      <c r="QC47" s="202"/>
      <c r="QD47" s="202"/>
      <c r="QE47" s="202"/>
      <c r="QF47" s="202"/>
      <c r="QG47" s="202"/>
      <c r="QH47" s="202"/>
      <c r="QI47" s="202"/>
      <c r="QJ47" s="202"/>
      <c r="QK47" s="202"/>
      <c r="QL47" s="202"/>
      <c r="QM47" s="202"/>
      <c r="QN47" s="202"/>
      <c r="QO47" s="202"/>
      <c r="QP47" s="202"/>
      <c r="QQ47" s="202"/>
      <c r="QR47" s="202"/>
      <c r="QS47" s="202"/>
      <c r="QT47" s="202"/>
      <c r="QU47" s="202"/>
      <c r="QV47" s="202"/>
      <c r="QW47" s="202"/>
      <c r="QX47" s="202"/>
      <c r="QY47" s="202"/>
      <c r="QZ47" s="202"/>
      <c r="RA47" s="202"/>
      <c r="RB47" s="202"/>
      <c r="RC47" s="202"/>
      <c r="RD47" s="202"/>
      <c r="RE47" s="202"/>
      <c r="RF47" s="202"/>
    </row>
    <row r="48" spans="1:474" ht="12.75" customHeight="1">
      <c r="A48" s="202"/>
      <c r="B48" s="225" t="s">
        <v>533</v>
      </c>
      <c r="C48" s="202"/>
      <c r="D48" s="202"/>
      <c r="E48" s="483"/>
      <c r="F48" s="202"/>
      <c r="G48" s="483">
        <f t="shared" ref="G48:R48" si="191">IF(G35=$E$30,1,IF(G35=$E$32,2,0))</f>
        <v>0</v>
      </c>
      <c r="H48" s="483">
        <f t="shared" si="191"/>
        <v>0</v>
      </c>
      <c r="I48" s="483">
        <f t="shared" si="191"/>
        <v>0</v>
      </c>
      <c r="J48" s="483">
        <f t="shared" si="191"/>
        <v>0</v>
      </c>
      <c r="K48" s="483">
        <f t="shared" si="191"/>
        <v>0</v>
      </c>
      <c r="L48" s="483">
        <f t="shared" si="191"/>
        <v>0</v>
      </c>
      <c r="M48" s="483">
        <f t="shared" si="191"/>
        <v>0</v>
      </c>
      <c r="N48" s="483">
        <f t="shared" si="191"/>
        <v>0</v>
      </c>
      <c r="O48" s="483">
        <f t="shared" si="191"/>
        <v>0</v>
      </c>
      <c r="P48" s="483">
        <f t="shared" si="191"/>
        <v>0</v>
      </c>
      <c r="Q48" s="483">
        <f t="shared" si="191"/>
        <v>0</v>
      </c>
      <c r="R48" s="483">
        <f t="shared" si="191"/>
        <v>0</v>
      </c>
      <c r="S48" s="202"/>
      <c r="T48" s="483">
        <f t="shared" ref="T48:AE48" si="192">IF(T35=$E$30,1,IF(T35=$E$32,2,0))</f>
        <v>0</v>
      </c>
      <c r="U48" s="483">
        <f t="shared" si="192"/>
        <v>0</v>
      </c>
      <c r="V48" s="483">
        <f t="shared" si="192"/>
        <v>0</v>
      </c>
      <c r="W48" s="483">
        <f t="shared" si="192"/>
        <v>0</v>
      </c>
      <c r="X48" s="483">
        <f t="shared" si="192"/>
        <v>0</v>
      </c>
      <c r="Y48" s="483">
        <f t="shared" si="192"/>
        <v>0</v>
      </c>
      <c r="Z48" s="483">
        <f t="shared" si="192"/>
        <v>0</v>
      </c>
      <c r="AA48" s="483">
        <f t="shared" si="192"/>
        <v>0</v>
      </c>
      <c r="AB48" s="483">
        <f t="shared" si="192"/>
        <v>0</v>
      </c>
      <c r="AC48" s="483">
        <f t="shared" si="192"/>
        <v>0</v>
      </c>
      <c r="AD48" s="483">
        <f t="shared" si="192"/>
        <v>0</v>
      </c>
      <c r="AE48" s="483">
        <f t="shared" si="192"/>
        <v>0</v>
      </c>
      <c r="AF48" s="202"/>
      <c r="AG48" s="483">
        <f t="shared" ref="AG48:AR48" si="193">IF(AG35=$E$30,1,IF(AG35=$E$32,2,0))</f>
        <v>0</v>
      </c>
      <c r="AH48" s="483">
        <f t="shared" si="193"/>
        <v>0</v>
      </c>
      <c r="AI48" s="483">
        <f t="shared" si="193"/>
        <v>0</v>
      </c>
      <c r="AJ48" s="483">
        <f t="shared" si="193"/>
        <v>0</v>
      </c>
      <c r="AK48" s="483">
        <f t="shared" si="193"/>
        <v>0</v>
      </c>
      <c r="AL48" s="483">
        <f t="shared" si="193"/>
        <v>0</v>
      </c>
      <c r="AM48" s="483">
        <f t="shared" si="193"/>
        <v>1</v>
      </c>
      <c r="AN48" s="483">
        <f t="shared" si="193"/>
        <v>0</v>
      </c>
      <c r="AO48" s="483">
        <f t="shared" si="193"/>
        <v>0</v>
      </c>
      <c r="AP48" s="483">
        <f t="shared" si="193"/>
        <v>0</v>
      </c>
      <c r="AQ48" s="483">
        <f t="shared" si="193"/>
        <v>0</v>
      </c>
      <c r="AR48" s="483">
        <f t="shared" si="193"/>
        <v>0</v>
      </c>
      <c r="AS48" s="202"/>
      <c r="AT48" s="483">
        <f t="shared" ref="AT48:BE48" si="194">IF(AT35=$E$30,1,IF(AT35=$E$32,2,0))</f>
        <v>0</v>
      </c>
      <c r="AU48" s="483">
        <f t="shared" si="194"/>
        <v>0</v>
      </c>
      <c r="AV48" s="483">
        <f t="shared" si="194"/>
        <v>0</v>
      </c>
      <c r="AW48" s="483">
        <f t="shared" si="194"/>
        <v>0</v>
      </c>
      <c r="AX48" s="483">
        <f t="shared" si="194"/>
        <v>0</v>
      </c>
      <c r="AY48" s="483">
        <f t="shared" si="194"/>
        <v>0</v>
      </c>
      <c r="AZ48" s="483">
        <f t="shared" si="194"/>
        <v>0</v>
      </c>
      <c r="BA48" s="483">
        <f t="shared" si="194"/>
        <v>0</v>
      </c>
      <c r="BB48" s="483">
        <f t="shared" si="194"/>
        <v>0</v>
      </c>
      <c r="BC48" s="483">
        <f t="shared" si="194"/>
        <v>0</v>
      </c>
      <c r="BD48" s="483">
        <f t="shared" si="194"/>
        <v>0</v>
      </c>
      <c r="BE48" s="483">
        <f t="shared" si="194"/>
        <v>0</v>
      </c>
      <c r="BF48" s="202"/>
      <c r="BG48" s="483">
        <f t="shared" ref="BG48:BR48" si="195">IF(BG35=$E$30,1,IF(BG35=$E$32,2,0))</f>
        <v>0</v>
      </c>
      <c r="BH48" s="483">
        <f t="shared" si="195"/>
        <v>0</v>
      </c>
      <c r="BI48" s="483">
        <f t="shared" si="195"/>
        <v>0</v>
      </c>
      <c r="BJ48" s="483">
        <f t="shared" si="195"/>
        <v>0</v>
      </c>
      <c r="BK48" s="483">
        <f t="shared" si="195"/>
        <v>0</v>
      </c>
      <c r="BL48" s="483">
        <f t="shared" si="195"/>
        <v>0</v>
      </c>
      <c r="BM48" s="483">
        <f t="shared" si="195"/>
        <v>0</v>
      </c>
      <c r="BN48" s="483">
        <f t="shared" si="195"/>
        <v>0</v>
      </c>
      <c r="BO48" s="483">
        <f t="shared" si="195"/>
        <v>0</v>
      </c>
      <c r="BP48" s="483">
        <f t="shared" si="195"/>
        <v>0</v>
      </c>
      <c r="BQ48" s="483">
        <f t="shared" si="195"/>
        <v>0</v>
      </c>
      <c r="BR48" s="483">
        <f t="shared" si="195"/>
        <v>0</v>
      </c>
      <c r="BS48" s="202"/>
      <c r="BT48" s="483">
        <f t="shared" ref="BT48:CE48" si="196">IF(BT35=$E$30,1,IF(BT35=$E$32,2,0))</f>
        <v>2</v>
      </c>
      <c r="BU48" s="483">
        <f t="shared" si="196"/>
        <v>0</v>
      </c>
      <c r="BV48" s="483">
        <f t="shared" si="196"/>
        <v>0</v>
      </c>
      <c r="BW48" s="483">
        <f t="shared" si="196"/>
        <v>0</v>
      </c>
      <c r="BX48" s="483">
        <f t="shared" si="196"/>
        <v>0</v>
      </c>
      <c r="BY48" s="483">
        <f t="shared" si="196"/>
        <v>0</v>
      </c>
      <c r="BZ48" s="483">
        <f t="shared" si="196"/>
        <v>0</v>
      </c>
      <c r="CA48" s="483">
        <f t="shared" si="196"/>
        <v>0</v>
      </c>
      <c r="CB48" s="483">
        <f t="shared" si="196"/>
        <v>0</v>
      </c>
      <c r="CC48" s="483">
        <f t="shared" si="196"/>
        <v>0</v>
      </c>
      <c r="CD48" s="483">
        <f t="shared" si="196"/>
        <v>0</v>
      </c>
      <c r="CE48" s="483">
        <f t="shared" si="196"/>
        <v>0</v>
      </c>
      <c r="CF48" s="202"/>
      <c r="CG48" s="483">
        <f t="shared" ref="CG48:CR48" si="197">IF(CG35=$E$30,1,IF(CG35=$E$32,2,0))</f>
        <v>0</v>
      </c>
      <c r="CH48" s="483">
        <f t="shared" si="197"/>
        <v>0</v>
      </c>
      <c r="CI48" s="483">
        <f t="shared" si="197"/>
        <v>0</v>
      </c>
      <c r="CJ48" s="483">
        <f t="shared" si="197"/>
        <v>0</v>
      </c>
      <c r="CK48" s="483">
        <f t="shared" si="197"/>
        <v>0</v>
      </c>
      <c r="CL48" s="483">
        <f t="shared" si="197"/>
        <v>0</v>
      </c>
      <c r="CM48" s="483">
        <f t="shared" si="197"/>
        <v>0</v>
      </c>
      <c r="CN48" s="483">
        <f t="shared" si="197"/>
        <v>0</v>
      </c>
      <c r="CO48" s="483">
        <f t="shared" si="197"/>
        <v>0</v>
      </c>
      <c r="CP48" s="483">
        <f t="shared" si="197"/>
        <v>0</v>
      </c>
      <c r="CQ48" s="483">
        <f t="shared" si="197"/>
        <v>0</v>
      </c>
      <c r="CR48" s="483">
        <f t="shared" si="197"/>
        <v>0</v>
      </c>
      <c r="CS48" s="483"/>
      <c r="CT48" s="483">
        <f t="shared" ref="CT48:DE48" si="198">IF(CT35=$E$30,1,IF(CT35=$E$32,2,0))</f>
        <v>0</v>
      </c>
      <c r="CU48" s="483">
        <f t="shared" si="198"/>
        <v>0</v>
      </c>
      <c r="CV48" s="483">
        <f t="shared" si="198"/>
        <v>0</v>
      </c>
      <c r="CW48" s="483">
        <f t="shared" si="198"/>
        <v>0</v>
      </c>
      <c r="CX48" s="483">
        <f t="shared" si="198"/>
        <v>0</v>
      </c>
      <c r="CY48" s="483">
        <f t="shared" si="198"/>
        <v>0</v>
      </c>
      <c r="CZ48" s="483">
        <f t="shared" si="198"/>
        <v>0</v>
      </c>
      <c r="DA48" s="483">
        <f t="shared" si="198"/>
        <v>0</v>
      </c>
      <c r="DB48" s="483">
        <f t="shared" si="198"/>
        <v>0</v>
      </c>
      <c r="DC48" s="483">
        <f t="shared" si="198"/>
        <v>0</v>
      </c>
      <c r="DD48" s="483">
        <f t="shared" si="198"/>
        <v>0</v>
      </c>
      <c r="DE48" s="483">
        <f t="shared" si="198"/>
        <v>0</v>
      </c>
      <c r="DF48" s="202"/>
      <c r="DG48" s="483">
        <f t="shared" ref="DG48:DR48" si="199">IF(DG35=$E$30,1,IF(DG35=$E$32,2,0))</f>
        <v>0</v>
      </c>
      <c r="DH48" s="483">
        <f t="shared" si="199"/>
        <v>0</v>
      </c>
      <c r="DI48" s="483">
        <f t="shared" si="199"/>
        <v>0</v>
      </c>
      <c r="DJ48" s="483">
        <f t="shared" si="199"/>
        <v>0</v>
      </c>
      <c r="DK48" s="483">
        <f t="shared" si="199"/>
        <v>0</v>
      </c>
      <c r="DL48" s="483">
        <f t="shared" si="199"/>
        <v>0</v>
      </c>
      <c r="DM48" s="483">
        <f t="shared" si="199"/>
        <v>0</v>
      </c>
      <c r="DN48" s="483">
        <f t="shared" si="199"/>
        <v>0</v>
      </c>
      <c r="DO48" s="483">
        <f t="shared" si="199"/>
        <v>0</v>
      </c>
      <c r="DP48" s="483">
        <f t="shared" si="199"/>
        <v>0</v>
      </c>
      <c r="DQ48" s="483">
        <f t="shared" si="199"/>
        <v>0</v>
      </c>
      <c r="DR48" s="483">
        <f t="shared" si="199"/>
        <v>0</v>
      </c>
      <c r="DS48" s="202"/>
      <c r="DT48" s="483">
        <f t="shared" ref="DT48:EE48" si="200">IF(DT35=$E$30,1,IF(DT35=$E$32,2,0))</f>
        <v>0</v>
      </c>
      <c r="DU48" s="483">
        <f t="shared" si="200"/>
        <v>0</v>
      </c>
      <c r="DV48" s="483">
        <f t="shared" si="200"/>
        <v>0</v>
      </c>
      <c r="DW48" s="483">
        <f t="shared" si="200"/>
        <v>0</v>
      </c>
      <c r="DX48" s="483">
        <f t="shared" si="200"/>
        <v>0</v>
      </c>
      <c r="DY48" s="483">
        <f t="shared" si="200"/>
        <v>0</v>
      </c>
      <c r="DZ48" s="483">
        <f t="shared" si="200"/>
        <v>0</v>
      </c>
      <c r="EA48" s="483">
        <f t="shared" si="200"/>
        <v>0</v>
      </c>
      <c r="EB48" s="483">
        <f t="shared" si="200"/>
        <v>0</v>
      </c>
      <c r="EC48" s="483">
        <f t="shared" si="200"/>
        <v>0</v>
      </c>
      <c r="ED48" s="483">
        <f t="shared" si="200"/>
        <v>0</v>
      </c>
      <c r="EE48" s="483">
        <f t="shared" si="200"/>
        <v>0</v>
      </c>
      <c r="EF48" s="202"/>
      <c r="EG48" s="483">
        <f t="shared" ref="EG48:ER48" si="201">IF(EG35=$E$30,1,IF(EG35=$E$32,2,0))</f>
        <v>0</v>
      </c>
      <c r="EH48" s="483">
        <f t="shared" si="201"/>
        <v>0</v>
      </c>
      <c r="EI48" s="483">
        <f t="shared" si="201"/>
        <v>0</v>
      </c>
      <c r="EJ48" s="483">
        <f t="shared" si="201"/>
        <v>0</v>
      </c>
      <c r="EK48" s="483">
        <f t="shared" si="201"/>
        <v>0</v>
      </c>
      <c r="EL48" s="483">
        <f t="shared" si="201"/>
        <v>0</v>
      </c>
      <c r="EM48" s="483">
        <f t="shared" si="201"/>
        <v>0</v>
      </c>
      <c r="EN48" s="483">
        <f t="shared" si="201"/>
        <v>0</v>
      </c>
      <c r="EO48" s="483">
        <f t="shared" si="201"/>
        <v>0</v>
      </c>
      <c r="EP48" s="483">
        <f t="shared" si="201"/>
        <v>0</v>
      </c>
      <c r="EQ48" s="483">
        <f t="shared" si="201"/>
        <v>0</v>
      </c>
      <c r="ER48" s="483">
        <f t="shared" si="201"/>
        <v>0</v>
      </c>
      <c r="ES48" s="202"/>
      <c r="ET48" s="483">
        <f t="shared" ref="ET48:FE48" si="202">IF(ET35=$E$30,1,IF(ET35=$E$32,2,0))</f>
        <v>0</v>
      </c>
      <c r="EU48" s="483">
        <f t="shared" si="202"/>
        <v>0</v>
      </c>
      <c r="EV48" s="483">
        <f t="shared" si="202"/>
        <v>0</v>
      </c>
      <c r="EW48" s="483">
        <f t="shared" si="202"/>
        <v>0</v>
      </c>
      <c r="EX48" s="483">
        <f t="shared" si="202"/>
        <v>0</v>
      </c>
      <c r="EY48" s="483">
        <f t="shared" si="202"/>
        <v>0</v>
      </c>
      <c r="EZ48" s="483">
        <f t="shared" si="202"/>
        <v>0</v>
      </c>
      <c r="FA48" s="483">
        <f t="shared" si="202"/>
        <v>0</v>
      </c>
      <c r="FB48" s="483">
        <f t="shared" si="202"/>
        <v>0</v>
      </c>
      <c r="FC48" s="483">
        <f t="shared" si="202"/>
        <v>0</v>
      </c>
      <c r="FD48" s="483">
        <f t="shared" si="202"/>
        <v>0</v>
      </c>
      <c r="FE48" s="483">
        <f t="shared" si="202"/>
        <v>0</v>
      </c>
      <c r="FF48" s="202"/>
      <c r="FG48" s="483">
        <f t="shared" ref="FG48:FR48" si="203">IF(FG35=$E$30,1,IF(FG35=$E$32,2,0))</f>
        <v>0</v>
      </c>
      <c r="FH48" s="483">
        <f t="shared" si="203"/>
        <v>0</v>
      </c>
      <c r="FI48" s="483">
        <f t="shared" si="203"/>
        <v>0</v>
      </c>
      <c r="FJ48" s="483">
        <f t="shared" si="203"/>
        <v>0</v>
      </c>
      <c r="FK48" s="483">
        <f t="shared" si="203"/>
        <v>0</v>
      </c>
      <c r="FL48" s="483">
        <f t="shared" si="203"/>
        <v>0</v>
      </c>
      <c r="FM48" s="483">
        <f t="shared" si="203"/>
        <v>0</v>
      </c>
      <c r="FN48" s="483">
        <f t="shared" si="203"/>
        <v>0</v>
      </c>
      <c r="FO48" s="483">
        <f t="shared" si="203"/>
        <v>0</v>
      </c>
      <c r="FP48" s="483">
        <f t="shared" si="203"/>
        <v>0</v>
      </c>
      <c r="FQ48" s="483">
        <f t="shared" si="203"/>
        <v>0</v>
      </c>
      <c r="FR48" s="483">
        <f t="shared" si="203"/>
        <v>0</v>
      </c>
      <c r="FS48" s="202"/>
      <c r="FT48" s="483">
        <f t="shared" ref="FT48:GE48" si="204">IF(FT35=$E$30,1,IF(FT35=$E$32,2,0))</f>
        <v>0</v>
      </c>
      <c r="FU48" s="483">
        <f t="shared" si="204"/>
        <v>0</v>
      </c>
      <c r="FV48" s="483">
        <f t="shared" si="204"/>
        <v>0</v>
      </c>
      <c r="FW48" s="483">
        <f t="shared" si="204"/>
        <v>0</v>
      </c>
      <c r="FX48" s="483">
        <f t="shared" si="204"/>
        <v>0</v>
      </c>
      <c r="FY48" s="483">
        <f t="shared" si="204"/>
        <v>0</v>
      </c>
      <c r="FZ48" s="483">
        <f t="shared" si="204"/>
        <v>0</v>
      </c>
      <c r="GA48" s="483">
        <f t="shared" si="204"/>
        <v>0</v>
      </c>
      <c r="GB48" s="483">
        <f t="shared" si="204"/>
        <v>0</v>
      </c>
      <c r="GC48" s="483">
        <f t="shared" si="204"/>
        <v>0</v>
      </c>
      <c r="GD48" s="483">
        <f t="shared" si="204"/>
        <v>0</v>
      </c>
      <c r="GE48" s="483">
        <f t="shared" si="204"/>
        <v>0</v>
      </c>
      <c r="GF48" s="202"/>
      <c r="GG48" s="483">
        <f t="shared" ref="GG48:GR48" si="205">IF(GG35=$E$30,1,IF(GG35=$E$32,2,0))</f>
        <v>0</v>
      </c>
      <c r="GH48" s="483">
        <f t="shared" si="205"/>
        <v>0</v>
      </c>
      <c r="GI48" s="483">
        <f t="shared" si="205"/>
        <v>0</v>
      </c>
      <c r="GJ48" s="483">
        <f t="shared" si="205"/>
        <v>0</v>
      </c>
      <c r="GK48" s="483">
        <f t="shared" si="205"/>
        <v>0</v>
      </c>
      <c r="GL48" s="483">
        <f t="shared" si="205"/>
        <v>0</v>
      </c>
      <c r="GM48" s="483">
        <f t="shared" si="205"/>
        <v>0</v>
      </c>
      <c r="GN48" s="483">
        <f t="shared" si="205"/>
        <v>0</v>
      </c>
      <c r="GO48" s="483">
        <f t="shared" si="205"/>
        <v>0</v>
      </c>
      <c r="GP48" s="483">
        <f t="shared" si="205"/>
        <v>0</v>
      </c>
      <c r="GQ48" s="483">
        <f t="shared" si="205"/>
        <v>0</v>
      </c>
      <c r="GR48" s="483">
        <f t="shared" si="205"/>
        <v>0</v>
      </c>
      <c r="GS48" s="202"/>
      <c r="GT48" s="483">
        <f t="shared" ref="GT48:HE48" si="206">IF(GT35=$E$30,1,IF(GT35=$E$32,2,0))</f>
        <v>0</v>
      </c>
      <c r="GU48" s="483">
        <f t="shared" si="206"/>
        <v>0</v>
      </c>
      <c r="GV48" s="483">
        <f t="shared" si="206"/>
        <v>0</v>
      </c>
      <c r="GW48" s="483">
        <f t="shared" si="206"/>
        <v>0</v>
      </c>
      <c r="GX48" s="483">
        <f t="shared" si="206"/>
        <v>0</v>
      </c>
      <c r="GY48" s="483">
        <f t="shared" si="206"/>
        <v>0</v>
      </c>
      <c r="GZ48" s="483">
        <f t="shared" si="206"/>
        <v>0</v>
      </c>
      <c r="HA48" s="483">
        <f t="shared" si="206"/>
        <v>0</v>
      </c>
      <c r="HB48" s="483">
        <f t="shared" si="206"/>
        <v>0</v>
      </c>
      <c r="HC48" s="483">
        <f t="shared" si="206"/>
        <v>0</v>
      </c>
      <c r="HD48" s="483">
        <f t="shared" si="206"/>
        <v>0</v>
      </c>
      <c r="HE48" s="483">
        <f t="shared" si="206"/>
        <v>0</v>
      </c>
      <c r="HF48" s="202"/>
      <c r="HG48" s="483">
        <f t="shared" ref="HG48:HR48" si="207">IF(HG35=$E$30,1,IF(HG35=$E$32,2,0))</f>
        <v>0</v>
      </c>
      <c r="HH48" s="483">
        <f t="shared" si="207"/>
        <v>0</v>
      </c>
      <c r="HI48" s="483">
        <f t="shared" si="207"/>
        <v>0</v>
      </c>
      <c r="HJ48" s="483">
        <f t="shared" si="207"/>
        <v>0</v>
      </c>
      <c r="HK48" s="483">
        <f t="shared" si="207"/>
        <v>0</v>
      </c>
      <c r="HL48" s="483">
        <f t="shared" si="207"/>
        <v>0</v>
      </c>
      <c r="HM48" s="483">
        <f t="shared" si="207"/>
        <v>0</v>
      </c>
      <c r="HN48" s="483">
        <f t="shared" si="207"/>
        <v>0</v>
      </c>
      <c r="HO48" s="483">
        <f t="shared" si="207"/>
        <v>0</v>
      </c>
      <c r="HP48" s="483">
        <f t="shared" si="207"/>
        <v>0</v>
      </c>
      <c r="HQ48" s="483">
        <f t="shared" si="207"/>
        <v>0</v>
      </c>
      <c r="HR48" s="483">
        <f t="shared" si="207"/>
        <v>0</v>
      </c>
      <c r="HS48" s="202"/>
      <c r="HT48" s="483">
        <f t="shared" ref="HT48:IE48" si="208">IF(HT35=$E$30,1,IF(HT35=$E$32,2,0))</f>
        <v>0</v>
      </c>
      <c r="HU48" s="483">
        <f t="shared" si="208"/>
        <v>0</v>
      </c>
      <c r="HV48" s="483">
        <f t="shared" si="208"/>
        <v>0</v>
      </c>
      <c r="HW48" s="483">
        <f t="shared" si="208"/>
        <v>0</v>
      </c>
      <c r="HX48" s="483">
        <f t="shared" si="208"/>
        <v>0</v>
      </c>
      <c r="HY48" s="483">
        <f t="shared" si="208"/>
        <v>0</v>
      </c>
      <c r="HZ48" s="483">
        <f t="shared" si="208"/>
        <v>0</v>
      </c>
      <c r="IA48" s="483">
        <f t="shared" si="208"/>
        <v>0</v>
      </c>
      <c r="IB48" s="483">
        <f t="shared" si="208"/>
        <v>0</v>
      </c>
      <c r="IC48" s="483">
        <f t="shared" si="208"/>
        <v>0</v>
      </c>
      <c r="ID48" s="483">
        <f t="shared" si="208"/>
        <v>0</v>
      </c>
      <c r="IE48" s="483">
        <f t="shared" si="208"/>
        <v>0</v>
      </c>
      <c r="IF48" s="202"/>
      <c r="IG48" s="483">
        <f t="shared" ref="IG48:IR48" si="209">IF(IG35=$E$30,1,IF(IG35=$E$32,2,0))</f>
        <v>0</v>
      </c>
      <c r="IH48" s="483">
        <f t="shared" si="209"/>
        <v>0</v>
      </c>
      <c r="II48" s="483">
        <f t="shared" si="209"/>
        <v>0</v>
      </c>
      <c r="IJ48" s="483">
        <f t="shared" si="209"/>
        <v>0</v>
      </c>
      <c r="IK48" s="483">
        <f t="shared" si="209"/>
        <v>0</v>
      </c>
      <c r="IL48" s="483">
        <f t="shared" si="209"/>
        <v>0</v>
      </c>
      <c r="IM48" s="483">
        <f t="shared" si="209"/>
        <v>0</v>
      </c>
      <c r="IN48" s="483">
        <f t="shared" si="209"/>
        <v>0</v>
      </c>
      <c r="IO48" s="483">
        <f t="shared" si="209"/>
        <v>0</v>
      </c>
      <c r="IP48" s="483">
        <f t="shared" si="209"/>
        <v>0</v>
      </c>
      <c r="IQ48" s="483">
        <f t="shared" si="209"/>
        <v>0</v>
      </c>
      <c r="IR48" s="483">
        <f t="shared" si="209"/>
        <v>0</v>
      </c>
      <c r="IS48" s="202"/>
      <c r="IT48" s="483">
        <f t="shared" ref="IT48:JE48" si="210">IF(IT35=$E$30,1,IF(IT35=$E$32,2,0))</f>
        <v>0</v>
      </c>
      <c r="IU48" s="483">
        <f t="shared" si="210"/>
        <v>0</v>
      </c>
      <c r="IV48" s="483">
        <f t="shared" si="210"/>
        <v>0</v>
      </c>
      <c r="IW48" s="483">
        <f t="shared" si="210"/>
        <v>0</v>
      </c>
      <c r="IX48" s="483">
        <f t="shared" si="210"/>
        <v>0</v>
      </c>
      <c r="IY48" s="483">
        <f t="shared" si="210"/>
        <v>0</v>
      </c>
      <c r="IZ48" s="483">
        <f t="shared" si="210"/>
        <v>0</v>
      </c>
      <c r="JA48" s="483">
        <f t="shared" si="210"/>
        <v>0</v>
      </c>
      <c r="JB48" s="483">
        <f t="shared" si="210"/>
        <v>0</v>
      </c>
      <c r="JC48" s="483">
        <f t="shared" si="210"/>
        <v>0</v>
      </c>
      <c r="JD48" s="483">
        <f t="shared" si="210"/>
        <v>0</v>
      </c>
      <c r="JE48" s="483">
        <f t="shared" si="210"/>
        <v>0</v>
      </c>
      <c r="JF48" s="202"/>
      <c r="JG48" s="483">
        <f t="shared" ref="JG48:JR48" si="211">IF(JG35=$E$30,1,IF(JG35=$E$32,2,0))</f>
        <v>0</v>
      </c>
      <c r="JH48" s="483">
        <f t="shared" si="211"/>
        <v>0</v>
      </c>
      <c r="JI48" s="483">
        <f t="shared" si="211"/>
        <v>0</v>
      </c>
      <c r="JJ48" s="483">
        <f t="shared" si="211"/>
        <v>0</v>
      </c>
      <c r="JK48" s="483">
        <f t="shared" si="211"/>
        <v>0</v>
      </c>
      <c r="JL48" s="483">
        <f t="shared" si="211"/>
        <v>0</v>
      </c>
      <c r="JM48" s="483">
        <f t="shared" si="211"/>
        <v>0</v>
      </c>
      <c r="JN48" s="483">
        <f t="shared" si="211"/>
        <v>0</v>
      </c>
      <c r="JO48" s="483">
        <f t="shared" si="211"/>
        <v>0</v>
      </c>
      <c r="JP48" s="483">
        <f t="shared" si="211"/>
        <v>0</v>
      </c>
      <c r="JQ48" s="483">
        <f t="shared" si="211"/>
        <v>0</v>
      </c>
      <c r="JR48" s="483">
        <f t="shared" si="211"/>
        <v>0</v>
      </c>
      <c r="JS48" s="202"/>
      <c r="JT48" s="483">
        <f t="shared" ref="JT48:KE48" si="212">IF(JT35=$E$30,1,IF(JT35=$E$32,2,0))</f>
        <v>0</v>
      </c>
      <c r="JU48" s="483">
        <f t="shared" si="212"/>
        <v>0</v>
      </c>
      <c r="JV48" s="483">
        <f t="shared" si="212"/>
        <v>0</v>
      </c>
      <c r="JW48" s="483">
        <f t="shared" si="212"/>
        <v>0</v>
      </c>
      <c r="JX48" s="483">
        <f t="shared" si="212"/>
        <v>0</v>
      </c>
      <c r="JY48" s="483">
        <f t="shared" si="212"/>
        <v>0</v>
      </c>
      <c r="JZ48" s="483">
        <f t="shared" si="212"/>
        <v>0</v>
      </c>
      <c r="KA48" s="483">
        <f t="shared" si="212"/>
        <v>0</v>
      </c>
      <c r="KB48" s="483">
        <f t="shared" si="212"/>
        <v>0</v>
      </c>
      <c r="KC48" s="483">
        <f t="shared" si="212"/>
        <v>0</v>
      </c>
      <c r="KD48" s="483">
        <f t="shared" si="212"/>
        <v>0</v>
      </c>
      <c r="KE48" s="483">
        <f t="shared" si="212"/>
        <v>0</v>
      </c>
      <c r="KF48" s="202"/>
      <c r="KG48" s="483">
        <f t="shared" ref="KG48:KR48" si="213">IF(KG35=$E$30,1,IF(KG35=$E$32,2,0))</f>
        <v>0</v>
      </c>
      <c r="KH48" s="483">
        <f t="shared" si="213"/>
        <v>0</v>
      </c>
      <c r="KI48" s="483">
        <f t="shared" si="213"/>
        <v>0</v>
      </c>
      <c r="KJ48" s="483">
        <f t="shared" si="213"/>
        <v>0</v>
      </c>
      <c r="KK48" s="483">
        <f t="shared" si="213"/>
        <v>0</v>
      </c>
      <c r="KL48" s="483">
        <f t="shared" si="213"/>
        <v>0</v>
      </c>
      <c r="KM48" s="483">
        <f t="shared" si="213"/>
        <v>0</v>
      </c>
      <c r="KN48" s="483">
        <f t="shared" si="213"/>
        <v>0</v>
      </c>
      <c r="KO48" s="483">
        <f t="shared" si="213"/>
        <v>0</v>
      </c>
      <c r="KP48" s="483">
        <f t="shared" si="213"/>
        <v>0</v>
      </c>
      <c r="KQ48" s="483">
        <f t="shared" si="213"/>
        <v>0</v>
      </c>
      <c r="KR48" s="483">
        <f t="shared" si="213"/>
        <v>0</v>
      </c>
      <c r="KS48" s="202"/>
      <c r="KT48" s="483">
        <f t="shared" ref="KT48:LE48" si="214">IF(KT35=$E$30,1,IF(KT35=$E$32,2,0))</f>
        <v>0</v>
      </c>
      <c r="KU48" s="483">
        <f t="shared" si="214"/>
        <v>0</v>
      </c>
      <c r="KV48" s="483">
        <f t="shared" si="214"/>
        <v>0</v>
      </c>
      <c r="KW48" s="483">
        <f t="shared" si="214"/>
        <v>0</v>
      </c>
      <c r="KX48" s="483">
        <f t="shared" si="214"/>
        <v>0</v>
      </c>
      <c r="KY48" s="483">
        <f t="shared" si="214"/>
        <v>0</v>
      </c>
      <c r="KZ48" s="483">
        <f t="shared" si="214"/>
        <v>0</v>
      </c>
      <c r="LA48" s="483">
        <f t="shared" si="214"/>
        <v>0</v>
      </c>
      <c r="LB48" s="483">
        <f t="shared" si="214"/>
        <v>0</v>
      </c>
      <c r="LC48" s="483">
        <f t="shared" si="214"/>
        <v>0</v>
      </c>
      <c r="LD48" s="483">
        <f t="shared" si="214"/>
        <v>0</v>
      </c>
      <c r="LE48" s="483">
        <f t="shared" si="214"/>
        <v>0</v>
      </c>
      <c r="LF48" s="202"/>
      <c r="LG48" s="483">
        <f t="shared" ref="LG48:LR48" si="215">IF(LG35=$E$30,1,IF(LG35=$E$32,2,0))</f>
        <v>0</v>
      </c>
      <c r="LH48" s="483">
        <f t="shared" si="215"/>
        <v>0</v>
      </c>
      <c r="LI48" s="483">
        <f t="shared" si="215"/>
        <v>0</v>
      </c>
      <c r="LJ48" s="483">
        <f t="shared" si="215"/>
        <v>0</v>
      </c>
      <c r="LK48" s="483">
        <f t="shared" si="215"/>
        <v>0</v>
      </c>
      <c r="LL48" s="483">
        <f t="shared" si="215"/>
        <v>0</v>
      </c>
      <c r="LM48" s="483">
        <f t="shared" si="215"/>
        <v>0</v>
      </c>
      <c r="LN48" s="483">
        <f t="shared" si="215"/>
        <v>0</v>
      </c>
      <c r="LO48" s="483">
        <f t="shared" si="215"/>
        <v>0</v>
      </c>
      <c r="LP48" s="483">
        <f t="shared" si="215"/>
        <v>0</v>
      </c>
      <c r="LQ48" s="483">
        <f t="shared" si="215"/>
        <v>0</v>
      </c>
      <c r="LR48" s="483">
        <f t="shared" si="215"/>
        <v>0</v>
      </c>
      <c r="LS48" s="202"/>
      <c r="LT48" s="483">
        <f t="shared" ref="LT48:ME48" si="216">IF(LT35=$E$30,1,IF(LT35=$E$32,2,0))</f>
        <v>0</v>
      </c>
      <c r="LU48" s="483">
        <f t="shared" si="216"/>
        <v>0</v>
      </c>
      <c r="LV48" s="483">
        <f t="shared" si="216"/>
        <v>0</v>
      </c>
      <c r="LW48" s="483">
        <f t="shared" si="216"/>
        <v>0</v>
      </c>
      <c r="LX48" s="483">
        <f t="shared" si="216"/>
        <v>0</v>
      </c>
      <c r="LY48" s="483">
        <f t="shared" si="216"/>
        <v>0</v>
      </c>
      <c r="LZ48" s="483">
        <f t="shared" si="216"/>
        <v>0</v>
      </c>
      <c r="MA48" s="483">
        <f t="shared" si="216"/>
        <v>0</v>
      </c>
      <c r="MB48" s="483">
        <f t="shared" si="216"/>
        <v>0</v>
      </c>
      <c r="MC48" s="483">
        <f t="shared" si="216"/>
        <v>0</v>
      </c>
      <c r="MD48" s="483">
        <f t="shared" si="216"/>
        <v>0</v>
      </c>
      <c r="ME48" s="483">
        <f t="shared" si="216"/>
        <v>0</v>
      </c>
      <c r="MF48" s="202"/>
      <c r="MG48" s="483">
        <f t="shared" ref="MG48:MR48" si="217">IF(MG35=$E$30,1,IF(MG35=$E$32,2,0))</f>
        <v>0</v>
      </c>
      <c r="MH48" s="483">
        <f t="shared" si="217"/>
        <v>0</v>
      </c>
      <c r="MI48" s="483">
        <f t="shared" si="217"/>
        <v>0</v>
      </c>
      <c r="MJ48" s="483">
        <f t="shared" si="217"/>
        <v>0</v>
      </c>
      <c r="MK48" s="483">
        <f t="shared" si="217"/>
        <v>0</v>
      </c>
      <c r="ML48" s="483">
        <f t="shared" si="217"/>
        <v>0</v>
      </c>
      <c r="MM48" s="483">
        <f t="shared" si="217"/>
        <v>0</v>
      </c>
      <c r="MN48" s="483">
        <f t="shared" si="217"/>
        <v>0</v>
      </c>
      <c r="MO48" s="483">
        <f t="shared" si="217"/>
        <v>0</v>
      </c>
      <c r="MP48" s="483">
        <f t="shared" si="217"/>
        <v>0</v>
      </c>
      <c r="MQ48" s="483">
        <f t="shared" si="217"/>
        <v>0</v>
      </c>
      <c r="MR48" s="483">
        <f t="shared" si="217"/>
        <v>0</v>
      </c>
      <c r="MS48" s="202"/>
      <c r="MT48" s="483">
        <f t="shared" ref="MT48:NE48" si="218">IF(MT35=$E$30,1,IF(MT35=$E$32,2,0))</f>
        <v>0</v>
      </c>
      <c r="MU48" s="483">
        <f t="shared" si="218"/>
        <v>0</v>
      </c>
      <c r="MV48" s="483">
        <f t="shared" si="218"/>
        <v>0</v>
      </c>
      <c r="MW48" s="483">
        <f t="shared" si="218"/>
        <v>0</v>
      </c>
      <c r="MX48" s="483">
        <f t="shared" si="218"/>
        <v>0</v>
      </c>
      <c r="MY48" s="483">
        <f t="shared" si="218"/>
        <v>0</v>
      </c>
      <c r="MZ48" s="483">
        <f t="shared" si="218"/>
        <v>0</v>
      </c>
      <c r="NA48" s="483">
        <f t="shared" si="218"/>
        <v>0</v>
      </c>
      <c r="NB48" s="483">
        <f t="shared" si="218"/>
        <v>0</v>
      </c>
      <c r="NC48" s="483">
        <f t="shared" si="218"/>
        <v>0</v>
      </c>
      <c r="ND48" s="483">
        <f t="shared" si="218"/>
        <v>0</v>
      </c>
      <c r="NE48" s="483">
        <f t="shared" si="218"/>
        <v>0</v>
      </c>
      <c r="NF48" s="202"/>
      <c r="NG48" s="483">
        <f t="shared" ref="NG48:NR48" si="219">IF(NG35=$E$30,1,IF(NG35=$E$32,2,0))</f>
        <v>0</v>
      </c>
      <c r="NH48" s="483">
        <f t="shared" si="219"/>
        <v>0</v>
      </c>
      <c r="NI48" s="483">
        <f t="shared" si="219"/>
        <v>0</v>
      </c>
      <c r="NJ48" s="483">
        <f t="shared" si="219"/>
        <v>0</v>
      </c>
      <c r="NK48" s="483">
        <f t="shared" si="219"/>
        <v>0</v>
      </c>
      <c r="NL48" s="483">
        <f t="shared" si="219"/>
        <v>0</v>
      </c>
      <c r="NM48" s="483">
        <f t="shared" si="219"/>
        <v>0</v>
      </c>
      <c r="NN48" s="483">
        <f t="shared" si="219"/>
        <v>0</v>
      </c>
      <c r="NO48" s="483">
        <f t="shared" si="219"/>
        <v>0</v>
      </c>
      <c r="NP48" s="483">
        <f t="shared" si="219"/>
        <v>0</v>
      </c>
      <c r="NQ48" s="483">
        <f t="shared" si="219"/>
        <v>0</v>
      </c>
      <c r="NR48" s="483">
        <f t="shared" si="219"/>
        <v>0</v>
      </c>
      <c r="NS48" s="202"/>
      <c r="NT48" s="483">
        <f t="shared" ref="NT48:OE48" si="220">IF(NT35=$E$30,1,IF(NT35=$E$32,2,0))</f>
        <v>0</v>
      </c>
      <c r="NU48" s="483">
        <f t="shared" si="220"/>
        <v>0</v>
      </c>
      <c r="NV48" s="483">
        <f t="shared" si="220"/>
        <v>0</v>
      </c>
      <c r="NW48" s="483">
        <f t="shared" si="220"/>
        <v>0</v>
      </c>
      <c r="NX48" s="483">
        <f t="shared" si="220"/>
        <v>0</v>
      </c>
      <c r="NY48" s="483">
        <f t="shared" si="220"/>
        <v>0</v>
      </c>
      <c r="NZ48" s="483">
        <f t="shared" si="220"/>
        <v>0</v>
      </c>
      <c r="OA48" s="483">
        <f t="shared" si="220"/>
        <v>0</v>
      </c>
      <c r="OB48" s="483">
        <f t="shared" si="220"/>
        <v>0</v>
      </c>
      <c r="OC48" s="483">
        <f t="shared" si="220"/>
        <v>0</v>
      </c>
      <c r="OD48" s="483">
        <f t="shared" si="220"/>
        <v>0</v>
      </c>
      <c r="OE48" s="483">
        <f t="shared" si="220"/>
        <v>0</v>
      </c>
      <c r="OF48" s="202"/>
      <c r="OG48" s="483">
        <f t="shared" ref="OG48:OR48" si="221">IF(OG35=$E$30,1,IF(OG35=$E$32,2,0))</f>
        <v>0</v>
      </c>
      <c r="OH48" s="483">
        <f t="shared" si="221"/>
        <v>0</v>
      </c>
      <c r="OI48" s="483">
        <f t="shared" si="221"/>
        <v>0</v>
      </c>
      <c r="OJ48" s="483">
        <f t="shared" si="221"/>
        <v>0</v>
      </c>
      <c r="OK48" s="483">
        <f t="shared" si="221"/>
        <v>0</v>
      </c>
      <c r="OL48" s="483">
        <f t="shared" si="221"/>
        <v>0</v>
      </c>
      <c r="OM48" s="483">
        <f t="shared" si="221"/>
        <v>0</v>
      </c>
      <c r="ON48" s="483">
        <f t="shared" si="221"/>
        <v>0</v>
      </c>
      <c r="OO48" s="483">
        <f t="shared" si="221"/>
        <v>0</v>
      </c>
      <c r="OP48" s="483">
        <f t="shared" si="221"/>
        <v>0</v>
      </c>
      <c r="OQ48" s="483">
        <f t="shared" si="221"/>
        <v>0</v>
      </c>
      <c r="OR48" s="483">
        <f t="shared" si="221"/>
        <v>0</v>
      </c>
      <c r="OS48" s="202"/>
      <c r="OT48" s="483">
        <f t="shared" ref="OT48:PE48" si="222">IF(OT35=$E$30,1,IF(OT35=$E$32,2,0))</f>
        <v>0</v>
      </c>
      <c r="OU48" s="483">
        <f t="shared" si="222"/>
        <v>0</v>
      </c>
      <c r="OV48" s="483">
        <f t="shared" si="222"/>
        <v>0</v>
      </c>
      <c r="OW48" s="483">
        <f t="shared" si="222"/>
        <v>0</v>
      </c>
      <c r="OX48" s="483">
        <f t="shared" si="222"/>
        <v>0</v>
      </c>
      <c r="OY48" s="483">
        <f t="shared" si="222"/>
        <v>0</v>
      </c>
      <c r="OZ48" s="483">
        <f t="shared" si="222"/>
        <v>0</v>
      </c>
      <c r="PA48" s="483">
        <f t="shared" si="222"/>
        <v>0</v>
      </c>
      <c r="PB48" s="483">
        <f t="shared" si="222"/>
        <v>0</v>
      </c>
      <c r="PC48" s="483">
        <f t="shared" si="222"/>
        <v>0</v>
      </c>
      <c r="PD48" s="483">
        <f t="shared" si="222"/>
        <v>0</v>
      </c>
      <c r="PE48" s="483">
        <f t="shared" si="222"/>
        <v>0</v>
      </c>
      <c r="PF48" s="202"/>
      <c r="PG48" s="483">
        <f t="shared" ref="PG48:PR48" si="223">IF(PG35=$E$30,1,IF(PG35=$E$32,2,0))</f>
        <v>0</v>
      </c>
      <c r="PH48" s="483">
        <f t="shared" si="223"/>
        <v>0</v>
      </c>
      <c r="PI48" s="483">
        <f t="shared" si="223"/>
        <v>0</v>
      </c>
      <c r="PJ48" s="483">
        <f t="shared" si="223"/>
        <v>0</v>
      </c>
      <c r="PK48" s="483">
        <f t="shared" si="223"/>
        <v>0</v>
      </c>
      <c r="PL48" s="483">
        <f t="shared" si="223"/>
        <v>0</v>
      </c>
      <c r="PM48" s="483">
        <f t="shared" si="223"/>
        <v>0</v>
      </c>
      <c r="PN48" s="483">
        <f t="shared" si="223"/>
        <v>0</v>
      </c>
      <c r="PO48" s="483">
        <f t="shared" si="223"/>
        <v>0</v>
      </c>
      <c r="PP48" s="483">
        <f t="shared" si="223"/>
        <v>0</v>
      </c>
      <c r="PQ48" s="483">
        <f t="shared" si="223"/>
        <v>0</v>
      </c>
      <c r="PR48" s="483">
        <f t="shared" si="223"/>
        <v>0</v>
      </c>
      <c r="PS48" s="202"/>
      <c r="PT48" s="483">
        <f t="shared" ref="PT48:QE48" si="224">IF(PT35=$E$30,1,IF(PT35=$E$32,2,0))</f>
        <v>0</v>
      </c>
      <c r="PU48" s="483">
        <f t="shared" si="224"/>
        <v>0</v>
      </c>
      <c r="PV48" s="483">
        <f t="shared" si="224"/>
        <v>0</v>
      </c>
      <c r="PW48" s="483">
        <f t="shared" si="224"/>
        <v>0</v>
      </c>
      <c r="PX48" s="483">
        <f t="shared" si="224"/>
        <v>0</v>
      </c>
      <c r="PY48" s="483">
        <f t="shared" si="224"/>
        <v>0</v>
      </c>
      <c r="PZ48" s="483">
        <f t="shared" si="224"/>
        <v>0</v>
      </c>
      <c r="QA48" s="483">
        <f t="shared" si="224"/>
        <v>0</v>
      </c>
      <c r="QB48" s="483">
        <f t="shared" si="224"/>
        <v>0</v>
      </c>
      <c r="QC48" s="483">
        <f t="shared" si="224"/>
        <v>0</v>
      </c>
      <c r="QD48" s="483">
        <f t="shared" si="224"/>
        <v>0</v>
      </c>
      <c r="QE48" s="483">
        <f t="shared" si="224"/>
        <v>0</v>
      </c>
      <c r="QF48" s="202"/>
      <c r="QG48" s="483">
        <f t="shared" ref="QG48:QR48" si="225">IF(QG35=$E$30,1,IF(QG35=$E$32,2,0))</f>
        <v>0</v>
      </c>
      <c r="QH48" s="483">
        <f t="shared" si="225"/>
        <v>0</v>
      </c>
      <c r="QI48" s="483">
        <f t="shared" si="225"/>
        <v>0</v>
      </c>
      <c r="QJ48" s="483">
        <f t="shared" si="225"/>
        <v>0</v>
      </c>
      <c r="QK48" s="483">
        <f t="shared" si="225"/>
        <v>0</v>
      </c>
      <c r="QL48" s="483">
        <f t="shared" si="225"/>
        <v>0</v>
      </c>
      <c r="QM48" s="483">
        <f t="shared" si="225"/>
        <v>0</v>
      </c>
      <c r="QN48" s="483">
        <f t="shared" si="225"/>
        <v>0</v>
      </c>
      <c r="QO48" s="483">
        <f t="shared" si="225"/>
        <v>0</v>
      </c>
      <c r="QP48" s="483">
        <f t="shared" si="225"/>
        <v>0</v>
      </c>
      <c r="QQ48" s="483">
        <f t="shared" si="225"/>
        <v>0</v>
      </c>
      <c r="QR48" s="483">
        <f t="shared" si="225"/>
        <v>0</v>
      </c>
      <c r="QS48" s="202"/>
      <c r="QT48" s="483">
        <f t="shared" ref="QT48:RE48" si="226">IF(QT35=$E$30,1,IF(QT35=$E$32,2,0))</f>
        <v>0</v>
      </c>
      <c r="QU48" s="483">
        <f t="shared" si="226"/>
        <v>0</v>
      </c>
      <c r="QV48" s="483">
        <f t="shared" si="226"/>
        <v>0</v>
      </c>
      <c r="QW48" s="483">
        <f t="shared" si="226"/>
        <v>0</v>
      </c>
      <c r="QX48" s="483">
        <f t="shared" si="226"/>
        <v>0</v>
      </c>
      <c r="QY48" s="483">
        <f t="shared" si="226"/>
        <v>0</v>
      </c>
      <c r="QZ48" s="483">
        <f t="shared" si="226"/>
        <v>0</v>
      </c>
      <c r="RA48" s="483">
        <f t="shared" si="226"/>
        <v>0</v>
      </c>
      <c r="RB48" s="483">
        <f t="shared" si="226"/>
        <v>0</v>
      </c>
      <c r="RC48" s="483">
        <f t="shared" si="226"/>
        <v>0</v>
      </c>
      <c r="RD48" s="483">
        <f t="shared" si="226"/>
        <v>0</v>
      </c>
      <c r="RE48" s="483">
        <f t="shared" si="226"/>
        <v>0</v>
      </c>
      <c r="RF48" s="202"/>
    </row>
    <row r="49" spans="1:474" ht="12.75" customHeight="1">
      <c r="A49" s="202"/>
      <c r="B49" s="225" t="s">
        <v>534</v>
      </c>
      <c r="C49" s="202"/>
      <c r="D49" s="202"/>
      <c r="E49" s="483"/>
      <c r="F49" s="202"/>
      <c r="G49" s="483">
        <f>IF(SUM(G$48:$T48)=0,0,IF(SUM(F$48:$T48)=3,0,IF(AND(D48=1,E48=0,F48=0),1,IF(AND(D49=1,E49=0,F49=0),1,0))))</f>
        <v>0</v>
      </c>
      <c r="H49" s="483">
        <f>IF(SUM(H$48:$T48)=0,0,IF(SUM(G$48:$T48)=3,0,IF(AND(E48=1,F48=0,G48=0),1,IF(AND(E49=1,F49=0,G49=0),1,0))))</f>
        <v>0</v>
      </c>
      <c r="I49" s="483">
        <f>IF(SUM(I$48:$T48)=0,0,IF(SUM(H$48:$T48)=3,0,IF(AND(F48=1,G48=0,H48=0),1,IF(AND(F49=1,G49=0,H49=0),1,0))))</f>
        <v>0</v>
      </c>
      <c r="J49" s="483">
        <f>IF(SUM(J$48:$T48)=0,0,IF(SUM(I$48:$T48)=3,0,IF(AND(G48=1,H48=0,I48=0),1,IF(AND(G49=1,H49=0,I49=0),1,0))))</f>
        <v>0</v>
      </c>
      <c r="K49" s="483">
        <f>IF(SUM(K$48:$T48)=0,0,IF(SUM(J$48:$T48)=3,0,IF(AND(H48=1,I48=0,J48=0),1,IF(AND(H49=1,I49=0,J49=0),1,0))))</f>
        <v>0</v>
      </c>
      <c r="L49" s="483">
        <f>IF(SUM(L$48:$T48)=0,0,IF(SUM(K$48:$T48)=3,0,IF(AND(I48=1,J48=0,K48=0),1,IF(AND(I49=1,J49=0,K49=0),1,0))))</f>
        <v>0</v>
      </c>
      <c r="M49" s="483">
        <f>IF(SUM(M$48:$T48)=0,0,IF(SUM(L$48:$T48)=3,0,IF(AND(J48=1,K48=0,L48=0),1,IF(AND(J49=1,K49=0,L49=0),1,0))))</f>
        <v>0</v>
      </c>
      <c r="N49" s="483">
        <f>IF(SUM(N$48:$T48)=0,0,IF(SUM(M$48:$T48)=3,0,IF(AND(K48=1,L48=0,M48=0),1,IF(AND(K49=1,L49=0,M49=0),1,0))))</f>
        <v>0</v>
      </c>
      <c r="O49" s="483">
        <f>IF(SUM(O$48:$T48)=0,0,IF(SUM(N$48:$T48)=3,0,IF(AND(L48=1,M48=0,N48=0),1,IF(AND(L49=1,M49=0,N49=0),1,0))))</f>
        <v>0</v>
      </c>
      <c r="P49" s="483">
        <f>IF(SUM(P$48:$T48)=0,0,IF(SUM(O$48:$T48)=3,0,IF(AND(M48=1,N48=0,O48=0),1,IF(AND(M49=1,N49=0,O49=0),1,0))))</f>
        <v>0</v>
      </c>
      <c r="Q49" s="483">
        <f>IF(SUM(Q$48:$T48)=0,0,IF(SUM(P$48:$T48)=3,0,IF(AND(N48=1,O48=0,P48=0),1,IF(AND(N49=1,O49=0,P49=0),1,0))))</f>
        <v>0</v>
      </c>
      <c r="R49" s="483">
        <f>IF(SUM(R$48:$T48)=0,0,IF(SUM(Q$48:$T48)=3,0,IF(AND(O48=1,P48=0,Q48=0),1,IF(AND(O49=1,P49=0,Q49=0),1,0))))</f>
        <v>0</v>
      </c>
      <c r="S49" s="202"/>
      <c r="T49" s="483">
        <f>IF(SUM($G$48:T48)=0,0,IF(SUM(S$48:$T48)=3,0,IF(AND(P48=1,Q48=0,R48=0),1,IF(AND(P49=1,Q49=0,R49=0),1,0))))</f>
        <v>0</v>
      </c>
      <c r="U49" s="483">
        <f>IF(SUM($G$48:U48)=0,0,IF(SUM($T$48:T48)=3,0,IF(AND(Q48=1,R48=0,T48=0),1,IF(AND(Q49=1,R49=0,T49=0),1,0))))</f>
        <v>0</v>
      </c>
      <c r="V49" s="483">
        <f>IF(SUM($G$48:V48)=0,0,IF(SUM($T$48:U48)=3,0,IF(AND(R48=1,T48=0,U48=0),1,IF(AND(R49=1,T49=0,U49=0),1,0))))</f>
        <v>0</v>
      </c>
      <c r="W49" s="483">
        <f>IF(SUM($T$48:W48)=0,0,IF(SUM($T$48:V48)=3,0,IF(AND(T48=1,U48=0,V48=0),1,IF(AND(T49=1,U49=0,V49=0),1,0))))</f>
        <v>0</v>
      </c>
      <c r="X49" s="483">
        <f>IF(SUM($T$48:X48)=0,0,IF(SUM($T$48:W48)=3,0,IF(AND(U48=1,V48=0,W48=0),1,IF(AND(U49=1,V49=0,W49=0),1,0))))</f>
        <v>0</v>
      </c>
      <c r="Y49" s="483">
        <f>IF(SUM($T$48:Y48)=0,0,IF(SUM($T$48:X48)=3,0,IF(AND(V48=1,W48=0,X48=0),1,IF(AND(V49=1,W49=0,X49=0),1,0))))</f>
        <v>0</v>
      </c>
      <c r="Z49" s="483">
        <f>IF(SUM($T$48:Z48)=0,0,IF(SUM($T$48:Y48)=3,0,IF(AND(W48=1,X48=0,Y48=0),1,IF(AND(W49=1,X49=0,Y49=0),1,0))))</f>
        <v>0</v>
      </c>
      <c r="AA49" s="483">
        <f>IF(SUM($T$48:AA48)=0,0,IF(SUM($T$48:Z48)=3,0,IF(AND(X48=1,Y48=0,Z48=0),1,IF(AND(X49=1,Y49=0,Z49=0),1,0))))</f>
        <v>0</v>
      </c>
      <c r="AB49" s="483">
        <f>IF(SUM($T$48:AB48)=0,0,IF(SUM($T$48:AA48)=3,0,IF(AND(Y48=1,Z48=0,AA48=0),1,IF(AND(Y49=1,Z49=0,AA49=0),1,0))))</f>
        <v>0</v>
      </c>
      <c r="AC49" s="483">
        <f>IF(SUM($T$48:AC48)=0,0,IF(SUM($T$48:AB48)=3,0,IF(AND(Z48=1,AA48=0,AB48=0),1,IF(AND(Z49=1,AA49=0,AB49=0),1,0))))</f>
        <v>0</v>
      </c>
      <c r="AD49" s="483">
        <f>IF(SUM($T$48:AD48)=0,0,IF(SUM($T$48:AC48)=3,0,IF(AND(AA48=1,AB48=0,AC48=0),1,IF(AND(AA49=1,AB49=0,AC49=0),1,0))))</f>
        <v>0</v>
      </c>
      <c r="AE49" s="483">
        <f>IF(SUM($T$48:AE48)=0,0,IF(SUM($T$48:AD48)=3,0,IF(AND(AB48=1,AC48=0,AD48=0),1,IF(AND(AB49=1,AC49=0,AD49=0),1,0))))</f>
        <v>0</v>
      </c>
      <c r="AF49" s="202"/>
      <c r="AG49" s="483">
        <f>IF(SUM($T$48:AG48)=0,0,IF(SUM($T$48:AF48)=3,0,IF(AND(AC48=1,AD48=0,AE48=0),1,IF(AND(AC49=1,AD49=0,AE49=0),1,0))))</f>
        <v>0</v>
      </c>
      <c r="AH49" s="483">
        <f>IF(SUM($T$48:AH48)=0,0,IF(SUM($T$48:AG48)=3,0,IF(AND(AD48=1,AE48=0,AG48=0),1,IF(AND(AD49=1,AE49=0,AG49=0),1,0))))</f>
        <v>0</v>
      </c>
      <c r="AI49" s="483">
        <f>IF(SUM($T$48:AI48)=0,0,IF(SUM($T$48:AH48)=3,0,IF(AND(AE48=1,AG48=0,AH48=0),1,IF(AND(AE49=1,AG49=0,AH49=0),1,0))))</f>
        <v>0</v>
      </c>
      <c r="AJ49" s="483">
        <f>IF(SUM($T$48:AJ48)=0,0,IF(SUM($T$48:AI48)=3,0,IF(AND(AG48=1,AH48=0,AI48=0),1,IF(AND(AG49=1,AH49=0,AI49=0),1,0))))</f>
        <v>0</v>
      </c>
      <c r="AK49" s="483">
        <f>IF(SUM($T$48:AK48)=0,0,IF(SUM($T$48:AJ48)=3,0,IF(AND(AH48=1,AI48=0,AJ48=0),1,IF(AND(AH49=1,AI49=0,AJ49=0),1,0))))</f>
        <v>0</v>
      </c>
      <c r="AL49" s="483">
        <f>IF(SUM($T$48:AL48)=0,0,IF(SUM($T$48:AK48)=3,0,IF(AND(AI48=1,AJ48=0,AK48=0),1,IF(AND(AI49=1,AJ49=0,AK49=0),1,0))))</f>
        <v>0</v>
      </c>
      <c r="AM49" s="483">
        <f>IF(SUM($T$48:AM48)=0,0,IF(SUM($T$48:AL48)=3,0,IF(AND(AJ48=1,AK48=0,AL48=0),1,IF(AND(AJ49=1,AK49=0,AL49=0),1,0))))</f>
        <v>0</v>
      </c>
      <c r="AN49" s="483">
        <f>IF(SUM($T$48:AN48)=0,0,IF(SUM($T$48:AM48)=3,0,IF(AND(AK48=1,AL48=0,AM48=0),1,IF(AND(AK49=1,AL49=0,AM49=0),1,0))))</f>
        <v>0</v>
      </c>
      <c r="AO49" s="483">
        <f>IF(SUM($T$48:AO48)=0,0,IF(SUM($T$48:AN48)=3,0,IF(AND(AL48=1,AM48=0,AN48=0),1,IF(AND(AL49=1,AM49=0,AN49=0),1,0))))</f>
        <v>0</v>
      </c>
      <c r="AP49" s="483">
        <f>IF(SUM($T$48:AP48)=0,0,IF(SUM($T$48:AO48)=3,0,IF(AND(AM48=1,AN48=0,AO48=0),1,IF(AND(AM49=1,AN49=0,AO49=0),1,0))))</f>
        <v>1</v>
      </c>
      <c r="AQ49" s="483">
        <f>IF(SUM($T$48:AQ48)=0,0,IF(SUM($T$48:AP48)=3,0,IF(AND(AN48=1,AO48=0,AP48=0),1,IF(AND(AN49=1,AO49=0,AP49=0),1,0))))</f>
        <v>0</v>
      </c>
      <c r="AR49" s="483">
        <f>IF(SUM($T$48:AR48)=0,0,IF(SUM($T$48:AQ48)=3,0,IF(AND(AO48=1,AP48=0,AQ48=0),1,IF(AND(AO49=1,AP49=0,AQ49=0),1,0))))</f>
        <v>0</v>
      </c>
      <c r="AS49" s="202"/>
      <c r="AT49" s="483">
        <f>IF(SUM($T$48:AT48)=0,0,IF(SUM($T$48:AS48)=3,0,IF(AND(AP48=1,AQ48=0,AR48=0),1,IF(AND(AP49=1,AQ49=0,AR49=0),1,0))))</f>
        <v>1</v>
      </c>
      <c r="AU49" s="483">
        <f>IF(SUM($T$48:AU48)=0,0,IF(SUM($T$48:AT48)=3,0,IF(AND(AQ48=1,AR48=0,AT48=0),1,IF(AND(AQ49=1,AR49=0,AT49=0),1,0))))</f>
        <v>0</v>
      </c>
      <c r="AV49" s="483">
        <f>IF(SUM($T$48:AV48)=0,0,IF(SUM($T$48:AU48)=3,0,IF(AND(AR48=1,AT48=0,AU48=0),1,IF(AND(AR49=1,AT49=0,AU49=0),1,0))))</f>
        <v>0</v>
      </c>
      <c r="AW49" s="483">
        <f>IF(SUM($T$48:AW48)=0,0,IF(SUM($T$48:AV48)=3,0,IF(AND(AT48=1,AU48=0,AV48=0),1,IF(AND(AT49=1,AU49=0,AV49=0),1,0))))</f>
        <v>1</v>
      </c>
      <c r="AX49" s="483">
        <f>IF(SUM($T$48:AX48)=0,0,IF(SUM($T$48:AW48)=3,0,IF(AND(AU48=1,AV48=0,AW48=0),1,IF(AND(AU49=1,AV49=0,AW49=0),1,0))))</f>
        <v>0</v>
      </c>
      <c r="AY49" s="483">
        <f>IF(SUM($T$48:AY48)=0,0,IF(SUM($T$48:AX48)=3,0,IF(AND(AV48=1,AW48=0,AX48=0),1,IF(AND(AV49=1,AW49=0,AX49=0),1,0))))</f>
        <v>0</v>
      </c>
      <c r="AZ49" s="483">
        <f>IF(SUM($T$48:AZ48)=0,0,IF(SUM($T$48:AY48)=3,0,IF(AND(AW48=1,AX48=0,AY48=0),1,IF(AND(AW49=1,AX49=0,AY49=0),1,0))))</f>
        <v>1</v>
      </c>
      <c r="BA49" s="483">
        <f>IF(SUM($T$48:BA48)=0,0,IF(SUM($T$48:AZ48)=3,0,IF(AND(AX48=1,AY48=0,AZ48=0),1,IF(AND(AX49=1,AY49=0,AZ49=0),1,0))))</f>
        <v>0</v>
      </c>
      <c r="BB49" s="483">
        <f>IF(SUM($T$48:BB48)=0,0,IF(SUM($T$48:BA48)=3,0,IF(AND(AY48=1,AZ48=0,BA48=0),1,IF(AND(AY49=1,AZ49=0,BA49=0),1,0))))</f>
        <v>0</v>
      </c>
      <c r="BC49" s="483">
        <f>IF(SUM($T$48:BC48)=0,0,IF(SUM($T$48:BB48)=3,0,IF(AND(AZ48=1,BA48=0,BB48=0),1,IF(AND(AZ49=1,BA49=0,BB49=0),1,0))))</f>
        <v>1</v>
      </c>
      <c r="BD49" s="483">
        <f>IF(SUM($T$48:BD48)=0,0,IF(SUM($T$48:BC48)=3,0,IF(AND(BA48=1,BB48=0,BC48=0),1,IF(AND(BA49=1,BB49=0,BC49=0),1,0))))</f>
        <v>0</v>
      </c>
      <c r="BE49" s="483">
        <f>IF(SUM($T$48:BE48)=0,0,IF(SUM($T$48:BD48)=3,0,IF(AND(BB48=1,BC48=0,BD48=0),1,IF(AND(BB49=1,BC49=0,BD49=0),1,0))))</f>
        <v>0</v>
      </c>
      <c r="BF49" s="202"/>
      <c r="BG49" s="483">
        <f>IF(SUM($T$48:BG48)=0,0,IF(SUM($T$48:BF48)=3,0,IF(AND(BC48=1,BD48=0,BE48=0),1,IF(AND(BC49=1,BD49=0,BE49=0),1,0))))</f>
        <v>1</v>
      </c>
      <c r="BH49" s="483">
        <f>IF(SUM($T$48:BH48)=0,0,IF(SUM($T$48:BG48)=3,0,IF(AND(BD48=1,BE48=0,BG48=0),1,IF(AND(BD49=1,BE49=0,BG49=0),1,0))))</f>
        <v>0</v>
      </c>
      <c r="BI49" s="483">
        <f>IF(SUM($T$48:BI48)=0,0,IF(SUM($T$48:BH48)=3,0,IF(AND(BE48=1,BG48=0,BH48=0),1,IF(AND(BE49=1,BG49=0,BH49=0),1,0))))</f>
        <v>0</v>
      </c>
      <c r="BJ49" s="483">
        <f>IF(SUM($T$48:BJ48)=0,0,IF(SUM($T$48:BI48)=3,0,IF(AND(BG48=1,BH48=0,BI48=0),1,IF(AND(BG49=1,BH49=0,BI49=0),1,0))))</f>
        <v>1</v>
      </c>
      <c r="BK49" s="483">
        <f>IF(SUM($T$48:BK48)=0,0,IF(SUM($T$48:BJ48)=3,0,IF(AND(BH48=1,BI48=0,BJ48=0),1,IF(AND(BH49=1,BI49=0,BJ49=0),1,0))))</f>
        <v>0</v>
      </c>
      <c r="BL49" s="483">
        <f>IF(SUM($T$48:BL48)=0,0,IF(SUM($T$48:BK48)=3,0,IF(AND(BI48=1,BJ48=0,BK48=0),1,IF(AND(BI49=1,BJ49=0,BK49=0),1,0))))</f>
        <v>0</v>
      </c>
      <c r="BM49" s="483">
        <f>IF(SUM($T$48:BM48)=0,0,IF(SUM($T$48:BL48)=3,0,IF(AND(BJ48=1,BK48=0,BL48=0),1,IF(AND(BJ49=1,BK49=0,BL49=0),1,0))))</f>
        <v>1</v>
      </c>
      <c r="BN49" s="483">
        <f>IF(SUM($T$48:BN48)=0,0,IF(SUM($T$48:BM48)=3,0,IF(AND(BK48=1,BL48=0,BM48=0),1,IF(AND(BK49=1,BL49=0,BM49=0),1,0))))</f>
        <v>0</v>
      </c>
      <c r="BO49" s="483">
        <f>IF(SUM($T$48:BO48)=0,0,IF(SUM($T$48:BN48)=3,0,IF(AND(BL48=1,BM48=0,BN48=0),1,IF(AND(BL49=1,BM49=0,BN49=0),1,0))))</f>
        <v>0</v>
      </c>
      <c r="BP49" s="483">
        <f>IF(SUM($T$48:BP48)=0,0,IF(SUM($T$48:BO48)=3,0,IF(AND(BM48=1,BN48=0,BO48=0),1,IF(AND(BM49=1,BN49=0,BO49=0),1,0))))</f>
        <v>1</v>
      </c>
      <c r="BQ49" s="483">
        <f>IF(SUM($T$48:BQ48)=0,0,IF(SUM($T$48:BP48)=3,0,IF(AND(BN48=1,BO48=0,BP48=0),1,IF(AND(BN49=1,BO49=0,BP49=0),1,0))))</f>
        <v>0</v>
      </c>
      <c r="BR49" s="483">
        <f>IF(SUM($T$48:BR48)=0,0,IF(SUM($T$48:BQ48)=3,0,IF(AND(BO48=1,BP48=0,BQ48=0),1,IF(AND(BO49=1,BP49=0,BQ49=0),1,0))))</f>
        <v>0</v>
      </c>
      <c r="BS49" s="202"/>
      <c r="BT49" s="483">
        <f>IF(SUM($T$48:BT48)=0,0,IF(SUM($T$48:BS48)=3,0,IF(AND(BP48=1,BQ48=0,BR48=0),1,IF(AND(BP49=1,BQ49=0,BR49=0),1,0))))</f>
        <v>1</v>
      </c>
      <c r="BU49" s="483">
        <f>IF(SUM($T$48:BU48)=0,0,IF(SUM($T$48:BT48)=3,0,IF(AND(BQ48=1,BR48=0,BT48=0),1,IF(AND(BQ49=1,BR49=0,BT49=0),1,0))))</f>
        <v>0</v>
      </c>
      <c r="BV49" s="483">
        <f>IF(SUM($T$48:BV48)=0,0,IF(SUM($T$48:BU48)=3,0,IF(AND(BR48=1,BT48=0,BU48=0),1,IF(AND(BR49=1,BT49=0,BU49=0),1,0))))</f>
        <v>0</v>
      </c>
      <c r="BW49" s="483">
        <f>IF(SUM($T$48:BW48)=0,0,IF(SUM($T$48:BV48)=3,0,IF(AND(BT48=1,BU48=0,BV48=0),1,IF(AND(BT49=1,BU49=0,BV49=0),1,0))))</f>
        <v>0</v>
      </c>
      <c r="BX49" s="483">
        <f>IF(SUM($T$48:BX48)=0,0,IF(SUM($T$48:BW48)=3,0,IF(AND(BU48=1,BV48=0,BW48=0),1,IF(AND(BU49=1,BV49=0,BW49=0),1,0))))</f>
        <v>0</v>
      </c>
      <c r="BY49" s="483">
        <f>IF(SUM($T$48:BY48)=0,0,IF(SUM($T$48:BX48)=3,0,IF(AND(BV48=1,BW48=0,BX48=0),1,IF(AND(BV49=1,BW49=0,BX49=0),1,0))))</f>
        <v>0</v>
      </c>
      <c r="BZ49" s="483">
        <f>IF(SUM($T$48:BZ48)=0,0,IF(SUM($T$48:BY48)=3,0,IF(AND(BW48=1,BX48=0,BY48=0),1,IF(AND(BW49=1,BX49=0,BY49=0),1,0))))</f>
        <v>0</v>
      </c>
      <c r="CA49" s="483">
        <f>IF(SUM($T$48:CA48)=0,0,IF(SUM($T$48:BZ48)=3,0,IF(AND(BX48=1,BY48=0,BZ48=0),1,IF(AND(BX49=1,BY49=0,BZ49=0),1,0))))</f>
        <v>0</v>
      </c>
      <c r="CB49" s="483">
        <f>IF(SUM($T$48:CB48)=0,0,IF(SUM($T$48:CA48)=3,0,IF(AND(BY48=1,BZ48=0,CA48=0),1,IF(AND(BY49=1,BZ49=0,CA49=0),1,0))))</f>
        <v>0</v>
      </c>
      <c r="CC49" s="483">
        <f>IF(SUM($T$48:CC48)=0,0,IF(SUM($T$48:CB48)=3,0,IF(AND(BZ48=1,CA48=0,CB48=0),1,IF(AND(BZ49=1,CA49=0,CB49=0),1,0))))</f>
        <v>0</v>
      </c>
      <c r="CD49" s="483">
        <f>IF(SUM($T$48:CD48)=0,0,IF(SUM($T$48:CC48)=3,0,IF(AND(CA48=1,CB48=0,CC48=0),1,IF(AND(CA49=1,CB49=0,CC49=0),1,0))))</f>
        <v>0</v>
      </c>
      <c r="CE49" s="483">
        <f>IF(SUM($T$48:CE48)=0,0,IF(SUM($T$48:CD48)=3,0,IF(AND(CB48=1,CC48=0,CD48=0),1,IF(AND(CB49=1,CC49=0,CD49=0),1,0))))</f>
        <v>0</v>
      </c>
      <c r="CF49" s="202"/>
      <c r="CG49" s="483">
        <f>IF(SUM($T$48:CG48)=0,0,IF(SUM($T$48:CF48)=3,0,IF(AND(CC48=1,CD48=0,CE48=0),1,IF(AND(CC49=1,CD49=0,CE49=0),1,0))))</f>
        <v>0</v>
      </c>
      <c r="CH49" s="483">
        <f>IF(SUM($T$48:CH48)=0,0,IF(SUM($T$48:CG48)=3,0,IF(AND(CD48=1,CE48=0,CG48=0),1,IF(AND(CD49=1,CE49=0,CG49=0),1,0))))</f>
        <v>0</v>
      </c>
      <c r="CI49" s="483">
        <f>IF(SUM($T$48:CI48)=0,0,IF(SUM($T$48:CH48)=3,0,IF(AND(CE48=1,CG48=0,CH48=0),1,IF(AND(CE49=1,CG49=0,CH49=0),1,0))))</f>
        <v>0</v>
      </c>
      <c r="CJ49" s="483">
        <f>IF(SUM($T$48:CJ48)=0,0,IF(SUM($T$48:CI48)=3,0,IF(AND(CG48=1,CH48=0,CI48=0),1,IF(AND(CG49=1,CH49=0,CI49=0),1,0))))</f>
        <v>0</v>
      </c>
      <c r="CK49" s="483">
        <f>IF(SUM($T$48:CK48)=0,0,IF(SUM($T$48:CJ48)=3,0,IF(AND(CH48=1,CI48=0,CJ48=0),1,IF(AND(CH49=1,CI49=0,CJ49=0),1,0))))</f>
        <v>0</v>
      </c>
      <c r="CL49" s="483">
        <f>IF(SUM($T$48:CL48)=0,0,IF(SUM($T$48:CK48)=3,0,IF(AND(CI48=1,CJ48=0,CK48=0),1,IF(AND(CI49=1,CJ49=0,CK49=0),1,0))))</f>
        <v>0</v>
      </c>
      <c r="CM49" s="483">
        <f>IF(SUM($T$48:CM48)=0,0,IF(SUM($T$48:CL48)=3,0,IF(AND(CJ48=1,CK48=0,CL48=0),1,IF(AND(CJ49=1,CK49=0,CL49=0),1,0))))</f>
        <v>0</v>
      </c>
      <c r="CN49" s="483">
        <f>IF(SUM($T$48:CN48)=0,0,IF(SUM($T$48:CM48)=3,0,IF(AND(CK48=1,CL48=0,CM48=0),1,IF(AND(CK49=1,CL49=0,CM49=0),1,0))))</f>
        <v>0</v>
      </c>
      <c r="CO49" s="483">
        <f>IF(SUM($T$48:CO48)=0,0,IF(SUM($T$48:CN48)=3,0,IF(AND(CL48=1,CM48=0,CN48=0),1,IF(AND(CL49=1,CM49=0,CN49=0),1,0))))</f>
        <v>0</v>
      </c>
      <c r="CP49" s="483">
        <f>IF(SUM($T$48:CP48)=0,0,IF(SUM($T$48:CO48)=3,0,IF(AND(CM48=1,CN48=0,CO48=0),1,IF(AND(CM49=1,CN49=0,CO49=0),1,0))))</f>
        <v>0</v>
      </c>
      <c r="CQ49" s="483">
        <f>IF(SUM($T$48:CQ48)=0,0,IF(SUM($T$48:CP48)=3,0,IF(AND(CN48=1,CO48=0,CP48=0),1,IF(AND(CN49=1,CO49=0,CP49=0),1,0))))</f>
        <v>0</v>
      </c>
      <c r="CR49" s="483">
        <f>IF(SUM($T$48:CR48)=0,0,IF(SUM($T$48:CQ48)=3,0,IF(AND(CO48=1,CP48=0,CQ48=0),1,IF(AND(CO49=1,CP49=0,CQ49=0),1,0))))</f>
        <v>0</v>
      </c>
      <c r="CS49" s="483"/>
      <c r="CT49" s="483">
        <f>IF(SUM($T$48:CT48)=0,0,IF(SUM($T$48:CS48)=3,0,IF(AND(CP48=1,CQ48=0,CR48=0),1,IF(AND(CP49=1,CQ49=0,CR49=0),1,0))))</f>
        <v>0</v>
      </c>
      <c r="CU49" s="483">
        <f>IF(SUM($T$48:CU48)=0,0,IF(SUM($T$48:CT48)=3,0,IF(AND(CQ48=1,CR48=0,CT48=0),1,IF(AND(CQ49=1,CR49=0,CT49=0),1,0))))</f>
        <v>0</v>
      </c>
      <c r="CV49" s="483">
        <f>IF(SUM($T$48:CV48)=0,0,IF(SUM($T$48:CU48)=3,0,IF(AND(CR48=1,CT48=0,CU48=0),1,IF(AND(CR49=1,CT49=0,CU49=0),1,0))))</f>
        <v>0</v>
      </c>
      <c r="CW49" s="483">
        <f>IF(SUM($T$48:CW48)=0,0,IF(SUM($T$48:CV48)=3,0,IF(AND(CT48=1,CU48=0,CV48=0),1,IF(AND(CT49=1,CU49=0,CV49=0),1,0))))</f>
        <v>0</v>
      </c>
      <c r="CX49" s="483">
        <f>IF(SUM($T$48:CX48)=0,0,IF(SUM($T$48:CW48)=3,0,IF(AND(CU48=1,CV48=0,CW48=0),1,IF(AND(CU49=1,CV49=0,CW49=0),1,0))))</f>
        <v>0</v>
      </c>
      <c r="CY49" s="483">
        <f>IF(SUM($T$48:CY48)=0,0,IF(SUM($T$48:CX48)=3,0,IF(AND(CV48=1,CW48=0,CX48=0),1,IF(AND(CV49=1,CW49=0,CX49=0),1,0))))</f>
        <v>0</v>
      </c>
      <c r="CZ49" s="483">
        <f>IF(SUM($T$48:CZ48)=0,0,IF(SUM($T$48:CY48)=3,0,IF(AND(CW48=1,CX48=0,CY48=0),1,IF(AND(CW49=1,CX49=0,CY49=0),1,0))))</f>
        <v>0</v>
      </c>
      <c r="DA49" s="483">
        <f>IF(SUM($T$48:DA48)=0,0,IF(SUM($T$48:CZ48)=3,0,IF(AND(CX48=1,CY48=0,CZ48=0),1,IF(AND(CX49=1,CY49=0,CZ49=0),1,0))))</f>
        <v>0</v>
      </c>
      <c r="DB49" s="483">
        <f>IF(SUM($T$48:DB48)=0,0,IF(SUM($T$48:DA48)=3,0,IF(AND(CY48=1,CZ48=0,DA48=0),1,IF(AND(CY49=1,CZ49=0,DA49=0),1,0))))</f>
        <v>0</v>
      </c>
      <c r="DC49" s="483">
        <f>IF(SUM($T$48:DC48)=0,0,IF(SUM($T$48:DB48)=3,0,IF(AND(CZ48=1,DA48=0,DB48=0),1,IF(AND(CZ49=1,DA49=0,DB49=0),1,0))))</f>
        <v>0</v>
      </c>
      <c r="DD49" s="483">
        <f>IF(SUM($T$48:DD48)=0,0,IF(SUM($T$48:DC48)=3,0,IF(AND(DA48=1,DB48=0,DC48=0),1,IF(AND(DA49=1,DB49=0,DC49=0),1,0))))</f>
        <v>0</v>
      </c>
      <c r="DE49" s="483">
        <f>IF(SUM($T$48:DE48)=0,0,IF(SUM($T$48:DD48)=3,0,IF(AND(DB48=1,DC48=0,DD48=0),1,IF(AND(DB49=1,DC49=0,DD49=0),1,0))))</f>
        <v>0</v>
      </c>
      <c r="DF49" s="202"/>
      <c r="DG49" s="483">
        <f>IF(SUM($T$48:DG48)=0,0,IF(SUM($T$48:DF48)=3,0,IF(AND(DC48=1,DD48=0,DE48=0),1,IF(AND(DC49=1,DD49=0,DE49=0),1,0))))</f>
        <v>0</v>
      </c>
      <c r="DH49" s="483">
        <f>IF(SUM($T$48:DH48)=0,0,IF(SUM($T$48:DG48)=3,0,IF(AND(DD48=1,DE48=0,DG48=0),1,IF(AND(DD49=1,DE49=0,DG49=0),1,0))))</f>
        <v>0</v>
      </c>
      <c r="DI49" s="483">
        <f>IF(SUM($T$48:DI48)=0,0,IF(SUM($T$48:DH48)=3,0,IF(AND(DE48=1,DG48=0,DH48=0),1,IF(AND(DE49=1,DG49=0,DH49=0),1,0))))</f>
        <v>0</v>
      </c>
      <c r="DJ49" s="483">
        <f>IF(SUM($T$48:DJ48)=0,0,IF(SUM($T$48:DI48)=3,0,IF(AND(DG48=1,DH48=0,DI48=0),1,IF(AND(DG49=1,DH49=0,DI49=0),1,0))))</f>
        <v>0</v>
      </c>
      <c r="DK49" s="483">
        <f>IF(SUM($T$48:DK48)=0,0,IF(SUM($T$48:DJ48)=3,0,IF(AND(DH48=1,DI48=0,DJ48=0),1,IF(AND(DH49=1,DI49=0,DJ49=0),1,0))))</f>
        <v>0</v>
      </c>
      <c r="DL49" s="483">
        <f>IF(SUM($T$48:DL48)=0,0,IF(SUM($T$48:DK48)=3,0,IF(AND(DI48=1,DJ48=0,DK48=0),1,IF(AND(DI49=1,DJ49=0,DK49=0),1,0))))</f>
        <v>0</v>
      </c>
      <c r="DM49" s="483">
        <f>IF(SUM($T$48:DM48)=0,0,IF(SUM($T$48:DL48)=3,0,IF(AND(DJ48=1,DK48=0,DL48=0),1,IF(AND(DJ49=1,DK49=0,DL49=0),1,0))))</f>
        <v>0</v>
      </c>
      <c r="DN49" s="483">
        <f>IF(SUM($T$48:DN48)=0,0,IF(SUM($T$48:DM48)=3,0,IF(AND(DK48=1,DL48=0,DM48=0),1,IF(AND(DK49=1,DL49=0,DM49=0),1,0))))</f>
        <v>0</v>
      </c>
      <c r="DO49" s="483">
        <f>IF(SUM($T$48:DO48)=0,0,IF(SUM($T$48:DN48)=3,0,IF(AND(DL48=1,DM48=0,DN48=0),1,IF(AND(DL49=1,DM49=0,DN49=0),1,0))))</f>
        <v>0</v>
      </c>
      <c r="DP49" s="483">
        <f>IF(SUM($T$48:DP48)=0,0,IF(SUM($T$48:DO48)=3,0,IF(AND(DM48=1,DN48=0,DO48=0),1,IF(AND(DM49=1,DN49=0,DO49=0),1,0))))</f>
        <v>0</v>
      </c>
      <c r="DQ49" s="483">
        <f>IF(SUM($T$48:DQ48)=0,0,IF(SUM($T$48:DP48)=3,0,IF(AND(DN48=1,DO48=0,DP48=0),1,IF(AND(DN49=1,DO49=0,DP49=0),1,0))))</f>
        <v>0</v>
      </c>
      <c r="DR49" s="483">
        <f>IF(SUM($T$48:DR48)=0,0,IF(SUM($T$48:DQ48)=3,0,IF(AND(DO48=1,DP48=0,DQ48=0),1,IF(AND(DO49=1,DP49=0,DQ49=0),1,0))))</f>
        <v>0</v>
      </c>
      <c r="DS49" s="202"/>
      <c r="DT49" s="483">
        <f>IF(SUM($T$48:DT48)=0,0,IF(SUM($T$48:DS48)=3,0,IF(AND(DP48=1,DQ48=0,DR48=0),1,IF(AND(DP49=1,DQ49=0,DR49=0),1,0))))</f>
        <v>0</v>
      </c>
      <c r="DU49" s="483">
        <f>IF(SUM($T$48:DU48)=0,0,IF(SUM($T$48:DT48)=3,0,IF(AND(DQ48=1,DR48=0,DT48=0),1,IF(AND(DQ49=1,DR49=0,DT49=0),1,0))))</f>
        <v>0</v>
      </c>
      <c r="DV49" s="483">
        <f>IF(SUM($T$48:DV48)=0,0,IF(SUM($T$48:DU48)=3,0,IF(AND(DR48=1,DT48=0,DU48=0),1,IF(AND(DR49=1,DT49=0,DU49=0),1,0))))</f>
        <v>0</v>
      </c>
      <c r="DW49" s="483">
        <f>IF(SUM($T$48:DW48)=0,0,IF(SUM($T$48:DV48)=3,0,IF(AND(DT48=1,DU48=0,DV48=0),1,IF(AND(DT49=1,DU49=0,DV49=0),1,0))))</f>
        <v>0</v>
      </c>
      <c r="DX49" s="483">
        <f>IF(SUM($T$48:DX48)=0,0,IF(SUM($T$48:DW48)=3,0,IF(AND(DU48=1,DV48=0,DW48=0),1,IF(AND(DU49=1,DV49=0,DW49=0),1,0))))</f>
        <v>0</v>
      </c>
      <c r="DY49" s="483">
        <f>IF(SUM($T$48:DY48)=0,0,IF(SUM($T$48:DX48)=3,0,IF(AND(DV48=1,DW48=0,DX48=0),1,IF(AND(DV49=1,DW49=0,DX49=0),1,0))))</f>
        <v>0</v>
      </c>
      <c r="DZ49" s="483">
        <f>IF(SUM($T$48:DZ48)=0,0,IF(SUM($T$48:DY48)=3,0,IF(AND(DW48=1,DX48=0,DY48=0),1,IF(AND(DW49=1,DX49=0,DY49=0),1,0))))</f>
        <v>0</v>
      </c>
      <c r="EA49" s="483">
        <f>IF(SUM($T$48:EA48)=0,0,IF(SUM($T$48:DZ48)=3,0,IF(AND(DX48=1,DY48=0,DZ48=0),1,IF(AND(DX49=1,DY49=0,DZ49=0),1,0))))</f>
        <v>0</v>
      </c>
      <c r="EB49" s="483">
        <f>IF(SUM($T$48:EB48)=0,0,IF(SUM($T$48:EA48)=3,0,IF(AND(DY48=1,DZ48=0,EA48=0),1,IF(AND(DY49=1,DZ49=0,EA49=0),1,0))))</f>
        <v>0</v>
      </c>
      <c r="EC49" s="483">
        <f>IF(SUM($T$48:EC48)=0,0,IF(SUM($T$48:EB48)=3,0,IF(AND(DZ48=1,EA48=0,EB48=0),1,IF(AND(DZ49=1,EA49=0,EB49=0),1,0))))</f>
        <v>0</v>
      </c>
      <c r="ED49" s="483">
        <f>IF(SUM($T$48:ED48)=0,0,IF(SUM($T$48:EC48)=3,0,IF(AND(EA48=1,EB48=0,EC48=0),1,IF(AND(EA49=1,EB49=0,EC49=0),1,0))))</f>
        <v>0</v>
      </c>
      <c r="EE49" s="483">
        <f>IF(SUM($T$48:EE48)=0,0,IF(SUM($T$48:ED48)=3,0,IF(AND(EB48=1,EC48=0,ED48=0),1,IF(AND(EB49=1,EC49=0,ED49=0),1,0))))</f>
        <v>0</v>
      </c>
      <c r="EF49" s="202"/>
      <c r="EG49" s="483">
        <f>IF(SUM($T$48:EG48)=0,0,IF(SUM($T$48:EF48)=3,0,IF(AND(EC48=1,ED48=0,EE48=0),1,IF(AND(EC49=1,ED49=0,EE49=0),1,0))))</f>
        <v>0</v>
      </c>
      <c r="EH49" s="483">
        <f>IF(SUM($T$48:EH48)=0,0,IF(SUM($T$48:EG48)=3,0,IF(AND(ED48=1,EE48=0,EG48=0),1,IF(AND(ED49=1,EE49=0,EG49=0),1,0))))</f>
        <v>0</v>
      </c>
      <c r="EI49" s="483">
        <f>IF(SUM($T$48:EI48)=0,0,IF(SUM($T$48:EH48)=3,0,IF(AND(EE48=1,EG48=0,EH48=0),1,IF(AND(EE49=1,EG49=0,EH49=0),1,0))))</f>
        <v>0</v>
      </c>
      <c r="EJ49" s="483">
        <f>IF(SUM($T$48:EJ48)=0,0,IF(SUM($T$48:EI48)=3,0,IF(AND(EG48=1,EH48=0,EI48=0),1,IF(AND(EG49=1,EH49=0,EI49=0),1,0))))</f>
        <v>0</v>
      </c>
      <c r="EK49" s="483">
        <f>IF(SUM($T$48:EK48)=0,0,IF(SUM($T$48:EJ48)=3,0,IF(AND(EH48=1,EI48=0,EJ48=0),1,IF(AND(EH49=1,EI49=0,EJ49=0),1,0))))</f>
        <v>0</v>
      </c>
      <c r="EL49" s="483">
        <f>IF(SUM($T$48:EL48)=0,0,IF(SUM($T$48:EK48)=3,0,IF(AND(EI48=1,EJ48=0,EK48=0),1,IF(AND(EI49=1,EJ49=0,EK49=0),1,0))))</f>
        <v>0</v>
      </c>
      <c r="EM49" s="483">
        <f>IF(SUM($T$48:EM48)=0,0,IF(SUM($T$48:EL48)=3,0,IF(AND(EJ48=1,EK48=0,EL48=0),1,IF(AND(EJ49=1,EK49=0,EL49=0),1,0))))</f>
        <v>0</v>
      </c>
      <c r="EN49" s="483">
        <f>IF(SUM($T$48:EN48)=0,0,IF(SUM($T$48:EM48)=3,0,IF(AND(EK48=1,EL48=0,EM48=0),1,IF(AND(EK49=1,EL49=0,EM49=0),1,0))))</f>
        <v>0</v>
      </c>
      <c r="EO49" s="483">
        <f>IF(SUM($T$48:EO48)=0,0,IF(SUM($T$48:EN48)=3,0,IF(AND(EL48=1,EM48=0,EN48=0),1,IF(AND(EL49=1,EM49=0,EN49=0),1,0))))</f>
        <v>0</v>
      </c>
      <c r="EP49" s="483">
        <f>IF(SUM($T$48:EP48)=0,0,IF(SUM($T$48:EO48)=3,0,IF(AND(EM48=1,EN48=0,EO48=0),1,IF(AND(EM49=1,EN49=0,EO49=0),1,0))))</f>
        <v>0</v>
      </c>
      <c r="EQ49" s="483">
        <f>IF(SUM($T$48:EQ48)=0,0,IF(SUM($T$48:EP48)=3,0,IF(AND(EN48=1,EO48=0,EP48=0),1,IF(AND(EN49=1,EO49=0,EP49=0),1,0))))</f>
        <v>0</v>
      </c>
      <c r="ER49" s="483">
        <f>IF(SUM($T$48:ER48)=0,0,IF(SUM($T$48:EQ48)=3,0,IF(AND(EO48=1,EP48=0,EQ48=0),1,IF(AND(EO49=1,EP49=0,EQ49=0),1,0))))</f>
        <v>0</v>
      </c>
      <c r="ES49" s="202"/>
      <c r="ET49" s="483">
        <f>IF(SUM($T$48:ET48)=0,0,IF(SUM($T$48:ES48)=3,0,IF(AND(EP48=1,EQ48=0,ER48=0),1,IF(AND(EP49=1,EQ49=0,ER49=0),1,0))))</f>
        <v>0</v>
      </c>
      <c r="EU49" s="483">
        <f>IF(SUM($T$48:EU48)=0,0,IF(SUM($T$48:ET48)=3,0,IF(AND(EQ48=1,ER48=0,ET48=0),1,IF(AND(EQ49=1,ER49=0,ET49=0),1,0))))</f>
        <v>0</v>
      </c>
      <c r="EV49" s="483">
        <f>IF(SUM($T$48:EV48)=0,0,IF(SUM($T$48:EU48)=3,0,IF(AND(ER48=1,ET48=0,EU48=0),1,IF(AND(ER49=1,ET49=0,EU49=0),1,0))))</f>
        <v>0</v>
      </c>
      <c r="EW49" s="483">
        <f>IF(SUM($T$48:EW48)=0,0,IF(SUM($T$48:EV48)=3,0,IF(AND(ET48=1,EU48=0,EV48=0),1,IF(AND(ET49=1,EU49=0,EV49=0),1,0))))</f>
        <v>0</v>
      </c>
      <c r="EX49" s="483">
        <f>IF(SUM($T$48:EX48)=0,0,IF(SUM($T$48:EW48)=3,0,IF(AND(EU48=1,EV48=0,EW48=0),1,IF(AND(EU49=1,EV49=0,EW49=0),1,0))))</f>
        <v>0</v>
      </c>
      <c r="EY49" s="483">
        <f>IF(SUM($T$48:EY48)=0,0,IF(SUM($T$48:EX48)=3,0,IF(AND(EV48=1,EW48=0,EX48=0),1,IF(AND(EV49=1,EW49=0,EX49=0),1,0))))</f>
        <v>0</v>
      </c>
      <c r="EZ49" s="483">
        <f>IF(SUM($T$48:EZ48)=0,0,IF(SUM($T$48:EY48)=3,0,IF(AND(EW48=1,EX48=0,EY48=0),1,IF(AND(EW49=1,EX49=0,EY49=0),1,0))))</f>
        <v>0</v>
      </c>
      <c r="FA49" s="483">
        <f>IF(SUM($T$48:FA48)=0,0,IF(SUM($T$48:EZ48)=3,0,IF(AND(EX48=1,EY48=0,EZ48=0),1,IF(AND(EX49=1,EY49=0,EZ49=0),1,0))))</f>
        <v>0</v>
      </c>
      <c r="FB49" s="483">
        <f>IF(SUM($T$48:FB48)=0,0,IF(SUM($T$48:FA48)=3,0,IF(AND(EY48=1,EZ48=0,FA48=0),1,IF(AND(EY49=1,EZ49=0,FA49=0),1,0))))</f>
        <v>0</v>
      </c>
      <c r="FC49" s="483">
        <f>IF(SUM($T$48:FC48)=0,0,IF(SUM($T$48:FB48)=3,0,IF(AND(EZ48=1,FA48=0,FB48=0),1,IF(AND(EZ49=1,FA49=0,FB49=0),1,0))))</f>
        <v>0</v>
      </c>
      <c r="FD49" s="483">
        <f>IF(SUM($T$48:FD48)=0,0,IF(SUM($T$48:FC48)=3,0,IF(AND(FA48=1,FB48=0,FC48=0),1,IF(AND(FA49=1,FB49=0,FC49=0),1,0))))</f>
        <v>0</v>
      </c>
      <c r="FE49" s="483">
        <f>IF(SUM($T$48:FE48)=0,0,IF(SUM($T$48:FD48)=3,0,IF(AND(FB48=1,FC48=0,FD48=0),1,IF(AND(FB49=1,FC49=0,FD49=0),1,0))))</f>
        <v>0</v>
      </c>
      <c r="FF49" s="202"/>
      <c r="FG49" s="483">
        <f>IF(SUM($T$48:FG48)=0,0,IF(SUM($T$48:FF48)=3,0,IF(AND(FC48=1,FD48=0,FE48=0),1,IF(AND(FC49=1,FD49=0,FE49=0),1,0))))</f>
        <v>0</v>
      </c>
      <c r="FH49" s="483">
        <f>IF(SUM($T$48:FH48)=0,0,IF(SUM($T$48:FG48)=3,0,IF(AND(FD48=1,FE48=0,FG48=0),1,IF(AND(FD49=1,FE49=0,FG49=0),1,0))))</f>
        <v>0</v>
      </c>
      <c r="FI49" s="483">
        <f>IF(SUM($T$48:FI48)=0,0,IF(SUM($T$48:FH48)=3,0,IF(AND(FE48=1,FG48=0,FH48=0),1,IF(AND(FE49=1,FG49=0,FH49=0),1,0))))</f>
        <v>0</v>
      </c>
      <c r="FJ49" s="483">
        <f>IF(SUM($T$48:FJ48)=0,0,IF(SUM($T$48:FI48)=3,0,IF(AND(FG48=1,FH48=0,FI48=0),1,IF(AND(FG49=1,FH49=0,FI49=0),1,0))))</f>
        <v>0</v>
      </c>
      <c r="FK49" s="483">
        <f>IF(SUM($T$48:FK48)=0,0,IF(SUM($T$48:FJ48)=3,0,IF(AND(FH48=1,FI48=0,FJ48=0),1,IF(AND(FH49=1,FI49=0,FJ49=0),1,0))))</f>
        <v>0</v>
      </c>
      <c r="FL49" s="483">
        <f>IF(SUM($T$48:FL48)=0,0,IF(SUM($T$48:FK48)=3,0,IF(AND(FI48=1,FJ48=0,FK48=0),1,IF(AND(FI49=1,FJ49=0,FK49=0),1,0))))</f>
        <v>0</v>
      </c>
      <c r="FM49" s="483">
        <f>IF(SUM($T$48:FM48)=0,0,IF(SUM($T$48:FL48)=3,0,IF(AND(FJ48=1,FK48=0,FL48=0),1,IF(AND(FJ49=1,FK49=0,FL49=0),1,0))))</f>
        <v>0</v>
      </c>
      <c r="FN49" s="483">
        <f>IF(SUM($T$48:FN48)=0,0,IF(SUM($T$48:FM48)=3,0,IF(AND(FK48=1,FL48=0,FM48=0),1,IF(AND(FK49=1,FL49=0,FM49=0),1,0))))</f>
        <v>0</v>
      </c>
      <c r="FO49" s="483">
        <f>IF(SUM($T$48:FO48)=0,0,IF(SUM($T$48:FN48)=3,0,IF(AND(FL48=1,FM48=0,FN48=0),1,IF(AND(FL49=1,FM49=0,FN49=0),1,0))))</f>
        <v>0</v>
      </c>
      <c r="FP49" s="483">
        <f>IF(SUM($T$48:FP48)=0,0,IF(SUM($T$48:FO48)=3,0,IF(AND(FM48=1,FN48=0,FO48=0),1,IF(AND(FM49=1,FN49=0,FO49=0),1,0))))</f>
        <v>0</v>
      </c>
      <c r="FQ49" s="483">
        <f>IF(SUM($T$48:FQ48)=0,0,IF(SUM($T$48:FP48)=3,0,IF(AND(FN48=1,FO48=0,FP48=0),1,IF(AND(FN49=1,FO49=0,FP49=0),1,0))))</f>
        <v>0</v>
      </c>
      <c r="FR49" s="483">
        <f>IF(SUM($T$48:FR48)=0,0,IF(SUM($T$48:FQ48)=3,0,IF(AND(FO48=1,FP48=0,FQ48=0),1,IF(AND(FO49=1,FP49=0,FQ49=0),1,0))))</f>
        <v>0</v>
      </c>
      <c r="FS49" s="202"/>
      <c r="FT49" s="483">
        <f>IF(SUM($T$48:FT48)=0,0,IF(SUM($T$48:FS48)=3,0,IF(AND(FP48=1,FQ48=0,FR48=0),1,IF(AND(FP49=1,FQ49=0,FR49=0),1,0))))</f>
        <v>0</v>
      </c>
      <c r="FU49" s="483">
        <f>IF(SUM($T$48:FU48)=0,0,IF(SUM($T$48:FT48)=3,0,IF(AND(FQ48=1,FR48=0,FT48=0),1,IF(AND(FQ49=1,FR49=0,FT49=0),1,0))))</f>
        <v>0</v>
      </c>
      <c r="FV49" s="483">
        <f>IF(SUM($T$48:FV48)=0,0,IF(SUM($T$48:FU48)=3,0,IF(AND(FR48=1,FT48=0,FU48=0),1,IF(AND(FR49=1,FT49=0,FU49=0),1,0))))</f>
        <v>0</v>
      </c>
      <c r="FW49" s="483">
        <f>IF(SUM($T$48:FW48)=0,0,IF(SUM($T$48:FV48)=3,0,IF(AND(FT48=1,FU48=0,FV48=0),1,IF(AND(FT49=1,FU49=0,FV49=0),1,0))))</f>
        <v>0</v>
      </c>
      <c r="FX49" s="483">
        <f>IF(SUM($T$48:FX48)=0,0,IF(SUM($T$48:FW48)=3,0,IF(AND(FU48=1,FV48=0,FW48=0),1,IF(AND(FU49=1,FV49=0,FW49=0),1,0))))</f>
        <v>0</v>
      </c>
      <c r="FY49" s="483">
        <f>IF(SUM($T$48:FY48)=0,0,IF(SUM($T$48:FX48)=3,0,IF(AND(FV48=1,FW48=0,FX48=0),1,IF(AND(FV49=1,FW49=0,FX49=0),1,0))))</f>
        <v>0</v>
      </c>
      <c r="FZ49" s="483">
        <f>IF(SUM($T$48:FZ48)=0,0,IF(SUM($T$48:FY48)=3,0,IF(AND(FW48=1,FX48=0,FY48=0),1,IF(AND(FW49=1,FX49=0,FY49=0),1,0))))</f>
        <v>0</v>
      </c>
      <c r="GA49" s="483">
        <f>IF(SUM($T$48:GA48)=0,0,IF(SUM($T$48:FZ48)=3,0,IF(AND(FX48=1,FY48=0,FZ48=0),1,IF(AND(FX49=1,FY49=0,FZ49=0),1,0))))</f>
        <v>0</v>
      </c>
      <c r="GB49" s="483">
        <f>IF(SUM($T$48:GB48)=0,0,IF(SUM($T$48:GA48)=3,0,IF(AND(FY48=1,FZ48=0,GA48=0),1,IF(AND(FY49=1,FZ49=0,GA49=0),1,0))))</f>
        <v>0</v>
      </c>
      <c r="GC49" s="483">
        <f>IF(SUM($T$48:GC48)=0,0,IF(SUM($T$48:GB48)=3,0,IF(AND(FZ48=1,GA48=0,GB48=0),1,IF(AND(FZ49=1,GA49=0,GB49=0),1,0))))</f>
        <v>0</v>
      </c>
      <c r="GD49" s="483">
        <f>IF(SUM($T$48:GD48)=0,0,IF(SUM($T$48:GC48)=3,0,IF(AND(GA48=1,GB48=0,GC48=0),1,IF(AND(GA49=1,GB49=0,GC49=0),1,0))))</f>
        <v>0</v>
      </c>
      <c r="GE49" s="483">
        <f>IF(SUM($T$48:GE48)=0,0,IF(SUM($T$48:GD48)=3,0,IF(AND(GB48=1,GC48=0,GD48=0),1,IF(AND(GB49=1,GC49=0,GD49=0),1,0))))</f>
        <v>0</v>
      </c>
      <c r="GF49" s="202"/>
      <c r="GG49" s="483">
        <f>IF(SUM($T$48:GG48)=0,0,IF(SUM($T$48:GF48)=3,0,IF(AND(GC48=1,GD48=0,GE48=0),1,IF(AND(GC49=1,GD49=0,GE49=0),1,0))))</f>
        <v>0</v>
      </c>
      <c r="GH49" s="483">
        <f>IF(SUM($T$48:GH48)=0,0,IF(SUM($T$48:GG48)=3,0,IF(AND(GD48=1,GE48=0,GG48=0),1,IF(AND(GD49=1,GE49=0,GG49=0),1,0))))</f>
        <v>0</v>
      </c>
      <c r="GI49" s="483">
        <f>IF(SUM($T$48:GI48)=0,0,IF(SUM($T$48:GH48)=3,0,IF(AND(GE48=1,GG48=0,GH48=0),1,IF(AND(GE49=1,GG49=0,GH49=0),1,0))))</f>
        <v>0</v>
      </c>
      <c r="GJ49" s="483">
        <f>IF(SUM($T$48:GJ48)=0,0,IF(SUM($T$48:GI48)=3,0,IF(AND(GG48=1,GH48=0,GI48=0),1,IF(AND(GG49=1,GH49=0,GI49=0),1,0))))</f>
        <v>0</v>
      </c>
      <c r="GK49" s="483">
        <f>IF(SUM($T$48:GK48)=0,0,IF(SUM($T$48:GJ48)=3,0,IF(AND(GH48=1,GI48=0,GJ48=0),1,IF(AND(GH49=1,GI49=0,GJ49=0),1,0))))</f>
        <v>0</v>
      </c>
      <c r="GL49" s="483">
        <f>IF(SUM($T$48:GL48)=0,0,IF(SUM($T$48:GK48)=3,0,IF(AND(GI48=1,GJ48=0,GK48=0),1,IF(AND(GI49=1,GJ49=0,GK49=0),1,0))))</f>
        <v>0</v>
      </c>
      <c r="GM49" s="483">
        <f>IF(SUM($T$48:GM48)=0,0,IF(SUM($T$48:GL48)=3,0,IF(AND(GJ48=1,GK48=0,GL48=0),1,IF(AND(GJ49=1,GK49=0,GL49=0),1,0))))</f>
        <v>0</v>
      </c>
      <c r="GN49" s="483">
        <f>IF(SUM($T$48:GN48)=0,0,IF(SUM($T$48:GM48)=3,0,IF(AND(GK48=1,GL48=0,GM48=0),1,IF(AND(GK49=1,GL49=0,GM49=0),1,0))))</f>
        <v>0</v>
      </c>
      <c r="GO49" s="483">
        <f>IF(SUM($T$48:GO48)=0,0,IF(SUM($T$48:GN48)=3,0,IF(AND(GL48=1,GM48=0,GN48=0),1,IF(AND(GL49=1,GM49=0,GN49=0),1,0))))</f>
        <v>0</v>
      </c>
      <c r="GP49" s="483">
        <f>IF(SUM($T$48:GP48)=0,0,IF(SUM($T$48:GO48)=3,0,IF(AND(GM48=1,GN48=0,GO48=0),1,IF(AND(GM49=1,GN49=0,GO49=0),1,0))))</f>
        <v>0</v>
      </c>
      <c r="GQ49" s="483">
        <f>IF(SUM($T$48:GQ48)=0,0,IF(SUM($T$48:GP48)=3,0,IF(AND(GN48=1,GO48=0,GP48=0),1,IF(AND(GN49=1,GO49=0,GP49=0),1,0))))</f>
        <v>0</v>
      </c>
      <c r="GR49" s="483">
        <f>IF(SUM($T$48:GR48)=0,0,IF(SUM($T$48:GQ48)=3,0,IF(AND(GO48=1,GP48=0,GQ48=0),1,IF(AND(GO49=1,GP49=0,GQ49=0),1,0))))</f>
        <v>0</v>
      </c>
      <c r="GS49" s="202"/>
      <c r="GT49" s="483">
        <f>IF(SUM($T$48:GT48)=0,0,IF(SUM($T$48:GS48)=3,0,IF(AND(GP48=1,GQ48=0,GR48=0),1,IF(AND(GP49=1,GQ49=0,GR49=0),1,0))))</f>
        <v>0</v>
      </c>
      <c r="GU49" s="483">
        <f>IF(SUM($T$48:GU48)=0,0,IF(SUM($T$48:GT48)=3,0,IF(AND(GQ48=1,GR48=0,GT48=0),1,IF(AND(GQ49=1,GR49=0,GT49=0),1,0))))</f>
        <v>0</v>
      </c>
      <c r="GV49" s="483">
        <f>IF(SUM($T$48:GV48)=0,0,IF(SUM($T$48:GU48)=3,0,IF(AND(GR48=1,GT48=0,GU48=0),1,IF(AND(GR49=1,GT49=0,GU49=0),1,0))))</f>
        <v>0</v>
      </c>
      <c r="GW49" s="483">
        <f>IF(SUM($T$48:GW48)=0,0,IF(SUM($T$48:GV48)=3,0,IF(AND(GT48=1,GU48=0,GV48=0),1,IF(AND(GT49=1,GU49=0,GV49=0),1,0))))</f>
        <v>0</v>
      </c>
      <c r="GX49" s="483">
        <f>IF(SUM($T$48:GX48)=0,0,IF(SUM($T$48:GW48)=3,0,IF(AND(GU48=1,GV48=0,GW48=0),1,IF(AND(GU49=1,GV49=0,GW49=0),1,0))))</f>
        <v>0</v>
      </c>
      <c r="GY49" s="483">
        <f>IF(SUM($T$48:GY48)=0,0,IF(SUM($T$48:GX48)=3,0,IF(AND(GV48=1,GW48=0,GX48=0),1,IF(AND(GV49=1,GW49=0,GX49=0),1,0))))</f>
        <v>0</v>
      </c>
      <c r="GZ49" s="483">
        <f>IF(SUM($T$48:GZ48)=0,0,IF(SUM($T$48:GY48)=3,0,IF(AND(GW48=1,GX48=0,GY48=0),1,IF(AND(GW49=1,GX49=0,GY49=0),1,0))))</f>
        <v>0</v>
      </c>
      <c r="HA49" s="483">
        <f>IF(SUM($T$48:HA48)=0,0,IF(SUM($T$48:GZ48)=3,0,IF(AND(GX48=1,GY48=0,GZ48=0),1,IF(AND(GX49=1,GY49=0,GZ49=0),1,0))))</f>
        <v>0</v>
      </c>
      <c r="HB49" s="483">
        <f>IF(SUM($T$48:HB48)=0,0,IF(SUM($T$48:HA48)=3,0,IF(AND(GY48=1,GZ48=0,HA48=0),1,IF(AND(GY49=1,GZ49=0,HA49=0),1,0))))</f>
        <v>0</v>
      </c>
      <c r="HC49" s="483">
        <f>IF(SUM($T$48:HC48)=0,0,IF(SUM($T$48:HB48)=3,0,IF(AND(GZ48=1,HA48=0,HB48=0),1,IF(AND(GZ49=1,HA49=0,HB49=0),1,0))))</f>
        <v>0</v>
      </c>
      <c r="HD49" s="483">
        <f>IF(SUM($T$48:HD48)=0,0,IF(SUM($T$48:HC48)=3,0,IF(AND(HA48=1,HB48=0,HC48=0),1,IF(AND(HA49=1,HB49=0,HC49=0),1,0))))</f>
        <v>0</v>
      </c>
      <c r="HE49" s="483">
        <f>IF(SUM($T$48:HE48)=0,0,IF(SUM($T$48:HD48)=3,0,IF(AND(HB48=1,HC48=0,HD48=0),1,IF(AND(HB49=1,HC49=0,HD49=0),1,0))))</f>
        <v>0</v>
      </c>
      <c r="HF49" s="202"/>
      <c r="HG49" s="483">
        <f>IF(SUM($T$48:HG48)=0,0,IF(SUM($T$48:HF48)=3,0,IF(AND(HC48=1,HD48=0,HE48=0),1,IF(AND(HC49=1,HD49=0,HE49=0),1,0))))</f>
        <v>0</v>
      </c>
      <c r="HH49" s="483">
        <f>IF(SUM($T$48:HH48)=0,0,IF(SUM($T$48:HG48)=3,0,IF(AND(HD48=1,HE48=0,HG48=0),1,IF(AND(HD49=1,HE49=0,HG49=0),1,0))))</f>
        <v>0</v>
      </c>
      <c r="HI49" s="483">
        <f>IF(SUM($T$48:HI48)=0,0,IF(SUM($T$48:HH48)=3,0,IF(AND(HE48=1,HG48=0,HH48=0),1,IF(AND(HE49=1,HG49=0,HH49=0),1,0))))</f>
        <v>0</v>
      </c>
      <c r="HJ49" s="483">
        <f>IF(SUM($T$48:HJ48)=0,0,IF(SUM($T$48:HI48)=3,0,IF(AND(HG48=1,HH48=0,HI48=0),1,IF(AND(HG49=1,HH49=0,HI49=0),1,0))))</f>
        <v>0</v>
      </c>
      <c r="HK49" s="483">
        <f>IF(SUM($T$48:HK48)=0,0,IF(SUM($T$48:HJ48)=3,0,IF(AND(HH48=1,HI48=0,HJ48=0),1,IF(AND(HH49=1,HI49=0,HJ49=0),1,0))))</f>
        <v>0</v>
      </c>
      <c r="HL49" s="483">
        <f>IF(SUM($T$48:HL48)=0,0,IF(SUM($T$48:HK48)=3,0,IF(AND(HI48=1,HJ48=0,HK48=0),1,IF(AND(HI49=1,HJ49=0,HK49=0),1,0))))</f>
        <v>0</v>
      </c>
      <c r="HM49" s="483">
        <f>IF(SUM($T$48:HM48)=0,0,IF(SUM($T$48:HL48)=3,0,IF(AND(HJ48=1,HK48=0,HL48=0),1,IF(AND(HJ49=1,HK49=0,HL49=0),1,0))))</f>
        <v>0</v>
      </c>
      <c r="HN49" s="483">
        <f>IF(SUM($T$48:HN48)=0,0,IF(SUM($T$48:HM48)=3,0,IF(AND(HK48=1,HL48=0,HM48=0),1,IF(AND(HK49=1,HL49=0,HM49=0),1,0))))</f>
        <v>0</v>
      </c>
      <c r="HO49" s="483">
        <f>IF(SUM($T$48:HO48)=0,0,IF(SUM($T$48:HN48)=3,0,IF(AND(HL48=1,HM48=0,HN48=0),1,IF(AND(HL49=1,HM49=0,HN49=0),1,0))))</f>
        <v>0</v>
      </c>
      <c r="HP49" s="483">
        <f>IF(SUM($T$48:HP48)=0,0,IF(SUM($T$48:HO48)=3,0,IF(AND(HM48=1,HN48=0,HO48=0),1,IF(AND(HM49=1,HN49=0,HO49=0),1,0))))</f>
        <v>0</v>
      </c>
      <c r="HQ49" s="483">
        <f>IF(SUM($T$48:HQ48)=0,0,IF(SUM($T$48:HP48)=3,0,IF(AND(HN48=1,HO48=0,HP48=0),1,IF(AND(HN49=1,HO49=0,HP49=0),1,0))))</f>
        <v>0</v>
      </c>
      <c r="HR49" s="483">
        <f>IF(SUM($T$48:HR48)=0,0,IF(SUM($T$48:HQ48)=3,0,IF(AND(HO48=1,HP48=0,HQ48=0),1,IF(AND(HO49=1,HP49=0,HQ49=0),1,0))))</f>
        <v>0</v>
      </c>
      <c r="HS49" s="202"/>
      <c r="HT49" s="483">
        <f>IF(SUM($T$48:HT48)=0,0,IF(SUM($T$48:HS48)=3,0,IF(AND(HP48=1,HQ48=0,HR48=0),1,IF(AND(HP49=1,HQ49=0,HR49=0),1,0))))</f>
        <v>0</v>
      </c>
      <c r="HU49" s="483">
        <f>IF(SUM($T$48:HU48)=0,0,IF(SUM($T$48:HT48)=3,0,IF(AND(HQ48=1,HR48=0,HT48=0),1,IF(AND(HQ49=1,HR49=0,HT49=0),1,0))))</f>
        <v>0</v>
      </c>
      <c r="HV49" s="483">
        <f>IF(SUM($T$48:HV48)=0,0,IF(SUM($T$48:HU48)=3,0,IF(AND(HR48=1,HT48=0,HU48=0),1,IF(AND(HR49=1,HT49=0,HU49=0),1,0))))</f>
        <v>0</v>
      </c>
      <c r="HW49" s="483">
        <f>IF(SUM($T$48:HW48)=0,0,IF(SUM($T$48:HV48)=3,0,IF(AND(HT48=1,HU48=0,HV48=0),1,IF(AND(HT49=1,HU49=0,HV49=0),1,0))))</f>
        <v>0</v>
      </c>
      <c r="HX49" s="483">
        <f>IF(SUM($T$48:HX48)=0,0,IF(SUM($T$48:HW48)=3,0,IF(AND(HU48=1,HV48=0,HW48=0),1,IF(AND(HU49=1,HV49=0,HW49=0),1,0))))</f>
        <v>0</v>
      </c>
      <c r="HY49" s="483">
        <f>IF(SUM($T$48:HY48)=0,0,IF(SUM($T$48:HX48)=3,0,IF(AND(HV48=1,HW48=0,HX48=0),1,IF(AND(HV49=1,HW49=0,HX49=0),1,0))))</f>
        <v>0</v>
      </c>
      <c r="HZ49" s="483">
        <f>IF(SUM($T$48:HZ48)=0,0,IF(SUM($T$48:HY48)=3,0,IF(AND(HW48=1,HX48=0,HY48=0),1,IF(AND(HW49=1,HX49=0,HY49=0),1,0))))</f>
        <v>0</v>
      </c>
      <c r="IA49" s="483">
        <f>IF(SUM($T$48:IA48)=0,0,IF(SUM($T$48:HZ48)=3,0,IF(AND(HX48=1,HY48=0,HZ48=0),1,IF(AND(HX49=1,HY49=0,HZ49=0),1,0))))</f>
        <v>0</v>
      </c>
      <c r="IB49" s="483">
        <f>IF(SUM($T$48:IB48)=0,0,IF(SUM($T$48:IA48)=3,0,IF(AND(HY48=1,HZ48=0,IA48=0),1,IF(AND(HY49=1,HZ49=0,IA49=0),1,0))))</f>
        <v>0</v>
      </c>
      <c r="IC49" s="483">
        <f>IF(SUM($T$48:IC48)=0,0,IF(SUM($T$48:IB48)=3,0,IF(AND(HZ48=1,IA48=0,IB48=0),1,IF(AND(HZ49=1,IA49=0,IB49=0),1,0))))</f>
        <v>0</v>
      </c>
      <c r="ID49" s="483">
        <f>IF(SUM($T$48:ID48)=0,0,IF(SUM($T$48:IC48)=3,0,IF(AND(IA48=1,IB48=0,IC48=0),1,IF(AND(IA49=1,IB49=0,IC49=0),1,0))))</f>
        <v>0</v>
      </c>
      <c r="IE49" s="483">
        <f>IF(SUM($T$48:IE48)=0,0,IF(SUM($T$48:ID48)=3,0,IF(AND(IB48=1,IC48=0,ID48=0),1,IF(AND(IB49=1,IC49=0,ID49=0),1,0))))</f>
        <v>0</v>
      </c>
      <c r="IF49" s="483"/>
      <c r="IG49" s="483">
        <f>IF(SUM($T$48:IG48)=0,0,IF(SUM($T$48:IF48)=3,0,IF(AND(IC48=1,ID48=0,IE48=0),1,IF(AND(IC49=1,ID49=0,IE49=0),1,0))))</f>
        <v>0</v>
      </c>
      <c r="IH49" s="483">
        <f>IF(SUM($T$48:IH48)=0,0,IF(SUM($T$48:IG48)=3,0,IF(AND(ID48=1,IE48=0,IG48=0),1,IF(AND(ID49=1,IE49=0,IG49=0),1,0))))</f>
        <v>0</v>
      </c>
      <c r="II49" s="483">
        <f>IF(SUM($T$48:II48)=0,0,IF(SUM($T$48:IH48)=3,0,IF(AND(IE48=1,IG48=0,IH48=0),1,IF(AND(IE49=1,IG49=0,IH49=0),1,0))))</f>
        <v>0</v>
      </c>
      <c r="IJ49" s="483">
        <f>IF(SUM($T$48:IJ48)=0,0,IF(SUM($T$48:II48)=3,0,IF(AND(IG48=1,IH48=0,II48=0),1,IF(AND(IG49=1,IH49=0,II49=0),1,0))))</f>
        <v>0</v>
      </c>
      <c r="IK49" s="483">
        <f>IF(SUM($T$48:IK48)=0,0,IF(SUM($T$48:IJ48)=3,0,IF(AND(IH48=1,II48=0,IJ48=0),1,IF(AND(IH49=1,II49=0,IJ49=0),1,0))))</f>
        <v>0</v>
      </c>
      <c r="IL49" s="483">
        <f>IF(SUM($T$48:IL48)=0,0,IF(SUM($T$48:IK48)=3,0,IF(AND(II48=1,IJ48=0,IK48=0),1,IF(AND(II49=1,IJ49=0,IK49=0),1,0))))</f>
        <v>0</v>
      </c>
      <c r="IM49" s="483">
        <f>IF(SUM($T$48:IM48)=0,0,IF(SUM($T$48:IL48)=3,0,IF(AND(IJ48=1,IK48=0,IL48=0),1,IF(AND(IJ49=1,IK49=0,IL49=0),1,0))))</f>
        <v>0</v>
      </c>
      <c r="IN49" s="483">
        <f>IF(SUM($T$48:IN48)=0,0,IF(SUM($T$48:IM48)=3,0,IF(AND(IK48=1,IL48=0,IM48=0),1,IF(AND(IK49=1,IL49=0,IM49=0),1,0))))</f>
        <v>0</v>
      </c>
      <c r="IO49" s="483">
        <f>IF(SUM($T$48:IO48)=0,0,IF(SUM($T$48:IN48)=3,0,IF(AND(IL48=1,IM48=0,IN48=0),1,IF(AND(IL49=1,IM49=0,IN49=0),1,0))))</f>
        <v>0</v>
      </c>
      <c r="IP49" s="483">
        <f>IF(SUM($T$48:IP48)=0,0,IF(SUM($T$48:IO48)=3,0,IF(AND(IM48=1,IN48=0,IO48=0),1,IF(AND(IM49=1,IN49=0,IO49=0),1,0))))</f>
        <v>0</v>
      </c>
      <c r="IQ49" s="483">
        <f>IF(SUM($T$48:IQ48)=0,0,IF(SUM($T$48:IP48)=3,0,IF(AND(IN48=1,IO48=0,IP48=0),1,IF(AND(IN49=1,IO49=0,IP49=0),1,0))))</f>
        <v>0</v>
      </c>
      <c r="IR49" s="483">
        <f>IF(SUM($T$48:IR48)=0,0,IF(SUM($T$48:IQ48)=3,0,IF(AND(IO48=1,IP48=0,IQ48=0),1,IF(AND(IO49=1,IP49=0,IQ49=0),1,0))))</f>
        <v>0</v>
      </c>
      <c r="IS49" s="202"/>
      <c r="IT49" s="483">
        <f>IF(SUM($T$48:IT48)=0,0,IF(SUM($T$48:IS48)=3,0,IF(AND(IP48=1,IQ48=0,IR48=0),1,IF(AND(IP49=1,IQ49=0,IR49=0),1,0))))</f>
        <v>0</v>
      </c>
      <c r="IU49" s="483">
        <f>IF(SUM($T$48:IU48)=0,0,IF(SUM($T$48:IT48)=3,0,IF(AND(IQ48=1,IR48=0,IT48=0),1,IF(AND(IQ49=1,IR49=0,IT49=0),1,0))))</f>
        <v>0</v>
      </c>
      <c r="IV49" s="483">
        <f>IF(SUM($T$48:IV48)=0,0,IF(SUM($T$48:IU48)=3,0,IF(AND(IR48=1,IT48=0,IU48=0),1,IF(AND(IR49=1,IT49=0,IU49=0),1,0))))</f>
        <v>0</v>
      </c>
      <c r="IW49" s="483">
        <f>IF(SUM($T$48:IW48)=0,0,IF(SUM($T$48:IV48)=3,0,IF(AND(IT48=1,IU48=0,IV48=0),1,IF(AND(IT49=1,IU49=0,IV49=0),1,0))))</f>
        <v>0</v>
      </c>
      <c r="IX49" s="483">
        <f>IF(SUM($T$48:IX48)=0,0,IF(SUM($T$48:IW48)=3,0,IF(AND(IU48=1,IV48=0,IW48=0),1,IF(AND(IU49=1,IV49=0,IW49=0),1,0))))</f>
        <v>0</v>
      </c>
      <c r="IY49" s="483">
        <f>IF(SUM($T$48:IY48)=0,0,IF(SUM($T$48:IX48)=3,0,IF(AND(IV48=1,IW48=0,IX48=0),1,IF(AND(IV49=1,IW49=0,IX49=0),1,0))))</f>
        <v>0</v>
      </c>
      <c r="IZ49" s="483">
        <f>IF(SUM($T$48:IZ48)=0,0,IF(SUM($T$48:IY48)=3,0,IF(AND(IW48=1,IX48=0,IY48=0),1,IF(AND(IW49=1,IX49=0,IY49=0),1,0))))</f>
        <v>0</v>
      </c>
      <c r="JA49" s="483">
        <f>IF(SUM($T$48:JA48)=0,0,IF(SUM($T$48:IZ48)=3,0,IF(AND(IX48=1,IY48=0,IZ48=0),1,IF(AND(IX49=1,IY49=0,IZ49=0),1,0))))</f>
        <v>0</v>
      </c>
      <c r="JB49" s="483">
        <f>IF(SUM($T$48:JB48)=0,0,IF(SUM($T$48:JA48)=3,0,IF(AND(IY48=1,IZ48=0,JA48=0),1,IF(AND(IY49=1,IZ49=0,JA49=0),1,0))))</f>
        <v>0</v>
      </c>
      <c r="JC49" s="483">
        <f>IF(SUM($T$48:JC48)=0,0,IF(SUM($T$48:JB48)=3,0,IF(AND(IZ48=1,JA48=0,JB48=0),1,IF(AND(IZ49=1,JA49=0,JB49=0),1,0))))</f>
        <v>0</v>
      </c>
      <c r="JD49" s="483">
        <f>IF(SUM($T$48:JD48)=0,0,IF(SUM($T$48:JC48)=3,0,IF(AND(JA48=1,JB48=0,JC48=0),1,IF(AND(JA49=1,JB49=0,JC49=0),1,0))))</f>
        <v>0</v>
      </c>
      <c r="JE49" s="483">
        <f>IF(SUM($T$48:JE48)=0,0,IF(SUM($T$48:JD48)=3,0,IF(AND(JB48=1,JC48=0,JD48=0),1,IF(AND(JB49=1,JC49=0,JD49=0),1,0))))</f>
        <v>0</v>
      </c>
      <c r="JF49" s="202"/>
      <c r="JG49" s="483">
        <f>IF(SUM($T$48:JG48)=0,0,IF(SUM($T$48:JF48)=3,0,IF(AND(JC48=1,JD48=0,JE48=0),1,IF(AND(JC49=1,JD49=0,JE49=0),1,0))))</f>
        <v>0</v>
      </c>
      <c r="JH49" s="483">
        <f>IF(SUM($T$48:JH48)=0,0,IF(SUM($T$48:JG48)=3,0,IF(AND(JD48=1,JE48=0,JG48=0),1,IF(AND(JD49=1,JE49=0,JG49=0),1,0))))</f>
        <v>0</v>
      </c>
      <c r="JI49" s="483">
        <f>IF(SUM($T$48:JI48)=0,0,IF(SUM($T$48:JH48)=3,0,IF(AND(JE48=1,JG48=0,JH48=0),1,IF(AND(JE49=1,JG49=0,JH49=0),1,0))))</f>
        <v>0</v>
      </c>
      <c r="JJ49" s="483">
        <f>IF(SUM($T$48:JJ48)=0,0,IF(SUM($T$48:JI48)=3,0,IF(AND(JG48=1,JH48=0,JI48=0),1,IF(AND(JG49=1,JH49=0,JI49=0),1,0))))</f>
        <v>0</v>
      </c>
      <c r="JK49" s="483">
        <f>IF(SUM($T$48:JK48)=0,0,IF(SUM($T$48:JJ48)=3,0,IF(AND(JH48=1,JI48=0,JJ48=0),1,IF(AND(JH49=1,JI49=0,JJ49=0),1,0))))</f>
        <v>0</v>
      </c>
      <c r="JL49" s="483">
        <f>IF(SUM($T$48:JL48)=0,0,IF(SUM($T$48:JK48)=3,0,IF(AND(JI48=1,JJ48=0,JK48=0),1,IF(AND(JI49=1,JJ49=0,JK49=0),1,0))))</f>
        <v>0</v>
      </c>
      <c r="JM49" s="483">
        <f>IF(SUM($T$48:JM48)=0,0,IF(SUM($T$48:JL48)=3,0,IF(AND(JJ48=1,JK48=0,JL48=0),1,IF(AND(JJ49=1,JK49=0,JL49=0),1,0))))</f>
        <v>0</v>
      </c>
      <c r="JN49" s="483">
        <f>IF(SUM($T$48:JN48)=0,0,IF(SUM($T$48:JM48)=3,0,IF(AND(JK48=1,JL48=0,JM48=0),1,IF(AND(JK49=1,JL49=0,JM49=0),1,0))))</f>
        <v>0</v>
      </c>
      <c r="JO49" s="483">
        <f>IF(SUM($T$48:JO48)=0,0,IF(SUM($T$48:JN48)=3,0,IF(AND(JL48=1,JM48=0,JN48=0),1,IF(AND(JL49=1,JM49=0,JN49=0),1,0))))</f>
        <v>0</v>
      </c>
      <c r="JP49" s="483">
        <f>IF(SUM($T$48:JP48)=0,0,IF(SUM($T$48:JO48)=3,0,IF(AND(JM48=1,JN48=0,JO48=0),1,IF(AND(JM49=1,JN49=0,JO49=0),1,0))))</f>
        <v>0</v>
      </c>
      <c r="JQ49" s="483">
        <f>IF(SUM($T$48:JQ48)=0,0,IF(SUM($T$48:JP48)=3,0,IF(AND(JN48=1,JO48=0,JP48=0),1,IF(AND(JN49=1,JO49=0,JP49=0),1,0))))</f>
        <v>0</v>
      </c>
      <c r="JR49" s="483">
        <f>IF(SUM($T$48:JR48)=0,0,IF(SUM($T$48:JQ48)=3,0,IF(AND(JO48=1,JP48=0,JQ48=0),1,IF(AND(JO49=1,JP49=0,JQ49=0),1,0))))</f>
        <v>0</v>
      </c>
      <c r="JS49" s="202"/>
      <c r="JT49" s="483">
        <f>IF(SUM($T$48:JT48)=0,0,IF(SUM($T$48:JS48)=3,0,IF(AND(JP48=1,JQ48=0,JR48=0),1,IF(AND(JP49=1,JQ49=0,JR49=0),1,0))))</f>
        <v>0</v>
      </c>
      <c r="JU49" s="483">
        <f>IF(SUM($T$48:JU48)=0,0,IF(SUM($T$48:JT48)=3,0,IF(AND(JQ48=1,JR48=0,JT48=0),1,IF(AND(JQ49=1,JR49=0,JT49=0),1,0))))</f>
        <v>0</v>
      </c>
      <c r="JV49" s="483">
        <f>IF(SUM($T$48:JV48)=0,0,IF(SUM($T$48:JU48)=3,0,IF(AND(JR48=1,JT48=0,JU48=0),1,IF(AND(JR49=1,JT49=0,JU49=0),1,0))))</f>
        <v>0</v>
      </c>
      <c r="JW49" s="483">
        <f>IF(SUM($T$48:JW48)=0,0,IF(SUM($T$48:JV48)=3,0,IF(AND(JT48=1,JU48=0,JV48=0),1,IF(AND(JT49=1,JU49=0,JV49=0),1,0))))</f>
        <v>0</v>
      </c>
      <c r="JX49" s="483">
        <f>IF(SUM($T$48:JX48)=0,0,IF(SUM($T$48:JW48)=3,0,IF(AND(JU48=1,JV48=0,JW48=0),1,IF(AND(JU49=1,JV49=0,JW49=0),1,0))))</f>
        <v>0</v>
      </c>
      <c r="JY49" s="483">
        <f>IF(SUM($T$48:JY48)=0,0,IF(SUM($T$48:JX48)=3,0,IF(AND(JV48=1,JW48=0,JX48=0),1,IF(AND(JV49=1,JW49=0,JX49=0),1,0))))</f>
        <v>0</v>
      </c>
      <c r="JZ49" s="483">
        <f>IF(SUM($T$48:JZ48)=0,0,IF(SUM($T$48:JY48)=3,0,IF(AND(JW48=1,JX48=0,JY48=0),1,IF(AND(JW49=1,JX49=0,JY49=0),1,0))))</f>
        <v>0</v>
      </c>
      <c r="KA49" s="483">
        <f>IF(SUM($T$48:KA48)=0,0,IF(SUM($T$48:JZ48)=3,0,IF(AND(JX48=1,JY48=0,JZ48=0),1,IF(AND(JX49=1,JY49=0,JZ49=0),1,0))))</f>
        <v>0</v>
      </c>
      <c r="KB49" s="483">
        <f>IF(SUM($T$48:KB48)=0,0,IF(SUM($T$48:KA48)=3,0,IF(AND(JY48=1,JZ48=0,KA48=0),1,IF(AND(JY49=1,JZ49=0,KA49=0),1,0))))</f>
        <v>0</v>
      </c>
      <c r="KC49" s="483">
        <f>IF(SUM($T$48:KC48)=0,0,IF(SUM($T$48:KB48)=3,0,IF(AND(JZ48=1,KA48=0,KB48=0),1,IF(AND(JZ49=1,KA49=0,KB49=0),1,0))))</f>
        <v>0</v>
      </c>
      <c r="KD49" s="483">
        <f>IF(SUM($T$48:KD48)=0,0,IF(SUM($T$48:KC48)=3,0,IF(AND(KA48=1,KB48=0,KC48=0),1,IF(AND(KA49=1,KB49=0,KC49=0),1,0))))</f>
        <v>0</v>
      </c>
      <c r="KE49" s="483">
        <f>IF(SUM($T$48:KE48)=0,0,IF(SUM($T$48:KD48)=3,0,IF(AND(KB48=1,KC48=0,KD48=0),1,IF(AND(KB49=1,KC49=0,KD49=0),1,0))))</f>
        <v>0</v>
      </c>
      <c r="KF49" s="202"/>
      <c r="KG49" s="483">
        <f>IF(SUM($T$48:KG48)=0,0,IF(SUM($T$48:KF48)=3,0,IF(AND(KC48=1,KD48=0,KE48=0),1,IF(AND(KC49=1,KD49=0,KE49=0),1,0))))</f>
        <v>0</v>
      </c>
      <c r="KH49" s="483">
        <f>IF(SUM($T$48:KH48)=0,0,IF(SUM($T$48:KG48)=3,0,IF(AND(KD48=1,KE48=0,KG48=0),1,IF(AND(KD49=1,KE49=0,KG49=0),1,0))))</f>
        <v>0</v>
      </c>
      <c r="KI49" s="483">
        <f>IF(SUM($T$48:KI48)=0,0,IF(SUM($T$48:KH48)=3,0,IF(AND(KE48=1,KG48=0,KH48=0),1,IF(AND(KE49=1,KG49=0,KH49=0),1,0))))</f>
        <v>0</v>
      </c>
      <c r="KJ49" s="483">
        <f>IF(SUM($T$48:KJ48)=0,0,IF(SUM($T$48:KI48)=3,0,IF(AND(KG48=1,KH48=0,KI48=0),1,IF(AND(KG49=1,KH49=0,KI49=0),1,0))))</f>
        <v>0</v>
      </c>
      <c r="KK49" s="483">
        <f>IF(SUM($T$48:KK48)=0,0,IF(SUM($T$48:KJ48)=3,0,IF(AND(KH48=1,KI48=0,KJ48=0),1,IF(AND(KH49=1,KI49=0,KJ49=0),1,0))))</f>
        <v>0</v>
      </c>
      <c r="KL49" s="483">
        <f>IF(SUM($T$48:KL48)=0,0,IF(SUM($T$48:KK48)=3,0,IF(AND(KI48=1,KJ48=0,KK48=0),1,IF(AND(KI49=1,KJ49=0,KK49=0),1,0))))</f>
        <v>0</v>
      </c>
      <c r="KM49" s="483">
        <f>IF(SUM($T$48:KM48)=0,0,IF(SUM($T$48:KL48)=3,0,IF(AND(KJ48=1,KK48=0,KL48=0),1,IF(AND(KJ49=1,KK49=0,KL49=0),1,0))))</f>
        <v>0</v>
      </c>
      <c r="KN49" s="483">
        <f>IF(SUM($T$48:KN48)=0,0,IF(SUM($T$48:KM48)=3,0,IF(AND(KK48=1,KL48=0,KM48=0),1,IF(AND(KK49=1,KL49=0,KM49=0),1,0))))</f>
        <v>0</v>
      </c>
      <c r="KO49" s="483">
        <f>IF(SUM($T$48:KO48)=0,0,IF(SUM($T$48:KN48)=3,0,IF(AND(KL48=1,KM48=0,KN48=0),1,IF(AND(KL49=1,KM49=0,KN49=0),1,0))))</f>
        <v>0</v>
      </c>
      <c r="KP49" s="483">
        <f>IF(SUM($T$48:KP48)=0,0,IF(SUM($T$48:KO48)=3,0,IF(AND(KM48=1,KN48=0,KO48=0),1,IF(AND(KM49=1,KN49=0,KO49=0),1,0))))</f>
        <v>0</v>
      </c>
      <c r="KQ49" s="483">
        <f>IF(SUM($T$48:KQ48)=0,0,IF(SUM($T$48:KP48)=3,0,IF(AND(KN48=1,KO48=0,KP48=0),1,IF(AND(KN49=1,KO49=0,KP49=0),1,0))))</f>
        <v>0</v>
      </c>
      <c r="KR49" s="483">
        <f>IF(SUM($T$48:KR48)=0,0,IF(SUM($T$48:KQ48)=3,0,IF(AND(KO48=1,KP48=0,KQ48=0),1,IF(AND(KO49=1,KP49=0,KQ49=0),1,0))))</f>
        <v>0</v>
      </c>
      <c r="KS49" s="202"/>
      <c r="KT49" s="483">
        <f>IF(SUM($T$48:KT48)=0,0,IF(SUM($T$48:KS48)=3,0,IF(AND(KP48=1,KQ48=0,KR48=0),1,IF(AND(KP49=1,KQ49=0,KR49=0),1,0))))</f>
        <v>0</v>
      </c>
      <c r="KU49" s="483">
        <f>IF(SUM($T$48:KU48)=0,0,IF(SUM($T$48:KT48)=3,0,IF(AND(KQ48=1,KR48=0,KT48=0),1,IF(AND(KQ49=1,KR49=0,KT49=0),1,0))))</f>
        <v>0</v>
      </c>
      <c r="KV49" s="483">
        <f>IF(SUM($T$48:KV48)=0,0,IF(SUM($T$48:KU48)=3,0,IF(AND(KR48=1,KT48=0,KU48=0),1,IF(AND(KR49=1,KT49=0,KU49=0),1,0))))</f>
        <v>0</v>
      </c>
      <c r="KW49" s="483">
        <f>IF(SUM($T$48:KW48)=0,0,IF(SUM($T$48:KV48)=3,0,IF(AND(KT48=1,KU48=0,KV48=0),1,IF(AND(KT49=1,KU49=0,KV49=0),1,0))))</f>
        <v>0</v>
      </c>
      <c r="KX49" s="483">
        <f>IF(SUM($T$48:KX48)=0,0,IF(SUM($T$48:KW48)=3,0,IF(AND(KU48=1,KV48=0,KW48=0),1,IF(AND(KU49=1,KV49=0,KW49=0),1,0))))</f>
        <v>0</v>
      </c>
      <c r="KY49" s="483">
        <f>IF(SUM($T$48:KY48)=0,0,IF(SUM($T$48:KX48)=3,0,IF(AND(KV48=1,KW48=0,KX48=0),1,IF(AND(KV49=1,KW49=0,KX49=0),1,0))))</f>
        <v>0</v>
      </c>
      <c r="KZ49" s="483">
        <f>IF(SUM($T$48:KZ48)=0,0,IF(SUM($T$48:KY48)=3,0,IF(AND(KW48=1,KX48=0,KY48=0),1,IF(AND(KW49=1,KX49=0,KY49=0),1,0))))</f>
        <v>0</v>
      </c>
      <c r="LA49" s="483">
        <f>IF(SUM($T$48:LA48)=0,0,IF(SUM($T$48:KZ48)=3,0,IF(AND(KX48=1,KY48=0,KZ48=0),1,IF(AND(KX49=1,KY49=0,KZ49=0),1,0))))</f>
        <v>0</v>
      </c>
      <c r="LB49" s="483">
        <f>IF(SUM($T$48:LB48)=0,0,IF(SUM($T$48:LA48)=3,0,IF(AND(KY48=1,KZ48=0,LA48=0),1,IF(AND(KY49=1,KZ49=0,LA49=0),1,0))))</f>
        <v>0</v>
      </c>
      <c r="LC49" s="483">
        <f>IF(SUM($T$48:LC48)=0,0,IF(SUM($T$48:LB48)=3,0,IF(AND(KZ48=1,LA48=0,LB48=0),1,IF(AND(KZ49=1,LA49=0,LB49=0),1,0))))</f>
        <v>0</v>
      </c>
      <c r="LD49" s="483">
        <f>IF(SUM($T$48:LD48)=0,0,IF(SUM($T$48:LC48)=3,0,IF(AND(LA48=1,LB48=0,LC48=0),1,IF(AND(LA49=1,LB49=0,LC49=0),1,0))))</f>
        <v>0</v>
      </c>
      <c r="LE49" s="483">
        <f>IF(SUM($T$48:LE48)=0,0,IF(SUM($T$48:LD48)=3,0,IF(AND(LB48=1,LC48=0,LD48=0),1,IF(AND(LB49=1,LC49=0,LD49=0),1,0))))</f>
        <v>0</v>
      </c>
      <c r="LF49" s="202"/>
      <c r="LG49" s="483">
        <f>IF(SUM($T$48:LG48)=0,0,IF(SUM($T$48:LF48)=3,0,IF(AND(LC48=1,LD48=0,LE48=0),1,IF(AND(LC49=1,LD49=0,LE49=0),1,0))))</f>
        <v>0</v>
      </c>
      <c r="LH49" s="483">
        <f>IF(SUM($T$48:LH48)=0,0,IF(SUM($T$48:LG48)=3,0,IF(AND(LD48=1,LE48=0,LG48=0),1,IF(AND(LD49=1,LE49=0,LG49=0),1,0))))</f>
        <v>0</v>
      </c>
      <c r="LI49" s="483">
        <f>IF(SUM($T$48:LI48)=0,0,IF(SUM($T$48:LH48)=3,0,IF(AND(LE48=1,LG48=0,LH48=0),1,IF(AND(LE49=1,LG49=0,LH49=0),1,0))))</f>
        <v>0</v>
      </c>
      <c r="LJ49" s="483">
        <f>IF(SUM($T$48:LJ48)=0,0,IF(SUM($T$48:LI48)=3,0,IF(AND(LG48=1,LH48=0,LI48=0),1,IF(AND(LG49=1,LH49=0,LI49=0),1,0))))</f>
        <v>0</v>
      </c>
      <c r="LK49" s="483">
        <f>IF(SUM($T$48:LK48)=0,0,IF(SUM($T$48:LJ48)=3,0,IF(AND(LH48=1,LI48=0,LJ48=0),1,IF(AND(LH49=1,LI49=0,LJ49=0),1,0))))</f>
        <v>0</v>
      </c>
      <c r="LL49" s="483">
        <f>IF(SUM($T$48:LL48)=0,0,IF(SUM($T$48:LK48)=3,0,IF(AND(LI48=1,LJ48=0,LK48=0),1,IF(AND(LI49=1,LJ49=0,LK49=0),1,0))))</f>
        <v>0</v>
      </c>
      <c r="LM49" s="483">
        <f>IF(SUM($T$48:LM48)=0,0,IF(SUM($T$48:LL48)=3,0,IF(AND(LJ48=1,LK48=0,LL48=0),1,IF(AND(LJ49=1,LK49=0,LL49=0),1,0))))</f>
        <v>0</v>
      </c>
      <c r="LN49" s="483">
        <f>IF(SUM($T$48:LN48)=0,0,IF(SUM($T$48:LM48)=3,0,IF(AND(LK48=1,LL48=0,LM48=0),1,IF(AND(LK49=1,LL49=0,LM49=0),1,0))))</f>
        <v>0</v>
      </c>
      <c r="LO49" s="483">
        <f>IF(SUM($T$48:LO48)=0,0,IF(SUM($T$48:LN48)=3,0,IF(AND(LL48=1,LM48=0,LN48=0),1,IF(AND(LL49=1,LM49=0,LN49=0),1,0))))</f>
        <v>0</v>
      </c>
      <c r="LP49" s="483">
        <f>IF(SUM($T$48:LP48)=0,0,IF(SUM($T$48:LO48)=3,0,IF(AND(LM48=1,LN48=0,LO48=0),1,IF(AND(LM49=1,LN49=0,LO49=0),1,0))))</f>
        <v>0</v>
      </c>
      <c r="LQ49" s="483">
        <f>IF(SUM($T$48:LQ48)=0,0,IF(SUM($T$48:LP48)=3,0,IF(AND(LN48=1,LO48=0,LP48=0),1,IF(AND(LN49=1,LO49=0,LP49=0),1,0))))</f>
        <v>0</v>
      </c>
      <c r="LR49" s="483">
        <f>IF(SUM($T$48:LR48)=0,0,IF(SUM($T$48:LQ48)=3,0,IF(AND(LO48=1,LP48=0,LQ48=0),1,IF(AND(LO49=1,LP49=0,LQ49=0),1,0))))</f>
        <v>0</v>
      </c>
      <c r="LS49" s="202"/>
      <c r="LT49" s="483">
        <f>IF(SUM($T$48:LT48)=0,0,IF(SUM($T$48:LS48)=3,0,IF(AND(LP48=1,LQ48=0,LR48=0),1,IF(AND(LP49=1,LQ49=0,LR49=0),1,0))))</f>
        <v>0</v>
      </c>
      <c r="LU49" s="483">
        <f>IF(SUM($T$48:LU48)=0,0,IF(SUM($T$48:LT48)=3,0,IF(AND(LQ48=1,LR48=0,LT48=0),1,IF(AND(LQ49=1,LR49=0,LT49=0),1,0))))</f>
        <v>0</v>
      </c>
      <c r="LV49" s="483">
        <f>IF(SUM($T$48:LV48)=0,0,IF(SUM($T$48:LU48)=3,0,IF(AND(LR48=1,LT48=0,LU48=0),1,IF(AND(LR49=1,LT49=0,LU49=0),1,0))))</f>
        <v>0</v>
      </c>
      <c r="LW49" s="483">
        <f>IF(SUM($T$48:LW48)=0,0,IF(SUM($T$48:LV48)=3,0,IF(AND(LT48=1,LU48=0,LV48=0),1,IF(AND(LT49=1,LU49=0,LV49=0),1,0))))</f>
        <v>0</v>
      </c>
      <c r="LX49" s="483">
        <f>IF(SUM($T$48:LX48)=0,0,IF(SUM($T$48:LW48)=3,0,IF(AND(LU48=1,LV48=0,LW48=0),1,IF(AND(LU49=1,LV49=0,LW49=0),1,0))))</f>
        <v>0</v>
      </c>
      <c r="LY49" s="483">
        <f>IF(SUM($T$48:LY48)=0,0,IF(SUM($T$48:LX48)=3,0,IF(AND(LV48=1,LW48=0,LX48=0),1,IF(AND(LV49=1,LW49=0,LX49=0),1,0))))</f>
        <v>0</v>
      </c>
      <c r="LZ49" s="483">
        <f>IF(SUM($T$48:LZ48)=0,0,IF(SUM($T$48:LY48)=3,0,IF(AND(LW48=1,LX48=0,LY48=0),1,IF(AND(LW49=1,LX49=0,LY49=0),1,0))))</f>
        <v>0</v>
      </c>
      <c r="MA49" s="483">
        <f>IF(SUM($T$48:MA48)=0,0,IF(SUM($T$48:LZ48)=3,0,IF(AND(LX48=1,LY48=0,LZ48=0),1,IF(AND(LX49=1,LY49=0,LZ49=0),1,0))))</f>
        <v>0</v>
      </c>
      <c r="MB49" s="483">
        <f>IF(SUM($T$48:MB48)=0,0,IF(SUM($T$48:MA48)=3,0,IF(AND(LY48=1,LZ48=0,MA48=0),1,IF(AND(LY49=1,LZ49=0,MA49=0),1,0))))</f>
        <v>0</v>
      </c>
      <c r="MC49" s="483">
        <f>IF(SUM($T$48:MC48)=0,0,IF(SUM($T$48:MB48)=3,0,IF(AND(LZ48=1,MA48=0,MB48=0),1,IF(AND(LZ49=1,MA49=0,MB49=0),1,0))))</f>
        <v>0</v>
      </c>
      <c r="MD49" s="483">
        <f>IF(SUM($T$48:MD48)=0,0,IF(SUM($T$48:MC48)=3,0,IF(AND(MA48=1,MB48=0,MC48=0),1,IF(AND(MA49=1,MB49=0,MC49=0),1,0))))</f>
        <v>0</v>
      </c>
      <c r="ME49" s="483">
        <f>IF(SUM($T$48:ME48)=0,0,IF(SUM($T$48:MD48)=3,0,IF(AND(MB48=1,MC48=0,MD48=0),1,IF(AND(MB49=1,MC49=0,MD49=0),1,0))))</f>
        <v>0</v>
      </c>
      <c r="MF49" s="202"/>
      <c r="MG49" s="483">
        <f>IF(SUM($T$48:MG48)=0,0,IF(SUM($T$48:MF48)=3,0,IF(AND(MC48=1,MD48=0,ME48=0),1,IF(AND(MC49=1,MD49=0,ME49=0),1,0))))</f>
        <v>0</v>
      </c>
      <c r="MH49" s="483">
        <f>IF(SUM($T$48:MH48)=0,0,IF(SUM($T$48:MG48)=3,0,IF(AND(MD48=1,ME48=0,MG48=0),1,IF(AND(MD49=1,ME49=0,MG49=0),1,0))))</f>
        <v>0</v>
      </c>
      <c r="MI49" s="483">
        <f>IF(SUM($T$48:MI48)=0,0,IF(SUM($T$48:MH48)=3,0,IF(AND(ME48=1,MG48=0,MH48=0),1,IF(AND(ME49=1,MG49=0,MH49=0),1,0))))</f>
        <v>0</v>
      </c>
      <c r="MJ49" s="483">
        <f>IF(SUM($T$48:MJ48)=0,0,IF(SUM($T$48:MI48)=3,0,IF(AND(MG48=1,MH48=0,MI48=0),1,IF(AND(MG49=1,MH49=0,MI49=0),1,0))))</f>
        <v>0</v>
      </c>
      <c r="MK49" s="483">
        <f>IF(SUM($T$48:MK48)=0,0,IF(SUM($T$48:MJ48)=3,0,IF(AND(MH48=1,MI48=0,MJ48=0),1,IF(AND(MH49=1,MI49=0,MJ49=0),1,0))))</f>
        <v>0</v>
      </c>
      <c r="ML49" s="483">
        <f>IF(SUM($T$48:ML48)=0,0,IF(SUM($T$48:MK48)=3,0,IF(AND(MI48=1,MJ48=0,MK48=0),1,IF(AND(MI49=1,MJ49=0,MK49=0),1,0))))</f>
        <v>0</v>
      </c>
      <c r="MM49" s="483">
        <f>IF(SUM($T$48:MM48)=0,0,IF(SUM($T$48:ML48)=3,0,IF(AND(MJ48=1,MK48=0,ML48=0),1,IF(AND(MJ49=1,MK49=0,ML49=0),1,0))))</f>
        <v>0</v>
      </c>
      <c r="MN49" s="483">
        <f>IF(SUM($T$48:MN48)=0,0,IF(SUM($T$48:MM48)=3,0,IF(AND(MK48=1,ML48=0,MM48=0),1,IF(AND(MK49=1,ML49=0,MM49=0),1,0))))</f>
        <v>0</v>
      </c>
      <c r="MO49" s="483">
        <f>IF(SUM($T$48:MO48)=0,0,IF(SUM($T$48:MN48)=3,0,IF(AND(ML48=1,MM48=0,MN48=0),1,IF(AND(ML49=1,MM49=0,MN49=0),1,0))))</f>
        <v>0</v>
      </c>
      <c r="MP49" s="483">
        <f>IF(SUM($T$48:MP48)=0,0,IF(SUM($T$48:MO48)=3,0,IF(AND(MM48=1,MN48=0,MO48=0),1,IF(AND(MM49=1,MN49=0,MO49=0),1,0))))</f>
        <v>0</v>
      </c>
      <c r="MQ49" s="483">
        <f>IF(SUM($T$48:MQ48)=0,0,IF(SUM($T$48:MP48)=3,0,IF(AND(MN48=1,MO48=0,MP48=0),1,IF(AND(MN49=1,MO49=0,MP49=0),1,0))))</f>
        <v>0</v>
      </c>
      <c r="MR49" s="483">
        <f>IF(SUM($T$48:MR48)=0,0,IF(SUM($T$48:MQ48)=3,0,IF(AND(MO48=1,MP48=0,MQ48=0),1,IF(AND(MO49=1,MP49=0,MQ49=0),1,0))))</f>
        <v>0</v>
      </c>
      <c r="MS49" s="202"/>
      <c r="MT49" s="483">
        <f>IF(SUM($T$48:MT48)=0,0,IF(SUM($T$48:MS48)=3,0,IF(AND(MP48=1,MQ48=0,MR48=0),1,IF(AND(MP49=1,MQ49=0,MR49=0),1,0))))</f>
        <v>0</v>
      </c>
      <c r="MU49" s="483">
        <f>IF(SUM($T$48:MU48)=0,0,IF(SUM($T$48:MT48)=3,0,IF(AND(MQ48=1,MR48=0,MT48=0),1,IF(AND(MQ49=1,MR49=0,MT49=0),1,0))))</f>
        <v>0</v>
      </c>
      <c r="MV49" s="483">
        <f>IF(SUM($T$48:MV48)=0,0,IF(SUM($T$48:MU48)=3,0,IF(AND(MR48=1,MT48=0,MU48=0),1,IF(AND(MR49=1,MT49=0,MU49=0),1,0))))</f>
        <v>0</v>
      </c>
      <c r="MW49" s="483">
        <f>IF(SUM($T$48:MW48)=0,0,IF(SUM($T$48:MV48)=3,0,IF(AND(MT48=1,MU48=0,MV48=0),1,IF(AND(MT49=1,MU49=0,MV49=0),1,0))))</f>
        <v>0</v>
      </c>
      <c r="MX49" s="483">
        <f>IF(SUM($T$48:MX48)=0,0,IF(SUM($T$48:MW48)=3,0,IF(AND(MU48=1,MV48=0,MW48=0),1,IF(AND(MU49=1,MV49=0,MW49=0),1,0))))</f>
        <v>0</v>
      </c>
      <c r="MY49" s="483">
        <f>IF(SUM($T$48:MY48)=0,0,IF(SUM($T$48:MX48)=3,0,IF(AND(MV48=1,MW48=0,MX48=0),1,IF(AND(MV49=1,MW49=0,MX49=0),1,0))))</f>
        <v>0</v>
      </c>
      <c r="MZ49" s="483">
        <f>IF(SUM($T$48:MZ48)=0,0,IF(SUM($T$48:MY48)=3,0,IF(AND(MW48=1,MX48=0,MY48=0),1,IF(AND(MW49=1,MX49=0,MY49=0),1,0))))</f>
        <v>0</v>
      </c>
      <c r="NA49" s="483">
        <f>IF(SUM($T$48:NA48)=0,0,IF(SUM($T$48:MZ48)=3,0,IF(AND(MX48=1,MY48=0,MZ48=0),1,IF(AND(MX49=1,MY49=0,MZ49=0),1,0))))</f>
        <v>0</v>
      </c>
      <c r="NB49" s="483">
        <f>IF(SUM($T$48:NB48)=0,0,IF(SUM($T$48:NA48)=3,0,IF(AND(MY48=1,MZ48=0,NA48=0),1,IF(AND(MY49=1,MZ49=0,NA49=0),1,0))))</f>
        <v>0</v>
      </c>
      <c r="NC49" s="483">
        <f>IF(SUM($T$48:NC48)=0,0,IF(SUM($T$48:NB48)=3,0,IF(AND(MZ48=1,NA48=0,NB48=0),1,IF(AND(MZ49=1,NA49=0,NB49=0),1,0))))</f>
        <v>0</v>
      </c>
      <c r="ND49" s="483">
        <f>IF(SUM($T$48:ND48)=0,0,IF(SUM($T$48:NC48)=3,0,IF(AND(NA48=1,NB48=0,NC48=0),1,IF(AND(NA49=1,NB49=0,NC49=0),1,0))))</f>
        <v>0</v>
      </c>
      <c r="NE49" s="483">
        <f>IF(SUM($T$48:NE48)=0,0,IF(SUM($T$48:ND48)=3,0,IF(AND(NB48=1,NC48=0,ND48=0),1,IF(AND(NB49=1,NC49=0,ND49=0),1,0))))</f>
        <v>0</v>
      </c>
      <c r="NF49" s="202"/>
      <c r="NG49" s="483">
        <f>IF(SUM($T$48:NG48)=0,0,IF(SUM($T$48:NF48)=3,0,IF(AND(NC48=1,ND48=0,NE48=0),1,IF(AND(NC49=1,ND49=0,NE49=0),1,0))))</f>
        <v>0</v>
      </c>
      <c r="NH49" s="483">
        <f>IF(SUM($T$48:NH48)=0,0,IF(SUM($T$48:NG48)=3,0,IF(AND(ND48=1,NE48=0,NG48=0),1,IF(AND(ND49=1,NE49=0,NG49=0),1,0))))</f>
        <v>0</v>
      </c>
      <c r="NI49" s="483">
        <f>IF(SUM($T$48:NI48)=0,0,IF(SUM($T$48:NH48)=3,0,IF(AND(NE48=1,NG48=0,NH48=0),1,IF(AND(NE49=1,NG49=0,NH49=0),1,0))))</f>
        <v>0</v>
      </c>
      <c r="NJ49" s="483">
        <f>IF(SUM($T$48:NJ48)=0,0,IF(SUM($T$48:NI48)=3,0,IF(AND(NG48=1,NH48=0,NI48=0),1,IF(AND(NG49=1,NH49=0,NI49=0),1,0))))</f>
        <v>0</v>
      </c>
      <c r="NK49" s="483">
        <f>IF(SUM($T$48:NK48)=0,0,IF(SUM($T$48:NJ48)=3,0,IF(AND(NH48=1,NI48=0,NJ48=0),1,IF(AND(NH49=1,NI49=0,NJ49=0),1,0))))</f>
        <v>0</v>
      </c>
      <c r="NL49" s="483">
        <f>IF(SUM($T$48:NL48)=0,0,IF(SUM($T$48:NK48)=3,0,IF(AND(NI48=1,NJ48=0,NK48=0),1,IF(AND(NI49=1,NJ49=0,NK49=0),1,0))))</f>
        <v>0</v>
      </c>
      <c r="NM49" s="483">
        <f>IF(SUM($T$48:NM48)=0,0,IF(SUM($T$48:NL48)=3,0,IF(AND(NJ48=1,NK48=0,NL48=0),1,IF(AND(NJ49=1,NK49=0,NL49=0),1,0))))</f>
        <v>0</v>
      </c>
      <c r="NN49" s="483">
        <f>IF(SUM($T$48:NN48)=0,0,IF(SUM($T$48:NM48)=3,0,IF(AND(NK48=1,NL48=0,NM48=0),1,IF(AND(NK49=1,NL49=0,NM49=0),1,0))))</f>
        <v>0</v>
      </c>
      <c r="NO49" s="483">
        <f>IF(SUM($T$48:NO48)=0,0,IF(SUM($T$48:NN48)=3,0,IF(AND(NL48=1,NM48=0,NN48=0),1,IF(AND(NL49=1,NM49=0,NN49=0),1,0))))</f>
        <v>0</v>
      </c>
      <c r="NP49" s="483">
        <f>IF(SUM($T$48:NP48)=0,0,IF(SUM($T$48:NO48)=3,0,IF(AND(NM48=1,NN48=0,NO48=0),1,IF(AND(NM49=1,NN49=0,NO49=0),1,0))))</f>
        <v>0</v>
      </c>
      <c r="NQ49" s="483">
        <f>IF(SUM($T$48:NQ48)=0,0,IF(SUM($T$48:NP48)=3,0,IF(AND(NN48=1,NO48=0,NP48=0),1,IF(AND(NN49=1,NO49=0,NP49=0),1,0))))</f>
        <v>0</v>
      </c>
      <c r="NR49" s="483">
        <f>IF(SUM($T$48:NR48)=0,0,IF(SUM($T$48:NQ48)=3,0,IF(AND(NO48=1,NP48=0,NQ48=0),1,IF(AND(NO49=1,NP49=0,NQ49=0),1,0))))</f>
        <v>0</v>
      </c>
      <c r="NS49" s="202"/>
      <c r="NT49" s="483">
        <f>IF(SUM($T$48:NT48)=0,0,IF(SUM($T$48:NS48)=3,0,IF(AND(NP48=1,NQ48=0,NR48=0),1,IF(AND(NP49=1,NQ49=0,NR49=0),1,0))))</f>
        <v>0</v>
      </c>
      <c r="NU49" s="483">
        <f>IF(SUM($T$48:NU48)=0,0,IF(SUM($T$48:NT48)=3,0,IF(AND(NQ48=1,NR48=0,NT48=0),1,IF(AND(NQ49=1,NR49=0,NT49=0),1,0))))</f>
        <v>0</v>
      </c>
      <c r="NV49" s="483">
        <f>IF(SUM($T$48:NV48)=0,0,IF(SUM($T$48:NU48)=3,0,IF(AND(NR48=1,NT48=0,NU48=0),1,IF(AND(NR49=1,NT49=0,NU49=0),1,0))))</f>
        <v>0</v>
      </c>
      <c r="NW49" s="483">
        <f>IF(SUM($T$48:NW48)=0,0,IF(SUM($T$48:NV48)=3,0,IF(AND(NT48=1,NU48=0,NV48=0),1,IF(AND(NT49=1,NU49=0,NV49=0),1,0))))</f>
        <v>0</v>
      </c>
      <c r="NX49" s="483">
        <f>IF(SUM($T$48:NX48)=0,0,IF(SUM($T$48:NW48)=3,0,IF(AND(NU48=1,NV48=0,NW48=0),1,IF(AND(NU49=1,NV49=0,NW49=0),1,0))))</f>
        <v>0</v>
      </c>
      <c r="NY49" s="483">
        <f>IF(SUM($T$48:NY48)=0,0,IF(SUM($T$48:NX48)=3,0,IF(AND(NV48=1,NW48=0,NX48=0),1,IF(AND(NV49=1,NW49=0,NX49=0),1,0))))</f>
        <v>0</v>
      </c>
      <c r="NZ49" s="483">
        <f>IF(SUM($T$48:NZ48)=0,0,IF(SUM($T$48:NY48)=3,0,IF(AND(NW48=1,NX48=0,NY48=0),1,IF(AND(NW49=1,NX49=0,NY49=0),1,0))))</f>
        <v>0</v>
      </c>
      <c r="OA49" s="483">
        <f>IF(SUM($T$48:OA48)=0,0,IF(SUM($T$48:NZ48)=3,0,IF(AND(NX48=1,NY48=0,NZ48=0),1,IF(AND(NX49=1,NY49=0,NZ49=0),1,0))))</f>
        <v>0</v>
      </c>
      <c r="OB49" s="483">
        <f>IF(SUM($T$48:OB48)=0,0,IF(SUM($T$48:OA48)=3,0,IF(AND(NY48=1,NZ48=0,OA48=0),1,IF(AND(NY49=1,NZ49=0,OA49=0),1,0))))</f>
        <v>0</v>
      </c>
      <c r="OC49" s="483">
        <f>IF(SUM($T$48:OC48)=0,0,IF(SUM($T$48:OB48)=3,0,IF(AND(NZ48=1,OA48=0,OB48=0),1,IF(AND(NZ49=1,OA49=0,OB49=0),1,0))))</f>
        <v>0</v>
      </c>
      <c r="OD49" s="483">
        <f>IF(SUM($T$48:OD48)=0,0,IF(SUM($T$48:OC48)=3,0,IF(AND(OA48=1,OB48=0,OC48=0),1,IF(AND(OA49=1,OB49=0,OC49=0),1,0))))</f>
        <v>0</v>
      </c>
      <c r="OE49" s="483">
        <f>IF(SUM($T$48:OE48)=0,0,IF(SUM($T$48:OD48)=3,0,IF(AND(OB48=1,OC48=0,OD48=0),1,IF(AND(OB49=1,OC49=0,OD49=0),1,0))))</f>
        <v>0</v>
      </c>
      <c r="OF49" s="202"/>
      <c r="OG49" s="483">
        <f>IF(SUM($T$48:OG48)=0,0,IF(SUM($T$48:OF48)=3,0,IF(AND(OC48=1,OD48=0,OE48=0),1,IF(AND(OC49=1,OD49=0,OE49=0),1,0))))</f>
        <v>0</v>
      </c>
      <c r="OH49" s="483">
        <f>IF(SUM($T$48:OH48)=0,0,IF(SUM($T$48:OG48)=3,0,IF(AND(OD48=1,OE48=0,OG48=0),1,IF(AND(OD49=1,OE49=0,OG49=0),1,0))))</f>
        <v>0</v>
      </c>
      <c r="OI49" s="483">
        <f>IF(SUM($T$48:OI48)=0,0,IF(SUM($T$48:OH48)=3,0,IF(AND(OE48=1,OG48=0,OH48=0),1,IF(AND(OE49=1,OG49=0,OH49=0),1,0))))</f>
        <v>0</v>
      </c>
      <c r="OJ49" s="483">
        <f>IF(SUM($T$48:OJ48)=0,0,IF(SUM($T$48:OI48)=3,0,IF(AND(OG48=1,OH48=0,OI48=0),1,IF(AND(OG49=1,OH49=0,OI49=0),1,0))))</f>
        <v>0</v>
      </c>
      <c r="OK49" s="483">
        <f>IF(SUM($T$48:OK48)=0,0,IF(SUM($T$48:OJ48)=3,0,IF(AND(OH48=1,OI48=0,OJ48=0),1,IF(AND(OH49=1,OI49=0,OJ49=0),1,0))))</f>
        <v>0</v>
      </c>
      <c r="OL49" s="483">
        <f>IF(SUM($T$48:OL48)=0,0,IF(SUM($T$48:OK48)=3,0,IF(AND(OI48=1,OJ48=0,OK48=0),1,IF(AND(OI49=1,OJ49=0,OK49=0),1,0))))</f>
        <v>0</v>
      </c>
      <c r="OM49" s="483">
        <f>IF(SUM($T$48:OM48)=0,0,IF(SUM($T$48:OL48)=3,0,IF(AND(OJ48=1,OK48=0,OL48=0),1,IF(AND(OJ49=1,OK49=0,OL49=0),1,0))))</f>
        <v>0</v>
      </c>
      <c r="ON49" s="483">
        <f>IF(SUM($T$48:ON48)=0,0,IF(SUM($T$48:OM48)=3,0,IF(AND(OK48=1,OL48=0,OM48=0),1,IF(AND(OK49=1,OL49=0,OM49=0),1,0))))</f>
        <v>0</v>
      </c>
      <c r="OO49" s="483">
        <f>IF(SUM($T$48:OO48)=0,0,IF(SUM($T$48:ON48)=3,0,IF(AND(OL48=1,OM48=0,ON48=0),1,IF(AND(OL49=1,OM49=0,ON49=0),1,0))))</f>
        <v>0</v>
      </c>
      <c r="OP49" s="483">
        <f>IF(SUM($T$48:OP48)=0,0,IF(SUM($T$48:OO48)=3,0,IF(AND(OM48=1,ON48=0,OO48=0),1,IF(AND(OM49=1,ON49=0,OO49=0),1,0))))</f>
        <v>0</v>
      </c>
      <c r="OQ49" s="483">
        <f>IF(SUM($T$48:OQ48)=0,0,IF(SUM($T$48:OP48)=3,0,IF(AND(ON48=1,OO48=0,OP48=0),1,IF(AND(ON49=1,OO49=0,OP49=0),1,0))))</f>
        <v>0</v>
      </c>
      <c r="OR49" s="483">
        <f>IF(SUM($T$48:OR48)=0,0,IF(SUM($T$48:OQ48)=3,0,IF(AND(OO48=1,OP48=0,OQ48=0),1,IF(AND(OO49=1,OP49=0,OQ49=0),1,0))))</f>
        <v>0</v>
      </c>
      <c r="OS49" s="202"/>
      <c r="OT49" s="483">
        <f>IF(SUM($T$48:OT48)=0,0,IF(SUM($T$48:OS48)=3,0,IF(AND(OQ48=1,OR48=0,OS48=0),1,IF(AND(OQ49=1,OR49=0,OS49=0),1,0))))</f>
        <v>0</v>
      </c>
      <c r="OU49" s="483">
        <f>IF(SUM($T$48:OU48)=0,0,IF(SUM($T$48:OT48)=3,0,IF(AND(OR48=1,OS48=0,OT48=0),1,IF(AND(OR49=1,OS49=0,OT49=0),1,0))))</f>
        <v>0</v>
      </c>
      <c r="OV49" s="483">
        <f>IF(SUM($T$48:OV48)=0,0,IF(SUM($T$48:OU48)=3,0,IF(AND(OS48=1,OT48=0,OU48=0),1,IF(AND(OS49=1,OT49=0,OU49=0),1,0))))</f>
        <v>0</v>
      </c>
      <c r="OW49" s="483">
        <f>IF(SUM($T$48:OW48)=0,0,IF(SUM($T$48:OV48)=3,0,IF(AND(OT48=1,OU48=0,OV48=0),1,IF(AND(OT49=1,OU49=0,OV49=0),1,0))))</f>
        <v>0</v>
      </c>
      <c r="OX49" s="483">
        <f>IF(SUM($T$48:OX48)=0,0,IF(SUM($T$48:OW48)=3,0,IF(AND(OU48=1,OV48=0,OW48=0),1,IF(AND(OU49=1,OV49=0,OW49=0),1,0))))</f>
        <v>0</v>
      </c>
      <c r="OY49" s="483">
        <f>IF(SUM($T$48:OY48)=0,0,IF(SUM($T$48:OX48)=3,0,IF(AND(OV48=1,OW48=0,OX48=0),1,IF(AND(OV49=1,OW49=0,OX49=0),1,0))))</f>
        <v>0</v>
      </c>
      <c r="OZ49" s="483">
        <f>IF(SUM($T$48:OZ48)=0,0,IF(SUM($T$48:OY48)=3,0,IF(AND(OW48=1,OX48=0,OY48=0),1,IF(AND(OW49=1,OX49=0,OY49=0),1,0))))</f>
        <v>0</v>
      </c>
      <c r="PA49" s="483">
        <f>IF(SUM($T$48:PA48)=0,0,IF(SUM($T$48:OZ48)=3,0,IF(AND(OX48=1,OY48=0,OZ48=0),1,IF(AND(OX49=1,OY49=0,OZ49=0),1,0))))</f>
        <v>0</v>
      </c>
      <c r="PB49" s="483">
        <f>IF(SUM($T$48:PB48)=0,0,IF(SUM($T$48:PA48)=3,0,IF(AND(OY48=1,OZ48=0,PA48=0),1,IF(AND(OY49=1,OZ49=0,PA49=0),1,0))))</f>
        <v>0</v>
      </c>
      <c r="PC49" s="483">
        <f>IF(SUM($T$48:PC48)=0,0,IF(SUM($T$48:PB48)=3,0,IF(AND(OZ48=1,PA48=0,PB48=0),1,IF(AND(OZ49=1,PA49=0,PB49=0),1,0))))</f>
        <v>0</v>
      </c>
      <c r="PD49" s="483">
        <f>IF(SUM($T$48:PD48)=0,0,IF(SUM($T$48:PC48)=3,0,IF(AND(PA48=1,PB48=0,PC48=0),1,IF(AND(PA49=1,PB49=0,PC49=0),1,0))))</f>
        <v>0</v>
      </c>
      <c r="PE49" s="483">
        <f>IF(SUM($T$48:PE48)=0,0,IF(SUM($T$48:PD48)=3,0,IF(AND(PB48=1,PC48=0,PD48=0),1,IF(AND(PB49=1,PC49=0,PD49=0),1,0))))</f>
        <v>0</v>
      </c>
      <c r="PF49" s="202"/>
      <c r="PG49" s="483">
        <f>IF(SUM($T$48:PG48)=0,0,IF(SUM($T$48:PF48)=3,0,IF(AND(PD48=1,PE48=0,PF48=0),1,IF(AND(PD49=1,PE49=0,PF49=0),1,0))))</f>
        <v>0</v>
      </c>
      <c r="PH49" s="483">
        <f>IF(SUM($T$48:PH48)=0,0,IF(SUM($T$48:PG48)=3,0,IF(AND(PE48=1,PF48=0,PG48=0),1,IF(AND(PE49=1,PF49=0,PG49=0),1,0))))</f>
        <v>0</v>
      </c>
      <c r="PI49" s="483">
        <f>IF(SUM($T$48:PI48)=0,0,IF(SUM($T$48:PH48)=3,0,IF(AND(PF48=1,PG48=0,PH48=0),1,IF(AND(PF49=1,PG49=0,PH49=0),1,0))))</f>
        <v>0</v>
      </c>
      <c r="PJ49" s="483">
        <f>IF(SUM($T$48:PJ48)=0,0,IF(SUM($T$48:PI48)=3,0,IF(AND(PG48=1,PH48=0,PI48=0),1,IF(AND(PG49=1,PH49=0,PI49=0),1,0))))</f>
        <v>0</v>
      </c>
      <c r="PK49" s="483">
        <f>IF(SUM($T$48:PK48)=0,0,IF(SUM($T$48:PJ48)=3,0,IF(AND(PH48=1,PI48=0,PJ48=0),1,IF(AND(PH49=1,PI49=0,PJ49=0),1,0))))</f>
        <v>0</v>
      </c>
      <c r="PL49" s="483">
        <f>IF(SUM($T$48:PL48)=0,0,IF(SUM($T$48:PK48)=3,0,IF(AND(PI48=1,PJ48=0,PK48=0),1,IF(AND(PI49=1,PJ49=0,PK49=0),1,0))))</f>
        <v>0</v>
      </c>
      <c r="PM49" s="483">
        <f>IF(SUM($T$48:PM48)=0,0,IF(SUM($T$48:PL48)=3,0,IF(AND(PJ48=1,PK48=0,PL48=0),1,IF(AND(PJ49=1,PK49=0,PL49=0),1,0))))</f>
        <v>0</v>
      </c>
      <c r="PN49" s="483">
        <f>IF(SUM($T$48:PN48)=0,0,IF(SUM($T$48:PM48)=3,0,IF(AND(PK48=1,PL48=0,PM48=0),1,IF(AND(PK49=1,PL49=0,PM49=0),1,0))))</f>
        <v>0</v>
      </c>
      <c r="PO49" s="483">
        <f>IF(SUM($T$48:PO48)=0,0,IF(SUM($T$48:PN48)=3,0,IF(AND(PL48=1,PM48=0,PN48=0),1,IF(AND(PL49=1,PM49=0,PN49=0),1,0))))</f>
        <v>0</v>
      </c>
      <c r="PP49" s="483">
        <f>IF(SUM($T$48:PP48)=0,0,IF(SUM($T$48:PO48)=3,0,IF(AND(PM48=1,PN48=0,PO48=0),1,IF(AND(PM49=1,PN49=0,PO49=0),1,0))))</f>
        <v>0</v>
      </c>
      <c r="PQ49" s="483">
        <f>IF(SUM($T$48:PQ48)=0,0,IF(SUM($T$48:PP48)=3,0,IF(AND(PN48=1,PO48=0,PP48=0),1,IF(AND(PN49=1,PO49=0,PP49=0),1,0))))</f>
        <v>0</v>
      </c>
      <c r="PR49" s="483">
        <f>IF(SUM($T$48:PR48)=0,0,IF(SUM($T$48:PQ48)=3,0,IF(AND(PO48=1,PP48=0,PQ48=0),1,IF(AND(PO49=1,PP49=0,PQ49=0),1,0))))</f>
        <v>0</v>
      </c>
      <c r="PS49" s="202"/>
      <c r="PT49" s="483">
        <f>IF(SUM($T$48:PT48)=0,0,IF(SUM($T$48:PS48)=3,0,IF(AND(PQ48=1,PR48=0,PS48=0),1,IF(AND(PQ49=1,PR49=0,PS49=0),1,0))))</f>
        <v>0</v>
      </c>
      <c r="PU49" s="483">
        <f>IF(SUM($T$48:PU48)=0,0,IF(SUM($T$48:PT48)=3,0,IF(AND(PR48=1,PS48=0,PT48=0),1,IF(AND(PR49=1,PS49=0,PT49=0),1,0))))</f>
        <v>0</v>
      </c>
      <c r="PV49" s="483">
        <f>IF(SUM($T$48:PV48)=0,0,IF(SUM($T$48:PU48)=3,0,IF(AND(PS48=1,PT48=0,PU48=0),1,IF(AND(PS49=1,PT49=0,PU49=0),1,0))))</f>
        <v>0</v>
      </c>
      <c r="PW49" s="483">
        <f>IF(SUM($T$48:PW48)=0,0,IF(SUM($T$48:PV48)=3,0,IF(AND(PT48=1,PU48=0,PV48=0),1,IF(AND(PT49=1,PU49=0,PV49=0),1,0))))</f>
        <v>0</v>
      </c>
      <c r="PX49" s="483">
        <f>IF(SUM($T$48:PX48)=0,0,IF(SUM($T$48:PW48)=3,0,IF(AND(PU48=1,PV48=0,PW48=0),1,IF(AND(PU49=1,PV49=0,PW49=0),1,0))))</f>
        <v>0</v>
      </c>
      <c r="PY49" s="483">
        <f>IF(SUM($T$48:PY48)=0,0,IF(SUM($T$48:PX48)=3,0,IF(AND(PV48=1,PW48=0,PX48=0),1,IF(AND(PV49=1,PW49=0,PX49=0),1,0))))</f>
        <v>0</v>
      </c>
      <c r="PZ49" s="483">
        <f>IF(SUM($T$48:PZ48)=0,0,IF(SUM($T$48:PY48)=3,0,IF(AND(PW48=1,PX48=0,PY48=0),1,IF(AND(PW49=1,PX49=0,PY49=0),1,0))))</f>
        <v>0</v>
      </c>
      <c r="QA49" s="483">
        <f>IF(SUM($T$48:QA48)=0,0,IF(SUM($T$48:PZ48)=3,0,IF(AND(PX48=1,PY48=0,PZ48=0),1,IF(AND(PX49=1,PY49=0,PZ49=0),1,0))))</f>
        <v>0</v>
      </c>
      <c r="QB49" s="483">
        <f>IF(SUM($T$48:QB48)=0,0,IF(SUM($T$48:QA48)=3,0,IF(AND(PY48=1,PZ48=0,QA48=0),1,IF(AND(PY49=1,PZ49=0,QA49=0),1,0))))</f>
        <v>0</v>
      </c>
      <c r="QC49" s="483">
        <f>IF(SUM($T$48:QC48)=0,0,IF(SUM($T$48:QB48)=3,0,IF(AND(PZ48=1,QA48=0,QB48=0),1,IF(AND(PZ49=1,QA49=0,QB49=0),1,0))))</f>
        <v>0</v>
      </c>
      <c r="QD49" s="483">
        <f>IF(SUM($T$48:QD48)=0,0,IF(SUM($T$48:QC48)=3,0,IF(AND(QA48=1,QB48=0,QC48=0),1,IF(AND(QA49=1,QB49=0,QC49=0),1,0))))</f>
        <v>0</v>
      </c>
      <c r="QE49" s="483">
        <f>IF(SUM($T$48:QE48)=0,0,IF(SUM($T$48:QD48)=3,0,IF(AND(QB48=1,QC48=0,QD48=0),1,IF(AND(QB49=1,QC49=0,QD49=0),1,0))))</f>
        <v>0</v>
      </c>
      <c r="QF49" s="202"/>
      <c r="QG49" s="483">
        <f>IF(SUM($T$48:QG48)=0,0,IF(SUM($T$48:QF48)=3,0,IF(AND(QD48=1,QE48=0,QF48=0),1,IF(AND(QD49=1,QE49=0,QF49=0),1,0))))</f>
        <v>0</v>
      </c>
      <c r="QH49" s="483">
        <f>IF(SUM($T$48:QH48)=0,0,IF(SUM($T$48:QG48)=3,0,IF(AND(QE48=1,QF48=0,QG48=0),1,IF(AND(QE49=1,QF49=0,QG49=0),1,0))))</f>
        <v>0</v>
      </c>
      <c r="QI49" s="483">
        <f>IF(SUM($T$48:QI48)=0,0,IF(SUM($T$48:QH48)=3,0,IF(AND(QF48=1,QG48=0,QH48=0),1,IF(AND(QF49=1,QG49=0,QH49=0),1,0))))</f>
        <v>0</v>
      </c>
      <c r="QJ49" s="483">
        <f>IF(SUM($T$48:QJ48)=0,0,IF(SUM($T$48:QI48)=3,0,IF(AND(QG48=1,QH48=0,QI48=0),1,IF(AND(QG49=1,QH49=0,QI49=0),1,0))))</f>
        <v>0</v>
      </c>
      <c r="QK49" s="483">
        <f>IF(SUM($T$48:QK48)=0,0,IF(SUM($T$48:QJ48)=3,0,IF(AND(QH48=1,QI48=0,QJ48=0),1,IF(AND(QH49=1,QI49=0,QJ49=0),1,0))))</f>
        <v>0</v>
      </c>
      <c r="QL49" s="483">
        <f>IF(SUM($T$48:QL48)=0,0,IF(SUM($T$48:QK48)=3,0,IF(AND(QI48=1,QJ48=0,QK48=0),1,IF(AND(QI49=1,QJ49=0,QK49=0),1,0))))</f>
        <v>0</v>
      </c>
      <c r="QM49" s="483">
        <f>IF(SUM($T$48:QM48)=0,0,IF(SUM($T$48:QL48)=3,0,IF(AND(QJ48=1,QK48=0,QL48=0),1,IF(AND(QJ49=1,QK49=0,QL49=0),1,0))))</f>
        <v>0</v>
      </c>
      <c r="QN49" s="483">
        <f>IF(SUM($T$48:QN48)=0,0,IF(SUM($T$48:QM48)=3,0,IF(AND(QK48=1,QL48=0,QM48=0),1,IF(AND(QK49=1,QL49=0,QM49=0),1,0))))</f>
        <v>0</v>
      </c>
      <c r="QO49" s="483">
        <f>IF(SUM($T$48:QO48)=0,0,IF(SUM($T$48:QN48)=3,0,IF(AND(QL48=1,QM48=0,QN48=0),1,IF(AND(QL49=1,QM49=0,QN49=0),1,0))))</f>
        <v>0</v>
      </c>
      <c r="QP49" s="483">
        <f>IF(SUM($T$48:QP48)=0,0,IF(SUM($T$48:QO48)=3,0,IF(AND(QM48=1,QN48=0,QO48=0),1,IF(AND(QM49=1,QN49=0,QO49=0),1,0))))</f>
        <v>0</v>
      </c>
      <c r="QQ49" s="483">
        <f>IF(SUM($T$48:QQ48)=0,0,IF(SUM($T$48:QP48)=3,0,IF(AND(QN48=1,QO48=0,QP48=0),1,IF(AND(QN49=1,QO49=0,QP49=0),1,0))))</f>
        <v>0</v>
      </c>
      <c r="QR49" s="483">
        <f>IF(SUM($T$48:QR48)=0,0,IF(SUM($T$48:QQ48)=3,0,IF(AND(QO48=1,QP48=0,QQ48=0),1,IF(AND(QO49=1,QP49=0,QQ49=0),1,0))))</f>
        <v>0</v>
      </c>
      <c r="QS49" s="202"/>
      <c r="QT49" s="483">
        <f>IF(SUM($T$48:QT48)=0,0,IF(SUM($T$48:QS48)=3,0,IF(AND(QQ48=1,QR48=0,QS48=0),1,IF(AND(QQ49=1,QR49=0,QS49=0),1,0))))</f>
        <v>0</v>
      </c>
      <c r="QU49" s="483">
        <f>IF(SUM($T$48:QU48)=0,0,IF(SUM($T$48:QT48)=3,0,IF(AND(QR48=1,QS48=0,QT48=0),1,IF(AND(QR49=1,QS49=0,QT49=0),1,0))))</f>
        <v>0</v>
      </c>
      <c r="QV49" s="483">
        <f>IF(SUM($T$48:QV48)=0,0,IF(SUM($T$48:QU48)=3,0,IF(AND(QS48=1,QT48=0,QU48=0),1,IF(AND(QS49=1,QT49=0,QU49=0),1,0))))</f>
        <v>0</v>
      </c>
      <c r="QW49" s="483">
        <f>IF(SUM($T$48:QW48)=0,0,IF(SUM($T$48:QV48)=3,0,IF(AND(QT48=1,QU48=0,QV48=0),1,IF(AND(QT49=1,QU49=0,QV49=0),1,0))))</f>
        <v>0</v>
      </c>
      <c r="QX49" s="483">
        <f>IF(SUM($T$48:QX48)=0,0,IF(SUM($T$48:QW48)=3,0,IF(AND(QU48=1,QV48=0,QW48=0),1,IF(AND(QU49=1,QV49=0,QW49=0),1,0))))</f>
        <v>0</v>
      </c>
      <c r="QY49" s="483">
        <f>IF(SUM($T$48:QY48)=0,0,IF(SUM($T$48:QX48)=3,0,IF(AND(QV48=1,QW48=0,QX48=0),1,IF(AND(QV49=1,QW49=0,QX49=0),1,0))))</f>
        <v>0</v>
      </c>
      <c r="QZ49" s="483">
        <f>IF(SUM($T$48:QZ48)=0,0,IF(SUM($T$48:QY48)=3,0,IF(AND(QW48=1,QX48=0,QY48=0),1,IF(AND(QW49=1,QX49=0,QY49=0),1,0))))</f>
        <v>0</v>
      </c>
      <c r="RA49" s="483">
        <f>IF(SUM($T$48:RA48)=0,0,IF(SUM($T$48:QZ48)=3,0,IF(AND(QX48=1,QY48=0,QZ48=0),1,IF(AND(QX49=1,QY49=0,QZ49=0),1,0))))</f>
        <v>0</v>
      </c>
      <c r="RB49" s="483">
        <f>IF(SUM($T$48:RB48)=0,0,IF(SUM($T$48:RA48)=3,0,IF(AND(QY48=1,QZ48=0,RA48=0),1,IF(AND(QY49=1,QZ49=0,RA49=0),1,0))))</f>
        <v>0</v>
      </c>
      <c r="RC49" s="483">
        <f>IF(SUM($T$48:RC48)=0,0,IF(SUM($T$48:RB48)=3,0,IF(AND(QZ48=1,RA48=0,RB48=0),1,IF(AND(QZ49=1,RA49=0,RB49=0),1,0))))</f>
        <v>0</v>
      </c>
      <c r="RD49" s="483">
        <f>IF(SUM($T$48:RD48)=0,0,IF(SUM($T$48:RC48)=3,0,IF(AND(RA48=1,RB48=0,RC48=0),1,IF(AND(RA49=1,RB49=0,RC49=0),1,0))))</f>
        <v>0</v>
      </c>
      <c r="RE49" s="483">
        <f>IF(SUM($T$48:RE48)=0,0,IF(SUM($T$48:RD48)=3,0,IF(AND(RB48=1,RC48=0,RD48=0),1,IF(AND(RB49=1,RC49=0,RD49=0),1,0))))</f>
        <v>0</v>
      </c>
      <c r="RF49" s="202"/>
    </row>
    <row r="50" spans="1:474" ht="12.75" customHeight="1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  <c r="FM50" s="202"/>
      <c r="FN50" s="202"/>
      <c r="FO50" s="202"/>
      <c r="FP50" s="202"/>
      <c r="FQ50" s="202"/>
      <c r="FR50" s="202"/>
      <c r="FS50" s="202"/>
      <c r="FT50" s="202"/>
      <c r="FU50" s="202"/>
      <c r="FV50" s="202"/>
      <c r="FW50" s="202"/>
      <c r="FX50" s="202"/>
      <c r="FY50" s="202"/>
      <c r="FZ50" s="202"/>
      <c r="GA50" s="202"/>
      <c r="GB50" s="202"/>
      <c r="GC50" s="202"/>
      <c r="GD50" s="202"/>
      <c r="GE50" s="202"/>
      <c r="GF50" s="202"/>
      <c r="GG50" s="202"/>
      <c r="GH50" s="202"/>
      <c r="GI50" s="202"/>
      <c r="GJ50" s="202"/>
      <c r="GK50" s="202"/>
      <c r="GL50" s="202"/>
      <c r="GM50" s="202"/>
      <c r="GN50" s="202"/>
      <c r="GO50" s="202"/>
      <c r="GP50" s="202"/>
      <c r="GQ50" s="202"/>
      <c r="GR50" s="202"/>
      <c r="GS50" s="202"/>
      <c r="GT50" s="202"/>
      <c r="GU50" s="202"/>
      <c r="GV50" s="202"/>
      <c r="GW50" s="202"/>
      <c r="GX50" s="202"/>
      <c r="GY50" s="202"/>
      <c r="GZ50" s="202"/>
      <c r="HA50" s="202"/>
      <c r="HB50" s="202"/>
      <c r="HC50" s="202"/>
      <c r="HD50" s="202"/>
      <c r="HE50" s="202"/>
      <c r="HF50" s="202"/>
      <c r="HG50" s="202"/>
      <c r="HH50" s="202"/>
      <c r="HI50" s="202"/>
      <c r="HJ50" s="202"/>
      <c r="HK50" s="202"/>
      <c r="HL50" s="202"/>
      <c r="HM50" s="202"/>
      <c r="HN50" s="202"/>
      <c r="HO50" s="202"/>
      <c r="HP50" s="202"/>
      <c r="HQ50" s="202"/>
      <c r="HR50" s="202"/>
      <c r="HS50" s="202"/>
      <c r="HT50" s="202"/>
      <c r="HU50" s="202"/>
      <c r="HV50" s="202"/>
      <c r="HW50" s="202"/>
      <c r="HX50" s="202"/>
      <c r="HY50" s="202"/>
      <c r="HZ50" s="202"/>
      <c r="IA50" s="202"/>
      <c r="IB50" s="202"/>
      <c r="IC50" s="202"/>
      <c r="ID50" s="202"/>
      <c r="IE50" s="202"/>
      <c r="IF50" s="202"/>
      <c r="IG50" s="202"/>
      <c r="IH50" s="202"/>
      <c r="II50" s="202"/>
      <c r="IJ50" s="202"/>
      <c r="IK50" s="202"/>
      <c r="IL50" s="202"/>
      <c r="IM50" s="202"/>
      <c r="IN50" s="202"/>
      <c r="IO50" s="202"/>
      <c r="IP50" s="202"/>
      <c r="IQ50" s="202"/>
      <c r="IR50" s="202"/>
      <c r="IS50" s="202"/>
      <c r="IT50" s="202"/>
      <c r="IU50" s="202"/>
      <c r="IV50" s="202"/>
      <c r="IW50" s="202"/>
      <c r="IX50" s="202"/>
      <c r="IY50" s="202"/>
      <c r="IZ50" s="202"/>
      <c r="JA50" s="202"/>
      <c r="JB50" s="202"/>
      <c r="JC50" s="202"/>
      <c r="JD50" s="202"/>
      <c r="JE50" s="202"/>
      <c r="JF50" s="202"/>
      <c r="JG50" s="202"/>
      <c r="JH50" s="202"/>
      <c r="JI50" s="202"/>
      <c r="JJ50" s="202"/>
      <c r="JK50" s="202"/>
      <c r="JL50" s="202"/>
      <c r="JM50" s="202"/>
      <c r="JN50" s="202"/>
      <c r="JO50" s="202"/>
      <c r="JP50" s="202"/>
      <c r="JQ50" s="202"/>
      <c r="JR50" s="202"/>
      <c r="JS50" s="202"/>
      <c r="JT50" s="202"/>
      <c r="JU50" s="202"/>
      <c r="JV50" s="202"/>
      <c r="JW50" s="202"/>
      <c r="JX50" s="202"/>
      <c r="JY50" s="202"/>
      <c r="JZ50" s="202"/>
      <c r="KA50" s="202"/>
      <c r="KB50" s="202"/>
      <c r="KC50" s="202"/>
      <c r="KD50" s="202"/>
      <c r="KE50" s="202"/>
      <c r="KF50" s="202"/>
      <c r="KG50" s="202"/>
      <c r="KH50" s="202"/>
      <c r="KI50" s="202"/>
      <c r="KJ50" s="202"/>
      <c r="KK50" s="202"/>
      <c r="KL50" s="202"/>
      <c r="KM50" s="202"/>
      <c r="KN50" s="202"/>
      <c r="KO50" s="202"/>
      <c r="KP50" s="202"/>
      <c r="KQ50" s="202"/>
      <c r="KR50" s="202"/>
      <c r="KS50" s="202"/>
      <c r="KT50" s="202"/>
      <c r="KU50" s="202"/>
      <c r="KV50" s="202"/>
      <c r="KW50" s="202"/>
      <c r="KX50" s="202"/>
      <c r="KY50" s="202"/>
      <c r="KZ50" s="202"/>
      <c r="LA50" s="202"/>
      <c r="LB50" s="202"/>
      <c r="LC50" s="202"/>
      <c r="LD50" s="202"/>
      <c r="LE50" s="202"/>
      <c r="LF50" s="202"/>
      <c r="LG50" s="202"/>
      <c r="LH50" s="202"/>
      <c r="LI50" s="202"/>
      <c r="LJ50" s="202"/>
      <c r="LK50" s="202"/>
      <c r="LL50" s="202"/>
      <c r="LM50" s="202"/>
      <c r="LN50" s="202"/>
      <c r="LO50" s="202"/>
      <c r="LP50" s="202"/>
      <c r="LQ50" s="202"/>
      <c r="LR50" s="202"/>
      <c r="LS50" s="202"/>
      <c r="LT50" s="202"/>
      <c r="LU50" s="202"/>
      <c r="LV50" s="202"/>
      <c r="LW50" s="202"/>
      <c r="LX50" s="202"/>
      <c r="LY50" s="202"/>
      <c r="LZ50" s="202"/>
      <c r="MA50" s="202"/>
      <c r="MB50" s="202"/>
      <c r="MC50" s="202"/>
      <c r="MD50" s="202"/>
      <c r="ME50" s="202"/>
      <c r="MF50" s="202"/>
      <c r="MG50" s="202"/>
      <c r="MH50" s="202"/>
      <c r="MI50" s="202"/>
      <c r="MJ50" s="202"/>
      <c r="MK50" s="202"/>
      <c r="ML50" s="202"/>
      <c r="MM50" s="202"/>
      <c r="MN50" s="202"/>
      <c r="MO50" s="202"/>
      <c r="MP50" s="202"/>
      <c r="MQ50" s="202"/>
      <c r="MR50" s="202"/>
      <c r="MS50" s="202"/>
      <c r="MT50" s="202"/>
      <c r="MU50" s="202"/>
      <c r="MV50" s="202"/>
      <c r="MW50" s="202"/>
      <c r="MX50" s="202"/>
      <c r="MY50" s="202"/>
      <c r="MZ50" s="202"/>
      <c r="NA50" s="202"/>
      <c r="NB50" s="202"/>
      <c r="NC50" s="202"/>
      <c r="ND50" s="202"/>
      <c r="NE50" s="202"/>
      <c r="NF50" s="202"/>
      <c r="NG50" s="202"/>
      <c r="NH50" s="202"/>
      <c r="NI50" s="202"/>
      <c r="NJ50" s="202"/>
      <c r="NK50" s="202"/>
      <c r="NL50" s="202"/>
      <c r="NM50" s="202"/>
      <c r="NN50" s="202"/>
      <c r="NO50" s="202"/>
      <c r="NP50" s="202"/>
      <c r="NQ50" s="202"/>
      <c r="NR50" s="202"/>
      <c r="NS50" s="202"/>
      <c r="NT50" s="202"/>
      <c r="NU50" s="202"/>
      <c r="NV50" s="202"/>
      <c r="NW50" s="202"/>
      <c r="NX50" s="202"/>
      <c r="NY50" s="202"/>
      <c r="NZ50" s="202"/>
      <c r="OA50" s="202"/>
      <c r="OB50" s="202"/>
      <c r="OC50" s="202"/>
      <c r="OD50" s="202"/>
      <c r="OE50" s="202"/>
      <c r="OF50" s="202"/>
      <c r="OG50" s="202"/>
      <c r="OH50" s="202"/>
      <c r="OI50" s="202"/>
      <c r="OJ50" s="202"/>
      <c r="OK50" s="202"/>
      <c r="OL50" s="202"/>
      <c r="OM50" s="202"/>
      <c r="ON50" s="202"/>
      <c r="OO50" s="202"/>
      <c r="OP50" s="202"/>
      <c r="OQ50" s="202"/>
      <c r="OR50" s="202"/>
      <c r="OS50" s="202"/>
      <c r="OT50" s="202"/>
      <c r="OU50" s="202"/>
      <c r="OV50" s="202"/>
      <c r="OW50" s="202"/>
      <c r="OX50" s="202"/>
      <c r="OY50" s="202"/>
      <c r="OZ50" s="202"/>
      <c r="PA50" s="202"/>
      <c r="PB50" s="202"/>
      <c r="PC50" s="202"/>
      <c r="PD50" s="202"/>
      <c r="PE50" s="202"/>
      <c r="PF50" s="202"/>
      <c r="PG50" s="202"/>
      <c r="PH50" s="202"/>
      <c r="PI50" s="202"/>
      <c r="PJ50" s="202"/>
      <c r="PK50" s="202"/>
      <c r="PL50" s="202"/>
      <c r="PM50" s="202"/>
      <c r="PN50" s="202"/>
      <c r="PO50" s="202"/>
      <c r="PP50" s="202"/>
      <c r="PQ50" s="202"/>
      <c r="PR50" s="202"/>
      <c r="PS50" s="202"/>
      <c r="PT50" s="202"/>
      <c r="PU50" s="202"/>
      <c r="PV50" s="202"/>
      <c r="PW50" s="202"/>
      <c r="PX50" s="202"/>
      <c r="PY50" s="202"/>
      <c r="PZ50" s="202"/>
      <c r="QA50" s="202"/>
      <c r="QB50" s="202"/>
      <c r="QC50" s="202"/>
      <c r="QD50" s="202"/>
      <c r="QE50" s="202"/>
      <c r="QF50" s="202"/>
      <c r="QG50" s="202"/>
      <c r="QH50" s="202"/>
      <c r="QI50" s="202"/>
      <c r="QJ50" s="202"/>
      <c r="QK50" s="202"/>
      <c r="QL50" s="202"/>
      <c r="QM50" s="202"/>
      <c r="QN50" s="202"/>
      <c r="QO50" s="202"/>
      <c r="QP50" s="202"/>
      <c r="QQ50" s="202"/>
      <c r="QR50" s="202"/>
      <c r="QS50" s="202"/>
      <c r="QT50" s="202"/>
      <c r="QU50" s="202"/>
      <c r="QV50" s="202"/>
      <c r="QW50" s="202"/>
      <c r="QX50" s="202"/>
      <c r="QY50" s="202"/>
      <c r="QZ50" s="202"/>
      <c r="RA50" s="202"/>
      <c r="RB50" s="202"/>
      <c r="RC50" s="202"/>
      <c r="RD50" s="202"/>
      <c r="RE50" s="202"/>
      <c r="RF50" s="202"/>
    </row>
    <row r="51" spans="1:474" ht="12.75" customHeight="1">
      <c r="A51" s="202"/>
      <c r="B51" s="502" t="s">
        <v>535</v>
      </c>
      <c r="C51" s="202"/>
      <c r="D51" s="202"/>
      <c r="E51" s="202" t="s">
        <v>536</v>
      </c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  <c r="FM51" s="202"/>
      <c r="FN51" s="202"/>
      <c r="FO51" s="202"/>
      <c r="FP51" s="202"/>
      <c r="FQ51" s="202"/>
      <c r="FR51" s="202"/>
      <c r="FS51" s="202"/>
      <c r="FT51" s="202"/>
      <c r="FU51" s="202"/>
      <c r="FV51" s="202"/>
      <c r="FW51" s="202"/>
      <c r="FX51" s="202"/>
      <c r="FY51" s="202"/>
      <c r="FZ51" s="202"/>
      <c r="GA51" s="202"/>
      <c r="GB51" s="202"/>
      <c r="GC51" s="202"/>
      <c r="GD51" s="202"/>
      <c r="GE51" s="202"/>
      <c r="GF51" s="202"/>
      <c r="GG51" s="202"/>
      <c r="GH51" s="202"/>
      <c r="GI51" s="202"/>
      <c r="GJ51" s="202"/>
      <c r="GK51" s="202"/>
      <c r="GL51" s="202"/>
      <c r="GM51" s="202"/>
      <c r="GN51" s="202"/>
      <c r="GO51" s="202"/>
      <c r="GP51" s="202"/>
      <c r="GQ51" s="202"/>
      <c r="GR51" s="202"/>
      <c r="GS51" s="202"/>
      <c r="GT51" s="202"/>
      <c r="GU51" s="202"/>
      <c r="GV51" s="202"/>
      <c r="GW51" s="202"/>
      <c r="GX51" s="202"/>
      <c r="GY51" s="202"/>
      <c r="GZ51" s="202"/>
      <c r="HA51" s="202"/>
      <c r="HB51" s="202"/>
      <c r="HC51" s="202"/>
      <c r="HD51" s="202"/>
      <c r="HE51" s="202"/>
      <c r="HF51" s="202"/>
      <c r="HG51" s="202"/>
      <c r="HH51" s="202"/>
      <c r="HI51" s="202"/>
      <c r="HJ51" s="202"/>
      <c r="HK51" s="202"/>
      <c r="HL51" s="202"/>
      <c r="HM51" s="202"/>
      <c r="HN51" s="202"/>
      <c r="HO51" s="202"/>
      <c r="HP51" s="202"/>
      <c r="HQ51" s="202"/>
      <c r="HR51" s="202"/>
      <c r="HS51" s="202"/>
      <c r="HT51" s="202"/>
      <c r="HU51" s="202"/>
      <c r="HV51" s="202"/>
      <c r="HW51" s="202"/>
      <c r="HX51" s="202"/>
      <c r="HY51" s="202"/>
      <c r="HZ51" s="202"/>
      <c r="IA51" s="202"/>
      <c r="IB51" s="202"/>
      <c r="IC51" s="202"/>
      <c r="ID51" s="202"/>
      <c r="IE51" s="202"/>
      <c r="IF51" s="202"/>
      <c r="IG51" s="202"/>
      <c r="IH51" s="202"/>
      <c r="II51" s="202"/>
      <c r="IJ51" s="202"/>
      <c r="IK51" s="202"/>
      <c r="IL51" s="202"/>
      <c r="IM51" s="202"/>
      <c r="IN51" s="202"/>
      <c r="IO51" s="202"/>
      <c r="IP51" s="202"/>
      <c r="IQ51" s="202"/>
      <c r="IR51" s="202"/>
      <c r="IS51" s="202"/>
      <c r="IT51" s="202"/>
      <c r="IU51" s="202"/>
      <c r="IV51" s="202"/>
      <c r="IW51" s="202"/>
      <c r="IX51" s="202"/>
      <c r="IY51" s="202"/>
      <c r="IZ51" s="202"/>
      <c r="JA51" s="202"/>
      <c r="JB51" s="202"/>
      <c r="JC51" s="202"/>
      <c r="JD51" s="202"/>
      <c r="JE51" s="202"/>
      <c r="JF51" s="202"/>
      <c r="JG51" s="202"/>
      <c r="JH51" s="202"/>
      <c r="JI51" s="202"/>
      <c r="JJ51" s="202"/>
      <c r="JK51" s="202"/>
      <c r="JL51" s="202"/>
      <c r="JM51" s="202"/>
      <c r="JN51" s="202"/>
      <c r="JO51" s="202"/>
      <c r="JP51" s="202"/>
      <c r="JQ51" s="202"/>
      <c r="JR51" s="202"/>
      <c r="JS51" s="202"/>
      <c r="JT51" s="202"/>
      <c r="JU51" s="202"/>
      <c r="JV51" s="202"/>
      <c r="JW51" s="202"/>
      <c r="JX51" s="202"/>
      <c r="JY51" s="202"/>
      <c r="JZ51" s="202"/>
      <c r="KA51" s="202"/>
      <c r="KB51" s="202"/>
      <c r="KC51" s="202"/>
      <c r="KD51" s="202"/>
      <c r="KE51" s="202"/>
      <c r="KF51" s="202"/>
      <c r="KG51" s="202"/>
      <c r="KH51" s="202"/>
      <c r="KI51" s="202"/>
      <c r="KJ51" s="202"/>
      <c r="KK51" s="202"/>
      <c r="KL51" s="202"/>
      <c r="KM51" s="202"/>
      <c r="KN51" s="202"/>
      <c r="KO51" s="202"/>
      <c r="KP51" s="202"/>
      <c r="KQ51" s="202"/>
      <c r="KR51" s="202"/>
      <c r="KS51" s="202"/>
      <c r="KT51" s="202"/>
      <c r="KU51" s="202"/>
      <c r="KV51" s="202"/>
      <c r="KW51" s="202"/>
      <c r="KX51" s="202"/>
      <c r="KY51" s="202"/>
      <c r="KZ51" s="202"/>
      <c r="LA51" s="202"/>
      <c r="LB51" s="202"/>
      <c r="LC51" s="202"/>
      <c r="LD51" s="202"/>
      <c r="LE51" s="202"/>
      <c r="LF51" s="202"/>
      <c r="LG51" s="202"/>
      <c r="LH51" s="202"/>
      <c r="LI51" s="202"/>
      <c r="LJ51" s="202"/>
      <c r="LK51" s="202"/>
      <c r="LL51" s="202"/>
      <c r="LM51" s="202"/>
      <c r="LN51" s="202"/>
      <c r="LO51" s="202"/>
      <c r="LP51" s="202"/>
      <c r="LQ51" s="202"/>
      <c r="LR51" s="202"/>
      <c r="LS51" s="202"/>
      <c r="LT51" s="202"/>
      <c r="LU51" s="202"/>
      <c r="LV51" s="202"/>
      <c r="LW51" s="202"/>
      <c r="LX51" s="202"/>
      <c r="LY51" s="202"/>
      <c r="LZ51" s="202"/>
      <c r="MA51" s="202"/>
      <c r="MB51" s="202"/>
      <c r="MC51" s="202"/>
      <c r="MD51" s="202"/>
      <c r="ME51" s="202"/>
      <c r="MF51" s="202"/>
      <c r="MG51" s="202"/>
      <c r="MH51" s="202"/>
      <c r="MI51" s="202"/>
      <c r="MJ51" s="202"/>
      <c r="MK51" s="202"/>
      <c r="ML51" s="202"/>
      <c r="MM51" s="202"/>
      <c r="MN51" s="202"/>
      <c r="MO51" s="202"/>
      <c r="MP51" s="202"/>
      <c r="MQ51" s="202"/>
      <c r="MR51" s="202"/>
      <c r="MS51" s="202"/>
      <c r="MT51" s="202"/>
      <c r="MU51" s="202"/>
      <c r="MV51" s="202"/>
      <c r="MW51" s="202"/>
      <c r="MX51" s="202"/>
      <c r="MY51" s="202"/>
      <c r="MZ51" s="202"/>
      <c r="NA51" s="202"/>
      <c r="NB51" s="202"/>
      <c r="NC51" s="202"/>
      <c r="ND51" s="202"/>
      <c r="NE51" s="202"/>
      <c r="NF51" s="202"/>
      <c r="NG51" s="202"/>
      <c r="NH51" s="202"/>
      <c r="NI51" s="202"/>
      <c r="NJ51" s="202"/>
      <c r="NK51" s="202"/>
      <c r="NL51" s="202"/>
      <c r="NM51" s="202"/>
      <c r="NN51" s="202"/>
      <c r="NO51" s="202"/>
      <c r="NP51" s="202"/>
      <c r="NQ51" s="202"/>
      <c r="NR51" s="202"/>
      <c r="NS51" s="202"/>
      <c r="NT51" s="202"/>
      <c r="NU51" s="202"/>
      <c r="NV51" s="202"/>
      <c r="NW51" s="202"/>
      <c r="NX51" s="202"/>
      <c r="NY51" s="202"/>
      <c r="NZ51" s="202"/>
      <c r="OA51" s="202"/>
      <c r="OB51" s="202"/>
      <c r="OC51" s="202"/>
      <c r="OD51" s="202"/>
      <c r="OE51" s="202"/>
      <c r="OF51" s="202"/>
      <c r="OG51" s="202"/>
      <c r="OH51" s="202"/>
      <c r="OI51" s="202"/>
      <c r="OJ51" s="202"/>
      <c r="OK51" s="202"/>
      <c r="OL51" s="202"/>
      <c r="OM51" s="202"/>
      <c r="ON51" s="202"/>
      <c r="OO51" s="202"/>
      <c r="OP51" s="202"/>
      <c r="OQ51" s="202"/>
      <c r="OR51" s="202"/>
      <c r="OS51" s="202"/>
      <c r="OT51" s="202"/>
      <c r="OU51" s="202"/>
      <c r="OV51" s="202"/>
      <c r="OW51" s="202"/>
      <c r="OX51" s="202"/>
      <c r="OY51" s="202"/>
      <c r="OZ51" s="202"/>
      <c r="PA51" s="202"/>
      <c r="PB51" s="202"/>
      <c r="PC51" s="202"/>
      <c r="PD51" s="202"/>
      <c r="PE51" s="202"/>
      <c r="PF51" s="202"/>
      <c r="PG51" s="202"/>
      <c r="PH51" s="202"/>
      <c r="PI51" s="202"/>
      <c r="PJ51" s="202"/>
      <c r="PK51" s="202"/>
      <c r="PL51" s="202"/>
      <c r="PM51" s="202"/>
      <c r="PN51" s="202"/>
      <c r="PO51" s="202"/>
      <c r="PP51" s="202"/>
      <c r="PQ51" s="202"/>
      <c r="PR51" s="202"/>
      <c r="PS51" s="202"/>
      <c r="PT51" s="202"/>
      <c r="PU51" s="202"/>
      <c r="PV51" s="202"/>
      <c r="PW51" s="202"/>
      <c r="PX51" s="202"/>
      <c r="PY51" s="202"/>
      <c r="PZ51" s="202"/>
      <c r="QA51" s="202"/>
      <c r="QB51" s="202"/>
      <c r="QC51" s="202"/>
      <c r="QD51" s="202"/>
      <c r="QE51" s="202"/>
      <c r="QF51" s="202"/>
      <c r="QG51" s="202"/>
      <c r="QH51" s="202"/>
      <c r="QI51" s="202"/>
      <c r="QJ51" s="202"/>
      <c r="QK51" s="202"/>
      <c r="QL51" s="202"/>
      <c r="QM51" s="202"/>
      <c r="QN51" s="202"/>
      <c r="QO51" s="202"/>
      <c r="QP51" s="202"/>
      <c r="QQ51" s="202"/>
      <c r="QR51" s="202"/>
      <c r="QS51" s="202"/>
      <c r="QT51" s="202"/>
      <c r="QU51" s="202"/>
      <c r="QV51" s="202"/>
      <c r="QW51" s="202"/>
      <c r="QX51" s="202"/>
      <c r="QY51" s="202"/>
      <c r="QZ51" s="202"/>
      <c r="RA51" s="202"/>
      <c r="RB51" s="202"/>
      <c r="RC51" s="202"/>
      <c r="RD51" s="202"/>
      <c r="RE51" s="202"/>
      <c r="RF51" s="202"/>
    </row>
    <row r="52" spans="1:474" ht="12.75" customHeight="1">
      <c r="A52" s="483"/>
      <c r="B52" s="484" t="s">
        <v>498</v>
      </c>
      <c r="C52" s="483"/>
      <c r="D52" s="483"/>
      <c r="E52" s="483"/>
      <c r="F52" s="483"/>
      <c r="G52" s="483">
        <v>0</v>
      </c>
      <c r="H52" s="483">
        <f t="shared" ref="H52:R52" si="227">G58</f>
        <v>0</v>
      </c>
      <c r="I52" s="483">
        <f t="shared" si="227"/>
        <v>0</v>
      </c>
      <c r="J52" s="483">
        <f t="shared" si="227"/>
        <v>0</v>
      </c>
      <c r="K52" s="483">
        <f t="shared" si="227"/>
        <v>0</v>
      </c>
      <c r="L52" s="483">
        <f t="shared" si="227"/>
        <v>0</v>
      </c>
      <c r="M52" s="483">
        <f t="shared" si="227"/>
        <v>0</v>
      </c>
      <c r="N52" s="483">
        <f t="shared" si="227"/>
        <v>0</v>
      </c>
      <c r="O52" s="483">
        <f t="shared" si="227"/>
        <v>0</v>
      </c>
      <c r="P52" s="483">
        <f t="shared" si="227"/>
        <v>0</v>
      </c>
      <c r="Q52" s="483">
        <f t="shared" si="227"/>
        <v>0</v>
      </c>
      <c r="R52" s="483">
        <f t="shared" si="227"/>
        <v>0</v>
      </c>
      <c r="S52" s="483">
        <f>F58</f>
        <v>0</v>
      </c>
      <c r="T52" s="483">
        <f>R60</f>
        <v>0</v>
      </c>
      <c r="U52" s="483">
        <f t="shared" ref="U52:AE52" si="228">T58</f>
        <v>0</v>
      </c>
      <c r="V52" s="483">
        <f t="shared" si="228"/>
        <v>0</v>
      </c>
      <c r="W52" s="483">
        <f t="shared" si="228"/>
        <v>0</v>
      </c>
      <c r="X52" s="483">
        <f t="shared" si="228"/>
        <v>0</v>
      </c>
      <c r="Y52" s="483">
        <f t="shared" si="228"/>
        <v>0</v>
      </c>
      <c r="Z52" s="483">
        <f t="shared" si="228"/>
        <v>0</v>
      </c>
      <c r="AA52" s="483">
        <f t="shared" si="228"/>
        <v>0</v>
      </c>
      <c r="AB52" s="483">
        <f t="shared" si="228"/>
        <v>0</v>
      </c>
      <c r="AC52" s="483">
        <f t="shared" si="228"/>
        <v>0</v>
      </c>
      <c r="AD52" s="483">
        <f t="shared" si="228"/>
        <v>0</v>
      </c>
      <c r="AE52" s="483">
        <f t="shared" si="228"/>
        <v>0</v>
      </c>
      <c r="AF52" s="483">
        <f>S58</f>
        <v>0</v>
      </c>
      <c r="AG52" s="483">
        <f t="shared" ref="AG52:AR52" si="229">AF58</f>
        <v>0</v>
      </c>
      <c r="AH52" s="483">
        <f t="shared" si="229"/>
        <v>0</v>
      </c>
      <c r="AI52" s="483">
        <f t="shared" si="229"/>
        <v>0</v>
      </c>
      <c r="AJ52" s="483">
        <f t="shared" si="229"/>
        <v>0</v>
      </c>
      <c r="AK52" s="483">
        <f t="shared" si="229"/>
        <v>0</v>
      </c>
      <c r="AL52" s="483">
        <f t="shared" si="229"/>
        <v>0</v>
      </c>
      <c r="AM52" s="483">
        <f t="shared" si="229"/>
        <v>0</v>
      </c>
      <c r="AN52" s="483">
        <f t="shared" si="229"/>
        <v>86553522.778465271</v>
      </c>
      <c r="AO52" s="483">
        <f t="shared" si="229"/>
        <v>87158147.741685763</v>
      </c>
      <c r="AP52" s="483">
        <f t="shared" si="229"/>
        <v>87766996.349818841</v>
      </c>
      <c r="AQ52" s="483">
        <f t="shared" si="229"/>
        <v>112796010.15272193</v>
      </c>
      <c r="AR52" s="483">
        <f t="shared" si="229"/>
        <v>113583953.62747298</v>
      </c>
      <c r="AS52" s="483">
        <f>AF58</f>
        <v>0</v>
      </c>
      <c r="AT52" s="483">
        <f t="shared" ref="AT52:BE52" si="230">AS58</f>
        <v>114377401.32988743</v>
      </c>
      <c r="AU52" s="483">
        <f t="shared" si="230"/>
        <v>128611598.34824459</v>
      </c>
      <c r="AV52" s="483">
        <f t="shared" si="230"/>
        <v>129510022.58823849</v>
      </c>
      <c r="AW52" s="483">
        <f t="shared" si="230"/>
        <v>130414722.82608464</v>
      </c>
      <c r="AX52" s="483">
        <f t="shared" si="230"/>
        <v>144760949.54131055</v>
      </c>
      <c r="AY52" s="483">
        <f t="shared" si="230"/>
        <v>145772186.06851929</v>
      </c>
      <c r="AZ52" s="483">
        <f t="shared" si="230"/>
        <v>146790486.65075949</v>
      </c>
      <c r="BA52" s="483">
        <f t="shared" si="230"/>
        <v>161251107.27258056</v>
      </c>
      <c r="BB52" s="483">
        <f t="shared" si="230"/>
        <v>162377536.81206322</v>
      </c>
      <c r="BC52" s="483">
        <f t="shared" si="230"/>
        <v>163511835.09445798</v>
      </c>
      <c r="BD52" s="483">
        <f t="shared" si="230"/>
        <v>178089263.72551104</v>
      </c>
      <c r="BE52" s="483">
        <f t="shared" si="230"/>
        <v>179333317.24376708</v>
      </c>
      <c r="BF52" s="483">
        <f>AS58</f>
        <v>114377401.32988743</v>
      </c>
      <c r="BG52" s="483">
        <f t="shared" ref="BG52:BR52" si="231">BF58</f>
        <v>180586061.17448205</v>
      </c>
      <c r="BH52" s="483">
        <f t="shared" si="231"/>
        <v>181847556.22506735</v>
      </c>
      <c r="BI52" s="483">
        <f t="shared" si="231"/>
        <v>183117863.5270097</v>
      </c>
      <c r="BJ52" s="483">
        <f t="shared" si="231"/>
        <v>184397044.63883361</v>
      </c>
      <c r="BK52" s="483">
        <f t="shared" si="231"/>
        <v>185685161.54908445</v>
      </c>
      <c r="BL52" s="483">
        <f t="shared" si="231"/>
        <v>186982276.67933241</v>
      </c>
      <c r="BM52" s="483">
        <f t="shared" si="231"/>
        <v>188288452.88719735</v>
      </c>
      <c r="BN52" s="483">
        <f t="shared" si="231"/>
        <v>189603753.46939492</v>
      </c>
      <c r="BO52" s="483">
        <f t="shared" si="231"/>
        <v>190928242.16480392</v>
      </c>
      <c r="BP52" s="483">
        <f t="shared" si="231"/>
        <v>192261983.15755495</v>
      </c>
      <c r="BQ52" s="483">
        <f t="shared" si="231"/>
        <v>193605041.08014086</v>
      </c>
      <c r="BR52" s="483">
        <f t="shared" si="231"/>
        <v>194957481.01654872</v>
      </c>
      <c r="BS52" s="483">
        <f>BF58</f>
        <v>180586061.17448205</v>
      </c>
      <c r="BT52" s="483">
        <f t="shared" ref="BT52:CE52" si="232">BS58</f>
        <v>196319368.5054138</v>
      </c>
      <c r="BU52" s="483">
        <f t="shared" si="232"/>
        <v>197690769.54319561</v>
      </c>
      <c r="BV52" s="483">
        <f t="shared" si="232"/>
        <v>199071750.58737588</v>
      </c>
      <c r="BW52" s="483">
        <f t="shared" si="232"/>
        <v>200462378.55967927</v>
      </c>
      <c r="BX52" s="483">
        <f t="shared" si="232"/>
        <v>201862720.84931621</v>
      </c>
      <c r="BY52" s="483">
        <f t="shared" si="232"/>
        <v>203272845.31624866</v>
      </c>
      <c r="BZ52" s="483">
        <f t="shared" si="232"/>
        <v>202814904.5119603</v>
      </c>
      <c r="CA52" s="483">
        <f t="shared" si="232"/>
        <v>200936988.72944215</v>
      </c>
      <c r="CB52" s="483">
        <f t="shared" si="232"/>
        <v>199059072.946924</v>
      </c>
      <c r="CC52" s="483">
        <f t="shared" si="232"/>
        <v>197181157.16440585</v>
      </c>
      <c r="CD52" s="483">
        <f t="shared" si="232"/>
        <v>195303241.3818877</v>
      </c>
      <c r="CE52" s="483">
        <f t="shared" si="232"/>
        <v>193425325.59936953</v>
      </c>
      <c r="CF52" s="483">
        <f>BS58</f>
        <v>196319368.5054138</v>
      </c>
      <c r="CG52" s="483">
        <f t="shared" ref="CG52:CR52" si="233">CF58</f>
        <v>191547409.81685141</v>
      </c>
      <c r="CH52" s="483">
        <f t="shared" si="233"/>
        <v>189669494.03433326</v>
      </c>
      <c r="CI52" s="483">
        <f t="shared" si="233"/>
        <v>187791578.25181511</v>
      </c>
      <c r="CJ52" s="483">
        <f t="shared" si="233"/>
        <v>185913662.46929696</v>
      </c>
      <c r="CK52" s="483">
        <f t="shared" si="233"/>
        <v>184035746.68677881</v>
      </c>
      <c r="CL52" s="483">
        <f t="shared" si="233"/>
        <v>182157830.90426067</v>
      </c>
      <c r="CM52" s="483">
        <f t="shared" si="233"/>
        <v>180279915.12174252</v>
      </c>
      <c r="CN52" s="483">
        <f t="shared" si="233"/>
        <v>178401999.33922437</v>
      </c>
      <c r="CO52" s="483">
        <f t="shared" si="233"/>
        <v>176524083.55670622</v>
      </c>
      <c r="CP52" s="483">
        <f t="shared" si="233"/>
        <v>174646167.77418807</v>
      </c>
      <c r="CQ52" s="483">
        <f t="shared" si="233"/>
        <v>172768251.99166989</v>
      </c>
      <c r="CR52" s="483">
        <f t="shared" si="233"/>
        <v>170890336.20915174</v>
      </c>
      <c r="CS52" s="483">
        <f>CF58</f>
        <v>191547409.81685141</v>
      </c>
      <c r="CT52" s="483">
        <f t="shared" ref="CT52:DE52" si="234">CS58</f>
        <v>169012420.4266336</v>
      </c>
      <c r="CU52" s="483">
        <f t="shared" si="234"/>
        <v>167134504.64411545</v>
      </c>
      <c r="CV52" s="483">
        <f t="shared" si="234"/>
        <v>165256588.8615973</v>
      </c>
      <c r="CW52" s="483">
        <f t="shared" si="234"/>
        <v>163378673.07907915</v>
      </c>
      <c r="CX52" s="483">
        <f t="shared" si="234"/>
        <v>161500757.296561</v>
      </c>
      <c r="CY52" s="483">
        <f t="shared" si="234"/>
        <v>159622841.51404285</v>
      </c>
      <c r="CZ52" s="483">
        <f t="shared" si="234"/>
        <v>157744925.73152471</v>
      </c>
      <c r="DA52" s="483">
        <f t="shared" si="234"/>
        <v>155867009.94900656</v>
      </c>
      <c r="DB52" s="483">
        <f t="shared" si="234"/>
        <v>153989094.16648841</v>
      </c>
      <c r="DC52" s="483">
        <f t="shared" si="234"/>
        <v>152111178.38397023</v>
      </c>
      <c r="DD52" s="483">
        <f t="shared" si="234"/>
        <v>150233262.60145208</v>
      </c>
      <c r="DE52" s="483">
        <f t="shared" si="234"/>
        <v>148355346.81893393</v>
      </c>
      <c r="DF52" s="483">
        <f>CS58</f>
        <v>169012420.4266336</v>
      </c>
      <c r="DG52" s="483">
        <f t="shared" ref="DG52:DR52" si="235">DF58</f>
        <v>146477431.03641579</v>
      </c>
      <c r="DH52" s="483">
        <f t="shared" si="235"/>
        <v>144599515.25389764</v>
      </c>
      <c r="DI52" s="483">
        <f t="shared" si="235"/>
        <v>142721599.47137949</v>
      </c>
      <c r="DJ52" s="483">
        <f t="shared" si="235"/>
        <v>140843683.68886134</v>
      </c>
      <c r="DK52" s="483">
        <f t="shared" si="235"/>
        <v>138965767.90634319</v>
      </c>
      <c r="DL52" s="483">
        <f t="shared" si="235"/>
        <v>137087852.12382504</v>
      </c>
      <c r="DM52" s="483">
        <f t="shared" si="235"/>
        <v>135209936.3413069</v>
      </c>
      <c r="DN52" s="483">
        <f t="shared" si="235"/>
        <v>133332020.55878876</v>
      </c>
      <c r="DO52" s="483">
        <f t="shared" si="235"/>
        <v>131454104.77627061</v>
      </c>
      <c r="DP52" s="483">
        <f t="shared" si="235"/>
        <v>129576188.99375246</v>
      </c>
      <c r="DQ52" s="483">
        <f t="shared" si="235"/>
        <v>127698273.21123432</v>
      </c>
      <c r="DR52" s="483">
        <f t="shared" si="235"/>
        <v>125820357.42871615</v>
      </c>
      <c r="DS52" s="483">
        <f>DF58</f>
        <v>146477431.03641579</v>
      </c>
      <c r="DT52" s="483">
        <f t="shared" ref="DT52:EE52" si="236">DS58</f>
        <v>123942441.64619797</v>
      </c>
      <c r="DU52" s="483">
        <f t="shared" si="236"/>
        <v>122064525.86367983</v>
      </c>
      <c r="DV52" s="483">
        <f t="shared" si="236"/>
        <v>120186610.08116168</v>
      </c>
      <c r="DW52" s="483">
        <f t="shared" si="236"/>
        <v>118308694.29864353</v>
      </c>
      <c r="DX52" s="483">
        <f t="shared" si="236"/>
        <v>116430778.51612537</v>
      </c>
      <c r="DY52" s="483">
        <f t="shared" si="236"/>
        <v>114552862.73360722</v>
      </c>
      <c r="DZ52" s="483">
        <f t="shared" si="236"/>
        <v>112674946.95108907</v>
      </c>
      <c r="EA52" s="483">
        <f t="shared" si="236"/>
        <v>110797031.16857092</v>
      </c>
      <c r="EB52" s="483">
        <f t="shared" si="236"/>
        <v>108919115.38605277</v>
      </c>
      <c r="EC52" s="483">
        <f t="shared" si="236"/>
        <v>107041199.60353462</v>
      </c>
      <c r="ED52" s="483">
        <f t="shared" si="236"/>
        <v>105163283.82101646</v>
      </c>
      <c r="EE52" s="483">
        <f t="shared" si="236"/>
        <v>103285368.03849831</v>
      </c>
      <c r="EF52" s="483">
        <f>DS58</f>
        <v>123942441.64619797</v>
      </c>
      <c r="EG52" s="483">
        <f t="shared" ref="EG52:ER52" si="237">EF58</f>
        <v>101407452.25598016</v>
      </c>
      <c r="EH52" s="483">
        <f t="shared" si="237"/>
        <v>99529536.473462015</v>
      </c>
      <c r="EI52" s="483">
        <f t="shared" si="237"/>
        <v>97651620.690943867</v>
      </c>
      <c r="EJ52" s="483">
        <f t="shared" si="237"/>
        <v>95773704.908425704</v>
      </c>
      <c r="EK52" s="483">
        <f t="shared" si="237"/>
        <v>93895789.125907555</v>
      </c>
      <c r="EL52" s="483">
        <f t="shared" si="237"/>
        <v>92017873.343389407</v>
      </c>
      <c r="EM52" s="483">
        <f t="shared" si="237"/>
        <v>90139957.560871258</v>
      </c>
      <c r="EN52" s="483">
        <f t="shared" si="237"/>
        <v>88262041.77835311</v>
      </c>
      <c r="EO52" s="483">
        <f t="shared" si="237"/>
        <v>86384125.995834962</v>
      </c>
      <c r="EP52" s="483">
        <f t="shared" si="237"/>
        <v>84506210.213316798</v>
      </c>
      <c r="EQ52" s="483">
        <f t="shared" si="237"/>
        <v>82628294.43079865</v>
      </c>
      <c r="ER52" s="483">
        <f t="shared" si="237"/>
        <v>80750378.648280501</v>
      </c>
      <c r="ES52" s="483">
        <f>EF58</f>
        <v>101407452.25598016</v>
      </c>
      <c r="ET52" s="483">
        <f t="shared" ref="ET52:FE52" si="238">ES58</f>
        <v>78872462.865762353</v>
      </c>
      <c r="EU52" s="483">
        <f t="shared" si="238"/>
        <v>76994547.083244205</v>
      </c>
      <c r="EV52" s="483">
        <f t="shared" si="238"/>
        <v>75116631.300726041</v>
      </c>
      <c r="EW52" s="483">
        <f t="shared" si="238"/>
        <v>73238715.518207893</v>
      </c>
      <c r="EX52" s="483">
        <f t="shared" si="238"/>
        <v>71360799.735689744</v>
      </c>
      <c r="EY52" s="483">
        <f t="shared" si="238"/>
        <v>69482883.953171596</v>
      </c>
      <c r="EZ52" s="483">
        <f t="shared" si="238"/>
        <v>67604968.170653448</v>
      </c>
      <c r="FA52" s="483">
        <f t="shared" si="238"/>
        <v>65727052.388135307</v>
      </c>
      <c r="FB52" s="483">
        <f t="shared" si="238"/>
        <v>63849136.605617158</v>
      </c>
      <c r="FC52" s="483">
        <f t="shared" si="238"/>
        <v>61971220.823099002</v>
      </c>
      <c r="FD52" s="483">
        <f t="shared" si="238"/>
        <v>60093305.040580854</v>
      </c>
      <c r="FE52" s="483">
        <f t="shared" si="238"/>
        <v>58215389.258062705</v>
      </c>
      <c r="FF52" s="483">
        <f>ES58</f>
        <v>78872462.865762353</v>
      </c>
      <c r="FG52" s="483">
        <f t="shared" ref="FG52:FR52" si="239">FF58</f>
        <v>56337473.475544542</v>
      </c>
      <c r="FH52" s="483">
        <f t="shared" si="239"/>
        <v>54459557.693026394</v>
      </c>
      <c r="FI52" s="483">
        <f t="shared" si="239"/>
        <v>52581641.910508245</v>
      </c>
      <c r="FJ52" s="483">
        <f t="shared" si="239"/>
        <v>50703726.127990089</v>
      </c>
      <c r="FK52" s="483">
        <f t="shared" si="239"/>
        <v>48825810.345471941</v>
      </c>
      <c r="FL52" s="483">
        <f t="shared" si="239"/>
        <v>46947894.562953785</v>
      </c>
      <c r="FM52" s="483">
        <f t="shared" si="239"/>
        <v>45069978.780435637</v>
      </c>
      <c r="FN52" s="483">
        <f t="shared" si="239"/>
        <v>43192062.997917488</v>
      </c>
      <c r="FO52" s="483">
        <f t="shared" si="239"/>
        <v>41314147.215399332</v>
      </c>
      <c r="FP52" s="483">
        <f t="shared" si="239"/>
        <v>39436231.432881184</v>
      </c>
      <c r="FQ52" s="483">
        <f t="shared" si="239"/>
        <v>37558315.650363036</v>
      </c>
      <c r="FR52" s="483">
        <f t="shared" si="239"/>
        <v>35680399.86784488</v>
      </c>
      <c r="FS52" s="483">
        <f>FF58</f>
        <v>56337473.475544542</v>
      </c>
      <c r="FT52" s="483">
        <f t="shared" ref="FT52:GE52" si="240">FS58</f>
        <v>33802484.085326716</v>
      </c>
      <c r="FU52" s="483">
        <f t="shared" si="240"/>
        <v>31924568.302808568</v>
      </c>
      <c r="FV52" s="483">
        <f t="shared" si="240"/>
        <v>30046652.520290416</v>
      </c>
      <c r="FW52" s="483">
        <f t="shared" si="240"/>
        <v>28168736.737772267</v>
      </c>
      <c r="FX52" s="483">
        <f t="shared" si="240"/>
        <v>26290820.955254115</v>
      </c>
      <c r="FY52" s="483">
        <f t="shared" si="240"/>
        <v>24412905.172735963</v>
      </c>
      <c r="FZ52" s="483">
        <f t="shared" si="240"/>
        <v>22534989.390217811</v>
      </c>
      <c r="GA52" s="483">
        <f t="shared" si="240"/>
        <v>20657073.607699662</v>
      </c>
      <c r="GB52" s="483">
        <f t="shared" si="240"/>
        <v>18779157.82518151</v>
      </c>
      <c r="GC52" s="483">
        <f t="shared" si="240"/>
        <v>16901242.042663358</v>
      </c>
      <c r="GD52" s="483">
        <f t="shared" si="240"/>
        <v>15023326.26014521</v>
      </c>
      <c r="GE52" s="483">
        <f t="shared" si="240"/>
        <v>13145410.477627059</v>
      </c>
      <c r="GF52" s="483">
        <f>FS58</f>
        <v>33802484.085326716</v>
      </c>
      <c r="GG52" s="483">
        <f t="shared" ref="GG52:GR52" si="241">GF58</f>
        <v>11267494.695108898</v>
      </c>
      <c r="GH52" s="483">
        <f t="shared" si="241"/>
        <v>9389578.9125907496</v>
      </c>
      <c r="GI52" s="483">
        <f t="shared" si="241"/>
        <v>7511663.1300725993</v>
      </c>
      <c r="GJ52" s="483">
        <f t="shared" si="241"/>
        <v>5633747.3475544499</v>
      </c>
      <c r="GK52" s="483">
        <f t="shared" si="241"/>
        <v>3755831.5650363001</v>
      </c>
      <c r="GL52" s="483">
        <f t="shared" si="241"/>
        <v>1877915.7825181503</v>
      </c>
      <c r="GM52" s="483">
        <f t="shared" si="241"/>
        <v>0</v>
      </c>
      <c r="GN52" s="483">
        <f t="shared" si="241"/>
        <v>0</v>
      </c>
      <c r="GO52" s="483">
        <f t="shared" si="241"/>
        <v>0</v>
      </c>
      <c r="GP52" s="483">
        <f t="shared" si="241"/>
        <v>0</v>
      </c>
      <c r="GQ52" s="483">
        <f t="shared" si="241"/>
        <v>0</v>
      </c>
      <c r="GR52" s="483">
        <f t="shared" si="241"/>
        <v>0</v>
      </c>
      <c r="GS52" s="483">
        <f>GF58</f>
        <v>11267494.695108898</v>
      </c>
      <c r="GT52" s="483">
        <f t="shared" ref="GT52:HE52" si="242">GS58</f>
        <v>0</v>
      </c>
      <c r="GU52" s="483">
        <f t="shared" si="242"/>
        <v>0</v>
      </c>
      <c r="GV52" s="483">
        <f t="shared" si="242"/>
        <v>0</v>
      </c>
      <c r="GW52" s="483">
        <f t="shared" si="242"/>
        <v>0</v>
      </c>
      <c r="GX52" s="483">
        <f t="shared" si="242"/>
        <v>0</v>
      </c>
      <c r="GY52" s="483">
        <f t="shared" si="242"/>
        <v>0</v>
      </c>
      <c r="GZ52" s="483">
        <f t="shared" si="242"/>
        <v>0</v>
      </c>
      <c r="HA52" s="483">
        <f t="shared" si="242"/>
        <v>0</v>
      </c>
      <c r="HB52" s="483">
        <f t="shared" si="242"/>
        <v>0</v>
      </c>
      <c r="HC52" s="483">
        <f t="shared" si="242"/>
        <v>0</v>
      </c>
      <c r="HD52" s="483">
        <f t="shared" si="242"/>
        <v>0</v>
      </c>
      <c r="HE52" s="483">
        <f t="shared" si="242"/>
        <v>0</v>
      </c>
      <c r="HF52" s="483">
        <f>GS58</f>
        <v>0</v>
      </c>
      <c r="HG52" s="483">
        <f t="shared" ref="HG52:HR52" si="243">HF58</f>
        <v>0</v>
      </c>
      <c r="HH52" s="483">
        <f t="shared" si="243"/>
        <v>0</v>
      </c>
      <c r="HI52" s="483">
        <f t="shared" si="243"/>
        <v>0</v>
      </c>
      <c r="HJ52" s="483">
        <f t="shared" si="243"/>
        <v>0</v>
      </c>
      <c r="HK52" s="483">
        <f t="shared" si="243"/>
        <v>0</v>
      </c>
      <c r="HL52" s="483">
        <f t="shared" si="243"/>
        <v>0</v>
      </c>
      <c r="HM52" s="483">
        <f t="shared" si="243"/>
        <v>0</v>
      </c>
      <c r="HN52" s="483">
        <f t="shared" si="243"/>
        <v>0</v>
      </c>
      <c r="HO52" s="483">
        <f t="shared" si="243"/>
        <v>0</v>
      </c>
      <c r="HP52" s="483">
        <f t="shared" si="243"/>
        <v>0</v>
      </c>
      <c r="HQ52" s="483">
        <f t="shared" si="243"/>
        <v>0</v>
      </c>
      <c r="HR52" s="483">
        <f t="shared" si="243"/>
        <v>0</v>
      </c>
      <c r="HS52" s="483">
        <f>HF58</f>
        <v>0</v>
      </c>
      <c r="HT52" s="483">
        <f t="shared" ref="HT52:IE52" si="244">HS58</f>
        <v>0</v>
      </c>
      <c r="HU52" s="483">
        <f t="shared" si="244"/>
        <v>0</v>
      </c>
      <c r="HV52" s="483">
        <f t="shared" si="244"/>
        <v>0</v>
      </c>
      <c r="HW52" s="483">
        <f t="shared" si="244"/>
        <v>0</v>
      </c>
      <c r="HX52" s="483">
        <f t="shared" si="244"/>
        <v>0</v>
      </c>
      <c r="HY52" s="483">
        <f t="shared" si="244"/>
        <v>0</v>
      </c>
      <c r="HZ52" s="483">
        <f t="shared" si="244"/>
        <v>0</v>
      </c>
      <c r="IA52" s="483">
        <f t="shared" si="244"/>
        <v>0</v>
      </c>
      <c r="IB52" s="483">
        <f t="shared" si="244"/>
        <v>0</v>
      </c>
      <c r="IC52" s="483">
        <f t="shared" si="244"/>
        <v>0</v>
      </c>
      <c r="ID52" s="483">
        <f t="shared" si="244"/>
        <v>0</v>
      </c>
      <c r="IE52" s="483">
        <f t="shared" si="244"/>
        <v>0</v>
      </c>
      <c r="IF52" s="483">
        <f>HS58</f>
        <v>0</v>
      </c>
      <c r="IG52" s="483">
        <f t="shared" ref="IG52:IR52" si="245">IF58</f>
        <v>0</v>
      </c>
      <c r="IH52" s="483">
        <f t="shared" si="245"/>
        <v>0</v>
      </c>
      <c r="II52" s="483">
        <f t="shared" si="245"/>
        <v>0</v>
      </c>
      <c r="IJ52" s="483">
        <f t="shared" si="245"/>
        <v>0</v>
      </c>
      <c r="IK52" s="483">
        <f t="shared" si="245"/>
        <v>0</v>
      </c>
      <c r="IL52" s="483">
        <f t="shared" si="245"/>
        <v>0</v>
      </c>
      <c r="IM52" s="483">
        <f t="shared" si="245"/>
        <v>0</v>
      </c>
      <c r="IN52" s="483">
        <f t="shared" si="245"/>
        <v>0</v>
      </c>
      <c r="IO52" s="483">
        <f t="shared" si="245"/>
        <v>0</v>
      </c>
      <c r="IP52" s="483">
        <f t="shared" si="245"/>
        <v>0</v>
      </c>
      <c r="IQ52" s="483">
        <f t="shared" si="245"/>
        <v>0</v>
      </c>
      <c r="IR52" s="483">
        <f t="shared" si="245"/>
        <v>0</v>
      </c>
      <c r="IS52" s="483">
        <f>IF58</f>
        <v>0</v>
      </c>
      <c r="IT52" s="483">
        <f t="shared" ref="IT52:JE52" si="246">IS58</f>
        <v>0</v>
      </c>
      <c r="IU52" s="483">
        <f t="shared" si="246"/>
        <v>0</v>
      </c>
      <c r="IV52" s="483">
        <f t="shared" si="246"/>
        <v>0</v>
      </c>
      <c r="IW52" s="483">
        <f t="shared" si="246"/>
        <v>0</v>
      </c>
      <c r="IX52" s="483">
        <f t="shared" si="246"/>
        <v>0</v>
      </c>
      <c r="IY52" s="483">
        <f t="shared" si="246"/>
        <v>0</v>
      </c>
      <c r="IZ52" s="483">
        <f t="shared" si="246"/>
        <v>0</v>
      </c>
      <c r="JA52" s="483">
        <f t="shared" si="246"/>
        <v>0</v>
      </c>
      <c r="JB52" s="483">
        <f t="shared" si="246"/>
        <v>0</v>
      </c>
      <c r="JC52" s="483">
        <f t="shared" si="246"/>
        <v>0</v>
      </c>
      <c r="JD52" s="483">
        <f t="shared" si="246"/>
        <v>0</v>
      </c>
      <c r="JE52" s="483">
        <f t="shared" si="246"/>
        <v>0</v>
      </c>
      <c r="JF52" s="483">
        <f>IS58</f>
        <v>0</v>
      </c>
      <c r="JG52" s="483">
        <f t="shared" ref="JG52:JR52" si="247">JF58</f>
        <v>0</v>
      </c>
      <c r="JH52" s="483">
        <f t="shared" si="247"/>
        <v>0</v>
      </c>
      <c r="JI52" s="483">
        <f t="shared" si="247"/>
        <v>0</v>
      </c>
      <c r="JJ52" s="483">
        <f t="shared" si="247"/>
        <v>0</v>
      </c>
      <c r="JK52" s="483">
        <f t="shared" si="247"/>
        <v>0</v>
      </c>
      <c r="JL52" s="483">
        <f t="shared" si="247"/>
        <v>0</v>
      </c>
      <c r="JM52" s="483">
        <f t="shared" si="247"/>
        <v>0</v>
      </c>
      <c r="JN52" s="483">
        <f t="shared" si="247"/>
        <v>0</v>
      </c>
      <c r="JO52" s="483">
        <f t="shared" si="247"/>
        <v>0</v>
      </c>
      <c r="JP52" s="483">
        <f t="shared" si="247"/>
        <v>0</v>
      </c>
      <c r="JQ52" s="483">
        <f t="shared" si="247"/>
        <v>0</v>
      </c>
      <c r="JR52" s="483">
        <f t="shared" si="247"/>
        <v>0</v>
      </c>
      <c r="JS52" s="483">
        <f>JF58</f>
        <v>0</v>
      </c>
      <c r="JT52" s="483">
        <f t="shared" ref="JT52:KE52" si="248">JS58</f>
        <v>0</v>
      </c>
      <c r="JU52" s="483">
        <f t="shared" si="248"/>
        <v>0</v>
      </c>
      <c r="JV52" s="483">
        <f t="shared" si="248"/>
        <v>0</v>
      </c>
      <c r="JW52" s="483">
        <f t="shared" si="248"/>
        <v>0</v>
      </c>
      <c r="JX52" s="483">
        <f t="shared" si="248"/>
        <v>0</v>
      </c>
      <c r="JY52" s="483">
        <f t="shared" si="248"/>
        <v>0</v>
      </c>
      <c r="JZ52" s="483">
        <f t="shared" si="248"/>
        <v>0</v>
      </c>
      <c r="KA52" s="483">
        <f t="shared" si="248"/>
        <v>0</v>
      </c>
      <c r="KB52" s="483">
        <f t="shared" si="248"/>
        <v>0</v>
      </c>
      <c r="KC52" s="483">
        <f t="shared" si="248"/>
        <v>0</v>
      </c>
      <c r="KD52" s="483">
        <f t="shared" si="248"/>
        <v>0</v>
      </c>
      <c r="KE52" s="483">
        <f t="shared" si="248"/>
        <v>0</v>
      </c>
      <c r="KF52" s="483">
        <f>JS58</f>
        <v>0</v>
      </c>
      <c r="KG52" s="483">
        <f t="shared" ref="KG52:KR52" si="249">KF58</f>
        <v>0</v>
      </c>
      <c r="KH52" s="483">
        <f t="shared" si="249"/>
        <v>0</v>
      </c>
      <c r="KI52" s="483">
        <f t="shared" si="249"/>
        <v>0</v>
      </c>
      <c r="KJ52" s="483">
        <f t="shared" si="249"/>
        <v>0</v>
      </c>
      <c r="KK52" s="483">
        <f t="shared" si="249"/>
        <v>0</v>
      </c>
      <c r="KL52" s="483">
        <f t="shared" si="249"/>
        <v>0</v>
      </c>
      <c r="KM52" s="483">
        <f t="shared" si="249"/>
        <v>0</v>
      </c>
      <c r="KN52" s="483">
        <f t="shared" si="249"/>
        <v>0</v>
      </c>
      <c r="KO52" s="483">
        <f t="shared" si="249"/>
        <v>0</v>
      </c>
      <c r="KP52" s="483">
        <f t="shared" si="249"/>
        <v>0</v>
      </c>
      <c r="KQ52" s="483">
        <f t="shared" si="249"/>
        <v>0</v>
      </c>
      <c r="KR52" s="483">
        <f t="shared" si="249"/>
        <v>0</v>
      </c>
      <c r="KS52" s="483">
        <f>KF58</f>
        <v>0</v>
      </c>
      <c r="KT52" s="483">
        <f t="shared" ref="KT52:LE52" si="250">KS58</f>
        <v>0</v>
      </c>
      <c r="KU52" s="483">
        <f t="shared" si="250"/>
        <v>0</v>
      </c>
      <c r="KV52" s="483">
        <f t="shared" si="250"/>
        <v>0</v>
      </c>
      <c r="KW52" s="483">
        <f t="shared" si="250"/>
        <v>0</v>
      </c>
      <c r="KX52" s="483">
        <f t="shared" si="250"/>
        <v>0</v>
      </c>
      <c r="KY52" s="483">
        <f t="shared" si="250"/>
        <v>0</v>
      </c>
      <c r="KZ52" s="483">
        <f t="shared" si="250"/>
        <v>0</v>
      </c>
      <c r="LA52" s="483">
        <f t="shared" si="250"/>
        <v>0</v>
      </c>
      <c r="LB52" s="483">
        <f t="shared" si="250"/>
        <v>0</v>
      </c>
      <c r="LC52" s="483">
        <f t="shared" si="250"/>
        <v>0</v>
      </c>
      <c r="LD52" s="483">
        <f t="shared" si="250"/>
        <v>0</v>
      </c>
      <c r="LE52" s="483">
        <f t="shared" si="250"/>
        <v>0</v>
      </c>
      <c r="LF52" s="483">
        <f>KS58</f>
        <v>0</v>
      </c>
      <c r="LG52" s="483">
        <f t="shared" ref="LG52:LR52" si="251">LF58</f>
        <v>0</v>
      </c>
      <c r="LH52" s="483">
        <f t="shared" si="251"/>
        <v>0</v>
      </c>
      <c r="LI52" s="483">
        <f t="shared" si="251"/>
        <v>0</v>
      </c>
      <c r="LJ52" s="483">
        <f t="shared" si="251"/>
        <v>0</v>
      </c>
      <c r="LK52" s="483">
        <f t="shared" si="251"/>
        <v>0</v>
      </c>
      <c r="LL52" s="483">
        <f t="shared" si="251"/>
        <v>0</v>
      </c>
      <c r="LM52" s="483">
        <f t="shared" si="251"/>
        <v>0</v>
      </c>
      <c r="LN52" s="483">
        <f t="shared" si="251"/>
        <v>0</v>
      </c>
      <c r="LO52" s="483">
        <f t="shared" si="251"/>
        <v>0</v>
      </c>
      <c r="LP52" s="483">
        <f t="shared" si="251"/>
        <v>0</v>
      </c>
      <c r="LQ52" s="483">
        <f t="shared" si="251"/>
        <v>0</v>
      </c>
      <c r="LR52" s="483">
        <f t="shared" si="251"/>
        <v>0</v>
      </c>
      <c r="LS52" s="483">
        <f>LF58</f>
        <v>0</v>
      </c>
      <c r="LT52" s="483">
        <f t="shared" ref="LT52:ME52" si="252">LS58</f>
        <v>0</v>
      </c>
      <c r="LU52" s="483">
        <f t="shared" si="252"/>
        <v>0</v>
      </c>
      <c r="LV52" s="483">
        <f t="shared" si="252"/>
        <v>0</v>
      </c>
      <c r="LW52" s="483">
        <f t="shared" si="252"/>
        <v>0</v>
      </c>
      <c r="LX52" s="483">
        <f t="shared" si="252"/>
        <v>0</v>
      </c>
      <c r="LY52" s="483">
        <f t="shared" si="252"/>
        <v>0</v>
      </c>
      <c r="LZ52" s="483">
        <f t="shared" si="252"/>
        <v>0</v>
      </c>
      <c r="MA52" s="483">
        <f t="shared" si="252"/>
        <v>0</v>
      </c>
      <c r="MB52" s="483">
        <f t="shared" si="252"/>
        <v>0</v>
      </c>
      <c r="MC52" s="483">
        <f t="shared" si="252"/>
        <v>0</v>
      </c>
      <c r="MD52" s="483">
        <f t="shared" si="252"/>
        <v>0</v>
      </c>
      <c r="ME52" s="483">
        <f t="shared" si="252"/>
        <v>0</v>
      </c>
      <c r="MF52" s="483">
        <f>LS58</f>
        <v>0</v>
      </c>
      <c r="MG52" s="483">
        <f t="shared" ref="MG52:MR52" si="253">MF58</f>
        <v>0</v>
      </c>
      <c r="MH52" s="483">
        <f t="shared" si="253"/>
        <v>0</v>
      </c>
      <c r="MI52" s="483">
        <f t="shared" si="253"/>
        <v>0</v>
      </c>
      <c r="MJ52" s="483">
        <f t="shared" si="253"/>
        <v>0</v>
      </c>
      <c r="MK52" s="483">
        <f t="shared" si="253"/>
        <v>0</v>
      </c>
      <c r="ML52" s="483">
        <f t="shared" si="253"/>
        <v>0</v>
      </c>
      <c r="MM52" s="483">
        <f t="shared" si="253"/>
        <v>0</v>
      </c>
      <c r="MN52" s="483">
        <f t="shared" si="253"/>
        <v>0</v>
      </c>
      <c r="MO52" s="483">
        <f t="shared" si="253"/>
        <v>0</v>
      </c>
      <c r="MP52" s="483">
        <f t="shared" si="253"/>
        <v>0</v>
      </c>
      <c r="MQ52" s="483">
        <f t="shared" si="253"/>
        <v>0</v>
      </c>
      <c r="MR52" s="483">
        <f t="shared" si="253"/>
        <v>0</v>
      </c>
      <c r="MS52" s="483">
        <f>MF58</f>
        <v>0</v>
      </c>
      <c r="MT52" s="483">
        <f t="shared" ref="MT52:NE52" si="254">MS58</f>
        <v>0</v>
      </c>
      <c r="MU52" s="483">
        <f t="shared" si="254"/>
        <v>0</v>
      </c>
      <c r="MV52" s="483">
        <f t="shared" si="254"/>
        <v>0</v>
      </c>
      <c r="MW52" s="483">
        <f t="shared" si="254"/>
        <v>0</v>
      </c>
      <c r="MX52" s="483">
        <f t="shared" si="254"/>
        <v>0</v>
      </c>
      <c r="MY52" s="483">
        <f t="shared" si="254"/>
        <v>0</v>
      </c>
      <c r="MZ52" s="483">
        <f t="shared" si="254"/>
        <v>0</v>
      </c>
      <c r="NA52" s="483">
        <f t="shared" si="254"/>
        <v>0</v>
      </c>
      <c r="NB52" s="483">
        <f t="shared" si="254"/>
        <v>0</v>
      </c>
      <c r="NC52" s="483">
        <f t="shared" si="254"/>
        <v>0</v>
      </c>
      <c r="ND52" s="483">
        <f t="shared" si="254"/>
        <v>0</v>
      </c>
      <c r="NE52" s="483">
        <f t="shared" si="254"/>
        <v>0</v>
      </c>
      <c r="NF52" s="483">
        <f>MS58</f>
        <v>0</v>
      </c>
      <c r="NG52" s="483">
        <f t="shared" ref="NG52:NR52" si="255">NF58</f>
        <v>0</v>
      </c>
      <c r="NH52" s="483">
        <f t="shared" si="255"/>
        <v>0</v>
      </c>
      <c r="NI52" s="483">
        <f t="shared" si="255"/>
        <v>0</v>
      </c>
      <c r="NJ52" s="483">
        <f t="shared" si="255"/>
        <v>0</v>
      </c>
      <c r="NK52" s="483">
        <f t="shared" si="255"/>
        <v>0</v>
      </c>
      <c r="NL52" s="483">
        <f t="shared" si="255"/>
        <v>0</v>
      </c>
      <c r="NM52" s="483">
        <f t="shared" si="255"/>
        <v>0</v>
      </c>
      <c r="NN52" s="483">
        <f t="shared" si="255"/>
        <v>0</v>
      </c>
      <c r="NO52" s="483">
        <f t="shared" si="255"/>
        <v>0</v>
      </c>
      <c r="NP52" s="483">
        <f t="shared" si="255"/>
        <v>0</v>
      </c>
      <c r="NQ52" s="483">
        <f t="shared" si="255"/>
        <v>0</v>
      </c>
      <c r="NR52" s="483">
        <f t="shared" si="255"/>
        <v>0</v>
      </c>
      <c r="NS52" s="483">
        <f>NF58</f>
        <v>0</v>
      </c>
      <c r="NT52" s="483">
        <f t="shared" ref="NT52:OE52" si="256">NS58</f>
        <v>0</v>
      </c>
      <c r="NU52" s="483">
        <f t="shared" si="256"/>
        <v>0</v>
      </c>
      <c r="NV52" s="483">
        <f t="shared" si="256"/>
        <v>0</v>
      </c>
      <c r="NW52" s="483">
        <f t="shared" si="256"/>
        <v>0</v>
      </c>
      <c r="NX52" s="483">
        <f t="shared" si="256"/>
        <v>0</v>
      </c>
      <c r="NY52" s="483">
        <f t="shared" si="256"/>
        <v>0</v>
      </c>
      <c r="NZ52" s="483">
        <f t="shared" si="256"/>
        <v>0</v>
      </c>
      <c r="OA52" s="483">
        <f t="shared" si="256"/>
        <v>0</v>
      </c>
      <c r="OB52" s="483">
        <f t="shared" si="256"/>
        <v>0</v>
      </c>
      <c r="OC52" s="483">
        <f t="shared" si="256"/>
        <v>0</v>
      </c>
      <c r="OD52" s="483">
        <f t="shared" si="256"/>
        <v>0</v>
      </c>
      <c r="OE52" s="483">
        <f t="shared" si="256"/>
        <v>0</v>
      </c>
      <c r="OF52" s="483">
        <f>NS58</f>
        <v>0</v>
      </c>
      <c r="OG52" s="483">
        <f t="shared" ref="OG52:OR52" si="257">OF58</f>
        <v>0</v>
      </c>
      <c r="OH52" s="483">
        <f t="shared" si="257"/>
        <v>0</v>
      </c>
      <c r="OI52" s="483">
        <f t="shared" si="257"/>
        <v>0</v>
      </c>
      <c r="OJ52" s="483">
        <f t="shared" si="257"/>
        <v>0</v>
      </c>
      <c r="OK52" s="483">
        <f t="shared" si="257"/>
        <v>0</v>
      </c>
      <c r="OL52" s="483">
        <f t="shared" si="257"/>
        <v>0</v>
      </c>
      <c r="OM52" s="483">
        <f t="shared" si="257"/>
        <v>0</v>
      </c>
      <c r="ON52" s="483">
        <f t="shared" si="257"/>
        <v>0</v>
      </c>
      <c r="OO52" s="483">
        <f t="shared" si="257"/>
        <v>0</v>
      </c>
      <c r="OP52" s="483">
        <f t="shared" si="257"/>
        <v>0</v>
      </c>
      <c r="OQ52" s="483">
        <f t="shared" si="257"/>
        <v>0</v>
      </c>
      <c r="OR52" s="483">
        <f t="shared" si="257"/>
        <v>0</v>
      </c>
      <c r="OS52" s="483">
        <f>OF58</f>
        <v>0</v>
      </c>
      <c r="OT52" s="483">
        <f t="shared" ref="OT52:PE52" si="258">OS58</f>
        <v>0</v>
      </c>
      <c r="OU52" s="483">
        <f t="shared" si="258"/>
        <v>0</v>
      </c>
      <c r="OV52" s="483">
        <f t="shared" si="258"/>
        <v>0</v>
      </c>
      <c r="OW52" s="483">
        <f t="shared" si="258"/>
        <v>0</v>
      </c>
      <c r="OX52" s="483">
        <f t="shared" si="258"/>
        <v>0</v>
      </c>
      <c r="OY52" s="483">
        <f t="shared" si="258"/>
        <v>0</v>
      </c>
      <c r="OZ52" s="483">
        <f t="shared" si="258"/>
        <v>0</v>
      </c>
      <c r="PA52" s="483">
        <f t="shared" si="258"/>
        <v>0</v>
      </c>
      <c r="PB52" s="483">
        <f t="shared" si="258"/>
        <v>0</v>
      </c>
      <c r="PC52" s="483">
        <f t="shared" si="258"/>
        <v>0</v>
      </c>
      <c r="PD52" s="483">
        <f t="shared" si="258"/>
        <v>0</v>
      </c>
      <c r="PE52" s="483">
        <f t="shared" si="258"/>
        <v>0</v>
      </c>
      <c r="PF52" s="483"/>
      <c r="PG52" s="483">
        <f t="shared" ref="PG52:PR52" si="259">PF58</f>
        <v>0</v>
      </c>
      <c r="PH52" s="483">
        <f t="shared" si="259"/>
        <v>0</v>
      </c>
      <c r="PI52" s="483">
        <f t="shared" si="259"/>
        <v>0</v>
      </c>
      <c r="PJ52" s="483">
        <f t="shared" si="259"/>
        <v>0</v>
      </c>
      <c r="PK52" s="483">
        <f t="shared" si="259"/>
        <v>0</v>
      </c>
      <c r="PL52" s="483">
        <f t="shared" si="259"/>
        <v>0</v>
      </c>
      <c r="PM52" s="483">
        <f t="shared" si="259"/>
        <v>0</v>
      </c>
      <c r="PN52" s="483">
        <f t="shared" si="259"/>
        <v>0</v>
      </c>
      <c r="PO52" s="483">
        <f t="shared" si="259"/>
        <v>0</v>
      </c>
      <c r="PP52" s="483">
        <f t="shared" si="259"/>
        <v>0</v>
      </c>
      <c r="PQ52" s="483">
        <f t="shared" si="259"/>
        <v>0</v>
      </c>
      <c r="PR52" s="483">
        <f t="shared" si="259"/>
        <v>0</v>
      </c>
      <c r="PS52" s="483"/>
      <c r="PT52" s="483">
        <f t="shared" ref="PT52:QE52" si="260">PS58</f>
        <v>0</v>
      </c>
      <c r="PU52" s="483">
        <f t="shared" si="260"/>
        <v>0</v>
      </c>
      <c r="PV52" s="483">
        <f t="shared" si="260"/>
        <v>0</v>
      </c>
      <c r="PW52" s="483">
        <f t="shared" si="260"/>
        <v>0</v>
      </c>
      <c r="PX52" s="483">
        <f t="shared" si="260"/>
        <v>0</v>
      </c>
      <c r="PY52" s="483">
        <f t="shared" si="260"/>
        <v>0</v>
      </c>
      <c r="PZ52" s="483">
        <f t="shared" si="260"/>
        <v>0</v>
      </c>
      <c r="QA52" s="483">
        <f t="shared" si="260"/>
        <v>0</v>
      </c>
      <c r="QB52" s="483">
        <f t="shared" si="260"/>
        <v>0</v>
      </c>
      <c r="QC52" s="483">
        <f t="shared" si="260"/>
        <v>0</v>
      </c>
      <c r="QD52" s="483">
        <f t="shared" si="260"/>
        <v>0</v>
      </c>
      <c r="QE52" s="483">
        <f t="shared" si="260"/>
        <v>0</v>
      </c>
      <c r="QF52" s="483"/>
      <c r="QG52" s="483">
        <f t="shared" ref="QG52:QR52" si="261">QF58</f>
        <v>0</v>
      </c>
      <c r="QH52" s="483">
        <f t="shared" si="261"/>
        <v>0</v>
      </c>
      <c r="QI52" s="483">
        <f t="shared" si="261"/>
        <v>0</v>
      </c>
      <c r="QJ52" s="483">
        <f t="shared" si="261"/>
        <v>0</v>
      </c>
      <c r="QK52" s="483">
        <f t="shared" si="261"/>
        <v>0</v>
      </c>
      <c r="QL52" s="483">
        <f t="shared" si="261"/>
        <v>0</v>
      </c>
      <c r="QM52" s="483">
        <f t="shared" si="261"/>
        <v>0</v>
      </c>
      <c r="QN52" s="483">
        <f t="shared" si="261"/>
        <v>0</v>
      </c>
      <c r="QO52" s="483">
        <f t="shared" si="261"/>
        <v>0</v>
      </c>
      <c r="QP52" s="483">
        <f t="shared" si="261"/>
        <v>0</v>
      </c>
      <c r="QQ52" s="483">
        <f t="shared" si="261"/>
        <v>0</v>
      </c>
      <c r="QR52" s="483">
        <f t="shared" si="261"/>
        <v>0</v>
      </c>
      <c r="QS52" s="483"/>
      <c r="QT52" s="483">
        <f t="shared" ref="QT52:RE52" si="262">QS58</f>
        <v>0</v>
      </c>
      <c r="QU52" s="483">
        <f t="shared" si="262"/>
        <v>0</v>
      </c>
      <c r="QV52" s="483">
        <f t="shared" si="262"/>
        <v>0</v>
      </c>
      <c r="QW52" s="483">
        <f t="shared" si="262"/>
        <v>0</v>
      </c>
      <c r="QX52" s="483">
        <f t="shared" si="262"/>
        <v>0</v>
      </c>
      <c r="QY52" s="483">
        <f t="shared" si="262"/>
        <v>0</v>
      </c>
      <c r="QZ52" s="483">
        <f t="shared" si="262"/>
        <v>0</v>
      </c>
      <c r="RA52" s="483">
        <f t="shared" si="262"/>
        <v>0</v>
      </c>
      <c r="RB52" s="483">
        <f t="shared" si="262"/>
        <v>0</v>
      </c>
      <c r="RC52" s="483">
        <f t="shared" si="262"/>
        <v>0</v>
      </c>
      <c r="RD52" s="483">
        <f t="shared" si="262"/>
        <v>0</v>
      </c>
      <c r="RE52" s="483">
        <f t="shared" si="262"/>
        <v>0</v>
      </c>
      <c r="RF52" s="483"/>
    </row>
    <row r="53" spans="1:474" ht="12.75" customHeight="1">
      <c r="A53" s="483"/>
      <c r="B53" s="484" t="s">
        <v>499</v>
      </c>
      <c r="C53" s="483"/>
      <c r="D53" s="483"/>
      <c r="E53" s="483">
        <f>SUM(S53,AF53,AS53,BF53,BS53,CF53,CS53,DF53,DS53,EF53,ES53,FF53,FS53,GF53,GS53,HF53,HS53,IF53,IS53,JF53,JS53,KF53,KS53,LF53,LS53,MF53,MS53,NF53,NS53,OF53,OS53)</f>
        <v>163567649.48864067</v>
      </c>
      <c r="F53" s="483"/>
      <c r="G53" s="483">
        <f>IF(G48=1,SUM('Premissas Investimento'!$AS$12:AU12)*$E$28,IF(AND(G49=1,G48=2),SUM('Premissas Investimento'!AS12)*$E$28,IF(AND(G49=1,H48=2),SUM('Premissas Investimento'!AS12:AT12)*$E$28,IF(AND(G49=1,I48=2),SUM('Premissas Investimento'!AS12:AU12)*$E$28,IF(AND(G49=1,SUM(G48:I49)=1),SUM('Premissas Investimento'!AS12:AU12)*$E$28,0)))))</f>
        <v>0</v>
      </c>
      <c r="H53" s="483">
        <f>IF(H48=1,SUM('Premissas Investimento'!$AS$12:AV12)*$E$28,IF(AND(H49=1,H48=2),SUM('Premissas Investimento'!AT12)*$E$28,IF(AND(H49=1,I48=2),SUM('Premissas Investimento'!AT12:AU12)*$E$28,IF(AND(H49=1,J48=2),SUM('Premissas Investimento'!AT12:AV12)*$E$28,IF(AND(H49=1,SUM(H48:J49)=1),SUM('Premissas Investimento'!AT12:AV12)*$E$28,0)))))</f>
        <v>0</v>
      </c>
      <c r="I53" s="483">
        <f>IF(I48=1,SUM('Premissas Investimento'!$AS$12:AW12)*$E$28,IF(AND(I49=1,I48=2),SUM('Premissas Investimento'!AU12)*$E$28,IF(AND(I49=1,J48=2),SUM('Premissas Investimento'!AU12:AV12)*$E$28,IF(AND(I49=1,K48=2),SUM('Premissas Investimento'!AU12:AW12)*$E$28,IF(AND(I49=1,SUM(I48:K49)=1),SUM('Premissas Investimento'!AU12:AW12)*$E$28,0)))))</f>
        <v>0</v>
      </c>
      <c r="J53" s="483">
        <f>IF(J48=1,SUM('Premissas Investimento'!$AS$12:AX12)*$E$28,IF(AND(J49=1,J48=2),SUM('Premissas Investimento'!AV12)*$E$28,IF(AND(J49=1,K48=2),SUM('Premissas Investimento'!AV12:AW12)*$E$28,IF(AND(J49=1,L48=2),SUM('Premissas Investimento'!AV12:AX12)*$E$28,IF(AND(J49=1,SUM(J48:L49)=1),SUM('Premissas Investimento'!AV12:AX12)*$E$28,0)))))</f>
        <v>0</v>
      </c>
      <c r="K53" s="483">
        <f>IF(K48=1,SUM('Premissas Investimento'!$AS$12:AY12)*$E$28,IF(AND(K49=1,K48=2),SUM('Premissas Investimento'!AW12)*$E$28,IF(AND(K49=1,L48=2),SUM('Premissas Investimento'!AW12:AX12)*$E$28,IF(AND(K49=1,M48=2),SUM('Premissas Investimento'!AW12:AY12)*$E$28,IF(AND(K49=1,SUM(K48:M49)=1),SUM('Premissas Investimento'!AW12:AY12)*$E$28,0)))))</f>
        <v>0</v>
      </c>
      <c r="L53" s="483">
        <f>IF(L48=1,SUM('Premissas Investimento'!$AS$12:AZ12)*$E$28,IF(AND(L49=1,L48=2),SUM('Premissas Investimento'!AX12)*$E$28,IF(AND(L49=1,M48=2),SUM('Premissas Investimento'!AX12:AY12)*$E$28,IF(AND(L49=1,N48=2),SUM('Premissas Investimento'!AX12:AZ12)*$E$28,IF(AND(L49=1,SUM(L48:N49)=1),SUM('Premissas Investimento'!AX12:AZ12)*$E$28,0)))))</f>
        <v>0</v>
      </c>
      <c r="M53" s="483">
        <f>IF(M48=1,SUM('Premissas Investimento'!$AS$12:BA12)*$E$28,IF(AND(M49=1,M48=2),SUM('Premissas Investimento'!AY12)*$E$28,IF(AND(M49=1,N48=2),SUM('Premissas Investimento'!AY12:AZ12)*$E$28,IF(AND(M49=1,O48=2),SUM('Premissas Investimento'!AY12:BA12)*$E$28,IF(AND(M49=1,SUM(M48:O49)=1),SUM('Premissas Investimento'!AY12:BA12)*$E$28,0)))))</f>
        <v>0</v>
      </c>
      <c r="N53" s="483">
        <f>IF(N48=1,SUM('Premissas Investimento'!$AS$12:BB12)*$E$28,IF(AND(N49=1,N48=2),SUM('Premissas Investimento'!AZ12)*$E$28,IF(AND(N49=1,O48=2),SUM('Premissas Investimento'!AZ12:BA12)*$E$28,IF(AND(N49=1,P48=2),SUM('Premissas Investimento'!AZ12:BB12)*$E$28,IF(AND(N49=1,SUM(N48:P49)=1),SUM('Premissas Investimento'!AZ12:BB12)*$E$28,0)))))</f>
        <v>0</v>
      </c>
      <c r="O53" s="483">
        <f>IF(O48=1,SUM('Premissas Investimento'!$AS$12:BC12)*$E$28,IF(AND(O49=1,O48=2),SUM('Premissas Investimento'!BA12)*$E$28,IF(AND(O49=1,P48=2),SUM('Premissas Investimento'!BA12:BB12)*$E$28,IF(AND(O49=1,Q48=2),SUM('Premissas Investimento'!BA12:BC12)*$E$28,IF(AND(O49=1,SUM(O48:Q49)=1),SUM('Premissas Investimento'!BA12:BC12)*$E$28,0)))))</f>
        <v>0</v>
      </c>
      <c r="P53" s="483">
        <f>IF(P48=1,SUM('Premissas Investimento'!$AS$12:BD12)*$E$28,IF(AND(P49=1,P48=2),SUM('Premissas Investimento'!BB12)*$E$28,IF(AND(P49=1,Q48=2),SUM('Premissas Investimento'!BB12:BC12)*$E$28,IF(AND(P49=1,R48=2),SUM('Premissas Investimento'!BB12:BD12)*$E$28,IF(AND(P49=1,SUM(P48:R49)=1),SUM('Premissas Investimento'!BB12:BD12)*$E$28,0)))))</f>
        <v>0</v>
      </c>
      <c r="Q53" s="483">
        <f>IF(Q48=1,SUM('Premissas Investimento'!$AS$12:BE12)*$E$28,IF(AND(Q49=1,Q48=2),SUM('Premissas Investimento'!BC12)*$E$28,IF(AND(Q49=1,R48=2),SUM('Premissas Investimento'!BC12:BD12)*$E$28,IF(AND(Q49=1,T48=2),SUM('Premissas Investimento'!BC12:BE12)*$E$28,IF(AND(Q49=1,SUM(Q48:T49)=1),SUM('Premissas Investimento'!BC12:BE12)*$E$28,0)))))</f>
        <v>0</v>
      </c>
      <c r="R53" s="483">
        <f>IF(R48=1,SUM('Premissas Investimento'!$AS$12:BF12)*$E$28,IF(AND(R49=1,R48=2),SUM('Premissas Investimento'!BD12)*$E$28,IF(AND(R49=1,T48=2),SUM('Premissas Investimento'!BD12:BE12)*$E$28,IF(AND(R49=1,U48=2),SUM('Premissas Investimento'!BD12:BF12)*$E$28,IF(AND(R49=1,SUM(R48:U49)=1),SUM('Premissas Investimento'!BD12:BF12)*$E$28,0)))))</f>
        <v>0</v>
      </c>
      <c r="S53" s="483">
        <f>SUM(G53:R53)</f>
        <v>0</v>
      </c>
      <c r="T53" s="483">
        <f>IF(T48=1,SUM('Premissas Investimento'!$AS$12:BG12)*$E$28,IF(AND(T49=1,T48=2),SUM('Premissas Investimento'!BE12)*$E$28,IF(AND(T49=1,U48=2),SUM('Premissas Investimento'!BE12:BF12)*$E$28,IF(AND(T49=1,V48=2),SUM('Premissas Investimento'!BE12:BG12)*$E$28,IF(AND(T49=1,SUM(T48:V49)=1),SUM('Premissas Investimento'!BE12:BG12)*$E$28,0)))))</f>
        <v>0</v>
      </c>
      <c r="U53" s="483">
        <f>IF(U48=1,SUM('Premissas Investimento'!$AS$12:BH12)*$E$28,IF(AND(U49=1,U48=2),SUM('Premissas Investimento'!BF12)*$E$28,IF(AND(U49=1,V48=2),SUM('Premissas Investimento'!BF12:BG12)*$E$28,IF(AND(U49=1,W48=2),SUM('Premissas Investimento'!BF12:BH12)*$E$28,IF(AND(U49=1,SUM(U48:W49)=1),SUM('Premissas Investimento'!BF12:BH12)*$E$28,0)))))</f>
        <v>0</v>
      </c>
      <c r="V53" s="483">
        <f>IF(V48=1,SUM('Premissas Investimento'!$AS$12:BI12)*$E$28,IF(AND(V49=1,V48=2),SUM('Premissas Investimento'!BG12)*$E$28,IF(AND(V49=1,W48=2),SUM('Premissas Investimento'!BG12:BH12)*$E$28,IF(AND(V49=1,X48=2),SUM('Premissas Investimento'!BG12:BI12)*$E$28,IF(AND(V49=1,SUM(V48:X49)=1),SUM('Premissas Investimento'!BG12:BI12)*$E$28,0)))))</f>
        <v>0</v>
      </c>
      <c r="W53" s="483">
        <f>IF(W48=1,SUM('Premissas Investimento'!$AS$12:BJ12)*$E$28,IF(AND(W49=1,W48=2),SUM('Premissas Investimento'!BH12)*$E$28,IF(AND(W49=1,X48=2),SUM('Premissas Investimento'!BH12:BI12)*$E$28,IF(AND(W49=1,Y48=2),SUM('Premissas Investimento'!BH12:BJ12)*$E$28,IF(AND(W49=1,SUM(W48:Y49)=1),SUM('Premissas Investimento'!BH12:BJ12)*$E$28,0)))))</f>
        <v>0</v>
      </c>
      <c r="X53" s="483">
        <f>IF(X48=1,SUM('Premissas Investimento'!$AS$12:BK12)*$E$28,IF(AND(X49=1,X48=2),SUM('Premissas Investimento'!BI12)*$E$28,IF(AND(X49=1,Y48=2),SUM('Premissas Investimento'!BI12:BJ12)*$E$28,IF(AND(X49=1,Z48=2),SUM('Premissas Investimento'!BI12:BK12)*$E$28,IF(AND(X49=1,SUM(X48:Z49)=1),SUM('Premissas Investimento'!BI12:BK12)*$E$28,0)))))</f>
        <v>0</v>
      </c>
      <c r="Y53" s="483">
        <f>IF(Y48=1,SUM('Premissas Investimento'!$AS$12:BL12)*$E$28,IF(AND(Y49=1,Y48=2),SUM('Premissas Investimento'!BJ12)*$E$28,IF(AND(Y49=1,Z48=2),SUM('Premissas Investimento'!BJ12:BK12)*$E$28,IF(AND(Y49=1,AA48=2),SUM('Premissas Investimento'!BJ12:BL12)*$E$28,IF(AND(Y49=1,SUM(Y48:AA49)=1),SUM('Premissas Investimento'!BJ12:BL12)*$E$28,0)))))</f>
        <v>0</v>
      </c>
      <c r="Z53" s="483">
        <f>IF(Z48=1,SUM('Premissas Investimento'!$AS$12:BM12)*$E$28,IF(AND(Z49=1,Z48=2),SUM('Premissas Investimento'!BK12)*$E$28,IF(AND(Z49=1,AA48=2),SUM('Premissas Investimento'!BK12:BL12)*$E$28,IF(AND(Z49=1,AB48=2),SUM('Premissas Investimento'!BK12:BM12)*$E$28,IF(AND(Z49=1,SUM(Z48:AB49)=1),SUM('Premissas Investimento'!BK12:BM12)*$E$28,0)))))</f>
        <v>0</v>
      </c>
      <c r="AA53" s="483">
        <f>IF(AA48=1,SUM('Premissas Investimento'!$AS$12:BN12)*$E$28,IF(AND(AA49=1,AA48=2),SUM('Premissas Investimento'!BL12)*$E$28,IF(AND(AA49=1,AB48=2),SUM('Premissas Investimento'!BL12:BM12)*$E$28,IF(AND(AA49=1,AC48=2),SUM('Premissas Investimento'!BL12:BN12)*$E$28,IF(AND(AA49=1,SUM(AA48:AC49)=1),SUM('Premissas Investimento'!BL12:BN12)*$E$28,0)))))</f>
        <v>0</v>
      </c>
      <c r="AB53" s="483">
        <f>IF(AB48=1,SUM('Premissas Investimento'!$AS$12:BO12)*$E$28,IF(AND(AB49=1,AB48=2),SUM('Premissas Investimento'!BM12)*$E$28,IF(AND(AB49=1,AC48=2),SUM('Premissas Investimento'!BM12:BN12)*$E$28,IF(AND(AB49=1,AD48=2),SUM('Premissas Investimento'!BM12:BO12)*$E$28,IF(AND(AB49=1,SUM(AB48:AD49)=1),SUM('Premissas Investimento'!BM12:BO12)*$E$28,0)))))</f>
        <v>0</v>
      </c>
      <c r="AC53" s="483">
        <f>IF(AC48=1,SUM('Premissas Investimento'!$AS$12:BP12)*$E$28,IF(AND(AC49=1,AC48=2),SUM('Premissas Investimento'!BN12)*$E$28,IF(AND(AC49=1,AD48=2),SUM('Premissas Investimento'!BN12:BO12)*$E$28,IF(AND(AC49=1,AE48=2),SUM('Premissas Investimento'!BN12:BP12)*$E$28,IF(AND(AC49=1,SUM(AC48:AE49)=1),SUM('Premissas Investimento'!BN12:BP12)*$E$28,0)))))</f>
        <v>0</v>
      </c>
      <c r="AD53" s="483">
        <f>IF(AD48=1,SUM('Premissas Investimento'!$AS$12:BQ12)*$E$28,IF(AND(AD49=1,AD48=2),SUM('Premissas Investimento'!BO12)*$E$28,IF(AND(AD49=1,AE48=2),SUM('Premissas Investimento'!BO12:BP12)*$E$28,IF(AND(AD49=1,AG48=2),SUM('Premissas Investimento'!BO12:BQ12)*$E$28,IF(AND(AD49=1,SUM(AD48:AG49)=1),SUM('Premissas Investimento'!BO12:BQ12)*$E$28,0)))))</f>
        <v>0</v>
      </c>
      <c r="AE53" s="483">
        <f>IF(AE48=1,SUM('Premissas Investimento'!$AS$12:BR12)*$E$28,IF(AND(AE49=1,AE48=2),SUM('Premissas Investimento'!BP12)*$E$28,IF(AND(AE49=1,AG48=2),SUM('Premissas Investimento'!BP12:BQ12)*$E$28,IF(AND(AE49=1,AH48=2),SUM('Premissas Investimento'!BP12:BR12)*$E$28,IF(AND(AE49=1,SUM(AE48:AH49)=1),SUM('Premissas Investimento'!BP12:BR12)*$E$28,0)))))</f>
        <v>0</v>
      </c>
      <c r="AF53" s="483">
        <f>SUM(T53:AE53)</f>
        <v>0</v>
      </c>
      <c r="AG53" s="483">
        <f>IF(AG48=1,SUM('Premissas Investimento'!$AS$12:BS12)*$E$28,IF(AND(AG49=1,AG48=2),SUM('Premissas Investimento'!BQ12)*$E$28,IF(AND(AG49=1,AH48=2),SUM('Premissas Investimento'!BQ12:BR12)*$E$28,IF(AND(AG49=1,AI48=2),SUM('Premissas Investimento'!BQ12:BS12)*$E$28,IF(AND(AG49=1,SUM(AG48:AI49)=1),SUM('Premissas Investimento'!BQ12:BS12)*$E$28,0)))))</f>
        <v>0</v>
      </c>
      <c r="AH53" s="483">
        <f>IF(AH48=1,SUM('Premissas Investimento'!$AS$12:BT12)*$E$28,IF(AND(AH49=1,AH48=2),SUM('Premissas Investimento'!BR12)*$E$28,IF(AND(AH49=1,AI48=2),SUM('Premissas Investimento'!BR12:BS12)*$E$28,IF(AND(AH49=1,AJ48=2),SUM('Premissas Investimento'!BR12:BT12)*$E$28,IF(AND(AH49=1,SUM(AH48:AJ49)=1),SUM('Premissas Investimento'!BR12:BT12)*$E$28,0)))))</f>
        <v>0</v>
      </c>
      <c r="AI53" s="483">
        <f>IF(AI48=1,SUM('Premissas Investimento'!$AS$12:BU12)*$E$28,IF(AND(AI49=1,AI48=2),SUM('Premissas Investimento'!BS12)*$E$28,IF(AND(AI49=1,AJ48=2),SUM('Premissas Investimento'!BS12:BT12)*$E$28,IF(AND(AI49=1,AK48=2),SUM('Premissas Investimento'!BS12:BU12)*$E$28,IF(AND(AI49=1,SUM(AI48:AK49)=1),SUM('Premissas Investimento'!BS12:BU12)*$E$28,0)))))</f>
        <v>0</v>
      </c>
      <c r="AJ53" s="483">
        <f>IF(AJ48=1,SUM('Premissas Investimento'!$AS$12:BV12)*$E$28,IF(AND(AJ49=1,AJ48=2),SUM('Premissas Investimento'!BT12)*$E$28,IF(AND(AJ49=1,AK48=2),SUM('Premissas Investimento'!BT12:BU12)*$E$28,IF(AND(AJ49=1,AL48=2),SUM('Premissas Investimento'!BT12:BV12)*$E$28,IF(AND(AJ49=1,SUM(AJ48:AL49)=1),SUM('Premissas Investimento'!BT12:BV12)*$E$28,0)))))</f>
        <v>0</v>
      </c>
      <c r="AK53" s="483">
        <f>IF(AK48=1,SUM('Premissas Investimento'!$AS$12:BW12)*$E$28,IF(AND(AK49=1,AK48=2),SUM('Premissas Investimento'!BU12)*$E$28,IF(AND(AK49=1,AL48=2),SUM('Premissas Investimento'!BU12:BV12)*$E$28,IF(AND(AK49=1,AM48=2),SUM('Premissas Investimento'!BU12:BW12)*$E$28,IF(AND(AK49=1,SUM(AK48:AM49)=1),SUM('Premissas Investimento'!BU12:BW12)*$E$28,0)))))</f>
        <v>0</v>
      </c>
      <c r="AL53" s="483">
        <f>IF(AL48=1,SUM('Premissas Investimento'!$AS$12:BX12)*$E$28,IF(AND(AL49=1,AL48=2),SUM('Premissas Investimento'!BV12)*$E$28,IF(AND(AL49=1,AM48=2),SUM('Premissas Investimento'!BV12:BW12)*$E$28,IF(AND(AL49=1,AN48=2),SUM('Premissas Investimento'!BV12:BX12)*$E$28,IF(AND(AL49=1,SUM(AL48:AN49)=1),SUM('Premissas Investimento'!BV12:BX12)*$E$28,0)))))</f>
        <v>0</v>
      </c>
      <c r="AM53" s="483">
        <f>IF(AM48=1,SUM('Premissas Investimento'!$AS$12:BY12)*$E$28,IF(AND(AM49=1,AM48=2),SUM('Premissas Investimento'!BW12)*$E$28,IF(AND(AM49=1,AN48=2),SUM('Premissas Investimento'!BW12:BX12)*$E$28,IF(AND(AM49=1,AO48=2),SUM('Premissas Investimento'!BW12:BY12)*$E$28,IF(AND(AM49=1,SUM(AM48:AO49)=1),SUM('Premissas Investimento'!BW12:BY12)*$E$28,0)))))</f>
        <v>85953092.16030167</v>
      </c>
      <c r="AN53" s="483">
        <f>IF(AN48=1,SUM('Premissas Investimento'!$AS$12:BZ12)*$E$28,IF(AND(AN49=1,AN48=2),SUM('Premissas Investimento'!BX12)*$E$28,IF(AND(AN49=1,AO48=2),SUM('Premissas Investimento'!BX12:BY12)*$E$28,IF(AND(AN49=1,AP48=2),SUM('Premissas Investimento'!BX12:BZ12)*$E$28,IF(AND(AN49=1,SUM(AN48:AP49)=1),SUM('Premissas Investimento'!BX12:BZ12)*$E$28,0)))))</f>
        <v>0</v>
      </c>
      <c r="AO53" s="483">
        <f>IF(AO48=1,SUM('Premissas Investimento'!$AS$12:CA12)*$E$28,IF(AND(AO49=1,AO48=2),SUM('Premissas Investimento'!BY12)*$E$28,IF(AND(AO49=1,AP48=2),SUM('Premissas Investimento'!BY12:BZ12)*$E$28,IF(AND(AO49=1,AQ48=2),SUM('Premissas Investimento'!BY12:CA12)*$E$28,IF(AND(AO49=1,SUM(AO48:AQ49)=1),SUM('Premissas Investimento'!BY12:CA12)*$E$28,0)))))</f>
        <v>0</v>
      </c>
      <c r="AP53" s="483">
        <f>IF(AP48=1,SUM('Premissas Investimento'!$AS$12:CB12)*$E$28,IF(AND(AP49=1,AP48=2),SUM('Premissas Investimento'!BZ12)*$E$28,IF(AND(AP49=1,AQ48=2),SUM('Premissas Investimento'!BZ12:CA12)*$E$28,IF(AND(AP49=1,AR48=2),SUM('Premissas Investimento'!BZ12:CB12)*$E$28,IF(AND(AP49=1,SUM(AP48:AR49)=1),SUM('Premissas Investimento'!BZ12:CB12)*$E$28,0)))))</f>
        <v>24246536.372426551</v>
      </c>
      <c r="AQ53" s="483">
        <f>IF(AQ48=1,SUM('Premissas Investimento'!$AS$12:CC12)*$E$28,IF(AND(AQ49=1,AQ48=2),SUM('Premissas Investimento'!CA12)*$E$28,IF(AND(AQ49=1,AR48=2),SUM('Premissas Investimento'!CA12:CB12)*$E$28,IF(AND(AQ49=1,AT48=2),SUM('Premissas Investimento'!CA12:CC12)*$E$28,IF(AND(AQ49=1,SUM(AQ48:AT49)=1),SUM('Premissas Investimento'!CA12:CC12)*$E$28,0)))))</f>
        <v>0</v>
      </c>
      <c r="AR53" s="483">
        <f>IF(AR48=1,SUM('Premissas Investimento'!$AS$12:CD12)*$E$28,IF(AND(AR49=1,AR48=2),SUM('Premissas Investimento'!CB12)*$E$28,IF(AND(AR49=1,AT48=2),SUM('Premissas Investimento'!CB12:CC12)*$E$28,IF(AND(AR49=1,AU48=2),SUM('Premissas Investimento'!CB12:CD12)*$E$28,IF(AND(AR49=1,SUM(AR48:AU49)=1),SUM('Premissas Investimento'!CB12:CD12)*$E$28,0)))))</f>
        <v>0</v>
      </c>
      <c r="AS53" s="483">
        <f>SUM(AG53:AR53)</f>
        <v>110199628.53272822</v>
      </c>
      <c r="AT53" s="483">
        <f>IF(AT48=1,SUM('Premissas Investimento'!$AS$12:CE12)*$E$28,IF(AND(AT49=1,AT48=2),SUM('Premissas Investimento'!CC12)*$E$28,IF(AND(AT49=1,AU48=2),SUM('Premissas Investimento'!CC12:CD12)*$E$28,IF(AND(AT49=1,AV48=2),SUM('Premissas Investimento'!CC12:CE12)*$E$28,IF(AND(AT49=1,SUM(AT48:AV49)=1),SUM('Premissas Investimento'!CC12:CE12)*$E$28,0)))))</f>
        <v>13342005.23897811</v>
      </c>
      <c r="AU53" s="483">
        <f>IF(AU48=1,SUM('Premissas Investimento'!$AS$12:CF12)*$E$28,IF(AND(AU49=1,AU48=2),SUM('Premissas Investimento'!CD12)*$E$28,IF(AND(AU49=1,AV48=2),SUM('Premissas Investimento'!CD12:CE12)*$E$28,IF(AND(AU49=1,AW48=2),SUM('Premissas Investimento'!CD12:CF12)*$E$28,IF(AND(AU49=1,SUM(AU48:AW49)=1),SUM('Premissas Investimento'!CD12:CF12)*$E$28,0)))))</f>
        <v>0</v>
      </c>
      <c r="AV53" s="483">
        <f>IF(AV48=1,SUM('Premissas Investimento'!$AS$12:CG12)*$E$28,IF(AND(AV49=1,AV48=2),SUM('Premissas Investimento'!CE12)*$E$28,IF(AND(AV49=1,AW48=2),SUM('Premissas Investimento'!CE12:CF12)*$E$28,IF(AND(AV49=1,AX48=2),SUM('Premissas Investimento'!CE12:CG12)*$E$28,IF(AND(AV49=1,SUM(AV48:AX49)=1),SUM('Premissas Investimento'!CE12:CG12)*$E$28,0)))))</f>
        <v>0</v>
      </c>
      <c r="AW53" s="483">
        <f>IF(AW48=1,SUM('Premissas Investimento'!$AS$12:CH12)*$E$28,IF(AND(AW49=1,AW48=2),SUM('Premissas Investimento'!CF12)*$E$28,IF(AND(AW49=1,AX48=2),SUM('Premissas Investimento'!CF12:CG12)*$E$28,IF(AND(AW49=1,AY48=2),SUM('Premissas Investimento'!CF12:CH12)*$E$28,IF(AND(AW49=1,SUM(AW48:AY49)=1),SUM('Premissas Investimento'!CF12:CH12)*$E$28,0)))))</f>
        <v>13342005.23897811</v>
      </c>
      <c r="AX53" s="483">
        <f>IF(AX48=1,SUM('Premissas Investimento'!$AS$12:CI12)*$E$28,IF(AND(AX49=1,AX48=2),SUM('Premissas Investimento'!CG12)*$E$28,IF(AND(AX49=1,AY48=2),SUM('Premissas Investimento'!CG12:CH12)*$E$28,IF(AND(AX49=1,AZ48=2),SUM('Premissas Investimento'!CG12:CI12)*$E$28,IF(AND(AX49=1,SUM(AX48:AZ49)=1),SUM('Premissas Investimento'!CG12:CI12)*$E$28,0)))))</f>
        <v>0</v>
      </c>
      <c r="AY53" s="483">
        <f>IF(AY48=1,SUM('Premissas Investimento'!$AS$12:CJ12)*$E$28,IF(AND(AY49=1,AY48=2),SUM('Premissas Investimento'!CH12)*$E$28,IF(AND(AY49=1,AZ48=2),SUM('Premissas Investimento'!CH12:CI12)*$E$28,IF(AND(AY49=1,BA48=2),SUM('Premissas Investimento'!CH12:CJ12)*$E$28,IF(AND(AY49=1,SUM(AY48:BA49)=1),SUM('Premissas Investimento'!CH12:CJ12)*$E$28,0)))))</f>
        <v>0</v>
      </c>
      <c r="AZ53" s="483">
        <f>IF(AZ48=1,SUM('Premissas Investimento'!$AS$12:CK12)*$E$28,IF(AND(AZ49=1,AZ48=2),SUM('Premissas Investimento'!CI12)*$E$28,IF(AND(AZ49=1,BA48=2),SUM('Premissas Investimento'!CI12:CJ12)*$E$28,IF(AND(AZ49=1,BB48=2),SUM('Premissas Investimento'!CI12:CK12)*$E$28,IF(AND(AZ49=1,SUM(AZ48:BB49)=1),SUM('Premissas Investimento'!CI12:CK12)*$E$28,0)))))</f>
        <v>13342005.23897811</v>
      </c>
      <c r="BA53" s="483">
        <f>IF(BA48=1,SUM('Premissas Investimento'!$AS$12:CL12)*$E$28,IF(AND(BA49=1,BA48=2),SUM('Premissas Investimento'!CJ12)*$E$28,IF(AND(BA49=1,BB48=2),SUM('Premissas Investimento'!CJ12:CK12)*$E$28,IF(AND(BA49=1,BC48=2),SUM('Premissas Investimento'!CJ12:CL12)*$E$28,IF(AND(BA49=1,SUM(BA48:BC49)=1),SUM('Premissas Investimento'!CJ12:CL12)*$E$28,0)))))</f>
        <v>0</v>
      </c>
      <c r="BB53" s="483">
        <f>IF(BB48=1,SUM('Premissas Investimento'!$AS$12:CM12)*$E$28,IF(AND(BB49=1,BB48=2),SUM('Premissas Investimento'!CK12)*$E$28,IF(AND(BB49=1,BC48=2),SUM('Premissas Investimento'!CK12:CL12)*$E$28,IF(AND(BB49=1,BD48=2),SUM('Premissas Investimento'!CK12:CM12)*$E$28,IF(AND(BB49=1,SUM(BB48:BD49)=1),SUM('Premissas Investimento'!CK12:CM12)*$E$28,0)))))</f>
        <v>0</v>
      </c>
      <c r="BC53" s="483">
        <f>IF(BC48=1,SUM('Premissas Investimento'!$AS$12:CN12)*$E$28,IF(AND(BC49=1,BC48=2),SUM('Premissas Investimento'!CL12)*$E$28,IF(AND(BC49=1,BD48=2),SUM('Premissas Investimento'!CL12:CM12)*$E$28,IF(AND(BC49=1,BE48=2),SUM('Premissas Investimento'!CL12:CN12)*$E$28,IF(AND(BC49=1,SUM(BC48:BE49)=1),SUM('Premissas Investimento'!CL12:CN12)*$E$28,0)))))</f>
        <v>13342005.23897811</v>
      </c>
      <c r="BD53" s="483">
        <f>IF(BD48=1,SUM('Premissas Investimento'!$AS$12:CO12)*$E$28,IF(AND(BD49=1,BD48=2),SUM('Premissas Investimento'!CM12)*$E$28,IF(AND(BD49=1,BE48=2),SUM('Premissas Investimento'!CM12:CN12)*$E$28,IF(AND(BD49=1,BG48=2),SUM('Premissas Investimento'!CM12:CO12)*$E$28,IF(AND(BD49=1,SUM(BD48:BG49)=1),SUM('Premissas Investimento'!CM12:CO12)*$E$28,0)))))</f>
        <v>0</v>
      </c>
      <c r="BE53" s="483">
        <f>IF(BE48=1,SUM('Premissas Investimento'!$AS$12:CP12)*$E$28,IF(AND(BE49=1,BE48=2),SUM('Premissas Investimento'!CN12)*$E$28,IF(AND(BE49=1,BG48=2),SUM('Premissas Investimento'!CN12:CO12)*$E$28,IF(AND(BE49=1,BH48=2),SUM('Premissas Investimento'!CN12:CP12)*$E$28,IF(AND(BE49=1,SUM(BE48:BH49)=1),SUM('Premissas Investimento'!CN12:CP12)*$E$28,0)))))</f>
        <v>0</v>
      </c>
      <c r="BF53" s="483">
        <f>SUM(AT53:BE53)</f>
        <v>53368020.955912441</v>
      </c>
      <c r="BG53" s="483">
        <f>IF(BG48=1,SUM('Premissas Investimento'!$AS$12:CQ12)*$E$28,IF(AND(BG49=1,BG48=2),SUM('Premissas Investimento'!CO12)*$E$28,IF(AND(BG49=1,BH48=2),SUM('Premissas Investimento'!CO12:CP12)*$E$28,IF(AND(BG49=1,BI48=2),SUM('Premissas Investimento'!CO12:CQ12)*$E$28,IF(AND(BG49=1,SUM(BG48:BI49)=1),SUM('Premissas Investimento'!CO12:CQ12)*$E$28,0)))))</f>
        <v>0</v>
      </c>
      <c r="BH53" s="483">
        <f>IF(BH48=1,SUM('Premissas Investimento'!$AS$12:CR12)*$E$28,IF(AND(BH49=1,BH48=2),SUM('Premissas Investimento'!CP12)*$E$28,IF(AND(BH49=1,BI48=2),SUM('Premissas Investimento'!CP12:CQ12)*$E$28,IF(AND(BH49=1,BJ48=2),SUM('Premissas Investimento'!CP12:CR12)*$E$28,IF(AND(BH49=1,SUM(BH48:BJ49)=1),SUM('Premissas Investimento'!CP12:CR12)*$E$28,0)))))</f>
        <v>0</v>
      </c>
      <c r="BI53" s="483">
        <f>IF(BI48=1,SUM('Premissas Investimento'!$AS$12:CS12)*$E$28,IF(AND(BI49=1,BI48=2),SUM('Premissas Investimento'!CQ12)*$E$28,IF(AND(BI49=1,BJ48=2),SUM('Premissas Investimento'!CQ12:CR12)*$E$28,IF(AND(BI49=1,BK48=2),SUM('Premissas Investimento'!CQ12:CS12)*$E$28,IF(AND(BI49=1,SUM(BI48:BK49)=1),SUM('Premissas Investimento'!CQ12:CS12)*$E$28,0)))))</f>
        <v>0</v>
      </c>
      <c r="BJ53" s="483">
        <f>IF(BJ48=1,SUM('Premissas Investimento'!$AS$12:CT12)*$E$28,IF(AND(BJ49=1,BJ48=2),SUM('Premissas Investimento'!CR12)*$E$28,IF(AND(BJ49=1,BK48=2),SUM('Premissas Investimento'!CR12:CS12)*$E$28,IF(AND(BJ49=1,BL48=2),SUM('Premissas Investimento'!CR12:CT12)*$E$28,IF(AND(BJ49=1,SUM(BJ48:BL49)=1),SUM('Premissas Investimento'!CR12:CT12)*$E$28,0)))))</f>
        <v>0</v>
      </c>
      <c r="BK53" s="483">
        <f>IF(BK48=1,SUM('Premissas Investimento'!$AS$12:CU12)*$E$28,IF(AND(BK49=1,BK48=2),SUM('Premissas Investimento'!CS12)*$E$28,IF(AND(BK49=1,BL48=2),SUM('Premissas Investimento'!CS12:CT12)*$E$28,IF(AND(BK49=1,BM48=2),SUM('Premissas Investimento'!CS12:CU12)*$E$28,IF(AND(BK49=1,SUM(BK48:BM49)=1),SUM('Premissas Investimento'!CS12:CU12)*$E$28,0)))))</f>
        <v>0</v>
      </c>
      <c r="BL53" s="483">
        <f>IF(BL48=1,SUM('Premissas Investimento'!$AS$12:CV12)*$E$28,IF(AND(BL49=1,BL48=2),SUM('Premissas Investimento'!CT12)*$E$28,IF(AND(BL49=1,BM48=2),SUM('Premissas Investimento'!CT12:CU12)*$E$28,IF(AND(BL49=1,BN48=2),SUM('Premissas Investimento'!CT12:CV12)*$E$28,IF(AND(BL49=1,SUM(BL48:BN49)=1),SUM('Premissas Investimento'!CT12:CV12)*$E$28,0)))))</f>
        <v>0</v>
      </c>
      <c r="BM53" s="483">
        <f>IF(BM48=1,SUM('Premissas Investimento'!$AS$12:CW12)*$E$28,IF(AND(BM49=1,BM48=2),SUM('Premissas Investimento'!CU12)*$E$28,IF(AND(BM49=1,BN48=2),SUM('Premissas Investimento'!CU12:CV12)*$E$28,IF(AND(BM49=1,BO48=2),SUM('Premissas Investimento'!CU12:CW12)*$E$28,IF(AND(BM49=1,SUM(BM48:BO49)=1),SUM('Premissas Investimento'!CU12:CW12)*$E$28,0)))))</f>
        <v>0</v>
      </c>
      <c r="BN53" s="483">
        <f>IF(BN48=1,SUM('Premissas Investimento'!$AS$12:CX12)*$E$28,IF(AND(BN49=1,BN48=2),SUM('Premissas Investimento'!CV12)*$E$28,IF(AND(BN49=1,BO48=2),SUM('Premissas Investimento'!CV12:CW12)*$E$28,IF(AND(BN49=1,BP48=2),SUM('Premissas Investimento'!CV12:CX12)*$E$28,IF(AND(BN49=1,SUM(BN48:BP49)=1),SUM('Premissas Investimento'!CV12:CX12)*$E$28,0)))))</f>
        <v>0</v>
      </c>
      <c r="BO53" s="483">
        <f>IF(BO48=1,SUM('Premissas Investimento'!$AS$12:CY12)*$E$28,IF(AND(BO49=1,BO48=2),SUM('Premissas Investimento'!CW12)*$E$28,IF(AND(BO49=1,BP48=2),SUM('Premissas Investimento'!CW12:CX12)*$E$28,IF(AND(BO49=1,BQ48=2),SUM('Premissas Investimento'!CW12:CY12)*$E$28,IF(AND(BO49=1,SUM(BO48:BQ49)=1),SUM('Premissas Investimento'!CW12:CY12)*$E$28,0)))))</f>
        <v>0</v>
      </c>
      <c r="BP53" s="483">
        <f>IF(BP48=1,SUM('Premissas Investimento'!$AS$12:CZ12)*$E$28,IF(AND(BP49=1,BP48=2),SUM('Premissas Investimento'!CX12)*$E$28,IF(AND(BP49=1,BQ48=2),SUM('Premissas Investimento'!CX12:CY12)*$E$28,IF(AND(BP49=1,BR48=2),SUM('Premissas Investimento'!CX12:CZ12)*$E$28,IF(AND(BP49=1,SUM(BP48:BR49)=1),SUM('Premissas Investimento'!CX12:CZ12)*$E$28,0)))))</f>
        <v>0</v>
      </c>
      <c r="BQ53" s="483">
        <f>IF(BQ48=1,SUM('Premissas Investimento'!$AS$12:DA12)*$E$28,IF(AND(BQ49=1,BQ48=2),SUM('Premissas Investimento'!CY12)*$E$28,IF(AND(BQ49=1,BR48=2),SUM('Premissas Investimento'!CY12:CZ12)*$E$28,IF(AND(BQ49=1,BT48=2),SUM('Premissas Investimento'!CY12:DA12)*$E$28,IF(AND(BQ49=1,SUM(BQ48:BT49)=1),SUM('Premissas Investimento'!CY12:DA12)*$E$28,0)))))</f>
        <v>0</v>
      </c>
      <c r="BR53" s="483">
        <f>IF(BR48=1,SUM('Premissas Investimento'!$AS$12:DB12)*$E$28,IF(AND(BR49=1,BR48=2),SUM('Premissas Investimento'!CZ12)*$E$28,IF(AND(BR49=1,BT48=2),SUM('Premissas Investimento'!CZ12:DA12)*$E$28,IF(AND(BR49=1,BU48=2),SUM('Premissas Investimento'!CZ12:DB12)*$E$28,IF(AND(BR49=1,SUM(BR48:BU49)=1),SUM('Premissas Investimento'!CZ12:DB12)*$E$28,0)))))</f>
        <v>0</v>
      </c>
      <c r="BS53" s="483">
        <f>SUM(BG53:BR53)</f>
        <v>0</v>
      </c>
      <c r="BT53" s="483">
        <f>IF(BT48=1,SUM('Premissas Investimento'!$AS$12:DC12)*$E$28,IF(AND(BT49=1,BT48=2),SUM('Premissas Investimento'!DA12)*$E$28,IF(AND(BT49=1,BU48=2),SUM('Premissas Investimento'!DA12:DB12)*$E$28,IF(AND(BT49=1,BV48=2),SUM('Premissas Investimento'!DA12:DC12)*$E$28,IF(AND(BT49=1,SUM(BT48:BV49)=1),SUM('Premissas Investimento'!DA12:DC12)*$E$28,0)))))</f>
        <v>0</v>
      </c>
      <c r="BU53" s="483">
        <f>IF(BU48=1,SUM('Premissas Investimento'!$AS$12:DD12)*$E$28,IF(AND(BU49=1,BU48=2),SUM('Premissas Investimento'!DB12)*$E$28,IF(AND(BU49=1,BV48=2),SUM('Premissas Investimento'!DB12:DC12)*$E$28,IF(AND(BU49=1,BW48=2),SUM('Premissas Investimento'!DB12:DD12)*$E$28,IF(AND(BU49=1,SUM(BU48:BW49)=1),SUM('Premissas Investimento'!DB12:DD12)*$E$28,0)))))</f>
        <v>0</v>
      </c>
      <c r="BV53" s="483">
        <f>IF(BV48=1,SUM('Premissas Investimento'!$AS$12:DE12)*$E$28,IF(AND(BV49=1,BV48=2),SUM('Premissas Investimento'!DC12)*$E$28,IF(AND(BV49=1,BW48=2),SUM('Premissas Investimento'!DC12:DD12)*$E$28,IF(AND(BV49=1,BX48=2),SUM('Premissas Investimento'!DC12:DE12)*$E$28,IF(AND(BV49=1,SUM(BV48:BX49)=1),SUM('Premissas Investimento'!DC12:DE12)*$E$28,0)))))</f>
        <v>0</v>
      </c>
      <c r="BW53" s="483">
        <f>IF(BW48=1,SUM('Premissas Investimento'!$AS$12:DF12)*$E$28,IF(AND(BW49=1,BW48=2),SUM('Premissas Investimento'!DD12)*$E$28,IF(AND(BW49=1,BX48=2),SUM('Premissas Investimento'!DD12:DE12)*$E$28,IF(AND(BW49=1,BY48=2),SUM('Premissas Investimento'!DD12:DF12)*$E$28,IF(AND(BW49=1,SUM(BW48:BY49)=1),SUM('Premissas Investimento'!DD12:DF12)*$E$28,0)))))</f>
        <v>0</v>
      </c>
      <c r="BX53" s="483">
        <f>IF(BX48=1,SUM('Premissas Investimento'!$AS$12:DG12)*$E$28,IF(AND(BX49=1,BX48=2),SUM('Premissas Investimento'!DE12)*$E$28,IF(AND(BX49=1,BY48=2),SUM('Premissas Investimento'!DE12:DF12)*$E$28,IF(AND(BX49=1,BZ48=2),SUM('Premissas Investimento'!DE12:DG12)*$E$28,IF(AND(BX49=1,SUM(BX48:BZ49)=1),SUM('Premissas Investimento'!DE12:DG12)*$E$28,0)))))</f>
        <v>0</v>
      </c>
      <c r="BY53" s="483">
        <f>IF(BY48=1,SUM('Premissas Investimento'!$AS$12:DH12)*$E$28,IF(AND(BY49=1,BY48=2),SUM('Premissas Investimento'!DF12)*$E$28,IF(AND(BY49=1,BZ48=2),SUM('Premissas Investimento'!DF12:DG12)*$E$28,IF(AND(BY49=1,CA48=2),SUM('Premissas Investimento'!DF12:DH12)*$E$28,IF(AND(BY49=1,SUM(BY48:CA49)=1),SUM('Premissas Investimento'!DF12:DH12)*$E$28,0)))))</f>
        <v>0</v>
      </c>
      <c r="BZ53" s="483">
        <f>IF(BZ48=1,SUM('Premissas Investimento'!$AS$12:DI12)*$E$28,IF(AND(BZ49=1,BZ48=2),SUM('Premissas Investimento'!DG12)*$E$28,IF(AND(BZ49=1,CA48=2),SUM('Premissas Investimento'!DG12:DH12)*$E$28,IF(AND(BZ49=1,CB48=2),SUM('Premissas Investimento'!DG12:DI12)*$E$28,IF(AND(BZ49=1,SUM(BZ48:CB49)=1),SUM('Premissas Investimento'!DG12:DI12)*$E$28,0)))))</f>
        <v>0</v>
      </c>
      <c r="CA53" s="483">
        <f>IF(CA48=1,SUM('Premissas Investimento'!$AS$12:DJ12)*$E$28,IF(AND(CA49=1,CA48=2),SUM('Premissas Investimento'!DH12)*$E$28,IF(AND(CA49=1,CB48=2),SUM('Premissas Investimento'!DH12:DI12)*$E$28,IF(AND(CA49=1,CC48=2),SUM('Premissas Investimento'!DH12:DJ12)*$E$28,IF(AND(CA49=1,SUM(CA48:CC49)=1),SUM('Premissas Investimento'!DH12:DJ12)*$E$28,0)))))</f>
        <v>0</v>
      </c>
      <c r="CB53" s="483">
        <f>IF(CB48=1,SUM('Premissas Investimento'!$AS$12:DK12)*$E$28,IF(AND(CB49=1,CB48=2),SUM('Premissas Investimento'!DI12)*$E$28,IF(AND(CB49=1,CC48=2),SUM('Premissas Investimento'!DI12:DJ12)*$E$28,IF(AND(CB49=1,CD48=2),SUM('Premissas Investimento'!DI12:DK12)*$E$28,IF(AND(CB49=1,SUM(CB48:CD49)=1),SUM('Premissas Investimento'!DI12:DK12)*$E$28,0)))))</f>
        <v>0</v>
      </c>
      <c r="CC53" s="483">
        <f>IF(CC48=1,SUM('Premissas Investimento'!$AS$12:DL12)*$E$28,IF(AND(CC49=1,CC48=2),SUM('Premissas Investimento'!DJ12)*$E$28,IF(AND(CC49=1,CD48=2),SUM('Premissas Investimento'!DJ12:DK12)*$E$28,IF(AND(CC49=1,CE48=2),SUM('Premissas Investimento'!DJ12:DL12)*$E$28,IF(AND(CC49=1,SUM(CC48:CE49)=1),SUM('Premissas Investimento'!DJ12:DL12)*$E$28,0)))))</f>
        <v>0</v>
      </c>
      <c r="CD53" s="483">
        <f>IF(CD48=1,SUM('Premissas Investimento'!$AS$12:DM12)*$E$28,IF(AND(CD49=1,CD48=2),SUM('Premissas Investimento'!DK12)*$E$28,IF(AND(CD49=1,CE48=2),SUM('Premissas Investimento'!DK12:DL12)*$E$28,IF(AND(CD49=1,CG48=2),SUM('Premissas Investimento'!DK12:DM12)*$E$28,IF(AND(CD49=1,SUM(CD48:CG49)=1),SUM('Premissas Investimento'!DK12:DM12)*$E$28,0)))))</f>
        <v>0</v>
      </c>
      <c r="CE53" s="483">
        <f>IF(CE48=1,SUM('Premissas Investimento'!$AS$12:DN12)*$E$28,IF(AND(CE49=1,CE48=2),SUM('Premissas Investimento'!DL12)*$E$28,IF(AND(CE49=1,CG48=2),SUM('Premissas Investimento'!DL12:DM12)*$E$28,IF(AND(CE49=1,CH48=2),SUM('Premissas Investimento'!DL12:DN12)*$E$28,IF(AND(CE49=1,SUM(CE48:CH49)=1),SUM('Premissas Investimento'!DL12:DN12)*$E$28,0)))))</f>
        <v>0</v>
      </c>
      <c r="CF53" s="483">
        <f>SUM(BT53:CE53)</f>
        <v>0</v>
      </c>
      <c r="CG53" s="483">
        <f>IF(CG48=1,SUM('Premissas Investimento'!$AS$12:DO12)*$E$28,IF(AND(CG49=1,CG48=2),SUM('Premissas Investimento'!DM12)*$E$28,IF(AND(CG49=1,CH48=2),SUM('Premissas Investimento'!DM12:DN12)*$E$28,IF(AND(CG49=1,CI48=2),SUM('Premissas Investimento'!DM12:DO12)*$E$28,IF(AND(CG49=1,SUM(CG48:CI49)=1),SUM('Premissas Investimento'!DM12:DO12)*$E$28,0)))))</f>
        <v>0</v>
      </c>
      <c r="CH53" s="483">
        <f>IF(CH48=1,SUM('Premissas Investimento'!$AS$12:DP12)*$E$28,IF(AND(CH49=1,CH48=2),SUM('Premissas Investimento'!DN12)*$E$28,IF(AND(CH49=1,CI48=2),SUM('Premissas Investimento'!DN12:DO12)*$E$28,IF(AND(CH49=1,CJ48=2),SUM('Premissas Investimento'!DN12:DP12)*$E$28,IF(AND(CH49=1,SUM(CH48:CJ49)=1),SUM('Premissas Investimento'!DN12:DP12)*$E$28,0)))))</f>
        <v>0</v>
      </c>
      <c r="CI53" s="483">
        <f>IF(CI48=1,SUM('Premissas Investimento'!$AS$12:DQ12)*$E$28,IF(AND(CI49=1,CI48=2),SUM('Premissas Investimento'!DO12)*$E$28,IF(AND(CI49=1,CJ48=2),SUM('Premissas Investimento'!DO12:DP12)*$E$28,IF(AND(CI49=1,CK48=2),SUM('Premissas Investimento'!DO12:DQ12)*$E$28,IF(AND(CI49=1,SUM(CI48:CK49)=1),SUM('Premissas Investimento'!DO12:DQ12)*$E$28,0)))))</f>
        <v>0</v>
      </c>
      <c r="CJ53" s="483">
        <f>IF(CJ48=1,SUM('Premissas Investimento'!$AS$12:DR12)*$E$28,IF(AND(CJ49=1,CJ48=2),SUM('Premissas Investimento'!DP12)*$E$28,IF(AND(CJ49=1,CK48=2),SUM('Premissas Investimento'!DP12:DQ12)*$E$28,IF(AND(CJ49=1,CL48=2),SUM('Premissas Investimento'!DP12:DR12)*$E$28,IF(AND(CJ49=1,SUM(CJ48:CL49)=1),SUM('Premissas Investimento'!DP12:DR12)*$E$28,0)))))</f>
        <v>0</v>
      </c>
      <c r="CK53" s="483">
        <f>IF(CK48=1,SUM('Premissas Investimento'!$AS$12:DS12)*$E$28,IF(AND(CK49=1,CK48=2),SUM('Premissas Investimento'!DQ12)*$E$28,IF(AND(CK49=1,CL48=2),SUM('Premissas Investimento'!DQ12:DR12)*$E$28,IF(AND(CK49=1,CM48=2),SUM('Premissas Investimento'!DQ12:DS12)*$E$28,IF(AND(CK49=1,SUM(CK48:CM49)=1),SUM('Premissas Investimento'!DQ12:DS12)*$E$28,0)))))</f>
        <v>0</v>
      </c>
      <c r="CL53" s="483">
        <f>IF(CL48=1,SUM('Premissas Investimento'!$AS$12:DT12)*$E$28,IF(AND(CL49=1,CL48=2),SUM('Premissas Investimento'!DR12)*$E$28,IF(AND(CL49=1,CM48=2),SUM('Premissas Investimento'!DR12:DS12)*$E$28,IF(AND(CL49=1,CN48=2),SUM('Premissas Investimento'!DR12:DT12)*$E$28,IF(AND(CL49=1,SUM(CL48:CN49)=1),SUM('Premissas Investimento'!DR12:DT12)*$E$28,0)))))</f>
        <v>0</v>
      </c>
      <c r="CM53" s="483">
        <f>IF(CM48=1,SUM('Premissas Investimento'!$AS$12:DU12)*$E$28,IF(AND(CM49=1,CM48=2),SUM('Premissas Investimento'!DS12)*$E$28,IF(AND(CM49=1,CN48=2),SUM('Premissas Investimento'!DS12:DT12)*$E$28,IF(AND(CM49=1,CO48=2),SUM('Premissas Investimento'!DS12:DU12)*$E$28,IF(AND(CM49=1,SUM(CM48:CO49)=1),SUM('Premissas Investimento'!DS12:DU12)*$E$28,0)))))</f>
        <v>0</v>
      </c>
      <c r="CN53" s="483">
        <f>IF(CN48=1,SUM('Premissas Investimento'!$AS$12:DV12)*$E$28,IF(AND(CN49=1,CN48=2),SUM('Premissas Investimento'!DT12)*$E$28,IF(AND(CN49=1,CO48=2),SUM('Premissas Investimento'!DT12:DU12)*$E$28,IF(AND(CN49=1,CP48=2),SUM('Premissas Investimento'!DT12:DV12)*$E$28,IF(AND(CN49=1,SUM(CN48:CP49)=1),SUM('Premissas Investimento'!DT12:DV12)*$E$28,0)))))</f>
        <v>0</v>
      </c>
      <c r="CO53" s="483">
        <f>IF(CO48=1,SUM('Premissas Investimento'!$AS$12:DW12)*$E$28,IF(AND(CO49=1,CO48=2),SUM('Premissas Investimento'!DU12)*$E$28,IF(AND(CO49=1,CP48=2),SUM('Premissas Investimento'!DU12:DV12)*$E$28,IF(AND(CO49=1,CQ48=2),SUM('Premissas Investimento'!DU12:DW12)*$E$28,IF(AND(CO49=1,SUM(CO48:CQ49)=1),SUM('Premissas Investimento'!DU12:DW12)*$E$28,0)))))</f>
        <v>0</v>
      </c>
      <c r="CP53" s="483">
        <f>IF(CP48=1,SUM('Premissas Investimento'!$AS$12:DX12)*$E$28,IF(AND(CP49=1,CP48=2),SUM('Premissas Investimento'!DV12)*$E$28,IF(AND(CP49=1,CQ48=2),SUM('Premissas Investimento'!DV12:DW12)*$E$28,IF(AND(CP49=1,CR48=2),SUM('Premissas Investimento'!DV12:DX12)*$E$28,IF(AND(CP49=1,SUM(CP48:CR49)=1),SUM('Premissas Investimento'!DV12:DX12)*$E$28,0)))))</f>
        <v>0</v>
      </c>
      <c r="CQ53" s="483">
        <f>IF(CQ48=1,SUM('Premissas Investimento'!$AS$12:DY12)*$E$28,IF(AND(CQ49=1,CQ48=2),SUM('Premissas Investimento'!DW12)*$E$28,IF(AND(CQ49=1,CR48=2),SUM('Premissas Investimento'!DW12:DX12)*$E$28,IF(AND(CQ49=1,CT48=2),SUM('Premissas Investimento'!DW12:DY12)*$E$28,IF(AND(CQ49=1,SUM(CQ48:CT49)=1),SUM('Premissas Investimento'!DW12:DY12)*$E$28,0)))))</f>
        <v>0</v>
      </c>
      <c r="CR53" s="483">
        <f>IF(CR48=1,SUM('Premissas Investimento'!$AS$12:DZ12)*$E$28,IF(AND(CR49=1,CR48=2),SUM('Premissas Investimento'!DX12)*$E$28,IF(AND(CR49=1,CT48=2),SUM('Premissas Investimento'!DX12:DY12)*$E$28,IF(AND(CR49=1,CU48=2),SUM('Premissas Investimento'!DX12:DZ12)*$E$28,IF(AND(CR49=1,SUM(CR48:CU49)=1),SUM('Premissas Investimento'!DX12:DZ12)*$E$28,0)))))</f>
        <v>0</v>
      </c>
      <c r="CS53" s="483">
        <f>SUM(CG53:CR53)</f>
        <v>0</v>
      </c>
      <c r="CT53" s="483">
        <f>IF(CT48=1,SUM('Premissas Investimento'!$AS$12:EA12)*$E$28,IF(AND(CT49=1,CT48=2),SUM('Premissas Investimento'!DY12)*$E$28,IF(AND(CT49=1,CU48=2),SUM('Premissas Investimento'!DY12:DZ12)*$E$28,IF(AND(CT49=1,CV48=2),SUM('Premissas Investimento'!DY12:EA12)*$E$28,IF(AND(CT49=1,SUM(CT48:CV49)=1),SUM('Premissas Investimento'!DY12:EA12)*$E$28,0)))))</f>
        <v>0</v>
      </c>
      <c r="CU53" s="483">
        <f>IF(CU48=1,SUM('Premissas Investimento'!$AS$12:EB12)*$E$28,IF(AND(CU49=1,CU48=2),SUM('Premissas Investimento'!DZ12)*$E$28,IF(AND(CU49=1,CV48=2),SUM('Premissas Investimento'!DZ12:EA12)*$E$28,IF(AND(CU49=1,CW48=2),SUM('Premissas Investimento'!DZ12:EB12)*$E$28,IF(AND(CU49=1,SUM(CU48:CW49)=1),SUM('Premissas Investimento'!DZ12:EB12)*$E$28,0)))))</f>
        <v>0</v>
      </c>
      <c r="CV53" s="483">
        <f>IF(CV48=1,SUM('Premissas Investimento'!$AS$12:EC12)*$E$28,IF(AND(CV49=1,CV48=2),SUM('Premissas Investimento'!EA12)*$E$28,IF(AND(CV49=1,CW48=2),SUM('Premissas Investimento'!EA12:EB12)*$E$28,IF(AND(CV49=1,CX48=2),SUM('Premissas Investimento'!EA12:EC12)*$E$28,IF(AND(CV49=1,SUM(CV48:CX49)=1),SUM('Premissas Investimento'!EA12:EC12)*$E$28,0)))))</f>
        <v>0</v>
      </c>
      <c r="CW53" s="483">
        <f>IF(CW48=1,SUM('Premissas Investimento'!$AS$12:ED12)*$E$28,IF(AND(CW49=1,CW48=2),SUM('Premissas Investimento'!EB12)*$E$28,IF(AND(CW49=1,CX48=2),SUM('Premissas Investimento'!EB12:EC12)*$E$28,IF(AND(CW49=1,CY48=2),SUM('Premissas Investimento'!EB12:ED12)*$E$28,IF(AND(CW49=1,SUM(CW48:CY49)=1),SUM('Premissas Investimento'!EB12:ED12)*$E$28,0)))))</f>
        <v>0</v>
      </c>
      <c r="CX53" s="483">
        <f>IF(CX48=1,SUM('Premissas Investimento'!$AS$12:EE12)*$E$28,IF(AND(CX49=1,CX48=2),SUM('Premissas Investimento'!EC12)*$E$28,IF(AND(CX49=1,CY48=2),SUM('Premissas Investimento'!EC12:ED12)*$E$28,IF(AND(CX49=1,CZ48=2),SUM('Premissas Investimento'!EC12:EE12)*$E$28,IF(AND(CX49=1,SUM(CX48:CZ49)=1),SUM('Premissas Investimento'!EC12:EE12)*$E$28,0)))))</f>
        <v>0</v>
      </c>
      <c r="CY53" s="483">
        <f>IF(CY48=1,SUM('Premissas Investimento'!$AS$12:EF12)*$E$28,IF(AND(CY49=1,CY48=2),SUM('Premissas Investimento'!ED12)*$E$28,IF(AND(CY49=1,CZ48=2),SUM('Premissas Investimento'!ED12:EE12)*$E$28,IF(AND(CY49=1,DA48=2),SUM('Premissas Investimento'!ED12:EF12)*$E$28,IF(AND(CY49=1,SUM(CY48:DA49)=1),SUM('Premissas Investimento'!ED12:EF12)*$E$28,0)))))</f>
        <v>0</v>
      </c>
      <c r="CZ53" s="483">
        <f>IF(CZ48=1,SUM('Premissas Investimento'!$AS$12:EG12)*$E$28,IF(AND(CZ49=1,CZ48=2),SUM('Premissas Investimento'!EE12)*$E$28,IF(AND(CZ49=1,DA48=2),SUM('Premissas Investimento'!EE12:EF12)*$E$28,IF(AND(CZ49=1,DB48=2),SUM('Premissas Investimento'!EE12:EG12)*$E$28,IF(AND(CZ49=1,SUM(CZ48:DB49)=1),SUM('Premissas Investimento'!EE12:EG12)*$E$28,0)))))</f>
        <v>0</v>
      </c>
      <c r="DA53" s="483">
        <f>IF(DA48=1,SUM('Premissas Investimento'!$AS$12:EH12)*$E$28,IF(AND(DA49=1,DA48=2),SUM('Premissas Investimento'!EF12)*$E$28,IF(AND(DA49=1,DB48=2),SUM('Premissas Investimento'!EF12:EG12)*$E$28,IF(AND(DA49=1,DC48=2),SUM('Premissas Investimento'!EF12:EH12)*$E$28,IF(AND(DA49=1,SUM(DA48:DC49)=1),SUM('Premissas Investimento'!EF12:EH12)*$E$28,0)))))</f>
        <v>0</v>
      </c>
      <c r="DB53" s="483">
        <f>IF(DB48=1,SUM('Premissas Investimento'!$AS$12:EI12)*$E$28,IF(AND(DB49=1,DB48=2),SUM('Premissas Investimento'!EG12)*$E$28,IF(AND(DB49=1,DC48=2),SUM('Premissas Investimento'!EG12:EH12)*$E$28,IF(AND(DB49=1,DD48=2),SUM('Premissas Investimento'!EG12:EI12)*$E$28,IF(AND(DB49=1,SUM(DB48:DD49)=1),SUM('Premissas Investimento'!EG12:EI12)*$E$28,0)))))</f>
        <v>0</v>
      </c>
      <c r="DC53" s="483">
        <f>IF(DC48=1,SUM('Premissas Investimento'!$AS$12:EJ12)*$E$28,IF(AND(DC49=1,DC48=2),SUM('Premissas Investimento'!EH12)*$E$28,IF(AND(DC49=1,DD48=2),SUM('Premissas Investimento'!EH12:EI12)*$E$28,IF(AND(DC49=1,DE48=2),SUM('Premissas Investimento'!EH12:EJ12)*$E$28,IF(AND(DC49=1,SUM(DC48:DE49)=1),SUM('Premissas Investimento'!EH12:EJ12)*$E$28,0)))))</f>
        <v>0</v>
      </c>
      <c r="DD53" s="483">
        <f>IF(DD48=1,SUM('Premissas Investimento'!$AS$12:EK12)*$E$28,IF(AND(DD49=1,DD48=2),SUM('Premissas Investimento'!EI12)*$E$28,IF(AND(DD49=1,DF48=2),SUM('Premissas Investimento'!EI12:EJ12)*$E$28,IF(AND(DD49=1,DG48=2),SUM('Premissas Investimento'!EI12:EK12)*$E$28,IF(AND(DD49=1,SUM(DD48:DG49)=1),SUM('Premissas Investimento'!EI12:EK12)*$E$28,0)))))</f>
        <v>0</v>
      </c>
      <c r="DE53" s="483">
        <f>IF(DE48=1,SUM('Premissas Investimento'!$AS$12:EL12)*$E$28,IF(AND(DE49=1,DE48=2),SUM('Premissas Investimento'!EJ12)*$E$28,IF(AND(DE49=1,DG48=2),SUM('Premissas Investimento'!EJ12:EK12)*$E$28,IF(AND(DE49=1,DH48=2),SUM('Premissas Investimento'!EJ12:EL12)*$E$28,IF(AND(DE49=1,SUM(DE48:DH49)=1),SUM('Premissas Investimento'!EJ12:EL12)*$E$28,0)))))</f>
        <v>0</v>
      </c>
      <c r="DF53" s="483">
        <f>SUM(CT53:DE53)</f>
        <v>0</v>
      </c>
      <c r="DG53" s="483">
        <f>IF(DG48=1,SUM('Premissas Investimento'!$AS$12:EM12)*$E$28,IF(AND(DG49=1,DG48=2),SUM('Premissas Investimento'!EK12)*$E$28,IF(AND(DG49=1,DH48=2),SUM('Premissas Investimento'!EK12:EL12)*$E$28,IF(AND(DG49=1,DI48=2),SUM('Premissas Investimento'!EK12:EM12)*$E$28,IF(AND(DG49=1,SUM(DG48:DI49)=1),SUM('Premissas Investimento'!EK12:EM12)*$E$28,0)))))</f>
        <v>0</v>
      </c>
      <c r="DH53" s="483">
        <f>IF(DH48=1,SUM('Premissas Investimento'!$AS$12:EN12)*$E$28,IF(AND(DH49=1,DH48=2),SUM('Premissas Investimento'!EL12)*$E$28,IF(AND(DH49=1,DI48=2),SUM('Premissas Investimento'!EL12:EM12)*$E$28,IF(AND(DH49=1,DJ48=2),SUM('Premissas Investimento'!EL12:EN12)*$E$28,IF(AND(DH49=1,SUM(DH48:DJ49)=1),SUM('Premissas Investimento'!EL12:EN12)*$E$28,0)))))</f>
        <v>0</v>
      </c>
      <c r="DI53" s="483">
        <f>IF(DI48=1,SUM('Premissas Investimento'!$AS$12:EO12)*$E$28,IF(AND(DI49=1,DI48=2),SUM('Premissas Investimento'!EM12)*$E$28,IF(AND(DI49=1,DJ48=2),SUM('Premissas Investimento'!EM12:EN12)*$E$28,IF(AND(DI49=1,DK48=2),SUM('Premissas Investimento'!EM12:EO12)*$E$28,IF(AND(DI49=1,SUM(DI48:DK49)=1),SUM('Premissas Investimento'!EM12:EO12)*$E$28,0)))))</f>
        <v>0</v>
      </c>
      <c r="DJ53" s="483">
        <f>IF(DJ48=1,SUM('Premissas Investimento'!$AS$12:EP12)*$E$28,IF(AND(DJ49=1,DJ48=2),SUM('Premissas Investimento'!EN12)*$E$28,IF(AND(DJ49=1,DK48=2),SUM('Premissas Investimento'!EN12:EO12)*$E$28,IF(AND(DJ49=1,DL48=2),SUM('Premissas Investimento'!EN12:EP12)*$E$28,IF(AND(DJ49=1,SUM(DJ48:DL49)=1),SUM('Premissas Investimento'!EN12:EP12)*$E$28,0)))))</f>
        <v>0</v>
      </c>
      <c r="DK53" s="483">
        <f>IF(DK48=1,SUM('Premissas Investimento'!$AS$12:EQ12)*$E$28,IF(AND(DK49=1,DK48=2),SUM('Premissas Investimento'!EO12)*$E$28,IF(AND(DK49=1,DL48=2),SUM('Premissas Investimento'!EO12:EP12)*$E$28,IF(AND(DK49=1,DM48=2),SUM('Premissas Investimento'!EO12:EQ12)*$E$28,IF(AND(DK49=1,SUM(DK48:DM49)=1),SUM('Premissas Investimento'!EO12:EQ12)*$E$28,0)))))</f>
        <v>0</v>
      </c>
      <c r="DL53" s="483">
        <f>IF(DL48=1,SUM('Premissas Investimento'!$AS$12:ER12)*$E$28,IF(AND(DL49=1,DL48=2),SUM('Premissas Investimento'!EP12)*$E$28,IF(AND(DL49=1,DM48=2),SUM('Premissas Investimento'!EP12:EQ12)*$E$28,IF(AND(DL49=1,DN48=2),SUM('Premissas Investimento'!EP12:ER12)*$E$28,IF(AND(DL49=1,SUM(DL48:DN49)=1),SUM('Premissas Investimento'!EP12:ER12)*$E$28,0)))))</f>
        <v>0</v>
      </c>
      <c r="DM53" s="483">
        <f>IF(DM48=1,SUM('Premissas Investimento'!$AS$12:ES12)*$E$28,IF(AND(DM49=1,DM48=2),SUM('Premissas Investimento'!EQ12)*$E$28,IF(AND(DM49=1,DN48=2),SUM('Premissas Investimento'!EQ12:ER12)*$E$28,IF(AND(DM49=1,DO48=2),SUM('Premissas Investimento'!EQ12:ES12)*$E$28,IF(AND(DM49=1,SUM(DM48:DO49)=1),SUM('Premissas Investimento'!EQ12:ES12)*$E$28,0)))))</f>
        <v>0</v>
      </c>
      <c r="DN53" s="483">
        <f>IF(DN48=1,SUM('Premissas Investimento'!$AS$12:ET12)*$E$28,IF(AND(DN49=1,DN48=2),SUM('Premissas Investimento'!ER12)*$E$28,IF(AND(DN49=1,DO48=2),SUM('Premissas Investimento'!ER12:ES12)*$E$28,IF(AND(DN49=1,DP48=2),SUM('Premissas Investimento'!ER12:ET12)*$E$28,IF(AND(DN49=1,SUM(DN48:DP49)=1),SUM('Premissas Investimento'!ER12:ET12)*$E$28,0)))))</f>
        <v>0</v>
      </c>
      <c r="DO53" s="483">
        <f>IF(DO48=1,SUM('Premissas Investimento'!$AS$12:EU12)*$E$28,IF(AND(DO49=1,DO48=2),SUM('Premissas Investimento'!ES12)*$E$28,IF(AND(DO49=1,DP48=2),SUM('Premissas Investimento'!ES12:ET12)*$E$28,IF(AND(DO49=1,DQ48=2),SUM('Premissas Investimento'!ES12:EU12)*$E$28,IF(AND(DO49=1,SUM(DO48:DQ49)=1),SUM('Premissas Investimento'!ES12:EU12)*$E$28,0)))))</f>
        <v>0</v>
      </c>
      <c r="DP53" s="483">
        <f>IF(DP48=1,SUM('Premissas Investimento'!$AS$12:EV12)*$E$28,IF(AND(DP49=1,DP48=2),SUM('Premissas Investimento'!ET12)*$E$28,IF(AND(DP49=1,DQ48=2),SUM('Premissas Investimento'!ET12:EU12)*$E$28,IF(AND(DP49=1,DR48=2),SUM('Premissas Investimento'!ET12:EV12)*$E$28,IF(AND(DP49=1,SUM(DP48:DR49)=1),SUM('Premissas Investimento'!ET12:EV12)*$E$28,0)))))</f>
        <v>0</v>
      </c>
      <c r="DQ53" s="483">
        <f>IF(DQ48=1,SUM('Premissas Investimento'!$AS$12:EW12)*$E$28,IF(AND(DQ49=1,DQ48=2),SUM('Premissas Investimento'!EU12)*$E$28,IF(AND(DQ49=1,DR48=2),SUM('Premissas Investimento'!EU12:EV12)*$E$28,IF(AND(DQ49=1,DT48=2),SUM('Premissas Investimento'!EU12:EW12)*$E$28,IF(AND(DQ49=1,SUM(DQ48:DT49)=1),SUM('Premissas Investimento'!EU12:EW12)*$E$28,0)))))</f>
        <v>0</v>
      </c>
      <c r="DR53" s="483">
        <f>IF(DR48=1,SUM('Premissas Investimento'!$AS$12:EX12)*$E$28,IF(AND(DR49=1,DR48=2),SUM('Premissas Investimento'!EV12)*$E$28,IF(AND(DR49=1,DT48=2),SUM('Premissas Investimento'!EV12:EW12)*$E$28,IF(AND(DR49=1,DU48=2),SUM('Premissas Investimento'!EV12:EX12)*$E$28,IF(AND(DR49=1,SUM(DR48:DU49)=1),SUM('Premissas Investimento'!EV12:EX12)*$E$28,0)))))</f>
        <v>0</v>
      </c>
      <c r="DS53" s="483">
        <f>SUM(DG53:DR53)</f>
        <v>0</v>
      </c>
      <c r="DT53" s="483">
        <f>IF(DT48=1,SUM('Premissas Investimento'!$AS$12:EY12)*$E$28,IF(AND(DT49=1,DT48=2),SUM('Premissas Investimento'!EW12)*$E$28,IF(AND(DT49=1,DU48=2),SUM('Premissas Investimento'!EW12:EX12)*$E$28,IF(AND(DT49=1,DV48=2),SUM('Premissas Investimento'!EW12:EY12)*$E$28,IF(AND(DT49=1,SUM(DT48:DV49)=1),SUM('Premissas Investimento'!EW12:EY12)*$E$28,0)))))</f>
        <v>0</v>
      </c>
      <c r="DU53" s="483">
        <f>IF(DU48=1,SUM('Premissas Investimento'!$AS$12:EZ12)*$E$28,IF(AND(DU49=1,DU48=2),SUM('Premissas Investimento'!EX12)*$E$28,IF(AND(DU49=1,DV48=2),SUM('Premissas Investimento'!EX12:EY12)*$E$28,IF(AND(DU49=1,DW48=2),SUM('Premissas Investimento'!EX12:EZ12)*$E$28,IF(AND(DU49=1,SUM(DU48:DW49)=1),SUM('Premissas Investimento'!EX12:EZ12)*$E$28,0)))))</f>
        <v>0</v>
      </c>
      <c r="DV53" s="483">
        <f>IF(DV48=1,SUM('Premissas Investimento'!$AS$12:FA12)*$E$28,IF(AND(DV49=1,DV48=2),SUM('Premissas Investimento'!EY12)*$E$28,IF(AND(DV49=1,DW48=2),SUM('Premissas Investimento'!EY12:EZ12)*$E$28,IF(AND(DV49=1,DX48=2),SUM('Premissas Investimento'!EY12:FA12)*$E$28,IF(AND(DV49=1,SUM(DV48:DX49)=1),SUM('Premissas Investimento'!EY12:FA12)*$E$28,0)))))</f>
        <v>0</v>
      </c>
      <c r="DW53" s="483">
        <f>IF(DW48=1,SUM('Premissas Investimento'!$AS$12:FB12)*$E$28,IF(AND(DW49=1,DW48=2),SUM('Premissas Investimento'!EZ12)*$E$28,IF(AND(DW49=1,DX48=2),SUM('Premissas Investimento'!EZ12:FA12)*$E$28,IF(AND(DW49=1,DY48=2),SUM('Premissas Investimento'!EZ12:FB12)*$E$28,IF(AND(DW49=1,SUM(DW48:DY49)=1),SUM('Premissas Investimento'!EZ12:FB12)*$E$28,0)))))</f>
        <v>0</v>
      </c>
      <c r="DX53" s="483">
        <f>IF(DX48=1,SUM('Premissas Investimento'!$AS$12:FC12)*$E$28,IF(AND(DX49=1,DX48=2),SUM('Premissas Investimento'!FA12)*$E$28,IF(AND(DX49=1,DY48=2),SUM('Premissas Investimento'!FA12:FB12)*$E$28,IF(AND(DX49=1,DZ48=2),SUM('Premissas Investimento'!FA12:FC12)*$E$28,IF(AND(DX49=1,SUM(DX48:DZ49)=1),SUM('Premissas Investimento'!FA12:FC12)*$E$28,0)))))</f>
        <v>0</v>
      </c>
      <c r="DY53" s="483">
        <f>IF(DY48=1,SUM('Premissas Investimento'!$AS$12:FD12)*$E$28,IF(AND(DY49=1,DY48=2),SUM('Premissas Investimento'!FB12)*$E$28,IF(AND(DY49=1,DZ48=2),SUM('Premissas Investimento'!FB12:FC12)*$E$28,IF(AND(DY49=1,EA48=2),SUM('Premissas Investimento'!FB12:FD12)*$E$28,IF(AND(DY49=1,SUM(DY48:EA49)=1),SUM('Premissas Investimento'!FB12:FD12)*$E$28,0)))))</f>
        <v>0</v>
      </c>
      <c r="DZ53" s="483">
        <f>IF(DZ48=1,SUM('Premissas Investimento'!$AS$12:FE12)*$E$28,IF(AND(DZ49=1,DZ48=2),SUM('Premissas Investimento'!FC12)*$E$28,IF(AND(DZ49=1,EA48=2),SUM('Premissas Investimento'!FC12:FD12)*$E$28,IF(AND(DZ49=1,EB48=2),SUM('Premissas Investimento'!FC12:FE12)*$E$28,IF(AND(DZ49=1,SUM(DZ48:EB49)=1),SUM('Premissas Investimento'!FC12:FE12)*$E$28,0)))))</f>
        <v>0</v>
      </c>
      <c r="EA53" s="483">
        <f>IF(EA48=1,SUM('Premissas Investimento'!$AS$12:FF12)*$E$28,IF(AND(EA49=1,EA48=2),SUM('Premissas Investimento'!FD12)*$E$28,IF(AND(EA49=1,EB48=2),SUM('Premissas Investimento'!FD12:FE12)*$E$28,IF(AND(EA49=1,EC48=2),SUM('Premissas Investimento'!FD12:FF12)*$E$28,IF(AND(EA49=1,SUM(EA48:EC49)=1),SUM('Premissas Investimento'!FD12:FF12)*$E$28,0)))))</f>
        <v>0</v>
      </c>
      <c r="EB53" s="483">
        <f>IF(EB48=1,SUM('Premissas Investimento'!$AS$12:FG12)*$E$28,IF(AND(EB49=1,EB48=2),SUM('Premissas Investimento'!FE12)*$E$28,IF(AND(EB49=1,EC48=2),SUM('Premissas Investimento'!FE12:FF12)*$E$28,IF(AND(EB49=1,ED48=2),SUM('Premissas Investimento'!FE12:FG12)*$E$28,IF(AND(EB49=1,SUM(EB48:ED49)=1),SUM('Premissas Investimento'!FE12:FG12)*$E$28,0)))))</f>
        <v>0</v>
      </c>
      <c r="EC53" s="483">
        <f>IF(EC48=1,SUM('Premissas Investimento'!$AS$12:FH12)*$E$28,IF(AND(EC49=1,EC48=2),SUM('Premissas Investimento'!FF12)*$E$28,IF(AND(EC49=1,ED48=2),SUM('Premissas Investimento'!FF12:FG12)*$E$28,IF(AND(EC49=1,EE48=2),SUM('Premissas Investimento'!FF12:FH12)*$E$28,IF(AND(EC49=1,SUM(EC48:EE49)=1),SUM('Premissas Investimento'!FF12:FH12)*$E$28,0)))))</f>
        <v>0</v>
      </c>
      <c r="ED53" s="483">
        <f>IF(ED48=1,SUM('Premissas Investimento'!$AS$12:FI12)*$E$28,IF(AND(ED49=1,ED48=2),SUM('Premissas Investimento'!FG12)*$E$28,IF(AND(ED49=1,EE48=2),SUM('Premissas Investimento'!FG12:FH12)*$E$28,IF(AND(ED49=1,EG48=2),SUM('Premissas Investimento'!FG12:FI12)*$E$28,IF(AND(ED49=1,SUM(ED48:EG49)=1),SUM('Premissas Investimento'!FG12:FI12)*$E$28,0)))))</f>
        <v>0</v>
      </c>
      <c r="EE53" s="483">
        <f>IF(EE48=1,SUM('Premissas Investimento'!$AS$12:FJ12)*$E$28,IF(AND(EE49=1,EE48=2),SUM('Premissas Investimento'!FH12)*$E$28,IF(AND(EE49=1,EG48=2),SUM('Premissas Investimento'!FH12:FI12)*$E$28,IF(AND(EE49=1,EH48=2),SUM('Premissas Investimento'!FH12:FJ12)*$E$28,IF(AND(EE49=1,SUM(EE48:EH49)=1),SUM('Premissas Investimento'!FH12:FJ12)*$E$28,0)))))</f>
        <v>0</v>
      </c>
      <c r="EF53" s="483">
        <f>SUM(DT53:EE53)</f>
        <v>0</v>
      </c>
      <c r="EG53" s="483">
        <f>IF(EG48=1,SUM('Premissas Investimento'!$AS$12:FK12)*$E$28,IF(AND(EG49=1,EG48=2),SUM('Premissas Investimento'!FI12)*$E$28,IF(AND(EG49=1,EH48=2),SUM('Premissas Investimento'!FI12:FJ12)*$E$28,IF(AND(EG49=1,EI48=2),SUM('Premissas Investimento'!FI12:FK12)*$E$28,IF(AND(EG49=1,SUM(EG48:EI49)=1),SUM('Premissas Investimento'!FI12:FK12)*$E$28,0)))))</f>
        <v>0</v>
      </c>
      <c r="EH53" s="483">
        <f>IF(EH48=1,SUM('Premissas Investimento'!$AS$12:FL12)*$E$28,IF(AND(EH49=1,EH48=2),SUM('Premissas Investimento'!FJ12)*$E$28,IF(AND(EH49=1,EI48=2),SUM('Premissas Investimento'!FJ12:FK12)*$E$28,IF(AND(EH49=1,EJ48=2),SUM('Premissas Investimento'!FJ12:FL12)*$E$28,IF(AND(EH49=1,SUM(EH48:EJ49)=1),SUM('Premissas Investimento'!FJ12:FL12)*$E$28,0)))))</f>
        <v>0</v>
      </c>
      <c r="EI53" s="483">
        <f>IF(EI48=1,SUM('Premissas Investimento'!$AS$12:FM12)*$E$28,IF(AND(EI49=1,EI48=2),SUM('Premissas Investimento'!FK12)*$E$28,IF(AND(EI49=1,EJ48=2),SUM('Premissas Investimento'!FK12:FL12)*$E$28,IF(AND(EI49=1,EK48=2),SUM('Premissas Investimento'!FK12:FM12)*$E$28,IF(AND(EI49=1,SUM(EI48:EK49)=1),SUM('Premissas Investimento'!FK12:FM12)*$E$28,0)))))</f>
        <v>0</v>
      </c>
      <c r="EJ53" s="483">
        <f>IF(EJ48=1,SUM('Premissas Investimento'!$AS$12:FN12)*$E$28,IF(AND(EJ49=1,EJ48=2),SUM('Premissas Investimento'!FL12)*$E$28,IF(AND(EJ49=1,EK48=2),SUM('Premissas Investimento'!FL12:FM12)*$E$28,IF(AND(EJ49=1,EL48=2),SUM('Premissas Investimento'!FL12:FN12)*$E$28,IF(AND(EJ49=1,SUM(EJ48:EL49)=1),SUM('Premissas Investimento'!FL12:FN12)*$E$28,0)))))</f>
        <v>0</v>
      </c>
      <c r="EK53" s="483">
        <f>IF(EK48=1,SUM('Premissas Investimento'!$AS$12:FO12)*$E$28,IF(AND(EK49=1,EK48=2),SUM('Premissas Investimento'!FM12)*$E$28,IF(AND(EK49=1,EL48=2),SUM('Premissas Investimento'!FM12:FN12)*$E$28,IF(AND(EK49=1,EM48=2),SUM('Premissas Investimento'!FM12:FO12)*$E$28,IF(AND(EK49=1,SUM(EK48:EM49)=1),SUM('Premissas Investimento'!FM12:FO12)*$E$28,0)))))</f>
        <v>0</v>
      </c>
      <c r="EL53" s="483">
        <f>IF(EL48=1,SUM('Premissas Investimento'!$AS$12:FP12)*$E$28,IF(AND(EL49=1,EL48=2),SUM('Premissas Investimento'!FN12)*$E$28,IF(AND(EL49=1,EM48=2),SUM('Premissas Investimento'!FN12:FO12)*$E$28,IF(AND(EL49=1,EN48=2),SUM('Premissas Investimento'!FN12:FP12)*$E$28,IF(AND(EL49=1,SUM(EL48:EN49)=1),SUM('Premissas Investimento'!FN12:FP12)*$E$28,0)))))</f>
        <v>0</v>
      </c>
      <c r="EM53" s="483">
        <f>IF(EM48=1,SUM('Premissas Investimento'!$AS$12:FQ12)*$E$28,IF(AND(EM49=1,EM48=2),SUM('Premissas Investimento'!FO12)*$E$28,IF(AND(EM49=1,EN48=2),SUM('Premissas Investimento'!FO12:FP12)*$E$28,IF(AND(EM49=1,EO48=2),SUM('Premissas Investimento'!FO12:FQ12)*$E$28,IF(AND(EM49=1,SUM(EM48:EO49)=1),SUM('Premissas Investimento'!FO12:FQ12)*$E$28,0)))))</f>
        <v>0</v>
      </c>
      <c r="EN53" s="483">
        <f>IF(EN48=1,SUM('Premissas Investimento'!$AS$12:FR12)*$E$28,IF(AND(EN49=1,EN48=2),SUM('Premissas Investimento'!FP12)*$E$28,IF(AND(EN49=1,EO48=2),SUM('Premissas Investimento'!FP12:FQ12)*$E$28,IF(AND(EN49=1,EP48=2),SUM('Premissas Investimento'!FP12:FR12)*$E$28,IF(AND(EN49=1,SUM(EN48:EP49)=1),SUM('Premissas Investimento'!FP12:FR12)*$E$28,0)))))</f>
        <v>0</v>
      </c>
      <c r="EO53" s="483">
        <f>IF(EO48=1,SUM('Premissas Investimento'!$AS$12:FS12)*$E$28,IF(AND(EO49=1,EO48=2),SUM('Premissas Investimento'!FQ12)*$E$28,IF(AND(EO49=1,EP48=2),SUM('Premissas Investimento'!FQ12:FR12)*$E$28,IF(AND(EO49=1,EQ48=2),SUM('Premissas Investimento'!FQ12:FS12)*$E$28,IF(AND(EO49=1,SUM(EO48:EQ49)=1),SUM('Premissas Investimento'!FQ12:FS12)*$E$28,0)))))</f>
        <v>0</v>
      </c>
      <c r="EP53" s="483">
        <f>IF(EP48=1,SUM('Premissas Investimento'!$AS$12:FT12)*$E$28,IF(AND(EP49=1,EP48=2),SUM('Premissas Investimento'!FR12)*$E$28,IF(AND(EP49=1,EQ48=2),SUM('Premissas Investimento'!FR12:FS12)*$E$28,IF(AND(EP49=1,ER48=2),SUM('Premissas Investimento'!FR12:FT12)*$E$28,IF(AND(EP49=1,SUM(EP48:ER49)=1),SUM('Premissas Investimento'!FR12:FT12)*$E$28,0)))))</f>
        <v>0</v>
      </c>
      <c r="EQ53" s="483">
        <f>IF(EQ48=1,SUM('Premissas Investimento'!$AS$12:FU12)*$E$28,IF(AND(EQ49=1,EQ48=2),SUM('Premissas Investimento'!FS12)*$E$28,IF(AND(EQ49=1,ER48=2),SUM('Premissas Investimento'!FS12:FT12)*$E$28,IF(AND(EQ49=1,ET48=2),SUM('Premissas Investimento'!FS12:FU12)*$E$28,IF(AND(EQ49=1,SUM(EQ48:ET49)=1),SUM('Premissas Investimento'!FS12:FU12)*$E$28,0)))))</f>
        <v>0</v>
      </c>
      <c r="ER53" s="483">
        <f>IF(ER48=1,SUM('Premissas Investimento'!$AS$12:FV12)*$E$28,IF(AND(ER49=1,ER48=2),SUM('Premissas Investimento'!FT12)*$E$28,IF(AND(ER49=1,ET48=2),SUM('Premissas Investimento'!FT12:FU12)*$E$28,IF(AND(ER49=1,EU48=2),SUM('Premissas Investimento'!FT12:FV12)*$E$28,IF(AND(ER49=1,SUM(ER48:EU49)=1),SUM('Premissas Investimento'!FT12:FV12)*$E$28,0)))))</f>
        <v>0</v>
      </c>
      <c r="ES53" s="483">
        <f>SUM(EG53:ER53)</f>
        <v>0</v>
      </c>
      <c r="ET53" s="483">
        <f>IF(ET48=1,SUM('Premissas Investimento'!$AS$12:FW12)*$E$28,IF(AND(ET49=1,ET48=2),SUM('Premissas Investimento'!FU12)*$E$28,IF(AND(ET49=1,EU48=2),SUM('Premissas Investimento'!FU12:FV12)*$E$28,IF(AND(ET49=1,EV48=2),SUM('Premissas Investimento'!FU12:FW12)*$E$28,IF(AND(ET49=1,SUM(ET48:EV49)=1),SUM('Premissas Investimento'!FU12:FW12)*$E$28,0)))))</f>
        <v>0</v>
      </c>
      <c r="EU53" s="483">
        <f>IF(EU48=1,SUM('Premissas Investimento'!$AS$12:FX12)*$E$28,IF(AND(EU49=1,EU48=2),SUM('Premissas Investimento'!FV12)*$E$28,IF(AND(EU49=1,EV48=2),SUM('Premissas Investimento'!FV12:FW12)*$E$28,IF(AND(EU49=1,EW48=2),SUM('Premissas Investimento'!FV12:FX12)*$E$28,IF(AND(EU49=1,SUM(EU48:EW49)=1),SUM('Premissas Investimento'!FV12:FX12)*$E$28,0)))))</f>
        <v>0</v>
      </c>
      <c r="EV53" s="483">
        <f>IF(EV48=1,SUM('Premissas Investimento'!$AS$12:FY12)*$E$28,IF(AND(EV49=1,EV48=2),SUM('Premissas Investimento'!FW12)*$E$28,IF(AND(EV49=1,EW48=2),SUM('Premissas Investimento'!FW12:FX12)*$E$28,IF(AND(EV49=1,EX48=2),SUM('Premissas Investimento'!FW12:FY12)*$E$28,IF(AND(EV49=1,SUM(EV48:EX49)=1),SUM('Premissas Investimento'!FW12:FY12)*$E$28,0)))))</f>
        <v>0</v>
      </c>
      <c r="EW53" s="483">
        <f>IF(EW48=1,SUM('Premissas Investimento'!$AS$12:FZ12)*$E$28,IF(AND(EW49=1,EW48=2),SUM('Premissas Investimento'!FX12)*$E$28,IF(AND(EW49=1,EX48=2),SUM('Premissas Investimento'!FX12:FY12)*$E$28,IF(AND(EW49=1,EY48=2),SUM('Premissas Investimento'!FX12:FZ12)*$E$28,IF(AND(EW49=1,SUM(EW48:EY49)=1),SUM('Premissas Investimento'!FX12:FZ12)*$E$28,0)))))</f>
        <v>0</v>
      </c>
      <c r="EX53" s="483">
        <f>IF(EX48=1,SUM('Premissas Investimento'!$AS$12:GA12)*$E$28,IF(AND(EX49=1,EX48=2),SUM('Premissas Investimento'!FY12)*$E$28,IF(AND(EX49=1,EY48=2),SUM('Premissas Investimento'!FY12:FZ12)*$E$28,IF(AND(EX49=1,EZ48=2),SUM('Premissas Investimento'!FY12:GA12)*$E$28,IF(AND(EX49=1,SUM(EX48:EZ49)=1),SUM('Premissas Investimento'!FY12:GA12)*$E$28,0)))))</f>
        <v>0</v>
      </c>
      <c r="EY53" s="483">
        <f>IF(EY48=1,SUM('Premissas Investimento'!$AS$12:GB12)*$E$28,IF(AND(EY49=1,EY48=2),SUM('Premissas Investimento'!FZ12)*$E$28,IF(AND(EY49=1,EZ48=2),SUM('Premissas Investimento'!FZ12:GA12)*$E$28,IF(AND(EY49=1,FA48=2),SUM('Premissas Investimento'!FZ12:GB12)*$E$28,IF(AND(EY49=1,SUM(EY48:FA49)=1),SUM('Premissas Investimento'!FZ12:GB12)*$E$28,0)))))</f>
        <v>0</v>
      </c>
      <c r="EZ53" s="483">
        <f>IF(EZ48=1,SUM('Premissas Investimento'!$AS$12:GC12)*$E$28,IF(AND(EZ49=1,EZ48=2),SUM('Premissas Investimento'!GA12)*$E$28,IF(AND(EZ49=1,FA48=2),SUM('Premissas Investimento'!GA12:GB12)*$E$28,IF(AND(EZ49=1,FB48=2),SUM('Premissas Investimento'!GA12:GC12)*$E$28,IF(AND(EZ49=1,SUM(EZ48:FB49)=1),SUM('Premissas Investimento'!GA12:GC12)*$E$28,0)))))</f>
        <v>0</v>
      </c>
      <c r="FA53" s="483">
        <f>IF(FA48=1,SUM('Premissas Investimento'!$AS$12:GD12)*$E$28,IF(AND(FA49=1,FA48=2),SUM('Premissas Investimento'!GB12)*$E$28,IF(AND(FA49=1,FB48=2),SUM('Premissas Investimento'!GB12:GC12)*$E$28,IF(AND(FA49=1,FC48=2),SUM('Premissas Investimento'!GB12:GD12)*$E$28,IF(AND(FA49=1,SUM(FA48:FC49)=1),SUM('Premissas Investimento'!GB12:GD12)*$E$28,0)))))</f>
        <v>0</v>
      </c>
      <c r="FB53" s="483">
        <f>IF(FB48=1,SUM('Premissas Investimento'!$AS$12:GE12)*$E$28,IF(AND(FB49=1,FB48=2),SUM('Premissas Investimento'!GC12)*$E$28,IF(AND(FB49=1,FC48=2),SUM('Premissas Investimento'!GC12:GD12)*$E$28,IF(AND(FB49=1,FD48=2),SUM('Premissas Investimento'!GC12:GE12)*$E$28,IF(AND(FB49=1,SUM(FB48:FD49)=1),SUM('Premissas Investimento'!GC12:GE12)*$E$28,0)))))</f>
        <v>0</v>
      </c>
      <c r="FC53" s="483">
        <f>IF(FC48=1,SUM('Premissas Investimento'!$AS$12:GF12)*$E$28,IF(AND(FC49=1,FC48=2),SUM('Premissas Investimento'!GD12)*$E$28,IF(AND(FC49=1,FD48=2),SUM('Premissas Investimento'!GD12:GE12)*$E$28,IF(AND(FC49=1,FE48=2),SUM('Premissas Investimento'!GD12:GF12)*$E$28,IF(AND(FC49=1,SUM(FC48:FE49)=1),SUM('Premissas Investimento'!GD12:GF12)*$E$28,0)))))</f>
        <v>0</v>
      </c>
      <c r="FD53" s="483">
        <f>IF(FD48=1,SUM('Premissas Investimento'!$AS$12:GG12)*$E$28,IF(AND(FD49=1,FD48=2),SUM('Premissas Investimento'!GE12)*$E$28,IF(AND(FD49=1,FE48=2),SUM('Premissas Investimento'!GE12:GF12)*$E$28,IF(AND(FD49=1,FG48=2),SUM('Premissas Investimento'!GE12:GG12)*$E$28,IF(AND(FD49=1,SUM(FD48:FG49)=1),SUM('Premissas Investimento'!GE12:GG12)*$E$28,0)))))</f>
        <v>0</v>
      </c>
      <c r="FE53" s="483">
        <f>IF(FE48=1,SUM('Premissas Investimento'!$AS$12:GH12)*$E$28,IF(AND(FE49=1,FE48=2),SUM('Premissas Investimento'!GF12)*$E$28,IF(AND(FE49=1,FG48=2),SUM('Premissas Investimento'!GF12:GG12)*$E$28,IF(AND(FE49=1,FH48=2),SUM('Premissas Investimento'!GF12:GH12)*$E$28,IF(AND(FE49=1,SUM(FE48:FH49)=1),SUM('Premissas Investimento'!GF12:GH12)*$E$28,0)))))</f>
        <v>0</v>
      </c>
      <c r="FF53" s="483">
        <f>SUM(ET53:FE53)</f>
        <v>0</v>
      </c>
      <c r="FG53" s="483">
        <f>IF(FG48=1,SUM('Premissas Investimento'!$AS$12:GI12)*$E$28,IF(AND(FG49=1,FG48=2),SUM('Premissas Investimento'!GG12)*$E$28,IF(AND(FG49=1,FH48=2),SUM('Premissas Investimento'!GG12:GH12)*$E$28,IF(AND(FG49=1,FI48=2),SUM('Premissas Investimento'!GG12:GI12)*$E$28,IF(AND(FG49=1,SUM(FG48:FI49)=1),SUM('Premissas Investimento'!GG12:GI12)*$E$28,0)))))</f>
        <v>0</v>
      </c>
      <c r="FH53" s="483">
        <f>IF(FH48=1,SUM('Premissas Investimento'!$AS$12:GJ12)*$E$28,IF(AND(FH49=1,FH48=2),SUM('Premissas Investimento'!GH12)*$E$28,IF(AND(FH49=1,FI48=2),SUM('Premissas Investimento'!GH12:GI12)*$E$28,IF(AND(FH49=1,FJ48=2),SUM('Premissas Investimento'!GH12:GJ12)*$E$28,IF(AND(FH49=1,SUM(FH48:FJ49)=1),SUM('Premissas Investimento'!GH12:GJ12)*$E$28,0)))))</f>
        <v>0</v>
      </c>
      <c r="FI53" s="483">
        <f>IF(FI48=1,SUM('Premissas Investimento'!$AS$12:GK12)*$E$28,IF(AND(FI49=1,FI48=2),SUM('Premissas Investimento'!GI12)*$E$28,IF(AND(FI49=1,FJ48=2),SUM('Premissas Investimento'!GI12:GJ12)*$E$28,IF(AND(FI49=1,FK48=2),SUM('Premissas Investimento'!GI12:GK12)*$E$28,IF(AND(FI49=1,SUM(FI48:FK49)=1),SUM('Premissas Investimento'!GI12:GK12)*$E$28,0)))))</f>
        <v>0</v>
      </c>
      <c r="FJ53" s="483">
        <f>IF(FJ48=1,SUM('Premissas Investimento'!$AS$12:GL12)*$E$28,IF(AND(FJ49=1,FJ48=2),SUM('Premissas Investimento'!GJ12)*$E$28,IF(AND(FJ49=1,FK48=2),SUM('Premissas Investimento'!GJ12:GK12)*$E$28,IF(AND(FJ49=1,FL48=2),SUM('Premissas Investimento'!GJ12:GL12)*$E$28,IF(AND(FJ49=1,SUM(FJ48:FL49)=1),SUM('Premissas Investimento'!GJ12:GL12)*$E$28,0)))))</f>
        <v>0</v>
      </c>
      <c r="FK53" s="483">
        <f>IF(FK48=1,SUM('Premissas Investimento'!$AS$12:GM12)*$E$28,IF(AND(FK49=1,FK48=2),SUM('Premissas Investimento'!GK12)*$E$28,IF(AND(FK49=1,FL48=2),SUM('Premissas Investimento'!GK12:GL12)*$E$28,IF(AND(FK49=1,FM48=2),SUM('Premissas Investimento'!GK12:GM12)*$E$28,IF(AND(FK49=1,SUM(FK48:FM49)=1),SUM('Premissas Investimento'!GK12:GM12)*$E$28,0)))))</f>
        <v>0</v>
      </c>
      <c r="FL53" s="483">
        <f>IF(FL48=1,SUM('Premissas Investimento'!$AS$12:GN12)*$E$28,IF(AND(FL49=1,FL48=2),SUM('Premissas Investimento'!GL12)*$E$28,IF(AND(FL49=1,FM48=2),SUM('Premissas Investimento'!GL12:GM12)*$E$28,IF(AND(FL49=1,FN48=2),SUM('Premissas Investimento'!GL12:GN12)*$E$28,IF(AND(FL49=1,SUM(FL48:FN49)=1),SUM('Premissas Investimento'!GL12:GN12)*$E$28,0)))))</f>
        <v>0</v>
      </c>
      <c r="FM53" s="483">
        <f>IF(FM48=1,SUM('Premissas Investimento'!$AS$12:GO12)*$E$28,IF(AND(FM49=1,FM48=2),SUM('Premissas Investimento'!GM12)*$E$28,IF(AND(FM49=1,FN48=2),SUM('Premissas Investimento'!GM12:GN12)*$E$28,IF(AND(FM49=1,FO48=2),SUM('Premissas Investimento'!GM12:GO12)*$E$28,IF(AND(FM49=1,SUM(FM48:FO49)=1),SUM('Premissas Investimento'!GM12:GO12)*$E$28,0)))))</f>
        <v>0</v>
      </c>
      <c r="FN53" s="483">
        <f>IF(FN48=1,SUM('Premissas Investimento'!$AS$12:GP12)*$E$28,IF(AND(FN49=1,FN48=2),SUM('Premissas Investimento'!GN12)*$E$28,IF(AND(FN49=1,FO48=2),SUM('Premissas Investimento'!GN12:GO12)*$E$28,IF(AND(FN49=1,FP48=2),SUM('Premissas Investimento'!GN12:GP12)*$E$28,IF(AND(FN49=1,SUM(FN48:FP49)=1),SUM('Premissas Investimento'!GN12:GP12)*$E$28,0)))))</f>
        <v>0</v>
      </c>
      <c r="FO53" s="483">
        <f>IF(FO48=1,SUM('Premissas Investimento'!$AS$12:GQ12)*$E$28,IF(AND(FO49=1,FO48=2),SUM('Premissas Investimento'!GO12)*$E$28,IF(AND(FO49=1,FP48=2),SUM('Premissas Investimento'!GO12:GP12)*$E$28,IF(AND(FO49=1,FQ48=2),SUM('Premissas Investimento'!GO12:GQ12)*$E$28,IF(AND(FO49=1,SUM(FO48:FQ49)=1),SUM('Premissas Investimento'!GO12:GQ12)*$E$28,0)))))</f>
        <v>0</v>
      </c>
      <c r="FP53" s="483">
        <f>IF(FP48=1,SUM('Premissas Investimento'!$AS$12:GR12)*$E$28,IF(AND(FP49=1,FP48=2),SUM('Premissas Investimento'!GP12)*$E$28,IF(AND(FP49=1,FQ48=2),SUM('Premissas Investimento'!GP12:GQ12)*$E$28,IF(AND(FP49=1,FR48=2),SUM('Premissas Investimento'!GP12:GR12)*$E$28,IF(AND(FP49=1,SUM(FP48:FR49)=1),SUM('Premissas Investimento'!GP12:GR12)*$E$28,0)))))</f>
        <v>0</v>
      </c>
      <c r="FQ53" s="483">
        <f>IF(FQ48=1,SUM('Premissas Investimento'!$AS$12:GS12)*$E$28,IF(AND(FQ49=1,FQ48=2),SUM('Premissas Investimento'!GQ12)*$E$28,IF(AND(FQ49=1,FR48=2),SUM('Premissas Investimento'!GQ12:GR12)*$E$28,IF(AND(FQ49=1,FT48=2),SUM('Premissas Investimento'!GQ12:GS12)*$E$28,IF(AND(FQ49=1,SUM(FQ48:FT49)=1),SUM('Premissas Investimento'!GQ12:GS12)*$E$28,0)))))</f>
        <v>0</v>
      </c>
      <c r="FR53" s="483">
        <f>IF(FR48=1,SUM('Premissas Investimento'!$AS$12:GT12)*$E$28,IF(AND(FR49=1,FR48=2),SUM('Premissas Investimento'!GR12)*$E$28,IF(AND(FR49=1,FT48=2),SUM('Premissas Investimento'!GR12:GS12)*$E$28,IF(AND(FR49=1,FU48=2),SUM('Premissas Investimento'!GR12:GT12)*$E$28,IF(AND(FR49=1,SUM(FR48:FU49)=1),SUM('Premissas Investimento'!GR12:GT12)*$E$28,0)))))</f>
        <v>0</v>
      </c>
      <c r="FS53" s="483">
        <f>SUM(FG53:FR53)</f>
        <v>0</v>
      </c>
      <c r="FT53" s="483">
        <f>IF(FT48=1,SUM('Premissas Investimento'!$AS$12:GU12)*$E$28,IF(AND(FT49=1,FT48=2),SUM('Premissas Investimento'!GS12)*$E$28,IF(AND(FT49=1,FU48=2),SUM('Premissas Investimento'!GS12:GT12)*$E$28,IF(AND(FT49=1,FV48=2),SUM('Premissas Investimento'!GS12:GU12)*$E$28,IF(AND(FT49=1,SUM(FT48:FV49)=1),SUM('Premissas Investimento'!GS12:GU12)*$E$28,0)))))</f>
        <v>0</v>
      </c>
      <c r="FU53" s="483">
        <f>IF(FU48=1,SUM('Premissas Investimento'!$AS$12:GV12)*$E$28,IF(AND(FU49=1,FU48=2),SUM('Premissas Investimento'!GT12)*$E$28,IF(AND(FU49=1,FV48=2),SUM('Premissas Investimento'!GT12:GU12)*$E$28,IF(AND(FU49=1,FW48=2),SUM('Premissas Investimento'!GT12:GV12)*$E$28,IF(AND(FU49=1,SUM(FU48:FW49)=1),SUM('Premissas Investimento'!GT12:GV12)*$E$28,0)))))</f>
        <v>0</v>
      </c>
      <c r="FV53" s="483">
        <f>IF(FV48=1,SUM('Premissas Investimento'!$AS$12:GW12)*$E$28,IF(AND(FV49=1,FV48=2),SUM('Premissas Investimento'!GU12)*$E$28,IF(AND(FV49=1,FW48=2),SUM('Premissas Investimento'!GU12:GV12)*$E$28,IF(AND(FV49=1,FX48=2),SUM('Premissas Investimento'!GU12:GW12)*$E$28,IF(AND(FV49=1,SUM(FV48:FX49)=1),SUM('Premissas Investimento'!GU12:GW12)*$E$28,0)))))</f>
        <v>0</v>
      </c>
      <c r="FW53" s="483">
        <f>IF(FW48=1,SUM('Premissas Investimento'!$AS$12:GX12)*$E$28,IF(AND(FW49=1,FW48=2),SUM('Premissas Investimento'!GV12)*$E$28,IF(AND(FW49=1,FX48=2),SUM('Premissas Investimento'!GV12:GW12)*$E$28,IF(AND(FW49=1,FY48=2),SUM('Premissas Investimento'!GV12:GX12)*$E$28,IF(AND(FW49=1,SUM(FW48:FY49)=1),SUM('Premissas Investimento'!GV12:GX12)*$E$28,0)))))</f>
        <v>0</v>
      </c>
      <c r="FX53" s="483">
        <f>IF(FX48=1,SUM('Premissas Investimento'!$AS$12:GY12)*$E$28,IF(AND(FX49=1,FX48=2),SUM('Premissas Investimento'!GW12)*$E$28,IF(AND(FX49=1,FY48=2),SUM('Premissas Investimento'!GW12:GX12)*$E$28,IF(AND(FX49=1,FZ48=2),SUM('Premissas Investimento'!GW12:GY12)*$E$28,IF(AND(FX49=1,SUM(FX48:FZ49)=1),SUM('Premissas Investimento'!GW12:GY12)*$E$28,0)))))</f>
        <v>0</v>
      </c>
      <c r="FY53" s="483">
        <f>IF(FY48=1,SUM('Premissas Investimento'!$AS$12:GZ12)*$E$28,IF(AND(FY49=1,FY48=2),SUM('Premissas Investimento'!GX12)*$E$28,IF(AND(FY49=1,FZ48=2),SUM('Premissas Investimento'!GX12:GY12)*$E$28,IF(AND(FY49=1,GA48=2),SUM('Premissas Investimento'!GX12:GZ12)*$E$28,IF(AND(FY49=1,SUM(FY48:GA49)=1),SUM('Premissas Investimento'!GX12:GZ12)*$E$28,0)))))</f>
        <v>0</v>
      </c>
      <c r="FZ53" s="483">
        <f>IF(FZ48=1,SUM('Premissas Investimento'!$AS$12:HA12)*$E$28,IF(AND(FZ49=1,FZ48=2),SUM('Premissas Investimento'!GY12)*$E$28,IF(AND(FZ49=1,GA48=2),SUM('Premissas Investimento'!GY12:GZ12)*$E$28,IF(AND(FZ49=1,GB48=2),SUM('Premissas Investimento'!GY12:HA12)*$E$28,IF(AND(FZ49=1,SUM(FZ48:GB49)=1),SUM('Premissas Investimento'!GY12:HA12)*$E$28,0)))))</f>
        <v>0</v>
      </c>
      <c r="GA53" s="483">
        <f>IF(GA48=1,SUM('Premissas Investimento'!$AS$12:HB12)*$E$28,IF(AND(GA49=1,GA48=2),SUM('Premissas Investimento'!GZ12)*$E$28,IF(AND(GA49=1,GB48=2),SUM('Premissas Investimento'!GZ12:HA12)*$E$28,IF(AND(GA49=1,GC48=2),SUM('Premissas Investimento'!GZ12:HB12)*$E$28,IF(AND(GA49=1,SUM(GA48:GC49)=1),SUM('Premissas Investimento'!GZ12:HB12)*$E$28,0)))))</f>
        <v>0</v>
      </c>
      <c r="GB53" s="483">
        <f>IF(GB48=1,SUM('Premissas Investimento'!$AS$12:HC12)*$E$28,IF(AND(GB49=1,GB48=2),SUM('Premissas Investimento'!HA12)*$E$28,IF(AND(GB49=1,GC48=2),SUM('Premissas Investimento'!HA12:HB12)*$E$28,IF(AND(GB49=1,GD48=2),SUM('Premissas Investimento'!HA12:HC12)*$E$28,IF(AND(GB49=1,SUM(GB48:GD49)=1),SUM('Premissas Investimento'!HA12:HC12)*$E$28,0)))))</f>
        <v>0</v>
      </c>
      <c r="GC53" s="483">
        <f>IF(GC48=1,SUM('Premissas Investimento'!$AS$12:HD12)*$E$28,IF(AND(GC49=1,GC48=2),SUM('Premissas Investimento'!HB12)*$E$28,IF(AND(GC49=1,GD48=2),SUM('Premissas Investimento'!HB12:HC12)*$E$28,IF(AND(GC49=1,GE48=2),SUM('Premissas Investimento'!HB12:HD12)*$E$28,IF(AND(GC49=1,SUM(GC48:GE49)=1),SUM('Premissas Investimento'!HB12:HD12)*$E$28,0)))))</f>
        <v>0</v>
      </c>
      <c r="GD53" s="483">
        <f>IF(GD48=1,SUM('Premissas Investimento'!$AS$12:HE12)*$E$28,IF(AND(GD49=1,GD48=2),SUM('Premissas Investimento'!HC12)*$E$28,IF(AND(GD49=1,GE48=2),SUM('Premissas Investimento'!HC12:HD12)*$E$28,IF(AND(GD49=1,GG48=2),SUM('Premissas Investimento'!HC12:HE12)*$E$28,IF(AND(GD49=1,SUM(GD48:GG49)=1),SUM('Premissas Investimento'!HC12:HE12)*$E$28,0)))))</f>
        <v>0</v>
      </c>
      <c r="GE53" s="483">
        <f>IF(GE48=1,SUM('Premissas Investimento'!$AS$12:HF12)*$E$28,IF(AND(GE49=1,GE48=2),SUM('Premissas Investimento'!HD12)*$E$28,IF(AND(GE49=1,GG48=2),SUM('Premissas Investimento'!HD12:HE12)*$E$28,IF(AND(GE49=1,GH48=2),SUM('Premissas Investimento'!HD12:HF12)*$E$28,IF(AND(GE49=1,SUM(GE48:GH49)=1),SUM('Premissas Investimento'!HD12:HF12)*$E$28,0)))))</f>
        <v>0</v>
      </c>
      <c r="GF53" s="483">
        <f>SUM(FT53:GE53)</f>
        <v>0</v>
      </c>
      <c r="GG53" s="483">
        <f>IF(GG48=1,SUM('Premissas Investimento'!$AS$12:HG12)*$E$28,IF(AND(GG49=1,GG48=2),SUM('Premissas Investimento'!HE12)*$E$28,IF(AND(GG49=1,GH48=2),SUM('Premissas Investimento'!HE12:HF12)*$E$28,IF(AND(GG49=1,GI48=2),SUM('Premissas Investimento'!HE12:HG12)*$E$28,IF(AND(GG49=1,SUM(GG48:GI49)=1),SUM('Premissas Investimento'!HE12:HG12)*$E$28,0)))))</f>
        <v>0</v>
      </c>
      <c r="GH53" s="483">
        <f>IF(GH48=1,SUM('Premissas Investimento'!$AS$12:HH12)*$E$28,IF(AND(GH49=1,GH48=2),SUM('Premissas Investimento'!HF12)*$E$28,IF(AND(GH49=1,GI48=2),SUM('Premissas Investimento'!HF12:HG12)*$E$28,IF(AND(GH49=1,GJ48=2),SUM('Premissas Investimento'!HF12:HH12)*$E$28,IF(AND(GH49=1,SUM(GH48:GJ49)=1),SUM('Premissas Investimento'!HF12:HH12)*$E$28,0)))))</f>
        <v>0</v>
      </c>
      <c r="GI53" s="483">
        <f>IF(GI48=1,SUM('Premissas Investimento'!$AS$12:HI12)*$E$28,IF(AND(GI49=1,GI48=2),SUM('Premissas Investimento'!HG12)*$E$28,IF(AND(GI49=1,GJ48=2),SUM('Premissas Investimento'!HG12:HH12)*$E$28,IF(AND(GI49=1,GK48=2),SUM('Premissas Investimento'!HG12:HI12)*$E$28,IF(AND(GI49=1,SUM(GI48:GK49)=1),SUM('Premissas Investimento'!HG12:HI12)*$E$28,0)))))</f>
        <v>0</v>
      </c>
      <c r="GJ53" s="483">
        <f>IF(GJ48=1,SUM('Premissas Investimento'!$AS$12:HJ12)*$E$28,IF(AND(GJ49=1,GJ48=2),SUM('Premissas Investimento'!HH12)*$E$28,IF(AND(GJ49=1,GK48=2),SUM('Premissas Investimento'!HH12:HI12)*$E$28,IF(AND(GJ49=1,GL48=2),SUM('Premissas Investimento'!HH12:HJ12)*$E$28,IF(AND(GJ49=1,SUM(GJ48:GL49)=1),SUM('Premissas Investimento'!HH12:HJ12)*$E$28,0)))))</f>
        <v>0</v>
      </c>
      <c r="GK53" s="483">
        <f>IF(GK48=1,SUM('Premissas Investimento'!$AS$12:HK12)*$E$28,IF(AND(GK49=1,GK48=2),SUM('Premissas Investimento'!HI12)*$E$28,IF(AND(GK49=1,GL48=2),SUM('Premissas Investimento'!HI12:HJ12)*$E$28,IF(AND(GK49=1,GM48=2),SUM('Premissas Investimento'!HI12:HK12)*$E$28,IF(AND(GK49=1,SUM(GK48:GM49)=1),SUM('Premissas Investimento'!HI12:HK12)*$E$28,0)))))</f>
        <v>0</v>
      </c>
      <c r="GL53" s="483">
        <f>IF(GL48=1,SUM('Premissas Investimento'!$AS$12:HL12)*$E$28,IF(AND(GL49=1,GL48=2),SUM('Premissas Investimento'!HJ12)*$E$28,IF(AND(GL49=1,GM48=2),SUM('Premissas Investimento'!HJ12:HK12)*$E$28,IF(AND(GL49=1,GN48=2),SUM('Premissas Investimento'!HJ12:HL12)*$E$28,IF(AND(GL49=1,SUM(GL48:GN49)=1),SUM('Premissas Investimento'!HJ12:HL12)*$E$28,0)))))</f>
        <v>0</v>
      </c>
      <c r="GM53" s="483">
        <f>IF(GM48=1,SUM('Premissas Investimento'!$AS$12:HM12)*$E$28,IF(AND(GM49=1,GM48=2),SUM('Premissas Investimento'!HK12)*$E$28,IF(AND(GM49=1,GN48=2),SUM('Premissas Investimento'!HK12:HL12)*$E$28,IF(AND(GM49=1,GO48=2),SUM('Premissas Investimento'!HK12:HM12)*$E$28,IF(AND(GM49=1,SUM(GM48:GO49)=1),SUM('Premissas Investimento'!HK12:HM12)*$E$28,0)))))</f>
        <v>0</v>
      </c>
      <c r="GN53" s="483">
        <f>IF(GN48=1,SUM('Premissas Investimento'!$AS$12:HN12)*$E$28,IF(AND(GN49=1,GN48=2),SUM('Premissas Investimento'!HL12)*$E$28,IF(AND(GN49=1,GO48=2),SUM('Premissas Investimento'!HL12:HM12)*$E$28,IF(AND(GN49=1,GP48=2),SUM('Premissas Investimento'!HL12:HN12)*$E$28,IF(AND(GN49=1,SUM(GN48:GP49)=1),SUM('Premissas Investimento'!HL12:HN12)*$E$28,0)))))</f>
        <v>0</v>
      </c>
      <c r="GO53" s="483">
        <f>IF(GO48=1,SUM('Premissas Investimento'!$AS$12:HO12)*$E$28,IF(AND(GO49=1,GO48=2),SUM('Premissas Investimento'!HM12)*$E$28,IF(AND(GO49=1,GP48=2),SUM('Premissas Investimento'!HM12:HN12)*$E$28,IF(AND(GO49=1,GQ48=2),SUM('Premissas Investimento'!HM12:HO12)*$E$28,IF(AND(GO49=1,SUM(GO48:GQ49)=1),SUM('Premissas Investimento'!HM12:HO12)*$E$28,0)))))</f>
        <v>0</v>
      </c>
      <c r="GP53" s="483">
        <f>IF(GP48=1,SUM('Premissas Investimento'!$AS$12:HP12)*$E$28,IF(AND(GP49=1,GP48=2),SUM('Premissas Investimento'!HN12)*$E$28,IF(AND(GP49=1,GQ48=2),SUM('Premissas Investimento'!HN12:HO12)*$E$28,IF(AND(GP49=1,GR48=2),SUM('Premissas Investimento'!HN12:HP12)*$E$28,IF(AND(GP49=1,SUM(GP48:GR49)=1),SUM('Premissas Investimento'!HN12:HP12)*$E$28,0)))))</f>
        <v>0</v>
      </c>
      <c r="GQ53" s="483">
        <f>IF(GQ48=1,SUM('Premissas Investimento'!$AS$12:HQ12)*$E$28,IF(AND(GQ49=1,GQ48=2),SUM('Premissas Investimento'!HO12)*$E$28,IF(AND(GQ49=1,GR48=2),SUM('Premissas Investimento'!HO12:HP12)*$E$28,IF(AND(GQ49=1,GT48=2),SUM('Premissas Investimento'!HO12:HQ12)*$E$28,IF(AND(GQ49=1,SUM(GQ48:GT49)=1),SUM('Premissas Investimento'!HO12:HQ12)*$E$28,0)))))</f>
        <v>0</v>
      </c>
      <c r="GR53" s="483">
        <f>IF(GR48=1,SUM('Premissas Investimento'!$AS$12:HR12)*$E$28,IF(AND(GR49=1,GR48=2),SUM('Premissas Investimento'!HP12)*$E$28,IF(AND(GR49=1,GT48=2),SUM('Premissas Investimento'!HP12:HQ12)*$E$28,IF(AND(GR49=1,GU48=2),SUM('Premissas Investimento'!HP12:HR12)*$E$28,IF(AND(GR49=1,SUM(GR48:GU49)=1),SUM('Premissas Investimento'!HP12:HR12)*$E$28,0)))))</f>
        <v>0</v>
      </c>
      <c r="GS53" s="483">
        <f>SUM(GG53:GR53)</f>
        <v>0</v>
      </c>
      <c r="GT53" s="483">
        <f>IF(GT48=1,SUM('Premissas Investimento'!$AS$12:HS12)*$E$28,IF(AND(GT49=1,GT48=2),SUM('Premissas Investimento'!HQ12)*$E$28,IF(AND(GT49=1,GU48=2),SUM('Premissas Investimento'!HQ12:HR12)*$E$28,IF(AND(GT49=1,GV48=2),SUM('Premissas Investimento'!HQ12:HS12)*$E$28,IF(AND(GT49=1,SUM(GT48:GV49)=1),SUM('Premissas Investimento'!HQ12:HS12)*$E$28,0)))))</f>
        <v>0</v>
      </c>
      <c r="GU53" s="483">
        <f>IF(GU48=1,SUM('Premissas Investimento'!$AS$12:HT12)*$E$28,IF(AND(GU49=1,GU48=2),SUM('Premissas Investimento'!HR12)*$E$28,IF(AND(GU49=1,GV48=2),SUM('Premissas Investimento'!HR12:HS12)*$E$28,IF(AND(GU49=1,GW48=2),SUM('Premissas Investimento'!HR12:HT12)*$E$28,IF(AND(GU49=1,SUM(GU48:GW49)=1),SUM('Premissas Investimento'!HR12:HT12)*$E$28,0)))))</f>
        <v>0</v>
      </c>
      <c r="GV53" s="483">
        <f>IF(GV48=1,SUM('Premissas Investimento'!$AS$12:HU12)*$E$28,IF(AND(GV49=1,GV48=2),SUM('Premissas Investimento'!HS12)*$E$28,IF(AND(GV49=1,GW48=2),SUM('Premissas Investimento'!HS12:HT12)*$E$28,IF(AND(GV49=1,GX48=2),SUM('Premissas Investimento'!HS12:HU12)*$E$28,IF(AND(GV49=1,SUM(GV48:GX49)=1),SUM('Premissas Investimento'!HS12:HU12)*$E$28,0)))))</f>
        <v>0</v>
      </c>
      <c r="GW53" s="483">
        <f>IF(GW48=1,SUM('Premissas Investimento'!$AS$12:HV12)*$E$28,IF(AND(GW49=1,GW48=2),SUM('Premissas Investimento'!HT12)*$E$28,IF(AND(GW49=1,GX48=2),SUM('Premissas Investimento'!HT12:HU12)*$E$28,IF(AND(GW49=1,GY48=2),SUM('Premissas Investimento'!HT12:HV12)*$E$28,IF(AND(GW49=1,SUM(GW48:GY49)=1),SUM('Premissas Investimento'!HT12:HV12)*$E$28,0)))))</f>
        <v>0</v>
      </c>
      <c r="GX53" s="483">
        <f>IF(GX48=1,SUM('Premissas Investimento'!$AS$12:HW12)*$E$28,IF(AND(GX49=1,GX48=2),SUM('Premissas Investimento'!HU12)*$E$28,IF(AND(GX49=1,GY48=2),SUM('Premissas Investimento'!HU12:HV12)*$E$28,IF(AND(GX49=1,GZ48=2),SUM('Premissas Investimento'!HU12:HW12)*$E$28,IF(AND(GX49=1,SUM(GX48:GZ49)=1),SUM('Premissas Investimento'!HU12:HW12)*$E$28,0)))))</f>
        <v>0</v>
      </c>
      <c r="GY53" s="483">
        <f>IF(GY48=1,SUM('Premissas Investimento'!$AS$12:HX12)*$E$28,IF(AND(GY49=1,GY48=2),SUM('Premissas Investimento'!HV12)*$E$28,IF(AND(GY49=1,GZ48=2),SUM('Premissas Investimento'!HV12:HW12)*$E$28,IF(AND(GY49=1,HA48=2),SUM('Premissas Investimento'!HV12:HX12)*$E$28,IF(AND(GY49=1,SUM(GY48:HA49)=1),SUM('Premissas Investimento'!HV12:HX12)*$E$28,0)))))</f>
        <v>0</v>
      </c>
      <c r="GZ53" s="483">
        <f>IF(GZ48=1,SUM('Premissas Investimento'!$AS$12:HY12)*$E$28,IF(AND(GZ49=1,GZ48=2),SUM('Premissas Investimento'!HW12)*$E$28,IF(AND(GZ49=1,HA48=2),SUM('Premissas Investimento'!HW12:HX12)*$E$28,IF(AND(GZ49=1,HB48=2),SUM('Premissas Investimento'!HW12:HY12)*$E$28,IF(AND(GZ49=1,SUM(GZ48:HB49)=1),SUM('Premissas Investimento'!HW12:HY12)*$E$28,0)))))</f>
        <v>0</v>
      </c>
      <c r="HA53" s="483">
        <f>IF(HA48=1,SUM('Premissas Investimento'!$AS$12:HZ12)*$E$28,IF(AND(HA49=1,HA48=2),SUM('Premissas Investimento'!HX12)*$E$28,IF(AND(HA49=1,HB48=2),SUM('Premissas Investimento'!HX12:HY12)*$E$28,IF(AND(HA49=1,HC48=2),SUM('Premissas Investimento'!HX12:HZ12)*$E$28,IF(AND(HA49=1,SUM(HA48:HC49)=1),SUM('Premissas Investimento'!HX12:HZ12)*$E$28,0)))))</f>
        <v>0</v>
      </c>
      <c r="HB53" s="483">
        <f>IF(HB48=1,SUM('Premissas Investimento'!$AS$12:IA12)*$E$28,IF(AND(HB49=1,HB48=2),SUM('Premissas Investimento'!HY12)*$E$28,IF(AND(HB49=1,HC48=2),SUM('Premissas Investimento'!HY12:HZ12)*$E$28,IF(AND(HB49=1,HD48=2),SUM('Premissas Investimento'!HY12:IA12)*$E$28,IF(AND(HB49=1,SUM(HB48:HD49)=1),SUM('Premissas Investimento'!HY12:IA12)*$E$28,0)))))</f>
        <v>0</v>
      </c>
      <c r="HC53" s="483">
        <f>IF(HC48=1,SUM('Premissas Investimento'!$AS$12:IB12)*$E$28,IF(AND(HC49=1,HC48=2),SUM('Premissas Investimento'!HZ12)*$E$28,IF(AND(HC49=1,HD48=2),SUM('Premissas Investimento'!HZ12:IA12)*$E$28,IF(AND(HC49=1,HE48=2),SUM('Premissas Investimento'!HZ12:IB12)*$E$28,IF(AND(HC49=1,SUM(HC48:HE49)=1),SUM('Premissas Investimento'!HZ12:IB12)*$E$28,0)))))</f>
        <v>0</v>
      </c>
      <c r="HD53" s="483">
        <f>IF(HD48=1,SUM('Premissas Investimento'!$AS$12:IC12)*$E$28,IF(AND(HD49=1,HD48=2),SUM('Premissas Investimento'!IA12)*$E$28,IF(AND(HD49=1,HF48=2),SUM('Premissas Investimento'!IA12:IB12)*$E$28,IF(AND(HD49=1,HG48=2),SUM('Premissas Investimento'!IA12:IC12)*$E$28,IF(AND(HD49=1,SUM(HD48:HG49)=1),SUM('Premissas Investimento'!IA12:IC12)*$E$28,0)))))</f>
        <v>0</v>
      </c>
      <c r="HE53" s="483">
        <f>IF(HE48=1,SUM('Premissas Investimento'!$AS$12:ID12)*$E$28,IF(AND(HE49=1,HE48=2),SUM('Premissas Investimento'!IB12)*$E$28,IF(AND(HE49=1,HG48=2),SUM('Premissas Investimento'!IB12:IC12)*$E$28,IF(AND(HE49=1,HH48=2),SUM('Premissas Investimento'!IB12:ID12)*$E$28,IF(AND(HE49=1,SUM(HE48:HH49)=1),SUM('Premissas Investimento'!IB12:ID12)*$E$28,0)))))</f>
        <v>0</v>
      </c>
      <c r="HF53" s="483">
        <f>SUM(GT53:HE53)</f>
        <v>0</v>
      </c>
      <c r="HG53" s="483">
        <f>IF(HG48=1,SUM('Premissas Investimento'!$AS$12:IE12)*$E$28,IF(AND(HG49=1,HG48=2),SUM('Premissas Investimento'!IC12)*$E$28,IF(AND(HG49=1,HH48=2),SUM('Premissas Investimento'!IC12:ID12)*$E$28,IF(AND(HG49=1,HI48=2),SUM('Premissas Investimento'!IC12:IE12)*$E$28,IF(AND(HG49=1,SUM(HG48:HI49)=1),SUM('Premissas Investimento'!IC12:IE12)*$E$28,0)))))</f>
        <v>0</v>
      </c>
      <c r="HH53" s="483">
        <f>IF(HH48=1,SUM('Premissas Investimento'!$AS$12:IF12)*$E$28,IF(AND(HH49=1,HH48=2),SUM('Premissas Investimento'!ID12)*$E$28,IF(AND(HH49=1,HI48=2),SUM('Premissas Investimento'!ID12:IE12)*$E$28,IF(AND(HH49=1,HJ48=2),SUM('Premissas Investimento'!ID12:IF12)*$E$28,IF(AND(HH49=1,SUM(HH48:HJ49)=1),SUM('Premissas Investimento'!ID12:IF12)*$E$28,0)))))</f>
        <v>0</v>
      </c>
      <c r="HI53" s="483">
        <f>IF(HI48=1,SUM('Premissas Investimento'!$AS$12:IG12)*$E$28,IF(AND(HI49=1,HI48=2),SUM('Premissas Investimento'!IE12)*$E$28,IF(AND(HI49=1,HJ48=2),SUM('Premissas Investimento'!IE12:IF12)*$E$28,IF(AND(HI49=1,HK48=2),SUM('Premissas Investimento'!IE12:IG12)*$E$28,IF(AND(HI49=1,SUM(HI48:HK49)=1),SUM('Premissas Investimento'!IE12:IG12)*$E$28,0)))))</f>
        <v>0</v>
      </c>
      <c r="HJ53" s="483">
        <f>IF(HJ48=1,SUM('Premissas Investimento'!$AS$12:IH12)*$E$28,IF(AND(HJ49=1,HJ48=2),SUM('Premissas Investimento'!IF12)*$E$28,IF(AND(HJ49=1,HK48=2),SUM('Premissas Investimento'!IF12:IG12)*$E$28,IF(AND(HJ49=1,HL48=2),SUM('Premissas Investimento'!IF12:IH12)*$E$28,IF(AND(HJ49=1,SUM(HJ48:HL49)=1),SUM('Premissas Investimento'!IF12:IH12)*$E$28,0)))))</f>
        <v>0</v>
      </c>
      <c r="HK53" s="483">
        <f>IF(HK48=1,SUM('Premissas Investimento'!$AS$12:II12)*$E$28,IF(AND(HK49=1,HK48=2),SUM('Premissas Investimento'!IG12)*$E$28,IF(AND(HK49=1,HL48=2),SUM('Premissas Investimento'!IG12:IH12)*$E$28,IF(AND(HK49=1,HM48=2),SUM('Premissas Investimento'!IG12:II12)*$E$28,IF(AND(HK49=1,SUM(HK48:HM49)=1),SUM('Premissas Investimento'!IG12:II12)*$E$28,0)))))</f>
        <v>0</v>
      </c>
      <c r="HL53" s="483">
        <f>IF(HL48=1,SUM('Premissas Investimento'!$AS$12:IJ12)*$E$28,IF(AND(HL49=1,HL48=2),SUM('Premissas Investimento'!IH12)*$E$28,IF(AND(HL49=1,HM48=2),SUM('Premissas Investimento'!IH12:II12)*$E$28,IF(AND(HL49=1,HN48=2),SUM('Premissas Investimento'!IH12:IJ12)*$E$28,IF(AND(HL49=1,SUM(HL48:HN49)=1),SUM('Premissas Investimento'!IH12:IJ12)*$E$28,0)))))</f>
        <v>0</v>
      </c>
      <c r="HM53" s="483">
        <f>IF(HM48=1,SUM('Premissas Investimento'!$AS$12:IK12)*$E$28,IF(AND(HM49=1,HM48=2),SUM('Premissas Investimento'!II12)*$E$28,IF(AND(HM49=1,HN48=2),SUM('Premissas Investimento'!II12:IJ12)*$E$28,IF(AND(HM49=1,HO48=2),SUM('Premissas Investimento'!II12:IK12)*$E$28,IF(AND(HM49=1,SUM(HM48:HO49)=1),SUM('Premissas Investimento'!II12:IK12)*$E$28,0)))))</f>
        <v>0</v>
      </c>
      <c r="HN53" s="483">
        <f>IF(HN48=1,SUM('Premissas Investimento'!$AS$12:IL12)*$E$28,IF(AND(HN49=1,HN48=2),SUM('Premissas Investimento'!IJ12)*$E$28,IF(AND(HN49=1,HO48=2),SUM('Premissas Investimento'!IJ12:IK12)*$E$28,IF(AND(HN49=1,HP48=2),SUM('Premissas Investimento'!IJ12:IL12)*$E$28,IF(AND(HN49=1,SUM(HN48:HP49)=1),SUM('Premissas Investimento'!IJ12:IL12)*$E$28,0)))))</f>
        <v>0</v>
      </c>
      <c r="HO53" s="483">
        <f>IF(HO48=1,SUM('Premissas Investimento'!$AS$12:IM12)*$E$28,IF(AND(HO49=1,HO48=2),SUM('Premissas Investimento'!IK12)*$E$28,IF(AND(HO49=1,HP48=2),SUM('Premissas Investimento'!IK12:IL12)*$E$28,IF(AND(HO49=1,HQ48=2),SUM('Premissas Investimento'!IK12:IM12)*$E$28,IF(AND(HO49=1,SUM(HO48:HQ49)=1),SUM('Premissas Investimento'!IK12:IM12)*$E$28,0)))))</f>
        <v>0</v>
      </c>
      <c r="HP53" s="483">
        <f>IF(HP48=1,SUM('Premissas Investimento'!$AS$12:IN12)*$E$28,IF(AND(HP49=1,HP48=2),SUM('Premissas Investimento'!IL12)*$E$28,IF(AND(HP49=1,HQ48=2),SUM('Premissas Investimento'!IL12:IM12)*$E$28,IF(AND(HP49=1,HR48=2),SUM('Premissas Investimento'!IL12:IN12)*$E$28,IF(AND(HP49=1,SUM(HP48:HR49)=1),SUM('Premissas Investimento'!IL12:IN12)*$E$28,0)))))</f>
        <v>0</v>
      </c>
      <c r="HQ53" s="483">
        <f>IF(HQ48=1,SUM('Premissas Investimento'!$AS$12:IO12)*$E$28,IF(AND(HQ49=1,HQ48=2),SUM('Premissas Investimento'!IM12)*$E$28,IF(AND(HQ49=1,HR48=2),SUM('Premissas Investimento'!IM12:IN12)*$E$28,IF(AND(HQ49=1,HT48=2),SUM('Premissas Investimento'!IM12:IO12)*$E$28,IF(AND(HQ49=1,SUM(HQ48:HT49)=1),SUM('Premissas Investimento'!IM12:IO12)*$E$28,0)))))</f>
        <v>0</v>
      </c>
      <c r="HR53" s="483">
        <f>IF(HR48=1,SUM('Premissas Investimento'!$AS$12:IP12)*$E$28,IF(AND(HR49=1,HR48=2),SUM('Premissas Investimento'!IN12)*$E$28,IF(AND(HR49=1,HT48=2),SUM('Premissas Investimento'!IN12:IO12)*$E$28,IF(AND(HR49=1,HU48=2),SUM('Premissas Investimento'!IN12:IP12)*$E$28,IF(AND(HR49=1,SUM(HR48:HU49)=1),SUM('Premissas Investimento'!IN12:IP12)*$E$28,0)))))</f>
        <v>0</v>
      </c>
      <c r="HS53" s="483">
        <f>SUM(HG53:HR53)</f>
        <v>0</v>
      </c>
      <c r="HT53" s="483">
        <f>IF(HT48=1,SUM('Premissas Investimento'!$AS$12:IQ12)*$E$28,IF(AND(HT49=1,HT48=2),SUM('Premissas Investimento'!IO12)*$E$28,IF(AND(HT49=1,HU48=2),SUM('Premissas Investimento'!IO12:IP12)*$E$28,IF(AND(HT49=1,HV48=2),SUM('Premissas Investimento'!IO12:IQ12)*$E$28,IF(AND(HT49=1,SUM(HT48:HV49)=1),SUM('Premissas Investimento'!IO12:IQ12)*$E$28,0)))))</f>
        <v>0</v>
      </c>
      <c r="HU53" s="483">
        <f>IF(HU48=1,SUM('Premissas Investimento'!$AS$12:IR12)*$E$28,IF(AND(HU49=1,HU48=2),SUM('Premissas Investimento'!IP12)*$E$28,IF(AND(HU49=1,HV48=2),SUM('Premissas Investimento'!IP12:IQ12)*$E$28,IF(AND(HU49=1,HW48=2),SUM('Premissas Investimento'!IP12:IR12)*$E$28,IF(AND(HU49=1,SUM(HU48:HW49)=1),SUM('Premissas Investimento'!IP12:IR12)*$E$28,0)))))</f>
        <v>0</v>
      </c>
      <c r="HV53" s="483">
        <f>IF(HV48=1,SUM('Premissas Investimento'!$AS$12:IS12)*$E$28,IF(AND(HV49=1,HV48=2),SUM('Premissas Investimento'!IQ12)*$E$28,IF(AND(HV49=1,HW48=2),SUM('Premissas Investimento'!IQ12:IR12)*$E$28,IF(AND(HV49=1,HX48=2),SUM('Premissas Investimento'!IQ12:IS12)*$E$28,IF(AND(HV49=1,SUM(HV48:HX49)=1),SUM('Premissas Investimento'!IQ12:IS12)*$E$28,0)))))</f>
        <v>0</v>
      </c>
      <c r="HW53" s="483">
        <f>IF(HW48=1,SUM('Premissas Investimento'!$AS$12:IT12)*$E$28,IF(AND(HW49=1,HW48=2),SUM('Premissas Investimento'!IR12)*$E$28,IF(AND(HW49=1,HX48=2),SUM('Premissas Investimento'!IR12:IS12)*$E$28,IF(AND(HW49=1,HY48=2),SUM('Premissas Investimento'!IR12:IT12)*$E$28,IF(AND(HW49=1,SUM(HW48:HY49)=1),SUM('Premissas Investimento'!IR12:IT12)*$E$28,0)))))</f>
        <v>0</v>
      </c>
      <c r="HX53" s="483">
        <f>IF(HX48=1,SUM('Premissas Investimento'!$AS$12:IU12)*$E$28,IF(AND(HX49=1,HX48=2),SUM('Premissas Investimento'!IS12)*$E$28,IF(AND(HX49=1,HY48=2),SUM('Premissas Investimento'!IS12:IT12)*$E$28,IF(AND(HX49=1,HZ48=2),SUM('Premissas Investimento'!IS12:IU12)*$E$28,IF(AND(HX49=1,SUM(HX48:HZ49)=1),SUM('Premissas Investimento'!IS12:IU12)*$E$28,0)))))</f>
        <v>0</v>
      </c>
      <c r="HY53" s="483">
        <f>IF(HY48=1,SUM('Premissas Investimento'!$AS$12:IV12)*$E$28,IF(AND(HY49=1,HY48=2),SUM('Premissas Investimento'!IT12)*$E$28,IF(AND(HY49=1,HZ48=2),SUM('Premissas Investimento'!IT12:IU12)*$E$28,IF(AND(HY49=1,IA48=2),SUM('Premissas Investimento'!IT12:IV12)*$E$28,IF(AND(HY49=1,SUM(HY48:IA49)=1),SUM('Premissas Investimento'!IT12:IV12)*$E$28,0)))))</f>
        <v>0</v>
      </c>
      <c r="HZ53" s="483">
        <f>IF(HZ48=1,SUM('Premissas Investimento'!$AS$12:IW12)*$E$28,IF(AND(HZ49=1,HZ48=2),SUM('Premissas Investimento'!IU12)*$E$28,IF(AND(HZ49=1,IA48=2),SUM('Premissas Investimento'!IU12:IV12)*$E$28,IF(AND(HZ49=1,IB48=2),SUM('Premissas Investimento'!IU12:IW12)*$E$28,IF(AND(HZ49=1,SUM(HZ48:IB49)=1),SUM('Premissas Investimento'!IU12:IW12)*$E$28,0)))))</f>
        <v>0</v>
      </c>
      <c r="IA53" s="483">
        <f>IF(IA48=1,SUM('Premissas Investimento'!$AS$12:IX12)*$E$28,IF(AND(IA49=1,IA48=2),SUM('Premissas Investimento'!IV12)*$E$28,IF(AND(IA49=1,IB48=2),SUM('Premissas Investimento'!IV12:IW12)*$E$28,IF(AND(IA49=1,IC48=2),SUM('Premissas Investimento'!IV12:IX12)*$E$28,IF(AND(IA49=1,SUM(IA48:IC49)=1),SUM('Premissas Investimento'!IV12:IX12)*$E$28,0)))))</f>
        <v>0</v>
      </c>
      <c r="IB53" s="483">
        <f>IF(IB48=1,SUM('Premissas Investimento'!$AS$12:IY12)*$E$28,IF(AND(IB49=1,IB48=2),SUM('Premissas Investimento'!IW12)*$E$28,IF(AND(IB49=1,IC48=2),SUM('Premissas Investimento'!IW12:IX12)*$E$28,IF(AND(IB49=1,ID48=2),SUM('Premissas Investimento'!IW12:IY12)*$E$28,IF(AND(IB49=1,SUM(IB48:ID49)=1),SUM('Premissas Investimento'!IW12:IY12)*$E$28,0)))))</f>
        <v>0</v>
      </c>
      <c r="IC53" s="483">
        <f>IF(IC48=1,SUM('Premissas Investimento'!$AS$12:IZ12)*$E$28,IF(AND(IC49=1,IC48=2),SUM('Premissas Investimento'!IX12)*$E$28,IF(AND(IC49=1,ID48=2),SUM('Premissas Investimento'!IX12:IY12)*$E$28,IF(AND(IC49=1,IE48=2),SUM('Premissas Investimento'!IX12:IZ12)*$E$28,IF(AND(IC49=1,SUM(IC48:IE49)=1),SUM('Premissas Investimento'!IX12:IZ12)*$E$28,0)))))</f>
        <v>0</v>
      </c>
      <c r="ID53" s="483">
        <f>IF(ID48=1,SUM('Premissas Investimento'!$AS$12:JA12)*$E$28,IF(AND(ID49=1,ID48=2),SUM('Premissas Investimento'!IY12)*$E$28,IF(AND(ID49=1,IE48=2),SUM('Premissas Investimento'!IY12:IZ12)*$E$28,IF(AND(ID49=1,IG48=2),SUM('Premissas Investimento'!IY12:JA12)*$E$28,IF(AND(ID49=1,SUM(ID48:IG49)=1),SUM('Premissas Investimento'!IY12:JA12)*$E$28,0)))))</f>
        <v>0</v>
      </c>
      <c r="IE53" s="483">
        <f>IF(IE48=1,SUM('Premissas Investimento'!$AS$12:JB12)*$E$28,IF(AND(IE49=1,IE48=2),SUM('Premissas Investimento'!IZ12)*$E$28,IF(AND(IE49=1,IG48=2),SUM('Premissas Investimento'!IZ12:JA12)*$E$28,IF(AND(IE49=1,IH48=2),SUM('Premissas Investimento'!IZ12:JB12)*$E$28,IF(AND(IE49=1,SUM(IE48:IH49)=1),SUM('Premissas Investimento'!IZ12:JB12)*$E$28,0)))))</f>
        <v>0</v>
      </c>
      <c r="IF53" s="483">
        <f>SUM(HT53:IE53)</f>
        <v>0</v>
      </c>
      <c r="IG53" s="483">
        <f>IF(IG48=1,SUM('Premissas Investimento'!$AS$12:JC12)*$E$28,IF(AND(IG49=1,IG48=2),SUM('Premissas Investimento'!JA12)*$E$28,IF(AND(IG49=1,IH48=2),SUM('Premissas Investimento'!JA12:JB12)*$E$28,IF(AND(IG49=1,II48=2),SUM('Premissas Investimento'!JA12:JC12)*$E$28,IF(AND(IG49=1,SUM(IG48:II49)=1),SUM('Premissas Investimento'!JA12:JC12)*$E$28,0)))))</f>
        <v>0</v>
      </c>
      <c r="IH53" s="483">
        <f>IF(IH48=1,SUM('Premissas Investimento'!$AS$12:JD12)*$E$28,IF(AND(IH49=1,IH48=2),SUM('Premissas Investimento'!JB12)*$E$28,IF(AND(IH49=1,II48=2),SUM('Premissas Investimento'!JB12:JC12)*$E$28,IF(AND(IH49=1,IJ48=2),SUM('Premissas Investimento'!JB12:JD12)*$E$28,IF(AND(IH49=1,SUM(IH48:IJ49)=1),SUM('Premissas Investimento'!JB12:JD12)*$E$28,0)))))</f>
        <v>0</v>
      </c>
      <c r="II53" s="483">
        <f>IF(II48=1,SUM('Premissas Investimento'!$AS$12:JE12)*$E$28,IF(AND(II49=1,II48=2),SUM('Premissas Investimento'!JC12)*$E$28,IF(AND(II49=1,IJ48=2),SUM('Premissas Investimento'!JC12:JD12)*$E$28,IF(AND(II49=1,IK48=2),SUM('Premissas Investimento'!JC12:JE12)*$E$28,IF(AND(II49=1,SUM(II48:IK49)=1),SUM('Premissas Investimento'!JC12:JE12)*$E$28,0)))))</f>
        <v>0</v>
      </c>
      <c r="IJ53" s="483">
        <f>IF(IJ48=1,SUM('Premissas Investimento'!$AS$12:JF12)*$E$28,IF(AND(IJ49=1,IJ48=2),SUM('Premissas Investimento'!JD12)*$E$28,IF(AND(IJ49=1,IK48=2),SUM('Premissas Investimento'!JD12:JE12)*$E$28,IF(AND(IJ49=1,IL48=2),SUM('Premissas Investimento'!JD12:JF12)*$E$28,IF(AND(IJ49=1,SUM(IJ48:IL49)=1),SUM('Premissas Investimento'!JD12:JF12)*$E$28,0)))))</f>
        <v>0</v>
      </c>
      <c r="IK53" s="483">
        <f>IF(IK48=1,SUM('Premissas Investimento'!$AS$12:JG12)*$E$28,IF(AND(IK49=1,IK48=2),SUM('Premissas Investimento'!JE12)*$E$28,IF(AND(IK49=1,IL48=2),SUM('Premissas Investimento'!JE12:JF12)*$E$28,IF(AND(IK49=1,IM48=2),SUM('Premissas Investimento'!JE12:JG12)*$E$28,IF(AND(IK49=1,SUM(IK48:IM49)=1),SUM('Premissas Investimento'!JE12:JG12)*$E$28,0)))))</f>
        <v>0</v>
      </c>
      <c r="IL53" s="483">
        <f>IF(IL48=1,SUM('Premissas Investimento'!$AS$12:JH12)*$E$28,IF(AND(IL49=1,IL48=2),SUM('Premissas Investimento'!JF12)*$E$28,IF(AND(IL49=1,IM48=2),SUM('Premissas Investimento'!JF12:JG12)*$E$28,IF(AND(IL49=1,IN48=2),SUM('Premissas Investimento'!JF12:JH12)*$E$28,IF(AND(IL49=1,SUM(IL48:IN49)=1),SUM('Premissas Investimento'!JF12:JH12)*$E$28,0)))))</f>
        <v>0</v>
      </c>
      <c r="IM53" s="483">
        <f>IF(IM48=1,SUM('Premissas Investimento'!$AS$12:JI12)*$E$28,IF(AND(IM49=1,IM48=2),SUM('Premissas Investimento'!JG12)*$E$28,IF(AND(IM49=1,IN48=2),SUM('Premissas Investimento'!JG12:JH12)*$E$28,IF(AND(IM49=1,IO48=2),SUM('Premissas Investimento'!JG12:JI12)*$E$28,IF(AND(IM49=1,SUM(IM48:IO49)=1),SUM('Premissas Investimento'!JG12:JI12)*$E$28,0)))))</f>
        <v>0</v>
      </c>
      <c r="IN53" s="483">
        <f>IF(IN48=1,SUM('Premissas Investimento'!$AS$12:JJ12)*$E$28,IF(AND(IN49=1,IN48=2),SUM('Premissas Investimento'!JH12)*$E$28,IF(AND(IN49=1,IO48=2),SUM('Premissas Investimento'!JH12:JI12)*$E$28,IF(AND(IN49=1,IP48=2),SUM('Premissas Investimento'!JH12:JJ12)*$E$28,IF(AND(IN49=1,SUM(IN48:IP49)=1),SUM('Premissas Investimento'!JH12:JJ12)*$E$28,0)))))</f>
        <v>0</v>
      </c>
      <c r="IO53" s="483">
        <f>IF(IO48=1,SUM('Premissas Investimento'!$AS$12:JK12)*$E$28,IF(AND(IO49=1,IO48=2),SUM('Premissas Investimento'!JI12)*$E$28,IF(AND(IO49=1,IP48=2),SUM('Premissas Investimento'!JI12:JJ12)*$E$28,IF(AND(IO49=1,IQ48=2),SUM('Premissas Investimento'!JI12:JK12)*$E$28,IF(AND(IO49=1,SUM(IO48:IQ49)=1),SUM('Premissas Investimento'!JI12:JK12)*$E$28,0)))))</f>
        <v>0</v>
      </c>
      <c r="IP53" s="483">
        <f>IF(IP48=1,SUM('Premissas Investimento'!$AS$12:JL12)*$E$28,IF(AND(IP49=1,IP48=2),SUM('Premissas Investimento'!JJ12)*$E$28,IF(AND(IP49=1,IQ48=2),SUM('Premissas Investimento'!JJ12:JK12)*$E$28,IF(AND(IP49=1,IR48=2),SUM('Premissas Investimento'!JJ12:JL12)*$E$28,IF(AND(IP49=1,SUM(IP48:IR49)=1),SUM('Premissas Investimento'!JJ12:JL12)*$E$28,0)))))</f>
        <v>0</v>
      </c>
      <c r="IQ53" s="483">
        <f>IF(IQ48=1,SUM('Premissas Investimento'!$AS$12:JM12)*$E$28,IF(AND(IQ49=1,IQ48=2),SUM('Premissas Investimento'!JK12)*$E$28,IF(AND(IQ49=1,IR48=2),SUM('Premissas Investimento'!JK12:JL12)*$E$28,IF(AND(IQ49=1,IT48=2),SUM('Premissas Investimento'!JK12:JM12)*$E$28,IF(AND(IQ49=1,SUM(IQ48:IT49)=1),SUM('Premissas Investimento'!JK12:JM12)*$E$28,0)))))</f>
        <v>0</v>
      </c>
      <c r="IR53" s="483">
        <f>IF(IR48=1,SUM('Premissas Investimento'!$AS$12:JN12)*$E$28,IF(AND(IR49=1,IR48=2),SUM('Premissas Investimento'!JL12)*$E$28,IF(AND(IR49=1,IT48=2),SUM('Premissas Investimento'!JL12:JM12)*$E$28,IF(AND(IR49=1,IU48=2),SUM('Premissas Investimento'!JL12:JN12)*$E$28,IF(AND(IR49=1,SUM(IR48:IU49)=1),SUM('Premissas Investimento'!JL12:JN12)*$E$28,0)))))</f>
        <v>0</v>
      </c>
      <c r="IS53" s="483">
        <f>SUM(IG53:IR53)</f>
        <v>0</v>
      </c>
      <c r="IT53" s="483">
        <f>IF(IT48=1,SUM('Premissas Investimento'!$AS$12:JO12)*$E$28,IF(AND(IT49=1,IT48=2),SUM('Premissas Investimento'!JM12)*$E$28,IF(AND(IT49=1,IU48=2),SUM('Premissas Investimento'!JM12:JN12)*$E$28,IF(AND(IT49=1,IV48=2),SUM('Premissas Investimento'!JM12:JO12)*$E$28,IF(AND(IT49=1,SUM(IT48:IV49)=1),SUM('Premissas Investimento'!JM12:JO12)*$E$28,0)))))</f>
        <v>0</v>
      </c>
      <c r="IU53" s="483">
        <f>IF(IU48=1,SUM('Premissas Investimento'!$AS$12:JP12)*$E$28,IF(AND(IU49=1,IU48=2),SUM('Premissas Investimento'!JN12)*$E$28,IF(AND(IU49=1,IV48=2),SUM('Premissas Investimento'!JN12:JO12)*$E$28,IF(AND(IU49=1,IW48=2),SUM('Premissas Investimento'!JN12:JP12)*$E$28,IF(AND(IU49=1,SUM(IU48:IW49)=1),SUM('Premissas Investimento'!JN12:JP12)*$E$28,0)))))</f>
        <v>0</v>
      </c>
      <c r="IV53" s="483">
        <f>IF(IV48=1,SUM('Premissas Investimento'!$AS$12:JQ12)*$E$28,IF(AND(IV49=1,IV48=2),SUM('Premissas Investimento'!JO12)*$E$28,IF(AND(IV49=1,IW48=2),SUM('Premissas Investimento'!JO12:JP12)*$E$28,IF(AND(IV49=1,IX48=2),SUM('Premissas Investimento'!JO12:JQ12)*$E$28,IF(AND(IV49=1,SUM(IV48:IX49)=1),SUM('Premissas Investimento'!JO12:JQ12)*$E$28,0)))))</f>
        <v>0</v>
      </c>
      <c r="IW53" s="483">
        <f>IF(IW48=1,SUM('Premissas Investimento'!$AS$12:JR12)*$E$28,IF(AND(IW49=1,IW48=2),SUM('Premissas Investimento'!JP12)*$E$28,IF(AND(IW49=1,IX48=2),SUM('Premissas Investimento'!JP12:JQ12)*$E$28,IF(AND(IW49=1,IY48=2),SUM('Premissas Investimento'!JP12:JR12)*$E$28,IF(AND(IW49=1,SUM(IW48:IY49)=1),SUM('Premissas Investimento'!JP12:JR12)*$E$28,0)))))</f>
        <v>0</v>
      </c>
      <c r="IX53" s="483">
        <f>IF(IX48=1,SUM('Premissas Investimento'!$AS$12:JS12)*$E$28,IF(AND(IX49=1,IX48=2),SUM('Premissas Investimento'!JQ12)*$E$28,IF(AND(IX49=1,IY48=2),SUM('Premissas Investimento'!JQ12:JR12)*$E$28,IF(AND(IX49=1,IZ48=2),SUM('Premissas Investimento'!JQ12:JS12)*$E$28,IF(AND(IX49=1,SUM(IX48:IZ49)=1),SUM('Premissas Investimento'!JQ12:JS12)*$E$28,0)))))</f>
        <v>0</v>
      </c>
      <c r="IY53" s="483">
        <f>IF(IY48=1,SUM('Premissas Investimento'!$AS$12:JT12)*$E$28,IF(AND(IY49=1,IY48=2),SUM('Premissas Investimento'!JR12)*$E$28,IF(AND(IY49=1,IZ48=2),SUM('Premissas Investimento'!JR12:JS12)*$E$28,IF(AND(IY49=1,JA48=2),SUM('Premissas Investimento'!JR12:JT12)*$E$28,IF(AND(IY49=1,SUM(IY48:JA49)=1),SUM('Premissas Investimento'!JR12:JT12)*$E$28,0)))))</f>
        <v>0</v>
      </c>
      <c r="IZ53" s="483">
        <f>IF(IZ48=1,SUM('Premissas Investimento'!$AS$12:JU12)*$E$28,IF(AND(IZ49=1,IZ48=2),SUM('Premissas Investimento'!JS12)*$E$28,IF(AND(IZ49=1,JA48=2),SUM('Premissas Investimento'!JS12:JT12)*$E$28,IF(AND(IZ49=1,JB48=2),SUM('Premissas Investimento'!JS12:JU12)*$E$28,IF(AND(IZ49=1,SUM(IZ48:JB49)=1),SUM('Premissas Investimento'!JS12:JU12)*$E$28,0)))))</f>
        <v>0</v>
      </c>
      <c r="JA53" s="483">
        <f>IF(JA48=1,SUM('Premissas Investimento'!$AS$12:JV12)*$E$28,IF(AND(JA49=1,JA48=2),SUM('Premissas Investimento'!JT12)*$E$28,IF(AND(JA49=1,JB48=2),SUM('Premissas Investimento'!JT12:JU12)*$E$28,IF(AND(JA49=1,JC48=2),SUM('Premissas Investimento'!JT12:JV12)*$E$28,IF(AND(JA49=1,SUM(JA48:JC49)=1),SUM('Premissas Investimento'!JT12:JV12)*$E$28,0)))))</f>
        <v>0</v>
      </c>
      <c r="JB53" s="483">
        <f>IF(JB48=1,SUM('Premissas Investimento'!$AS$12:JW12)*$E$28,IF(AND(JB49=1,JB48=2),SUM('Premissas Investimento'!JU12)*$E$28,IF(AND(JB49=1,JC48=2),SUM('Premissas Investimento'!JU12:JV12)*$E$28,IF(AND(JB49=1,JD48=2),SUM('Premissas Investimento'!JU12:JW12)*$E$28,IF(AND(JB49=1,SUM(JB48:JD49)=1),SUM('Premissas Investimento'!JU12:JW12)*$E$28,0)))))</f>
        <v>0</v>
      </c>
      <c r="JC53" s="483">
        <f>IF(JC48=1,SUM('Premissas Investimento'!$AS$12:JX12)*$E$28,IF(AND(JC49=1,JC48=2),SUM('Premissas Investimento'!JV12)*$E$28,IF(AND(JC49=1,JD48=2),SUM('Premissas Investimento'!JV12:JW12)*$E$28,IF(AND(JC49=1,JE48=2),SUM('Premissas Investimento'!JV12:JX12)*$E$28,IF(AND(JC49=1,SUM(JC48:JE49)=1),SUM('Premissas Investimento'!JV12:JX12)*$E$28,0)))))</f>
        <v>0</v>
      </c>
      <c r="JD53" s="483">
        <f>IF(JD48=1,SUM('Premissas Investimento'!$AS$12:JY12)*$E$28,IF(AND(JD49=1,JD48=2),SUM('Premissas Investimento'!JW12)*$E$28,IF(AND(JD49=1,JE48=2),SUM('Premissas Investimento'!JW12:JX12)*$E$28,IF(AND(JD49=1,JG48=2),SUM('Premissas Investimento'!JW12:JY12)*$E$28,IF(AND(JD49=1,SUM(JD48:JG49)=1),SUM('Premissas Investimento'!JW12:JY12)*$E$28,0)))))</f>
        <v>0</v>
      </c>
      <c r="JE53" s="483">
        <f>IF(JE48=1,SUM('Premissas Investimento'!$AS$12:JZ12)*$E$28,IF(AND(JE49=1,JE48=2),SUM('Premissas Investimento'!JX12)*$E$28,IF(AND(JE49=1,JG48=2),SUM('Premissas Investimento'!JX12:JY12)*$E$28,IF(AND(JE49=1,JH48=2),SUM('Premissas Investimento'!JX12:JZ12)*$E$28,IF(AND(JE49=1,SUM(JE48:JH49)=1),SUM('Premissas Investimento'!JX12:JZ12)*$E$28,0)))))</f>
        <v>0</v>
      </c>
      <c r="JF53" s="483">
        <f>SUM(IT53:JE53)</f>
        <v>0</v>
      </c>
      <c r="JG53" s="483">
        <f>IF(JG48=1,SUM('Premissas Investimento'!$AS$12:KA12)*$E$28,IF(AND(JG49=1,JG48=2),SUM('Premissas Investimento'!JY12)*$E$28,IF(AND(JG49=1,JH48=2),SUM('Premissas Investimento'!JY12:JZ12)*$E$28,IF(AND(JG49=1,JI48=2),SUM('Premissas Investimento'!JY12:KA12)*$E$28,IF(AND(JG49=1,SUM(JG48:JI49)=1),SUM('Premissas Investimento'!JY12:KA12)*$E$28,0)))))</f>
        <v>0</v>
      </c>
      <c r="JH53" s="483">
        <f>IF(JH48=1,SUM('Premissas Investimento'!$AS$12:KB12)*$E$28,IF(AND(JH49=1,JH48=2),SUM('Premissas Investimento'!JZ12)*$E$28,IF(AND(JH49=1,JI48=2),SUM('Premissas Investimento'!JZ12:KA12)*$E$28,IF(AND(JH49=1,JJ48=2),SUM('Premissas Investimento'!JZ12:KB12)*$E$28,IF(AND(JH49=1,SUM(JH48:JJ49)=1),SUM('Premissas Investimento'!JZ12:KB12)*$E$28,0)))))</f>
        <v>0</v>
      </c>
      <c r="JI53" s="483">
        <f>IF(JI48=1,SUM('Premissas Investimento'!$AS$12:KC12)*$E$28,IF(AND(JI49=1,JI48=2),SUM('Premissas Investimento'!KA12)*$E$28,IF(AND(JI49=1,JJ48=2),SUM('Premissas Investimento'!KA12:KB12)*$E$28,IF(AND(JI49=1,JK48=2),SUM('Premissas Investimento'!KA12:KC12)*$E$28,IF(AND(JI49=1,SUM(JI48:JK49)=1),SUM('Premissas Investimento'!KA12:KC12)*$E$28,0)))))</f>
        <v>0</v>
      </c>
      <c r="JJ53" s="483">
        <f>IF(JJ48=1,SUM('Premissas Investimento'!$AS$12:KD12)*$E$28,IF(AND(JJ49=1,JJ48=2),SUM('Premissas Investimento'!KB12)*$E$28,IF(AND(JJ49=1,JK48=2),SUM('Premissas Investimento'!KB12:KC12)*$E$28,IF(AND(JJ49=1,JL48=2),SUM('Premissas Investimento'!KB12:KD12)*$E$28,IF(AND(JJ49=1,SUM(JJ48:JL49)=1),SUM('Premissas Investimento'!KB12:KD12)*$E$28,0)))))</f>
        <v>0</v>
      </c>
      <c r="JK53" s="483">
        <f>IF(JK48=1,SUM('Premissas Investimento'!$AS$12:KE12)*$E$28,IF(AND(JK49=1,JK48=2),SUM('Premissas Investimento'!KC12)*$E$28,IF(AND(JK49=1,JL48=2),SUM('Premissas Investimento'!KC12:KD12)*$E$28,IF(AND(JK49=1,JM48=2),SUM('Premissas Investimento'!KC12:KE12)*$E$28,IF(AND(JK49=1,SUM(JK48:JM49)=1),SUM('Premissas Investimento'!KC12:KE12)*$E$28,0)))))</f>
        <v>0</v>
      </c>
      <c r="JL53" s="483">
        <f>IF(JL48=1,SUM('Premissas Investimento'!$AS$12:KF12)*$E$28,IF(AND(JL49=1,JL48=2),SUM('Premissas Investimento'!KD12)*$E$28,IF(AND(JL49=1,JM48=2),SUM('Premissas Investimento'!KD12:KE12)*$E$28,IF(AND(JL49=1,JN48=2),SUM('Premissas Investimento'!KD12:KF12)*$E$28,IF(AND(JL49=1,SUM(JL48:JN49)=1),SUM('Premissas Investimento'!KD12:KF12)*$E$28,0)))))</f>
        <v>0</v>
      </c>
      <c r="JM53" s="483">
        <f>IF(JM48=1,SUM('Premissas Investimento'!$AS$12:KG12)*$E$28,IF(AND(JM49=1,JM48=2),SUM('Premissas Investimento'!KE12)*$E$28,IF(AND(JM49=1,JN48=2),SUM('Premissas Investimento'!KE12:KF12)*$E$28,IF(AND(JM49=1,JO48=2),SUM('Premissas Investimento'!KE12:KG12)*$E$28,IF(AND(JM49=1,SUM(JM48:JO49)=1),SUM('Premissas Investimento'!KE12:KG12)*$E$28,0)))))</f>
        <v>0</v>
      </c>
      <c r="JN53" s="483">
        <f>IF(JN48=1,SUM('Premissas Investimento'!$AS$12:KH12)*$E$28,IF(AND(JN49=1,JN48=2),SUM('Premissas Investimento'!KF12)*$E$28,IF(AND(JN49=1,JO48=2),SUM('Premissas Investimento'!KF12:KG12)*$E$28,IF(AND(JN49=1,JP48=2),SUM('Premissas Investimento'!KF12:KH12)*$E$28,IF(AND(JN49=1,SUM(JN48:JP49)=1),SUM('Premissas Investimento'!KF12:KH12)*$E$28,0)))))</f>
        <v>0</v>
      </c>
      <c r="JO53" s="483">
        <f>IF(JO48=1,SUM('Premissas Investimento'!$AS$12:KI12)*$E$28,IF(AND(JO49=1,JO48=2),SUM('Premissas Investimento'!KG12)*$E$28,IF(AND(JO49=1,JP48=2),SUM('Premissas Investimento'!KG12:KH12)*$E$28,IF(AND(JO49=1,JQ48=2),SUM('Premissas Investimento'!KG12:KI12)*$E$28,IF(AND(JO49=1,SUM(JO48:JQ49)=1),SUM('Premissas Investimento'!KG12:KI12)*$E$28,0)))))</f>
        <v>0</v>
      </c>
      <c r="JP53" s="483">
        <f>IF(JP48=1,SUM('Premissas Investimento'!$AS$12:KJ12)*$E$28,IF(AND(JP49=1,JP48=2),SUM('Premissas Investimento'!KH12)*$E$28,IF(AND(JP49=1,JQ48=2),SUM('Premissas Investimento'!KH12:KI12)*$E$28,IF(AND(JP49=1,JR48=2),SUM('Premissas Investimento'!KH12:KJ12)*$E$28,IF(AND(JP49=1,SUM(JP48:JR49)=1),SUM('Premissas Investimento'!KH12:KJ12)*$E$28,0)))))</f>
        <v>0</v>
      </c>
      <c r="JQ53" s="483">
        <f>IF(JQ48=1,SUM('Premissas Investimento'!$AS$12:KK12)*$E$28,IF(AND(JQ49=1,JQ48=2),SUM('Premissas Investimento'!KI12)*$E$28,IF(AND(JQ49=1,JR48=2),SUM('Premissas Investimento'!KI12:KJ12)*$E$28,IF(AND(JQ49=1,JT48=2),SUM('Premissas Investimento'!KI12:KK12)*$E$28,IF(AND(JQ49=1,SUM(JQ48:JT49)=1),SUM('Premissas Investimento'!KI12:KK12)*$E$28,0)))))</f>
        <v>0</v>
      </c>
      <c r="JR53" s="483">
        <f>IF(JR48=1,SUM('Premissas Investimento'!$AS$12:KL12)*$E$28,IF(AND(JR49=1,JR48=2),SUM('Premissas Investimento'!KJ12)*$E$28,IF(AND(JR49=1,JT48=2),SUM('Premissas Investimento'!KJ12:KK12)*$E$28,IF(AND(JR49=1,JU48=2),SUM('Premissas Investimento'!KJ12:KL12)*$E$28,IF(AND(JR49=1,SUM(JR48:JU49)=1),SUM('Premissas Investimento'!KJ12:KL12)*$E$28,0)))))</f>
        <v>0</v>
      </c>
      <c r="JS53" s="483">
        <f>SUM(JG53:JR53)</f>
        <v>0</v>
      </c>
      <c r="JT53" s="483">
        <f>IF(JT48=1,SUM('Premissas Investimento'!$AS$12:KM12)*$E$28,IF(AND(JT49=1,JT48=2),SUM('Premissas Investimento'!KK12)*$E$28,IF(AND(JT49=1,JU48=2),SUM('Premissas Investimento'!KK12:KL12)*$E$28,IF(AND(JT49=1,JV48=2),SUM('Premissas Investimento'!KK12:KM12)*$E$28,IF(AND(JT49=1,SUM(JT48:JV49)=1),SUM('Premissas Investimento'!KK12:KM12)*$E$28,0)))))</f>
        <v>0</v>
      </c>
      <c r="JU53" s="483">
        <f>IF(JU48=1,SUM('Premissas Investimento'!$AS$12:KN12)*$E$28,IF(AND(JU49=1,JU48=2),SUM('Premissas Investimento'!KL12)*$E$28,IF(AND(JU49=1,JV48=2),SUM('Premissas Investimento'!KL12:KM12)*$E$28,IF(AND(JU49=1,JW48=2),SUM('Premissas Investimento'!KL12:KN12)*$E$28,IF(AND(JU49=1,SUM(JU48:JW49)=1),SUM('Premissas Investimento'!KL12:KN12)*$E$28,0)))))</f>
        <v>0</v>
      </c>
      <c r="JV53" s="483">
        <f>IF(JV48=1,SUM('Premissas Investimento'!$AS$12:KO12)*$E$28,IF(AND(JV49=1,JV48=2),SUM('Premissas Investimento'!KM12)*$E$28,IF(AND(JV49=1,JW48=2),SUM('Premissas Investimento'!KM12:KN12)*$E$28,IF(AND(JV49=1,JX48=2),SUM('Premissas Investimento'!KM12:KO12)*$E$28,IF(AND(JV49=1,SUM(JV48:JX49)=1),SUM('Premissas Investimento'!KM12:KO12)*$E$28,0)))))</f>
        <v>0</v>
      </c>
      <c r="JW53" s="483">
        <f>IF(JW48=1,SUM('Premissas Investimento'!$AS$12:KP12)*$E$28,IF(AND(JW49=1,JW48=2),SUM('Premissas Investimento'!KN12)*$E$28,IF(AND(JW49=1,JX48=2),SUM('Premissas Investimento'!KN12:KO12)*$E$28,IF(AND(JW49=1,JY48=2),SUM('Premissas Investimento'!KN12:KP12)*$E$28,IF(AND(JW49=1,SUM(JW48:JY49)=1),SUM('Premissas Investimento'!KN12:KP12)*$E$28,0)))))</f>
        <v>0</v>
      </c>
      <c r="JX53" s="483">
        <f>IF(JX48=1,SUM('Premissas Investimento'!$AS$12:KQ12)*$E$28,IF(AND(JX49=1,JX48=2),SUM('Premissas Investimento'!KO12)*$E$28,IF(AND(JX49=1,JY48=2),SUM('Premissas Investimento'!KO12:KP12)*$E$28,IF(AND(JX49=1,JZ48=2),SUM('Premissas Investimento'!KO12:KQ12)*$E$28,IF(AND(JX49=1,SUM(JX48:JZ49)=1),SUM('Premissas Investimento'!KO12:KQ12)*$E$28,0)))))</f>
        <v>0</v>
      </c>
      <c r="JY53" s="483">
        <f>IF(JY48=1,SUM('Premissas Investimento'!$AS$12:KR12)*$E$28,IF(AND(JY49=1,JY48=2),SUM('Premissas Investimento'!KP12)*$E$28,IF(AND(JY49=1,JZ48=2),SUM('Premissas Investimento'!KP12:KQ12)*$E$28,IF(AND(JY49=1,KA48=2),SUM('Premissas Investimento'!KP12:KR12)*$E$28,IF(AND(JY49=1,SUM(JY48:KA49)=1),SUM('Premissas Investimento'!KP12:KR12)*$E$28,0)))))</f>
        <v>0</v>
      </c>
      <c r="JZ53" s="483">
        <f>IF(JZ48=1,SUM('Premissas Investimento'!$AS$12:KS12)*$E$28,IF(AND(JZ49=1,JZ48=2),SUM('Premissas Investimento'!KQ12)*$E$28,IF(AND(JZ49=1,KA48=2),SUM('Premissas Investimento'!KQ12:KR12)*$E$28,IF(AND(JZ49=1,KB48=2),SUM('Premissas Investimento'!KQ12:KS12)*$E$28,IF(AND(JZ49=1,SUM(JZ48:KB49)=1),SUM('Premissas Investimento'!KQ12:KS12)*$E$28,0)))))</f>
        <v>0</v>
      </c>
      <c r="KA53" s="483">
        <f>IF(KA48=1,SUM('Premissas Investimento'!$AS$12:KT12)*$E$28,IF(AND(KA49=1,KA48=2),SUM('Premissas Investimento'!KR12)*$E$28,IF(AND(KA49=1,KB48=2),SUM('Premissas Investimento'!KR12:KS12)*$E$28,IF(AND(KA49=1,KC48=2),SUM('Premissas Investimento'!KR12:KT12)*$E$28,IF(AND(KA49=1,SUM(KA48:KC49)=1),SUM('Premissas Investimento'!KR12:KT12)*$E$28,0)))))</f>
        <v>0</v>
      </c>
      <c r="KB53" s="483">
        <f>IF(KB48=1,SUM('Premissas Investimento'!$AS$12:KU12)*$E$28,IF(AND(KB49=1,KB48=2),SUM('Premissas Investimento'!KS12)*$E$28,IF(AND(KB49=1,KC48=2),SUM('Premissas Investimento'!KS12:KT12)*$E$28,IF(AND(KB49=1,KD48=2),SUM('Premissas Investimento'!KS12:KU12)*$E$28,IF(AND(KB49=1,SUM(KB48:KD49)=1),SUM('Premissas Investimento'!KS12:KU12)*$E$28,0)))))</f>
        <v>0</v>
      </c>
      <c r="KC53" s="483">
        <f>IF(KC48=1,SUM('Premissas Investimento'!$AS$12:KV12)*$E$28,IF(AND(KC49=1,KC48=2),SUM('Premissas Investimento'!KT12)*$E$28,IF(AND(KC49=1,KD48=2),SUM('Premissas Investimento'!KT12:KU12)*$E$28,IF(AND(KC49=1,KE48=2),SUM('Premissas Investimento'!KT12:KV12)*$E$28,IF(AND(KC49=1,SUM(KC48:KE49)=1),SUM('Premissas Investimento'!KT12:KV12)*$E$28,0)))))</f>
        <v>0</v>
      </c>
      <c r="KD53" s="483">
        <f>IF(KD48=1,SUM('Premissas Investimento'!$AS$12:KW12)*$E$28,IF(AND(KD49=1,KD48=2),SUM('Premissas Investimento'!KU12)*$E$28,IF(AND(KD49=1,KE48=2),SUM('Premissas Investimento'!KU12:KV12)*$E$28,IF(AND(KD49=1,KG48=2),SUM('Premissas Investimento'!KU12:KW12)*$E$28,IF(AND(KD49=1,SUM(KD48:KG49)=1),SUM('Premissas Investimento'!KU12:KW12)*$E$28,0)))))</f>
        <v>0</v>
      </c>
      <c r="KE53" s="483">
        <f>IF(KE48=1,SUM('Premissas Investimento'!$AS$12:KX12)*$E$28,IF(AND(KE49=1,KE48=2),SUM('Premissas Investimento'!KV12)*$E$28,IF(AND(KE49=1,KG48=2),SUM('Premissas Investimento'!KV12:KW12)*$E$28,IF(AND(KE49=1,KH48=2),SUM('Premissas Investimento'!KV12:KX12)*$E$28,IF(AND(KE49=1,SUM(KE48:KH49)=1),SUM('Premissas Investimento'!KV12:KX12)*$E$28,0)))))</f>
        <v>0</v>
      </c>
      <c r="KF53" s="483">
        <f>SUM(JT53:KE53)</f>
        <v>0</v>
      </c>
      <c r="KG53" s="483">
        <f>IF(KG48=1,SUM('Premissas Investimento'!$AS$12:KY12)*$E$28,IF(AND(KG49=1,KG48=2),SUM('Premissas Investimento'!KW12)*$E$28,IF(AND(KG49=1,KH48=2),SUM('Premissas Investimento'!KW12:KX12)*$E$28,IF(AND(KG49=1,KI48=2),SUM('Premissas Investimento'!KW12:KY12)*$E$28,IF(AND(KG49=1,SUM(KG48:KI49)=1),SUM('Premissas Investimento'!KW12:KY12)*$E$28,0)))))</f>
        <v>0</v>
      </c>
      <c r="KH53" s="483">
        <f>IF(KH48=1,SUM('Premissas Investimento'!$AS$12:KZ12)*$E$28,IF(AND(KH49=1,KH48=2),SUM('Premissas Investimento'!KX12)*$E$28,IF(AND(KH49=1,KI48=2),SUM('Premissas Investimento'!KX12:KY12)*$E$28,IF(AND(KH49=1,KJ48=2),SUM('Premissas Investimento'!KX12:KZ12)*$E$28,IF(AND(KH49=1,SUM(KH48:KJ49)=1),SUM('Premissas Investimento'!KX12:KZ12)*$E$28,0)))))</f>
        <v>0</v>
      </c>
      <c r="KI53" s="483">
        <f>IF(KI48=1,SUM('Premissas Investimento'!$AS$12:LA12)*$E$28,IF(AND(KI49=1,KI48=2),SUM('Premissas Investimento'!KY12)*$E$28,IF(AND(KI49=1,KJ48=2),SUM('Premissas Investimento'!KY12:KZ12)*$E$28,IF(AND(KI49=1,KK48=2),SUM('Premissas Investimento'!KY12:LA12)*$E$28,IF(AND(KI49=1,SUM(KI48:KK49)=1),SUM('Premissas Investimento'!KY12:LA12)*$E$28,0)))))</f>
        <v>0</v>
      </c>
      <c r="KJ53" s="483">
        <f>IF(KJ48=1,SUM('Premissas Investimento'!$AS$12:LB12)*$E$28,IF(AND(KJ49=1,KJ48=2),SUM('Premissas Investimento'!KZ12)*$E$28,IF(AND(KJ49=1,KK48=2),SUM('Premissas Investimento'!KZ12:LA12)*$E$28,IF(AND(KJ49=1,KL48=2),SUM('Premissas Investimento'!KZ12:LB12)*$E$28,IF(AND(KJ49=1,SUM(KJ48:KL49)=1),SUM('Premissas Investimento'!KZ12:LB12)*$E$28,0)))))</f>
        <v>0</v>
      </c>
      <c r="KK53" s="483">
        <f>IF(KK48=1,SUM('Premissas Investimento'!$AS$12:LC12)*$E$28,IF(AND(KK49=1,KK48=2),SUM('Premissas Investimento'!LA12)*$E$28,IF(AND(KK49=1,KL48=2),SUM('Premissas Investimento'!LA12:LB12)*$E$28,IF(AND(KK49=1,KM48=2),SUM('Premissas Investimento'!LA12:LC12)*$E$28,IF(AND(KK49=1,SUM(KK48:KM49)=1),SUM('Premissas Investimento'!LA12:LC12)*$E$28,0)))))</f>
        <v>0</v>
      </c>
      <c r="KL53" s="483">
        <f>IF(KL48=1,SUM('Premissas Investimento'!$AS$12:LD12)*$E$28,IF(AND(KL49=1,KL48=2),SUM('Premissas Investimento'!LB12)*$E$28,IF(AND(KL49=1,KM48=2),SUM('Premissas Investimento'!LB12:LC12)*$E$28,IF(AND(KL49=1,KN48=2),SUM('Premissas Investimento'!LB12:LD12)*$E$28,IF(AND(KL49=1,SUM(KL48:KN49)=1),SUM('Premissas Investimento'!LB12:LD12)*$E$28,0)))))</f>
        <v>0</v>
      </c>
      <c r="KM53" s="483">
        <f>IF(KM48=1,SUM('Premissas Investimento'!$AS$12:LE12)*$E$28,IF(AND(KM49=1,KM48=2),SUM('Premissas Investimento'!LC12)*$E$28,IF(AND(KM49=1,KN48=2),SUM('Premissas Investimento'!LC12:LD12)*$E$28,IF(AND(KM49=1,KO48=2),SUM('Premissas Investimento'!LC12:LE12)*$E$28,IF(AND(KM49=1,SUM(KM48:KO49)=1),SUM('Premissas Investimento'!LC12:LE12)*$E$28,0)))))</f>
        <v>0</v>
      </c>
      <c r="KN53" s="483">
        <f>IF(KN48=1,SUM('Premissas Investimento'!$AS$12:LF12)*$E$28,IF(AND(KN49=1,KN48=2),SUM('Premissas Investimento'!LD12)*$E$28,IF(AND(KN49=1,KO48=2),SUM('Premissas Investimento'!LD12:LE12)*$E$28,IF(AND(KN49=1,KP48=2),SUM('Premissas Investimento'!LD12:LF12)*$E$28,IF(AND(KN49=1,SUM(KN48:KP49)=1),SUM('Premissas Investimento'!LD12:LF12)*$E$28,0)))))</f>
        <v>0</v>
      </c>
      <c r="KO53" s="483">
        <f>IF(KO48=1,SUM('Premissas Investimento'!$AS$12:LG12)*$E$28,IF(AND(KO49=1,KO48=2),SUM('Premissas Investimento'!LE12)*$E$28,IF(AND(KO49=1,KP48=2),SUM('Premissas Investimento'!LE12:LF12)*$E$28,IF(AND(KO49=1,KQ48=2),SUM('Premissas Investimento'!LE12:LG12)*$E$28,IF(AND(KO49=1,SUM(KO48:KQ49)=1),SUM('Premissas Investimento'!LE12:LG12)*$E$28,0)))))</f>
        <v>0</v>
      </c>
      <c r="KP53" s="483">
        <f>IF(KP48=1,SUM('Premissas Investimento'!$AS$12:LH12)*$E$28,IF(AND(KP49=1,KP48=2),SUM('Premissas Investimento'!LF12)*$E$28,IF(AND(KP49=1,KQ48=2),SUM('Premissas Investimento'!LF12:LG12)*$E$28,IF(AND(KP49=1,KR48=2),SUM('Premissas Investimento'!LF12:LH12)*$E$28,IF(AND(KP49=1,SUM(KP48:KR49)=1),SUM('Premissas Investimento'!LF12:LH12)*$E$28,0)))))</f>
        <v>0</v>
      </c>
      <c r="KQ53" s="483">
        <f>IF(KQ48=1,SUM('Premissas Investimento'!$AS$12:LI12)*$E$28,IF(AND(KQ49=1,KQ48=2),SUM('Premissas Investimento'!LG12)*$E$28,IF(AND(KQ49=1,KR48=2),SUM('Premissas Investimento'!LG12:LH12)*$E$28,IF(AND(KQ49=1,KT48=2),SUM('Premissas Investimento'!LG12:LI12)*$E$28,IF(AND(KQ49=1,SUM(KQ48:KT49)=1),SUM('Premissas Investimento'!LG12:LI12)*$E$28,0)))))</f>
        <v>0</v>
      </c>
      <c r="KR53" s="483">
        <f>IF(KR48=1,SUM('Premissas Investimento'!$AS$12:LJ12)*$E$28,IF(AND(KR49=1,KR48=2),SUM('Premissas Investimento'!LH12)*$E$28,IF(AND(KR49=1,KT48=2),SUM('Premissas Investimento'!LH12:LI12)*$E$28,IF(AND(KR49=1,KU48=2),SUM('Premissas Investimento'!LH12:LJ12)*$E$28,IF(AND(KR49=1,SUM(KR48:KU49)=1),SUM('Premissas Investimento'!LH12:LJ12)*$E$28,0)))))</f>
        <v>0</v>
      </c>
      <c r="KS53" s="483">
        <f>SUM(KG53:KR53)</f>
        <v>0</v>
      </c>
      <c r="KT53" s="483">
        <f>IF(KT48=1,SUM('Premissas Investimento'!$AS$12:LK12)*$E$28,IF(AND(KT49=1,KT48=2),SUM('Premissas Investimento'!LI12)*$E$28,IF(AND(KT49=1,KU48=2),SUM('Premissas Investimento'!LI12:LJ12)*$E$28,IF(AND(KT49=1,KV48=2),SUM('Premissas Investimento'!LI12:LK12)*$E$28,IF(AND(KT49=1,SUM(KT48:KV49)=1),SUM('Premissas Investimento'!LI12:LK12)*$E$28,0)))))</f>
        <v>0</v>
      </c>
      <c r="KU53" s="483">
        <f>IF(KU48=1,SUM('Premissas Investimento'!$AS$12:LL12)*$E$28,IF(AND(KU49=1,KU48=2),SUM('Premissas Investimento'!LJ12)*$E$28,IF(AND(KU49=1,KV48=2),SUM('Premissas Investimento'!LJ12:LK12)*$E$28,IF(AND(KU49=1,KW48=2),SUM('Premissas Investimento'!LJ12:LL12)*$E$28,IF(AND(KU49=1,SUM(KU48:KW49)=1),SUM('Premissas Investimento'!LJ12:LL12)*$E$28,0)))))</f>
        <v>0</v>
      </c>
      <c r="KV53" s="483">
        <f>IF(KV48=1,SUM('Premissas Investimento'!$AS$12:LM12)*$E$28,IF(AND(KV49=1,KV48=2),SUM('Premissas Investimento'!LK12)*$E$28,IF(AND(KV49=1,KW48=2),SUM('Premissas Investimento'!LK12:LL12)*$E$28,IF(AND(KV49=1,KX48=2),SUM('Premissas Investimento'!LK12:LM12)*$E$28,IF(AND(KV49=1,SUM(KV48:KX49)=1),SUM('Premissas Investimento'!LK12:LM12)*$E$28,0)))))</f>
        <v>0</v>
      </c>
      <c r="KW53" s="483">
        <f>IF(KW48=1,SUM('Premissas Investimento'!$AS$12:LN12)*$E$28,IF(AND(KW49=1,KW48=2),SUM('Premissas Investimento'!LL12)*$E$28,IF(AND(KW49=1,KX48=2),SUM('Premissas Investimento'!LL12:LM12)*$E$28,IF(AND(KW49=1,KY48=2),SUM('Premissas Investimento'!LL12:LN12)*$E$28,IF(AND(KW49=1,SUM(KW48:KY49)=1),SUM('Premissas Investimento'!LL12:LN12)*$E$28,0)))))</f>
        <v>0</v>
      </c>
      <c r="KX53" s="483">
        <f>IF(KX48=1,SUM('Premissas Investimento'!$AS$12:LO12)*$E$28,IF(AND(KX49=1,KX48=2),SUM('Premissas Investimento'!LM12)*$E$28,IF(AND(KX49=1,KY48=2),SUM('Premissas Investimento'!LM12:LN12)*$E$28,IF(AND(KX49=1,KZ48=2),SUM('Premissas Investimento'!LM12:LO12)*$E$28,IF(AND(KX49=1,SUM(KX48:KZ49)=1),SUM('Premissas Investimento'!LM12:LO12)*$E$28,0)))))</f>
        <v>0</v>
      </c>
      <c r="KY53" s="483">
        <f>IF(KY48=1,SUM('Premissas Investimento'!$AS$12:LP12)*$E$28,IF(AND(KY49=1,KY48=2),SUM('Premissas Investimento'!LN12)*$E$28,IF(AND(KY49=1,KZ48=2),SUM('Premissas Investimento'!LN12:LO12)*$E$28,IF(AND(KY49=1,LA48=2),SUM('Premissas Investimento'!LN12:LP12)*$E$28,IF(AND(KY49=1,SUM(KY48:LA49)=1),SUM('Premissas Investimento'!LN12:LP12)*$E$28,0)))))</f>
        <v>0</v>
      </c>
      <c r="KZ53" s="483">
        <f>IF(KZ48=1,SUM('Premissas Investimento'!$AS$12:LQ12)*$E$28,IF(AND(KZ49=1,KZ48=2),SUM('Premissas Investimento'!LO12)*$E$28,IF(AND(KZ49=1,LA48=2),SUM('Premissas Investimento'!LO12:LP12)*$E$28,IF(AND(KZ49=1,LB48=2),SUM('Premissas Investimento'!LO12:LQ12)*$E$28,IF(AND(KZ49=1,SUM(KZ48:LB49)=1),SUM('Premissas Investimento'!LO12:LQ12)*$E$28,0)))))</f>
        <v>0</v>
      </c>
      <c r="LA53" s="483">
        <f>IF(LA48=1,SUM('Premissas Investimento'!$AS$12:LR12)*$E$28,IF(AND(LA49=1,LA48=2),SUM('Premissas Investimento'!LP12)*$E$28,IF(AND(LA49=1,LB48=2),SUM('Premissas Investimento'!LP12:LQ12)*$E$28,IF(AND(LA49=1,LC48=2),SUM('Premissas Investimento'!LP12:LR12)*$E$28,IF(AND(LA49=1,SUM(LA48:LC49)=1),SUM('Premissas Investimento'!LP12:LR12)*$E$28,0)))))</f>
        <v>0</v>
      </c>
      <c r="LB53" s="483">
        <f>IF(LB48=1,SUM('Premissas Investimento'!$AS$12:LS12)*$E$28,IF(AND(LB49=1,LB48=2),SUM('Premissas Investimento'!LQ12)*$E$28,IF(AND(LB49=1,LC48=2),SUM('Premissas Investimento'!LQ12:LR12)*$E$28,IF(AND(LB49=1,LD48=2),SUM('Premissas Investimento'!LQ12:LS12)*$E$28,IF(AND(LB49=1,SUM(LB48:LD49)=1),SUM('Premissas Investimento'!LQ12:LS12)*$E$28,0)))))</f>
        <v>0</v>
      </c>
      <c r="LC53" s="483">
        <f>IF(LC48=1,SUM('Premissas Investimento'!$AS$12:LT12)*$E$28,IF(AND(LC49=1,LC48=2),SUM('Premissas Investimento'!LR12)*$E$28,IF(AND(LC49=1,LD48=2),SUM('Premissas Investimento'!LR12:LS12)*$E$28,IF(AND(LC49=1,LE48=2),SUM('Premissas Investimento'!LR12:LT12)*$E$28,IF(AND(LC49=1,SUM(LC48:LE49)=1),SUM('Premissas Investimento'!LR12:LT12)*$E$28,0)))))</f>
        <v>0</v>
      </c>
      <c r="LD53" s="483">
        <f>IF(LD48=1,SUM('Premissas Investimento'!$AS$12:LU12)*$E$28,IF(AND(LD49=1,LD48=2),SUM('Premissas Investimento'!LS12)*$E$28,IF(AND(LD49=1,LE48=2),SUM('Premissas Investimento'!LS12:LT12)*$E$28,IF(AND(LD49=1,LG48=2),SUM('Premissas Investimento'!LS12:LU12)*$E$28,IF(AND(LD49=1,SUM(LD48:LG49)=1),SUM('Premissas Investimento'!LS12:LU12)*$E$28,0)))))</f>
        <v>0</v>
      </c>
      <c r="LE53" s="483">
        <f>IF(LE48=1,SUM('Premissas Investimento'!$AS$12:LV12)*$E$28,IF(AND(LE49=1,LE48=2),SUM('Premissas Investimento'!LT12)*$E$28,IF(AND(LE49=1,LG48=2),SUM('Premissas Investimento'!LT12:LU12)*$E$28,IF(AND(LE49=1,LH48=2),SUM('Premissas Investimento'!LT12:LV12)*$E$28,IF(AND(LE49=1,SUM(LE48:LH49)=1),SUM('Premissas Investimento'!LT12:LV12)*$E$28,0)))))</f>
        <v>0</v>
      </c>
      <c r="LF53" s="483">
        <f>SUM(KT53:LE53)</f>
        <v>0</v>
      </c>
      <c r="LG53" s="483">
        <f>IF(LG48=1,SUM('Premissas Investimento'!$AS$12:LW12)*$E$28,IF(AND(LG49=1,LG48=2),SUM('Premissas Investimento'!LU12)*$E$28,IF(AND(LG49=1,LH48=2),SUM('Premissas Investimento'!LU12:LV12)*$E$28,IF(AND(LG49=1,LI48=2),SUM('Premissas Investimento'!LU12:LW12)*$E$28,IF(AND(LG49=1,SUM(LG48:LI49)=1),SUM('Premissas Investimento'!LU12:LW12)*$E$28,0)))))</f>
        <v>0</v>
      </c>
      <c r="LH53" s="483">
        <f>IF(LH48=1,SUM('Premissas Investimento'!$AS$12:LX12)*$E$28,IF(AND(LH49=1,LH48=2),SUM('Premissas Investimento'!LV12)*$E$28,IF(AND(LH49=1,LI48=2),SUM('Premissas Investimento'!LV12:LW12)*$E$28,IF(AND(LH49=1,LJ48=2),SUM('Premissas Investimento'!LV12:LX12)*$E$28,IF(AND(LH49=1,SUM(LH48:LJ49)=1),SUM('Premissas Investimento'!LV12:LX12)*$E$28,0)))))</f>
        <v>0</v>
      </c>
      <c r="LI53" s="483">
        <f>IF(LI48=1,SUM('Premissas Investimento'!$AS$12:LY12)*$E$28,IF(AND(LI49=1,LI48=2),SUM('Premissas Investimento'!LW12)*$E$28,IF(AND(LI49=1,LJ48=2),SUM('Premissas Investimento'!LW12:LX12)*$E$28,IF(AND(LI49=1,LK48=2),SUM('Premissas Investimento'!LW12:LY12)*$E$28,IF(AND(LI49=1,SUM(LI48:LK49)=1),SUM('Premissas Investimento'!LW12:LY12)*$E$28,0)))))</f>
        <v>0</v>
      </c>
      <c r="LJ53" s="483">
        <f>IF(LJ48=1,SUM('Premissas Investimento'!$AS$12:LZ12)*$E$28,IF(AND(LJ49=1,LJ48=2),SUM('Premissas Investimento'!LX12)*$E$28,IF(AND(LJ49=1,LK48=2),SUM('Premissas Investimento'!LX12:LY12)*$E$28,IF(AND(LJ49=1,LL48=2),SUM('Premissas Investimento'!LX12:LZ12)*$E$28,IF(AND(LJ49=1,SUM(LJ48:LL49)=1),SUM('Premissas Investimento'!LX12:LZ12)*$E$28,0)))))</f>
        <v>0</v>
      </c>
      <c r="LK53" s="483">
        <f>IF(LK48=1,SUM('Premissas Investimento'!$AS$12:MA12)*$E$28,IF(AND(LK49=1,LK48=2),SUM('Premissas Investimento'!LY12)*$E$28,IF(AND(LK49=1,LL48=2),SUM('Premissas Investimento'!LY12:LZ12)*$E$28,IF(AND(LK49=1,LM48=2),SUM('Premissas Investimento'!LY12:MA12)*$E$28,IF(AND(LK49=1,SUM(LK48:LM49)=1),SUM('Premissas Investimento'!LY12:MA12)*$E$28,0)))))</f>
        <v>0</v>
      </c>
      <c r="LL53" s="483">
        <f>IF(LL48=1,SUM('Premissas Investimento'!$AS$12:MB12)*$E$28,IF(AND(LL49=1,LL48=2),SUM('Premissas Investimento'!LZ12)*$E$28,IF(AND(LL49=1,LM48=2),SUM('Premissas Investimento'!LZ12:MA12)*$E$28,IF(AND(LL49=1,LN48=2),SUM('Premissas Investimento'!LZ12:MB12)*$E$28,IF(AND(LL49=1,SUM(LL48:LN49)=1),SUM('Premissas Investimento'!LZ12:MB12)*$E$28,0)))))</f>
        <v>0</v>
      </c>
      <c r="LM53" s="483">
        <f>IF(LM48=1,SUM('Premissas Investimento'!$AS$12:MC12)*$E$28,IF(AND(LM49=1,LM48=2),SUM('Premissas Investimento'!MA12)*$E$28,IF(AND(LM49=1,LN48=2),SUM('Premissas Investimento'!MA12:MB12)*$E$28,IF(AND(LM49=1,LO48=2),SUM('Premissas Investimento'!MA12:MC12)*$E$28,IF(AND(LM49=1,SUM(LM48:LO49)=1),SUM('Premissas Investimento'!MA12:MC12)*$E$28,0)))))</f>
        <v>0</v>
      </c>
      <c r="LN53" s="483">
        <f>IF(LN48=1,SUM('Premissas Investimento'!$AS$12:MD12)*$E$28,IF(AND(LN49=1,LN48=2),SUM('Premissas Investimento'!MB12)*$E$28,IF(AND(LN49=1,LO48=2),SUM('Premissas Investimento'!MB12:MC12)*$E$28,IF(AND(LN49=1,LP48=2),SUM('Premissas Investimento'!MB12:MD12)*$E$28,IF(AND(LN49=1,SUM(LN48:LP49)=1),SUM('Premissas Investimento'!MB12:MD12)*$E$28,0)))))</f>
        <v>0</v>
      </c>
      <c r="LO53" s="483">
        <f>IF(LO48=1,SUM('Premissas Investimento'!$AS$12:ME12)*$E$28,IF(AND(LO49=1,LO48=2),SUM('Premissas Investimento'!MC12)*$E$28,IF(AND(LO49=1,LP48=2),SUM('Premissas Investimento'!MC12:MD12)*$E$28,IF(AND(LO49=1,LQ48=2),SUM('Premissas Investimento'!MC12:ME12)*$E$28,IF(AND(LO49=1,SUM(LO48:LQ49)=1),SUM('Premissas Investimento'!MC12:ME12)*$E$28,0)))))</f>
        <v>0</v>
      </c>
      <c r="LP53" s="483">
        <f>IF(LP48=1,SUM('Premissas Investimento'!$AS$12:MF12)*$E$28,IF(AND(LP49=1,LP48=2),SUM('Premissas Investimento'!MD12)*$E$28,IF(AND(LP49=1,LQ48=2),SUM('Premissas Investimento'!MD12:ME12)*$E$28,IF(AND(LP49=1,LR48=2),SUM('Premissas Investimento'!MD12:MF12)*$E$28,IF(AND(LP49=1,SUM(LP48:LR49)=1),SUM('Premissas Investimento'!MD12:MF12)*$E$28,0)))))</f>
        <v>0</v>
      </c>
      <c r="LQ53" s="483">
        <f>IF(LQ48=1,SUM('Premissas Investimento'!$AS$12:MG12)*$E$28,IF(AND(LQ49=1,LQ48=2),SUM('Premissas Investimento'!ME12)*$E$28,IF(AND(LQ49=1,LR48=2),SUM('Premissas Investimento'!ME12:MF12)*$E$28,IF(AND(LQ49=1,LT48=2),SUM('Premissas Investimento'!ME12:MG12)*$E$28,IF(AND(LQ49=1,SUM(LQ48:LT49)=1),SUM('Premissas Investimento'!ME12:MG12)*$E$28,0)))))</f>
        <v>0</v>
      </c>
      <c r="LR53" s="483">
        <f>IF(LR48=1,SUM('Premissas Investimento'!$AS$12:MH12)*$E$28,IF(AND(LR49=1,LR48=2),SUM('Premissas Investimento'!MF12)*$E$28,IF(AND(LR49=1,LT48=2),SUM('Premissas Investimento'!MF12:MG12)*$E$28,IF(AND(LR49=1,LU48=2),SUM('Premissas Investimento'!MF12:MH12)*$E$28,IF(AND(LR49=1,SUM(LR48:LU49)=1),SUM('Premissas Investimento'!MF12:MH12)*$E$28,0)))))</f>
        <v>0</v>
      </c>
      <c r="LS53" s="483">
        <f>SUM(LG53:LR53)</f>
        <v>0</v>
      </c>
      <c r="LT53" s="483">
        <f>IF(LT48=1,SUM('Premissas Investimento'!$AS$12:MI12)*$E$28,IF(AND(LT49=1,LT48=2),SUM('Premissas Investimento'!MG12)*$E$28,IF(AND(LT49=1,LU48=2),SUM('Premissas Investimento'!MG12:MH12)*$E$28,IF(AND(LT49=1,LV48=2),SUM('Premissas Investimento'!MG12:MI12)*$E$28,IF(AND(LT49=1,SUM(LT48:LV49)=1),SUM('Premissas Investimento'!MG12:MI12)*$E$28,0)))))</f>
        <v>0</v>
      </c>
      <c r="LU53" s="483">
        <f>IF(LU48=1,SUM('Premissas Investimento'!$AS$12:MJ12)*$E$28,IF(AND(LU49=1,LU48=2),SUM('Premissas Investimento'!MH12)*$E$28,IF(AND(LU49=1,LV48=2),SUM('Premissas Investimento'!MH12:MI12)*$E$28,IF(AND(LU49=1,LW48=2),SUM('Premissas Investimento'!MH12:MJ12)*$E$28,IF(AND(LU49=1,SUM(LU48:LW49)=1),SUM('Premissas Investimento'!MH12:MJ12)*$E$28,0)))))</f>
        <v>0</v>
      </c>
      <c r="LV53" s="483">
        <f>IF(LV48=1,SUM('Premissas Investimento'!$AS$12:MK12)*$E$28,IF(AND(LV49=1,LV48=2),SUM('Premissas Investimento'!MI12)*$E$28,IF(AND(LV49=1,LW48=2),SUM('Premissas Investimento'!MI12:MJ12)*$E$28,IF(AND(LV49=1,LX48=2),SUM('Premissas Investimento'!MI12:MK12)*$E$28,IF(AND(LV49=1,SUM(LV48:LX49)=1),SUM('Premissas Investimento'!MI12:MK12)*$E$28,0)))))</f>
        <v>0</v>
      </c>
      <c r="LW53" s="483">
        <f>IF(LW48=1,SUM('Premissas Investimento'!$AS$12:ML12)*$E$28,IF(AND(LW49=1,LW48=2),SUM('Premissas Investimento'!MJ12)*$E$28,IF(AND(LW49=1,LX48=2),SUM('Premissas Investimento'!MJ12:MK12)*$E$28,IF(AND(LW49=1,LY48=2),SUM('Premissas Investimento'!MJ12:ML12)*$E$28,IF(AND(LW49=1,SUM(LW48:LY49)=1),SUM('Premissas Investimento'!MJ12:ML12)*$E$28,0)))))</f>
        <v>0</v>
      </c>
      <c r="LX53" s="483">
        <f>IF(LX48=1,SUM('Premissas Investimento'!$AS$12:MM12)*$E$28,IF(AND(LX49=1,LX48=2),SUM('Premissas Investimento'!MK12)*$E$28,IF(AND(LX49=1,LY48=2),SUM('Premissas Investimento'!MK12:ML12)*$E$28,IF(AND(LX49=1,LZ48=2),SUM('Premissas Investimento'!MK12:MM12)*$E$28,IF(AND(LX49=1,SUM(LX48:LZ49)=1),SUM('Premissas Investimento'!MK12:MM12)*$E$28,0)))))</f>
        <v>0</v>
      </c>
      <c r="LY53" s="483">
        <f>IF(LY48=1,SUM('Premissas Investimento'!$AS$12:MN12)*$E$28,IF(AND(LY49=1,LY48=2),SUM('Premissas Investimento'!ML12)*$E$28,IF(AND(LY49=1,LZ48=2),SUM('Premissas Investimento'!ML12:MM12)*$E$28,IF(AND(LY49=1,MA48=2),SUM('Premissas Investimento'!ML12:MN12)*$E$28,IF(AND(LY49=1,SUM(LY48:MA49)=1),SUM('Premissas Investimento'!ML12:MN12)*$E$28,0)))))</f>
        <v>0</v>
      </c>
      <c r="LZ53" s="483">
        <f>IF(LZ48=1,SUM('Premissas Investimento'!$AS$12:MO12)*$E$28,IF(AND(LZ49=1,LZ48=2),SUM('Premissas Investimento'!MM12)*$E$28,IF(AND(LZ49=1,MA48=2),SUM('Premissas Investimento'!MM12:MN12)*$E$28,IF(AND(LZ49=1,MB48=2),SUM('Premissas Investimento'!MM12:MO12)*$E$28,IF(AND(LZ49=1,SUM(LZ48:MB49)=1),SUM('Premissas Investimento'!MM12:MO12)*$E$28,0)))))</f>
        <v>0</v>
      </c>
      <c r="MA53" s="483">
        <f>IF(MA48=1,SUM('Premissas Investimento'!$AS$12:MP12)*$E$28,IF(AND(MA49=1,MA48=2),SUM('Premissas Investimento'!MN12)*$E$28,IF(AND(MA49=1,MB48=2),SUM('Premissas Investimento'!MN12:MO12)*$E$28,IF(AND(MA49=1,MC48=2),SUM('Premissas Investimento'!MN12:MP12)*$E$28,IF(AND(MA49=1,SUM(MA48:MC49)=1),SUM('Premissas Investimento'!MN12:MP12)*$E$28,0)))))</f>
        <v>0</v>
      </c>
      <c r="MB53" s="483">
        <f>IF(MB48=1,SUM('Premissas Investimento'!$AS$12:MQ12)*$E$28,IF(AND(MB49=1,MB48=2),SUM('Premissas Investimento'!MO12)*$E$28,IF(AND(MB49=1,MC48=2),SUM('Premissas Investimento'!MO12:MP12)*$E$28,IF(AND(MB49=1,MD48=2),SUM('Premissas Investimento'!MO12:MQ12)*$E$28,IF(AND(MB49=1,SUM(MB48:MD49)=1),SUM('Premissas Investimento'!MO12:MQ12)*$E$28,0)))))</f>
        <v>0</v>
      </c>
      <c r="MC53" s="483">
        <f>IF(MC48=1,SUM('Premissas Investimento'!$AS$12:MR12)*$E$28,IF(AND(MC49=1,MC48=2),SUM('Premissas Investimento'!MP12)*$E$28,IF(AND(MC49=1,MD48=2),SUM('Premissas Investimento'!MP12:MQ12)*$E$28,IF(AND(MC49=1,ME48=2),SUM('Premissas Investimento'!MP12:MR12)*$E$28,IF(AND(MC49=1,SUM(MC48:ME49)=1),SUM('Premissas Investimento'!MP12:MR12)*$E$28,0)))))</f>
        <v>0</v>
      </c>
      <c r="MD53" s="483">
        <f>IF(MD48=1,SUM('Premissas Investimento'!$AS$12:MS12)*$E$28,IF(AND(MD49=1,MD48=2),SUM('Premissas Investimento'!MQ12)*$E$28,IF(AND(MD49=1,ME48=2),SUM('Premissas Investimento'!MQ12:MR12)*$E$28,IF(AND(MD49=1,MG48=2),SUM('Premissas Investimento'!MQ12:MS12)*$E$28,IF(AND(MD49=1,SUM(MD48:MG49)=1),SUM('Premissas Investimento'!MQ12:MS12)*$E$28,0)))))</f>
        <v>0</v>
      </c>
      <c r="ME53" s="483">
        <f>IF(ME48=1,SUM('Premissas Investimento'!$AS$12:MT12)*$E$28,IF(AND(ME49=1,ME48=2),SUM('Premissas Investimento'!MR12)*$E$28,IF(AND(ME49=1,MG48=2),SUM('Premissas Investimento'!MR12:MS12)*$E$28,IF(AND(ME49=1,MH48=2),SUM('Premissas Investimento'!MR12:MT12)*$E$28,IF(AND(ME49=1,SUM(ME48:MH49)=1),SUM('Premissas Investimento'!MR12:MT12)*$E$28,0)))))</f>
        <v>0</v>
      </c>
      <c r="MF53" s="483">
        <f>SUM(LT53:ME53)</f>
        <v>0</v>
      </c>
      <c r="MG53" s="483">
        <f>IF(MG48=1,SUM('Premissas Investimento'!$AS$12:MU12)*$E$28,IF(AND(MG49=1,MG48=2),SUM('Premissas Investimento'!MS12)*$E$28,IF(AND(MG49=1,MH48=2),SUM('Premissas Investimento'!MS12:MT12)*$E$28,IF(AND(MG49=1,MI48=2),SUM('Premissas Investimento'!MS12:MU12)*$E$28,IF(AND(MG49=1,SUM(MG48:MI49)=1),SUM('Premissas Investimento'!MS12:MU12)*$E$28,0)))))</f>
        <v>0</v>
      </c>
      <c r="MH53" s="483">
        <f>IF(MH48=1,SUM('Premissas Investimento'!$AS$12:MV12)*$E$28,IF(AND(MH49=1,MH48=2),SUM('Premissas Investimento'!MT12)*$E$28,IF(AND(MH49=1,MI48=2),SUM('Premissas Investimento'!MT12:MU12)*$E$28,IF(AND(MH49=1,MJ48=2),SUM('Premissas Investimento'!MT12:MV12)*$E$28,IF(AND(MH49=1,SUM(MH48:MJ49)=1),SUM('Premissas Investimento'!MT12:MV12)*$E$28,0)))))</f>
        <v>0</v>
      </c>
      <c r="MI53" s="483">
        <f>IF(MI48=1,SUM('Premissas Investimento'!$AS$12:MW12)*$E$28,IF(AND(MI49=1,MI48=2),SUM('Premissas Investimento'!MU12)*$E$28,IF(AND(MI49=1,MJ48=2),SUM('Premissas Investimento'!MU12:MV12)*$E$28,IF(AND(MI49=1,MK48=2),SUM('Premissas Investimento'!MU12:MW12)*$E$28,IF(AND(MI49=1,SUM(MI48:MK49)=1),SUM('Premissas Investimento'!MU12:MW12)*$E$28,0)))))</f>
        <v>0</v>
      </c>
      <c r="MJ53" s="483">
        <f>IF(MJ48=1,SUM('Premissas Investimento'!$AS$12:MX12)*$E$28,IF(AND(MJ49=1,MJ48=2),SUM('Premissas Investimento'!MV12)*$E$28,IF(AND(MJ49=1,MK48=2),SUM('Premissas Investimento'!MV12:MW12)*$E$28,IF(AND(MJ49=1,ML48=2),SUM('Premissas Investimento'!MV12:MX12)*$E$28,IF(AND(MJ49=1,SUM(MJ48:ML49)=1),SUM('Premissas Investimento'!MV12:MX12)*$E$28,0)))))</f>
        <v>0</v>
      </c>
      <c r="MK53" s="483">
        <f>IF(MK48=1,SUM('Premissas Investimento'!$AS$12:MY12)*$E$28,IF(AND(MK49=1,MK48=2),SUM('Premissas Investimento'!MW12)*$E$28,IF(AND(MK49=1,ML48=2),SUM('Premissas Investimento'!MW12:MX12)*$E$28,IF(AND(MK49=1,MM48=2),SUM('Premissas Investimento'!MW12:MY12)*$E$28,IF(AND(MK49=1,SUM(MK48:MM49)=1),SUM('Premissas Investimento'!MW12:MY12)*$E$28,0)))))</f>
        <v>0</v>
      </c>
      <c r="ML53" s="483">
        <f>IF(ML48=1,SUM('Premissas Investimento'!$AS$12:MZ12)*$E$28,IF(AND(ML49=1,ML48=2),SUM('Premissas Investimento'!MX12)*$E$28,IF(AND(ML49=1,MM48=2),SUM('Premissas Investimento'!MX12:MY12)*$E$28,IF(AND(ML49=1,MN48=2),SUM('Premissas Investimento'!MX12:MZ12)*$E$28,IF(AND(ML49=1,SUM(ML48:MN49)=1),SUM('Premissas Investimento'!MX12:MZ12)*$E$28,0)))))</f>
        <v>0</v>
      </c>
      <c r="MM53" s="483">
        <f>IF(MM48=1,SUM('Premissas Investimento'!$AS$12:NA12)*$E$28,IF(AND(MM49=1,MM48=2),SUM('Premissas Investimento'!MY12)*$E$28,IF(AND(MM49=1,MN48=2),SUM('Premissas Investimento'!MY12:MZ12)*$E$28,IF(AND(MM49=1,MO48=2),SUM('Premissas Investimento'!MY12:NA12)*$E$28,IF(AND(MM49=1,SUM(MM48:MO49)=1),SUM('Premissas Investimento'!MY12:NA12)*$E$28,0)))))</f>
        <v>0</v>
      </c>
      <c r="MN53" s="483">
        <f>IF(MN48=1,SUM('Premissas Investimento'!$AS$12:NB12)*$E$28,IF(AND(MN49=1,MN48=2),SUM('Premissas Investimento'!MZ12)*$E$28,IF(AND(MN49=1,MO48=2),SUM('Premissas Investimento'!MZ12:NA12)*$E$28,IF(AND(MN49=1,MP48=2),SUM('Premissas Investimento'!MZ12:NB12)*$E$28,IF(AND(MN49=1,SUM(MN48:MP49)=1),SUM('Premissas Investimento'!MZ12:NB12)*$E$28,0)))))</f>
        <v>0</v>
      </c>
      <c r="MO53" s="483">
        <f>IF(MO48=1,SUM('Premissas Investimento'!$AS$12:NC12)*$E$28,IF(AND(MO49=1,MO48=2),SUM('Premissas Investimento'!NA12)*$E$28,IF(AND(MO49=1,MP48=2),SUM('Premissas Investimento'!NA12:NB12)*$E$28,IF(AND(MO49=1,MQ48=2),SUM('Premissas Investimento'!NA12:NC12)*$E$28,IF(AND(MO49=1,SUM(MO48:MQ49)=1),SUM('Premissas Investimento'!NA12:NC12)*$E$28,0)))))</f>
        <v>0</v>
      </c>
      <c r="MP53" s="483">
        <f>IF(MP48=1,SUM('Premissas Investimento'!$AS$12:ND12)*$E$28,IF(AND(MP49=1,MP48=2),SUM('Premissas Investimento'!NB12)*$E$28,IF(AND(MP49=1,MQ48=2),SUM('Premissas Investimento'!NB12:NC12)*$E$28,IF(AND(MP49=1,MR48=2),SUM('Premissas Investimento'!NB12:ND12)*$E$28,IF(AND(MP49=1,SUM(MP48:MR49)=1),SUM('Premissas Investimento'!NB12:ND12)*$E$28,0)))))</f>
        <v>0</v>
      </c>
      <c r="MQ53" s="483">
        <f>IF(MQ48=1,SUM('Premissas Investimento'!$AS$12:NE12)*$E$28,IF(AND(MQ49=1,MQ48=2),SUM('Premissas Investimento'!NC12)*$E$28,IF(AND(MQ49=1,MR48=2),SUM('Premissas Investimento'!NC12:ND12)*$E$28,IF(AND(MQ49=1,MT48=2),SUM('Premissas Investimento'!NC12:NE12)*$E$28,IF(AND(MQ49=1,SUM(MQ48:MT49)=1),SUM('Premissas Investimento'!NC12:NE12)*$E$28,0)))))</f>
        <v>0</v>
      </c>
      <c r="MR53" s="483">
        <f>IF(MR48=1,SUM('Premissas Investimento'!$AS$12:NF12)*$E$28,IF(AND(MR49=1,MR48=2),SUM('Premissas Investimento'!ND12)*$E$28,IF(AND(MR49=1,MT48=2),SUM('Premissas Investimento'!ND12:NE12)*$E$28,IF(AND(MR49=1,MU48=2),SUM('Premissas Investimento'!ND12:NF12)*$E$28,IF(AND(MR49=1,SUM(MR48:MU49)=1),SUM('Premissas Investimento'!ND12:NF12)*$E$28,0)))))</f>
        <v>0</v>
      </c>
      <c r="MS53" s="483">
        <f>SUM(MG53:MR53)</f>
        <v>0</v>
      </c>
      <c r="MT53" s="483">
        <f>IF(MT48=1,SUM('Premissas Investimento'!$AS$12:NG12)*$E$28,IF(AND(MT49=1,MT48=2),SUM('Premissas Investimento'!NE12)*$E$28,IF(AND(MT49=1,MU48=2),SUM('Premissas Investimento'!NE12:NF12)*$E$28,IF(AND(MT49=1,MV48=2),SUM('Premissas Investimento'!NE12:NG12)*$E$28,IF(AND(MT49=1,SUM(MT48:MV49)=1),SUM('Premissas Investimento'!NE12:NG12)*$E$28,0)))))</f>
        <v>0</v>
      </c>
      <c r="MU53" s="483">
        <f>IF(MU48=1,SUM('Premissas Investimento'!$AS$12:NH12)*$E$28,IF(AND(MU49=1,MU48=2),SUM('Premissas Investimento'!NF12)*$E$28,IF(AND(MU49=1,MV48=2),SUM('Premissas Investimento'!NF12:NG12)*$E$28,IF(AND(MU49=1,MW48=2),SUM('Premissas Investimento'!NF12:NH12)*$E$28,IF(AND(MU49=1,SUM(MU48:MW49)=1),SUM('Premissas Investimento'!NF12:NH12)*$E$28,0)))))</f>
        <v>0</v>
      </c>
      <c r="MV53" s="483">
        <f>IF(MV48=1,SUM('Premissas Investimento'!$AS$12:NI12)*$E$28,IF(AND(MV49=1,MV48=2),SUM('Premissas Investimento'!NG12)*$E$28,IF(AND(MV49=1,MW48=2),SUM('Premissas Investimento'!NG12:NH12)*$E$28,IF(AND(MV49=1,MX48=2),SUM('Premissas Investimento'!NG12:NI12)*$E$28,IF(AND(MV49=1,SUM(MV48:MX49)=1),SUM('Premissas Investimento'!NG12:NI12)*$E$28,0)))))</f>
        <v>0</v>
      </c>
      <c r="MW53" s="483">
        <f>IF(MW48=1,SUM('Premissas Investimento'!$AS$12:NJ12)*$E$28,IF(AND(MW49=1,MW48=2),SUM('Premissas Investimento'!NH12)*$E$28,IF(AND(MW49=1,MX48=2),SUM('Premissas Investimento'!NH12:NI12)*$E$28,IF(AND(MW49=1,MY48=2),SUM('Premissas Investimento'!NH12:NJ12)*$E$28,IF(AND(MW49=1,SUM(MW48:MY49)=1),SUM('Premissas Investimento'!NH12:NJ12)*$E$28,0)))))</f>
        <v>0</v>
      </c>
      <c r="MX53" s="483">
        <f>IF(MX48=1,SUM('Premissas Investimento'!$AS$12:NK12)*$E$28,IF(AND(MX49=1,MX48=2),SUM('Premissas Investimento'!NI12)*$E$28,IF(AND(MX49=1,MY48=2),SUM('Premissas Investimento'!NI12:NJ12)*$E$28,IF(AND(MX49=1,MZ48=2),SUM('Premissas Investimento'!NI12:NK12)*$E$28,IF(AND(MX49=1,SUM(MX48:MZ49)=1),SUM('Premissas Investimento'!NI12:NK12)*$E$28,0)))))</f>
        <v>0</v>
      </c>
      <c r="MY53" s="483">
        <f>IF(MY48=1,SUM('Premissas Investimento'!$AS$12:NL12)*$E$28,IF(AND(MY49=1,MY48=2),SUM('Premissas Investimento'!NJ12)*$E$28,IF(AND(MY49=1,MZ48=2),SUM('Premissas Investimento'!NJ12:NK12)*$E$28,IF(AND(MY49=1,NA48=2),SUM('Premissas Investimento'!NJ12:NL12)*$E$28,IF(AND(MY49=1,SUM(MY48:NA49)=1),SUM('Premissas Investimento'!NJ12:NL12)*$E$28,0)))))</f>
        <v>0</v>
      </c>
      <c r="MZ53" s="483">
        <f>IF(MZ48=1,SUM('Premissas Investimento'!$AS$12:NM12)*$E$28,IF(AND(MZ49=1,MZ48=2),SUM('Premissas Investimento'!NK12)*$E$28,IF(AND(MZ49=1,NA48=2),SUM('Premissas Investimento'!NK12:NL12)*$E$28,IF(AND(MZ49=1,NB48=2),SUM('Premissas Investimento'!NK12:NM12)*$E$28,IF(AND(MZ49=1,SUM(MZ48:NB49)=1),SUM('Premissas Investimento'!NK12:NM12)*$E$28,0)))))</f>
        <v>0</v>
      </c>
      <c r="NA53" s="483">
        <f>IF(NA48=1,SUM('Premissas Investimento'!$AS$12:NN12)*$E$28,IF(AND(NA49=1,NA48=2),SUM('Premissas Investimento'!NL12)*$E$28,IF(AND(NA49=1,NB48=2),SUM('Premissas Investimento'!NL12:NM12)*$E$28,IF(AND(NA49=1,NC48=2),SUM('Premissas Investimento'!NL12:NN12)*$E$28,IF(AND(NA49=1,SUM(NA48:NC49)=1),SUM('Premissas Investimento'!NL12:NN12)*$E$28,0)))))</f>
        <v>0</v>
      </c>
      <c r="NB53" s="483">
        <f>IF(NB48=1,SUM('Premissas Investimento'!$AS$12:NO12)*$E$28,IF(AND(NB49=1,NB48=2),SUM('Premissas Investimento'!NM12)*$E$28,IF(AND(NB49=1,NC48=2),SUM('Premissas Investimento'!NM12:NN12)*$E$28,IF(AND(NB49=1,ND48=2),SUM('Premissas Investimento'!NM12:NO12)*$E$28,IF(AND(NB49=1,SUM(NB48:ND49)=1),SUM('Premissas Investimento'!NM12:NO12)*$E$28,0)))))</f>
        <v>0</v>
      </c>
      <c r="NC53" s="483">
        <f>IF(NC48=1,SUM('Premissas Investimento'!$AS$12:NP12)*$E$28,IF(AND(NC49=1,NC48=2),SUM('Premissas Investimento'!NN12)*$E$28,IF(AND(NC49=1,ND48=2),SUM('Premissas Investimento'!NN12:NO12)*$E$28,IF(AND(NC49=1,NE48=2),SUM('Premissas Investimento'!NN12:NP12)*$E$28,IF(AND(NC49=1,SUM(NC48:NE49)=1),SUM('Premissas Investimento'!NN12:NP12)*$E$28,0)))))</f>
        <v>0</v>
      </c>
      <c r="ND53" s="483">
        <f>IF(ND48=1,SUM('Premissas Investimento'!$AS$12:NQ12)*$E$28,IF(AND(ND49=1,ND48=2),SUM('Premissas Investimento'!NO12)*$E$28,IF(AND(ND49=1,NE48=2),SUM('Premissas Investimento'!NO12:NP12)*$E$28,IF(AND(ND49=1,NG48=2),SUM('Premissas Investimento'!NO12:NQ12)*$E$28,IF(AND(ND49=1,SUM(ND48:NG49)=1),SUM('Premissas Investimento'!NO12:NQ12)*$E$28,0)))))</f>
        <v>0</v>
      </c>
      <c r="NE53" s="483">
        <f>IF(NE48=1,SUM('Premissas Investimento'!$AS$12:NR12)*$E$28,IF(AND(NE49=1,NE48=2),SUM('Premissas Investimento'!NP12)*$E$28,IF(AND(NE49=1,NG48=2),SUM('Premissas Investimento'!NP12:NQ12)*$E$28,IF(AND(NE49=1,NH48=2),SUM('Premissas Investimento'!NP12:NR12)*$E$28,IF(AND(NE49=1,SUM(NE48:NH49)=1),SUM('Premissas Investimento'!NP12:NR12)*$E$28,0)))))</f>
        <v>0</v>
      </c>
      <c r="NF53" s="483">
        <f>SUM(MT53:NE53)</f>
        <v>0</v>
      </c>
      <c r="NG53" s="483">
        <f>IF(NG48=1,SUM('Premissas Investimento'!$AS$12:NS12)*$E$28,IF(AND(NG49=1,NG48=2),SUM('Premissas Investimento'!NQ12)*$E$28,IF(AND(NG49=1,NH48=2),SUM('Premissas Investimento'!NQ12:NR12)*$E$28,IF(AND(NG49=1,NI48=2),SUM('Premissas Investimento'!NQ12:NS12)*$E$28,IF(AND(NG49=1,SUM(NG48:NI49)=1),SUM('Premissas Investimento'!NQ12:NS12)*$E$28,0)))))</f>
        <v>0</v>
      </c>
      <c r="NH53" s="483">
        <f>IF(NH48=1,SUM('Premissas Investimento'!$AS$12:NT12)*$E$28,IF(AND(NH49=1,NH48=2),SUM('Premissas Investimento'!NR12)*$E$28,IF(AND(NH49=1,NI48=2),SUM('Premissas Investimento'!NR12:NS12)*$E$28,IF(AND(NH49=1,NJ48=2),SUM('Premissas Investimento'!NR12:NT12)*$E$28,IF(AND(NH49=1,SUM(NH48:NJ49)=1),SUM('Premissas Investimento'!NR12:NT12)*$E$28,0)))))</f>
        <v>0</v>
      </c>
      <c r="NI53" s="483">
        <f>IF(NI48=1,SUM('Premissas Investimento'!$AS$12:NU12)*$E$28,IF(AND(NI49=1,NI48=2),SUM('Premissas Investimento'!NS12)*$E$28,IF(AND(NI49=1,NJ48=2),SUM('Premissas Investimento'!NS12:NT12)*$E$28,IF(AND(NI49=1,NK48=2),SUM('Premissas Investimento'!NS12:NU12)*$E$28,IF(AND(NI49=1,SUM(NI48:NK49)=1),SUM('Premissas Investimento'!NS12:NU12)*$E$28,0)))))</f>
        <v>0</v>
      </c>
      <c r="NJ53" s="483">
        <f>IF(NJ48=1,SUM('Premissas Investimento'!$AS$12:NV12)*$E$28,IF(AND(NJ49=1,NJ48=2),SUM('Premissas Investimento'!NT12)*$E$28,IF(AND(NJ49=1,NK48=2),SUM('Premissas Investimento'!NT12:NU12)*$E$28,IF(AND(NJ49=1,NL48=2),SUM('Premissas Investimento'!NT12:NV12)*$E$28,IF(AND(NJ49=1,SUM(NJ48:NL49)=1),SUM('Premissas Investimento'!NT12:NV12)*$E$28,0)))))</f>
        <v>0</v>
      </c>
      <c r="NK53" s="483">
        <f>IF(NK48=1,SUM('Premissas Investimento'!$AS$12:NW12)*$E$28,IF(AND(NK49=1,NK48=2),SUM('Premissas Investimento'!NU12)*$E$28,IF(AND(NK49=1,NL48=2),SUM('Premissas Investimento'!NU12:NV12)*$E$28,IF(AND(NK49=1,NM48=2),SUM('Premissas Investimento'!NU12:NW12)*$E$28,IF(AND(NK49=1,SUM(NK48:NM49)=1),SUM('Premissas Investimento'!NU12:NW12)*$E$28,0)))))</f>
        <v>0</v>
      </c>
      <c r="NL53" s="483">
        <f>IF(NL48=1,SUM('Premissas Investimento'!$AS$12:NX12)*$E$28,IF(AND(NL49=1,NL48=2),SUM('Premissas Investimento'!NV12)*$E$28,IF(AND(NL49=1,NM48=2),SUM('Premissas Investimento'!NV12:NW12)*$E$28,IF(AND(NL49=1,NN48=2),SUM('Premissas Investimento'!NV12:NX12)*$E$28,IF(AND(NL49=1,SUM(NL48:NN49)=1),SUM('Premissas Investimento'!NV12:NX12)*$E$28,0)))))</f>
        <v>0</v>
      </c>
      <c r="NM53" s="483">
        <f>IF(NM48=1,SUM('Premissas Investimento'!$AS$12:NY12)*$E$28,IF(AND(NM49=1,NM48=2),SUM('Premissas Investimento'!NW12)*$E$28,IF(AND(NM49=1,NN48=2),SUM('Premissas Investimento'!NW12:NX12)*$E$28,IF(AND(NM49=1,NO48=2),SUM('Premissas Investimento'!NW12:NY12)*$E$28,IF(AND(NM49=1,SUM(NM48:NO49)=1),SUM('Premissas Investimento'!NW12:NY12)*$E$28,0)))))</f>
        <v>0</v>
      </c>
      <c r="NN53" s="483">
        <f>IF(NN48=1,SUM('Premissas Investimento'!$AS$12:NZ12)*$E$28,IF(AND(NN49=1,NN48=2),SUM('Premissas Investimento'!NX12)*$E$28,IF(AND(NN49=1,NO48=2),SUM('Premissas Investimento'!NX12:NY12)*$E$28,IF(AND(NN49=1,NP48=2),SUM('Premissas Investimento'!NX12:NZ12)*$E$28,IF(AND(NN49=1,SUM(NN48:NP49)=1),SUM('Premissas Investimento'!NX12:NZ12)*$E$28,0)))))</f>
        <v>0</v>
      </c>
      <c r="NO53" s="483">
        <f>IF(NO48=1,SUM('Premissas Investimento'!$AS$12:OA12)*$E$28,IF(AND(NO49=1,NO48=2),SUM('Premissas Investimento'!NY12)*$E$28,IF(AND(NO49=1,NP48=2),SUM('Premissas Investimento'!NY12:NZ12)*$E$28,IF(AND(NO49=1,NQ48=2),SUM('Premissas Investimento'!NY12:OA12)*$E$28,IF(AND(NO49=1,SUM(NO48:NQ49)=1),SUM('Premissas Investimento'!NY12:OA12)*$E$28,0)))))</f>
        <v>0</v>
      </c>
      <c r="NP53" s="483">
        <f>IF(NP48=1,SUM('Premissas Investimento'!$AS$12:OB12)*$E$28,IF(AND(NP49=1,NP48=2),SUM('Premissas Investimento'!NZ12)*$E$28,IF(AND(NP49=1,NQ48=2),SUM('Premissas Investimento'!NZ12:OA12)*$E$28,IF(AND(NP49=1,NR48=2),SUM('Premissas Investimento'!NZ12:OB12)*$E$28,IF(AND(NP49=1,SUM(NP48:NR49)=1),SUM('Premissas Investimento'!NZ12:OB12)*$E$28,0)))))</f>
        <v>0</v>
      </c>
      <c r="NQ53" s="483">
        <f>IF(NQ48=1,SUM('Premissas Investimento'!$AS$12:OC12)*$E$28,IF(AND(NQ49=1,NQ48=2),SUM('Premissas Investimento'!OA12)*$E$28,IF(AND(NQ49=1,NR48=2),SUM('Premissas Investimento'!OA12:OB12)*$E$28,IF(AND(NQ49=1,NT48=2),SUM('Premissas Investimento'!OA12:OC12)*$E$28,IF(AND(NQ49=1,SUM(NQ48:NT49)=1),SUM('Premissas Investimento'!OA12:OC12)*$E$28,0)))))</f>
        <v>0</v>
      </c>
      <c r="NR53" s="483">
        <f>IF(NR48=1,SUM('Premissas Investimento'!$AS$12:OD12)*$E$28,IF(AND(NR49=1,NR48=2),SUM('Premissas Investimento'!OB12)*$E$28,IF(AND(NR49=1,NT48=2),SUM('Premissas Investimento'!OB12:OC12)*$E$28,IF(AND(NR49=1,NU48=2),SUM('Premissas Investimento'!OB12:OD12)*$E$28,IF(AND(NR49=1,SUM(NR48:NU49)=1),SUM('Premissas Investimento'!OB12:OD12)*$E$28,0)))))</f>
        <v>0</v>
      </c>
      <c r="NS53" s="483">
        <f>SUM(NG53:NR53)</f>
        <v>0</v>
      </c>
      <c r="NT53" s="483">
        <f>IF(NT48=1,SUM('Premissas Investimento'!$AS$12:OE12)*$E$28,IF(AND(NT49=1,NT48=2),SUM('Premissas Investimento'!OC12)*$E$28,IF(AND(NT49=1,NU48=2),SUM('Premissas Investimento'!OC12:OD12)*$E$28,IF(AND(NT49=1,NV48=2),SUM('Premissas Investimento'!OC12:OE12)*$E$28,IF(AND(NT49=1,SUM(NT48:NV49)=1),SUM('Premissas Investimento'!OC12:OE12)*$E$28,0)))))</f>
        <v>0</v>
      </c>
      <c r="NU53" s="483">
        <f>IF(NU48=1,SUM('Premissas Investimento'!$AS$12:OF12)*$E$28,IF(AND(NU49=1,NU48=2),SUM('Premissas Investimento'!OD12)*$E$28,IF(AND(NU49=1,NV48=2),SUM('Premissas Investimento'!OD12:OE12)*$E$28,IF(AND(NU49=1,NW48=2),SUM('Premissas Investimento'!OD12:OF12)*$E$28,IF(AND(NU49=1,SUM(NU48:NW49)=1),SUM('Premissas Investimento'!OD12:OF12)*$E$28,0)))))</f>
        <v>0</v>
      </c>
      <c r="NV53" s="483">
        <f>IF(NV48=1,SUM('Premissas Investimento'!$AS$12:OG12)*$E$28,IF(AND(NV49=1,NV48=2),SUM('Premissas Investimento'!OE12)*$E$28,IF(AND(NV49=1,NW48=2),SUM('Premissas Investimento'!OE12:OF12)*$E$28,IF(AND(NV49=1,NX48=2),SUM('Premissas Investimento'!OE12:OG12)*$E$28,IF(AND(NV49=1,SUM(NV48:NX49)=1),SUM('Premissas Investimento'!OE12:OG12)*$E$28,0)))))</f>
        <v>0</v>
      </c>
      <c r="NW53" s="483">
        <f>IF(NW48=1,SUM('Premissas Investimento'!$AS$12:OH12)*$E$28,IF(AND(NW49=1,NW48=2),SUM('Premissas Investimento'!OF12)*$E$28,IF(AND(NW49=1,NX48=2),SUM('Premissas Investimento'!OF12:OG12)*$E$28,IF(AND(NW49=1,NY48=2),SUM('Premissas Investimento'!OF12:OH12)*$E$28,IF(AND(NW49=1,SUM(NW48:NY49)=1),SUM('Premissas Investimento'!OF12:OH12)*$E$28,0)))))</f>
        <v>0</v>
      </c>
      <c r="NX53" s="483">
        <f>IF(NX48=1,SUM('Premissas Investimento'!$AS$12:OI12)*$E$28,IF(AND(NX49=1,NX48=2),SUM('Premissas Investimento'!OG12)*$E$28,IF(AND(NX49=1,NY48=2),SUM('Premissas Investimento'!OG12:OH12)*$E$28,IF(AND(NX49=1,NZ48=2),SUM('Premissas Investimento'!OG12:OI12)*$E$28,IF(AND(NX49=1,SUM(NX48:NZ49)=1),SUM('Premissas Investimento'!OG12:OI12)*$E$28,0)))))</f>
        <v>0</v>
      </c>
      <c r="NY53" s="483">
        <f>IF(NY48=1,SUM('Premissas Investimento'!$AS$12:OJ12)*$E$28,IF(AND(NY49=1,NY48=2),SUM('Premissas Investimento'!OH12)*$E$28,IF(AND(NY49=1,NZ48=2),SUM('Premissas Investimento'!OH12:OI12)*$E$28,IF(AND(NY49=1,OA48=2),SUM('Premissas Investimento'!OH12:OJ12)*$E$28,IF(AND(NY49=1,SUM(NY48:OA49)=1),SUM('Premissas Investimento'!OH12:OJ12)*$E$28,0)))))</f>
        <v>0</v>
      </c>
      <c r="NZ53" s="483">
        <f>IF(NZ48=1,SUM('Premissas Investimento'!$AS$12:OK12)*$E$28,IF(AND(NZ49=1,NZ48=2),SUM('Premissas Investimento'!OI12)*$E$28,IF(AND(NZ49=1,OA48=2),SUM('Premissas Investimento'!OI12:OJ12)*$E$28,IF(AND(NZ49=1,OB48=2),SUM('Premissas Investimento'!OI12:OK12)*$E$28,IF(AND(NZ49=1,SUM(NZ48:OB49)=1),SUM('Premissas Investimento'!OI12:OK12)*$E$28,0)))))</f>
        <v>0</v>
      </c>
      <c r="OA53" s="483">
        <f>IF(OA48=1,SUM('Premissas Investimento'!$AS$12:OL12)*$E$28,IF(AND(OA49=1,OA48=2),SUM('Premissas Investimento'!OJ12)*$E$28,IF(AND(OA49=1,OB48=2),SUM('Premissas Investimento'!OJ12:OK12)*$E$28,IF(AND(OA49=1,OC48=2),SUM('Premissas Investimento'!OJ12:OL12)*$E$28,IF(AND(OA49=1,SUM(OA48:OC49)=1),SUM('Premissas Investimento'!OJ12:OL12)*$E$28,0)))))</f>
        <v>0</v>
      </c>
      <c r="OB53" s="483">
        <f>IF(OB48=1,SUM('Premissas Investimento'!$AS$12:OM12)*$E$28,IF(AND(OB49=1,OB48=2),SUM('Premissas Investimento'!OK12)*$E$28,IF(AND(OB49=1,OC48=2),SUM('Premissas Investimento'!OK12:OL12)*$E$28,IF(AND(OB49=1,OD48=2),SUM('Premissas Investimento'!OK12:OM12)*$E$28,IF(AND(OB49=1,SUM(OB48:OD49)=1),SUM('Premissas Investimento'!OK12:OM12)*$E$28,0)))))</f>
        <v>0</v>
      </c>
      <c r="OC53" s="483">
        <f>IF(OC48=1,SUM('Premissas Investimento'!$AS$12:ON12)*$E$28,IF(AND(OC49=1,OC48=2),SUM('Premissas Investimento'!OL12)*$E$28,IF(AND(OC49=1,OD48=2),SUM('Premissas Investimento'!OL12:OM12)*$E$28,IF(AND(OC49=1,OE48=2),SUM('Premissas Investimento'!OL12:ON12)*$E$28,IF(AND(OC49=1,SUM(OC48:OE49)=1),SUM('Premissas Investimento'!OL12:ON12)*$E$28,0)))))</f>
        <v>0</v>
      </c>
      <c r="OD53" s="483">
        <f>IF(OD48=1,SUM('Premissas Investimento'!$AS$12:OO12)*$E$28,IF(AND(OD49=1,OD48=2),SUM('Premissas Investimento'!OM12)*$E$28,IF(AND(OD49=1,OG48=2),SUM('Premissas Investimento'!OM12:ON12)*$E$28,IF(AND(OD49=1,OH48=2),SUM('Premissas Investimento'!OM12:OO12)*$E$28,IF(AND(OD49=1,SUM(OD48:OH49)=1),SUM('Premissas Investimento'!OM12:OO12)*$E$28,0)))))</f>
        <v>0</v>
      </c>
      <c r="OE53" s="483">
        <f>IF(OE48=1,SUM('Premissas Investimento'!$AS$12:OP12)*$E$28,IF(AND(OE49=1,OE48=2),SUM('Premissas Investimento'!ON12)*$E$28,IF(AND(OE49=1,OG48=2),SUM('Premissas Investimento'!ON12:OO12)*$E$28,IF(AND(OE49=1,OH48=2),SUM('Premissas Investimento'!ON12:OP12)*$E$28,IF(AND(OE49=1,SUM(OE48:OH49)=1),SUM('Premissas Investimento'!ON12:OP12)*$E$28,0)))))</f>
        <v>0</v>
      </c>
      <c r="OF53" s="483">
        <f>SUM(NT53:OE53)</f>
        <v>0</v>
      </c>
      <c r="OG53" s="483">
        <f>IF(OG48=1,SUM('Premissas Investimento'!$AS$12:OQ12)*$E$28,IF(AND(OG49=1,OG48=2),SUM('Premissas Investimento'!OO12)*$E$28,IF(AND(OG49=1,OH48=2),SUM('Premissas Investimento'!OO12:OP12)*$E$28,IF(AND(OG49=1,OI48=2),SUM('Premissas Investimento'!OO12:OQ12)*$E$28,IF(AND(OG49=1,SUM(OG48:OI49)=1),SUM('Premissas Investimento'!OO12:OQ12)*$E$28,0)))))</f>
        <v>0</v>
      </c>
      <c r="OH53" s="483">
        <f>IF(OH48=1,SUM('Premissas Investimento'!$AS$12:OR12)*$E$28,IF(AND(OH49=1,OH48=2),SUM('Premissas Investimento'!OP12)*$E$28,IF(AND(OH49=1,OI48=2),SUM('Premissas Investimento'!OP12:OQ12)*$E$28,IF(AND(OH49=1,OJ48=2),SUM('Premissas Investimento'!OP12:OR12)*$E$28,IF(AND(OH49=1,SUM(OH48:OJ49)=1),SUM('Premissas Investimento'!OP12:OR12)*$E$28,0)))))</f>
        <v>0</v>
      </c>
      <c r="OI53" s="483">
        <f>IF(OI48=1,SUM('Premissas Investimento'!$AS$12:OS12)*$E$28,IF(AND(OI49=1,OI48=2),SUM('Premissas Investimento'!OQ12)*$E$28,IF(AND(OI49=1,OJ48=2),SUM('Premissas Investimento'!OQ12:OR12)*$E$28,IF(AND(OI49=1,OK48=2),SUM('Premissas Investimento'!OQ12:OS12)*$E$28,IF(AND(OI49=1,SUM(OI48:OK49)=1),SUM('Premissas Investimento'!OQ12:OS12)*$E$28,0)))))</f>
        <v>0</v>
      </c>
      <c r="OJ53" s="483">
        <f>IF(OJ48=1,SUM('Premissas Investimento'!$AS$12:OT12)*$E$28,IF(AND(OJ49=1,OJ48=2),SUM('Premissas Investimento'!OR12)*$E$28,IF(AND(OJ49=1,OK48=2),SUM('Premissas Investimento'!OR12:OS12)*$E$28,IF(AND(OJ49=1,OL48=2),SUM('Premissas Investimento'!OR12:OT12)*$E$28,IF(AND(OJ49=1,SUM(OJ48:OL49)=1),SUM('Premissas Investimento'!OR12:OT12)*$E$28,0)))))</f>
        <v>0</v>
      </c>
      <c r="OK53" s="483">
        <f>IF(OK48=1,SUM('Premissas Investimento'!$AS$12:OU12)*$E$28,IF(AND(OK49=1,OK48=2),SUM('Premissas Investimento'!OS12)*$E$28,IF(AND(OK49=1,OL48=2),SUM('Premissas Investimento'!OS12:OT12)*$E$28,IF(AND(OK49=1,OM48=2),SUM('Premissas Investimento'!OS12:OU12)*$E$28,IF(AND(OK49=1,SUM(OK48:OM49)=1),SUM('Premissas Investimento'!OS12:OU12)*$E$28,0)))))</f>
        <v>0</v>
      </c>
      <c r="OL53" s="483">
        <f>IF(OL48=1,SUM('Premissas Investimento'!$AS$12:OV12)*$E$28,IF(AND(OL49=1,OL48=2),SUM('Premissas Investimento'!OT12)*$E$28,IF(AND(OL49=1,OM48=2),SUM('Premissas Investimento'!OT12:OU12)*$E$28,IF(AND(OL49=1,ON48=2),SUM('Premissas Investimento'!OT12:OV12)*$E$28,IF(AND(OL49=1,SUM(OL48:ON49)=1),SUM('Premissas Investimento'!OT12:OV12)*$E$28,0)))))</f>
        <v>0</v>
      </c>
      <c r="OM53" s="483">
        <f>IF(OM48=1,SUM('Premissas Investimento'!$AS$12:OW12)*$E$28,IF(AND(OM49=1,OM48=2),SUM('Premissas Investimento'!OU12)*$E$28,IF(AND(OM49=1,ON48=2),SUM('Premissas Investimento'!OU12:OV12)*$E$28,IF(AND(OM49=1,OO48=2),SUM('Premissas Investimento'!OU12:OW12)*$E$28,IF(AND(OM49=1,SUM(OM48:OO49)=1),SUM('Premissas Investimento'!OU12:OW12)*$E$28,0)))))</f>
        <v>0</v>
      </c>
      <c r="ON53" s="483">
        <f>IF(ON48=1,SUM('Premissas Investimento'!$AS$12:OX12)*$E$28,IF(AND(ON49=1,ON48=2),SUM('Premissas Investimento'!OV12)*$E$28,IF(AND(ON49=1,OO48=2),SUM('Premissas Investimento'!OV12:OW12)*$E$28,IF(AND(ON49=1,OP48=2),SUM('Premissas Investimento'!OV12:OX12)*$E$28,IF(AND(ON49=1,SUM(ON48:OP49)=1),SUM('Premissas Investimento'!OV12:OX12)*$E$28,0)))))</f>
        <v>0</v>
      </c>
      <c r="OO53" s="483">
        <f>IF(OO48=1,SUM('Premissas Investimento'!$AS$12:OY12)*$E$28,IF(AND(OO49=1,OO48=2),SUM('Premissas Investimento'!OW12)*$E$28,IF(AND(OO49=1,OP48=2),SUM('Premissas Investimento'!OW12:OX12)*$E$28,IF(AND(OO49=1,OQ48=2),SUM('Premissas Investimento'!OW12:OY12)*$E$28,IF(AND(OO49=1,SUM(OO48:OQ49)=1),SUM('Premissas Investimento'!OW12:OY12)*$E$28,0)))))</f>
        <v>0</v>
      </c>
      <c r="OP53" s="483">
        <f>IF(OP48=1,SUM('Premissas Investimento'!$AS$12:OZ12)*$E$28,IF(AND(OP49=1,OP48=2),SUM('Premissas Investimento'!OX12)*$E$28,IF(AND(OP49=1,OQ48=2),SUM('Premissas Investimento'!OX12:OY12)*$E$28,IF(AND(OP49=1,OR48=2),SUM('Premissas Investimento'!OX12:OZ12)*$E$28,IF(AND(OP49=1,SUM(OP48:OR49)=1),SUM('Premissas Investimento'!OX12:OZ12)*$E$28,0)))))</f>
        <v>0</v>
      </c>
      <c r="OQ53" s="483">
        <f>IF(OQ48=1,SUM('Premissas Investimento'!$AS$12:PA12)*$E$28,IF(AND(OQ49=1,OQ48=2),SUM('Premissas Investimento'!OY12)*$E$28,IF(AND(OQ49=1,OR48=2),SUM('Premissas Investimento'!OY12:OZ12)*$E$28,IF(AND(OQ49=1,OS48=2),SUM('Premissas Investimento'!OY12:PA12)*$E$28,IF(AND(OQ49=1,SUM(OQ48:OS49)=1),SUM('Premissas Investimento'!OY12:PA12)*$E$28,0)))))</f>
        <v>0</v>
      </c>
      <c r="OR53" s="483">
        <f>IF(OR48=1,SUM('Premissas Investimento'!$AS$12:PB12)*$E$28,IF(AND(OR49=1,OR48=2),SUM('Premissas Investimento'!OZ12)*$E$28,IF(AND(OR49=1,OS48=2),SUM('Premissas Investimento'!OZ12:PA12)*$E$28,IF(AND(OR49=1,OT48=2),SUM('Premissas Investimento'!OZ12:PB12)*$E$28,IF(AND(OR49=1,SUM(OR48:OT49)=1),SUM('Premissas Investimento'!OZ12:PB12)*$E$28,0)))))</f>
        <v>0</v>
      </c>
      <c r="OS53" s="483">
        <f>SUM(OG53:OR53)</f>
        <v>0</v>
      </c>
      <c r="OT53" s="483">
        <f>IF(OT48=1,SUM('Premissas Investimento'!$AS$12:PD12)*$E$28,IF(AND(OT49=1,OT48=2),SUM('Premissas Investimento'!PB12)*$E$28,IF(AND(OT49=1,OU48=2),SUM('Premissas Investimento'!PB12:PC12)*$E$28,IF(AND(OT49=1,OV48=2),SUM('Premissas Investimento'!PB12:PD12)*$E$28,IF(AND(OT49=1,SUM(OT48:OV49)=1),SUM('Premissas Investimento'!PB12:PD12)*$E$28,0)))))</f>
        <v>0</v>
      </c>
      <c r="OU53" s="483">
        <f>IF(OU48=1,SUM('Premissas Investimento'!$AS$12:PE12)*$E$28,IF(AND(OU49=1,OU48=2),SUM('Premissas Investimento'!PC12)*$E$28,IF(AND(OU49=1,OV48=2),SUM('Premissas Investimento'!PC12:PD12)*$E$28,IF(AND(OU49=1,OW48=2),SUM('Premissas Investimento'!PC12:PE12)*$E$28,IF(AND(OU49=1,SUM(OU48:OW49)=1),SUM('Premissas Investimento'!PC12:PE12)*$E$28,0)))))</f>
        <v>0</v>
      </c>
      <c r="OV53" s="483">
        <f>IF(OV48=1,SUM('Premissas Investimento'!$AS$12:PF12)*$E$28,IF(AND(OV49=1,OV48=2),SUM('Premissas Investimento'!PD12)*$E$28,IF(AND(OV49=1,OW48=2),SUM('Premissas Investimento'!PD12:PE12)*$E$28,IF(AND(OV49=1,OX48=2),SUM('Premissas Investimento'!PD12:PF12)*$E$28,IF(AND(OV49=1,SUM(OV48:OX49)=1),SUM('Premissas Investimento'!PD12:PF12)*$E$28,0)))))</f>
        <v>0</v>
      </c>
      <c r="OW53" s="483">
        <f>IF(OW48=1,SUM('Premissas Investimento'!$AS$12:PG12)*$E$28,IF(AND(OW49=1,OW48=2),SUM('Premissas Investimento'!PE12)*$E$28,IF(AND(OW49=1,OX48=2),SUM('Premissas Investimento'!PE12:PF12)*$E$28,IF(AND(OW49=1,OY48=2),SUM('Premissas Investimento'!PE12:PG12)*$E$28,IF(AND(OW49=1,SUM(OW48:OY49)=1),SUM('Premissas Investimento'!PE12:PG12)*$E$28,0)))))</f>
        <v>0</v>
      </c>
      <c r="OX53" s="483">
        <f>IF(OX48=1,SUM('Premissas Investimento'!$AS$12:PH12)*$E$28,IF(AND(OX49=1,OX48=2),SUM('Premissas Investimento'!PF12)*$E$28,IF(AND(OX49=1,OY48=2),SUM('Premissas Investimento'!PF12:PG12)*$E$28,IF(AND(OX49=1,OZ48=2),SUM('Premissas Investimento'!PF12:PH12)*$E$28,IF(AND(OX49=1,SUM(OX48:OZ49)=1),SUM('Premissas Investimento'!PF12:PH12)*$E$28,0)))))</f>
        <v>0</v>
      </c>
      <c r="OY53" s="483">
        <f>IF(OY48=1,SUM('Premissas Investimento'!$AS$12:PI12)*$E$28,IF(AND(OY49=1,OY48=2),SUM('Premissas Investimento'!PG12)*$E$28,IF(AND(OY49=1,OZ48=2),SUM('Premissas Investimento'!PG12:PH12)*$E$28,IF(AND(OY49=1,PA48=2),SUM('Premissas Investimento'!PG12:PI12)*$E$28,IF(AND(OY49=1,SUM(OY48:PA49)=1),SUM('Premissas Investimento'!PG12:PI12)*$E$28,0)))))</f>
        <v>0</v>
      </c>
      <c r="OZ53" s="483">
        <f>IF(OZ48=1,SUM('Premissas Investimento'!$AS$12:PJ12)*$E$28,IF(AND(OZ49=1,OZ48=2),SUM('Premissas Investimento'!PH12)*$E$28,IF(AND(OZ49=1,PA48=2),SUM('Premissas Investimento'!PH12:PI12)*$E$28,IF(AND(OZ49=1,PB48=2),SUM('Premissas Investimento'!PH12:PJ12)*$E$28,IF(AND(OZ49=1,SUM(OZ48:PB49)=1),SUM('Premissas Investimento'!PH12:PJ12)*$E$28,0)))))</f>
        <v>0</v>
      </c>
      <c r="PA53" s="483">
        <f>IF(PA48=1,SUM('Premissas Investimento'!$AS$12:PK12)*$E$28,IF(AND(PA49=1,PA48=2),SUM('Premissas Investimento'!PI12)*$E$28,IF(AND(PA49=1,PB48=2),SUM('Premissas Investimento'!PI12:PJ12)*$E$28,IF(AND(PA49=1,PC48=2),SUM('Premissas Investimento'!PI12:PK12)*$E$28,IF(AND(PA49=1,SUM(PA48:PC49)=1),SUM('Premissas Investimento'!PI12:PK12)*$E$28,0)))))</f>
        <v>0</v>
      </c>
      <c r="PB53" s="483">
        <f>IF(PB48=1,SUM('Premissas Investimento'!$AS$12:PL12)*$E$28,IF(AND(PB49=1,PB48=2),SUM('Premissas Investimento'!PJ12)*$E$28,IF(AND(PB49=1,PC48=2),SUM('Premissas Investimento'!PJ12:PK12)*$E$28,IF(AND(PB49=1,PD48=2),SUM('Premissas Investimento'!PJ12:PL12)*$E$28,IF(AND(PB49=1,SUM(PB48:PD49)=1),SUM('Premissas Investimento'!PJ12:PL12)*$E$28,0)))))</f>
        <v>0</v>
      </c>
      <c r="PC53" s="483">
        <f>IF(PC48=1,SUM('Premissas Investimento'!$AS$12:PM12)*$E$28,IF(AND(PC49=1,PC48=2),SUM('Premissas Investimento'!PK12)*$E$28,IF(AND(PC49=1,PD48=2),SUM('Premissas Investimento'!PK12:PL12)*$E$28,IF(AND(PC49=1,PE48=2),SUM('Premissas Investimento'!PK12:PM12)*$E$28,IF(AND(PC49=1,SUM(PC48:PE49)=1),SUM('Premissas Investimento'!PK12:PM12)*$E$28,0)))))</f>
        <v>0</v>
      </c>
      <c r="PD53" s="483">
        <f>IF(PD48=1,SUM('Premissas Investimento'!$AS$12:PN12)*$E$28,IF(AND(PD49=1,PD48=2),SUM('Premissas Investimento'!PL12)*$E$28,IF(AND(PD49=1,PE48=2),SUM('Premissas Investimento'!PL12:PM12)*$E$28,IF(AND(PD49=1,PF48=2),SUM('Premissas Investimento'!PL12:PN12)*$E$28,IF(AND(PD49=1,SUM(PD48:PF49)=1),SUM('Premissas Investimento'!PL12:PN12)*$E$28,0)))))</f>
        <v>0</v>
      </c>
      <c r="PE53" s="483">
        <f>IF(PE48=1,SUM('Premissas Investimento'!$AS$12:PO12)*$E$28,IF(AND(PE49=1,PE48=2),SUM('Premissas Investimento'!PM12)*$E$28,IF(AND(PE49=1,PF48=2),SUM('Premissas Investimento'!PM12:PN12)*$E$28,IF(AND(PE49=1,PG48=2),SUM('Premissas Investimento'!PM12:PO12)*$E$28,IF(AND(PE49=1,SUM(PE48:PG49)=1),SUM('Premissas Investimento'!PM12:PO12)*$E$28,0)))))</f>
        <v>0</v>
      </c>
      <c r="PF53" s="483"/>
      <c r="PG53" s="483">
        <f>IF(PG48=1,SUM('Premissas Investimento'!$AS$12:PQ12)*$E$28,IF(AND(PG49=1,PG48=2),SUM('Premissas Investimento'!PO12)*$E$28,IF(AND(PG49=1,PH48=2),SUM('Premissas Investimento'!PO12:PP12)*$E$28,IF(AND(PG49=1,PI48=2),SUM('Premissas Investimento'!PO12:PQ12)*$E$28,IF(AND(PG49=1,SUM(PG48:PI49)=1),SUM('Premissas Investimento'!PO12:PQ12)*$E$28,0)))))</f>
        <v>0</v>
      </c>
      <c r="PH53" s="483">
        <f>IF(PH48=1,SUM('Premissas Investimento'!$AS$12:PR12)*$E$28,IF(AND(PH49=1,PH48=2),SUM('Premissas Investimento'!PP12)*$E$28,IF(AND(PH49=1,PI48=2),SUM('Premissas Investimento'!PP12:PQ12)*$E$28,IF(AND(PH49=1,PJ48=2),SUM('Premissas Investimento'!PP12:PR12)*$E$28,IF(AND(PH49=1,SUM(PH48:PJ49)=1),SUM('Premissas Investimento'!PP12:PR12)*$E$28,0)))))</f>
        <v>0</v>
      </c>
      <c r="PI53" s="483">
        <f>IF(PI48=1,SUM('Premissas Investimento'!$AS$12:PS12)*$E$28,IF(AND(PI49=1,PI48=2),SUM('Premissas Investimento'!PQ12)*$E$28,IF(AND(PI49=1,PJ48=2),SUM('Premissas Investimento'!PQ12:PR12)*$E$28,IF(AND(PI49=1,PK48=2),SUM('Premissas Investimento'!PQ12:PS12)*$E$28,IF(AND(PI49=1,SUM(PI48:PK49)=1),SUM('Premissas Investimento'!PQ12:PS12)*$E$28,0)))))</f>
        <v>0</v>
      </c>
      <c r="PJ53" s="483">
        <f>IF(PJ48=1,SUM('Premissas Investimento'!$AS$12:PT12)*$E$28,IF(AND(PJ49=1,PJ48=2),SUM('Premissas Investimento'!PR12)*$E$28,IF(AND(PJ49=1,PK48=2),SUM('Premissas Investimento'!PR12:PS12)*$E$28,IF(AND(PJ49=1,PL48=2),SUM('Premissas Investimento'!PR12:PT12)*$E$28,IF(AND(PJ49=1,SUM(PJ48:PL49)=1),SUM('Premissas Investimento'!PR12:PT12)*$E$28,0)))))</f>
        <v>0</v>
      </c>
      <c r="PK53" s="483">
        <f>IF(PK48=1,SUM('Premissas Investimento'!$AS$12:PU12)*$E$28,IF(AND(PK49=1,PK48=2),SUM('Premissas Investimento'!PS12)*$E$28,IF(AND(PK49=1,PL48=2),SUM('Premissas Investimento'!PS12:PT12)*$E$28,IF(AND(PK49=1,PM48=2),SUM('Premissas Investimento'!PS12:PU12)*$E$28,IF(AND(PK49=1,SUM(PK48:PM49)=1),SUM('Premissas Investimento'!PS12:PU12)*$E$28,0)))))</f>
        <v>0</v>
      </c>
      <c r="PL53" s="483">
        <f>IF(PL48=1,SUM('Premissas Investimento'!$AS$12:PV12)*$E$28,IF(AND(PL49=1,PL48=2),SUM('Premissas Investimento'!PT12)*$E$28,IF(AND(PL49=1,PM48=2),SUM('Premissas Investimento'!PT12:PU12)*$E$28,IF(AND(PL49=1,PN48=2),SUM('Premissas Investimento'!PT12:PV12)*$E$28,IF(AND(PL49=1,SUM(PL48:PN49)=1),SUM('Premissas Investimento'!PT12:PV12)*$E$28,0)))))</f>
        <v>0</v>
      </c>
      <c r="PM53" s="483">
        <f>IF(PM48=1,SUM('Premissas Investimento'!$AS$12:PW12)*$E$28,IF(AND(PM49=1,PM48=2),SUM('Premissas Investimento'!PU12)*$E$28,IF(AND(PM49=1,PN48=2),SUM('Premissas Investimento'!PU12:PV12)*$E$28,IF(AND(PM49=1,PO48=2),SUM('Premissas Investimento'!PU12:PW12)*$E$28,IF(AND(PM49=1,SUM(PM48:PO49)=1),SUM('Premissas Investimento'!PU12:PW12)*$E$28,0)))))</f>
        <v>0</v>
      </c>
      <c r="PN53" s="483">
        <f>IF(PN48=1,SUM('Premissas Investimento'!$AS$12:PX12)*$E$28,IF(AND(PN49=1,PN48=2),SUM('Premissas Investimento'!PV12)*$E$28,IF(AND(PN49=1,PO48=2),SUM('Premissas Investimento'!PV12:PW12)*$E$28,IF(AND(PN49=1,PP48=2),SUM('Premissas Investimento'!PV12:PX12)*$E$28,IF(AND(PN49=1,SUM(PN48:PP49)=1),SUM('Premissas Investimento'!PV12:PX12)*$E$28,0)))))</f>
        <v>0</v>
      </c>
      <c r="PO53" s="483">
        <f>IF(PO48=1,SUM('Premissas Investimento'!$AS$12:PY12)*$E$28,IF(AND(PO49=1,PO48=2),SUM('Premissas Investimento'!PW12)*$E$28,IF(AND(PO49=1,PP48=2),SUM('Premissas Investimento'!PW12:PX12)*$E$28,IF(AND(PO49=1,PQ48=2),SUM('Premissas Investimento'!PW12:PY12)*$E$28,IF(AND(PO49=1,SUM(PO48:PQ49)=1),SUM('Premissas Investimento'!PW12:PY12)*$E$28,0)))))</f>
        <v>0</v>
      </c>
      <c r="PP53" s="483">
        <f>IF(PP48=1,SUM('Premissas Investimento'!$AS$12:PZ12)*$E$28,IF(AND(PP49=1,PP48=2),SUM('Premissas Investimento'!PX12)*$E$28,IF(AND(PP49=1,PQ48=2),SUM('Premissas Investimento'!PX12:PY12)*$E$28,IF(AND(PP49=1,PR48=2),SUM('Premissas Investimento'!PX12:PZ12)*$E$28,IF(AND(PP49=1,SUM(PP48:PR49)=1),SUM('Premissas Investimento'!PX12:PZ12)*$E$28,0)))))</f>
        <v>0</v>
      </c>
      <c r="PQ53" s="483">
        <f>IF(PQ48=1,SUM('Premissas Investimento'!$AS$12:QA12)*$E$28,IF(AND(PQ49=1,PQ48=2),SUM('Premissas Investimento'!PY12)*$E$28,IF(AND(PQ49=1,PR48=2),SUM('Premissas Investimento'!PY12:PZ12)*$E$28,IF(AND(PQ49=1,PS48=2),SUM('Premissas Investimento'!PY12:QA12)*$E$28,IF(AND(PQ49=1,SUM(PQ48:PS49)=1),SUM('Premissas Investimento'!PY12:QA12)*$E$28,0)))))</f>
        <v>0</v>
      </c>
      <c r="PR53" s="483">
        <f>IF(PR48=1,SUM('Premissas Investimento'!$AS$12:QB12)*$E$28,IF(AND(PR49=1,PR48=2),SUM('Premissas Investimento'!PZ12)*$E$28,IF(AND(PR49=1,PS48=2),SUM('Premissas Investimento'!PZ12:QA12)*$E$28,IF(AND(PR49=1,PT48=2),SUM('Premissas Investimento'!PZ12:QB12)*$E$28,IF(AND(PR49=1,SUM(PR48:PT49)=1),SUM('Premissas Investimento'!PZ12:QB12)*$E$28,0)))))</f>
        <v>0</v>
      </c>
      <c r="PS53" s="483"/>
      <c r="PT53" s="483">
        <f>IF(PT48=1,SUM('Premissas Investimento'!$AS$12:QD12)*$E$28,IF(AND(PT49=1,PT48=2),SUM('Premissas Investimento'!QB12)*$E$28,IF(AND(PT49=1,PU48=2),SUM('Premissas Investimento'!QB12:QC12)*$E$28,IF(AND(PT49=1,PV48=2),SUM('Premissas Investimento'!QB12:QD12)*$E$28,IF(AND(PT49=1,SUM(PT48:PV49)=1),SUM('Premissas Investimento'!QB12:QD12)*$E$28,0)))))</f>
        <v>0</v>
      </c>
      <c r="PU53" s="483">
        <f>IF(PU48=1,SUM('Premissas Investimento'!$AS$12:QE12)*$E$28,IF(AND(PU49=1,PU48=2),SUM('Premissas Investimento'!QC12)*$E$28,IF(AND(PU49=1,PV48=2),SUM('Premissas Investimento'!QC12:QD12)*$E$28,IF(AND(PU49=1,PW48=2),SUM('Premissas Investimento'!QC12:QE12)*$E$28,IF(AND(PU49=1,SUM(PU48:PW49)=1),SUM('Premissas Investimento'!QC12:QE12)*$E$28,0)))))</f>
        <v>0</v>
      </c>
      <c r="PV53" s="483">
        <f>IF(PV48=1,SUM('Premissas Investimento'!$AS$12:QF12)*$E$28,IF(AND(PV49=1,PV48=2),SUM('Premissas Investimento'!QD12)*$E$28,IF(AND(PV49=1,PW48=2),SUM('Premissas Investimento'!QD12:QE12)*$E$28,IF(AND(PV49=1,PX48=2),SUM('Premissas Investimento'!QD12:QF12)*$E$28,IF(AND(PV49=1,SUM(PV48:PX49)=1),SUM('Premissas Investimento'!QD12:QF12)*$E$28,0)))))</f>
        <v>0</v>
      </c>
      <c r="PW53" s="483">
        <f>IF(PW48=1,SUM('Premissas Investimento'!$AS$12:QG12)*$E$28,IF(AND(PW49=1,PW48=2),SUM('Premissas Investimento'!QE12)*$E$28,IF(AND(PW49=1,PX48=2),SUM('Premissas Investimento'!QE12:QF12)*$E$28,IF(AND(PW49=1,PY48=2),SUM('Premissas Investimento'!QE12:QG12)*$E$28,IF(AND(PW49=1,SUM(PW48:PY49)=1),SUM('Premissas Investimento'!QE12:QG12)*$E$28,0)))))</f>
        <v>0</v>
      </c>
      <c r="PX53" s="483">
        <f>IF(PX48=1,SUM('Premissas Investimento'!$AS$12:QH12)*$E$28,IF(AND(PX49=1,PX48=2),SUM('Premissas Investimento'!QF12)*$E$28,IF(AND(PX49=1,PY48=2),SUM('Premissas Investimento'!QF12:QG12)*$E$28,IF(AND(PX49=1,PZ48=2),SUM('Premissas Investimento'!QF12:QH12)*$E$28,IF(AND(PX49=1,SUM(PX48:PZ49)=1),SUM('Premissas Investimento'!QF12:QH12)*$E$28,0)))))</f>
        <v>0</v>
      </c>
      <c r="PY53" s="483">
        <f>IF(PY48=1,SUM('Premissas Investimento'!$AS$12:QI12)*$E$28,IF(AND(PY49=1,PY48=2),SUM('Premissas Investimento'!QG12)*$E$28,IF(AND(PY49=1,PZ48=2),SUM('Premissas Investimento'!QG12:QH12)*$E$28,IF(AND(PY49=1,QA48=2),SUM('Premissas Investimento'!QG12:QI12)*$E$28,IF(AND(PY49=1,SUM(PY48:QA49)=1),SUM('Premissas Investimento'!QG12:QI12)*$E$28,0)))))</f>
        <v>0</v>
      </c>
      <c r="PZ53" s="483">
        <f>IF(PZ48=1,SUM('Premissas Investimento'!$AS$12:QJ12)*$E$28,IF(AND(PZ49=1,PZ48=2),SUM('Premissas Investimento'!QH12)*$E$28,IF(AND(PZ49=1,QA48=2),SUM('Premissas Investimento'!QH12:QI12)*$E$28,IF(AND(PZ49=1,QB48=2),SUM('Premissas Investimento'!QH12:QJ12)*$E$28,IF(AND(PZ49=1,SUM(PZ48:QB49)=1),SUM('Premissas Investimento'!QH12:QJ12)*$E$28,0)))))</f>
        <v>0</v>
      </c>
      <c r="QA53" s="483">
        <f>IF(QA48=1,SUM('Premissas Investimento'!$AS$12:QK12)*$E$28,IF(AND(QA49=1,QA48=2),SUM('Premissas Investimento'!QI12)*$E$28,IF(AND(QA49=1,QB48=2),SUM('Premissas Investimento'!QI12:QJ12)*$E$28,IF(AND(QA49=1,QC48=2),SUM('Premissas Investimento'!QI12:QK12)*$E$28,IF(AND(QA49=1,SUM(QA48:QC49)=1),SUM('Premissas Investimento'!QI12:QK12)*$E$28,0)))))</f>
        <v>0</v>
      </c>
      <c r="QB53" s="483">
        <f>IF(QB48=1,SUM('Premissas Investimento'!$AS$12:QL12)*$E$28,IF(AND(QB49=1,QB48=2),SUM('Premissas Investimento'!QJ12)*$E$28,IF(AND(QB49=1,QC48=2),SUM('Premissas Investimento'!QJ12:QK12)*$E$28,IF(AND(QB49=1,QD48=2),SUM('Premissas Investimento'!QJ12:QL12)*$E$28,IF(AND(QB49=1,SUM(QB48:QD49)=1),SUM('Premissas Investimento'!QJ12:QL12)*$E$28,0)))))</f>
        <v>0</v>
      </c>
      <c r="QC53" s="483">
        <f>IF(QC48=1,SUM('Premissas Investimento'!$AS$12:QM12)*$E$28,IF(AND(QC49=1,QC48=2),SUM('Premissas Investimento'!QK12)*$E$28,IF(AND(QC49=1,QD48=2),SUM('Premissas Investimento'!QK12:QL12)*$E$28,IF(AND(QC49=1,QE48=2),SUM('Premissas Investimento'!QK12:QM12)*$E$28,IF(AND(QC49=1,SUM(QC48:QE49)=1),SUM('Premissas Investimento'!QK12:QM12)*$E$28,0)))))</f>
        <v>0</v>
      </c>
      <c r="QD53" s="483">
        <f>IF(QD48=1,SUM('Premissas Investimento'!$AS$12:QN12)*$E$28,IF(AND(QD49=1,QD48=2),SUM('Premissas Investimento'!QL12)*$E$28,IF(AND(QD49=1,QE48=2),SUM('Premissas Investimento'!QL12:QM12)*$E$28,IF(AND(QD49=1,QF48=2),SUM('Premissas Investimento'!QL12:QN12)*$E$28,IF(AND(QD49=1,SUM(QD48:QF49)=1),SUM('Premissas Investimento'!QL12:QN12)*$E$28,0)))))</f>
        <v>0</v>
      </c>
      <c r="QE53" s="483">
        <f>IF(QE48=1,SUM('Premissas Investimento'!$AS$12:QO12)*$E$28,IF(AND(QE49=1,QE48=2),SUM('Premissas Investimento'!QM12)*$E$28,IF(AND(QE49=1,QF48=2),SUM('Premissas Investimento'!QM12:QN12)*$E$28,IF(AND(QE49=1,QG48=2),SUM('Premissas Investimento'!QM12:QO12)*$E$28,IF(AND(QE49=1,SUM(QE48:QG49)=1),SUM('Premissas Investimento'!QM12:QO12)*$E$28,0)))))</f>
        <v>0</v>
      </c>
      <c r="QF53" s="483"/>
      <c r="QG53" s="483">
        <f>IF(QG48=1,SUM('Premissas Investimento'!$AS$12:QQ12)*$E$28,IF(AND(QG49=1,QG48=2),SUM('Premissas Investimento'!QO12)*$E$28,IF(AND(QG49=1,QH48=2),SUM('Premissas Investimento'!QO12:QP12)*$E$28,IF(AND(QG49=1,QI48=2),SUM('Premissas Investimento'!QO12:QQ12)*$E$28,IF(AND(QG49=1,SUM(QG48:QI49)=1),SUM('Premissas Investimento'!QO12:QQ12)*$E$28,0)))))</f>
        <v>0</v>
      </c>
      <c r="QH53" s="483">
        <f>IF(QH48=1,SUM('Premissas Investimento'!$AS$12:QR12)*$E$28,IF(AND(QH49=1,QH48=2),SUM('Premissas Investimento'!QP12)*$E$28,IF(AND(QH49=1,QI48=2),SUM('Premissas Investimento'!QP12:QQ12)*$E$28,IF(AND(QH49=1,QJ48=2),SUM('Premissas Investimento'!QP12:QR12)*$E$28,IF(AND(QH49=1,SUM(QH48:QJ49)=1),SUM('Premissas Investimento'!QP12:QR12)*$E$28,0)))))</f>
        <v>0</v>
      </c>
      <c r="QI53" s="483">
        <f>IF(QI48=1,SUM('Premissas Investimento'!$AS$12:QS12)*$E$28,IF(AND(QI49=1,QI48=2),SUM('Premissas Investimento'!QQ12)*$E$28,IF(AND(QI49=1,QJ48=2),SUM('Premissas Investimento'!QQ12:QR12)*$E$28,IF(AND(QI49=1,QK48=2),SUM('Premissas Investimento'!QQ12:QS12)*$E$28,IF(AND(QI49=1,SUM(QI48:QK49)=1),SUM('Premissas Investimento'!QQ12:QS12)*$E$28,0)))))</f>
        <v>0</v>
      </c>
      <c r="QJ53" s="483">
        <f>IF(QJ48=1,SUM('Premissas Investimento'!$AS$12:QT12)*$E$28,IF(AND(QJ49=1,QJ48=2),SUM('Premissas Investimento'!QR12)*$E$28,IF(AND(QJ49=1,QK48=2),SUM('Premissas Investimento'!QR12:QS12)*$E$28,IF(AND(QJ49=1,QL48=2),SUM('Premissas Investimento'!QR12:QT12)*$E$28,IF(AND(QJ49=1,SUM(QJ48:QL49)=1),SUM('Premissas Investimento'!QR12:QT12)*$E$28,0)))))</f>
        <v>0</v>
      </c>
      <c r="QK53" s="483">
        <f>IF(QK48=1,SUM('Premissas Investimento'!$AS$12:QU12)*$E$28,IF(AND(QK49=1,QK48=2),SUM('Premissas Investimento'!QS12)*$E$28,IF(AND(QK49=1,QL48=2),SUM('Premissas Investimento'!QS12:QT12)*$E$28,IF(AND(QK49=1,QM48=2),SUM('Premissas Investimento'!QS12:QU12)*$E$28,IF(AND(QK49=1,SUM(QK48:QM49)=1),SUM('Premissas Investimento'!QS12:QU12)*$E$28,0)))))</f>
        <v>0</v>
      </c>
      <c r="QL53" s="483">
        <f>IF(QL48=1,SUM('Premissas Investimento'!$AS$12:QV12)*$E$28,IF(AND(QL49=1,QL48=2),SUM('Premissas Investimento'!QT12)*$E$28,IF(AND(QL49=1,QM48=2),SUM('Premissas Investimento'!QT12:QU12)*$E$28,IF(AND(QL49=1,QN48=2),SUM('Premissas Investimento'!QT12:QV12)*$E$28,IF(AND(QL49=1,SUM(QL48:QN49)=1),SUM('Premissas Investimento'!QT12:QV12)*$E$28,0)))))</f>
        <v>0</v>
      </c>
      <c r="QM53" s="483">
        <f>IF(QM48=1,SUM('Premissas Investimento'!$AS$12:QW12)*$E$28,IF(AND(QM49=1,QM48=2),SUM('Premissas Investimento'!QU12)*$E$28,IF(AND(QM49=1,QN48=2),SUM('Premissas Investimento'!QU12:QV12)*$E$28,IF(AND(QM49=1,QO48=2),SUM('Premissas Investimento'!QU12:QW12)*$E$28,IF(AND(QM49=1,SUM(QM48:QO49)=1),SUM('Premissas Investimento'!QU12:QW12)*$E$28,0)))))</f>
        <v>0</v>
      </c>
      <c r="QN53" s="483">
        <f>IF(QN48=1,SUM('Premissas Investimento'!$AS$12:QX12)*$E$28,IF(AND(QN49=1,QN48=2),SUM('Premissas Investimento'!QV12)*$E$28,IF(AND(QN49=1,QO48=2),SUM('Premissas Investimento'!QV12:QW12)*$E$28,IF(AND(QN49=1,QP48=2),SUM('Premissas Investimento'!QV12:QX12)*$E$28,IF(AND(QN49=1,SUM(QN48:QP49)=1),SUM('Premissas Investimento'!QV12:QX12)*$E$28,0)))))</f>
        <v>0</v>
      </c>
      <c r="QO53" s="483">
        <f>IF(QO48=1,SUM('Premissas Investimento'!$AS$12:QY12)*$E$28,IF(AND(QO49=1,QO48=2),SUM('Premissas Investimento'!QW12)*$E$28,IF(AND(QO49=1,QP48=2),SUM('Premissas Investimento'!QW12:QX12)*$E$28,IF(AND(QO49=1,QQ48=2),SUM('Premissas Investimento'!QW12:QY12)*$E$28,IF(AND(QO49=1,SUM(QO48:QQ49)=1),SUM('Premissas Investimento'!QW12:QY12)*$E$28,0)))))</f>
        <v>0</v>
      </c>
      <c r="QP53" s="483">
        <f>IF(QP48=1,SUM('Premissas Investimento'!$AS$12:QZ12)*$E$28,IF(AND(QP49=1,QP48=2),SUM('Premissas Investimento'!QX12)*$E$28,IF(AND(QP49=1,QQ48=2),SUM('Premissas Investimento'!QX12:QY12)*$E$28,IF(AND(QP49=1,QR48=2),SUM('Premissas Investimento'!QX12:QZ12)*$E$28,IF(AND(QP49=1,SUM(QP48:QR49)=1),SUM('Premissas Investimento'!QX12:QZ12)*$E$28,0)))))</f>
        <v>0</v>
      </c>
      <c r="QQ53" s="483">
        <f>IF(QQ48=1,SUM('Premissas Investimento'!$AS$12:RA12)*$E$28,IF(AND(QQ49=1,QQ48=2),SUM('Premissas Investimento'!QY12)*$E$28,IF(AND(QQ49=1,QR48=2),SUM('Premissas Investimento'!QY12:QZ12)*$E$28,IF(AND(QQ49=1,QS48=2),SUM('Premissas Investimento'!QY12:RA12)*$E$28,IF(AND(QQ49=1,SUM(QQ48:QS49)=1),SUM('Premissas Investimento'!QY12:RA12)*$E$28,0)))))</f>
        <v>0</v>
      </c>
      <c r="QR53" s="483">
        <f>IF(QR48=1,SUM('Premissas Investimento'!$AS$12:RB12)*$E$28,IF(AND(QR49=1,QR48=2),SUM('Premissas Investimento'!QZ12)*$E$28,IF(AND(QR49=1,QS48=2),SUM('Premissas Investimento'!QZ12:RA12)*$E$28,IF(AND(QR49=1,QT48=2),SUM('Premissas Investimento'!QZ12:RB12)*$E$28,IF(AND(QR49=1,SUM(QR48:QT49)=1),SUM('Premissas Investimento'!QZ12:RB12)*$E$28,0)))))</f>
        <v>0</v>
      </c>
      <c r="QS53" s="483"/>
      <c r="QT53" s="483">
        <f>IF(QT48=1,SUM('Premissas Investimento'!$AS$12:RD12)*$E$28,IF(AND(QT49=1,QT48=2),SUM('Premissas Investimento'!RB12)*$E$28,IF(AND(QT49=1,QU48=2),SUM('Premissas Investimento'!RB12:RC12)*$E$28,IF(AND(QT49=1,QV48=2),SUM('Premissas Investimento'!RB12:RD12)*$E$28,IF(AND(QT49=1,SUM(QT48:QV49)=1),SUM('Premissas Investimento'!RB12:RD12)*$E$28,0)))))</f>
        <v>0</v>
      </c>
      <c r="QU53" s="483">
        <f>IF(QU48=1,SUM('Premissas Investimento'!$AS$12:RE12)*$E$28,IF(AND(QU49=1,QU48=2),SUM('Premissas Investimento'!RC12)*$E$28,IF(AND(QU49=1,QV48=2),SUM('Premissas Investimento'!RC12:RD12)*$E$28,IF(AND(QU49=1,QW48=2),SUM('Premissas Investimento'!RC12:RE12)*$E$28,IF(AND(QU49=1,SUM(QU48:QW49)=1),SUM('Premissas Investimento'!RC12:RE12)*$E$28,0)))))</f>
        <v>0</v>
      </c>
      <c r="QV53" s="483">
        <f>IF(QV48=1,SUM('Premissas Investimento'!$AS$12:RF12)*$E$28,IF(AND(QV49=1,QV48=2),SUM('Premissas Investimento'!RD12)*$E$28,IF(AND(QV49=1,QW48=2),SUM('Premissas Investimento'!RD12:RE12)*$E$28,IF(AND(QV49=1,QX48=2),SUM('Premissas Investimento'!RD12:RF12)*$E$28,IF(AND(QV49=1,SUM(QV48:QX49)=1),SUM('Premissas Investimento'!RD12:RF12)*$E$28,0)))))</f>
        <v>0</v>
      </c>
      <c r="QW53" s="483">
        <f>IF(QW48=1,SUM('Premissas Investimento'!$AS$12:RG12)*$E$28,IF(AND(QW49=1,QW48=2),SUM('Premissas Investimento'!RE12)*$E$28,IF(AND(QW49=1,QX48=2),SUM('Premissas Investimento'!RE12:RF12)*$E$28,IF(AND(QW49=1,QY48=2),SUM('Premissas Investimento'!RE12:RG12)*$E$28,IF(AND(QW49=1,SUM(QW48:QY49)=1),SUM('Premissas Investimento'!RE12:RG12)*$E$28,0)))))</f>
        <v>0</v>
      </c>
      <c r="QX53" s="483">
        <f>IF(QX48=1,SUM('Premissas Investimento'!$AS$12:RH12)*$E$28,IF(AND(QX49=1,QX48=2),SUM('Premissas Investimento'!RF12)*$E$28,IF(AND(QX49=1,QY48=2),SUM('Premissas Investimento'!RF12:RG12)*$E$28,IF(AND(QX49=1,QZ48=2),SUM('Premissas Investimento'!RF12:RH12)*$E$28,IF(AND(QX49=1,SUM(QX48:QZ49)=1),SUM('Premissas Investimento'!RF12:RH12)*$E$28,0)))))</f>
        <v>0</v>
      </c>
      <c r="QY53" s="483">
        <f>IF(QY48=1,SUM('Premissas Investimento'!$AS$12:RI12)*$E$28,IF(AND(QY49=1,QY48=2),SUM('Premissas Investimento'!RG12)*$E$28,IF(AND(QY49=1,QZ48=2),SUM('Premissas Investimento'!RG12:RH12)*$E$28,IF(AND(QY49=1,RA48=2),SUM('Premissas Investimento'!RG12:RI12)*$E$28,IF(AND(QY49=1,SUM(QY48:RA49)=1),SUM('Premissas Investimento'!RG12:RI12)*$E$28,0)))))</f>
        <v>0</v>
      </c>
      <c r="QZ53" s="483">
        <f>IF(QZ48=1,SUM('Premissas Investimento'!$AS$12:RJ12)*$E$28,IF(AND(QZ49=1,QZ48=2),SUM('Premissas Investimento'!RH12)*$E$28,IF(AND(QZ49=1,RA48=2),SUM('Premissas Investimento'!RH12:RI12)*$E$28,IF(AND(QZ49=1,RB48=2),SUM('Premissas Investimento'!RH12:RJ12)*$E$28,IF(AND(QZ49=1,SUM(QZ48:RB49)=1),SUM('Premissas Investimento'!RH12:RJ12)*$E$28,0)))))</f>
        <v>0</v>
      </c>
      <c r="RA53" s="483">
        <f>IF(RA48=1,SUM('Premissas Investimento'!$AS$12:RK12)*$E$28,IF(AND(RA49=1,RA48=2),SUM('Premissas Investimento'!RI12)*$E$28,IF(AND(RA49=1,RB48=2),SUM('Premissas Investimento'!RI12:RJ12)*$E$28,IF(AND(RA49=1,RC48=2),SUM('Premissas Investimento'!RI12:RK12)*$E$28,IF(AND(RA49=1,SUM(RA48:RC49)=1),SUM('Premissas Investimento'!RI12:RK12)*$E$28,0)))))</f>
        <v>0</v>
      </c>
      <c r="RB53" s="483">
        <f>IF(RB48=1,SUM('Premissas Investimento'!$AS$12:RL12)*$E$28,IF(AND(RB49=1,RB48=2),SUM('Premissas Investimento'!RJ12)*$E$28,IF(AND(RB49=1,RC48=2),SUM('Premissas Investimento'!RJ12:RK12)*$E$28,IF(AND(RB49=1,RD48=2),SUM('Premissas Investimento'!RJ12:RL12)*$E$28,IF(AND(RB49=1,SUM(RB48:RD49)=1),SUM('Premissas Investimento'!RJ12:RL12)*$E$28,0)))))</f>
        <v>0</v>
      </c>
      <c r="RC53" s="483">
        <f>IF(RC48=1,SUM('Premissas Investimento'!$AS$12:RM12)*$E$28,IF(AND(RC49=1,RC48=2),SUM('Premissas Investimento'!RK12)*$E$28,IF(AND(RC49=1,RD48=2),SUM('Premissas Investimento'!RK12:RL12)*$E$28,IF(AND(RC49=1,RE48=2),SUM('Premissas Investimento'!RK12:RM12)*$E$28,IF(AND(RC49=1,SUM(RC48:RE49)=1),SUM('Premissas Investimento'!RK12:RM12)*$E$28,0)))))</f>
        <v>0</v>
      </c>
      <c r="RD53" s="483">
        <f>IF(RD48=1,SUM('Premissas Investimento'!$AS$12:RN12)*$E$28,IF(AND(RD49=1,RD48=2),SUM('Premissas Investimento'!RL12)*$E$28,IF(AND(RD49=1,RE48=2),SUM('Premissas Investimento'!RL12:RM12)*$E$28,IF(AND(RD49=1,RF48=2),SUM('Premissas Investimento'!RL12:RN12)*$E$28,IF(AND(RD49=1,SUM(RD48:RF49)=1),SUM('Premissas Investimento'!RL12:RN12)*$E$28,0)))))</f>
        <v>0</v>
      </c>
      <c r="RE53" s="483">
        <f>IF(RE48=1,SUM('Premissas Investimento'!$AS$12:RO12)*$E$28,IF(AND(RE49=1,RE48=2),SUM('Premissas Investimento'!RM12)*$E$28,IF(AND(RE49=1,RF48=2),SUM('Premissas Investimento'!RM12:RN12)*$E$28,IF(AND(RE49=1,RG48=2),SUM('Premissas Investimento'!RM12:RO12)*$E$28,IF(AND(RE49=1,SUM(RE48:RG49)=1),SUM('Premissas Investimento'!RM12:RO12)*$E$28,0)))))</f>
        <v>0</v>
      </c>
      <c r="RF53" s="483"/>
    </row>
    <row r="54" spans="1:474" ht="12.75" customHeight="1">
      <c r="A54" s="483"/>
      <c r="B54" s="484" t="s">
        <v>500</v>
      </c>
      <c r="C54" s="483"/>
      <c r="D54" s="483"/>
      <c r="E54" s="483">
        <f>SUM(S54,AF54,AS54,BF54,BS54,CF54,CS54,DF54,DS54,EF54,ES54,FF54,FS54,GF54,GS54,HF54,HS54,IF54,IS54,JF54,JS54,KF54,KS54,LF54,LS54,MF54,MS54,NF54,NS54,OF54,OS54)</f>
        <v>118339463.05337937</v>
      </c>
      <c r="F54" s="483"/>
      <c r="G54" s="483">
        <f t="shared" ref="G54:R54" si="263">SUM(G52:G53)*G40</f>
        <v>0</v>
      </c>
      <c r="H54" s="483">
        <f t="shared" si="263"/>
        <v>0</v>
      </c>
      <c r="I54" s="483">
        <f t="shared" si="263"/>
        <v>0</v>
      </c>
      <c r="J54" s="483">
        <f t="shared" si="263"/>
        <v>0</v>
      </c>
      <c r="K54" s="483">
        <f t="shared" si="263"/>
        <v>0</v>
      </c>
      <c r="L54" s="483">
        <f t="shared" si="263"/>
        <v>0</v>
      </c>
      <c r="M54" s="483">
        <f t="shared" si="263"/>
        <v>0</v>
      </c>
      <c r="N54" s="483">
        <f t="shared" si="263"/>
        <v>0</v>
      </c>
      <c r="O54" s="483">
        <f t="shared" si="263"/>
        <v>0</v>
      </c>
      <c r="P54" s="483">
        <f t="shared" si="263"/>
        <v>0</v>
      </c>
      <c r="Q54" s="483">
        <f t="shared" si="263"/>
        <v>0</v>
      </c>
      <c r="R54" s="483">
        <f t="shared" si="263"/>
        <v>0</v>
      </c>
      <c r="S54" s="483">
        <f>SUM(G54:R54)</f>
        <v>0</v>
      </c>
      <c r="T54" s="483">
        <f t="shared" ref="T54:AE54" si="264">SUM(T52:T53)*T40</f>
        <v>0</v>
      </c>
      <c r="U54" s="483">
        <f t="shared" si="264"/>
        <v>0</v>
      </c>
      <c r="V54" s="483">
        <f t="shared" si="264"/>
        <v>0</v>
      </c>
      <c r="W54" s="483">
        <f t="shared" si="264"/>
        <v>0</v>
      </c>
      <c r="X54" s="483">
        <f t="shared" si="264"/>
        <v>0</v>
      </c>
      <c r="Y54" s="483">
        <f t="shared" si="264"/>
        <v>0</v>
      </c>
      <c r="Z54" s="483">
        <f t="shared" si="264"/>
        <v>0</v>
      </c>
      <c r="AA54" s="483">
        <f t="shared" si="264"/>
        <v>0</v>
      </c>
      <c r="AB54" s="483">
        <f t="shared" si="264"/>
        <v>0</v>
      </c>
      <c r="AC54" s="483">
        <f t="shared" si="264"/>
        <v>0</v>
      </c>
      <c r="AD54" s="483">
        <f t="shared" si="264"/>
        <v>0</v>
      </c>
      <c r="AE54" s="483">
        <f t="shared" si="264"/>
        <v>0</v>
      </c>
      <c r="AF54" s="483">
        <f>SUM(T54:AE54)</f>
        <v>0</v>
      </c>
      <c r="AG54" s="483">
        <f t="shared" ref="AG54:AR54" si="265">SUM(AG52:AG53)*AG40</f>
        <v>0</v>
      </c>
      <c r="AH54" s="483">
        <f t="shared" si="265"/>
        <v>0</v>
      </c>
      <c r="AI54" s="483">
        <f t="shared" si="265"/>
        <v>0</v>
      </c>
      <c r="AJ54" s="483">
        <f t="shared" si="265"/>
        <v>0</v>
      </c>
      <c r="AK54" s="483">
        <f t="shared" si="265"/>
        <v>0</v>
      </c>
      <c r="AL54" s="483">
        <f t="shared" si="265"/>
        <v>0</v>
      </c>
      <c r="AM54" s="483">
        <f t="shared" si="265"/>
        <v>600430.6181635937</v>
      </c>
      <c r="AN54" s="483">
        <f t="shared" si="265"/>
        <v>604624.96322049934</v>
      </c>
      <c r="AO54" s="483">
        <f t="shared" si="265"/>
        <v>608848.60813308216</v>
      </c>
      <c r="AP54" s="483">
        <f t="shared" si="265"/>
        <v>782477.43047653581</v>
      </c>
      <c r="AQ54" s="483">
        <f t="shared" si="265"/>
        <v>787943.47475105559</v>
      </c>
      <c r="AR54" s="483">
        <f t="shared" si="265"/>
        <v>793447.70241444674</v>
      </c>
      <c r="AS54" s="483">
        <f>SUM(AG54:AR54)</f>
        <v>4177772.7971592136</v>
      </c>
      <c r="AT54" s="483">
        <f t="shared" ref="AT54:BE54" si="266">SUM(AT52:AT53)*AT40</f>
        <v>892191.77937905304</v>
      </c>
      <c r="AU54" s="483">
        <f t="shared" si="266"/>
        <v>898424.23999389587</v>
      </c>
      <c r="AV54" s="483">
        <f t="shared" si="266"/>
        <v>904700.23784615053</v>
      </c>
      <c r="AW54" s="483">
        <f t="shared" si="266"/>
        <v>1004221.476247799</v>
      </c>
      <c r="AX54" s="483">
        <f t="shared" si="266"/>
        <v>1011236.5272087591</v>
      </c>
      <c r="AY54" s="483">
        <f t="shared" si="266"/>
        <v>1018300.5822401845</v>
      </c>
      <c r="AZ54" s="483">
        <f t="shared" si="266"/>
        <v>1118615.3828429568</v>
      </c>
      <c r="BA54" s="483">
        <f t="shared" si="266"/>
        <v>1126429.5394826629</v>
      </c>
      <c r="BB54" s="483">
        <f t="shared" si="266"/>
        <v>1134298.2823947612</v>
      </c>
      <c r="BC54" s="483">
        <f t="shared" si="266"/>
        <v>1235423.3920749482</v>
      </c>
      <c r="BD54" s="483">
        <f t="shared" si="266"/>
        <v>1244053.5182560273</v>
      </c>
      <c r="BE54" s="483">
        <f t="shared" si="266"/>
        <v>1252743.9307149763</v>
      </c>
      <c r="BF54" s="483">
        <f>SUM(AT54:BE54)</f>
        <v>12840638.888682175</v>
      </c>
      <c r="BG54" s="483">
        <f t="shared" ref="BG54:BR54" si="267">SUM(BG52:BG53)*BG40</f>
        <v>1261495.0505853011</v>
      </c>
      <c r="BH54" s="483">
        <f t="shared" si="267"/>
        <v>1270307.3019423625</v>
      </c>
      <c r="BI54" s="483">
        <f t="shared" si="267"/>
        <v>1279181.1118239253</v>
      </c>
      <c r="BJ54" s="483">
        <f t="shared" si="267"/>
        <v>1288116.9102508535</v>
      </c>
      <c r="BK54" s="483">
        <f t="shared" si="267"/>
        <v>1297115.1302479475</v>
      </c>
      <c r="BL54" s="483">
        <f t="shared" si="267"/>
        <v>1306176.2078649297</v>
      </c>
      <c r="BM54" s="483">
        <f t="shared" si="267"/>
        <v>1315300.5821975747</v>
      </c>
      <c r="BN54" s="483">
        <f t="shared" si="267"/>
        <v>1324488.6954089873</v>
      </c>
      <c r="BO54" s="483">
        <f t="shared" si="267"/>
        <v>1333740.99275103</v>
      </c>
      <c r="BP54" s="483">
        <f t="shared" si="267"/>
        <v>1343057.9225858997</v>
      </c>
      <c r="BQ54" s="483">
        <f t="shared" si="267"/>
        <v>1352439.9364078552</v>
      </c>
      <c r="BR54" s="483">
        <f t="shared" si="267"/>
        <v>1361887.4888650961</v>
      </c>
      <c r="BS54" s="483">
        <f>SUM(BG54:BR54)</f>
        <v>15733307.330931762</v>
      </c>
      <c r="BT54" s="483">
        <f t="shared" ref="BT54:CE54" si="268">SUM(BT52:BT53)*BT40</f>
        <v>1371401.0377817946</v>
      </c>
      <c r="BU54" s="483">
        <f t="shared" si="268"/>
        <v>1380981.0441802826</v>
      </c>
      <c r="BV54" s="483">
        <f t="shared" si="268"/>
        <v>1390627.9723033914</v>
      </c>
      <c r="BW54" s="483">
        <f t="shared" si="268"/>
        <v>1400342.2896369491</v>
      </c>
      <c r="BX54" s="483">
        <f t="shared" si="268"/>
        <v>1410124.4669324353</v>
      </c>
      <c r="BY54" s="483">
        <f t="shared" si="268"/>
        <v>1419974.9782297928</v>
      </c>
      <c r="BZ54" s="483">
        <f t="shared" si="268"/>
        <v>1416776.0045420469</v>
      </c>
      <c r="CA54" s="483">
        <f t="shared" si="268"/>
        <v>1403657.7082036948</v>
      </c>
      <c r="CB54" s="483">
        <f t="shared" si="268"/>
        <v>1390539.4118653424</v>
      </c>
      <c r="CC54" s="483">
        <f t="shared" si="268"/>
        <v>1377421.1155269903</v>
      </c>
      <c r="CD54" s="483">
        <f t="shared" si="268"/>
        <v>1364302.8191886379</v>
      </c>
      <c r="CE54" s="483">
        <f t="shared" si="268"/>
        <v>1351184.5228502855</v>
      </c>
      <c r="CF54" s="483">
        <f>SUM(BT54:CE54)</f>
        <v>16677333.371241644</v>
      </c>
      <c r="CG54" s="483">
        <f t="shared" ref="CG54:CR54" si="269">SUM(CG52:CG53)*CG40</f>
        <v>1338066.2265119334</v>
      </c>
      <c r="CH54" s="483">
        <f t="shared" si="269"/>
        <v>1324947.930173581</v>
      </c>
      <c r="CI54" s="483">
        <f t="shared" si="269"/>
        <v>1311829.6338352289</v>
      </c>
      <c r="CJ54" s="483">
        <f t="shared" si="269"/>
        <v>1298711.3374968765</v>
      </c>
      <c r="CK54" s="483">
        <f t="shared" si="269"/>
        <v>1285593.0411585243</v>
      </c>
      <c r="CL54" s="483">
        <f t="shared" si="269"/>
        <v>1272474.744820172</v>
      </c>
      <c r="CM54" s="483">
        <f t="shared" si="269"/>
        <v>1259356.4484818198</v>
      </c>
      <c r="CN54" s="483">
        <f t="shared" si="269"/>
        <v>1246238.1521434675</v>
      </c>
      <c r="CO54" s="483">
        <f t="shared" si="269"/>
        <v>1233119.8558051153</v>
      </c>
      <c r="CP54" s="483">
        <f t="shared" si="269"/>
        <v>1220001.5594667629</v>
      </c>
      <c r="CQ54" s="483">
        <f t="shared" si="269"/>
        <v>1206883.2631284106</v>
      </c>
      <c r="CR54" s="483">
        <f t="shared" si="269"/>
        <v>1193764.9667900582</v>
      </c>
      <c r="CS54" s="483">
        <f>SUM(CG54:CR54)</f>
        <v>15190987.159811951</v>
      </c>
      <c r="CT54" s="483">
        <f t="shared" ref="CT54:DE54" si="270">SUM(CT52:CT53)*CT40</f>
        <v>1180646.6704517058</v>
      </c>
      <c r="CU54" s="483">
        <f t="shared" si="270"/>
        <v>1167528.3741133537</v>
      </c>
      <c r="CV54" s="483">
        <f t="shared" si="270"/>
        <v>1154410.0777750013</v>
      </c>
      <c r="CW54" s="483">
        <f t="shared" si="270"/>
        <v>1141291.7814366492</v>
      </c>
      <c r="CX54" s="483">
        <f t="shared" si="270"/>
        <v>1128173.4850982968</v>
      </c>
      <c r="CY54" s="483">
        <f t="shared" si="270"/>
        <v>1115055.1887599446</v>
      </c>
      <c r="CZ54" s="483">
        <f t="shared" si="270"/>
        <v>1101936.8924215923</v>
      </c>
      <c r="DA54" s="483">
        <f t="shared" si="270"/>
        <v>1088818.5960832401</v>
      </c>
      <c r="DB54" s="483">
        <f t="shared" si="270"/>
        <v>1075700.2997448877</v>
      </c>
      <c r="DC54" s="483">
        <f t="shared" si="270"/>
        <v>1062582.0034065354</v>
      </c>
      <c r="DD54" s="483">
        <f t="shared" si="270"/>
        <v>1049463.707068183</v>
      </c>
      <c r="DE54" s="483">
        <f t="shared" si="270"/>
        <v>1036345.4107298307</v>
      </c>
      <c r="DF54" s="483">
        <f>SUM(CT54:DE54)</f>
        <v>13301952.48708922</v>
      </c>
      <c r="DG54" s="483">
        <f t="shared" ref="DG54:DR54" si="271">SUM(DG52:DG53)*DG40</f>
        <v>1023227.1143914785</v>
      </c>
      <c r="DH54" s="483">
        <f t="shared" si="271"/>
        <v>1010108.8180531262</v>
      </c>
      <c r="DI54" s="483">
        <f t="shared" si="271"/>
        <v>996990.52171477396</v>
      </c>
      <c r="DJ54" s="483">
        <f t="shared" si="271"/>
        <v>983872.2253764217</v>
      </c>
      <c r="DK54" s="483">
        <f t="shared" si="271"/>
        <v>970753.92903806944</v>
      </c>
      <c r="DL54" s="483">
        <f t="shared" si="271"/>
        <v>957635.63269971719</v>
      </c>
      <c r="DM54" s="483">
        <f t="shared" si="271"/>
        <v>944517.33636136481</v>
      </c>
      <c r="DN54" s="483">
        <f t="shared" si="271"/>
        <v>931399.04002301267</v>
      </c>
      <c r="DO54" s="483">
        <f t="shared" si="271"/>
        <v>918280.74368466041</v>
      </c>
      <c r="DP54" s="483">
        <f t="shared" si="271"/>
        <v>905162.44734630815</v>
      </c>
      <c r="DQ54" s="483">
        <f t="shared" si="271"/>
        <v>892044.15100795589</v>
      </c>
      <c r="DR54" s="483">
        <f t="shared" si="271"/>
        <v>878925.85466960352</v>
      </c>
      <c r="DS54" s="483">
        <f>SUM(DG54:DR54)</f>
        <v>11412917.81436649</v>
      </c>
      <c r="DT54" s="483">
        <f t="shared" ref="DT54:EE54" si="272">SUM(DT52:DT53)*DT40</f>
        <v>865807.55833125103</v>
      </c>
      <c r="DU54" s="483">
        <f t="shared" si="272"/>
        <v>852689.26199289877</v>
      </c>
      <c r="DV54" s="483">
        <f t="shared" si="272"/>
        <v>839570.96565454651</v>
      </c>
      <c r="DW54" s="483">
        <f t="shared" si="272"/>
        <v>826452.66931619425</v>
      </c>
      <c r="DX54" s="483">
        <f t="shared" si="272"/>
        <v>813334.37297784188</v>
      </c>
      <c r="DY54" s="483">
        <f t="shared" si="272"/>
        <v>800216.07663948962</v>
      </c>
      <c r="DZ54" s="483">
        <f t="shared" si="272"/>
        <v>787097.78030113736</v>
      </c>
      <c r="EA54" s="483">
        <f t="shared" si="272"/>
        <v>773979.4839627851</v>
      </c>
      <c r="EB54" s="483">
        <f t="shared" si="272"/>
        <v>760861.18762443273</v>
      </c>
      <c r="EC54" s="483">
        <f t="shared" si="272"/>
        <v>747742.89128608047</v>
      </c>
      <c r="ED54" s="483">
        <f t="shared" si="272"/>
        <v>734624.5949477281</v>
      </c>
      <c r="EE54" s="483">
        <f t="shared" si="272"/>
        <v>721506.29860937584</v>
      </c>
      <c r="EF54" s="483">
        <f>SUM(DT54:EE54)</f>
        <v>9523883.1416437626</v>
      </c>
      <c r="EG54" s="483">
        <f t="shared" ref="EG54:ER54" si="273">SUM(EG52:EG53)*EG40</f>
        <v>708388.00227102358</v>
      </c>
      <c r="EH54" s="483">
        <f t="shared" si="273"/>
        <v>695269.70593267132</v>
      </c>
      <c r="EI54" s="483">
        <f t="shared" si="273"/>
        <v>682151.40959431906</v>
      </c>
      <c r="EJ54" s="483">
        <f t="shared" si="273"/>
        <v>669033.11325596669</v>
      </c>
      <c r="EK54" s="483">
        <f t="shared" si="273"/>
        <v>655914.81691761443</v>
      </c>
      <c r="EL54" s="483">
        <f t="shared" si="273"/>
        <v>642796.52057926217</v>
      </c>
      <c r="EM54" s="483">
        <f t="shared" si="273"/>
        <v>629678.22424090991</v>
      </c>
      <c r="EN54" s="483">
        <f t="shared" si="273"/>
        <v>616559.92790255765</v>
      </c>
      <c r="EO54" s="483">
        <f t="shared" si="273"/>
        <v>603441.63156420528</v>
      </c>
      <c r="EP54" s="483">
        <f t="shared" si="273"/>
        <v>590323.3352258529</v>
      </c>
      <c r="EQ54" s="483">
        <f t="shared" si="273"/>
        <v>577205.03888750065</v>
      </c>
      <c r="ER54" s="483">
        <f t="shared" si="273"/>
        <v>564086.74254914839</v>
      </c>
      <c r="ES54" s="483">
        <f>SUM(EG54:ER54)</f>
        <v>7634848.4689210327</v>
      </c>
      <c r="ET54" s="483">
        <f t="shared" ref="ET54:FE54" si="274">SUM(ET52:ET53)*ET40</f>
        <v>550968.44621079613</v>
      </c>
      <c r="EU54" s="483">
        <f t="shared" si="274"/>
        <v>537850.14987244387</v>
      </c>
      <c r="EV54" s="483">
        <f t="shared" si="274"/>
        <v>524731.8535340915</v>
      </c>
      <c r="EW54" s="483">
        <f t="shared" si="274"/>
        <v>511613.55719573924</v>
      </c>
      <c r="EX54" s="483">
        <f t="shared" si="274"/>
        <v>498495.26085738698</v>
      </c>
      <c r="EY54" s="483">
        <f t="shared" si="274"/>
        <v>485376.96451903472</v>
      </c>
      <c r="EZ54" s="483">
        <f t="shared" si="274"/>
        <v>472258.66818068241</v>
      </c>
      <c r="FA54" s="483">
        <f t="shared" si="274"/>
        <v>459140.37184233021</v>
      </c>
      <c r="FB54" s="483">
        <f t="shared" si="274"/>
        <v>446022.07550397795</v>
      </c>
      <c r="FC54" s="483">
        <f t="shared" si="274"/>
        <v>432903.77916562563</v>
      </c>
      <c r="FD54" s="483">
        <f t="shared" si="274"/>
        <v>419785.48282727337</v>
      </c>
      <c r="FE54" s="483">
        <f t="shared" si="274"/>
        <v>406667.18648892106</v>
      </c>
      <c r="FF54" s="483">
        <f>SUM(ET54:FE54)</f>
        <v>5745813.7961983019</v>
      </c>
      <c r="FG54" s="483">
        <f t="shared" ref="FG54:FR54" si="275">SUM(FG52:FG53)*FG40</f>
        <v>393548.89015056874</v>
      </c>
      <c r="FH54" s="483">
        <f t="shared" si="275"/>
        <v>380430.59381221642</v>
      </c>
      <c r="FI54" s="483">
        <f t="shared" si="275"/>
        <v>367312.29747386416</v>
      </c>
      <c r="FJ54" s="483">
        <f t="shared" si="275"/>
        <v>354194.00113551185</v>
      </c>
      <c r="FK54" s="483">
        <f t="shared" si="275"/>
        <v>341075.70479715959</v>
      </c>
      <c r="FL54" s="483">
        <f t="shared" si="275"/>
        <v>327957.40845880727</v>
      </c>
      <c r="FM54" s="483">
        <f t="shared" si="275"/>
        <v>314839.11212045501</v>
      </c>
      <c r="FN54" s="483">
        <f t="shared" si="275"/>
        <v>301720.8157821027</v>
      </c>
      <c r="FO54" s="483">
        <f t="shared" si="275"/>
        <v>288602.51944375038</v>
      </c>
      <c r="FP54" s="483">
        <f t="shared" si="275"/>
        <v>275484.22310539812</v>
      </c>
      <c r="FQ54" s="483">
        <f t="shared" si="275"/>
        <v>262365.92676704586</v>
      </c>
      <c r="FR54" s="483">
        <f t="shared" si="275"/>
        <v>249247.63042869355</v>
      </c>
      <c r="FS54" s="483">
        <f>SUM(FG54:FR54)</f>
        <v>3856779.1234755735</v>
      </c>
      <c r="FT54" s="483">
        <f t="shared" ref="FT54:GE54" si="276">SUM(FT52:FT53)*FT40</f>
        <v>236129.33409034117</v>
      </c>
      <c r="FU54" s="483">
        <f t="shared" si="276"/>
        <v>223011.03775198889</v>
      </c>
      <c r="FV54" s="483">
        <f t="shared" si="276"/>
        <v>209892.7414136366</v>
      </c>
      <c r="FW54" s="483">
        <f t="shared" si="276"/>
        <v>196774.44507528434</v>
      </c>
      <c r="FX54" s="483">
        <f t="shared" si="276"/>
        <v>183656.14873693202</v>
      </c>
      <c r="FY54" s="483">
        <f t="shared" si="276"/>
        <v>170537.85239857974</v>
      </c>
      <c r="FZ54" s="483">
        <f t="shared" si="276"/>
        <v>157419.55606022745</v>
      </c>
      <c r="GA54" s="483">
        <f t="shared" si="276"/>
        <v>144301.25972187516</v>
      </c>
      <c r="GB54" s="483">
        <f t="shared" si="276"/>
        <v>131182.96338352287</v>
      </c>
      <c r="GC54" s="483">
        <f t="shared" si="276"/>
        <v>118064.66704517059</v>
      </c>
      <c r="GD54" s="483">
        <f t="shared" si="276"/>
        <v>104946.37070681831</v>
      </c>
      <c r="GE54" s="483">
        <f t="shared" si="276"/>
        <v>91828.074368466026</v>
      </c>
      <c r="GF54" s="483">
        <f>SUM(FT54:GE54)</f>
        <v>1967744.4507528429</v>
      </c>
      <c r="GG54" s="483">
        <f t="shared" ref="GG54:GR54" si="277">SUM(GG52:GG53)*GG40</f>
        <v>78709.778030113666</v>
      </c>
      <c r="GH54" s="483">
        <f t="shared" si="277"/>
        <v>65591.481691761393</v>
      </c>
      <c r="GI54" s="483">
        <f t="shared" si="277"/>
        <v>52473.185353409121</v>
      </c>
      <c r="GJ54" s="483">
        <f t="shared" si="277"/>
        <v>39354.88901505684</v>
      </c>
      <c r="GK54" s="483">
        <f t="shared" si="277"/>
        <v>26236.59267670456</v>
      </c>
      <c r="GL54" s="483">
        <f t="shared" si="277"/>
        <v>13118.296338352282</v>
      </c>
      <c r="GM54" s="483">
        <f t="shared" si="277"/>
        <v>0</v>
      </c>
      <c r="GN54" s="483">
        <f t="shared" si="277"/>
        <v>0</v>
      </c>
      <c r="GO54" s="483">
        <f t="shared" si="277"/>
        <v>0</v>
      </c>
      <c r="GP54" s="483">
        <f t="shared" si="277"/>
        <v>0</v>
      </c>
      <c r="GQ54" s="483">
        <f t="shared" si="277"/>
        <v>0</v>
      </c>
      <c r="GR54" s="483">
        <f t="shared" si="277"/>
        <v>0</v>
      </c>
      <c r="GS54" s="483">
        <f>SUM(GG54:GR54)</f>
        <v>275484.22310539783</v>
      </c>
      <c r="GT54" s="483">
        <f t="shared" ref="GT54:HE54" si="278">SUM(GT52:GT53)*GT40</f>
        <v>0</v>
      </c>
      <c r="GU54" s="483">
        <f t="shared" si="278"/>
        <v>0</v>
      </c>
      <c r="GV54" s="483">
        <f t="shared" si="278"/>
        <v>0</v>
      </c>
      <c r="GW54" s="483">
        <f t="shared" si="278"/>
        <v>0</v>
      </c>
      <c r="GX54" s="483">
        <f t="shared" si="278"/>
        <v>0</v>
      </c>
      <c r="GY54" s="483">
        <f t="shared" si="278"/>
        <v>0</v>
      </c>
      <c r="GZ54" s="483">
        <f t="shared" si="278"/>
        <v>0</v>
      </c>
      <c r="HA54" s="483">
        <f t="shared" si="278"/>
        <v>0</v>
      </c>
      <c r="HB54" s="483">
        <f t="shared" si="278"/>
        <v>0</v>
      </c>
      <c r="HC54" s="483">
        <f t="shared" si="278"/>
        <v>0</v>
      </c>
      <c r="HD54" s="483">
        <f t="shared" si="278"/>
        <v>0</v>
      </c>
      <c r="HE54" s="483">
        <f t="shared" si="278"/>
        <v>0</v>
      </c>
      <c r="HF54" s="483">
        <f>SUM(GT54:HE54)</f>
        <v>0</v>
      </c>
      <c r="HG54" s="483">
        <f t="shared" ref="HG54:HR54" si="279">SUM(HG52:HG53)*HG40</f>
        <v>0</v>
      </c>
      <c r="HH54" s="483">
        <f t="shared" si="279"/>
        <v>0</v>
      </c>
      <c r="HI54" s="483">
        <f t="shared" si="279"/>
        <v>0</v>
      </c>
      <c r="HJ54" s="483">
        <f t="shared" si="279"/>
        <v>0</v>
      </c>
      <c r="HK54" s="483">
        <f t="shared" si="279"/>
        <v>0</v>
      </c>
      <c r="HL54" s="483">
        <f t="shared" si="279"/>
        <v>0</v>
      </c>
      <c r="HM54" s="483">
        <f t="shared" si="279"/>
        <v>0</v>
      </c>
      <c r="HN54" s="483">
        <f t="shared" si="279"/>
        <v>0</v>
      </c>
      <c r="HO54" s="483">
        <f t="shared" si="279"/>
        <v>0</v>
      </c>
      <c r="HP54" s="483">
        <f t="shared" si="279"/>
        <v>0</v>
      </c>
      <c r="HQ54" s="483">
        <f t="shared" si="279"/>
        <v>0</v>
      </c>
      <c r="HR54" s="483">
        <f t="shared" si="279"/>
        <v>0</v>
      </c>
      <c r="HS54" s="483">
        <f>SUM(HG54:HR54)</f>
        <v>0</v>
      </c>
      <c r="HT54" s="483">
        <f t="shared" ref="HT54:IE54" si="280">SUM(HT52:HT53)*HT40</f>
        <v>0</v>
      </c>
      <c r="HU54" s="483">
        <f t="shared" si="280"/>
        <v>0</v>
      </c>
      <c r="HV54" s="483">
        <f t="shared" si="280"/>
        <v>0</v>
      </c>
      <c r="HW54" s="483">
        <f t="shared" si="280"/>
        <v>0</v>
      </c>
      <c r="HX54" s="483">
        <f t="shared" si="280"/>
        <v>0</v>
      </c>
      <c r="HY54" s="483">
        <f t="shared" si="280"/>
        <v>0</v>
      </c>
      <c r="HZ54" s="483">
        <f t="shared" si="280"/>
        <v>0</v>
      </c>
      <c r="IA54" s="483">
        <f t="shared" si="280"/>
        <v>0</v>
      </c>
      <c r="IB54" s="483">
        <f t="shared" si="280"/>
        <v>0</v>
      </c>
      <c r="IC54" s="483">
        <f t="shared" si="280"/>
        <v>0</v>
      </c>
      <c r="ID54" s="483">
        <f t="shared" si="280"/>
        <v>0</v>
      </c>
      <c r="IE54" s="483">
        <f t="shared" si="280"/>
        <v>0</v>
      </c>
      <c r="IF54" s="483">
        <f>SUM(HT54:IE54)</f>
        <v>0</v>
      </c>
      <c r="IG54" s="483">
        <f t="shared" ref="IG54:IR54" si="281">SUM(IG52:IG53)*IG40</f>
        <v>0</v>
      </c>
      <c r="IH54" s="483">
        <f t="shared" si="281"/>
        <v>0</v>
      </c>
      <c r="II54" s="483">
        <f t="shared" si="281"/>
        <v>0</v>
      </c>
      <c r="IJ54" s="483">
        <f t="shared" si="281"/>
        <v>0</v>
      </c>
      <c r="IK54" s="483">
        <f t="shared" si="281"/>
        <v>0</v>
      </c>
      <c r="IL54" s="483">
        <f t="shared" si="281"/>
        <v>0</v>
      </c>
      <c r="IM54" s="483">
        <f t="shared" si="281"/>
        <v>0</v>
      </c>
      <c r="IN54" s="483">
        <f t="shared" si="281"/>
        <v>0</v>
      </c>
      <c r="IO54" s="483">
        <f t="shared" si="281"/>
        <v>0</v>
      </c>
      <c r="IP54" s="483">
        <f t="shared" si="281"/>
        <v>0</v>
      </c>
      <c r="IQ54" s="483">
        <f t="shared" si="281"/>
        <v>0</v>
      </c>
      <c r="IR54" s="483">
        <f t="shared" si="281"/>
        <v>0</v>
      </c>
      <c r="IS54" s="483">
        <f>SUM(IG54:IR54)</f>
        <v>0</v>
      </c>
      <c r="IT54" s="483">
        <f t="shared" ref="IT54:JE54" si="282">SUM(IT52:IT53)*IT40</f>
        <v>0</v>
      </c>
      <c r="IU54" s="483">
        <f t="shared" si="282"/>
        <v>0</v>
      </c>
      <c r="IV54" s="483">
        <f t="shared" si="282"/>
        <v>0</v>
      </c>
      <c r="IW54" s="483">
        <f t="shared" si="282"/>
        <v>0</v>
      </c>
      <c r="IX54" s="483">
        <f t="shared" si="282"/>
        <v>0</v>
      </c>
      <c r="IY54" s="483">
        <f t="shared" si="282"/>
        <v>0</v>
      </c>
      <c r="IZ54" s="483">
        <f t="shared" si="282"/>
        <v>0</v>
      </c>
      <c r="JA54" s="483">
        <f t="shared" si="282"/>
        <v>0</v>
      </c>
      <c r="JB54" s="483">
        <f t="shared" si="282"/>
        <v>0</v>
      </c>
      <c r="JC54" s="483">
        <f t="shared" si="282"/>
        <v>0</v>
      </c>
      <c r="JD54" s="483">
        <f t="shared" si="282"/>
        <v>0</v>
      </c>
      <c r="JE54" s="483">
        <f t="shared" si="282"/>
        <v>0</v>
      </c>
      <c r="JF54" s="483">
        <f>SUM(IT54:JE54)</f>
        <v>0</v>
      </c>
      <c r="JG54" s="483">
        <f t="shared" ref="JG54:JR54" si="283">SUM(JG52:JG53)*JG40</f>
        <v>0</v>
      </c>
      <c r="JH54" s="483">
        <f t="shared" si="283"/>
        <v>0</v>
      </c>
      <c r="JI54" s="483">
        <f t="shared" si="283"/>
        <v>0</v>
      </c>
      <c r="JJ54" s="483">
        <f t="shared" si="283"/>
        <v>0</v>
      </c>
      <c r="JK54" s="483">
        <f t="shared" si="283"/>
        <v>0</v>
      </c>
      <c r="JL54" s="483">
        <f t="shared" si="283"/>
        <v>0</v>
      </c>
      <c r="JM54" s="483">
        <f t="shared" si="283"/>
        <v>0</v>
      </c>
      <c r="JN54" s="483">
        <f t="shared" si="283"/>
        <v>0</v>
      </c>
      <c r="JO54" s="483">
        <f t="shared" si="283"/>
        <v>0</v>
      </c>
      <c r="JP54" s="483">
        <f t="shared" si="283"/>
        <v>0</v>
      </c>
      <c r="JQ54" s="483">
        <f t="shared" si="283"/>
        <v>0</v>
      </c>
      <c r="JR54" s="483">
        <f t="shared" si="283"/>
        <v>0</v>
      </c>
      <c r="JS54" s="483">
        <f>SUM(JG54:JR54)</f>
        <v>0</v>
      </c>
      <c r="JT54" s="483">
        <f t="shared" ref="JT54:KE54" si="284">SUM(JT52:JT53)*JT40</f>
        <v>0</v>
      </c>
      <c r="JU54" s="483">
        <f t="shared" si="284"/>
        <v>0</v>
      </c>
      <c r="JV54" s="483">
        <f t="shared" si="284"/>
        <v>0</v>
      </c>
      <c r="JW54" s="483">
        <f t="shared" si="284"/>
        <v>0</v>
      </c>
      <c r="JX54" s="483">
        <f t="shared" si="284"/>
        <v>0</v>
      </c>
      <c r="JY54" s="483">
        <f t="shared" si="284"/>
        <v>0</v>
      </c>
      <c r="JZ54" s="483">
        <f t="shared" si="284"/>
        <v>0</v>
      </c>
      <c r="KA54" s="483">
        <f t="shared" si="284"/>
        <v>0</v>
      </c>
      <c r="KB54" s="483">
        <f t="shared" si="284"/>
        <v>0</v>
      </c>
      <c r="KC54" s="483">
        <f t="shared" si="284"/>
        <v>0</v>
      </c>
      <c r="KD54" s="483">
        <f t="shared" si="284"/>
        <v>0</v>
      </c>
      <c r="KE54" s="483">
        <f t="shared" si="284"/>
        <v>0</v>
      </c>
      <c r="KF54" s="483">
        <f>SUM(JT54:KE54)</f>
        <v>0</v>
      </c>
      <c r="KG54" s="483">
        <f t="shared" ref="KG54:KR54" si="285">SUM(KG52:KG53)*KG40</f>
        <v>0</v>
      </c>
      <c r="KH54" s="483">
        <f t="shared" si="285"/>
        <v>0</v>
      </c>
      <c r="KI54" s="483">
        <f t="shared" si="285"/>
        <v>0</v>
      </c>
      <c r="KJ54" s="483">
        <f t="shared" si="285"/>
        <v>0</v>
      </c>
      <c r="KK54" s="483">
        <f t="shared" si="285"/>
        <v>0</v>
      </c>
      <c r="KL54" s="483">
        <f t="shared" si="285"/>
        <v>0</v>
      </c>
      <c r="KM54" s="483">
        <f t="shared" si="285"/>
        <v>0</v>
      </c>
      <c r="KN54" s="483">
        <f t="shared" si="285"/>
        <v>0</v>
      </c>
      <c r="KO54" s="483">
        <f t="shared" si="285"/>
        <v>0</v>
      </c>
      <c r="KP54" s="483">
        <f t="shared" si="285"/>
        <v>0</v>
      </c>
      <c r="KQ54" s="483">
        <f t="shared" si="285"/>
        <v>0</v>
      </c>
      <c r="KR54" s="483">
        <f t="shared" si="285"/>
        <v>0</v>
      </c>
      <c r="KS54" s="483">
        <f>SUM(KG54:KR54)</f>
        <v>0</v>
      </c>
      <c r="KT54" s="483">
        <f t="shared" ref="KT54:LE54" si="286">SUM(KT52:KT53)*KT40</f>
        <v>0</v>
      </c>
      <c r="KU54" s="483">
        <f t="shared" si="286"/>
        <v>0</v>
      </c>
      <c r="KV54" s="483">
        <f t="shared" si="286"/>
        <v>0</v>
      </c>
      <c r="KW54" s="483">
        <f t="shared" si="286"/>
        <v>0</v>
      </c>
      <c r="KX54" s="483">
        <f t="shared" si="286"/>
        <v>0</v>
      </c>
      <c r="KY54" s="483">
        <f t="shared" si="286"/>
        <v>0</v>
      </c>
      <c r="KZ54" s="483">
        <f t="shared" si="286"/>
        <v>0</v>
      </c>
      <c r="LA54" s="483">
        <f t="shared" si="286"/>
        <v>0</v>
      </c>
      <c r="LB54" s="483">
        <f t="shared" si="286"/>
        <v>0</v>
      </c>
      <c r="LC54" s="483">
        <f t="shared" si="286"/>
        <v>0</v>
      </c>
      <c r="LD54" s="483">
        <f t="shared" si="286"/>
        <v>0</v>
      </c>
      <c r="LE54" s="483">
        <f t="shared" si="286"/>
        <v>0</v>
      </c>
      <c r="LF54" s="483">
        <f>SUM(KT54:LE54)</f>
        <v>0</v>
      </c>
      <c r="LG54" s="483">
        <f t="shared" ref="LG54:LR54" si="287">SUM(LG52:LG53)*LG40</f>
        <v>0</v>
      </c>
      <c r="LH54" s="483">
        <f t="shared" si="287"/>
        <v>0</v>
      </c>
      <c r="LI54" s="483">
        <f t="shared" si="287"/>
        <v>0</v>
      </c>
      <c r="LJ54" s="483">
        <f t="shared" si="287"/>
        <v>0</v>
      </c>
      <c r="LK54" s="483">
        <f t="shared" si="287"/>
        <v>0</v>
      </c>
      <c r="LL54" s="483">
        <f t="shared" si="287"/>
        <v>0</v>
      </c>
      <c r="LM54" s="483">
        <f t="shared" si="287"/>
        <v>0</v>
      </c>
      <c r="LN54" s="483">
        <f t="shared" si="287"/>
        <v>0</v>
      </c>
      <c r="LO54" s="483">
        <f t="shared" si="287"/>
        <v>0</v>
      </c>
      <c r="LP54" s="483">
        <f t="shared" si="287"/>
        <v>0</v>
      </c>
      <c r="LQ54" s="483">
        <f t="shared" si="287"/>
        <v>0</v>
      </c>
      <c r="LR54" s="483">
        <f t="shared" si="287"/>
        <v>0</v>
      </c>
      <c r="LS54" s="483">
        <f>SUM(LG54:LR54)</f>
        <v>0</v>
      </c>
      <c r="LT54" s="483">
        <f t="shared" ref="LT54:ME54" si="288">SUM(LT52:LT53)*LT40</f>
        <v>0</v>
      </c>
      <c r="LU54" s="483">
        <f t="shared" si="288"/>
        <v>0</v>
      </c>
      <c r="LV54" s="483">
        <f t="shared" si="288"/>
        <v>0</v>
      </c>
      <c r="LW54" s="483">
        <f t="shared" si="288"/>
        <v>0</v>
      </c>
      <c r="LX54" s="483">
        <f t="shared" si="288"/>
        <v>0</v>
      </c>
      <c r="LY54" s="483">
        <f t="shared" si="288"/>
        <v>0</v>
      </c>
      <c r="LZ54" s="483">
        <f t="shared" si="288"/>
        <v>0</v>
      </c>
      <c r="MA54" s="483">
        <f t="shared" si="288"/>
        <v>0</v>
      </c>
      <c r="MB54" s="483">
        <f t="shared" si="288"/>
        <v>0</v>
      </c>
      <c r="MC54" s="483">
        <f t="shared" si="288"/>
        <v>0</v>
      </c>
      <c r="MD54" s="483">
        <f t="shared" si="288"/>
        <v>0</v>
      </c>
      <c r="ME54" s="483">
        <f t="shared" si="288"/>
        <v>0</v>
      </c>
      <c r="MF54" s="483">
        <f>SUM(LT54:ME54)</f>
        <v>0</v>
      </c>
      <c r="MG54" s="483">
        <f t="shared" ref="MG54:MR54" si="289">SUM(MG52:MG53)*MG40</f>
        <v>0</v>
      </c>
      <c r="MH54" s="483">
        <f t="shared" si="289"/>
        <v>0</v>
      </c>
      <c r="MI54" s="483">
        <f t="shared" si="289"/>
        <v>0</v>
      </c>
      <c r="MJ54" s="483">
        <f t="shared" si="289"/>
        <v>0</v>
      </c>
      <c r="MK54" s="483">
        <f t="shared" si="289"/>
        <v>0</v>
      </c>
      <c r="ML54" s="483">
        <f t="shared" si="289"/>
        <v>0</v>
      </c>
      <c r="MM54" s="483">
        <f t="shared" si="289"/>
        <v>0</v>
      </c>
      <c r="MN54" s="483">
        <f t="shared" si="289"/>
        <v>0</v>
      </c>
      <c r="MO54" s="483">
        <f t="shared" si="289"/>
        <v>0</v>
      </c>
      <c r="MP54" s="483">
        <f t="shared" si="289"/>
        <v>0</v>
      </c>
      <c r="MQ54" s="483">
        <f t="shared" si="289"/>
        <v>0</v>
      </c>
      <c r="MR54" s="483">
        <f t="shared" si="289"/>
        <v>0</v>
      </c>
      <c r="MS54" s="483">
        <f>SUM(MG54:MR54)</f>
        <v>0</v>
      </c>
      <c r="MT54" s="483">
        <f t="shared" ref="MT54:NE54" si="290">SUM(MT52:MT53)*MT40</f>
        <v>0</v>
      </c>
      <c r="MU54" s="483">
        <f t="shared" si="290"/>
        <v>0</v>
      </c>
      <c r="MV54" s="483">
        <f t="shared" si="290"/>
        <v>0</v>
      </c>
      <c r="MW54" s="483">
        <f t="shared" si="290"/>
        <v>0</v>
      </c>
      <c r="MX54" s="483">
        <f t="shared" si="290"/>
        <v>0</v>
      </c>
      <c r="MY54" s="483">
        <f t="shared" si="290"/>
        <v>0</v>
      </c>
      <c r="MZ54" s="483">
        <f t="shared" si="290"/>
        <v>0</v>
      </c>
      <c r="NA54" s="483">
        <f t="shared" si="290"/>
        <v>0</v>
      </c>
      <c r="NB54" s="483">
        <f t="shared" si="290"/>
        <v>0</v>
      </c>
      <c r="NC54" s="483">
        <f t="shared" si="290"/>
        <v>0</v>
      </c>
      <c r="ND54" s="483">
        <f t="shared" si="290"/>
        <v>0</v>
      </c>
      <c r="NE54" s="483">
        <f t="shared" si="290"/>
        <v>0</v>
      </c>
      <c r="NF54" s="483">
        <f>SUM(MT54:NE54)</f>
        <v>0</v>
      </c>
      <c r="NG54" s="483">
        <f t="shared" ref="NG54:NR54" si="291">SUM(NG52:NG53)*NG40</f>
        <v>0</v>
      </c>
      <c r="NH54" s="483">
        <f t="shared" si="291"/>
        <v>0</v>
      </c>
      <c r="NI54" s="483">
        <f t="shared" si="291"/>
        <v>0</v>
      </c>
      <c r="NJ54" s="483">
        <f t="shared" si="291"/>
        <v>0</v>
      </c>
      <c r="NK54" s="483">
        <f t="shared" si="291"/>
        <v>0</v>
      </c>
      <c r="NL54" s="483">
        <f t="shared" si="291"/>
        <v>0</v>
      </c>
      <c r="NM54" s="483">
        <f t="shared" si="291"/>
        <v>0</v>
      </c>
      <c r="NN54" s="483">
        <f t="shared" si="291"/>
        <v>0</v>
      </c>
      <c r="NO54" s="483">
        <f t="shared" si="291"/>
        <v>0</v>
      </c>
      <c r="NP54" s="483">
        <f t="shared" si="291"/>
        <v>0</v>
      </c>
      <c r="NQ54" s="483">
        <f t="shared" si="291"/>
        <v>0</v>
      </c>
      <c r="NR54" s="483">
        <f t="shared" si="291"/>
        <v>0</v>
      </c>
      <c r="NS54" s="483">
        <f>SUM(NG54:NR54)</f>
        <v>0</v>
      </c>
      <c r="NT54" s="483">
        <f t="shared" ref="NT54:OE54" si="292">SUM(NT52:NT53)*NT40</f>
        <v>0</v>
      </c>
      <c r="NU54" s="483">
        <f t="shared" si="292"/>
        <v>0</v>
      </c>
      <c r="NV54" s="483">
        <f t="shared" si="292"/>
        <v>0</v>
      </c>
      <c r="NW54" s="483">
        <f t="shared" si="292"/>
        <v>0</v>
      </c>
      <c r="NX54" s="483">
        <f t="shared" si="292"/>
        <v>0</v>
      </c>
      <c r="NY54" s="483">
        <f t="shared" si="292"/>
        <v>0</v>
      </c>
      <c r="NZ54" s="483">
        <f t="shared" si="292"/>
        <v>0</v>
      </c>
      <c r="OA54" s="483">
        <f t="shared" si="292"/>
        <v>0</v>
      </c>
      <c r="OB54" s="483">
        <f t="shared" si="292"/>
        <v>0</v>
      </c>
      <c r="OC54" s="483">
        <f t="shared" si="292"/>
        <v>0</v>
      </c>
      <c r="OD54" s="483">
        <f t="shared" si="292"/>
        <v>0</v>
      </c>
      <c r="OE54" s="483">
        <f t="shared" si="292"/>
        <v>0</v>
      </c>
      <c r="OF54" s="483">
        <f>SUM(NT54:OE54)</f>
        <v>0</v>
      </c>
      <c r="OG54" s="483">
        <f t="shared" ref="OG54:OR54" si="293">SUM(OG52:OG53)*OG40</f>
        <v>0</v>
      </c>
      <c r="OH54" s="483">
        <f t="shared" si="293"/>
        <v>0</v>
      </c>
      <c r="OI54" s="483">
        <f t="shared" si="293"/>
        <v>0</v>
      </c>
      <c r="OJ54" s="483">
        <f t="shared" si="293"/>
        <v>0</v>
      </c>
      <c r="OK54" s="483">
        <f t="shared" si="293"/>
        <v>0</v>
      </c>
      <c r="OL54" s="483">
        <f t="shared" si="293"/>
        <v>0</v>
      </c>
      <c r="OM54" s="483">
        <f t="shared" si="293"/>
        <v>0</v>
      </c>
      <c r="ON54" s="483">
        <f t="shared" si="293"/>
        <v>0</v>
      </c>
      <c r="OO54" s="483">
        <f t="shared" si="293"/>
        <v>0</v>
      </c>
      <c r="OP54" s="483">
        <f t="shared" si="293"/>
        <v>0</v>
      </c>
      <c r="OQ54" s="483">
        <f t="shared" si="293"/>
        <v>0</v>
      </c>
      <c r="OR54" s="483">
        <f t="shared" si="293"/>
        <v>0</v>
      </c>
      <c r="OS54" s="483">
        <f>SUM(OG54:OR54)</f>
        <v>0</v>
      </c>
      <c r="OT54" s="483">
        <f t="shared" ref="OT54:PE54" si="294">SUM(OT52:OT53)*OT40</f>
        <v>0</v>
      </c>
      <c r="OU54" s="483">
        <f t="shared" si="294"/>
        <v>0</v>
      </c>
      <c r="OV54" s="483">
        <f t="shared" si="294"/>
        <v>0</v>
      </c>
      <c r="OW54" s="483">
        <f t="shared" si="294"/>
        <v>0</v>
      </c>
      <c r="OX54" s="483">
        <f t="shared" si="294"/>
        <v>0</v>
      </c>
      <c r="OY54" s="483">
        <f t="shared" si="294"/>
        <v>0</v>
      </c>
      <c r="OZ54" s="483">
        <f t="shared" si="294"/>
        <v>0</v>
      </c>
      <c r="PA54" s="483">
        <f t="shared" si="294"/>
        <v>0</v>
      </c>
      <c r="PB54" s="483">
        <f t="shared" si="294"/>
        <v>0</v>
      </c>
      <c r="PC54" s="483">
        <f t="shared" si="294"/>
        <v>0</v>
      </c>
      <c r="PD54" s="483">
        <f t="shared" si="294"/>
        <v>0</v>
      </c>
      <c r="PE54" s="483">
        <f t="shared" si="294"/>
        <v>0</v>
      </c>
      <c r="PF54" s="483"/>
      <c r="PG54" s="483">
        <f t="shared" ref="PG54:PR54" si="295">SUM(PG52:PG53)*PG40</f>
        <v>0</v>
      </c>
      <c r="PH54" s="483">
        <f t="shared" si="295"/>
        <v>0</v>
      </c>
      <c r="PI54" s="483">
        <f t="shared" si="295"/>
        <v>0</v>
      </c>
      <c r="PJ54" s="483">
        <f t="shared" si="295"/>
        <v>0</v>
      </c>
      <c r="PK54" s="483">
        <f t="shared" si="295"/>
        <v>0</v>
      </c>
      <c r="PL54" s="483">
        <f t="shared" si="295"/>
        <v>0</v>
      </c>
      <c r="PM54" s="483">
        <f t="shared" si="295"/>
        <v>0</v>
      </c>
      <c r="PN54" s="483">
        <f t="shared" si="295"/>
        <v>0</v>
      </c>
      <c r="PO54" s="483">
        <f t="shared" si="295"/>
        <v>0</v>
      </c>
      <c r="PP54" s="483">
        <f t="shared" si="295"/>
        <v>0</v>
      </c>
      <c r="PQ54" s="483">
        <f t="shared" si="295"/>
        <v>0</v>
      </c>
      <c r="PR54" s="483">
        <f t="shared" si="295"/>
        <v>0</v>
      </c>
      <c r="PS54" s="483"/>
      <c r="PT54" s="483">
        <f t="shared" ref="PT54:QE54" si="296">SUM(PT52:PT53)*PT40</f>
        <v>0</v>
      </c>
      <c r="PU54" s="483">
        <f t="shared" si="296"/>
        <v>0</v>
      </c>
      <c r="PV54" s="483">
        <f t="shared" si="296"/>
        <v>0</v>
      </c>
      <c r="PW54" s="483">
        <f t="shared" si="296"/>
        <v>0</v>
      </c>
      <c r="PX54" s="483">
        <f t="shared" si="296"/>
        <v>0</v>
      </c>
      <c r="PY54" s="483">
        <f t="shared" si="296"/>
        <v>0</v>
      </c>
      <c r="PZ54" s="483">
        <f t="shared" si="296"/>
        <v>0</v>
      </c>
      <c r="QA54" s="483">
        <f t="shared" si="296"/>
        <v>0</v>
      </c>
      <c r="QB54" s="483">
        <f t="shared" si="296"/>
        <v>0</v>
      </c>
      <c r="QC54" s="483">
        <f t="shared" si="296"/>
        <v>0</v>
      </c>
      <c r="QD54" s="483">
        <f t="shared" si="296"/>
        <v>0</v>
      </c>
      <c r="QE54" s="483">
        <f t="shared" si="296"/>
        <v>0</v>
      </c>
      <c r="QF54" s="483"/>
      <c r="QG54" s="483">
        <f t="shared" ref="QG54:QR54" si="297">SUM(QG52:QG53)*QG40</f>
        <v>0</v>
      </c>
      <c r="QH54" s="483">
        <f t="shared" si="297"/>
        <v>0</v>
      </c>
      <c r="QI54" s="483">
        <f t="shared" si="297"/>
        <v>0</v>
      </c>
      <c r="QJ54" s="483">
        <f t="shared" si="297"/>
        <v>0</v>
      </c>
      <c r="QK54" s="483">
        <f t="shared" si="297"/>
        <v>0</v>
      </c>
      <c r="QL54" s="483">
        <f t="shared" si="297"/>
        <v>0</v>
      </c>
      <c r="QM54" s="483">
        <f t="shared" si="297"/>
        <v>0</v>
      </c>
      <c r="QN54" s="483">
        <f t="shared" si="297"/>
        <v>0</v>
      </c>
      <c r="QO54" s="483">
        <f t="shared" si="297"/>
        <v>0</v>
      </c>
      <c r="QP54" s="483">
        <f t="shared" si="297"/>
        <v>0</v>
      </c>
      <c r="QQ54" s="483">
        <f t="shared" si="297"/>
        <v>0</v>
      </c>
      <c r="QR54" s="483">
        <f t="shared" si="297"/>
        <v>0</v>
      </c>
      <c r="QS54" s="483"/>
      <c r="QT54" s="483">
        <f t="shared" ref="QT54:RE54" si="298">SUM(QT52:QT53)*QT40</f>
        <v>0</v>
      </c>
      <c r="QU54" s="483">
        <f t="shared" si="298"/>
        <v>0</v>
      </c>
      <c r="QV54" s="483">
        <f t="shared" si="298"/>
        <v>0</v>
      </c>
      <c r="QW54" s="483">
        <f t="shared" si="298"/>
        <v>0</v>
      </c>
      <c r="QX54" s="483">
        <f t="shared" si="298"/>
        <v>0</v>
      </c>
      <c r="QY54" s="483">
        <f t="shared" si="298"/>
        <v>0</v>
      </c>
      <c r="QZ54" s="483">
        <f t="shared" si="298"/>
        <v>0</v>
      </c>
      <c r="RA54" s="483">
        <f t="shared" si="298"/>
        <v>0</v>
      </c>
      <c r="RB54" s="483">
        <f t="shared" si="298"/>
        <v>0</v>
      </c>
      <c r="RC54" s="483">
        <f t="shared" si="298"/>
        <v>0</v>
      </c>
      <c r="RD54" s="483">
        <f t="shared" si="298"/>
        <v>0</v>
      </c>
      <c r="RE54" s="483">
        <f t="shared" si="298"/>
        <v>0</v>
      </c>
      <c r="RF54" s="483"/>
    </row>
    <row r="55" spans="1:474" ht="12.75" customHeight="1">
      <c r="A55" s="483"/>
      <c r="B55" s="484" t="s">
        <v>501</v>
      </c>
      <c r="C55" s="483"/>
      <c r="D55" s="483"/>
      <c r="E55" s="483">
        <f>SUM(S55,AF55,AS55,BF55,BS55,CF55,CS55,DF55,DS55,EF55,ES55,FF55,FS55,GF55,GS55,HF55,HS55,IF55,IS55,JF55,JS55,KF55,KS55,LF55,LS55,MF55,MS55,NF55,NS55,OF55,OS55)</f>
        <v>-77214292.247541577</v>
      </c>
      <c r="F55" s="483"/>
      <c r="G55" s="483">
        <f t="shared" ref="G55:R55" si="299">IF(G43=1,-G54,0)</f>
        <v>0</v>
      </c>
      <c r="H55" s="483">
        <f t="shared" si="299"/>
        <v>0</v>
      </c>
      <c r="I55" s="483">
        <f t="shared" si="299"/>
        <v>0</v>
      </c>
      <c r="J55" s="483">
        <f t="shared" si="299"/>
        <v>0</v>
      </c>
      <c r="K55" s="483">
        <f t="shared" si="299"/>
        <v>0</v>
      </c>
      <c r="L55" s="483">
        <f t="shared" si="299"/>
        <v>0</v>
      </c>
      <c r="M55" s="483">
        <f t="shared" si="299"/>
        <v>0</v>
      </c>
      <c r="N55" s="483">
        <f t="shared" si="299"/>
        <v>0</v>
      </c>
      <c r="O55" s="483">
        <f t="shared" si="299"/>
        <v>0</v>
      </c>
      <c r="P55" s="483">
        <f t="shared" si="299"/>
        <v>0</v>
      </c>
      <c r="Q55" s="483">
        <f t="shared" si="299"/>
        <v>0</v>
      </c>
      <c r="R55" s="483">
        <f t="shared" si="299"/>
        <v>0</v>
      </c>
      <c r="S55" s="483">
        <f>SUM(G55:R55)</f>
        <v>0</v>
      </c>
      <c r="T55" s="483">
        <f t="shared" ref="T55:AE55" si="300">IF(T43=1,-T54,0)</f>
        <v>0</v>
      </c>
      <c r="U55" s="483">
        <f t="shared" si="300"/>
        <v>0</v>
      </c>
      <c r="V55" s="483">
        <f t="shared" si="300"/>
        <v>0</v>
      </c>
      <c r="W55" s="483">
        <f t="shared" si="300"/>
        <v>0</v>
      </c>
      <c r="X55" s="483">
        <f t="shared" si="300"/>
        <v>0</v>
      </c>
      <c r="Y55" s="483">
        <f t="shared" si="300"/>
        <v>0</v>
      </c>
      <c r="Z55" s="483">
        <f t="shared" si="300"/>
        <v>0</v>
      </c>
      <c r="AA55" s="483">
        <f t="shared" si="300"/>
        <v>0</v>
      </c>
      <c r="AB55" s="483">
        <f t="shared" si="300"/>
        <v>0</v>
      </c>
      <c r="AC55" s="483">
        <f t="shared" si="300"/>
        <v>0</v>
      </c>
      <c r="AD55" s="483">
        <f t="shared" si="300"/>
        <v>0</v>
      </c>
      <c r="AE55" s="483">
        <f t="shared" si="300"/>
        <v>0</v>
      </c>
      <c r="AF55" s="483">
        <f>SUM(T55:AE55)</f>
        <v>0</v>
      </c>
      <c r="AG55" s="483">
        <f t="shared" ref="AG55:AR55" si="301">IF(AG43=1,-AG54,0)</f>
        <v>0</v>
      </c>
      <c r="AH55" s="483">
        <f t="shared" si="301"/>
        <v>0</v>
      </c>
      <c r="AI55" s="483">
        <f t="shared" si="301"/>
        <v>0</v>
      </c>
      <c r="AJ55" s="483">
        <f t="shared" si="301"/>
        <v>0</v>
      </c>
      <c r="AK55" s="483">
        <f t="shared" si="301"/>
        <v>0</v>
      </c>
      <c r="AL55" s="483">
        <f t="shared" si="301"/>
        <v>0</v>
      </c>
      <c r="AM55" s="483">
        <f t="shared" si="301"/>
        <v>0</v>
      </c>
      <c r="AN55" s="483">
        <f t="shared" si="301"/>
        <v>0</v>
      </c>
      <c r="AO55" s="483">
        <f t="shared" si="301"/>
        <v>0</v>
      </c>
      <c r="AP55" s="483">
        <f t="shared" si="301"/>
        <v>0</v>
      </c>
      <c r="AQ55" s="483">
        <f t="shared" si="301"/>
        <v>0</v>
      </c>
      <c r="AR55" s="483">
        <f t="shared" si="301"/>
        <v>0</v>
      </c>
      <c r="AS55" s="483">
        <f>SUM(AG55:AR55)</f>
        <v>0</v>
      </c>
      <c r="AT55" s="483">
        <f t="shared" ref="AT55:BE55" si="302">IF(AT43=1,-AT54,0)</f>
        <v>0</v>
      </c>
      <c r="AU55" s="483">
        <f t="shared" si="302"/>
        <v>0</v>
      </c>
      <c r="AV55" s="483">
        <f t="shared" si="302"/>
        <v>0</v>
      </c>
      <c r="AW55" s="483">
        <f t="shared" si="302"/>
        <v>0</v>
      </c>
      <c r="AX55" s="483">
        <f t="shared" si="302"/>
        <v>0</v>
      </c>
      <c r="AY55" s="483">
        <f t="shared" si="302"/>
        <v>0</v>
      </c>
      <c r="AZ55" s="483">
        <f t="shared" si="302"/>
        <v>0</v>
      </c>
      <c r="BA55" s="483">
        <f t="shared" si="302"/>
        <v>0</v>
      </c>
      <c r="BB55" s="483">
        <f t="shared" si="302"/>
        <v>0</v>
      </c>
      <c r="BC55" s="483">
        <f t="shared" si="302"/>
        <v>0</v>
      </c>
      <c r="BD55" s="483">
        <f t="shared" si="302"/>
        <v>0</v>
      </c>
      <c r="BE55" s="483">
        <f t="shared" si="302"/>
        <v>0</v>
      </c>
      <c r="BF55" s="483">
        <f>SUM(AT55:BE55)</f>
        <v>0</v>
      </c>
      <c r="BG55" s="483">
        <f t="shared" ref="BG55:BR55" si="303">IF(BG43=1,-BG54,0)</f>
        <v>0</v>
      </c>
      <c r="BH55" s="483">
        <f t="shared" si="303"/>
        <v>0</v>
      </c>
      <c r="BI55" s="483">
        <f t="shared" si="303"/>
        <v>0</v>
      </c>
      <c r="BJ55" s="483">
        <f t="shared" si="303"/>
        <v>0</v>
      </c>
      <c r="BK55" s="483">
        <f t="shared" si="303"/>
        <v>0</v>
      </c>
      <c r="BL55" s="483">
        <f t="shared" si="303"/>
        <v>0</v>
      </c>
      <c r="BM55" s="483">
        <f t="shared" si="303"/>
        <v>0</v>
      </c>
      <c r="BN55" s="483">
        <f t="shared" si="303"/>
        <v>0</v>
      </c>
      <c r="BO55" s="483">
        <f t="shared" si="303"/>
        <v>0</v>
      </c>
      <c r="BP55" s="483">
        <f t="shared" si="303"/>
        <v>0</v>
      </c>
      <c r="BQ55" s="483">
        <f t="shared" si="303"/>
        <v>0</v>
      </c>
      <c r="BR55" s="483">
        <f t="shared" si="303"/>
        <v>0</v>
      </c>
      <c r="BS55" s="483">
        <f>SUM(BG55:BR55)</f>
        <v>0</v>
      </c>
      <c r="BT55" s="483">
        <f t="shared" ref="BT55:CE55" si="304">IF(BT43=1,-BT54,0)</f>
        <v>0</v>
      </c>
      <c r="BU55" s="483">
        <f t="shared" si="304"/>
        <v>0</v>
      </c>
      <c r="BV55" s="483">
        <f t="shared" si="304"/>
        <v>0</v>
      </c>
      <c r="BW55" s="483">
        <f t="shared" si="304"/>
        <v>0</v>
      </c>
      <c r="BX55" s="483">
        <f t="shared" si="304"/>
        <v>0</v>
      </c>
      <c r="BY55" s="483">
        <f t="shared" si="304"/>
        <v>0</v>
      </c>
      <c r="BZ55" s="483">
        <f t="shared" si="304"/>
        <v>-1416776.0045420469</v>
      </c>
      <c r="CA55" s="483">
        <f t="shared" si="304"/>
        <v>-1403657.7082036948</v>
      </c>
      <c r="CB55" s="483">
        <f t="shared" si="304"/>
        <v>-1390539.4118653424</v>
      </c>
      <c r="CC55" s="483">
        <f t="shared" si="304"/>
        <v>-1377421.1155269903</v>
      </c>
      <c r="CD55" s="483">
        <f t="shared" si="304"/>
        <v>-1364302.8191886379</v>
      </c>
      <c r="CE55" s="483">
        <f t="shared" si="304"/>
        <v>-1351184.5228502855</v>
      </c>
      <c r="CF55" s="483">
        <f>SUM(BT55:CE55)</f>
        <v>-8303881.5821769973</v>
      </c>
      <c r="CG55" s="483">
        <f t="shared" ref="CG55:CR55" si="305">IF(CG43=1,-CG54,0)</f>
        <v>-1338066.2265119334</v>
      </c>
      <c r="CH55" s="483">
        <f t="shared" si="305"/>
        <v>-1324947.930173581</v>
      </c>
      <c r="CI55" s="483">
        <f t="shared" si="305"/>
        <v>-1311829.6338352289</v>
      </c>
      <c r="CJ55" s="483">
        <f t="shared" si="305"/>
        <v>-1298711.3374968765</v>
      </c>
      <c r="CK55" s="483">
        <f t="shared" si="305"/>
        <v>-1285593.0411585243</v>
      </c>
      <c r="CL55" s="483">
        <f t="shared" si="305"/>
        <v>-1272474.744820172</v>
      </c>
      <c r="CM55" s="483">
        <f t="shared" si="305"/>
        <v>-1259356.4484818198</v>
      </c>
      <c r="CN55" s="483">
        <f t="shared" si="305"/>
        <v>-1246238.1521434675</v>
      </c>
      <c r="CO55" s="483">
        <f t="shared" si="305"/>
        <v>-1233119.8558051153</v>
      </c>
      <c r="CP55" s="483">
        <f t="shared" si="305"/>
        <v>-1220001.5594667629</v>
      </c>
      <c r="CQ55" s="483">
        <f t="shared" si="305"/>
        <v>-1206883.2631284106</v>
      </c>
      <c r="CR55" s="483">
        <f t="shared" si="305"/>
        <v>-1193764.9667900582</v>
      </c>
      <c r="CS55" s="483">
        <f>SUM(CG55:CR55)</f>
        <v>-15190987.159811951</v>
      </c>
      <c r="CT55" s="483">
        <f t="shared" ref="CT55:DE55" si="306">IF(CT43=1,-CT54,0)</f>
        <v>-1180646.6704517058</v>
      </c>
      <c r="CU55" s="483">
        <f t="shared" si="306"/>
        <v>-1167528.3741133537</v>
      </c>
      <c r="CV55" s="483">
        <f t="shared" si="306"/>
        <v>-1154410.0777750013</v>
      </c>
      <c r="CW55" s="483">
        <f t="shared" si="306"/>
        <v>-1141291.7814366492</v>
      </c>
      <c r="CX55" s="483">
        <f t="shared" si="306"/>
        <v>-1128173.4850982968</v>
      </c>
      <c r="CY55" s="483">
        <f t="shared" si="306"/>
        <v>-1115055.1887599446</v>
      </c>
      <c r="CZ55" s="483">
        <f t="shared" si="306"/>
        <v>-1101936.8924215923</v>
      </c>
      <c r="DA55" s="483">
        <f t="shared" si="306"/>
        <v>-1088818.5960832401</v>
      </c>
      <c r="DB55" s="483">
        <f t="shared" si="306"/>
        <v>-1075700.2997448877</v>
      </c>
      <c r="DC55" s="483">
        <f t="shared" si="306"/>
        <v>-1062582.0034065354</v>
      </c>
      <c r="DD55" s="483">
        <f t="shared" si="306"/>
        <v>-1049463.707068183</v>
      </c>
      <c r="DE55" s="483">
        <f t="shared" si="306"/>
        <v>-1036345.4107298307</v>
      </c>
      <c r="DF55" s="483">
        <f>SUM(CT55:DE55)</f>
        <v>-13301952.48708922</v>
      </c>
      <c r="DG55" s="483">
        <f t="shared" ref="DG55:DR55" si="307">IF(DG43=1,-DG54,0)</f>
        <v>-1023227.1143914785</v>
      </c>
      <c r="DH55" s="483">
        <f t="shared" si="307"/>
        <v>-1010108.8180531262</v>
      </c>
      <c r="DI55" s="483">
        <f t="shared" si="307"/>
        <v>-996990.52171477396</v>
      </c>
      <c r="DJ55" s="483">
        <f t="shared" si="307"/>
        <v>-983872.2253764217</v>
      </c>
      <c r="DK55" s="483">
        <f t="shared" si="307"/>
        <v>-970753.92903806944</v>
      </c>
      <c r="DL55" s="483">
        <f t="shared" si="307"/>
        <v>-957635.63269971719</v>
      </c>
      <c r="DM55" s="483">
        <f t="shared" si="307"/>
        <v>-944517.33636136481</v>
      </c>
      <c r="DN55" s="483">
        <f t="shared" si="307"/>
        <v>-931399.04002301267</v>
      </c>
      <c r="DO55" s="483">
        <f t="shared" si="307"/>
        <v>-918280.74368466041</v>
      </c>
      <c r="DP55" s="483">
        <f t="shared" si="307"/>
        <v>-905162.44734630815</v>
      </c>
      <c r="DQ55" s="483">
        <f t="shared" si="307"/>
        <v>-892044.15100795589</v>
      </c>
      <c r="DR55" s="483">
        <f t="shared" si="307"/>
        <v>-878925.85466960352</v>
      </c>
      <c r="DS55" s="483">
        <f>SUM(DG55:DR55)</f>
        <v>-11412917.81436649</v>
      </c>
      <c r="DT55" s="483">
        <f t="shared" ref="DT55:EE55" si="308">IF(DT43=1,-DT54,0)</f>
        <v>-865807.55833125103</v>
      </c>
      <c r="DU55" s="483">
        <f t="shared" si="308"/>
        <v>-852689.26199289877</v>
      </c>
      <c r="DV55" s="483">
        <f t="shared" si="308"/>
        <v>-839570.96565454651</v>
      </c>
      <c r="DW55" s="483">
        <f t="shared" si="308"/>
        <v>-826452.66931619425</v>
      </c>
      <c r="DX55" s="483">
        <f t="shared" si="308"/>
        <v>-813334.37297784188</v>
      </c>
      <c r="DY55" s="483">
        <f t="shared" si="308"/>
        <v>-800216.07663948962</v>
      </c>
      <c r="DZ55" s="483">
        <f t="shared" si="308"/>
        <v>-787097.78030113736</v>
      </c>
      <c r="EA55" s="483">
        <f t="shared" si="308"/>
        <v>-773979.4839627851</v>
      </c>
      <c r="EB55" s="483">
        <f t="shared" si="308"/>
        <v>-760861.18762443273</v>
      </c>
      <c r="EC55" s="483">
        <f t="shared" si="308"/>
        <v>-747742.89128608047</v>
      </c>
      <c r="ED55" s="483">
        <f t="shared" si="308"/>
        <v>-734624.5949477281</v>
      </c>
      <c r="EE55" s="483">
        <f t="shared" si="308"/>
        <v>-721506.29860937584</v>
      </c>
      <c r="EF55" s="483">
        <f>SUM(DT55:EE55)</f>
        <v>-9523883.1416437626</v>
      </c>
      <c r="EG55" s="483">
        <f t="shared" ref="EG55:ER55" si="309">IF(EG43=1,-EG54,0)</f>
        <v>-708388.00227102358</v>
      </c>
      <c r="EH55" s="483">
        <f t="shared" si="309"/>
        <v>-695269.70593267132</v>
      </c>
      <c r="EI55" s="483">
        <f t="shared" si="309"/>
        <v>-682151.40959431906</v>
      </c>
      <c r="EJ55" s="483">
        <f t="shared" si="309"/>
        <v>-669033.11325596669</v>
      </c>
      <c r="EK55" s="483">
        <f t="shared" si="309"/>
        <v>-655914.81691761443</v>
      </c>
      <c r="EL55" s="483">
        <f t="shared" si="309"/>
        <v>-642796.52057926217</v>
      </c>
      <c r="EM55" s="483">
        <f t="shared" si="309"/>
        <v>-629678.22424090991</v>
      </c>
      <c r="EN55" s="483">
        <f t="shared" si="309"/>
        <v>-616559.92790255765</v>
      </c>
      <c r="EO55" s="483">
        <f t="shared" si="309"/>
        <v>-603441.63156420528</v>
      </c>
      <c r="EP55" s="483">
        <f t="shared" si="309"/>
        <v>-590323.3352258529</v>
      </c>
      <c r="EQ55" s="483">
        <f t="shared" si="309"/>
        <v>-577205.03888750065</v>
      </c>
      <c r="ER55" s="483">
        <f t="shared" si="309"/>
        <v>-564086.74254914839</v>
      </c>
      <c r="ES55" s="483">
        <f>SUM(EG55:ER55)</f>
        <v>-7634848.4689210327</v>
      </c>
      <c r="ET55" s="483">
        <f t="shared" ref="ET55:FE55" si="310">IF(ET43=1,-ET54,0)</f>
        <v>-550968.44621079613</v>
      </c>
      <c r="EU55" s="483">
        <f t="shared" si="310"/>
        <v>-537850.14987244387</v>
      </c>
      <c r="EV55" s="483">
        <f t="shared" si="310"/>
        <v>-524731.8535340915</v>
      </c>
      <c r="EW55" s="483">
        <f t="shared" si="310"/>
        <v>-511613.55719573924</v>
      </c>
      <c r="EX55" s="483">
        <f t="shared" si="310"/>
        <v>-498495.26085738698</v>
      </c>
      <c r="EY55" s="483">
        <f t="shared" si="310"/>
        <v>-485376.96451903472</v>
      </c>
      <c r="EZ55" s="483">
        <f t="shared" si="310"/>
        <v>-472258.66818068241</v>
      </c>
      <c r="FA55" s="483">
        <f t="shared" si="310"/>
        <v>-459140.37184233021</v>
      </c>
      <c r="FB55" s="483">
        <f t="shared" si="310"/>
        <v>-446022.07550397795</v>
      </c>
      <c r="FC55" s="483">
        <f t="shared" si="310"/>
        <v>-432903.77916562563</v>
      </c>
      <c r="FD55" s="483">
        <f t="shared" si="310"/>
        <v>-419785.48282727337</v>
      </c>
      <c r="FE55" s="483">
        <f t="shared" si="310"/>
        <v>-406667.18648892106</v>
      </c>
      <c r="FF55" s="483">
        <f>SUM(ET55:FE55)</f>
        <v>-5745813.7961983019</v>
      </c>
      <c r="FG55" s="483">
        <f t="shared" ref="FG55:FR55" si="311">IF(FG43=1,-FG54,0)</f>
        <v>-393548.89015056874</v>
      </c>
      <c r="FH55" s="483">
        <f t="shared" si="311"/>
        <v>-380430.59381221642</v>
      </c>
      <c r="FI55" s="483">
        <f t="shared" si="311"/>
        <v>-367312.29747386416</v>
      </c>
      <c r="FJ55" s="483">
        <f t="shared" si="311"/>
        <v>-354194.00113551185</v>
      </c>
      <c r="FK55" s="483">
        <f t="shared" si="311"/>
        <v>-341075.70479715959</v>
      </c>
      <c r="FL55" s="483">
        <f t="shared" si="311"/>
        <v>-327957.40845880727</v>
      </c>
      <c r="FM55" s="483">
        <f t="shared" si="311"/>
        <v>-314839.11212045501</v>
      </c>
      <c r="FN55" s="483">
        <f t="shared" si="311"/>
        <v>-301720.8157821027</v>
      </c>
      <c r="FO55" s="483">
        <f t="shared" si="311"/>
        <v>-288602.51944375038</v>
      </c>
      <c r="FP55" s="483">
        <f t="shared" si="311"/>
        <v>-275484.22310539812</v>
      </c>
      <c r="FQ55" s="483">
        <f t="shared" si="311"/>
        <v>-262365.92676704586</v>
      </c>
      <c r="FR55" s="483">
        <f t="shared" si="311"/>
        <v>-249247.63042869355</v>
      </c>
      <c r="FS55" s="483">
        <f>SUM(FG55:FR55)</f>
        <v>-3856779.1234755735</v>
      </c>
      <c r="FT55" s="483">
        <f t="shared" ref="FT55:GE55" si="312">IF(FT43=1,-FT54,0)</f>
        <v>-236129.33409034117</v>
      </c>
      <c r="FU55" s="483">
        <f t="shared" si="312"/>
        <v>-223011.03775198889</v>
      </c>
      <c r="FV55" s="483">
        <f t="shared" si="312"/>
        <v>-209892.7414136366</v>
      </c>
      <c r="FW55" s="483">
        <f t="shared" si="312"/>
        <v>-196774.44507528434</v>
      </c>
      <c r="FX55" s="483">
        <f t="shared" si="312"/>
        <v>-183656.14873693202</v>
      </c>
      <c r="FY55" s="483">
        <f t="shared" si="312"/>
        <v>-170537.85239857974</v>
      </c>
      <c r="FZ55" s="483">
        <f t="shared" si="312"/>
        <v>-157419.55606022745</v>
      </c>
      <c r="GA55" s="483">
        <f t="shared" si="312"/>
        <v>-144301.25972187516</v>
      </c>
      <c r="GB55" s="483">
        <f t="shared" si="312"/>
        <v>-131182.96338352287</v>
      </c>
      <c r="GC55" s="483">
        <f t="shared" si="312"/>
        <v>-118064.66704517059</v>
      </c>
      <c r="GD55" s="483">
        <f t="shared" si="312"/>
        <v>-104946.37070681831</v>
      </c>
      <c r="GE55" s="483">
        <f t="shared" si="312"/>
        <v>-91828.074368466026</v>
      </c>
      <c r="GF55" s="483">
        <f>SUM(FT55:GE55)</f>
        <v>-1967744.4507528429</v>
      </c>
      <c r="GG55" s="483">
        <f t="shared" ref="GG55:GR55" si="313">IF(GG43=1,-GG54,0)</f>
        <v>-78709.778030113666</v>
      </c>
      <c r="GH55" s="483">
        <f t="shared" si="313"/>
        <v>-65591.481691761393</v>
      </c>
      <c r="GI55" s="483">
        <f t="shared" si="313"/>
        <v>-52473.185353409121</v>
      </c>
      <c r="GJ55" s="483">
        <f t="shared" si="313"/>
        <v>-39354.88901505684</v>
      </c>
      <c r="GK55" s="483">
        <f t="shared" si="313"/>
        <v>-26236.59267670456</v>
      </c>
      <c r="GL55" s="483">
        <f t="shared" si="313"/>
        <v>-13118.296338352282</v>
      </c>
      <c r="GM55" s="483">
        <f t="shared" si="313"/>
        <v>0</v>
      </c>
      <c r="GN55" s="483">
        <f t="shared" si="313"/>
        <v>0</v>
      </c>
      <c r="GO55" s="483">
        <f t="shared" si="313"/>
        <v>0</v>
      </c>
      <c r="GP55" s="483">
        <f t="shared" si="313"/>
        <v>0</v>
      </c>
      <c r="GQ55" s="483">
        <f t="shared" si="313"/>
        <v>0</v>
      </c>
      <c r="GR55" s="483">
        <f t="shared" si="313"/>
        <v>0</v>
      </c>
      <c r="GS55" s="483">
        <f>SUM(GG55:GR55)</f>
        <v>-275484.22310539783</v>
      </c>
      <c r="GT55" s="483">
        <f t="shared" ref="GT55:HE55" si="314">IF(GT43=1,-GT54,0)</f>
        <v>0</v>
      </c>
      <c r="GU55" s="483">
        <f t="shared" si="314"/>
        <v>0</v>
      </c>
      <c r="GV55" s="483">
        <f t="shared" si="314"/>
        <v>0</v>
      </c>
      <c r="GW55" s="483">
        <f t="shared" si="314"/>
        <v>0</v>
      </c>
      <c r="GX55" s="483">
        <f t="shared" si="314"/>
        <v>0</v>
      </c>
      <c r="GY55" s="483">
        <f t="shared" si="314"/>
        <v>0</v>
      </c>
      <c r="GZ55" s="483">
        <f t="shared" si="314"/>
        <v>0</v>
      </c>
      <c r="HA55" s="483">
        <f t="shared" si="314"/>
        <v>0</v>
      </c>
      <c r="HB55" s="483">
        <f t="shared" si="314"/>
        <v>0</v>
      </c>
      <c r="HC55" s="483">
        <f t="shared" si="314"/>
        <v>0</v>
      </c>
      <c r="HD55" s="483">
        <f t="shared" si="314"/>
        <v>0</v>
      </c>
      <c r="HE55" s="483">
        <f t="shared" si="314"/>
        <v>0</v>
      </c>
      <c r="HF55" s="483">
        <f>SUM(GT55:HE55)</f>
        <v>0</v>
      </c>
      <c r="HG55" s="483">
        <f t="shared" ref="HG55:HR55" si="315">IF(HG43=1,-HG54,0)</f>
        <v>0</v>
      </c>
      <c r="HH55" s="483">
        <f t="shared" si="315"/>
        <v>0</v>
      </c>
      <c r="HI55" s="483">
        <f t="shared" si="315"/>
        <v>0</v>
      </c>
      <c r="HJ55" s="483">
        <f t="shared" si="315"/>
        <v>0</v>
      </c>
      <c r="HK55" s="483">
        <f t="shared" si="315"/>
        <v>0</v>
      </c>
      <c r="HL55" s="483">
        <f t="shared" si="315"/>
        <v>0</v>
      </c>
      <c r="HM55" s="483">
        <f t="shared" si="315"/>
        <v>0</v>
      </c>
      <c r="HN55" s="483">
        <f t="shared" si="315"/>
        <v>0</v>
      </c>
      <c r="HO55" s="483">
        <f t="shared" si="315"/>
        <v>0</v>
      </c>
      <c r="HP55" s="483">
        <f t="shared" si="315"/>
        <v>0</v>
      </c>
      <c r="HQ55" s="483">
        <f t="shared" si="315"/>
        <v>0</v>
      </c>
      <c r="HR55" s="483">
        <f t="shared" si="315"/>
        <v>0</v>
      </c>
      <c r="HS55" s="483">
        <f>SUM(HG55:HR55)</f>
        <v>0</v>
      </c>
      <c r="HT55" s="483">
        <f t="shared" ref="HT55:IE55" si="316">IF(HT43=1,-HT54,0)</f>
        <v>0</v>
      </c>
      <c r="HU55" s="483">
        <f t="shared" si="316"/>
        <v>0</v>
      </c>
      <c r="HV55" s="483">
        <f t="shared" si="316"/>
        <v>0</v>
      </c>
      <c r="HW55" s="483">
        <f t="shared" si="316"/>
        <v>0</v>
      </c>
      <c r="HX55" s="483">
        <f t="shared" si="316"/>
        <v>0</v>
      </c>
      <c r="HY55" s="483">
        <f t="shared" si="316"/>
        <v>0</v>
      </c>
      <c r="HZ55" s="483">
        <f t="shared" si="316"/>
        <v>0</v>
      </c>
      <c r="IA55" s="483">
        <f t="shared" si="316"/>
        <v>0</v>
      </c>
      <c r="IB55" s="483">
        <f t="shared" si="316"/>
        <v>0</v>
      </c>
      <c r="IC55" s="483">
        <f t="shared" si="316"/>
        <v>0</v>
      </c>
      <c r="ID55" s="483">
        <f t="shared" si="316"/>
        <v>0</v>
      </c>
      <c r="IE55" s="483">
        <f t="shared" si="316"/>
        <v>0</v>
      </c>
      <c r="IF55" s="483">
        <f>SUM(HT55:IE55)</f>
        <v>0</v>
      </c>
      <c r="IG55" s="483">
        <f t="shared" ref="IG55:IR55" si="317">IF(IG43=1,-IG54,0)</f>
        <v>0</v>
      </c>
      <c r="IH55" s="483">
        <f t="shared" si="317"/>
        <v>0</v>
      </c>
      <c r="II55" s="483">
        <f t="shared" si="317"/>
        <v>0</v>
      </c>
      <c r="IJ55" s="483">
        <f t="shared" si="317"/>
        <v>0</v>
      </c>
      <c r="IK55" s="483">
        <f t="shared" si="317"/>
        <v>0</v>
      </c>
      <c r="IL55" s="483">
        <f t="shared" si="317"/>
        <v>0</v>
      </c>
      <c r="IM55" s="483">
        <f t="shared" si="317"/>
        <v>0</v>
      </c>
      <c r="IN55" s="483">
        <f t="shared" si="317"/>
        <v>0</v>
      </c>
      <c r="IO55" s="483">
        <f t="shared" si="317"/>
        <v>0</v>
      </c>
      <c r="IP55" s="483">
        <f t="shared" si="317"/>
        <v>0</v>
      </c>
      <c r="IQ55" s="483">
        <f t="shared" si="317"/>
        <v>0</v>
      </c>
      <c r="IR55" s="483">
        <f t="shared" si="317"/>
        <v>0</v>
      </c>
      <c r="IS55" s="483">
        <f>SUM(IG55:IR55)</f>
        <v>0</v>
      </c>
      <c r="IT55" s="483">
        <f t="shared" ref="IT55:JE55" si="318">IF(IT43=1,-IT54,0)</f>
        <v>0</v>
      </c>
      <c r="IU55" s="483">
        <f t="shared" si="318"/>
        <v>0</v>
      </c>
      <c r="IV55" s="483">
        <f t="shared" si="318"/>
        <v>0</v>
      </c>
      <c r="IW55" s="483">
        <f t="shared" si="318"/>
        <v>0</v>
      </c>
      <c r="IX55" s="483">
        <f t="shared" si="318"/>
        <v>0</v>
      </c>
      <c r="IY55" s="483">
        <f t="shared" si="318"/>
        <v>0</v>
      </c>
      <c r="IZ55" s="483">
        <f t="shared" si="318"/>
        <v>0</v>
      </c>
      <c r="JA55" s="483">
        <f t="shared" si="318"/>
        <v>0</v>
      </c>
      <c r="JB55" s="483">
        <f t="shared" si="318"/>
        <v>0</v>
      </c>
      <c r="JC55" s="483">
        <f t="shared" si="318"/>
        <v>0</v>
      </c>
      <c r="JD55" s="483">
        <f t="shared" si="318"/>
        <v>0</v>
      </c>
      <c r="JE55" s="483">
        <f t="shared" si="318"/>
        <v>0</v>
      </c>
      <c r="JF55" s="483">
        <f>SUM(IT55:JE55)</f>
        <v>0</v>
      </c>
      <c r="JG55" s="483">
        <f t="shared" ref="JG55:JR55" si="319">IF(JG43=1,-JG54,0)</f>
        <v>0</v>
      </c>
      <c r="JH55" s="483">
        <f t="shared" si="319"/>
        <v>0</v>
      </c>
      <c r="JI55" s="483">
        <f t="shared" si="319"/>
        <v>0</v>
      </c>
      <c r="JJ55" s="483">
        <f t="shared" si="319"/>
        <v>0</v>
      </c>
      <c r="JK55" s="483">
        <f t="shared" si="319"/>
        <v>0</v>
      </c>
      <c r="JL55" s="483">
        <f t="shared" si="319"/>
        <v>0</v>
      </c>
      <c r="JM55" s="483">
        <f t="shared" si="319"/>
        <v>0</v>
      </c>
      <c r="JN55" s="483">
        <f t="shared" si="319"/>
        <v>0</v>
      </c>
      <c r="JO55" s="483">
        <f t="shared" si="319"/>
        <v>0</v>
      </c>
      <c r="JP55" s="483">
        <f t="shared" si="319"/>
        <v>0</v>
      </c>
      <c r="JQ55" s="483">
        <f t="shared" si="319"/>
        <v>0</v>
      </c>
      <c r="JR55" s="483">
        <f t="shared" si="319"/>
        <v>0</v>
      </c>
      <c r="JS55" s="483">
        <f>SUM(JG55:JR55)</f>
        <v>0</v>
      </c>
      <c r="JT55" s="483">
        <f t="shared" ref="JT55:KE55" si="320">IF(JT43=1,-JT54,0)</f>
        <v>0</v>
      </c>
      <c r="JU55" s="483">
        <f t="shared" si="320"/>
        <v>0</v>
      </c>
      <c r="JV55" s="483">
        <f t="shared" si="320"/>
        <v>0</v>
      </c>
      <c r="JW55" s="483">
        <f t="shared" si="320"/>
        <v>0</v>
      </c>
      <c r="JX55" s="483">
        <f t="shared" si="320"/>
        <v>0</v>
      </c>
      <c r="JY55" s="483">
        <f t="shared" si="320"/>
        <v>0</v>
      </c>
      <c r="JZ55" s="483">
        <f t="shared" si="320"/>
        <v>0</v>
      </c>
      <c r="KA55" s="483">
        <f t="shared" si="320"/>
        <v>0</v>
      </c>
      <c r="KB55" s="483">
        <f t="shared" si="320"/>
        <v>0</v>
      </c>
      <c r="KC55" s="483">
        <f t="shared" si="320"/>
        <v>0</v>
      </c>
      <c r="KD55" s="483">
        <f t="shared" si="320"/>
        <v>0</v>
      </c>
      <c r="KE55" s="483">
        <f t="shared" si="320"/>
        <v>0</v>
      </c>
      <c r="KF55" s="483">
        <f>SUM(JT55:KE55)</f>
        <v>0</v>
      </c>
      <c r="KG55" s="483">
        <f t="shared" ref="KG55:KR55" si="321">IF(KG43=1,-KG54,0)</f>
        <v>0</v>
      </c>
      <c r="KH55" s="483">
        <f t="shared" si="321"/>
        <v>0</v>
      </c>
      <c r="KI55" s="483">
        <f t="shared" si="321"/>
        <v>0</v>
      </c>
      <c r="KJ55" s="483">
        <f t="shared" si="321"/>
        <v>0</v>
      </c>
      <c r="KK55" s="483">
        <f t="shared" si="321"/>
        <v>0</v>
      </c>
      <c r="KL55" s="483">
        <f t="shared" si="321"/>
        <v>0</v>
      </c>
      <c r="KM55" s="483">
        <f t="shared" si="321"/>
        <v>0</v>
      </c>
      <c r="KN55" s="483">
        <f t="shared" si="321"/>
        <v>0</v>
      </c>
      <c r="KO55" s="483">
        <f t="shared" si="321"/>
        <v>0</v>
      </c>
      <c r="KP55" s="483">
        <f t="shared" si="321"/>
        <v>0</v>
      </c>
      <c r="KQ55" s="483">
        <f t="shared" si="321"/>
        <v>0</v>
      </c>
      <c r="KR55" s="483">
        <f t="shared" si="321"/>
        <v>0</v>
      </c>
      <c r="KS55" s="483">
        <f>SUM(KG55:KR55)</f>
        <v>0</v>
      </c>
      <c r="KT55" s="483">
        <f t="shared" ref="KT55:LE55" si="322">IF(KT43=1,-KT54,0)</f>
        <v>0</v>
      </c>
      <c r="KU55" s="483">
        <f t="shared" si="322"/>
        <v>0</v>
      </c>
      <c r="KV55" s="483">
        <f t="shared" si="322"/>
        <v>0</v>
      </c>
      <c r="KW55" s="483">
        <f t="shared" si="322"/>
        <v>0</v>
      </c>
      <c r="KX55" s="483">
        <f t="shared" si="322"/>
        <v>0</v>
      </c>
      <c r="KY55" s="483">
        <f t="shared" si="322"/>
        <v>0</v>
      </c>
      <c r="KZ55" s="483">
        <f t="shared" si="322"/>
        <v>0</v>
      </c>
      <c r="LA55" s="483">
        <f t="shared" si="322"/>
        <v>0</v>
      </c>
      <c r="LB55" s="483">
        <f t="shared" si="322"/>
        <v>0</v>
      </c>
      <c r="LC55" s="483">
        <f t="shared" si="322"/>
        <v>0</v>
      </c>
      <c r="LD55" s="483">
        <f t="shared" si="322"/>
        <v>0</v>
      </c>
      <c r="LE55" s="483">
        <f t="shared" si="322"/>
        <v>0</v>
      </c>
      <c r="LF55" s="483">
        <f>SUM(KT55:LE55)</f>
        <v>0</v>
      </c>
      <c r="LG55" s="483">
        <f t="shared" ref="LG55:LR55" si="323">IF(LG43=1,-LG54,0)</f>
        <v>0</v>
      </c>
      <c r="LH55" s="483">
        <f t="shared" si="323"/>
        <v>0</v>
      </c>
      <c r="LI55" s="483">
        <f t="shared" si="323"/>
        <v>0</v>
      </c>
      <c r="LJ55" s="483">
        <f t="shared" si="323"/>
        <v>0</v>
      </c>
      <c r="LK55" s="483">
        <f t="shared" si="323"/>
        <v>0</v>
      </c>
      <c r="LL55" s="483">
        <f t="shared" si="323"/>
        <v>0</v>
      </c>
      <c r="LM55" s="483">
        <f t="shared" si="323"/>
        <v>0</v>
      </c>
      <c r="LN55" s="483">
        <f t="shared" si="323"/>
        <v>0</v>
      </c>
      <c r="LO55" s="483">
        <f t="shared" si="323"/>
        <v>0</v>
      </c>
      <c r="LP55" s="483">
        <f t="shared" si="323"/>
        <v>0</v>
      </c>
      <c r="LQ55" s="483">
        <f t="shared" si="323"/>
        <v>0</v>
      </c>
      <c r="LR55" s="483">
        <f t="shared" si="323"/>
        <v>0</v>
      </c>
      <c r="LS55" s="483">
        <f>SUM(LG55:LR55)</f>
        <v>0</v>
      </c>
      <c r="LT55" s="483">
        <f t="shared" ref="LT55:ME55" si="324">IF(LT43=1,-LT54,0)</f>
        <v>0</v>
      </c>
      <c r="LU55" s="483">
        <f t="shared" si="324"/>
        <v>0</v>
      </c>
      <c r="LV55" s="483">
        <f t="shared" si="324"/>
        <v>0</v>
      </c>
      <c r="LW55" s="483">
        <f t="shared" si="324"/>
        <v>0</v>
      </c>
      <c r="LX55" s="483">
        <f t="shared" si="324"/>
        <v>0</v>
      </c>
      <c r="LY55" s="483">
        <f t="shared" si="324"/>
        <v>0</v>
      </c>
      <c r="LZ55" s="483">
        <f t="shared" si="324"/>
        <v>0</v>
      </c>
      <c r="MA55" s="483">
        <f t="shared" si="324"/>
        <v>0</v>
      </c>
      <c r="MB55" s="483">
        <f t="shared" si="324"/>
        <v>0</v>
      </c>
      <c r="MC55" s="483">
        <f t="shared" si="324"/>
        <v>0</v>
      </c>
      <c r="MD55" s="483">
        <f t="shared" si="324"/>
        <v>0</v>
      </c>
      <c r="ME55" s="483">
        <f t="shared" si="324"/>
        <v>0</v>
      </c>
      <c r="MF55" s="483">
        <f>SUM(LT55:ME55)</f>
        <v>0</v>
      </c>
      <c r="MG55" s="483">
        <f t="shared" ref="MG55:MR55" si="325">IF(MG43=1,-MG54,0)</f>
        <v>0</v>
      </c>
      <c r="MH55" s="483">
        <f t="shared" si="325"/>
        <v>0</v>
      </c>
      <c r="MI55" s="483">
        <f t="shared" si="325"/>
        <v>0</v>
      </c>
      <c r="MJ55" s="483">
        <f t="shared" si="325"/>
        <v>0</v>
      </c>
      <c r="MK55" s="483">
        <f t="shared" si="325"/>
        <v>0</v>
      </c>
      <c r="ML55" s="483">
        <f t="shared" si="325"/>
        <v>0</v>
      </c>
      <c r="MM55" s="483">
        <f t="shared" si="325"/>
        <v>0</v>
      </c>
      <c r="MN55" s="483">
        <f t="shared" si="325"/>
        <v>0</v>
      </c>
      <c r="MO55" s="483">
        <f t="shared" si="325"/>
        <v>0</v>
      </c>
      <c r="MP55" s="483">
        <f t="shared" si="325"/>
        <v>0</v>
      </c>
      <c r="MQ55" s="483">
        <f t="shared" si="325"/>
        <v>0</v>
      </c>
      <c r="MR55" s="483">
        <f t="shared" si="325"/>
        <v>0</v>
      </c>
      <c r="MS55" s="483">
        <f>SUM(MG55:MR55)</f>
        <v>0</v>
      </c>
      <c r="MT55" s="483">
        <f t="shared" ref="MT55:NE55" si="326">IF(MT43=1,-MT54,0)</f>
        <v>0</v>
      </c>
      <c r="MU55" s="483">
        <f t="shared" si="326"/>
        <v>0</v>
      </c>
      <c r="MV55" s="483">
        <f t="shared" si="326"/>
        <v>0</v>
      </c>
      <c r="MW55" s="483">
        <f t="shared" si="326"/>
        <v>0</v>
      </c>
      <c r="MX55" s="483">
        <f t="shared" si="326"/>
        <v>0</v>
      </c>
      <c r="MY55" s="483">
        <f t="shared" si="326"/>
        <v>0</v>
      </c>
      <c r="MZ55" s="483">
        <f t="shared" si="326"/>
        <v>0</v>
      </c>
      <c r="NA55" s="483">
        <f t="shared" si="326"/>
        <v>0</v>
      </c>
      <c r="NB55" s="483">
        <f t="shared" si="326"/>
        <v>0</v>
      </c>
      <c r="NC55" s="483">
        <f t="shared" si="326"/>
        <v>0</v>
      </c>
      <c r="ND55" s="483">
        <f t="shared" si="326"/>
        <v>0</v>
      </c>
      <c r="NE55" s="483">
        <f t="shared" si="326"/>
        <v>0</v>
      </c>
      <c r="NF55" s="483">
        <f>SUM(MT55:NE55)</f>
        <v>0</v>
      </c>
      <c r="NG55" s="483">
        <f t="shared" ref="NG55:NR55" si="327">IF(NG43=1,-NG54,0)</f>
        <v>0</v>
      </c>
      <c r="NH55" s="483">
        <f t="shared" si="327"/>
        <v>0</v>
      </c>
      <c r="NI55" s="483">
        <f t="shared" si="327"/>
        <v>0</v>
      </c>
      <c r="NJ55" s="483">
        <f t="shared" si="327"/>
        <v>0</v>
      </c>
      <c r="NK55" s="483">
        <f t="shared" si="327"/>
        <v>0</v>
      </c>
      <c r="NL55" s="483">
        <f t="shared" si="327"/>
        <v>0</v>
      </c>
      <c r="NM55" s="483">
        <f t="shared" si="327"/>
        <v>0</v>
      </c>
      <c r="NN55" s="483">
        <f t="shared" si="327"/>
        <v>0</v>
      </c>
      <c r="NO55" s="483">
        <f t="shared" si="327"/>
        <v>0</v>
      </c>
      <c r="NP55" s="483">
        <f t="shared" si="327"/>
        <v>0</v>
      </c>
      <c r="NQ55" s="483">
        <f t="shared" si="327"/>
        <v>0</v>
      </c>
      <c r="NR55" s="483">
        <f t="shared" si="327"/>
        <v>0</v>
      </c>
      <c r="NS55" s="483">
        <f>SUM(NG55:NR55)</f>
        <v>0</v>
      </c>
      <c r="NT55" s="483">
        <f t="shared" ref="NT55:OE55" si="328">IF(NT43=1,-NT54,0)</f>
        <v>0</v>
      </c>
      <c r="NU55" s="483">
        <f t="shared" si="328"/>
        <v>0</v>
      </c>
      <c r="NV55" s="483">
        <f t="shared" si="328"/>
        <v>0</v>
      </c>
      <c r="NW55" s="483">
        <f t="shared" si="328"/>
        <v>0</v>
      </c>
      <c r="NX55" s="483">
        <f t="shared" si="328"/>
        <v>0</v>
      </c>
      <c r="NY55" s="483">
        <f t="shared" si="328"/>
        <v>0</v>
      </c>
      <c r="NZ55" s="483">
        <f t="shared" si="328"/>
        <v>0</v>
      </c>
      <c r="OA55" s="483">
        <f t="shared" si="328"/>
        <v>0</v>
      </c>
      <c r="OB55" s="483">
        <f t="shared" si="328"/>
        <v>0</v>
      </c>
      <c r="OC55" s="483">
        <f t="shared" si="328"/>
        <v>0</v>
      </c>
      <c r="OD55" s="483">
        <f t="shared" si="328"/>
        <v>0</v>
      </c>
      <c r="OE55" s="483">
        <f t="shared" si="328"/>
        <v>0</v>
      </c>
      <c r="OF55" s="483">
        <f>SUM(NT55:OE55)</f>
        <v>0</v>
      </c>
      <c r="OG55" s="483">
        <f t="shared" ref="OG55:OR55" si="329">IF(OG43=1,-OG54,0)</f>
        <v>0</v>
      </c>
      <c r="OH55" s="483">
        <f t="shared" si="329"/>
        <v>0</v>
      </c>
      <c r="OI55" s="483">
        <f t="shared" si="329"/>
        <v>0</v>
      </c>
      <c r="OJ55" s="483">
        <f t="shared" si="329"/>
        <v>0</v>
      </c>
      <c r="OK55" s="483">
        <f t="shared" si="329"/>
        <v>0</v>
      </c>
      <c r="OL55" s="483">
        <f t="shared" si="329"/>
        <v>0</v>
      </c>
      <c r="OM55" s="483">
        <f t="shared" si="329"/>
        <v>0</v>
      </c>
      <c r="ON55" s="483">
        <f t="shared" si="329"/>
        <v>0</v>
      </c>
      <c r="OO55" s="483">
        <f t="shared" si="329"/>
        <v>0</v>
      </c>
      <c r="OP55" s="483">
        <f t="shared" si="329"/>
        <v>0</v>
      </c>
      <c r="OQ55" s="483">
        <f t="shared" si="329"/>
        <v>0</v>
      </c>
      <c r="OR55" s="483">
        <f t="shared" si="329"/>
        <v>0</v>
      </c>
      <c r="OS55" s="483">
        <f>SUM(OG55:OR55)</f>
        <v>0</v>
      </c>
      <c r="OT55" s="483">
        <f t="shared" ref="OT55:PE55" si="330">IF(OT43=1,-OT54,0)</f>
        <v>0</v>
      </c>
      <c r="OU55" s="483">
        <f t="shared" si="330"/>
        <v>0</v>
      </c>
      <c r="OV55" s="483">
        <f t="shared" si="330"/>
        <v>0</v>
      </c>
      <c r="OW55" s="483">
        <f t="shared" si="330"/>
        <v>0</v>
      </c>
      <c r="OX55" s="483">
        <f t="shared" si="330"/>
        <v>0</v>
      </c>
      <c r="OY55" s="483">
        <f t="shared" si="330"/>
        <v>0</v>
      </c>
      <c r="OZ55" s="483">
        <f t="shared" si="330"/>
        <v>0</v>
      </c>
      <c r="PA55" s="483">
        <f t="shared" si="330"/>
        <v>0</v>
      </c>
      <c r="PB55" s="483">
        <f t="shared" si="330"/>
        <v>0</v>
      </c>
      <c r="PC55" s="483">
        <f t="shared" si="330"/>
        <v>0</v>
      </c>
      <c r="PD55" s="483">
        <f t="shared" si="330"/>
        <v>0</v>
      </c>
      <c r="PE55" s="483">
        <f t="shared" si="330"/>
        <v>0</v>
      </c>
      <c r="PF55" s="483"/>
      <c r="PG55" s="483">
        <f t="shared" ref="PG55:PR55" si="331">IF(PG43=1,-PG54,0)</f>
        <v>0</v>
      </c>
      <c r="PH55" s="483">
        <f t="shared" si="331"/>
        <v>0</v>
      </c>
      <c r="PI55" s="483">
        <f t="shared" si="331"/>
        <v>0</v>
      </c>
      <c r="PJ55" s="483">
        <f t="shared" si="331"/>
        <v>0</v>
      </c>
      <c r="PK55" s="483">
        <f t="shared" si="331"/>
        <v>0</v>
      </c>
      <c r="PL55" s="483">
        <f t="shared" si="331"/>
        <v>0</v>
      </c>
      <c r="PM55" s="483">
        <f t="shared" si="331"/>
        <v>0</v>
      </c>
      <c r="PN55" s="483">
        <f t="shared" si="331"/>
        <v>0</v>
      </c>
      <c r="PO55" s="483">
        <f t="shared" si="331"/>
        <v>0</v>
      </c>
      <c r="PP55" s="483">
        <f t="shared" si="331"/>
        <v>0</v>
      </c>
      <c r="PQ55" s="483">
        <f t="shared" si="331"/>
        <v>0</v>
      </c>
      <c r="PR55" s="483">
        <f t="shared" si="331"/>
        <v>0</v>
      </c>
      <c r="PS55" s="483"/>
      <c r="PT55" s="483">
        <f t="shared" ref="PT55:QE55" si="332">IF(PT43=1,-PT54,0)</f>
        <v>0</v>
      </c>
      <c r="PU55" s="483">
        <f t="shared" si="332"/>
        <v>0</v>
      </c>
      <c r="PV55" s="483">
        <f t="shared" si="332"/>
        <v>0</v>
      </c>
      <c r="PW55" s="483">
        <f t="shared" si="332"/>
        <v>0</v>
      </c>
      <c r="PX55" s="483">
        <f t="shared" si="332"/>
        <v>0</v>
      </c>
      <c r="PY55" s="483">
        <f t="shared" si="332"/>
        <v>0</v>
      </c>
      <c r="PZ55" s="483">
        <f t="shared" si="332"/>
        <v>0</v>
      </c>
      <c r="QA55" s="483">
        <f t="shared" si="332"/>
        <v>0</v>
      </c>
      <c r="QB55" s="483">
        <f t="shared" si="332"/>
        <v>0</v>
      </c>
      <c r="QC55" s="483">
        <f t="shared" si="332"/>
        <v>0</v>
      </c>
      <c r="QD55" s="483">
        <f t="shared" si="332"/>
        <v>0</v>
      </c>
      <c r="QE55" s="483">
        <f t="shared" si="332"/>
        <v>0</v>
      </c>
      <c r="QF55" s="483"/>
      <c r="QG55" s="483">
        <f t="shared" ref="QG55:QR55" si="333">IF(QG43=1,-QG54,0)</f>
        <v>0</v>
      </c>
      <c r="QH55" s="483">
        <f t="shared" si="333"/>
        <v>0</v>
      </c>
      <c r="QI55" s="483">
        <f t="shared" si="333"/>
        <v>0</v>
      </c>
      <c r="QJ55" s="483">
        <f t="shared" si="333"/>
        <v>0</v>
      </c>
      <c r="QK55" s="483">
        <f t="shared" si="333"/>
        <v>0</v>
      </c>
      <c r="QL55" s="483">
        <f t="shared" si="333"/>
        <v>0</v>
      </c>
      <c r="QM55" s="483">
        <f t="shared" si="333"/>
        <v>0</v>
      </c>
      <c r="QN55" s="483">
        <f t="shared" si="333"/>
        <v>0</v>
      </c>
      <c r="QO55" s="483">
        <f t="shared" si="333"/>
        <v>0</v>
      </c>
      <c r="QP55" s="483">
        <f t="shared" si="333"/>
        <v>0</v>
      </c>
      <c r="QQ55" s="483">
        <f t="shared" si="333"/>
        <v>0</v>
      </c>
      <c r="QR55" s="483">
        <f t="shared" si="333"/>
        <v>0</v>
      </c>
      <c r="QS55" s="483"/>
      <c r="QT55" s="483">
        <f t="shared" ref="QT55:RE55" si="334">IF(QT43=1,-QT54,0)</f>
        <v>0</v>
      </c>
      <c r="QU55" s="483">
        <f t="shared" si="334"/>
        <v>0</v>
      </c>
      <c r="QV55" s="483">
        <f t="shared" si="334"/>
        <v>0</v>
      </c>
      <c r="QW55" s="483">
        <f t="shared" si="334"/>
        <v>0</v>
      </c>
      <c r="QX55" s="483">
        <f t="shared" si="334"/>
        <v>0</v>
      </c>
      <c r="QY55" s="483">
        <f t="shared" si="334"/>
        <v>0</v>
      </c>
      <c r="QZ55" s="483">
        <f t="shared" si="334"/>
        <v>0</v>
      </c>
      <c r="RA55" s="483">
        <f t="shared" si="334"/>
        <v>0</v>
      </c>
      <c r="RB55" s="483">
        <f t="shared" si="334"/>
        <v>0</v>
      </c>
      <c r="RC55" s="483">
        <f t="shared" si="334"/>
        <v>0</v>
      </c>
      <c r="RD55" s="483">
        <f t="shared" si="334"/>
        <v>0</v>
      </c>
      <c r="RE55" s="483">
        <f t="shared" si="334"/>
        <v>0</v>
      </c>
      <c r="RF55" s="483"/>
    </row>
    <row r="56" spans="1:474" ht="12.75" customHeight="1">
      <c r="A56" s="483"/>
      <c r="B56" s="484" t="s">
        <v>502</v>
      </c>
      <c r="C56" s="483"/>
      <c r="D56" s="483"/>
      <c r="E56" s="483">
        <f>SUM(S56,AF56,AS56,BF56,BS56,CF56,CS56,DF56,DS56,EF56,ES56,FF56,FS56,GF56,GS56,HF56,HS56,IF56,IS56,JF56,JS56,KF56,KS56,LF56,LS56,MF56,MS56,NF56,NS56,OF56,OS56)</f>
        <v>-204692820.29447851</v>
      </c>
      <c r="F56" s="483"/>
      <c r="G56" s="483">
        <f>IF(G45=1,-SUM(G52:G55)/#REF!*G45,0)</f>
        <v>0</v>
      </c>
      <c r="H56" s="483">
        <f t="shared" ref="H56:R56" si="335">IF(H45=1,-SUM(H52:H55)/G46*H45,0)</f>
        <v>0</v>
      </c>
      <c r="I56" s="483">
        <f t="shared" si="335"/>
        <v>0</v>
      </c>
      <c r="J56" s="483">
        <f t="shared" si="335"/>
        <v>0</v>
      </c>
      <c r="K56" s="483">
        <f t="shared" si="335"/>
        <v>0</v>
      </c>
      <c r="L56" s="483">
        <f t="shared" si="335"/>
        <v>0</v>
      </c>
      <c r="M56" s="483">
        <f t="shared" si="335"/>
        <v>0</v>
      </c>
      <c r="N56" s="483">
        <f t="shared" si="335"/>
        <v>0</v>
      </c>
      <c r="O56" s="483">
        <f t="shared" si="335"/>
        <v>0</v>
      </c>
      <c r="P56" s="483">
        <f t="shared" si="335"/>
        <v>0</v>
      </c>
      <c r="Q56" s="483">
        <f t="shared" si="335"/>
        <v>0</v>
      </c>
      <c r="R56" s="483">
        <f t="shared" si="335"/>
        <v>0</v>
      </c>
      <c r="S56" s="483">
        <f>SUM(G56:R56)</f>
        <v>0</v>
      </c>
      <c r="T56" s="483">
        <f>IF(T45=1,-SUM(T52:T55)/E46*T45,0)</f>
        <v>0</v>
      </c>
      <c r="U56" s="483">
        <f t="shared" ref="U56:AE56" si="336">IF(U45=1,-SUM(U52:U55)/T46*U45,0)</f>
        <v>0</v>
      </c>
      <c r="V56" s="483">
        <f t="shared" si="336"/>
        <v>0</v>
      </c>
      <c r="W56" s="483">
        <f t="shared" si="336"/>
        <v>0</v>
      </c>
      <c r="X56" s="483">
        <f t="shared" si="336"/>
        <v>0</v>
      </c>
      <c r="Y56" s="483">
        <f t="shared" si="336"/>
        <v>0</v>
      </c>
      <c r="Z56" s="483">
        <f t="shared" si="336"/>
        <v>0</v>
      </c>
      <c r="AA56" s="483">
        <f t="shared" si="336"/>
        <v>0</v>
      </c>
      <c r="AB56" s="483">
        <f t="shared" si="336"/>
        <v>0</v>
      </c>
      <c r="AC56" s="483">
        <f t="shared" si="336"/>
        <v>0</v>
      </c>
      <c r="AD56" s="483">
        <f t="shared" si="336"/>
        <v>0</v>
      </c>
      <c r="AE56" s="483">
        <f t="shared" si="336"/>
        <v>0</v>
      </c>
      <c r="AF56" s="483">
        <f>SUM(T56:AE56)</f>
        <v>0</v>
      </c>
      <c r="AG56" s="483">
        <f>IF(AG45=1,-SUM(AG52:AG55)/AE46*AG45,0)</f>
        <v>0</v>
      </c>
      <c r="AH56" s="483">
        <f t="shared" ref="AH56:AR56" si="337">IF(AH45=1,-SUM(AH52:AH55)/AG46*AH45,0)</f>
        <v>0</v>
      </c>
      <c r="AI56" s="483">
        <f t="shared" si="337"/>
        <v>0</v>
      </c>
      <c r="AJ56" s="483">
        <f t="shared" si="337"/>
        <v>0</v>
      </c>
      <c r="AK56" s="483">
        <f t="shared" si="337"/>
        <v>0</v>
      </c>
      <c r="AL56" s="483">
        <f t="shared" si="337"/>
        <v>0</v>
      </c>
      <c r="AM56" s="483">
        <f t="shared" si="337"/>
        <v>0</v>
      </c>
      <c r="AN56" s="483">
        <f t="shared" si="337"/>
        <v>0</v>
      </c>
      <c r="AO56" s="483">
        <f t="shared" si="337"/>
        <v>0</v>
      </c>
      <c r="AP56" s="483">
        <f t="shared" si="337"/>
        <v>0</v>
      </c>
      <c r="AQ56" s="483">
        <f t="shared" si="337"/>
        <v>0</v>
      </c>
      <c r="AR56" s="483">
        <f t="shared" si="337"/>
        <v>0</v>
      </c>
      <c r="AS56" s="483">
        <f>SUM(AG56:AR56)</f>
        <v>0</v>
      </c>
      <c r="AT56" s="483">
        <f>IF(AT45=1,-SUM(AT52:AT55)/AR46*AT45,0)</f>
        <v>0</v>
      </c>
      <c r="AU56" s="483">
        <f t="shared" ref="AU56:BE56" si="338">IF(AU45=1,-SUM(AU52:AU55)/AT46*AU45,0)</f>
        <v>0</v>
      </c>
      <c r="AV56" s="483">
        <f t="shared" si="338"/>
        <v>0</v>
      </c>
      <c r="AW56" s="483">
        <f t="shared" si="338"/>
        <v>0</v>
      </c>
      <c r="AX56" s="483">
        <f t="shared" si="338"/>
        <v>0</v>
      </c>
      <c r="AY56" s="483">
        <f t="shared" si="338"/>
        <v>0</v>
      </c>
      <c r="AZ56" s="483">
        <f t="shared" si="338"/>
        <v>0</v>
      </c>
      <c r="BA56" s="483">
        <f t="shared" si="338"/>
        <v>0</v>
      </c>
      <c r="BB56" s="483">
        <f t="shared" si="338"/>
        <v>0</v>
      </c>
      <c r="BC56" s="483">
        <f t="shared" si="338"/>
        <v>0</v>
      </c>
      <c r="BD56" s="483">
        <f t="shared" si="338"/>
        <v>0</v>
      </c>
      <c r="BE56" s="483">
        <f t="shared" si="338"/>
        <v>0</v>
      </c>
      <c r="BF56" s="483">
        <f>SUM(AT56:BE56)</f>
        <v>0</v>
      </c>
      <c r="BG56" s="483">
        <f>IF(BG45=1,-SUM(BG52:BG55)/BE46*BG45,0)</f>
        <v>0</v>
      </c>
      <c r="BH56" s="483">
        <f t="shared" ref="BH56:BR56" si="339">IF(BH45=1,-SUM(BH52:BH55)/BG46*BH45,0)</f>
        <v>0</v>
      </c>
      <c r="BI56" s="483">
        <f t="shared" si="339"/>
        <v>0</v>
      </c>
      <c r="BJ56" s="483">
        <f t="shared" si="339"/>
        <v>0</v>
      </c>
      <c r="BK56" s="483">
        <f t="shared" si="339"/>
        <v>0</v>
      </c>
      <c r="BL56" s="483">
        <f t="shared" si="339"/>
        <v>0</v>
      </c>
      <c r="BM56" s="483">
        <f t="shared" si="339"/>
        <v>0</v>
      </c>
      <c r="BN56" s="483">
        <f t="shared" si="339"/>
        <v>0</v>
      </c>
      <c r="BO56" s="483">
        <f t="shared" si="339"/>
        <v>0</v>
      </c>
      <c r="BP56" s="483">
        <f t="shared" si="339"/>
        <v>0</v>
      </c>
      <c r="BQ56" s="483">
        <f t="shared" si="339"/>
        <v>0</v>
      </c>
      <c r="BR56" s="483">
        <f t="shared" si="339"/>
        <v>0</v>
      </c>
      <c r="BS56" s="483">
        <f>SUM(BG56:BR56)</f>
        <v>0</v>
      </c>
      <c r="BT56" s="483">
        <f>IF(BT45=1,-SUM(BT52:BT55)/BR46*BT45,0)</f>
        <v>0</v>
      </c>
      <c r="BU56" s="483">
        <f t="shared" ref="BU56:CE56" si="340">IF(BU45=1,-SUM(BU52:BU55)/BT46*BU45,0)</f>
        <v>0</v>
      </c>
      <c r="BV56" s="483">
        <f t="shared" si="340"/>
        <v>0</v>
      </c>
      <c r="BW56" s="483">
        <f t="shared" si="340"/>
        <v>0</v>
      </c>
      <c r="BX56" s="483">
        <f t="shared" si="340"/>
        <v>0</v>
      </c>
      <c r="BY56" s="483">
        <f t="shared" si="340"/>
        <v>-1877915.782518151</v>
      </c>
      <c r="BZ56" s="483">
        <f t="shared" si="340"/>
        <v>-1877915.782518151</v>
      </c>
      <c r="CA56" s="483">
        <f t="shared" si="340"/>
        <v>-1877915.782518151</v>
      </c>
      <c r="CB56" s="483">
        <f t="shared" si="340"/>
        <v>-1877915.782518151</v>
      </c>
      <c r="CC56" s="483">
        <f t="shared" si="340"/>
        <v>-1877915.782518151</v>
      </c>
      <c r="CD56" s="483">
        <f t="shared" si="340"/>
        <v>-1877915.782518151</v>
      </c>
      <c r="CE56" s="483">
        <f t="shared" si="340"/>
        <v>-1877915.7825181508</v>
      </c>
      <c r="CF56" s="483">
        <f>SUM(BT56:CE56)</f>
        <v>-13145410.477627056</v>
      </c>
      <c r="CG56" s="483">
        <f>IF(CG45=1,-SUM(CG52:CG55)/CE46*CG45,0)</f>
        <v>-1877915.782518151</v>
      </c>
      <c r="CH56" s="483">
        <f t="shared" ref="CH56:CR56" si="341">IF(CH45=1,-SUM(CH52:CH55)/CG46*CH45,0)</f>
        <v>-1877915.782518151</v>
      </c>
      <c r="CI56" s="483">
        <f t="shared" si="341"/>
        <v>-1877915.7825181512</v>
      </c>
      <c r="CJ56" s="483">
        <f t="shared" si="341"/>
        <v>-1877915.7825181512</v>
      </c>
      <c r="CK56" s="483">
        <f t="shared" si="341"/>
        <v>-1877915.7825181512</v>
      </c>
      <c r="CL56" s="483">
        <f t="shared" si="341"/>
        <v>-1877915.7825181512</v>
      </c>
      <c r="CM56" s="483">
        <f t="shared" si="341"/>
        <v>-1877915.7825181512</v>
      </c>
      <c r="CN56" s="483">
        <f t="shared" si="341"/>
        <v>-1877915.7825181512</v>
      </c>
      <c r="CO56" s="483">
        <f t="shared" si="341"/>
        <v>-1877915.7825181512</v>
      </c>
      <c r="CP56" s="483">
        <f t="shared" si="341"/>
        <v>-1877915.7825181512</v>
      </c>
      <c r="CQ56" s="483">
        <f t="shared" si="341"/>
        <v>-1877915.782518151</v>
      </c>
      <c r="CR56" s="483">
        <f t="shared" si="341"/>
        <v>-1877915.782518151</v>
      </c>
      <c r="CS56" s="483">
        <f>SUM(CG56:CR56)</f>
        <v>-22534989.390217818</v>
      </c>
      <c r="CT56" s="483">
        <f>IF(CT45=1,-SUM(CT52:CT55)/CR46*CT45,0)</f>
        <v>-1877915.782518151</v>
      </c>
      <c r="CU56" s="483">
        <f t="shared" ref="CU56:DE56" si="342">IF(CU45=1,-SUM(CU52:CU55)/CT46*CU45,0)</f>
        <v>-1877915.7825181512</v>
      </c>
      <c r="CV56" s="483">
        <f t="shared" si="342"/>
        <v>-1877915.7825181512</v>
      </c>
      <c r="CW56" s="483">
        <f t="shared" si="342"/>
        <v>-1877915.7825181512</v>
      </c>
      <c r="CX56" s="483">
        <f t="shared" si="342"/>
        <v>-1877915.7825181512</v>
      </c>
      <c r="CY56" s="483">
        <f t="shared" si="342"/>
        <v>-1877915.7825181512</v>
      </c>
      <c r="CZ56" s="483">
        <f t="shared" si="342"/>
        <v>-1877915.7825181512</v>
      </c>
      <c r="DA56" s="483">
        <f t="shared" si="342"/>
        <v>-1877915.7825181512</v>
      </c>
      <c r="DB56" s="483">
        <f t="shared" si="342"/>
        <v>-1877915.7825181512</v>
      </c>
      <c r="DC56" s="483">
        <f t="shared" si="342"/>
        <v>-1877915.782518151</v>
      </c>
      <c r="DD56" s="483">
        <f t="shared" si="342"/>
        <v>-1877915.782518151</v>
      </c>
      <c r="DE56" s="483">
        <f t="shared" si="342"/>
        <v>-1877915.782518151</v>
      </c>
      <c r="DF56" s="483">
        <f>SUM(CT56:DE56)</f>
        <v>-22534989.390217822</v>
      </c>
      <c r="DG56" s="483">
        <f>IF(DG45=1,-SUM(DG52:DG55)/DE46*DG45,0)</f>
        <v>-1877915.782518151</v>
      </c>
      <c r="DH56" s="483">
        <f t="shared" ref="DH56:DR56" si="343">IF(DH45=1,-SUM(DH52:DH55)/DG46*DH45,0)</f>
        <v>-1877915.7825181512</v>
      </c>
      <c r="DI56" s="483">
        <f t="shared" si="343"/>
        <v>-1877915.7825181512</v>
      </c>
      <c r="DJ56" s="483">
        <f t="shared" si="343"/>
        <v>-1877915.7825181512</v>
      </c>
      <c r="DK56" s="483">
        <f t="shared" si="343"/>
        <v>-1877915.7825181512</v>
      </c>
      <c r="DL56" s="483">
        <f t="shared" si="343"/>
        <v>-1877915.7825181512</v>
      </c>
      <c r="DM56" s="483">
        <f t="shared" si="343"/>
        <v>-1877915.7825181512</v>
      </c>
      <c r="DN56" s="483">
        <f t="shared" si="343"/>
        <v>-1877915.7825181517</v>
      </c>
      <c r="DO56" s="483">
        <f t="shared" si="343"/>
        <v>-1877915.7825181517</v>
      </c>
      <c r="DP56" s="483">
        <f t="shared" si="343"/>
        <v>-1877915.7825181517</v>
      </c>
      <c r="DQ56" s="483">
        <f t="shared" si="343"/>
        <v>-1877915.7825181517</v>
      </c>
      <c r="DR56" s="483">
        <f t="shared" si="343"/>
        <v>-1877915.7825181514</v>
      </c>
      <c r="DS56" s="483">
        <f>SUM(DG56:DR56)</f>
        <v>-22534989.390217822</v>
      </c>
      <c r="DT56" s="483">
        <f>IF(DT45=1,-SUM(DT52:DT55)/DR46*DT45,0)</f>
        <v>-1877915.7825181512</v>
      </c>
      <c r="DU56" s="483">
        <f t="shared" ref="DU56:EE56" si="344">IF(DU45=1,-SUM(DU52:DU55)/DT46*DU45,0)</f>
        <v>-1877915.7825181512</v>
      </c>
      <c r="DV56" s="483">
        <f t="shared" si="344"/>
        <v>-1877915.7825181512</v>
      </c>
      <c r="DW56" s="483">
        <f t="shared" si="344"/>
        <v>-1877915.7825181512</v>
      </c>
      <c r="DX56" s="483">
        <f t="shared" si="344"/>
        <v>-1877915.782518151</v>
      </c>
      <c r="DY56" s="483">
        <f t="shared" si="344"/>
        <v>-1877915.7825181512</v>
      </c>
      <c r="DZ56" s="483">
        <f t="shared" si="344"/>
        <v>-1877915.7825181512</v>
      </c>
      <c r="EA56" s="483">
        <f t="shared" si="344"/>
        <v>-1877915.7825181512</v>
      </c>
      <c r="EB56" s="483">
        <f t="shared" si="344"/>
        <v>-1877915.7825181512</v>
      </c>
      <c r="EC56" s="483">
        <f t="shared" si="344"/>
        <v>-1877915.7825181512</v>
      </c>
      <c r="ED56" s="483">
        <f t="shared" si="344"/>
        <v>-1877915.782518151</v>
      </c>
      <c r="EE56" s="483">
        <f t="shared" si="344"/>
        <v>-1877915.7825181512</v>
      </c>
      <c r="EF56" s="483">
        <f>SUM(DT56:EE56)</f>
        <v>-22534989.390217818</v>
      </c>
      <c r="EG56" s="483">
        <f>IF(EG45=1,-SUM(EG52:EG55)/EE46*EG45,0)</f>
        <v>-1877915.7825181512</v>
      </c>
      <c r="EH56" s="483">
        <f t="shared" ref="EH56:ER56" si="345">IF(EH45=1,-SUM(EH52:EH55)/EG46*EH45,0)</f>
        <v>-1877915.7825181512</v>
      </c>
      <c r="EI56" s="483">
        <f t="shared" si="345"/>
        <v>-1877915.7825181512</v>
      </c>
      <c r="EJ56" s="483">
        <f t="shared" si="345"/>
        <v>-1877915.782518151</v>
      </c>
      <c r="EK56" s="483">
        <f t="shared" si="345"/>
        <v>-1877915.7825181512</v>
      </c>
      <c r="EL56" s="483">
        <f t="shared" si="345"/>
        <v>-1877915.7825181512</v>
      </c>
      <c r="EM56" s="483">
        <f t="shared" si="345"/>
        <v>-1877915.7825181512</v>
      </c>
      <c r="EN56" s="483">
        <f t="shared" si="345"/>
        <v>-1877915.7825181512</v>
      </c>
      <c r="EO56" s="483">
        <f t="shared" si="345"/>
        <v>-1877915.7825181514</v>
      </c>
      <c r="EP56" s="483">
        <f t="shared" si="345"/>
        <v>-1877915.782518151</v>
      </c>
      <c r="EQ56" s="483">
        <f t="shared" si="345"/>
        <v>-1877915.7825181512</v>
      </c>
      <c r="ER56" s="483">
        <f t="shared" si="345"/>
        <v>-1877915.7825181512</v>
      </c>
      <c r="ES56" s="483">
        <f>SUM(EG56:ER56)</f>
        <v>-22534989.390217822</v>
      </c>
      <c r="ET56" s="483">
        <f>IF(ET45=1,-SUM(ET52:ET55)/ER46*ET45,0)</f>
        <v>-1877915.7825181512</v>
      </c>
      <c r="EU56" s="483">
        <f t="shared" ref="EU56:FE56" si="346">IF(EU45=1,-SUM(EU52:EU55)/ET46*EU45,0)</f>
        <v>-1877915.7825181512</v>
      </c>
      <c r="EV56" s="483">
        <f t="shared" si="346"/>
        <v>-1877915.782518151</v>
      </c>
      <c r="EW56" s="483">
        <f t="shared" si="346"/>
        <v>-1877915.782518151</v>
      </c>
      <c r="EX56" s="483">
        <f t="shared" si="346"/>
        <v>-1877915.7825181512</v>
      </c>
      <c r="EY56" s="483">
        <f t="shared" si="346"/>
        <v>-1877915.7825181512</v>
      </c>
      <c r="EZ56" s="483">
        <f t="shared" si="346"/>
        <v>-1877915.7825181512</v>
      </c>
      <c r="FA56" s="483">
        <f t="shared" si="346"/>
        <v>-1877915.7825181517</v>
      </c>
      <c r="FB56" s="483">
        <f t="shared" si="346"/>
        <v>-1877915.7825181517</v>
      </c>
      <c r="FC56" s="483">
        <f t="shared" si="346"/>
        <v>-1877915.7825181517</v>
      </c>
      <c r="FD56" s="483">
        <f t="shared" si="346"/>
        <v>-1877915.7825181517</v>
      </c>
      <c r="FE56" s="483">
        <f t="shared" si="346"/>
        <v>-1877915.7825181517</v>
      </c>
      <c r="FF56" s="483">
        <f>SUM(ET56:FE56)</f>
        <v>-22534989.390217822</v>
      </c>
      <c r="FG56" s="483">
        <f>IF(FG45=1,-SUM(FG52:FG55)/FE46*FG45,0)</f>
        <v>-1877915.7825181514</v>
      </c>
      <c r="FH56" s="483">
        <f t="shared" ref="FH56:FR56" si="347">IF(FH45=1,-SUM(FH52:FH55)/FG46*FH45,0)</f>
        <v>-1877915.7825181514</v>
      </c>
      <c r="FI56" s="483">
        <f t="shared" si="347"/>
        <v>-1877915.7825181517</v>
      </c>
      <c r="FJ56" s="483">
        <f t="shared" si="347"/>
        <v>-1877915.7825181514</v>
      </c>
      <c r="FK56" s="483">
        <f t="shared" si="347"/>
        <v>-1877915.7825181517</v>
      </c>
      <c r="FL56" s="483">
        <f t="shared" si="347"/>
        <v>-1877915.7825181514</v>
      </c>
      <c r="FM56" s="483">
        <f t="shared" si="347"/>
        <v>-1877915.7825181514</v>
      </c>
      <c r="FN56" s="483">
        <f t="shared" si="347"/>
        <v>-1877915.7825181517</v>
      </c>
      <c r="FO56" s="483">
        <f t="shared" si="347"/>
        <v>-1877915.7825181514</v>
      </c>
      <c r="FP56" s="483">
        <f t="shared" si="347"/>
        <v>-1877915.7825181517</v>
      </c>
      <c r="FQ56" s="483">
        <f t="shared" si="347"/>
        <v>-1877915.7825181517</v>
      </c>
      <c r="FR56" s="483">
        <f t="shared" si="347"/>
        <v>-1877915.7825181514</v>
      </c>
      <c r="FS56" s="483">
        <f>SUM(FG56:FR56)</f>
        <v>-22534989.390217822</v>
      </c>
      <c r="FT56" s="483">
        <f>IF(FT45=1,-SUM(FT52:FT55)/FR46*FT45,0)</f>
        <v>-1877915.782518151</v>
      </c>
      <c r="FU56" s="483">
        <f t="shared" ref="FU56:GE56" si="348">IF(FU45=1,-SUM(FU52:FU55)/FT46*FU45,0)</f>
        <v>-1877915.782518151</v>
      </c>
      <c r="FV56" s="483">
        <f t="shared" si="348"/>
        <v>-1877915.782518151</v>
      </c>
      <c r="FW56" s="483">
        <f t="shared" si="348"/>
        <v>-1877915.7825181512</v>
      </c>
      <c r="FX56" s="483">
        <f t="shared" si="348"/>
        <v>-1877915.782518151</v>
      </c>
      <c r="FY56" s="483">
        <f t="shared" si="348"/>
        <v>-1877915.782518151</v>
      </c>
      <c r="FZ56" s="483">
        <f t="shared" si="348"/>
        <v>-1877915.782518151</v>
      </c>
      <c r="GA56" s="483">
        <f t="shared" si="348"/>
        <v>-1877915.7825181512</v>
      </c>
      <c r="GB56" s="483">
        <f t="shared" si="348"/>
        <v>-1877915.782518151</v>
      </c>
      <c r="GC56" s="483">
        <f t="shared" si="348"/>
        <v>-1877915.782518151</v>
      </c>
      <c r="GD56" s="483">
        <f t="shared" si="348"/>
        <v>-1877915.7825181512</v>
      </c>
      <c r="GE56" s="483">
        <f t="shared" si="348"/>
        <v>-1877915.7825181514</v>
      </c>
      <c r="GF56" s="483">
        <f>SUM(FT56:GE56)</f>
        <v>-22534989.390217815</v>
      </c>
      <c r="GG56" s="483">
        <f>IF(GG45=1,-SUM(GG52:GG55)/GE46*GG45,0)</f>
        <v>-1877915.7825181496</v>
      </c>
      <c r="GH56" s="483">
        <f t="shared" ref="GH56:GR56" si="349">IF(GH45=1,-SUM(GH52:GH55)/GG46*GH45,0)</f>
        <v>-1877915.7825181498</v>
      </c>
      <c r="GI56" s="483">
        <f t="shared" si="349"/>
        <v>-1877915.7825181498</v>
      </c>
      <c r="GJ56" s="483">
        <f t="shared" si="349"/>
        <v>-1877915.7825181501</v>
      </c>
      <c r="GK56" s="483">
        <f t="shared" si="349"/>
        <v>-1877915.7825181501</v>
      </c>
      <c r="GL56" s="483">
        <f t="shared" si="349"/>
        <v>-1877915.7825181503</v>
      </c>
      <c r="GM56" s="483">
        <f t="shared" si="349"/>
        <v>0</v>
      </c>
      <c r="GN56" s="483">
        <f t="shared" si="349"/>
        <v>0</v>
      </c>
      <c r="GO56" s="483">
        <f t="shared" si="349"/>
        <v>0</v>
      </c>
      <c r="GP56" s="483">
        <f t="shared" si="349"/>
        <v>0</v>
      </c>
      <c r="GQ56" s="483">
        <f t="shared" si="349"/>
        <v>0</v>
      </c>
      <c r="GR56" s="483">
        <f t="shared" si="349"/>
        <v>0</v>
      </c>
      <c r="GS56" s="483">
        <f>SUM(GG56:GR56)</f>
        <v>-11267494.6951089</v>
      </c>
      <c r="GT56" s="483">
        <f>IF(GT45=1,-SUM(GT52:GT55)/GR46*GT45,0)</f>
        <v>0</v>
      </c>
      <c r="GU56" s="483">
        <f t="shared" ref="GU56:HE56" si="350">IF(GU45=1,-SUM(GU52:GU55)/GT46*GU45,0)</f>
        <v>0</v>
      </c>
      <c r="GV56" s="483">
        <f t="shared" si="350"/>
        <v>0</v>
      </c>
      <c r="GW56" s="483">
        <f t="shared" si="350"/>
        <v>0</v>
      </c>
      <c r="GX56" s="483">
        <f t="shared" si="350"/>
        <v>0</v>
      </c>
      <c r="GY56" s="483">
        <f t="shared" si="350"/>
        <v>0</v>
      </c>
      <c r="GZ56" s="483">
        <f t="shared" si="350"/>
        <v>0</v>
      </c>
      <c r="HA56" s="483">
        <f t="shared" si="350"/>
        <v>0</v>
      </c>
      <c r="HB56" s="483">
        <f t="shared" si="350"/>
        <v>0</v>
      </c>
      <c r="HC56" s="483">
        <f t="shared" si="350"/>
        <v>0</v>
      </c>
      <c r="HD56" s="483">
        <f t="shared" si="350"/>
        <v>0</v>
      </c>
      <c r="HE56" s="483">
        <f t="shared" si="350"/>
        <v>0</v>
      </c>
      <c r="HF56" s="483">
        <f>SUM(GT56:HE56)</f>
        <v>0</v>
      </c>
      <c r="HG56" s="483">
        <f>IF(HG45=1,-SUM(HG52:HG55)/HE46*HG45,0)</f>
        <v>0</v>
      </c>
      <c r="HH56" s="483">
        <f t="shared" ref="HH56:HR56" si="351">IF(HH45=1,-SUM(HH52:HH55)/HG46*HH45,0)</f>
        <v>0</v>
      </c>
      <c r="HI56" s="483">
        <f t="shared" si="351"/>
        <v>0</v>
      </c>
      <c r="HJ56" s="483">
        <f t="shared" si="351"/>
        <v>0</v>
      </c>
      <c r="HK56" s="483">
        <f t="shared" si="351"/>
        <v>0</v>
      </c>
      <c r="HL56" s="483">
        <f t="shared" si="351"/>
        <v>0</v>
      </c>
      <c r="HM56" s="483">
        <f t="shared" si="351"/>
        <v>0</v>
      </c>
      <c r="HN56" s="483">
        <f t="shared" si="351"/>
        <v>0</v>
      </c>
      <c r="HO56" s="483">
        <f t="shared" si="351"/>
        <v>0</v>
      </c>
      <c r="HP56" s="483">
        <f t="shared" si="351"/>
        <v>0</v>
      </c>
      <c r="HQ56" s="483">
        <f t="shared" si="351"/>
        <v>0</v>
      </c>
      <c r="HR56" s="483">
        <f t="shared" si="351"/>
        <v>0</v>
      </c>
      <c r="HS56" s="483">
        <f>SUM(HG56:HR56)</f>
        <v>0</v>
      </c>
      <c r="HT56" s="483">
        <f>IF(HT45=1,-SUM(HT52:HT55)/HR46*HT45,0)</f>
        <v>0</v>
      </c>
      <c r="HU56" s="483">
        <f t="shared" ref="HU56:IE56" si="352">IF(HU45=1,-SUM(HU52:HU55)/HT46*HU45,0)</f>
        <v>0</v>
      </c>
      <c r="HV56" s="483">
        <f t="shared" si="352"/>
        <v>0</v>
      </c>
      <c r="HW56" s="483">
        <f t="shared" si="352"/>
        <v>0</v>
      </c>
      <c r="HX56" s="483">
        <f t="shared" si="352"/>
        <v>0</v>
      </c>
      <c r="HY56" s="483">
        <f t="shared" si="352"/>
        <v>0</v>
      </c>
      <c r="HZ56" s="483">
        <f t="shared" si="352"/>
        <v>0</v>
      </c>
      <c r="IA56" s="483">
        <f t="shared" si="352"/>
        <v>0</v>
      </c>
      <c r="IB56" s="483">
        <f t="shared" si="352"/>
        <v>0</v>
      </c>
      <c r="IC56" s="483">
        <f t="shared" si="352"/>
        <v>0</v>
      </c>
      <c r="ID56" s="483">
        <f t="shared" si="352"/>
        <v>0</v>
      </c>
      <c r="IE56" s="483">
        <f t="shared" si="352"/>
        <v>0</v>
      </c>
      <c r="IF56" s="483">
        <f>SUM(HT56:IE56)</f>
        <v>0</v>
      </c>
      <c r="IG56" s="483">
        <f>IF(IG45=1,-SUM(IG52:IG55)/IE46*IG45,0)</f>
        <v>0</v>
      </c>
      <c r="IH56" s="483">
        <f t="shared" ref="IH56:IR56" si="353">IF(IH45=1,-SUM(IH52:IH55)/IG46*IH45,0)</f>
        <v>0</v>
      </c>
      <c r="II56" s="483">
        <f t="shared" si="353"/>
        <v>0</v>
      </c>
      <c r="IJ56" s="483">
        <f t="shared" si="353"/>
        <v>0</v>
      </c>
      <c r="IK56" s="483">
        <f t="shared" si="353"/>
        <v>0</v>
      </c>
      <c r="IL56" s="483">
        <f t="shared" si="353"/>
        <v>0</v>
      </c>
      <c r="IM56" s="483">
        <f t="shared" si="353"/>
        <v>0</v>
      </c>
      <c r="IN56" s="483">
        <f t="shared" si="353"/>
        <v>0</v>
      </c>
      <c r="IO56" s="483">
        <f t="shared" si="353"/>
        <v>0</v>
      </c>
      <c r="IP56" s="483">
        <f t="shared" si="353"/>
        <v>0</v>
      </c>
      <c r="IQ56" s="483">
        <f t="shared" si="353"/>
        <v>0</v>
      </c>
      <c r="IR56" s="483">
        <f t="shared" si="353"/>
        <v>0</v>
      </c>
      <c r="IS56" s="483">
        <f>SUM(IG56:IR56)</f>
        <v>0</v>
      </c>
      <c r="IT56" s="483">
        <f>IF(IT45=1,-SUM(IT52:IT55)/IR46*IT45,0)</f>
        <v>0</v>
      </c>
      <c r="IU56" s="483">
        <f t="shared" ref="IU56:JE56" si="354">IF(IU45=1,-SUM(IU52:IU55)/IT46*IU45,0)</f>
        <v>0</v>
      </c>
      <c r="IV56" s="483">
        <f t="shared" si="354"/>
        <v>0</v>
      </c>
      <c r="IW56" s="483">
        <f t="shared" si="354"/>
        <v>0</v>
      </c>
      <c r="IX56" s="483">
        <f t="shared" si="354"/>
        <v>0</v>
      </c>
      <c r="IY56" s="483">
        <f t="shared" si="354"/>
        <v>0</v>
      </c>
      <c r="IZ56" s="483">
        <f t="shared" si="354"/>
        <v>0</v>
      </c>
      <c r="JA56" s="483">
        <f t="shared" si="354"/>
        <v>0</v>
      </c>
      <c r="JB56" s="483">
        <f t="shared" si="354"/>
        <v>0</v>
      </c>
      <c r="JC56" s="483">
        <f t="shared" si="354"/>
        <v>0</v>
      </c>
      <c r="JD56" s="483">
        <f t="shared" si="354"/>
        <v>0</v>
      </c>
      <c r="JE56" s="483">
        <f t="shared" si="354"/>
        <v>0</v>
      </c>
      <c r="JF56" s="483">
        <f>SUM(IT56:JE56)</f>
        <v>0</v>
      </c>
      <c r="JG56" s="483">
        <f>IF(JG45=1,-SUM(JG52:JG55)/JE46*JG45,0)</f>
        <v>0</v>
      </c>
      <c r="JH56" s="483">
        <f t="shared" ref="JH56:JR56" si="355">IF(JH45=1,-SUM(JH52:JH55)/JG46*JH45,0)</f>
        <v>0</v>
      </c>
      <c r="JI56" s="483">
        <f t="shared" si="355"/>
        <v>0</v>
      </c>
      <c r="JJ56" s="483">
        <f t="shared" si="355"/>
        <v>0</v>
      </c>
      <c r="JK56" s="483">
        <f t="shared" si="355"/>
        <v>0</v>
      </c>
      <c r="JL56" s="483">
        <f t="shared" si="355"/>
        <v>0</v>
      </c>
      <c r="JM56" s="483">
        <f t="shared" si="355"/>
        <v>0</v>
      </c>
      <c r="JN56" s="483">
        <f t="shared" si="355"/>
        <v>0</v>
      </c>
      <c r="JO56" s="483">
        <f t="shared" si="355"/>
        <v>0</v>
      </c>
      <c r="JP56" s="483">
        <f t="shared" si="355"/>
        <v>0</v>
      </c>
      <c r="JQ56" s="483">
        <f t="shared" si="355"/>
        <v>0</v>
      </c>
      <c r="JR56" s="483">
        <f t="shared" si="355"/>
        <v>0</v>
      </c>
      <c r="JS56" s="483">
        <f>SUM(JG56:JR56)</f>
        <v>0</v>
      </c>
      <c r="JT56" s="483">
        <f>IF(JT45=1,-SUM(JT52:JT55)/JR46*JT45,0)</f>
        <v>0</v>
      </c>
      <c r="JU56" s="483">
        <f t="shared" ref="JU56:KE56" si="356">IF(JU45=1,-SUM(JU52:JU55)/JT46*JU45,0)</f>
        <v>0</v>
      </c>
      <c r="JV56" s="483">
        <f t="shared" si="356"/>
        <v>0</v>
      </c>
      <c r="JW56" s="483">
        <f t="shared" si="356"/>
        <v>0</v>
      </c>
      <c r="JX56" s="483">
        <f t="shared" si="356"/>
        <v>0</v>
      </c>
      <c r="JY56" s="483">
        <f t="shared" si="356"/>
        <v>0</v>
      </c>
      <c r="JZ56" s="483">
        <f t="shared" si="356"/>
        <v>0</v>
      </c>
      <c r="KA56" s="483">
        <f t="shared" si="356"/>
        <v>0</v>
      </c>
      <c r="KB56" s="483">
        <f t="shared" si="356"/>
        <v>0</v>
      </c>
      <c r="KC56" s="483">
        <f t="shared" si="356"/>
        <v>0</v>
      </c>
      <c r="KD56" s="483">
        <f t="shared" si="356"/>
        <v>0</v>
      </c>
      <c r="KE56" s="483">
        <f t="shared" si="356"/>
        <v>0</v>
      </c>
      <c r="KF56" s="483">
        <f>SUM(JT56:KE56)</f>
        <v>0</v>
      </c>
      <c r="KG56" s="483">
        <f>IF(KG45=1,-SUM(KG52:KG55)/KE46*KG45,0)</f>
        <v>0</v>
      </c>
      <c r="KH56" s="483">
        <f t="shared" ref="KH56:KR56" si="357">IF(KH45=1,-SUM(KH52:KH55)/KG46*KH45,0)</f>
        <v>0</v>
      </c>
      <c r="KI56" s="483">
        <f t="shared" si="357"/>
        <v>0</v>
      </c>
      <c r="KJ56" s="483">
        <f t="shared" si="357"/>
        <v>0</v>
      </c>
      <c r="KK56" s="483">
        <f t="shared" si="357"/>
        <v>0</v>
      </c>
      <c r="KL56" s="483">
        <f t="shared" si="357"/>
        <v>0</v>
      </c>
      <c r="KM56" s="483">
        <f t="shared" si="357"/>
        <v>0</v>
      </c>
      <c r="KN56" s="483">
        <f t="shared" si="357"/>
        <v>0</v>
      </c>
      <c r="KO56" s="483">
        <f t="shared" si="357"/>
        <v>0</v>
      </c>
      <c r="KP56" s="483">
        <f t="shared" si="357"/>
        <v>0</v>
      </c>
      <c r="KQ56" s="483">
        <f t="shared" si="357"/>
        <v>0</v>
      </c>
      <c r="KR56" s="483">
        <f t="shared" si="357"/>
        <v>0</v>
      </c>
      <c r="KS56" s="483">
        <f>SUM(KG56:KR56)</f>
        <v>0</v>
      </c>
      <c r="KT56" s="483">
        <f>IF(KT45=1,-SUM(KT52:KT55)/KR46*KT45,0)</f>
        <v>0</v>
      </c>
      <c r="KU56" s="483">
        <f t="shared" ref="KU56:LE56" si="358">IF(KU45=1,-SUM(KU52:KU55)/KT46*KU45,0)</f>
        <v>0</v>
      </c>
      <c r="KV56" s="483">
        <f t="shared" si="358"/>
        <v>0</v>
      </c>
      <c r="KW56" s="483">
        <f t="shared" si="358"/>
        <v>0</v>
      </c>
      <c r="KX56" s="483">
        <f t="shared" si="358"/>
        <v>0</v>
      </c>
      <c r="KY56" s="483">
        <f t="shared" si="358"/>
        <v>0</v>
      </c>
      <c r="KZ56" s="483">
        <f t="shared" si="358"/>
        <v>0</v>
      </c>
      <c r="LA56" s="483">
        <f t="shared" si="358"/>
        <v>0</v>
      </c>
      <c r="LB56" s="483">
        <f t="shared" si="358"/>
        <v>0</v>
      </c>
      <c r="LC56" s="483">
        <f t="shared" si="358"/>
        <v>0</v>
      </c>
      <c r="LD56" s="483">
        <f t="shared" si="358"/>
        <v>0</v>
      </c>
      <c r="LE56" s="483">
        <f t="shared" si="358"/>
        <v>0</v>
      </c>
      <c r="LF56" s="483">
        <f>SUM(KT56:LE56)</f>
        <v>0</v>
      </c>
      <c r="LG56" s="483">
        <f>IF(LG45=1,-SUM(LG52:LG55)/LE46*LG45,0)</f>
        <v>0</v>
      </c>
      <c r="LH56" s="483">
        <f t="shared" ref="LH56:LR56" si="359">IF(LH45=1,-SUM(LH52:LH55)/LG46*LH45,0)</f>
        <v>0</v>
      </c>
      <c r="LI56" s="483">
        <f t="shared" si="359"/>
        <v>0</v>
      </c>
      <c r="LJ56" s="483">
        <f t="shared" si="359"/>
        <v>0</v>
      </c>
      <c r="LK56" s="483">
        <f t="shared" si="359"/>
        <v>0</v>
      </c>
      <c r="LL56" s="483">
        <f t="shared" si="359"/>
        <v>0</v>
      </c>
      <c r="LM56" s="483">
        <f t="shared" si="359"/>
        <v>0</v>
      </c>
      <c r="LN56" s="483">
        <f t="shared" si="359"/>
        <v>0</v>
      </c>
      <c r="LO56" s="483">
        <f t="shared" si="359"/>
        <v>0</v>
      </c>
      <c r="LP56" s="483">
        <f t="shared" si="359"/>
        <v>0</v>
      </c>
      <c r="LQ56" s="483">
        <f t="shared" si="359"/>
        <v>0</v>
      </c>
      <c r="LR56" s="483">
        <f t="shared" si="359"/>
        <v>0</v>
      </c>
      <c r="LS56" s="483">
        <f>SUM(LG56:LR56)</f>
        <v>0</v>
      </c>
      <c r="LT56" s="483">
        <f>IF(LT45=1,-SUM(LT52:LT55)/LR46*LT45,0)</f>
        <v>0</v>
      </c>
      <c r="LU56" s="483">
        <f t="shared" ref="LU56:ME56" si="360">IF(LU45=1,-SUM(LU52:LU55)/LT46*LU45,0)</f>
        <v>0</v>
      </c>
      <c r="LV56" s="483">
        <f t="shared" si="360"/>
        <v>0</v>
      </c>
      <c r="LW56" s="483">
        <f t="shared" si="360"/>
        <v>0</v>
      </c>
      <c r="LX56" s="483">
        <f t="shared" si="360"/>
        <v>0</v>
      </c>
      <c r="LY56" s="483">
        <f t="shared" si="360"/>
        <v>0</v>
      </c>
      <c r="LZ56" s="483">
        <f t="shared" si="360"/>
        <v>0</v>
      </c>
      <c r="MA56" s="483">
        <f t="shared" si="360"/>
        <v>0</v>
      </c>
      <c r="MB56" s="483">
        <f t="shared" si="360"/>
        <v>0</v>
      </c>
      <c r="MC56" s="483">
        <f t="shared" si="360"/>
        <v>0</v>
      </c>
      <c r="MD56" s="483">
        <f t="shared" si="360"/>
        <v>0</v>
      </c>
      <c r="ME56" s="483">
        <f t="shared" si="360"/>
        <v>0</v>
      </c>
      <c r="MF56" s="483">
        <f>SUM(LT56:ME56)</f>
        <v>0</v>
      </c>
      <c r="MG56" s="483">
        <f>IF(MG45=1,-SUM(MG52:MG55)/ME46*MG45,0)</f>
        <v>0</v>
      </c>
      <c r="MH56" s="483">
        <f t="shared" ref="MH56:MR56" si="361">IF(MH45=1,-SUM(MH52:MH55)/MG46*MH45,0)</f>
        <v>0</v>
      </c>
      <c r="MI56" s="483">
        <f t="shared" si="361"/>
        <v>0</v>
      </c>
      <c r="MJ56" s="483">
        <f t="shared" si="361"/>
        <v>0</v>
      </c>
      <c r="MK56" s="483">
        <f t="shared" si="361"/>
        <v>0</v>
      </c>
      <c r="ML56" s="483">
        <f t="shared" si="361"/>
        <v>0</v>
      </c>
      <c r="MM56" s="483">
        <f t="shared" si="361"/>
        <v>0</v>
      </c>
      <c r="MN56" s="483">
        <f t="shared" si="361"/>
        <v>0</v>
      </c>
      <c r="MO56" s="483">
        <f t="shared" si="361"/>
        <v>0</v>
      </c>
      <c r="MP56" s="483">
        <f t="shared" si="361"/>
        <v>0</v>
      </c>
      <c r="MQ56" s="483">
        <f t="shared" si="361"/>
        <v>0</v>
      </c>
      <c r="MR56" s="483">
        <f t="shared" si="361"/>
        <v>0</v>
      </c>
      <c r="MS56" s="483">
        <f>SUM(MG56:MR56)</f>
        <v>0</v>
      </c>
      <c r="MT56" s="483">
        <f>IF(MT45=1,-SUM(MT52:MT55)/MR46*MT45,0)</f>
        <v>0</v>
      </c>
      <c r="MU56" s="483">
        <f t="shared" ref="MU56:NE56" si="362">IF(MU45=1,-SUM(MU52:MU55)/MT46*MU45,0)</f>
        <v>0</v>
      </c>
      <c r="MV56" s="483">
        <f t="shared" si="362"/>
        <v>0</v>
      </c>
      <c r="MW56" s="483">
        <f t="shared" si="362"/>
        <v>0</v>
      </c>
      <c r="MX56" s="483">
        <f t="shared" si="362"/>
        <v>0</v>
      </c>
      <c r="MY56" s="483">
        <f t="shared" si="362"/>
        <v>0</v>
      </c>
      <c r="MZ56" s="483">
        <f t="shared" si="362"/>
        <v>0</v>
      </c>
      <c r="NA56" s="483">
        <f t="shared" si="362"/>
        <v>0</v>
      </c>
      <c r="NB56" s="483">
        <f t="shared" si="362"/>
        <v>0</v>
      </c>
      <c r="NC56" s="483">
        <f t="shared" si="362"/>
        <v>0</v>
      </c>
      <c r="ND56" s="483">
        <f t="shared" si="362"/>
        <v>0</v>
      </c>
      <c r="NE56" s="483">
        <f t="shared" si="362"/>
        <v>0</v>
      </c>
      <c r="NF56" s="483">
        <f>SUM(MT56:NE56)</f>
        <v>0</v>
      </c>
      <c r="NG56" s="483">
        <f>IF(NG45=1,-SUM(NG52:NG55)/NE46*NG45,0)</f>
        <v>0</v>
      </c>
      <c r="NH56" s="483">
        <f t="shared" ref="NH56:NR56" si="363">IF(NH45=1,-SUM(NH52:NH55)/NG46*NH45,0)</f>
        <v>0</v>
      </c>
      <c r="NI56" s="483">
        <f t="shared" si="363"/>
        <v>0</v>
      </c>
      <c r="NJ56" s="483">
        <f t="shared" si="363"/>
        <v>0</v>
      </c>
      <c r="NK56" s="483">
        <f t="shared" si="363"/>
        <v>0</v>
      </c>
      <c r="NL56" s="483">
        <f t="shared" si="363"/>
        <v>0</v>
      </c>
      <c r="NM56" s="483">
        <f t="shared" si="363"/>
        <v>0</v>
      </c>
      <c r="NN56" s="483">
        <f t="shared" si="363"/>
        <v>0</v>
      </c>
      <c r="NO56" s="483">
        <f t="shared" si="363"/>
        <v>0</v>
      </c>
      <c r="NP56" s="483">
        <f t="shared" si="363"/>
        <v>0</v>
      </c>
      <c r="NQ56" s="483">
        <f t="shared" si="363"/>
        <v>0</v>
      </c>
      <c r="NR56" s="483">
        <f t="shared" si="363"/>
        <v>0</v>
      </c>
      <c r="NS56" s="483">
        <f>SUM(NG56:NR56)</f>
        <v>0</v>
      </c>
      <c r="NT56" s="483">
        <f>IF(NT45=1,-SUM(NT52:NT55)/NR46*NT45,0)</f>
        <v>0</v>
      </c>
      <c r="NU56" s="483">
        <f t="shared" ref="NU56:OE56" si="364">IF(NU45=1,-SUM(NU52:NU55)/NT46*NU45,0)</f>
        <v>0</v>
      </c>
      <c r="NV56" s="483">
        <f t="shared" si="364"/>
        <v>0</v>
      </c>
      <c r="NW56" s="483">
        <f t="shared" si="364"/>
        <v>0</v>
      </c>
      <c r="NX56" s="483">
        <f t="shared" si="364"/>
        <v>0</v>
      </c>
      <c r="NY56" s="483">
        <f t="shared" si="364"/>
        <v>0</v>
      </c>
      <c r="NZ56" s="483">
        <f t="shared" si="364"/>
        <v>0</v>
      </c>
      <c r="OA56" s="483">
        <f t="shared" si="364"/>
        <v>0</v>
      </c>
      <c r="OB56" s="483">
        <f t="shared" si="364"/>
        <v>0</v>
      </c>
      <c r="OC56" s="483">
        <f t="shared" si="364"/>
        <v>0</v>
      </c>
      <c r="OD56" s="483">
        <f t="shared" si="364"/>
        <v>0</v>
      </c>
      <c r="OE56" s="483">
        <f t="shared" si="364"/>
        <v>0</v>
      </c>
      <c r="OF56" s="483">
        <f>SUM(NT56:OE56)</f>
        <v>0</v>
      </c>
      <c r="OG56" s="483">
        <f>IF(OG45=1,-SUM(OG52:OG55)/OE46*OG45,0)</f>
        <v>0</v>
      </c>
      <c r="OH56" s="483">
        <f t="shared" ref="OH56:OR56" si="365">IF(OH45=1,-SUM(OH52:OH55)/OG46*OH45,0)</f>
        <v>0</v>
      </c>
      <c r="OI56" s="483">
        <f t="shared" si="365"/>
        <v>0</v>
      </c>
      <c r="OJ56" s="483">
        <f t="shared" si="365"/>
        <v>0</v>
      </c>
      <c r="OK56" s="483">
        <f t="shared" si="365"/>
        <v>0</v>
      </c>
      <c r="OL56" s="483">
        <f t="shared" si="365"/>
        <v>0</v>
      </c>
      <c r="OM56" s="483">
        <f t="shared" si="365"/>
        <v>0</v>
      </c>
      <c r="ON56" s="483">
        <f t="shared" si="365"/>
        <v>0</v>
      </c>
      <c r="OO56" s="483">
        <f t="shared" si="365"/>
        <v>0</v>
      </c>
      <c r="OP56" s="483">
        <f t="shared" si="365"/>
        <v>0</v>
      </c>
      <c r="OQ56" s="483">
        <f t="shared" si="365"/>
        <v>0</v>
      </c>
      <c r="OR56" s="483">
        <f t="shared" si="365"/>
        <v>0</v>
      </c>
      <c r="OS56" s="483">
        <f>SUM(OG56:OR56)</f>
        <v>0</v>
      </c>
      <c r="OT56" s="483">
        <f t="shared" ref="OT56:PE56" si="366">IF(OT45=1,-SUM(OT52:OT55)/OS46*OT45,0)</f>
        <v>0</v>
      </c>
      <c r="OU56" s="483">
        <f t="shared" si="366"/>
        <v>0</v>
      </c>
      <c r="OV56" s="483">
        <f t="shared" si="366"/>
        <v>0</v>
      </c>
      <c r="OW56" s="483">
        <f t="shared" si="366"/>
        <v>0</v>
      </c>
      <c r="OX56" s="483">
        <f t="shared" si="366"/>
        <v>0</v>
      </c>
      <c r="OY56" s="483">
        <f t="shared" si="366"/>
        <v>0</v>
      </c>
      <c r="OZ56" s="483">
        <f t="shared" si="366"/>
        <v>0</v>
      </c>
      <c r="PA56" s="483">
        <f t="shared" si="366"/>
        <v>0</v>
      </c>
      <c r="PB56" s="483">
        <f t="shared" si="366"/>
        <v>0</v>
      </c>
      <c r="PC56" s="483">
        <f t="shared" si="366"/>
        <v>0</v>
      </c>
      <c r="PD56" s="483">
        <f t="shared" si="366"/>
        <v>0</v>
      </c>
      <c r="PE56" s="483">
        <f t="shared" si="366"/>
        <v>0</v>
      </c>
      <c r="PF56" s="483"/>
      <c r="PG56" s="483">
        <f t="shared" ref="PG56:PR56" si="367">IF(PG45=1,-SUM(PG52:PG55)/PF46*PG45,0)</f>
        <v>0</v>
      </c>
      <c r="PH56" s="483">
        <f t="shared" si="367"/>
        <v>0</v>
      </c>
      <c r="PI56" s="483">
        <f t="shared" si="367"/>
        <v>0</v>
      </c>
      <c r="PJ56" s="483">
        <f t="shared" si="367"/>
        <v>0</v>
      </c>
      <c r="PK56" s="483">
        <f t="shared" si="367"/>
        <v>0</v>
      </c>
      <c r="PL56" s="483">
        <f t="shared" si="367"/>
        <v>0</v>
      </c>
      <c r="PM56" s="483">
        <f t="shared" si="367"/>
        <v>0</v>
      </c>
      <c r="PN56" s="483">
        <f t="shared" si="367"/>
        <v>0</v>
      </c>
      <c r="PO56" s="483">
        <f t="shared" si="367"/>
        <v>0</v>
      </c>
      <c r="PP56" s="483">
        <f t="shared" si="367"/>
        <v>0</v>
      </c>
      <c r="PQ56" s="483">
        <f t="shared" si="367"/>
        <v>0</v>
      </c>
      <c r="PR56" s="483">
        <f t="shared" si="367"/>
        <v>0</v>
      </c>
      <c r="PS56" s="483"/>
      <c r="PT56" s="483">
        <f t="shared" ref="PT56:QE56" si="368">IF(PT45=1,-SUM(PT52:PT55)/PS46*PT45,0)</f>
        <v>0</v>
      </c>
      <c r="PU56" s="483">
        <f t="shared" si="368"/>
        <v>0</v>
      </c>
      <c r="PV56" s="483">
        <f t="shared" si="368"/>
        <v>0</v>
      </c>
      <c r="PW56" s="483">
        <f t="shared" si="368"/>
        <v>0</v>
      </c>
      <c r="PX56" s="483">
        <f t="shared" si="368"/>
        <v>0</v>
      </c>
      <c r="PY56" s="483">
        <f t="shared" si="368"/>
        <v>0</v>
      </c>
      <c r="PZ56" s="483">
        <f t="shared" si="368"/>
        <v>0</v>
      </c>
      <c r="QA56" s="483">
        <f t="shared" si="368"/>
        <v>0</v>
      </c>
      <c r="QB56" s="483">
        <f t="shared" si="368"/>
        <v>0</v>
      </c>
      <c r="QC56" s="483">
        <f t="shared" si="368"/>
        <v>0</v>
      </c>
      <c r="QD56" s="483">
        <f t="shared" si="368"/>
        <v>0</v>
      </c>
      <c r="QE56" s="483">
        <f t="shared" si="368"/>
        <v>0</v>
      </c>
      <c r="QF56" s="483"/>
      <c r="QG56" s="483">
        <f t="shared" ref="QG56:QR56" si="369">IF(QG45=1,-SUM(QG52:QG55)/QF46*QG45,0)</f>
        <v>0</v>
      </c>
      <c r="QH56" s="483">
        <f t="shared" si="369"/>
        <v>0</v>
      </c>
      <c r="QI56" s="483">
        <f t="shared" si="369"/>
        <v>0</v>
      </c>
      <c r="QJ56" s="483">
        <f t="shared" si="369"/>
        <v>0</v>
      </c>
      <c r="QK56" s="483">
        <f t="shared" si="369"/>
        <v>0</v>
      </c>
      <c r="QL56" s="483">
        <f t="shared" si="369"/>
        <v>0</v>
      </c>
      <c r="QM56" s="483">
        <f t="shared" si="369"/>
        <v>0</v>
      </c>
      <c r="QN56" s="483">
        <f t="shared" si="369"/>
        <v>0</v>
      </c>
      <c r="QO56" s="483">
        <f t="shared" si="369"/>
        <v>0</v>
      </c>
      <c r="QP56" s="483">
        <f t="shared" si="369"/>
        <v>0</v>
      </c>
      <c r="QQ56" s="483">
        <f t="shared" si="369"/>
        <v>0</v>
      </c>
      <c r="QR56" s="483">
        <f t="shared" si="369"/>
        <v>0</v>
      </c>
      <c r="QS56" s="483"/>
      <c r="QT56" s="483">
        <f t="shared" ref="QT56:RE56" si="370">IF(QT45=1,-SUM(QT52:QT55)/QS46*QT45,0)</f>
        <v>0</v>
      </c>
      <c r="QU56" s="483">
        <f t="shared" si="370"/>
        <v>0</v>
      </c>
      <c r="QV56" s="483">
        <f t="shared" si="370"/>
        <v>0</v>
      </c>
      <c r="QW56" s="483">
        <f t="shared" si="370"/>
        <v>0</v>
      </c>
      <c r="QX56" s="483">
        <f t="shared" si="370"/>
        <v>0</v>
      </c>
      <c r="QY56" s="483">
        <f t="shared" si="370"/>
        <v>0</v>
      </c>
      <c r="QZ56" s="483">
        <f t="shared" si="370"/>
        <v>0</v>
      </c>
      <c r="RA56" s="483">
        <f t="shared" si="370"/>
        <v>0</v>
      </c>
      <c r="RB56" s="483">
        <f t="shared" si="370"/>
        <v>0</v>
      </c>
      <c r="RC56" s="483">
        <f t="shared" si="370"/>
        <v>0</v>
      </c>
      <c r="RD56" s="483">
        <f t="shared" si="370"/>
        <v>0</v>
      </c>
      <c r="RE56" s="483">
        <f t="shared" si="370"/>
        <v>0</v>
      </c>
      <c r="RF56" s="483"/>
    </row>
    <row r="57" spans="1:474" ht="12.75" customHeight="1">
      <c r="A57" s="483"/>
      <c r="B57" s="484" t="s">
        <v>503</v>
      </c>
      <c r="C57" s="483"/>
      <c r="D57" s="483"/>
      <c r="E57" s="483">
        <f>SUM(S57,AF57,AS57,BF57,BS57,CF57,CS57,DF57,DS57,EF57,ES57,FF57,FS57,GF57,GS57,HF57,HS57,IF57,IS57,JF57,JS57,KF57,KS57,LF57,LS57,MF57,MS57,NF57,NS57,OF57,OS57)</f>
        <v>-281907112.54202002</v>
      </c>
      <c r="F57" s="483"/>
      <c r="G57" s="483">
        <f t="shared" ref="G57:R57" si="371">SUM(G55:G56)</f>
        <v>0</v>
      </c>
      <c r="H57" s="483">
        <f t="shared" si="371"/>
        <v>0</v>
      </c>
      <c r="I57" s="483">
        <f t="shared" si="371"/>
        <v>0</v>
      </c>
      <c r="J57" s="483">
        <f t="shared" si="371"/>
        <v>0</v>
      </c>
      <c r="K57" s="483">
        <f t="shared" si="371"/>
        <v>0</v>
      </c>
      <c r="L57" s="483">
        <f t="shared" si="371"/>
        <v>0</v>
      </c>
      <c r="M57" s="483">
        <f t="shared" si="371"/>
        <v>0</v>
      </c>
      <c r="N57" s="483">
        <f t="shared" si="371"/>
        <v>0</v>
      </c>
      <c r="O57" s="483">
        <f t="shared" si="371"/>
        <v>0</v>
      </c>
      <c r="P57" s="483">
        <f t="shared" si="371"/>
        <v>0</v>
      </c>
      <c r="Q57" s="483">
        <f t="shared" si="371"/>
        <v>0</v>
      </c>
      <c r="R57" s="483">
        <f t="shared" si="371"/>
        <v>0</v>
      </c>
      <c r="S57" s="483">
        <f>SUM(G57:R57)</f>
        <v>0</v>
      </c>
      <c r="T57" s="483">
        <f t="shared" ref="T57:AE57" si="372">SUM(T55:T56)</f>
        <v>0</v>
      </c>
      <c r="U57" s="483">
        <f t="shared" si="372"/>
        <v>0</v>
      </c>
      <c r="V57" s="483">
        <f t="shared" si="372"/>
        <v>0</v>
      </c>
      <c r="W57" s="483">
        <f t="shared" si="372"/>
        <v>0</v>
      </c>
      <c r="X57" s="483">
        <f t="shared" si="372"/>
        <v>0</v>
      </c>
      <c r="Y57" s="483">
        <f t="shared" si="372"/>
        <v>0</v>
      </c>
      <c r="Z57" s="483">
        <f t="shared" si="372"/>
        <v>0</v>
      </c>
      <c r="AA57" s="483">
        <f t="shared" si="372"/>
        <v>0</v>
      </c>
      <c r="AB57" s="483">
        <f t="shared" si="372"/>
        <v>0</v>
      </c>
      <c r="AC57" s="483">
        <f t="shared" si="372"/>
        <v>0</v>
      </c>
      <c r="AD57" s="483">
        <f t="shared" si="372"/>
        <v>0</v>
      </c>
      <c r="AE57" s="483">
        <f t="shared" si="372"/>
        <v>0</v>
      </c>
      <c r="AF57" s="483">
        <f>SUM(T57:AE57)</f>
        <v>0</v>
      </c>
      <c r="AG57" s="483">
        <f t="shared" ref="AG57:AR57" si="373">SUM(AG55:AG56)</f>
        <v>0</v>
      </c>
      <c r="AH57" s="483">
        <f t="shared" si="373"/>
        <v>0</v>
      </c>
      <c r="AI57" s="483">
        <f t="shared" si="373"/>
        <v>0</v>
      </c>
      <c r="AJ57" s="483">
        <f t="shared" si="373"/>
        <v>0</v>
      </c>
      <c r="AK57" s="483">
        <f t="shared" si="373"/>
        <v>0</v>
      </c>
      <c r="AL57" s="483">
        <f t="shared" si="373"/>
        <v>0</v>
      </c>
      <c r="AM57" s="483">
        <f t="shared" si="373"/>
        <v>0</v>
      </c>
      <c r="AN57" s="483">
        <f t="shared" si="373"/>
        <v>0</v>
      </c>
      <c r="AO57" s="483">
        <f t="shared" si="373"/>
        <v>0</v>
      </c>
      <c r="AP57" s="483">
        <f t="shared" si="373"/>
        <v>0</v>
      </c>
      <c r="AQ57" s="483">
        <f t="shared" si="373"/>
        <v>0</v>
      </c>
      <c r="AR57" s="483">
        <f t="shared" si="373"/>
        <v>0</v>
      </c>
      <c r="AS57" s="483">
        <f>SUM(AG57:AR57)</f>
        <v>0</v>
      </c>
      <c r="AT57" s="483">
        <f t="shared" ref="AT57:BE57" si="374">SUM(AT55:AT56)</f>
        <v>0</v>
      </c>
      <c r="AU57" s="483">
        <f t="shared" si="374"/>
        <v>0</v>
      </c>
      <c r="AV57" s="483">
        <f t="shared" si="374"/>
        <v>0</v>
      </c>
      <c r="AW57" s="483">
        <f t="shared" si="374"/>
        <v>0</v>
      </c>
      <c r="AX57" s="483">
        <f t="shared" si="374"/>
        <v>0</v>
      </c>
      <c r="AY57" s="483">
        <f t="shared" si="374"/>
        <v>0</v>
      </c>
      <c r="AZ57" s="483">
        <f t="shared" si="374"/>
        <v>0</v>
      </c>
      <c r="BA57" s="483">
        <f t="shared" si="374"/>
        <v>0</v>
      </c>
      <c r="BB57" s="483">
        <f t="shared" si="374"/>
        <v>0</v>
      </c>
      <c r="BC57" s="483">
        <f t="shared" si="374"/>
        <v>0</v>
      </c>
      <c r="BD57" s="483">
        <f t="shared" si="374"/>
        <v>0</v>
      </c>
      <c r="BE57" s="483">
        <f t="shared" si="374"/>
        <v>0</v>
      </c>
      <c r="BF57" s="483">
        <f>SUM(AT57:BE57)</f>
        <v>0</v>
      </c>
      <c r="BG57" s="483">
        <f t="shared" ref="BG57:BR57" si="375">SUM(BG55:BG56)</f>
        <v>0</v>
      </c>
      <c r="BH57" s="483">
        <f t="shared" si="375"/>
        <v>0</v>
      </c>
      <c r="BI57" s="483">
        <f t="shared" si="375"/>
        <v>0</v>
      </c>
      <c r="BJ57" s="483">
        <f t="shared" si="375"/>
        <v>0</v>
      </c>
      <c r="BK57" s="483">
        <f t="shared" si="375"/>
        <v>0</v>
      </c>
      <c r="BL57" s="483">
        <f t="shared" si="375"/>
        <v>0</v>
      </c>
      <c r="BM57" s="483">
        <f t="shared" si="375"/>
        <v>0</v>
      </c>
      <c r="BN57" s="483">
        <f t="shared" si="375"/>
        <v>0</v>
      </c>
      <c r="BO57" s="483">
        <f t="shared" si="375"/>
        <v>0</v>
      </c>
      <c r="BP57" s="483">
        <f t="shared" si="375"/>
        <v>0</v>
      </c>
      <c r="BQ57" s="483">
        <f t="shared" si="375"/>
        <v>0</v>
      </c>
      <c r="BR57" s="483">
        <f t="shared" si="375"/>
        <v>0</v>
      </c>
      <c r="BS57" s="483">
        <f>SUM(BG57:BR57)</f>
        <v>0</v>
      </c>
      <c r="BT57" s="483">
        <f t="shared" ref="BT57:CE57" si="376">SUM(BT55:BT56)</f>
        <v>0</v>
      </c>
      <c r="BU57" s="483">
        <f t="shared" si="376"/>
        <v>0</v>
      </c>
      <c r="BV57" s="483">
        <f t="shared" si="376"/>
        <v>0</v>
      </c>
      <c r="BW57" s="483">
        <f t="shared" si="376"/>
        <v>0</v>
      </c>
      <c r="BX57" s="483">
        <f t="shared" si="376"/>
        <v>0</v>
      </c>
      <c r="BY57" s="483">
        <f t="shared" si="376"/>
        <v>-1877915.782518151</v>
      </c>
      <c r="BZ57" s="483">
        <f t="shared" si="376"/>
        <v>-3294691.7870601979</v>
      </c>
      <c r="CA57" s="483">
        <f t="shared" si="376"/>
        <v>-3281573.490721846</v>
      </c>
      <c r="CB57" s="483">
        <f t="shared" si="376"/>
        <v>-3268455.1943834936</v>
      </c>
      <c r="CC57" s="483">
        <f t="shared" si="376"/>
        <v>-3255336.8980451412</v>
      </c>
      <c r="CD57" s="483">
        <f t="shared" si="376"/>
        <v>-3242218.6017067889</v>
      </c>
      <c r="CE57" s="483">
        <f t="shared" si="376"/>
        <v>-3229100.3053684365</v>
      </c>
      <c r="CF57" s="483">
        <f>SUM(BT57:CE57)</f>
        <v>-21449292.059804052</v>
      </c>
      <c r="CG57" s="483">
        <f t="shared" ref="CG57:CR57" si="377">SUM(CG55:CG56)</f>
        <v>-3215982.0090300841</v>
      </c>
      <c r="CH57" s="483">
        <f t="shared" si="377"/>
        <v>-3202863.7126917318</v>
      </c>
      <c r="CI57" s="483">
        <f t="shared" si="377"/>
        <v>-3189745.4163533803</v>
      </c>
      <c r="CJ57" s="483">
        <f t="shared" si="377"/>
        <v>-3176627.1200150279</v>
      </c>
      <c r="CK57" s="483">
        <f t="shared" si="377"/>
        <v>-3163508.8236766756</v>
      </c>
      <c r="CL57" s="483">
        <f t="shared" si="377"/>
        <v>-3150390.5273383232</v>
      </c>
      <c r="CM57" s="483">
        <f t="shared" si="377"/>
        <v>-3137272.2309999708</v>
      </c>
      <c r="CN57" s="483">
        <f t="shared" si="377"/>
        <v>-3124153.9346616184</v>
      </c>
      <c r="CO57" s="483">
        <f t="shared" si="377"/>
        <v>-3111035.6383232665</v>
      </c>
      <c r="CP57" s="483">
        <f t="shared" si="377"/>
        <v>-3097917.3419849142</v>
      </c>
      <c r="CQ57" s="483">
        <f t="shared" si="377"/>
        <v>-3084799.0456465613</v>
      </c>
      <c r="CR57" s="483">
        <f t="shared" si="377"/>
        <v>-3071680.7493082089</v>
      </c>
      <c r="CS57" s="483">
        <f>SUM(CG57:CR57)</f>
        <v>-37725976.550029755</v>
      </c>
      <c r="CT57" s="483">
        <f t="shared" ref="CT57:DE57" si="378">SUM(CT55:CT56)</f>
        <v>-3058562.4529698566</v>
      </c>
      <c r="CU57" s="483">
        <f t="shared" si="378"/>
        <v>-3045444.1566315051</v>
      </c>
      <c r="CV57" s="483">
        <f t="shared" si="378"/>
        <v>-3032325.8602931527</v>
      </c>
      <c r="CW57" s="483">
        <f t="shared" si="378"/>
        <v>-3019207.5639548004</v>
      </c>
      <c r="CX57" s="483">
        <f t="shared" si="378"/>
        <v>-3006089.267616448</v>
      </c>
      <c r="CY57" s="483">
        <f t="shared" si="378"/>
        <v>-2992970.9712780956</v>
      </c>
      <c r="CZ57" s="483">
        <f t="shared" si="378"/>
        <v>-2979852.6749397432</v>
      </c>
      <c r="DA57" s="483">
        <f t="shared" si="378"/>
        <v>-2966734.3786013913</v>
      </c>
      <c r="DB57" s="483">
        <f t="shared" si="378"/>
        <v>-2953616.082263039</v>
      </c>
      <c r="DC57" s="483">
        <f t="shared" si="378"/>
        <v>-2940497.7859246861</v>
      </c>
      <c r="DD57" s="483">
        <f t="shared" si="378"/>
        <v>-2927379.4895863337</v>
      </c>
      <c r="DE57" s="483">
        <f t="shared" si="378"/>
        <v>-2914261.1932479818</v>
      </c>
      <c r="DF57" s="483">
        <f>SUM(CT57:DE57)</f>
        <v>-35836941.877307035</v>
      </c>
      <c r="DG57" s="483">
        <f t="shared" ref="DG57:DR57" si="379">SUM(DG55:DG56)</f>
        <v>-2901142.8969096295</v>
      </c>
      <c r="DH57" s="483">
        <f t="shared" si="379"/>
        <v>-2888024.6005712776</v>
      </c>
      <c r="DI57" s="483">
        <f t="shared" si="379"/>
        <v>-2874906.3042329252</v>
      </c>
      <c r="DJ57" s="483">
        <f t="shared" si="379"/>
        <v>-2861788.0078945728</v>
      </c>
      <c r="DK57" s="483">
        <f t="shared" si="379"/>
        <v>-2848669.7115562204</v>
      </c>
      <c r="DL57" s="483">
        <f t="shared" si="379"/>
        <v>-2835551.4152178685</v>
      </c>
      <c r="DM57" s="483">
        <f t="shared" si="379"/>
        <v>-2822433.1188795161</v>
      </c>
      <c r="DN57" s="483">
        <f t="shared" si="379"/>
        <v>-2809314.8225411642</v>
      </c>
      <c r="DO57" s="483">
        <f t="shared" si="379"/>
        <v>-2796196.5262028119</v>
      </c>
      <c r="DP57" s="483">
        <f t="shared" si="379"/>
        <v>-2783078.22986446</v>
      </c>
      <c r="DQ57" s="483">
        <f t="shared" si="379"/>
        <v>-2769959.9335261076</v>
      </c>
      <c r="DR57" s="483">
        <f t="shared" si="379"/>
        <v>-2756841.6371877547</v>
      </c>
      <c r="DS57" s="483">
        <f>SUM(DG57:DR57)</f>
        <v>-33947907.204584301</v>
      </c>
      <c r="DT57" s="483">
        <f t="shared" ref="DT57:EE57" si="380">SUM(DT55:DT56)</f>
        <v>-2743723.3408494024</v>
      </c>
      <c r="DU57" s="483">
        <f t="shared" si="380"/>
        <v>-2730605.04451105</v>
      </c>
      <c r="DV57" s="483">
        <f t="shared" si="380"/>
        <v>-2717486.7481726976</v>
      </c>
      <c r="DW57" s="483">
        <f t="shared" si="380"/>
        <v>-2704368.4518343452</v>
      </c>
      <c r="DX57" s="483">
        <f t="shared" si="380"/>
        <v>-2691250.1554959929</v>
      </c>
      <c r="DY57" s="483">
        <f t="shared" si="380"/>
        <v>-2678131.859157641</v>
      </c>
      <c r="DZ57" s="483">
        <f t="shared" si="380"/>
        <v>-2665013.5628192886</v>
      </c>
      <c r="EA57" s="483">
        <f t="shared" si="380"/>
        <v>-2651895.2664809362</v>
      </c>
      <c r="EB57" s="483">
        <f t="shared" si="380"/>
        <v>-2638776.9701425838</v>
      </c>
      <c r="EC57" s="483">
        <f t="shared" si="380"/>
        <v>-2625658.6738042319</v>
      </c>
      <c r="ED57" s="483">
        <f t="shared" si="380"/>
        <v>-2612540.3774658791</v>
      </c>
      <c r="EE57" s="483">
        <f t="shared" si="380"/>
        <v>-2599422.0811275272</v>
      </c>
      <c r="EF57" s="483">
        <f>SUM(DT57:EE57)</f>
        <v>-32058872.531861573</v>
      </c>
      <c r="EG57" s="483">
        <f t="shared" ref="EG57:ER57" si="381">SUM(EG55:EG56)</f>
        <v>-2586303.7847891748</v>
      </c>
      <c r="EH57" s="483">
        <f t="shared" si="381"/>
        <v>-2573185.4884508224</v>
      </c>
      <c r="EI57" s="483">
        <f t="shared" si="381"/>
        <v>-2560067.19211247</v>
      </c>
      <c r="EJ57" s="483">
        <f t="shared" si="381"/>
        <v>-2546948.8957741177</v>
      </c>
      <c r="EK57" s="483">
        <f t="shared" si="381"/>
        <v>-2533830.5994357658</v>
      </c>
      <c r="EL57" s="483">
        <f t="shared" si="381"/>
        <v>-2520712.3030974134</v>
      </c>
      <c r="EM57" s="483">
        <f t="shared" si="381"/>
        <v>-2507594.006759061</v>
      </c>
      <c r="EN57" s="483">
        <f t="shared" si="381"/>
        <v>-2494475.7104207091</v>
      </c>
      <c r="EO57" s="483">
        <f t="shared" si="381"/>
        <v>-2481357.4140823567</v>
      </c>
      <c r="EP57" s="483">
        <f t="shared" si="381"/>
        <v>-2468239.1177440039</v>
      </c>
      <c r="EQ57" s="483">
        <f t="shared" si="381"/>
        <v>-2455120.821405652</v>
      </c>
      <c r="ER57" s="483">
        <f t="shared" si="381"/>
        <v>-2442002.5250672996</v>
      </c>
      <c r="ES57" s="483">
        <f>SUM(EG57:ER57)</f>
        <v>-30169837.859138846</v>
      </c>
      <c r="ET57" s="483">
        <f t="shared" ref="ET57:FE57" si="382">SUM(ET55:ET56)</f>
        <v>-2428884.2287289472</v>
      </c>
      <c r="EU57" s="483">
        <f t="shared" si="382"/>
        <v>-2415765.9323905949</v>
      </c>
      <c r="EV57" s="483">
        <f t="shared" si="382"/>
        <v>-2402647.6360522425</v>
      </c>
      <c r="EW57" s="483">
        <f t="shared" si="382"/>
        <v>-2389529.3397138901</v>
      </c>
      <c r="EX57" s="483">
        <f t="shared" si="382"/>
        <v>-2376411.0433755382</v>
      </c>
      <c r="EY57" s="483">
        <f t="shared" si="382"/>
        <v>-2363292.7470371858</v>
      </c>
      <c r="EZ57" s="483">
        <f t="shared" si="382"/>
        <v>-2350174.4506988334</v>
      </c>
      <c r="FA57" s="483">
        <f t="shared" si="382"/>
        <v>-2337056.154360482</v>
      </c>
      <c r="FB57" s="483">
        <f t="shared" si="382"/>
        <v>-2323937.8580221296</v>
      </c>
      <c r="FC57" s="483">
        <f t="shared" si="382"/>
        <v>-2310819.5616837773</v>
      </c>
      <c r="FD57" s="483">
        <f t="shared" si="382"/>
        <v>-2297701.2653454249</v>
      </c>
      <c r="FE57" s="483">
        <f t="shared" si="382"/>
        <v>-2284582.969007073</v>
      </c>
      <c r="FF57" s="483">
        <f>SUM(ET57:FE57)</f>
        <v>-28280803.186416119</v>
      </c>
      <c r="FG57" s="483">
        <f t="shared" ref="FG57:FR57" si="383">SUM(FG55:FG56)</f>
        <v>-2271464.6726687201</v>
      </c>
      <c r="FH57" s="483">
        <f t="shared" si="383"/>
        <v>-2258346.3763303678</v>
      </c>
      <c r="FI57" s="483">
        <f t="shared" si="383"/>
        <v>-2245228.0799920158</v>
      </c>
      <c r="FJ57" s="483">
        <f t="shared" si="383"/>
        <v>-2232109.7836536635</v>
      </c>
      <c r="FK57" s="483">
        <f t="shared" si="383"/>
        <v>-2218991.4873153111</v>
      </c>
      <c r="FL57" s="483">
        <f t="shared" si="383"/>
        <v>-2205873.1909769587</v>
      </c>
      <c r="FM57" s="483">
        <f t="shared" si="383"/>
        <v>-2192754.8946386063</v>
      </c>
      <c r="FN57" s="483">
        <f t="shared" si="383"/>
        <v>-2179636.5983002544</v>
      </c>
      <c r="FO57" s="483">
        <f t="shared" si="383"/>
        <v>-2166518.3019619016</v>
      </c>
      <c r="FP57" s="483">
        <f t="shared" si="383"/>
        <v>-2153400.0056235497</v>
      </c>
      <c r="FQ57" s="483">
        <f t="shared" si="383"/>
        <v>-2140281.7092851978</v>
      </c>
      <c r="FR57" s="483">
        <f t="shared" si="383"/>
        <v>-2127163.4129468449</v>
      </c>
      <c r="FS57" s="483">
        <f>SUM(FG57:FR57)</f>
        <v>-26391768.513693396</v>
      </c>
      <c r="FT57" s="483">
        <f t="shared" ref="FT57:GE57" si="384">SUM(FT55:FT56)</f>
        <v>-2114045.1166084921</v>
      </c>
      <c r="FU57" s="483">
        <f t="shared" si="384"/>
        <v>-2100926.8202701397</v>
      </c>
      <c r="FV57" s="483">
        <f t="shared" si="384"/>
        <v>-2087808.5239317876</v>
      </c>
      <c r="FW57" s="483">
        <f t="shared" si="384"/>
        <v>-2074690.2275934354</v>
      </c>
      <c r="FX57" s="483">
        <f t="shared" si="384"/>
        <v>-2061571.9312550831</v>
      </c>
      <c r="FY57" s="483">
        <f t="shared" si="384"/>
        <v>-2048453.6349167307</v>
      </c>
      <c r="FZ57" s="483">
        <f t="shared" si="384"/>
        <v>-2035335.3385783783</v>
      </c>
      <c r="GA57" s="483">
        <f t="shared" si="384"/>
        <v>-2022217.0422400264</v>
      </c>
      <c r="GB57" s="483">
        <f t="shared" si="384"/>
        <v>-2009098.7459016738</v>
      </c>
      <c r="GC57" s="483">
        <f t="shared" si="384"/>
        <v>-1995980.4495633217</v>
      </c>
      <c r="GD57" s="483">
        <f t="shared" si="384"/>
        <v>-1982862.1532249695</v>
      </c>
      <c r="GE57" s="483">
        <f t="shared" si="384"/>
        <v>-1969743.8568866174</v>
      </c>
      <c r="GF57" s="483">
        <f>SUM(FT57:GE57)</f>
        <v>-24502733.840970658</v>
      </c>
      <c r="GG57" s="483">
        <f t="shared" ref="GG57:GR57" si="385">SUM(GG55:GG56)</f>
        <v>-1956625.5605482631</v>
      </c>
      <c r="GH57" s="483">
        <f t="shared" si="385"/>
        <v>-1943507.2642099112</v>
      </c>
      <c r="GI57" s="483">
        <f t="shared" si="385"/>
        <v>-1930388.9678715589</v>
      </c>
      <c r="GJ57" s="483">
        <f t="shared" si="385"/>
        <v>-1917270.6715332069</v>
      </c>
      <c r="GK57" s="483">
        <f t="shared" si="385"/>
        <v>-1904152.3751948546</v>
      </c>
      <c r="GL57" s="483">
        <f t="shared" si="385"/>
        <v>-1891034.0788565027</v>
      </c>
      <c r="GM57" s="483">
        <f t="shared" si="385"/>
        <v>0</v>
      </c>
      <c r="GN57" s="483">
        <f t="shared" si="385"/>
        <v>0</v>
      </c>
      <c r="GO57" s="483">
        <f t="shared" si="385"/>
        <v>0</v>
      </c>
      <c r="GP57" s="483">
        <f t="shared" si="385"/>
        <v>0</v>
      </c>
      <c r="GQ57" s="483">
        <f t="shared" si="385"/>
        <v>0</v>
      </c>
      <c r="GR57" s="483">
        <f t="shared" si="385"/>
        <v>0</v>
      </c>
      <c r="GS57" s="483">
        <f>SUM(GG57:GR57)</f>
        <v>-11542978.918214299</v>
      </c>
      <c r="GT57" s="483">
        <f t="shared" ref="GT57:HE57" si="386">SUM(GT55:GT56)</f>
        <v>0</v>
      </c>
      <c r="GU57" s="483">
        <f t="shared" si="386"/>
        <v>0</v>
      </c>
      <c r="GV57" s="483">
        <f t="shared" si="386"/>
        <v>0</v>
      </c>
      <c r="GW57" s="483">
        <f t="shared" si="386"/>
        <v>0</v>
      </c>
      <c r="GX57" s="483">
        <f t="shared" si="386"/>
        <v>0</v>
      </c>
      <c r="GY57" s="483">
        <f t="shared" si="386"/>
        <v>0</v>
      </c>
      <c r="GZ57" s="483">
        <f t="shared" si="386"/>
        <v>0</v>
      </c>
      <c r="HA57" s="483">
        <f t="shared" si="386"/>
        <v>0</v>
      </c>
      <c r="HB57" s="483">
        <f t="shared" si="386"/>
        <v>0</v>
      </c>
      <c r="HC57" s="483">
        <f t="shared" si="386"/>
        <v>0</v>
      </c>
      <c r="HD57" s="483">
        <f t="shared" si="386"/>
        <v>0</v>
      </c>
      <c r="HE57" s="483">
        <f t="shared" si="386"/>
        <v>0</v>
      </c>
      <c r="HF57" s="483">
        <f>SUM(GT57:HE57)</f>
        <v>0</v>
      </c>
      <c r="HG57" s="483">
        <f t="shared" ref="HG57:HR57" si="387">SUM(HG55:HG56)</f>
        <v>0</v>
      </c>
      <c r="HH57" s="483">
        <f t="shared" si="387"/>
        <v>0</v>
      </c>
      <c r="HI57" s="483">
        <f t="shared" si="387"/>
        <v>0</v>
      </c>
      <c r="HJ57" s="483">
        <f t="shared" si="387"/>
        <v>0</v>
      </c>
      <c r="HK57" s="483">
        <f t="shared" si="387"/>
        <v>0</v>
      </c>
      <c r="HL57" s="483">
        <f t="shared" si="387"/>
        <v>0</v>
      </c>
      <c r="HM57" s="483">
        <f t="shared" si="387"/>
        <v>0</v>
      </c>
      <c r="HN57" s="483">
        <f t="shared" si="387"/>
        <v>0</v>
      </c>
      <c r="HO57" s="483">
        <f t="shared" si="387"/>
        <v>0</v>
      </c>
      <c r="HP57" s="483">
        <f t="shared" si="387"/>
        <v>0</v>
      </c>
      <c r="HQ57" s="483">
        <f t="shared" si="387"/>
        <v>0</v>
      </c>
      <c r="HR57" s="483">
        <f t="shared" si="387"/>
        <v>0</v>
      </c>
      <c r="HS57" s="483">
        <f>SUM(HG57:HR57)</f>
        <v>0</v>
      </c>
      <c r="HT57" s="483">
        <f t="shared" ref="HT57:IE57" si="388">SUM(HT55:HT56)</f>
        <v>0</v>
      </c>
      <c r="HU57" s="483">
        <f t="shared" si="388"/>
        <v>0</v>
      </c>
      <c r="HV57" s="483">
        <f t="shared" si="388"/>
        <v>0</v>
      </c>
      <c r="HW57" s="483">
        <f t="shared" si="388"/>
        <v>0</v>
      </c>
      <c r="HX57" s="483">
        <f t="shared" si="388"/>
        <v>0</v>
      </c>
      <c r="HY57" s="483">
        <f t="shared" si="388"/>
        <v>0</v>
      </c>
      <c r="HZ57" s="483">
        <f t="shared" si="388"/>
        <v>0</v>
      </c>
      <c r="IA57" s="483">
        <f t="shared" si="388"/>
        <v>0</v>
      </c>
      <c r="IB57" s="483">
        <f t="shared" si="388"/>
        <v>0</v>
      </c>
      <c r="IC57" s="483">
        <f t="shared" si="388"/>
        <v>0</v>
      </c>
      <c r="ID57" s="483">
        <f t="shared" si="388"/>
        <v>0</v>
      </c>
      <c r="IE57" s="483">
        <f t="shared" si="388"/>
        <v>0</v>
      </c>
      <c r="IF57" s="483">
        <f>SUM(HT57:IE57)</f>
        <v>0</v>
      </c>
      <c r="IG57" s="483">
        <f t="shared" ref="IG57:IR57" si="389">SUM(IG55:IG56)</f>
        <v>0</v>
      </c>
      <c r="IH57" s="483">
        <f t="shared" si="389"/>
        <v>0</v>
      </c>
      <c r="II57" s="483">
        <f t="shared" si="389"/>
        <v>0</v>
      </c>
      <c r="IJ57" s="483">
        <f t="shared" si="389"/>
        <v>0</v>
      </c>
      <c r="IK57" s="483">
        <f t="shared" si="389"/>
        <v>0</v>
      </c>
      <c r="IL57" s="483">
        <f t="shared" si="389"/>
        <v>0</v>
      </c>
      <c r="IM57" s="483">
        <f t="shared" si="389"/>
        <v>0</v>
      </c>
      <c r="IN57" s="483">
        <f t="shared" si="389"/>
        <v>0</v>
      </c>
      <c r="IO57" s="483">
        <f t="shared" si="389"/>
        <v>0</v>
      </c>
      <c r="IP57" s="483">
        <f t="shared" si="389"/>
        <v>0</v>
      </c>
      <c r="IQ57" s="483">
        <f t="shared" si="389"/>
        <v>0</v>
      </c>
      <c r="IR57" s="483">
        <f t="shared" si="389"/>
        <v>0</v>
      </c>
      <c r="IS57" s="483">
        <f>SUM(IG57:IR57)</f>
        <v>0</v>
      </c>
      <c r="IT57" s="483">
        <f t="shared" ref="IT57:JE57" si="390">SUM(IT55:IT56)</f>
        <v>0</v>
      </c>
      <c r="IU57" s="483">
        <f t="shared" si="390"/>
        <v>0</v>
      </c>
      <c r="IV57" s="483">
        <f t="shared" si="390"/>
        <v>0</v>
      </c>
      <c r="IW57" s="483">
        <f t="shared" si="390"/>
        <v>0</v>
      </c>
      <c r="IX57" s="483">
        <f t="shared" si="390"/>
        <v>0</v>
      </c>
      <c r="IY57" s="483">
        <f t="shared" si="390"/>
        <v>0</v>
      </c>
      <c r="IZ57" s="483">
        <f t="shared" si="390"/>
        <v>0</v>
      </c>
      <c r="JA57" s="483">
        <f t="shared" si="390"/>
        <v>0</v>
      </c>
      <c r="JB57" s="483">
        <f t="shared" si="390"/>
        <v>0</v>
      </c>
      <c r="JC57" s="483">
        <f t="shared" si="390"/>
        <v>0</v>
      </c>
      <c r="JD57" s="483">
        <f t="shared" si="390"/>
        <v>0</v>
      </c>
      <c r="JE57" s="483">
        <f t="shared" si="390"/>
        <v>0</v>
      </c>
      <c r="JF57" s="483">
        <f>SUM(IT57:JE57)</f>
        <v>0</v>
      </c>
      <c r="JG57" s="483">
        <f t="shared" ref="JG57:JR57" si="391">SUM(JG55:JG56)</f>
        <v>0</v>
      </c>
      <c r="JH57" s="483">
        <f t="shared" si="391"/>
        <v>0</v>
      </c>
      <c r="JI57" s="483">
        <f t="shared" si="391"/>
        <v>0</v>
      </c>
      <c r="JJ57" s="483">
        <f t="shared" si="391"/>
        <v>0</v>
      </c>
      <c r="JK57" s="483">
        <f t="shared" si="391"/>
        <v>0</v>
      </c>
      <c r="JL57" s="483">
        <f t="shared" si="391"/>
        <v>0</v>
      </c>
      <c r="JM57" s="483">
        <f t="shared" si="391"/>
        <v>0</v>
      </c>
      <c r="JN57" s="483">
        <f t="shared" si="391"/>
        <v>0</v>
      </c>
      <c r="JO57" s="483">
        <f t="shared" si="391"/>
        <v>0</v>
      </c>
      <c r="JP57" s="483">
        <f t="shared" si="391"/>
        <v>0</v>
      </c>
      <c r="JQ57" s="483">
        <f t="shared" si="391"/>
        <v>0</v>
      </c>
      <c r="JR57" s="483">
        <f t="shared" si="391"/>
        <v>0</v>
      </c>
      <c r="JS57" s="483">
        <f>SUM(JG57:JR57)</f>
        <v>0</v>
      </c>
      <c r="JT57" s="483">
        <f t="shared" ref="JT57:KE57" si="392">SUM(JT55:JT56)</f>
        <v>0</v>
      </c>
      <c r="JU57" s="483">
        <f t="shared" si="392"/>
        <v>0</v>
      </c>
      <c r="JV57" s="483">
        <f t="shared" si="392"/>
        <v>0</v>
      </c>
      <c r="JW57" s="483">
        <f t="shared" si="392"/>
        <v>0</v>
      </c>
      <c r="JX57" s="483">
        <f t="shared" si="392"/>
        <v>0</v>
      </c>
      <c r="JY57" s="483">
        <f t="shared" si="392"/>
        <v>0</v>
      </c>
      <c r="JZ57" s="483">
        <f t="shared" si="392"/>
        <v>0</v>
      </c>
      <c r="KA57" s="483">
        <f t="shared" si="392"/>
        <v>0</v>
      </c>
      <c r="KB57" s="483">
        <f t="shared" si="392"/>
        <v>0</v>
      </c>
      <c r="KC57" s="483">
        <f t="shared" si="392"/>
        <v>0</v>
      </c>
      <c r="KD57" s="483">
        <f t="shared" si="392"/>
        <v>0</v>
      </c>
      <c r="KE57" s="483">
        <f t="shared" si="392"/>
        <v>0</v>
      </c>
      <c r="KF57" s="483">
        <f>SUM(JT57:KE57)</f>
        <v>0</v>
      </c>
      <c r="KG57" s="483">
        <f t="shared" ref="KG57:KR57" si="393">SUM(KG55:KG56)</f>
        <v>0</v>
      </c>
      <c r="KH57" s="483">
        <f t="shared" si="393"/>
        <v>0</v>
      </c>
      <c r="KI57" s="483">
        <f t="shared" si="393"/>
        <v>0</v>
      </c>
      <c r="KJ57" s="483">
        <f t="shared" si="393"/>
        <v>0</v>
      </c>
      <c r="KK57" s="483">
        <f t="shared" si="393"/>
        <v>0</v>
      </c>
      <c r="KL57" s="483">
        <f t="shared" si="393"/>
        <v>0</v>
      </c>
      <c r="KM57" s="483">
        <f t="shared" si="393"/>
        <v>0</v>
      </c>
      <c r="KN57" s="483">
        <f t="shared" si="393"/>
        <v>0</v>
      </c>
      <c r="KO57" s="483">
        <f t="shared" si="393"/>
        <v>0</v>
      </c>
      <c r="KP57" s="483">
        <f t="shared" si="393"/>
        <v>0</v>
      </c>
      <c r="KQ57" s="483">
        <f t="shared" si="393"/>
        <v>0</v>
      </c>
      <c r="KR57" s="483">
        <f t="shared" si="393"/>
        <v>0</v>
      </c>
      <c r="KS57" s="483">
        <f>SUM(KG57:KR57)</f>
        <v>0</v>
      </c>
      <c r="KT57" s="483">
        <f t="shared" ref="KT57:LE57" si="394">SUM(KT55:KT56)</f>
        <v>0</v>
      </c>
      <c r="KU57" s="483">
        <f t="shared" si="394"/>
        <v>0</v>
      </c>
      <c r="KV57" s="483">
        <f t="shared" si="394"/>
        <v>0</v>
      </c>
      <c r="KW57" s="483">
        <f t="shared" si="394"/>
        <v>0</v>
      </c>
      <c r="KX57" s="483">
        <f t="shared" si="394"/>
        <v>0</v>
      </c>
      <c r="KY57" s="483">
        <f t="shared" si="394"/>
        <v>0</v>
      </c>
      <c r="KZ57" s="483">
        <f t="shared" si="394"/>
        <v>0</v>
      </c>
      <c r="LA57" s="483">
        <f t="shared" si="394"/>
        <v>0</v>
      </c>
      <c r="LB57" s="483">
        <f t="shared" si="394"/>
        <v>0</v>
      </c>
      <c r="LC57" s="483">
        <f t="shared" si="394"/>
        <v>0</v>
      </c>
      <c r="LD57" s="483">
        <f t="shared" si="394"/>
        <v>0</v>
      </c>
      <c r="LE57" s="483">
        <f t="shared" si="394"/>
        <v>0</v>
      </c>
      <c r="LF57" s="483">
        <f>SUM(KT57:LE57)</f>
        <v>0</v>
      </c>
      <c r="LG57" s="483">
        <f t="shared" ref="LG57:LR57" si="395">SUM(LG55:LG56)</f>
        <v>0</v>
      </c>
      <c r="LH57" s="483">
        <f t="shared" si="395"/>
        <v>0</v>
      </c>
      <c r="LI57" s="483">
        <f t="shared" si="395"/>
        <v>0</v>
      </c>
      <c r="LJ57" s="483">
        <f t="shared" si="395"/>
        <v>0</v>
      </c>
      <c r="LK57" s="483">
        <f t="shared" si="395"/>
        <v>0</v>
      </c>
      <c r="LL57" s="483">
        <f t="shared" si="395"/>
        <v>0</v>
      </c>
      <c r="LM57" s="483">
        <f t="shared" si="395"/>
        <v>0</v>
      </c>
      <c r="LN57" s="483">
        <f t="shared" si="395"/>
        <v>0</v>
      </c>
      <c r="LO57" s="483">
        <f t="shared" si="395"/>
        <v>0</v>
      </c>
      <c r="LP57" s="483">
        <f t="shared" si="395"/>
        <v>0</v>
      </c>
      <c r="LQ57" s="483">
        <f t="shared" si="395"/>
        <v>0</v>
      </c>
      <c r="LR57" s="483">
        <f t="shared" si="395"/>
        <v>0</v>
      </c>
      <c r="LS57" s="483">
        <f>SUM(LG57:LR57)</f>
        <v>0</v>
      </c>
      <c r="LT57" s="483">
        <f t="shared" ref="LT57:ME57" si="396">SUM(LT55:LT56)</f>
        <v>0</v>
      </c>
      <c r="LU57" s="483">
        <f t="shared" si="396"/>
        <v>0</v>
      </c>
      <c r="LV57" s="483">
        <f t="shared" si="396"/>
        <v>0</v>
      </c>
      <c r="LW57" s="483">
        <f t="shared" si="396"/>
        <v>0</v>
      </c>
      <c r="LX57" s="483">
        <f t="shared" si="396"/>
        <v>0</v>
      </c>
      <c r="LY57" s="483">
        <f t="shared" si="396"/>
        <v>0</v>
      </c>
      <c r="LZ57" s="483">
        <f t="shared" si="396"/>
        <v>0</v>
      </c>
      <c r="MA57" s="483">
        <f t="shared" si="396"/>
        <v>0</v>
      </c>
      <c r="MB57" s="483">
        <f t="shared" si="396"/>
        <v>0</v>
      </c>
      <c r="MC57" s="483">
        <f t="shared" si="396"/>
        <v>0</v>
      </c>
      <c r="MD57" s="483">
        <f t="shared" si="396"/>
        <v>0</v>
      </c>
      <c r="ME57" s="483">
        <f t="shared" si="396"/>
        <v>0</v>
      </c>
      <c r="MF57" s="483">
        <f>SUM(LT57:ME57)</f>
        <v>0</v>
      </c>
      <c r="MG57" s="483">
        <f t="shared" ref="MG57:MR57" si="397">SUM(MG55:MG56)</f>
        <v>0</v>
      </c>
      <c r="MH57" s="483">
        <f t="shared" si="397"/>
        <v>0</v>
      </c>
      <c r="MI57" s="483">
        <f t="shared" si="397"/>
        <v>0</v>
      </c>
      <c r="MJ57" s="483">
        <f t="shared" si="397"/>
        <v>0</v>
      </c>
      <c r="MK57" s="483">
        <f t="shared" si="397"/>
        <v>0</v>
      </c>
      <c r="ML57" s="483">
        <f t="shared" si="397"/>
        <v>0</v>
      </c>
      <c r="MM57" s="483">
        <f t="shared" si="397"/>
        <v>0</v>
      </c>
      <c r="MN57" s="483">
        <f t="shared" si="397"/>
        <v>0</v>
      </c>
      <c r="MO57" s="483">
        <f t="shared" si="397"/>
        <v>0</v>
      </c>
      <c r="MP57" s="483">
        <f t="shared" si="397"/>
        <v>0</v>
      </c>
      <c r="MQ57" s="483">
        <f t="shared" si="397"/>
        <v>0</v>
      </c>
      <c r="MR57" s="483">
        <f t="shared" si="397"/>
        <v>0</v>
      </c>
      <c r="MS57" s="483">
        <f>SUM(MG57:MR57)</f>
        <v>0</v>
      </c>
      <c r="MT57" s="483">
        <f t="shared" ref="MT57:NE57" si="398">SUM(MT55:MT56)</f>
        <v>0</v>
      </c>
      <c r="MU57" s="483">
        <f t="shared" si="398"/>
        <v>0</v>
      </c>
      <c r="MV57" s="483">
        <f t="shared" si="398"/>
        <v>0</v>
      </c>
      <c r="MW57" s="483">
        <f t="shared" si="398"/>
        <v>0</v>
      </c>
      <c r="MX57" s="483">
        <f t="shared" si="398"/>
        <v>0</v>
      </c>
      <c r="MY57" s="483">
        <f t="shared" si="398"/>
        <v>0</v>
      </c>
      <c r="MZ57" s="483">
        <f t="shared" si="398"/>
        <v>0</v>
      </c>
      <c r="NA57" s="483">
        <f t="shared" si="398"/>
        <v>0</v>
      </c>
      <c r="NB57" s="483">
        <f t="shared" si="398"/>
        <v>0</v>
      </c>
      <c r="NC57" s="483">
        <f t="shared" si="398"/>
        <v>0</v>
      </c>
      <c r="ND57" s="483">
        <f t="shared" si="398"/>
        <v>0</v>
      </c>
      <c r="NE57" s="483">
        <f t="shared" si="398"/>
        <v>0</v>
      </c>
      <c r="NF57" s="483">
        <f>SUM(MT57:NE57)</f>
        <v>0</v>
      </c>
      <c r="NG57" s="483">
        <f t="shared" ref="NG57:NR57" si="399">SUM(NG55:NG56)</f>
        <v>0</v>
      </c>
      <c r="NH57" s="483">
        <f t="shared" si="399"/>
        <v>0</v>
      </c>
      <c r="NI57" s="483">
        <f t="shared" si="399"/>
        <v>0</v>
      </c>
      <c r="NJ57" s="483">
        <f t="shared" si="399"/>
        <v>0</v>
      </c>
      <c r="NK57" s="483">
        <f t="shared" si="399"/>
        <v>0</v>
      </c>
      <c r="NL57" s="483">
        <f t="shared" si="399"/>
        <v>0</v>
      </c>
      <c r="NM57" s="483">
        <f t="shared" si="399"/>
        <v>0</v>
      </c>
      <c r="NN57" s="483">
        <f t="shared" si="399"/>
        <v>0</v>
      </c>
      <c r="NO57" s="483">
        <f t="shared" si="399"/>
        <v>0</v>
      </c>
      <c r="NP57" s="483">
        <f t="shared" si="399"/>
        <v>0</v>
      </c>
      <c r="NQ57" s="483">
        <f t="shared" si="399"/>
        <v>0</v>
      </c>
      <c r="NR57" s="483">
        <f t="shared" si="399"/>
        <v>0</v>
      </c>
      <c r="NS57" s="483">
        <f>SUM(NG57:NR57)</f>
        <v>0</v>
      </c>
      <c r="NT57" s="483">
        <f t="shared" ref="NT57:OE57" si="400">SUM(NT55:NT56)</f>
        <v>0</v>
      </c>
      <c r="NU57" s="483">
        <f t="shared" si="400"/>
        <v>0</v>
      </c>
      <c r="NV57" s="483">
        <f t="shared" si="400"/>
        <v>0</v>
      </c>
      <c r="NW57" s="483">
        <f t="shared" si="400"/>
        <v>0</v>
      </c>
      <c r="NX57" s="483">
        <f t="shared" si="400"/>
        <v>0</v>
      </c>
      <c r="NY57" s="483">
        <f t="shared" si="400"/>
        <v>0</v>
      </c>
      <c r="NZ57" s="483">
        <f t="shared" si="400"/>
        <v>0</v>
      </c>
      <c r="OA57" s="483">
        <f t="shared" si="400"/>
        <v>0</v>
      </c>
      <c r="OB57" s="483">
        <f t="shared" si="400"/>
        <v>0</v>
      </c>
      <c r="OC57" s="483">
        <f t="shared" si="400"/>
        <v>0</v>
      </c>
      <c r="OD57" s="483">
        <f t="shared" si="400"/>
        <v>0</v>
      </c>
      <c r="OE57" s="483">
        <f t="shared" si="400"/>
        <v>0</v>
      </c>
      <c r="OF57" s="483">
        <f>SUM(NT57:OE57)</f>
        <v>0</v>
      </c>
      <c r="OG57" s="483">
        <f t="shared" ref="OG57:OR57" si="401">SUM(OG55:OG56)</f>
        <v>0</v>
      </c>
      <c r="OH57" s="483">
        <f t="shared" si="401"/>
        <v>0</v>
      </c>
      <c r="OI57" s="483">
        <f t="shared" si="401"/>
        <v>0</v>
      </c>
      <c r="OJ57" s="483">
        <f t="shared" si="401"/>
        <v>0</v>
      </c>
      <c r="OK57" s="483">
        <f t="shared" si="401"/>
        <v>0</v>
      </c>
      <c r="OL57" s="483">
        <f t="shared" si="401"/>
        <v>0</v>
      </c>
      <c r="OM57" s="483">
        <f t="shared" si="401"/>
        <v>0</v>
      </c>
      <c r="ON57" s="483">
        <f t="shared" si="401"/>
        <v>0</v>
      </c>
      <c r="OO57" s="483">
        <f t="shared" si="401"/>
        <v>0</v>
      </c>
      <c r="OP57" s="483">
        <f t="shared" si="401"/>
        <v>0</v>
      </c>
      <c r="OQ57" s="483">
        <f t="shared" si="401"/>
        <v>0</v>
      </c>
      <c r="OR57" s="483">
        <f t="shared" si="401"/>
        <v>0</v>
      </c>
      <c r="OS57" s="483">
        <f>SUM(OG57:OR57)</f>
        <v>0</v>
      </c>
      <c r="OT57" s="483">
        <f t="shared" ref="OT57:PE57" si="402">SUM(OT55:OT56)</f>
        <v>0</v>
      </c>
      <c r="OU57" s="483">
        <f t="shared" si="402"/>
        <v>0</v>
      </c>
      <c r="OV57" s="483">
        <f t="shared" si="402"/>
        <v>0</v>
      </c>
      <c r="OW57" s="483">
        <f t="shared" si="402"/>
        <v>0</v>
      </c>
      <c r="OX57" s="483">
        <f t="shared" si="402"/>
        <v>0</v>
      </c>
      <c r="OY57" s="483">
        <f t="shared" si="402"/>
        <v>0</v>
      </c>
      <c r="OZ57" s="483">
        <f t="shared" si="402"/>
        <v>0</v>
      </c>
      <c r="PA57" s="483">
        <f t="shared" si="402"/>
        <v>0</v>
      </c>
      <c r="PB57" s="483">
        <f t="shared" si="402"/>
        <v>0</v>
      </c>
      <c r="PC57" s="483">
        <f t="shared" si="402"/>
        <v>0</v>
      </c>
      <c r="PD57" s="483">
        <f t="shared" si="402"/>
        <v>0</v>
      </c>
      <c r="PE57" s="483">
        <f t="shared" si="402"/>
        <v>0</v>
      </c>
      <c r="PF57" s="483"/>
      <c r="PG57" s="483">
        <f t="shared" ref="PG57:PR57" si="403">SUM(PG55:PG56)</f>
        <v>0</v>
      </c>
      <c r="PH57" s="483">
        <f t="shared" si="403"/>
        <v>0</v>
      </c>
      <c r="PI57" s="483">
        <f t="shared" si="403"/>
        <v>0</v>
      </c>
      <c r="PJ57" s="483">
        <f t="shared" si="403"/>
        <v>0</v>
      </c>
      <c r="PK57" s="483">
        <f t="shared" si="403"/>
        <v>0</v>
      </c>
      <c r="PL57" s="483">
        <f t="shared" si="403"/>
        <v>0</v>
      </c>
      <c r="PM57" s="483">
        <f t="shared" si="403"/>
        <v>0</v>
      </c>
      <c r="PN57" s="483">
        <f t="shared" si="403"/>
        <v>0</v>
      </c>
      <c r="PO57" s="483">
        <f t="shared" si="403"/>
        <v>0</v>
      </c>
      <c r="PP57" s="483">
        <f t="shared" si="403"/>
        <v>0</v>
      </c>
      <c r="PQ57" s="483">
        <f t="shared" si="403"/>
        <v>0</v>
      </c>
      <c r="PR57" s="483">
        <f t="shared" si="403"/>
        <v>0</v>
      </c>
      <c r="PS57" s="483"/>
      <c r="PT57" s="483">
        <f t="shared" ref="PT57:QE57" si="404">SUM(PT55:PT56)</f>
        <v>0</v>
      </c>
      <c r="PU57" s="483">
        <f t="shared" si="404"/>
        <v>0</v>
      </c>
      <c r="PV57" s="483">
        <f t="shared" si="404"/>
        <v>0</v>
      </c>
      <c r="PW57" s="483">
        <f t="shared" si="404"/>
        <v>0</v>
      </c>
      <c r="PX57" s="483">
        <f t="shared" si="404"/>
        <v>0</v>
      </c>
      <c r="PY57" s="483">
        <f t="shared" si="404"/>
        <v>0</v>
      </c>
      <c r="PZ57" s="483">
        <f t="shared" si="404"/>
        <v>0</v>
      </c>
      <c r="QA57" s="483">
        <f t="shared" si="404"/>
        <v>0</v>
      </c>
      <c r="QB57" s="483">
        <f t="shared" si="404"/>
        <v>0</v>
      </c>
      <c r="QC57" s="483">
        <f t="shared" si="404"/>
        <v>0</v>
      </c>
      <c r="QD57" s="483">
        <f t="shared" si="404"/>
        <v>0</v>
      </c>
      <c r="QE57" s="483">
        <f t="shared" si="404"/>
        <v>0</v>
      </c>
      <c r="QF57" s="483"/>
      <c r="QG57" s="483">
        <f t="shared" ref="QG57:QR57" si="405">SUM(QG55:QG56)</f>
        <v>0</v>
      </c>
      <c r="QH57" s="483">
        <f t="shared" si="405"/>
        <v>0</v>
      </c>
      <c r="QI57" s="483">
        <f t="shared" si="405"/>
        <v>0</v>
      </c>
      <c r="QJ57" s="483">
        <f t="shared" si="405"/>
        <v>0</v>
      </c>
      <c r="QK57" s="483">
        <f t="shared" si="405"/>
        <v>0</v>
      </c>
      <c r="QL57" s="483">
        <f t="shared" si="405"/>
        <v>0</v>
      </c>
      <c r="QM57" s="483">
        <f t="shared" si="405"/>
        <v>0</v>
      </c>
      <c r="QN57" s="483">
        <f t="shared" si="405"/>
        <v>0</v>
      </c>
      <c r="QO57" s="483">
        <f t="shared" si="405"/>
        <v>0</v>
      </c>
      <c r="QP57" s="483">
        <f t="shared" si="405"/>
        <v>0</v>
      </c>
      <c r="QQ57" s="483">
        <f t="shared" si="405"/>
        <v>0</v>
      </c>
      <c r="QR57" s="483">
        <f t="shared" si="405"/>
        <v>0</v>
      </c>
      <c r="QS57" s="483"/>
      <c r="QT57" s="483">
        <f t="shared" ref="QT57:RE57" si="406">SUM(QT55:QT56)</f>
        <v>0</v>
      </c>
      <c r="QU57" s="483">
        <f t="shared" si="406"/>
        <v>0</v>
      </c>
      <c r="QV57" s="483">
        <f t="shared" si="406"/>
        <v>0</v>
      </c>
      <c r="QW57" s="483">
        <f t="shared" si="406"/>
        <v>0</v>
      </c>
      <c r="QX57" s="483">
        <f t="shared" si="406"/>
        <v>0</v>
      </c>
      <c r="QY57" s="483">
        <f t="shared" si="406"/>
        <v>0</v>
      </c>
      <c r="QZ57" s="483">
        <f t="shared" si="406"/>
        <v>0</v>
      </c>
      <c r="RA57" s="483">
        <f t="shared" si="406"/>
        <v>0</v>
      </c>
      <c r="RB57" s="483">
        <f t="shared" si="406"/>
        <v>0</v>
      </c>
      <c r="RC57" s="483">
        <f t="shared" si="406"/>
        <v>0</v>
      </c>
      <c r="RD57" s="483">
        <f t="shared" si="406"/>
        <v>0</v>
      </c>
      <c r="RE57" s="483">
        <f t="shared" si="406"/>
        <v>0</v>
      </c>
      <c r="RF57" s="483"/>
    </row>
    <row r="58" spans="1:474" ht="12.75" customHeight="1">
      <c r="A58" s="483"/>
      <c r="B58" s="484" t="s">
        <v>504</v>
      </c>
      <c r="C58" s="483"/>
      <c r="D58" s="483"/>
      <c r="E58" s="483"/>
      <c r="F58" s="483"/>
      <c r="G58" s="483">
        <f t="shared" ref="G58:BR58" si="407">SUM(G52:G54,G57)</f>
        <v>0</v>
      </c>
      <c r="H58" s="483">
        <f t="shared" si="407"/>
        <v>0</v>
      </c>
      <c r="I58" s="483">
        <f t="shared" si="407"/>
        <v>0</v>
      </c>
      <c r="J58" s="483">
        <f t="shared" si="407"/>
        <v>0</v>
      </c>
      <c r="K58" s="483">
        <f t="shared" si="407"/>
        <v>0</v>
      </c>
      <c r="L58" s="483">
        <f t="shared" si="407"/>
        <v>0</v>
      </c>
      <c r="M58" s="483">
        <f t="shared" si="407"/>
        <v>0</v>
      </c>
      <c r="N58" s="483">
        <f t="shared" si="407"/>
        <v>0</v>
      </c>
      <c r="O58" s="483">
        <f t="shared" si="407"/>
        <v>0</v>
      </c>
      <c r="P58" s="483">
        <f t="shared" si="407"/>
        <v>0</v>
      </c>
      <c r="Q58" s="483">
        <f t="shared" si="407"/>
        <v>0</v>
      </c>
      <c r="R58" s="483">
        <f t="shared" si="407"/>
        <v>0</v>
      </c>
      <c r="S58" s="483">
        <f t="shared" si="407"/>
        <v>0</v>
      </c>
      <c r="T58" s="483">
        <f t="shared" si="407"/>
        <v>0</v>
      </c>
      <c r="U58" s="483">
        <f t="shared" si="407"/>
        <v>0</v>
      </c>
      <c r="V58" s="483">
        <f t="shared" si="407"/>
        <v>0</v>
      </c>
      <c r="W58" s="483">
        <f t="shared" si="407"/>
        <v>0</v>
      </c>
      <c r="X58" s="483">
        <f t="shared" si="407"/>
        <v>0</v>
      </c>
      <c r="Y58" s="483">
        <f t="shared" si="407"/>
        <v>0</v>
      </c>
      <c r="Z58" s="483">
        <f t="shared" si="407"/>
        <v>0</v>
      </c>
      <c r="AA58" s="483">
        <f t="shared" si="407"/>
        <v>0</v>
      </c>
      <c r="AB58" s="483">
        <f t="shared" si="407"/>
        <v>0</v>
      </c>
      <c r="AC58" s="483">
        <f t="shared" si="407"/>
        <v>0</v>
      </c>
      <c r="AD58" s="483">
        <f t="shared" si="407"/>
        <v>0</v>
      </c>
      <c r="AE58" s="483">
        <f t="shared" si="407"/>
        <v>0</v>
      </c>
      <c r="AF58" s="483">
        <f t="shared" si="407"/>
        <v>0</v>
      </c>
      <c r="AG58" s="483">
        <f t="shared" si="407"/>
        <v>0</v>
      </c>
      <c r="AH58" s="483">
        <f t="shared" si="407"/>
        <v>0</v>
      </c>
      <c r="AI58" s="483">
        <f t="shared" si="407"/>
        <v>0</v>
      </c>
      <c r="AJ58" s="483">
        <f t="shared" si="407"/>
        <v>0</v>
      </c>
      <c r="AK58" s="483">
        <f t="shared" si="407"/>
        <v>0</v>
      </c>
      <c r="AL58" s="483">
        <f t="shared" si="407"/>
        <v>0</v>
      </c>
      <c r="AM58" s="483">
        <f t="shared" si="407"/>
        <v>86553522.778465271</v>
      </c>
      <c r="AN58" s="483">
        <f t="shared" si="407"/>
        <v>87158147.741685763</v>
      </c>
      <c r="AO58" s="483">
        <f t="shared" si="407"/>
        <v>87766996.349818841</v>
      </c>
      <c r="AP58" s="483">
        <f t="shared" si="407"/>
        <v>112796010.15272193</v>
      </c>
      <c r="AQ58" s="483">
        <f t="shared" si="407"/>
        <v>113583953.62747298</v>
      </c>
      <c r="AR58" s="483">
        <f t="shared" si="407"/>
        <v>114377401.32988743</v>
      </c>
      <c r="AS58" s="483">
        <f t="shared" si="407"/>
        <v>114377401.32988743</v>
      </c>
      <c r="AT58" s="483">
        <f t="shared" si="407"/>
        <v>128611598.34824459</v>
      </c>
      <c r="AU58" s="483">
        <f t="shared" si="407"/>
        <v>129510022.58823849</v>
      </c>
      <c r="AV58" s="483">
        <f t="shared" si="407"/>
        <v>130414722.82608464</v>
      </c>
      <c r="AW58" s="483">
        <f t="shared" si="407"/>
        <v>144760949.54131055</v>
      </c>
      <c r="AX58" s="483">
        <f t="shared" si="407"/>
        <v>145772186.06851929</v>
      </c>
      <c r="AY58" s="483">
        <f t="shared" si="407"/>
        <v>146790486.65075949</v>
      </c>
      <c r="AZ58" s="483">
        <f t="shared" si="407"/>
        <v>161251107.27258056</v>
      </c>
      <c r="BA58" s="483">
        <f t="shared" si="407"/>
        <v>162377536.81206322</v>
      </c>
      <c r="BB58" s="483">
        <f t="shared" si="407"/>
        <v>163511835.09445798</v>
      </c>
      <c r="BC58" s="483">
        <f t="shared" si="407"/>
        <v>178089263.72551104</v>
      </c>
      <c r="BD58" s="483">
        <f t="shared" si="407"/>
        <v>179333317.24376708</v>
      </c>
      <c r="BE58" s="483">
        <f t="shared" si="407"/>
        <v>180586061.17448205</v>
      </c>
      <c r="BF58" s="483">
        <f t="shared" si="407"/>
        <v>180586061.17448205</v>
      </c>
      <c r="BG58" s="483">
        <f t="shared" si="407"/>
        <v>181847556.22506735</v>
      </c>
      <c r="BH58" s="483">
        <f t="shared" si="407"/>
        <v>183117863.5270097</v>
      </c>
      <c r="BI58" s="483">
        <f t="shared" si="407"/>
        <v>184397044.63883361</v>
      </c>
      <c r="BJ58" s="483">
        <f t="shared" si="407"/>
        <v>185685161.54908445</v>
      </c>
      <c r="BK58" s="483">
        <f t="shared" si="407"/>
        <v>186982276.67933241</v>
      </c>
      <c r="BL58" s="483">
        <f t="shared" si="407"/>
        <v>188288452.88719735</v>
      </c>
      <c r="BM58" s="483">
        <f t="shared" si="407"/>
        <v>189603753.46939492</v>
      </c>
      <c r="BN58" s="483">
        <f t="shared" si="407"/>
        <v>190928242.16480392</v>
      </c>
      <c r="BO58" s="483">
        <f t="shared" si="407"/>
        <v>192261983.15755495</v>
      </c>
      <c r="BP58" s="483">
        <f t="shared" si="407"/>
        <v>193605041.08014086</v>
      </c>
      <c r="BQ58" s="483">
        <f t="shared" si="407"/>
        <v>194957481.01654872</v>
      </c>
      <c r="BR58" s="483">
        <f t="shared" si="407"/>
        <v>196319368.50541383</v>
      </c>
      <c r="BS58" s="483">
        <f t="shared" ref="BS58:ED58" si="408">SUM(BS52:BS54,BS57)</f>
        <v>196319368.5054138</v>
      </c>
      <c r="BT58" s="483">
        <f t="shared" si="408"/>
        <v>197690769.54319561</v>
      </c>
      <c r="BU58" s="483">
        <f t="shared" si="408"/>
        <v>199071750.58737588</v>
      </c>
      <c r="BV58" s="483">
        <f t="shared" si="408"/>
        <v>200462378.55967927</v>
      </c>
      <c r="BW58" s="483">
        <f t="shared" si="408"/>
        <v>201862720.84931621</v>
      </c>
      <c r="BX58" s="483">
        <f t="shared" si="408"/>
        <v>203272845.31624866</v>
      </c>
      <c r="BY58" s="483">
        <f t="shared" si="408"/>
        <v>202814904.5119603</v>
      </c>
      <c r="BZ58" s="483">
        <f t="shared" si="408"/>
        <v>200936988.72944215</v>
      </c>
      <c r="CA58" s="483">
        <f t="shared" si="408"/>
        <v>199059072.946924</v>
      </c>
      <c r="CB58" s="483">
        <f t="shared" si="408"/>
        <v>197181157.16440585</v>
      </c>
      <c r="CC58" s="483">
        <f t="shared" si="408"/>
        <v>195303241.3818877</v>
      </c>
      <c r="CD58" s="483">
        <f t="shared" si="408"/>
        <v>193425325.59936953</v>
      </c>
      <c r="CE58" s="483">
        <f t="shared" si="408"/>
        <v>191547409.81685138</v>
      </c>
      <c r="CF58" s="483">
        <f t="shared" si="408"/>
        <v>191547409.81685141</v>
      </c>
      <c r="CG58" s="483">
        <f t="shared" si="408"/>
        <v>189669494.03433326</v>
      </c>
      <c r="CH58" s="483">
        <f t="shared" si="408"/>
        <v>187791578.25181511</v>
      </c>
      <c r="CI58" s="483">
        <f t="shared" si="408"/>
        <v>185913662.46929696</v>
      </c>
      <c r="CJ58" s="483">
        <f t="shared" si="408"/>
        <v>184035746.68677881</v>
      </c>
      <c r="CK58" s="483">
        <f t="shared" si="408"/>
        <v>182157830.90426067</v>
      </c>
      <c r="CL58" s="483">
        <f t="shared" si="408"/>
        <v>180279915.12174252</v>
      </c>
      <c r="CM58" s="483">
        <f t="shared" si="408"/>
        <v>178401999.33922437</v>
      </c>
      <c r="CN58" s="483">
        <f t="shared" si="408"/>
        <v>176524083.55670622</v>
      </c>
      <c r="CO58" s="483">
        <f t="shared" si="408"/>
        <v>174646167.77418807</v>
      </c>
      <c r="CP58" s="483">
        <f t="shared" si="408"/>
        <v>172768251.99166989</v>
      </c>
      <c r="CQ58" s="483">
        <f t="shared" si="408"/>
        <v>170890336.20915174</v>
      </c>
      <c r="CR58" s="483">
        <f t="shared" si="408"/>
        <v>169012420.4266336</v>
      </c>
      <c r="CS58" s="483">
        <f t="shared" si="408"/>
        <v>169012420.4266336</v>
      </c>
      <c r="CT58" s="483">
        <f t="shared" si="408"/>
        <v>167134504.64411545</v>
      </c>
      <c r="CU58" s="483">
        <f t="shared" si="408"/>
        <v>165256588.8615973</v>
      </c>
      <c r="CV58" s="483">
        <f t="shared" si="408"/>
        <v>163378673.07907915</v>
      </c>
      <c r="CW58" s="483">
        <f t="shared" si="408"/>
        <v>161500757.296561</v>
      </c>
      <c r="CX58" s="483">
        <f t="shared" si="408"/>
        <v>159622841.51404285</v>
      </c>
      <c r="CY58" s="483">
        <f t="shared" si="408"/>
        <v>157744925.73152471</v>
      </c>
      <c r="CZ58" s="483">
        <f t="shared" si="408"/>
        <v>155867009.94900656</v>
      </c>
      <c r="DA58" s="483">
        <f t="shared" si="408"/>
        <v>153989094.16648841</v>
      </c>
      <c r="DB58" s="483">
        <f t="shared" si="408"/>
        <v>152111178.38397023</v>
      </c>
      <c r="DC58" s="483">
        <f t="shared" si="408"/>
        <v>150233262.60145208</v>
      </c>
      <c r="DD58" s="483">
        <f t="shared" si="408"/>
        <v>148355346.81893393</v>
      </c>
      <c r="DE58" s="483">
        <f t="shared" si="408"/>
        <v>146477431.03641579</v>
      </c>
      <c r="DF58" s="483">
        <f t="shared" si="408"/>
        <v>146477431.03641579</v>
      </c>
      <c r="DG58" s="483">
        <f t="shared" si="408"/>
        <v>144599515.25389764</v>
      </c>
      <c r="DH58" s="483">
        <f t="shared" si="408"/>
        <v>142721599.47137949</v>
      </c>
      <c r="DI58" s="483">
        <f t="shared" si="408"/>
        <v>140843683.68886134</v>
      </c>
      <c r="DJ58" s="483">
        <f t="shared" si="408"/>
        <v>138965767.90634319</v>
      </c>
      <c r="DK58" s="483">
        <f t="shared" si="408"/>
        <v>137087852.12382504</v>
      </c>
      <c r="DL58" s="483">
        <f t="shared" si="408"/>
        <v>135209936.3413069</v>
      </c>
      <c r="DM58" s="483">
        <f t="shared" si="408"/>
        <v>133332020.55878876</v>
      </c>
      <c r="DN58" s="483">
        <f t="shared" si="408"/>
        <v>131454104.77627061</v>
      </c>
      <c r="DO58" s="483">
        <f t="shared" si="408"/>
        <v>129576188.99375246</v>
      </c>
      <c r="DP58" s="483">
        <f t="shared" si="408"/>
        <v>127698273.21123432</v>
      </c>
      <c r="DQ58" s="483">
        <f t="shared" si="408"/>
        <v>125820357.42871615</v>
      </c>
      <c r="DR58" s="483">
        <f t="shared" si="408"/>
        <v>123942441.646198</v>
      </c>
      <c r="DS58" s="483">
        <f t="shared" si="408"/>
        <v>123942441.64619797</v>
      </c>
      <c r="DT58" s="483">
        <f t="shared" si="408"/>
        <v>122064525.86367983</v>
      </c>
      <c r="DU58" s="483">
        <f t="shared" si="408"/>
        <v>120186610.08116168</v>
      </c>
      <c r="DV58" s="483">
        <f t="shared" si="408"/>
        <v>118308694.29864353</v>
      </c>
      <c r="DW58" s="483">
        <f t="shared" si="408"/>
        <v>116430778.51612537</v>
      </c>
      <c r="DX58" s="483">
        <f t="shared" si="408"/>
        <v>114552862.73360722</v>
      </c>
      <c r="DY58" s="483">
        <f t="shared" si="408"/>
        <v>112674946.95108907</v>
      </c>
      <c r="DZ58" s="483">
        <f t="shared" si="408"/>
        <v>110797031.16857092</v>
      </c>
      <c r="EA58" s="483">
        <f t="shared" si="408"/>
        <v>108919115.38605277</v>
      </c>
      <c r="EB58" s="483">
        <f t="shared" si="408"/>
        <v>107041199.60353462</v>
      </c>
      <c r="EC58" s="483">
        <f t="shared" si="408"/>
        <v>105163283.82101646</v>
      </c>
      <c r="ED58" s="483">
        <f t="shared" si="408"/>
        <v>103285368.03849831</v>
      </c>
      <c r="EE58" s="483">
        <f t="shared" ref="EE58:GP58" si="409">SUM(EE52:EE54,EE57)</f>
        <v>101407452.25598016</v>
      </c>
      <c r="EF58" s="483">
        <f t="shared" si="409"/>
        <v>101407452.25598016</v>
      </c>
      <c r="EG58" s="483">
        <f t="shared" si="409"/>
        <v>99529536.473462015</v>
      </c>
      <c r="EH58" s="483">
        <f t="shared" si="409"/>
        <v>97651620.690943867</v>
      </c>
      <c r="EI58" s="483">
        <f t="shared" si="409"/>
        <v>95773704.908425704</v>
      </c>
      <c r="EJ58" s="483">
        <f t="shared" si="409"/>
        <v>93895789.125907555</v>
      </c>
      <c r="EK58" s="483">
        <f t="shared" si="409"/>
        <v>92017873.343389407</v>
      </c>
      <c r="EL58" s="483">
        <f t="shared" si="409"/>
        <v>90139957.560871258</v>
      </c>
      <c r="EM58" s="483">
        <f t="shared" si="409"/>
        <v>88262041.77835311</v>
      </c>
      <c r="EN58" s="483">
        <f t="shared" si="409"/>
        <v>86384125.995834962</v>
      </c>
      <c r="EO58" s="483">
        <f t="shared" si="409"/>
        <v>84506210.213316798</v>
      </c>
      <c r="EP58" s="483">
        <f t="shared" si="409"/>
        <v>82628294.43079865</v>
      </c>
      <c r="EQ58" s="483">
        <f t="shared" si="409"/>
        <v>80750378.648280501</v>
      </c>
      <c r="ER58" s="483">
        <f t="shared" si="409"/>
        <v>78872462.865762353</v>
      </c>
      <c r="ES58" s="483">
        <f t="shared" si="409"/>
        <v>78872462.865762353</v>
      </c>
      <c r="ET58" s="483">
        <f t="shared" si="409"/>
        <v>76994547.083244205</v>
      </c>
      <c r="EU58" s="483">
        <f t="shared" si="409"/>
        <v>75116631.300726041</v>
      </c>
      <c r="EV58" s="483">
        <f t="shared" si="409"/>
        <v>73238715.518207893</v>
      </c>
      <c r="EW58" s="483">
        <f t="shared" si="409"/>
        <v>71360799.735689744</v>
      </c>
      <c r="EX58" s="483">
        <f t="shared" si="409"/>
        <v>69482883.953171596</v>
      </c>
      <c r="EY58" s="483">
        <f t="shared" si="409"/>
        <v>67604968.170653448</v>
      </c>
      <c r="EZ58" s="483">
        <f t="shared" si="409"/>
        <v>65727052.388135307</v>
      </c>
      <c r="FA58" s="483">
        <f t="shared" si="409"/>
        <v>63849136.605617158</v>
      </c>
      <c r="FB58" s="483">
        <f t="shared" si="409"/>
        <v>61971220.823099002</v>
      </c>
      <c r="FC58" s="483">
        <f t="shared" si="409"/>
        <v>60093305.040580854</v>
      </c>
      <c r="FD58" s="483">
        <f t="shared" si="409"/>
        <v>58215389.258062705</v>
      </c>
      <c r="FE58" s="483">
        <f t="shared" si="409"/>
        <v>56337473.47554455</v>
      </c>
      <c r="FF58" s="483">
        <f t="shared" si="409"/>
        <v>56337473.475544542</v>
      </c>
      <c r="FG58" s="483">
        <f t="shared" si="409"/>
        <v>54459557.693026394</v>
      </c>
      <c r="FH58" s="483">
        <f t="shared" si="409"/>
        <v>52581641.910508245</v>
      </c>
      <c r="FI58" s="483">
        <f t="shared" si="409"/>
        <v>50703726.127990089</v>
      </c>
      <c r="FJ58" s="483">
        <f t="shared" si="409"/>
        <v>48825810.345471941</v>
      </c>
      <c r="FK58" s="483">
        <f t="shared" si="409"/>
        <v>46947894.562953785</v>
      </c>
      <c r="FL58" s="483">
        <f t="shared" si="409"/>
        <v>45069978.780435637</v>
      </c>
      <c r="FM58" s="483">
        <f t="shared" si="409"/>
        <v>43192062.997917488</v>
      </c>
      <c r="FN58" s="483">
        <f t="shared" si="409"/>
        <v>41314147.215399332</v>
      </c>
      <c r="FO58" s="483">
        <f t="shared" si="409"/>
        <v>39436231.432881184</v>
      </c>
      <c r="FP58" s="483">
        <f t="shared" si="409"/>
        <v>37558315.650363036</v>
      </c>
      <c r="FQ58" s="483">
        <f t="shared" si="409"/>
        <v>35680399.86784488</v>
      </c>
      <c r="FR58" s="483">
        <f t="shared" si="409"/>
        <v>33802484.085326731</v>
      </c>
      <c r="FS58" s="483">
        <f t="shared" si="409"/>
        <v>33802484.085326716</v>
      </c>
      <c r="FT58" s="483">
        <f t="shared" si="409"/>
        <v>31924568.302808568</v>
      </c>
      <c r="FU58" s="483">
        <f t="shared" si="409"/>
        <v>30046652.520290416</v>
      </c>
      <c r="FV58" s="483">
        <f t="shared" si="409"/>
        <v>28168736.737772267</v>
      </c>
      <c r="FW58" s="483">
        <f t="shared" si="409"/>
        <v>26290820.955254115</v>
      </c>
      <c r="FX58" s="483">
        <f t="shared" si="409"/>
        <v>24412905.172735963</v>
      </c>
      <c r="FY58" s="483">
        <f t="shared" si="409"/>
        <v>22534989.390217811</v>
      </c>
      <c r="FZ58" s="483">
        <f t="shared" si="409"/>
        <v>20657073.607699662</v>
      </c>
      <c r="GA58" s="483">
        <f t="shared" si="409"/>
        <v>18779157.82518151</v>
      </c>
      <c r="GB58" s="483">
        <f t="shared" si="409"/>
        <v>16901242.042663358</v>
      </c>
      <c r="GC58" s="483">
        <f t="shared" si="409"/>
        <v>15023326.26014521</v>
      </c>
      <c r="GD58" s="483">
        <f t="shared" si="409"/>
        <v>13145410.477627059</v>
      </c>
      <c r="GE58" s="483">
        <f t="shared" si="409"/>
        <v>11267494.695108907</v>
      </c>
      <c r="GF58" s="483">
        <f t="shared" si="409"/>
        <v>11267494.695108898</v>
      </c>
      <c r="GG58" s="483">
        <f t="shared" si="409"/>
        <v>9389578.9125907496</v>
      </c>
      <c r="GH58" s="483">
        <f t="shared" si="409"/>
        <v>7511663.1300725993</v>
      </c>
      <c r="GI58" s="483">
        <f t="shared" si="409"/>
        <v>5633747.3475544499</v>
      </c>
      <c r="GJ58" s="483">
        <f t="shared" si="409"/>
        <v>3755831.5650363001</v>
      </c>
      <c r="GK58" s="483">
        <f t="shared" si="409"/>
        <v>1877915.7825181503</v>
      </c>
      <c r="GL58" s="483">
        <f t="shared" si="409"/>
        <v>0</v>
      </c>
      <c r="GM58" s="483">
        <f t="shared" si="409"/>
        <v>0</v>
      </c>
      <c r="GN58" s="483">
        <f t="shared" si="409"/>
        <v>0</v>
      </c>
      <c r="GO58" s="483">
        <f t="shared" si="409"/>
        <v>0</v>
      </c>
      <c r="GP58" s="483">
        <f t="shared" si="409"/>
        <v>0</v>
      </c>
      <c r="GQ58" s="483">
        <f t="shared" ref="GQ58:JB58" si="410">SUM(GQ52:GQ54,GQ57)</f>
        <v>0</v>
      </c>
      <c r="GR58" s="483">
        <f t="shared" si="410"/>
        <v>0</v>
      </c>
      <c r="GS58" s="483">
        <f t="shared" si="410"/>
        <v>0</v>
      </c>
      <c r="GT58" s="483">
        <f t="shared" si="410"/>
        <v>0</v>
      </c>
      <c r="GU58" s="483">
        <f t="shared" si="410"/>
        <v>0</v>
      </c>
      <c r="GV58" s="483">
        <f t="shared" si="410"/>
        <v>0</v>
      </c>
      <c r="GW58" s="483">
        <f t="shared" si="410"/>
        <v>0</v>
      </c>
      <c r="GX58" s="483">
        <f t="shared" si="410"/>
        <v>0</v>
      </c>
      <c r="GY58" s="483">
        <f t="shared" si="410"/>
        <v>0</v>
      </c>
      <c r="GZ58" s="483">
        <f t="shared" si="410"/>
        <v>0</v>
      </c>
      <c r="HA58" s="483">
        <f t="shared" si="410"/>
        <v>0</v>
      </c>
      <c r="HB58" s="483">
        <f t="shared" si="410"/>
        <v>0</v>
      </c>
      <c r="HC58" s="483">
        <f t="shared" si="410"/>
        <v>0</v>
      </c>
      <c r="HD58" s="483">
        <f t="shared" si="410"/>
        <v>0</v>
      </c>
      <c r="HE58" s="483">
        <f t="shared" si="410"/>
        <v>0</v>
      </c>
      <c r="HF58" s="483">
        <f t="shared" si="410"/>
        <v>0</v>
      </c>
      <c r="HG58" s="483">
        <f t="shared" si="410"/>
        <v>0</v>
      </c>
      <c r="HH58" s="483">
        <f t="shared" si="410"/>
        <v>0</v>
      </c>
      <c r="HI58" s="483">
        <f t="shared" si="410"/>
        <v>0</v>
      </c>
      <c r="HJ58" s="483">
        <f t="shared" si="410"/>
        <v>0</v>
      </c>
      <c r="HK58" s="483">
        <f t="shared" si="410"/>
        <v>0</v>
      </c>
      <c r="HL58" s="483">
        <f t="shared" si="410"/>
        <v>0</v>
      </c>
      <c r="HM58" s="483">
        <f t="shared" si="410"/>
        <v>0</v>
      </c>
      <c r="HN58" s="483">
        <f t="shared" si="410"/>
        <v>0</v>
      </c>
      <c r="HO58" s="483">
        <f t="shared" si="410"/>
        <v>0</v>
      </c>
      <c r="HP58" s="483">
        <f t="shared" si="410"/>
        <v>0</v>
      </c>
      <c r="HQ58" s="483">
        <f t="shared" si="410"/>
        <v>0</v>
      </c>
      <c r="HR58" s="483">
        <f t="shared" si="410"/>
        <v>0</v>
      </c>
      <c r="HS58" s="483">
        <f t="shared" si="410"/>
        <v>0</v>
      </c>
      <c r="HT58" s="483">
        <f t="shared" si="410"/>
        <v>0</v>
      </c>
      <c r="HU58" s="483">
        <f t="shared" si="410"/>
        <v>0</v>
      </c>
      <c r="HV58" s="483">
        <f t="shared" si="410"/>
        <v>0</v>
      </c>
      <c r="HW58" s="483">
        <f t="shared" si="410"/>
        <v>0</v>
      </c>
      <c r="HX58" s="483">
        <f t="shared" si="410"/>
        <v>0</v>
      </c>
      <c r="HY58" s="483">
        <f t="shared" si="410"/>
        <v>0</v>
      </c>
      <c r="HZ58" s="483">
        <f t="shared" si="410"/>
        <v>0</v>
      </c>
      <c r="IA58" s="483">
        <f t="shared" si="410"/>
        <v>0</v>
      </c>
      <c r="IB58" s="483">
        <f t="shared" si="410"/>
        <v>0</v>
      </c>
      <c r="IC58" s="483">
        <f t="shared" si="410"/>
        <v>0</v>
      </c>
      <c r="ID58" s="483">
        <f t="shared" si="410"/>
        <v>0</v>
      </c>
      <c r="IE58" s="483">
        <f t="shared" si="410"/>
        <v>0</v>
      </c>
      <c r="IF58" s="483">
        <f t="shared" si="410"/>
        <v>0</v>
      </c>
      <c r="IG58" s="483">
        <f t="shared" si="410"/>
        <v>0</v>
      </c>
      <c r="IH58" s="483">
        <f t="shared" si="410"/>
        <v>0</v>
      </c>
      <c r="II58" s="483">
        <f t="shared" si="410"/>
        <v>0</v>
      </c>
      <c r="IJ58" s="483">
        <f t="shared" si="410"/>
        <v>0</v>
      </c>
      <c r="IK58" s="483">
        <f t="shared" si="410"/>
        <v>0</v>
      </c>
      <c r="IL58" s="483">
        <f t="shared" si="410"/>
        <v>0</v>
      </c>
      <c r="IM58" s="483">
        <f t="shared" si="410"/>
        <v>0</v>
      </c>
      <c r="IN58" s="483">
        <f t="shared" si="410"/>
        <v>0</v>
      </c>
      <c r="IO58" s="483">
        <f t="shared" si="410"/>
        <v>0</v>
      </c>
      <c r="IP58" s="483">
        <f t="shared" si="410"/>
        <v>0</v>
      </c>
      <c r="IQ58" s="483">
        <f t="shared" si="410"/>
        <v>0</v>
      </c>
      <c r="IR58" s="483">
        <f t="shared" si="410"/>
        <v>0</v>
      </c>
      <c r="IS58" s="483">
        <f t="shared" si="410"/>
        <v>0</v>
      </c>
      <c r="IT58" s="483">
        <f t="shared" si="410"/>
        <v>0</v>
      </c>
      <c r="IU58" s="483">
        <f t="shared" si="410"/>
        <v>0</v>
      </c>
      <c r="IV58" s="483">
        <f t="shared" si="410"/>
        <v>0</v>
      </c>
      <c r="IW58" s="483">
        <f t="shared" si="410"/>
        <v>0</v>
      </c>
      <c r="IX58" s="483">
        <f t="shared" si="410"/>
        <v>0</v>
      </c>
      <c r="IY58" s="483">
        <f t="shared" si="410"/>
        <v>0</v>
      </c>
      <c r="IZ58" s="483">
        <f t="shared" si="410"/>
        <v>0</v>
      </c>
      <c r="JA58" s="483">
        <f t="shared" si="410"/>
        <v>0</v>
      </c>
      <c r="JB58" s="483">
        <f t="shared" si="410"/>
        <v>0</v>
      </c>
      <c r="JC58" s="483">
        <f t="shared" ref="JC58:LN58" si="411">SUM(JC52:JC54,JC57)</f>
        <v>0</v>
      </c>
      <c r="JD58" s="483">
        <f t="shared" si="411"/>
        <v>0</v>
      </c>
      <c r="JE58" s="483">
        <f t="shared" si="411"/>
        <v>0</v>
      </c>
      <c r="JF58" s="483">
        <f t="shared" si="411"/>
        <v>0</v>
      </c>
      <c r="JG58" s="483">
        <f t="shared" si="411"/>
        <v>0</v>
      </c>
      <c r="JH58" s="483">
        <f t="shared" si="411"/>
        <v>0</v>
      </c>
      <c r="JI58" s="483">
        <f t="shared" si="411"/>
        <v>0</v>
      </c>
      <c r="JJ58" s="483">
        <f t="shared" si="411"/>
        <v>0</v>
      </c>
      <c r="JK58" s="483">
        <f t="shared" si="411"/>
        <v>0</v>
      </c>
      <c r="JL58" s="483">
        <f t="shared" si="411"/>
        <v>0</v>
      </c>
      <c r="JM58" s="483">
        <f t="shared" si="411"/>
        <v>0</v>
      </c>
      <c r="JN58" s="483">
        <f t="shared" si="411"/>
        <v>0</v>
      </c>
      <c r="JO58" s="483">
        <f t="shared" si="411"/>
        <v>0</v>
      </c>
      <c r="JP58" s="483">
        <f t="shared" si="411"/>
        <v>0</v>
      </c>
      <c r="JQ58" s="483">
        <f t="shared" si="411"/>
        <v>0</v>
      </c>
      <c r="JR58" s="483">
        <f t="shared" si="411"/>
        <v>0</v>
      </c>
      <c r="JS58" s="483">
        <f t="shared" si="411"/>
        <v>0</v>
      </c>
      <c r="JT58" s="483">
        <f t="shared" si="411"/>
        <v>0</v>
      </c>
      <c r="JU58" s="483">
        <f t="shared" si="411"/>
        <v>0</v>
      </c>
      <c r="JV58" s="483">
        <f t="shared" si="411"/>
        <v>0</v>
      </c>
      <c r="JW58" s="483">
        <f t="shared" si="411"/>
        <v>0</v>
      </c>
      <c r="JX58" s="483">
        <f t="shared" si="411"/>
        <v>0</v>
      </c>
      <c r="JY58" s="483">
        <f t="shared" si="411"/>
        <v>0</v>
      </c>
      <c r="JZ58" s="483">
        <f t="shared" si="411"/>
        <v>0</v>
      </c>
      <c r="KA58" s="483">
        <f t="shared" si="411"/>
        <v>0</v>
      </c>
      <c r="KB58" s="483">
        <f t="shared" si="411"/>
        <v>0</v>
      </c>
      <c r="KC58" s="483">
        <f t="shared" si="411"/>
        <v>0</v>
      </c>
      <c r="KD58" s="483">
        <f t="shared" si="411"/>
        <v>0</v>
      </c>
      <c r="KE58" s="483">
        <f t="shared" si="411"/>
        <v>0</v>
      </c>
      <c r="KF58" s="483">
        <f t="shared" si="411"/>
        <v>0</v>
      </c>
      <c r="KG58" s="483">
        <f t="shared" si="411"/>
        <v>0</v>
      </c>
      <c r="KH58" s="483">
        <f t="shared" si="411"/>
        <v>0</v>
      </c>
      <c r="KI58" s="483">
        <f t="shared" si="411"/>
        <v>0</v>
      </c>
      <c r="KJ58" s="483">
        <f t="shared" si="411"/>
        <v>0</v>
      </c>
      <c r="KK58" s="483">
        <f t="shared" si="411"/>
        <v>0</v>
      </c>
      <c r="KL58" s="483">
        <f t="shared" si="411"/>
        <v>0</v>
      </c>
      <c r="KM58" s="483">
        <f t="shared" si="411"/>
        <v>0</v>
      </c>
      <c r="KN58" s="483">
        <f t="shared" si="411"/>
        <v>0</v>
      </c>
      <c r="KO58" s="483">
        <f t="shared" si="411"/>
        <v>0</v>
      </c>
      <c r="KP58" s="483">
        <f t="shared" si="411"/>
        <v>0</v>
      </c>
      <c r="KQ58" s="483">
        <f t="shared" si="411"/>
        <v>0</v>
      </c>
      <c r="KR58" s="483">
        <f t="shared" si="411"/>
        <v>0</v>
      </c>
      <c r="KS58" s="483">
        <f t="shared" si="411"/>
        <v>0</v>
      </c>
      <c r="KT58" s="483">
        <f t="shared" si="411"/>
        <v>0</v>
      </c>
      <c r="KU58" s="483">
        <f t="shared" si="411"/>
        <v>0</v>
      </c>
      <c r="KV58" s="483">
        <f t="shared" si="411"/>
        <v>0</v>
      </c>
      <c r="KW58" s="483">
        <f t="shared" si="411"/>
        <v>0</v>
      </c>
      <c r="KX58" s="483">
        <f t="shared" si="411"/>
        <v>0</v>
      </c>
      <c r="KY58" s="483">
        <f t="shared" si="411"/>
        <v>0</v>
      </c>
      <c r="KZ58" s="483">
        <f t="shared" si="411"/>
        <v>0</v>
      </c>
      <c r="LA58" s="483">
        <f t="shared" si="411"/>
        <v>0</v>
      </c>
      <c r="LB58" s="483">
        <f t="shared" si="411"/>
        <v>0</v>
      </c>
      <c r="LC58" s="483">
        <f t="shared" si="411"/>
        <v>0</v>
      </c>
      <c r="LD58" s="483">
        <f t="shared" si="411"/>
        <v>0</v>
      </c>
      <c r="LE58" s="483">
        <f t="shared" si="411"/>
        <v>0</v>
      </c>
      <c r="LF58" s="483">
        <f t="shared" si="411"/>
        <v>0</v>
      </c>
      <c r="LG58" s="483">
        <f t="shared" si="411"/>
        <v>0</v>
      </c>
      <c r="LH58" s="483">
        <f t="shared" si="411"/>
        <v>0</v>
      </c>
      <c r="LI58" s="483">
        <f t="shared" si="411"/>
        <v>0</v>
      </c>
      <c r="LJ58" s="483">
        <f t="shared" si="411"/>
        <v>0</v>
      </c>
      <c r="LK58" s="483">
        <f t="shared" si="411"/>
        <v>0</v>
      </c>
      <c r="LL58" s="483">
        <f t="shared" si="411"/>
        <v>0</v>
      </c>
      <c r="LM58" s="483">
        <f t="shared" si="411"/>
        <v>0</v>
      </c>
      <c r="LN58" s="483">
        <f t="shared" si="411"/>
        <v>0</v>
      </c>
      <c r="LO58" s="483">
        <f t="shared" ref="LO58:NZ58" si="412">SUM(LO52:LO54,LO57)</f>
        <v>0</v>
      </c>
      <c r="LP58" s="483">
        <f t="shared" si="412"/>
        <v>0</v>
      </c>
      <c r="LQ58" s="483">
        <f t="shared" si="412"/>
        <v>0</v>
      </c>
      <c r="LR58" s="483">
        <f t="shared" si="412"/>
        <v>0</v>
      </c>
      <c r="LS58" s="483">
        <f t="shared" si="412"/>
        <v>0</v>
      </c>
      <c r="LT58" s="483">
        <f t="shared" si="412"/>
        <v>0</v>
      </c>
      <c r="LU58" s="483">
        <f t="shared" si="412"/>
        <v>0</v>
      </c>
      <c r="LV58" s="483">
        <f t="shared" si="412"/>
        <v>0</v>
      </c>
      <c r="LW58" s="483">
        <f t="shared" si="412"/>
        <v>0</v>
      </c>
      <c r="LX58" s="483">
        <f t="shared" si="412"/>
        <v>0</v>
      </c>
      <c r="LY58" s="483">
        <f t="shared" si="412"/>
        <v>0</v>
      </c>
      <c r="LZ58" s="483">
        <f t="shared" si="412"/>
        <v>0</v>
      </c>
      <c r="MA58" s="483">
        <f t="shared" si="412"/>
        <v>0</v>
      </c>
      <c r="MB58" s="483">
        <f t="shared" si="412"/>
        <v>0</v>
      </c>
      <c r="MC58" s="483">
        <f t="shared" si="412"/>
        <v>0</v>
      </c>
      <c r="MD58" s="483">
        <f t="shared" si="412"/>
        <v>0</v>
      </c>
      <c r="ME58" s="483">
        <f t="shared" si="412"/>
        <v>0</v>
      </c>
      <c r="MF58" s="483">
        <f t="shared" si="412"/>
        <v>0</v>
      </c>
      <c r="MG58" s="483">
        <f t="shared" si="412"/>
        <v>0</v>
      </c>
      <c r="MH58" s="483">
        <f t="shared" si="412"/>
        <v>0</v>
      </c>
      <c r="MI58" s="483">
        <f t="shared" si="412"/>
        <v>0</v>
      </c>
      <c r="MJ58" s="483">
        <f t="shared" si="412"/>
        <v>0</v>
      </c>
      <c r="MK58" s="483">
        <f t="shared" si="412"/>
        <v>0</v>
      </c>
      <c r="ML58" s="483">
        <f t="shared" si="412"/>
        <v>0</v>
      </c>
      <c r="MM58" s="483">
        <f t="shared" si="412"/>
        <v>0</v>
      </c>
      <c r="MN58" s="483">
        <f t="shared" si="412"/>
        <v>0</v>
      </c>
      <c r="MO58" s="483">
        <f t="shared" si="412"/>
        <v>0</v>
      </c>
      <c r="MP58" s="483">
        <f t="shared" si="412"/>
        <v>0</v>
      </c>
      <c r="MQ58" s="483">
        <f t="shared" si="412"/>
        <v>0</v>
      </c>
      <c r="MR58" s="483">
        <f t="shared" si="412"/>
        <v>0</v>
      </c>
      <c r="MS58" s="483">
        <f t="shared" si="412"/>
        <v>0</v>
      </c>
      <c r="MT58" s="483">
        <f t="shared" si="412"/>
        <v>0</v>
      </c>
      <c r="MU58" s="483">
        <f t="shared" si="412"/>
        <v>0</v>
      </c>
      <c r="MV58" s="483">
        <f t="shared" si="412"/>
        <v>0</v>
      </c>
      <c r="MW58" s="483">
        <f t="shared" si="412"/>
        <v>0</v>
      </c>
      <c r="MX58" s="483">
        <f t="shared" si="412"/>
        <v>0</v>
      </c>
      <c r="MY58" s="483">
        <f t="shared" si="412"/>
        <v>0</v>
      </c>
      <c r="MZ58" s="483">
        <f t="shared" si="412"/>
        <v>0</v>
      </c>
      <c r="NA58" s="483">
        <f t="shared" si="412"/>
        <v>0</v>
      </c>
      <c r="NB58" s="483">
        <f t="shared" si="412"/>
        <v>0</v>
      </c>
      <c r="NC58" s="483">
        <f t="shared" si="412"/>
        <v>0</v>
      </c>
      <c r="ND58" s="483">
        <f t="shared" si="412"/>
        <v>0</v>
      </c>
      <c r="NE58" s="483">
        <f t="shared" si="412"/>
        <v>0</v>
      </c>
      <c r="NF58" s="483">
        <f t="shared" si="412"/>
        <v>0</v>
      </c>
      <c r="NG58" s="483">
        <f t="shared" si="412"/>
        <v>0</v>
      </c>
      <c r="NH58" s="483">
        <f t="shared" si="412"/>
        <v>0</v>
      </c>
      <c r="NI58" s="483">
        <f t="shared" si="412"/>
        <v>0</v>
      </c>
      <c r="NJ58" s="483">
        <f t="shared" si="412"/>
        <v>0</v>
      </c>
      <c r="NK58" s="483">
        <f t="shared" si="412"/>
        <v>0</v>
      </c>
      <c r="NL58" s="483">
        <f t="shared" si="412"/>
        <v>0</v>
      </c>
      <c r="NM58" s="483">
        <f t="shared" si="412"/>
        <v>0</v>
      </c>
      <c r="NN58" s="483">
        <f t="shared" si="412"/>
        <v>0</v>
      </c>
      <c r="NO58" s="483">
        <f t="shared" si="412"/>
        <v>0</v>
      </c>
      <c r="NP58" s="483">
        <f t="shared" si="412"/>
        <v>0</v>
      </c>
      <c r="NQ58" s="483">
        <f t="shared" si="412"/>
        <v>0</v>
      </c>
      <c r="NR58" s="483">
        <f t="shared" si="412"/>
        <v>0</v>
      </c>
      <c r="NS58" s="483">
        <f t="shared" si="412"/>
        <v>0</v>
      </c>
      <c r="NT58" s="483">
        <f t="shared" si="412"/>
        <v>0</v>
      </c>
      <c r="NU58" s="483">
        <f t="shared" si="412"/>
        <v>0</v>
      </c>
      <c r="NV58" s="483">
        <f t="shared" si="412"/>
        <v>0</v>
      </c>
      <c r="NW58" s="483">
        <f t="shared" si="412"/>
        <v>0</v>
      </c>
      <c r="NX58" s="483">
        <f t="shared" si="412"/>
        <v>0</v>
      </c>
      <c r="NY58" s="483">
        <f t="shared" si="412"/>
        <v>0</v>
      </c>
      <c r="NZ58" s="483">
        <f t="shared" si="412"/>
        <v>0</v>
      </c>
      <c r="OA58" s="483">
        <f t="shared" ref="OA58:QL58" si="413">SUM(OA52:OA54,OA57)</f>
        <v>0</v>
      </c>
      <c r="OB58" s="483">
        <f t="shared" si="413"/>
        <v>0</v>
      </c>
      <c r="OC58" s="483">
        <f t="shared" si="413"/>
        <v>0</v>
      </c>
      <c r="OD58" s="483">
        <f t="shared" si="413"/>
        <v>0</v>
      </c>
      <c r="OE58" s="483">
        <f t="shared" si="413"/>
        <v>0</v>
      </c>
      <c r="OF58" s="483">
        <f t="shared" si="413"/>
        <v>0</v>
      </c>
      <c r="OG58" s="483">
        <f t="shared" si="413"/>
        <v>0</v>
      </c>
      <c r="OH58" s="483">
        <f t="shared" si="413"/>
        <v>0</v>
      </c>
      <c r="OI58" s="483">
        <f t="shared" si="413"/>
        <v>0</v>
      </c>
      <c r="OJ58" s="483">
        <f t="shared" si="413"/>
        <v>0</v>
      </c>
      <c r="OK58" s="483">
        <f t="shared" si="413"/>
        <v>0</v>
      </c>
      <c r="OL58" s="483">
        <f t="shared" si="413"/>
        <v>0</v>
      </c>
      <c r="OM58" s="483">
        <f t="shared" si="413"/>
        <v>0</v>
      </c>
      <c r="ON58" s="483">
        <f t="shared" si="413"/>
        <v>0</v>
      </c>
      <c r="OO58" s="483">
        <f t="shared" si="413"/>
        <v>0</v>
      </c>
      <c r="OP58" s="483">
        <f t="shared" si="413"/>
        <v>0</v>
      </c>
      <c r="OQ58" s="483">
        <f t="shared" si="413"/>
        <v>0</v>
      </c>
      <c r="OR58" s="483">
        <f t="shared" si="413"/>
        <v>0</v>
      </c>
      <c r="OS58" s="483">
        <f t="shared" si="413"/>
        <v>0</v>
      </c>
      <c r="OT58" s="483">
        <f t="shared" si="413"/>
        <v>0</v>
      </c>
      <c r="OU58" s="483">
        <f t="shared" si="413"/>
        <v>0</v>
      </c>
      <c r="OV58" s="483">
        <f t="shared" si="413"/>
        <v>0</v>
      </c>
      <c r="OW58" s="483">
        <f t="shared" si="413"/>
        <v>0</v>
      </c>
      <c r="OX58" s="483">
        <f t="shared" si="413"/>
        <v>0</v>
      </c>
      <c r="OY58" s="483">
        <f t="shared" si="413"/>
        <v>0</v>
      </c>
      <c r="OZ58" s="483">
        <f t="shared" si="413"/>
        <v>0</v>
      </c>
      <c r="PA58" s="483">
        <f t="shared" si="413"/>
        <v>0</v>
      </c>
      <c r="PB58" s="483">
        <f t="shared" si="413"/>
        <v>0</v>
      </c>
      <c r="PC58" s="483">
        <f t="shared" si="413"/>
        <v>0</v>
      </c>
      <c r="PD58" s="483">
        <f t="shared" si="413"/>
        <v>0</v>
      </c>
      <c r="PE58" s="483">
        <f t="shared" si="413"/>
        <v>0</v>
      </c>
      <c r="PF58" s="483"/>
      <c r="PG58" s="483">
        <f t="shared" ref="PG58:PR58" si="414">SUM(PG52:PG54,PG57)</f>
        <v>0</v>
      </c>
      <c r="PH58" s="483">
        <f t="shared" si="414"/>
        <v>0</v>
      </c>
      <c r="PI58" s="483">
        <f t="shared" si="414"/>
        <v>0</v>
      </c>
      <c r="PJ58" s="483">
        <f t="shared" si="414"/>
        <v>0</v>
      </c>
      <c r="PK58" s="483">
        <f t="shared" si="414"/>
        <v>0</v>
      </c>
      <c r="PL58" s="483">
        <f t="shared" si="414"/>
        <v>0</v>
      </c>
      <c r="PM58" s="483">
        <f t="shared" si="414"/>
        <v>0</v>
      </c>
      <c r="PN58" s="483">
        <f t="shared" si="414"/>
        <v>0</v>
      </c>
      <c r="PO58" s="483">
        <f t="shared" si="414"/>
        <v>0</v>
      </c>
      <c r="PP58" s="483">
        <f t="shared" si="414"/>
        <v>0</v>
      </c>
      <c r="PQ58" s="483">
        <f t="shared" si="414"/>
        <v>0</v>
      </c>
      <c r="PR58" s="483">
        <f t="shared" si="414"/>
        <v>0</v>
      </c>
      <c r="PS58" s="483"/>
      <c r="PT58" s="483">
        <f t="shared" ref="PT58:QE58" si="415">SUM(PT52:PT54,PT57)</f>
        <v>0</v>
      </c>
      <c r="PU58" s="483">
        <f t="shared" si="415"/>
        <v>0</v>
      </c>
      <c r="PV58" s="483">
        <f t="shared" si="415"/>
        <v>0</v>
      </c>
      <c r="PW58" s="483">
        <f t="shared" si="415"/>
        <v>0</v>
      </c>
      <c r="PX58" s="483">
        <f t="shared" si="415"/>
        <v>0</v>
      </c>
      <c r="PY58" s="483">
        <f t="shared" si="415"/>
        <v>0</v>
      </c>
      <c r="PZ58" s="483">
        <f t="shared" si="415"/>
        <v>0</v>
      </c>
      <c r="QA58" s="483">
        <f t="shared" si="415"/>
        <v>0</v>
      </c>
      <c r="QB58" s="483">
        <f t="shared" si="415"/>
        <v>0</v>
      </c>
      <c r="QC58" s="483">
        <f t="shared" si="415"/>
        <v>0</v>
      </c>
      <c r="QD58" s="483">
        <f t="shared" si="415"/>
        <v>0</v>
      </c>
      <c r="QE58" s="483">
        <f t="shared" si="415"/>
        <v>0</v>
      </c>
      <c r="QF58" s="483"/>
      <c r="QG58" s="483">
        <f t="shared" ref="QG58:QR58" si="416">SUM(QG52:QG54,QG57)</f>
        <v>0</v>
      </c>
      <c r="QH58" s="483">
        <f t="shared" si="416"/>
        <v>0</v>
      </c>
      <c r="QI58" s="483">
        <f t="shared" si="416"/>
        <v>0</v>
      </c>
      <c r="QJ58" s="483">
        <f t="shared" si="416"/>
        <v>0</v>
      </c>
      <c r="QK58" s="483">
        <f t="shared" si="416"/>
        <v>0</v>
      </c>
      <c r="QL58" s="483">
        <f t="shared" si="416"/>
        <v>0</v>
      </c>
      <c r="QM58" s="483">
        <f t="shared" si="416"/>
        <v>0</v>
      </c>
      <c r="QN58" s="483">
        <f t="shared" si="416"/>
        <v>0</v>
      </c>
      <c r="QO58" s="483">
        <f t="shared" si="416"/>
        <v>0</v>
      </c>
      <c r="QP58" s="483">
        <f t="shared" si="416"/>
        <v>0</v>
      </c>
      <c r="QQ58" s="483">
        <f t="shared" si="416"/>
        <v>0</v>
      </c>
      <c r="QR58" s="483">
        <f t="shared" si="416"/>
        <v>0</v>
      </c>
      <c r="QS58" s="483"/>
      <c r="QT58" s="483">
        <f t="shared" ref="QT58:RE58" si="417">SUM(QT52:QT54,QT57)</f>
        <v>0</v>
      </c>
      <c r="QU58" s="483">
        <f t="shared" si="417"/>
        <v>0</v>
      </c>
      <c r="QV58" s="483">
        <f t="shared" si="417"/>
        <v>0</v>
      </c>
      <c r="QW58" s="483">
        <f t="shared" si="417"/>
        <v>0</v>
      </c>
      <c r="QX58" s="483">
        <f t="shared" si="417"/>
        <v>0</v>
      </c>
      <c r="QY58" s="483">
        <f t="shared" si="417"/>
        <v>0</v>
      </c>
      <c r="QZ58" s="483">
        <f t="shared" si="417"/>
        <v>0</v>
      </c>
      <c r="RA58" s="483">
        <f t="shared" si="417"/>
        <v>0</v>
      </c>
      <c r="RB58" s="483">
        <f t="shared" si="417"/>
        <v>0</v>
      </c>
      <c r="RC58" s="483">
        <f t="shared" si="417"/>
        <v>0</v>
      </c>
      <c r="RD58" s="483">
        <f t="shared" si="417"/>
        <v>0</v>
      </c>
      <c r="RE58" s="483">
        <f t="shared" si="417"/>
        <v>0</v>
      </c>
      <c r="RF58" s="483"/>
    </row>
    <row r="59" spans="1:474" ht="12.75" customHeight="1">
      <c r="A59" s="483"/>
      <c r="B59" s="484"/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  <c r="AA59" s="483"/>
      <c r="AB59" s="483"/>
      <c r="AC59" s="483"/>
      <c r="AD59" s="483"/>
      <c r="AE59" s="483"/>
      <c r="AF59" s="483"/>
      <c r="AG59" s="483"/>
      <c r="AH59" s="483"/>
      <c r="AI59" s="483"/>
      <c r="AJ59" s="483"/>
      <c r="AK59" s="483"/>
      <c r="AL59" s="483"/>
      <c r="AM59" s="483"/>
      <c r="AN59" s="483"/>
      <c r="AO59" s="483"/>
      <c r="AP59" s="483"/>
      <c r="AQ59" s="483"/>
      <c r="AR59" s="483"/>
      <c r="AS59" s="483"/>
      <c r="AT59" s="483"/>
      <c r="AU59" s="483"/>
      <c r="AV59" s="483"/>
      <c r="AW59" s="483"/>
      <c r="AX59" s="483"/>
      <c r="AY59" s="483"/>
      <c r="AZ59" s="483"/>
      <c r="BA59" s="483"/>
      <c r="BB59" s="483"/>
      <c r="BC59" s="483"/>
      <c r="BD59" s="483"/>
      <c r="BE59" s="483"/>
      <c r="BF59" s="483"/>
      <c r="BG59" s="483"/>
      <c r="BH59" s="483"/>
      <c r="BI59" s="483"/>
      <c r="BJ59" s="483"/>
      <c r="BK59" s="483"/>
      <c r="BL59" s="483"/>
      <c r="BM59" s="483"/>
      <c r="BN59" s="483"/>
      <c r="BO59" s="483"/>
      <c r="BP59" s="483"/>
      <c r="BQ59" s="483"/>
      <c r="BR59" s="483"/>
      <c r="BS59" s="483"/>
      <c r="BT59" s="483"/>
      <c r="BU59" s="483"/>
      <c r="BV59" s="483"/>
      <c r="BW59" s="483"/>
      <c r="BX59" s="483"/>
      <c r="BY59" s="483"/>
      <c r="BZ59" s="483"/>
      <c r="CA59" s="483"/>
      <c r="CB59" s="483"/>
      <c r="CC59" s="483"/>
      <c r="CD59" s="483"/>
      <c r="CE59" s="483"/>
      <c r="CF59" s="483"/>
      <c r="CG59" s="483"/>
      <c r="CH59" s="483"/>
      <c r="CI59" s="483"/>
      <c r="CJ59" s="483"/>
      <c r="CK59" s="483"/>
      <c r="CL59" s="483"/>
      <c r="CM59" s="483"/>
      <c r="CN59" s="483"/>
      <c r="CO59" s="483"/>
      <c r="CP59" s="483"/>
      <c r="CQ59" s="483"/>
      <c r="CR59" s="483"/>
      <c r="CS59" s="483"/>
      <c r="CT59" s="483"/>
      <c r="CU59" s="483"/>
      <c r="CV59" s="483"/>
      <c r="CW59" s="483"/>
      <c r="CX59" s="483"/>
      <c r="CY59" s="483"/>
      <c r="CZ59" s="483"/>
      <c r="DA59" s="483"/>
      <c r="DB59" s="483"/>
      <c r="DC59" s="483"/>
      <c r="DD59" s="483"/>
      <c r="DE59" s="483"/>
      <c r="DF59" s="483"/>
      <c r="DG59" s="483"/>
      <c r="DH59" s="483"/>
      <c r="DI59" s="483"/>
      <c r="DJ59" s="483"/>
      <c r="DK59" s="483"/>
      <c r="DL59" s="483"/>
      <c r="DM59" s="483"/>
      <c r="DN59" s="483"/>
      <c r="DO59" s="483"/>
      <c r="DP59" s="483"/>
      <c r="DQ59" s="483"/>
      <c r="DR59" s="483"/>
      <c r="DS59" s="483"/>
      <c r="DT59" s="483"/>
      <c r="DU59" s="483"/>
      <c r="DV59" s="483"/>
      <c r="DW59" s="483"/>
      <c r="DX59" s="483"/>
      <c r="DY59" s="483"/>
      <c r="DZ59" s="483"/>
      <c r="EA59" s="483"/>
      <c r="EB59" s="483"/>
      <c r="EC59" s="483"/>
      <c r="ED59" s="483"/>
      <c r="EE59" s="483"/>
      <c r="EF59" s="483"/>
      <c r="EG59" s="483"/>
      <c r="EH59" s="483"/>
      <c r="EI59" s="483"/>
      <c r="EJ59" s="483"/>
      <c r="EK59" s="483"/>
      <c r="EL59" s="483"/>
      <c r="EM59" s="483"/>
      <c r="EN59" s="483"/>
      <c r="EO59" s="483"/>
      <c r="EP59" s="483"/>
      <c r="EQ59" s="483"/>
      <c r="ER59" s="483"/>
      <c r="ES59" s="483"/>
      <c r="ET59" s="483"/>
      <c r="EU59" s="483"/>
      <c r="EV59" s="483"/>
      <c r="EW59" s="483"/>
      <c r="EX59" s="483"/>
      <c r="EY59" s="483"/>
      <c r="EZ59" s="483"/>
      <c r="FA59" s="483"/>
      <c r="FB59" s="483"/>
      <c r="FC59" s="483"/>
      <c r="FD59" s="483"/>
      <c r="FE59" s="483"/>
      <c r="FF59" s="483"/>
      <c r="FG59" s="483"/>
      <c r="FH59" s="483"/>
      <c r="FI59" s="483"/>
      <c r="FJ59" s="483"/>
      <c r="FK59" s="483"/>
      <c r="FL59" s="483"/>
      <c r="FM59" s="483"/>
      <c r="FN59" s="483"/>
      <c r="FO59" s="483"/>
      <c r="FP59" s="483"/>
      <c r="FQ59" s="483"/>
      <c r="FR59" s="483"/>
      <c r="FS59" s="483"/>
      <c r="FT59" s="483"/>
      <c r="FU59" s="483"/>
      <c r="FV59" s="483"/>
      <c r="FW59" s="483"/>
      <c r="FX59" s="483"/>
      <c r="FY59" s="483"/>
      <c r="FZ59" s="483"/>
      <c r="GA59" s="483"/>
      <c r="GB59" s="483"/>
      <c r="GC59" s="483"/>
      <c r="GD59" s="483"/>
      <c r="GE59" s="483"/>
      <c r="GF59" s="483"/>
      <c r="GG59" s="483"/>
      <c r="GH59" s="483"/>
      <c r="GI59" s="483"/>
      <c r="GJ59" s="483"/>
      <c r="GK59" s="483"/>
      <c r="GL59" s="483"/>
      <c r="GM59" s="483"/>
      <c r="GN59" s="483"/>
      <c r="GO59" s="483"/>
      <c r="GP59" s="483"/>
      <c r="GQ59" s="483"/>
      <c r="GR59" s="483"/>
      <c r="GS59" s="483"/>
      <c r="GT59" s="483"/>
      <c r="GU59" s="483"/>
      <c r="GV59" s="483"/>
      <c r="GW59" s="483"/>
      <c r="GX59" s="483"/>
      <c r="GY59" s="483"/>
      <c r="GZ59" s="483"/>
      <c r="HA59" s="483"/>
      <c r="HB59" s="483"/>
      <c r="HC59" s="483"/>
      <c r="HD59" s="483"/>
      <c r="HE59" s="483"/>
      <c r="HF59" s="483"/>
      <c r="HG59" s="483"/>
      <c r="HH59" s="483"/>
      <c r="HI59" s="483"/>
      <c r="HJ59" s="483"/>
      <c r="HK59" s="483"/>
      <c r="HL59" s="483"/>
      <c r="HM59" s="483"/>
      <c r="HN59" s="483"/>
      <c r="HO59" s="483"/>
      <c r="HP59" s="483"/>
      <c r="HQ59" s="483"/>
      <c r="HR59" s="483"/>
      <c r="HS59" s="483"/>
      <c r="HT59" s="483"/>
      <c r="HU59" s="483"/>
      <c r="HV59" s="483"/>
      <c r="HW59" s="483"/>
      <c r="HX59" s="483"/>
      <c r="HY59" s="483"/>
      <c r="HZ59" s="483"/>
      <c r="IA59" s="483"/>
      <c r="IB59" s="483"/>
      <c r="IC59" s="483"/>
      <c r="ID59" s="483"/>
      <c r="IE59" s="483"/>
      <c r="IF59" s="483"/>
      <c r="IG59" s="483"/>
      <c r="IH59" s="483"/>
      <c r="II59" s="483"/>
      <c r="IJ59" s="483"/>
      <c r="IK59" s="483"/>
      <c r="IL59" s="483"/>
      <c r="IM59" s="483"/>
      <c r="IN59" s="483"/>
      <c r="IO59" s="483"/>
      <c r="IP59" s="483"/>
      <c r="IQ59" s="483"/>
      <c r="IR59" s="483"/>
      <c r="IS59" s="483"/>
      <c r="IT59" s="483"/>
      <c r="IU59" s="483"/>
      <c r="IV59" s="483"/>
      <c r="IW59" s="483"/>
      <c r="IX59" s="483"/>
      <c r="IY59" s="483"/>
      <c r="IZ59" s="483"/>
      <c r="JA59" s="483"/>
      <c r="JB59" s="483"/>
      <c r="JC59" s="483"/>
      <c r="JD59" s="483"/>
      <c r="JE59" s="483"/>
      <c r="JF59" s="483"/>
      <c r="JG59" s="483"/>
      <c r="JH59" s="483"/>
      <c r="JI59" s="483"/>
      <c r="JJ59" s="483"/>
      <c r="JK59" s="483"/>
      <c r="JL59" s="483"/>
      <c r="JM59" s="483"/>
      <c r="JN59" s="483"/>
      <c r="JO59" s="483"/>
      <c r="JP59" s="483"/>
      <c r="JQ59" s="483"/>
      <c r="JR59" s="483"/>
      <c r="JS59" s="483"/>
      <c r="JT59" s="483"/>
      <c r="JU59" s="483"/>
      <c r="JV59" s="483"/>
      <c r="JW59" s="483"/>
      <c r="JX59" s="483"/>
      <c r="JY59" s="483"/>
      <c r="JZ59" s="483"/>
      <c r="KA59" s="483"/>
      <c r="KB59" s="483"/>
      <c r="KC59" s="483"/>
      <c r="KD59" s="483"/>
      <c r="KE59" s="483"/>
      <c r="KF59" s="483"/>
      <c r="KG59" s="483"/>
      <c r="KH59" s="483"/>
      <c r="KI59" s="483"/>
      <c r="KJ59" s="483"/>
      <c r="KK59" s="483"/>
      <c r="KL59" s="483"/>
      <c r="KM59" s="483"/>
      <c r="KN59" s="483"/>
      <c r="KO59" s="483"/>
      <c r="KP59" s="483"/>
      <c r="KQ59" s="483"/>
      <c r="KR59" s="483"/>
      <c r="KS59" s="483"/>
      <c r="KT59" s="483"/>
      <c r="KU59" s="483"/>
      <c r="KV59" s="483"/>
      <c r="KW59" s="483"/>
      <c r="KX59" s="483"/>
      <c r="KY59" s="483"/>
      <c r="KZ59" s="483"/>
      <c r="LA59" s="483"/>
      <c r="LB59" s="483"/>
      <c r="LC59" s="483"/>
      <c r="LD59" s="483"/>
      <c r="LE59" s="483"/>
      <c r="LF59" s="483"/>
      <c r="LG59" s="483"/>
      <c r="LH59" s="483"/>
      <c r="LI59" s="483"/>
      <c r="LJ59" s="483"/>
      <c r="LK59" s="483"/>
      <c r="LL59" s="483"/>
      <c r="LM59" s="483"/>
      <c r="LN59" s="483"/>
      <c r="LO59" s="483"/>
      <c r="LP59" s="483"/>
      <c r="LQ59" s="483"/>
      <c r="LR59" s="483"/>
      <c r="LS59" s="483"/>
      <c r="LT59" s="483"/>
      <c r="LU59" s="483"/>
      <c r="LV59" s="483"/>
      <c r="LW59" s="483"/>
      <c r="LX59" s="483"/>
      <c r="LY59" s="483"/>
      <c r="LZ59" s="483"/>
      <c r="MA59" s="483"/>
      <c r="MB59" s="483"/>
      <c r="MC59" s="483"/>
      <c r="MD59" s="483"/>
      <c r="ME59" s="483"/>
      <c r="MF59" s="483"/>
      <c r="MG59" s="483"/>
      <c r="MH59" s="483"/>
      <c r="MI59" s="483"/>
      <c r="MJ59" s="483"/>
      <c r="MK59" s="483"/>
      <c r="ML59" s="483"/>
      <c r="MM59" s="483"/>
      <c r="MN59" s="483"/>
      <c r="MO59" s="483"/>
      <c r="MP59" s="483"/>
      <c r="MQ59" s="483"/>
      <c r="MR59" s="483"/>
      <c r="MS59" s="483"/>
      <c r="MT59" s="483"/>
      <c r="MU59" s="483"/>
      <c r="MV59" s="483"/>
      <c r="MW59" s="483"/>
      <c r="MX59" s="483"/>
      <c r="MY59" s="483"/>
      <c r="MZ59" s="483"/>
      <c r="NA59" s="483"/>
      <c r="NB59" s="483"/>
      <c r="NC59" s="483"/>
      <c r="ND59" s="483"/>
      <c r="NE59" s="483"/>
      <c r="NF59" s="483"/>
      <c r="NG59" s="483"/>
      <c r="NH59" s="483"/>
      <c r="NI59" s="483"/>
      <c r="NJ59" s="483"/>
      <c r="NK59" s="483"/>
      <c r="NL59" s="483"/>
      <c r="NM59" s="483"/>
      <c r="NN59" s="483"/>
      <c r="NO59" s="483"/>
      <c r="NP59" s="483"/>
      <c r="NQ59" s="483"/>
      <c r="NR59" s="483"/>
      <c r="NS59" s="483"/>
      <c r="NT59" s="483"/>
      <c r="NU59" s="483"/>
      <c r="NV59" s="483"/>
      <c r="NW59" s="483"/>
      <c r="NX59" s="483"/>
      <c r="NY59" s="483"/>
      <c r="NZ59" s="483"/>
      <c r="OA59" s="483"/>
      <c r="OB59" s="483"/>
      <c r="OC59" s="483"/>
      <c r="OD59" s="483"/>
      <c r="OE59" s="483"/>
      <c r="OF59" s="483"/>
      <c r="OG59" s="483"/>
      <c r="OH59" s="483"/>
      <c r="OI59" s="483"/>
      <c r="OJ59" s="483"/>
      <c r="OK59" s="483"/>
      <c r="OL59" s="483"/>
      <c r="OM59" s="483"/>
      <c r="ON59" s="483"/>
      <c r="OO59" s="483"/>
      <c r="OP59" s="483"/>
      <c r="OQ59" s="483"/>
      <c r="OR59" s="483"/>
      <c r="OS59" s="483"/>
      <c r="OT59" s="483"/>
      <c r="OU59" s="483"/>
      <c r="OV59" s="483"/>
      <c r="OW59" s="483"/>
      <c r="OX59" s="483"/>
      <c r="OY59" s="483"/>
      <c r="OZ59" s="483"/>
      <c r="PA59" s="483"/>
      <c r="PB59" s="483"/>
      <c r="PC59" s="483"/>
      <c r="PD59" s="483"/>
      <c r="PE59" s="483"/>
      <c r="PF59" s="483"/>
      <c r="PG59" s="483"/>
      <c r="PH59" s="483"/>
      <c r="PI59" s="483"/>
      <c r="PJ59" s="483"/>
      <c r="PK59" s="483"/>
      <c r="PL59" s="483"/>
      <c r="PM59" s="483"/>
      <c r="PN59" s="483"/>
      <c r="PO59" s="483"/>
      <c r="PP59" s="483"/>
      <c r="PQ59" s="483"/>
      <c r="PR59" s="483"/>
      <c r="PS59" s="483"/>
      <c r="PT59" s="483"/>
      <c r="PU59" s="483"/>
      <c r="PV59" s="483"/>
      <c r="PW59" s="483"/>
      <c r="PX59" s="483"/>
      <c r="PY59" s="483"/>
      <c r="PZ59" s="483"/>
      <c r="QA59" s="483"/>
      <c r="QB59" s="483"/>
      <c r="QC59" s="483"/>
      <c r="QD59" s="483"/>
      <c r="QE59" s="483"/>
      <c r="QF59" s="483"/>
      <c r="QG59" s="483"/>
      <c r="QH59" s="483"/>
      <c r="QI59" s="483"/>
      <c r="QJ59" s="483"/>
      <c r="QK59" s="483"/>
      <c r="QL59" s="483"/>
      <c r="QM59" s="483"/>
      <c r="QN59" s="483"/>
      <c r="QO59" s="483"/>
      <c r="QP59" s="483"/>
      <c r="QQ59" s="483"/>
      <c r="QR59" s="483"/>
      <c r="QS59" s="483"/>
      <c r="QT59" s="483"/>
      <c r="QU59" s="483"/>
      <c r="QV59" s="483"/>
      <c r="QW59" s="483"/>
      <c r="QX59" s="483"/>
      <c r="QY59" s="483"/>
      <c r="QZ59" s="483"/>
      <c r="RA59" s="483"/>
      <c r="RB59" s="483"/>
      <c r="RC59" s="483"/>
      <c r="RD59" s="483"/>
      <c r="RE59" s="483"/>
      <c r="RF59" s="483"/>
    </row>
    <row r="60" spans="1:474" ht="12.75" customHeight="1">
      <c r="A60" s="483"/>
      <c r="B60" s="483" t="s">
        <v>507</v>
      </c>
      <c r="C60" s="483"/>
      <c r="D60" s="483"/>
      <c r="E60" s="483">
        <f>SUM(AF60,AS60,BF60,BS60,CF60,CS60,DF60,DS60,EF60,ES60,FF60,FS60,GF60,GS60,HF60,HS60,IF60,IS60,JF60,JS60,KF60,KS60,LF60,LS60,MF60,MS60,NF60,NS60,OF60,OS60)</f>
        <v>0</v>
      </c>
      <c r="F60" s="483"/>
      <c r="G60" s="483">
        <f t="shared" ref="G60:R60" si="418">IF(G35=$E$30,$E$53*$I$31,0)</f>
        <v>0</v>
      </c>
      <c r="H60" s="483">
        <f t="shared" si="418"/>
        <v>0</v>
      </c>
      <c r="I60" s="483">
        <f t="shared" si="418"/>
        <v>0</v>
      </c>
      <c r="J60" s="483">
        <f t="shared" si="418"/>
        <v>0</v>
      </c>
      <c r="K60" s="483">
        <f t="shared" si="418"/>
        <v>0</v>
      </c>
      <c r="L60" s="483">
        <f t="shared" si="418"/>
        <v>0</v>
      </c>
      <c r="M60" s="483">
        <f t="shared" si="418"/>
        <v>0</v>
      </c>
      <c r="N60" s="483">
        <f t="shared" si="418"/>
        <v>0</v>
      </c>
      <c r="O60" s="483">
        <f t="shared" si="418"/>
        <v>0</v>
      </c>
      <c r="P60" s="483">
        <f t="shared" si="418"/>
        <v>0</v>
      </c>
      <c r="Q60" s="483">
        <f t="shared" si="418"/>
        <v>0</v>
      </c>
      <c r="R60" s="483">
        <f t="shared" si="418"/>
        <v>0</v>
      </c>
      <c r="S60" s="483">
        <f>SUM(G60:R60)</f>
        <v>0</v>
      </c>
      <c r="T60" s="483">
        <f t="shared" ref="T60:AE60" si="419">IF(T35=$E$30,$E$53*$I$31,0)</f>
        <v>0</v>
      </c>
      <c r="U60" s="483">
        <f t="shared" si="419"/>
        <v>0</v>
      </c>
      <c r="V60" s="483">
        <f t="shared" si="419"/>
        <v>0</v>
      </c>
      <c r="W60" s="483">
        <f t="shared" si="419"/>
        <v>0</v>
      </c>
      <c r="X60" s="483">
        <f t="shared" si="419"/>
        <v>0</v>
      </c>
      <c r="Y60" s="483">
        <f t="shared" si="419"/>
        <v>0</v>
      </c>
      <c r="Z60" s="483">
        <f t="shared" si="419"/>
        <v>0</v>
      </c>
      <c r="AA60" s="483">
        <f t="shared" si="419"/>
        <v>0</v>
      </c>
      <c r="AB60" s="483">
        <f t="shared" si="419"/>
        <v>0</v>
      </c>
      <c r="AC60" s="483">
        <f t="shared" si="419"/>
        <v>0</v>
      </c>
      <c r="AD60" s="483">
        <f t="shared" si="419"/>
        <v>0</v>
      </c>
      <c r="AE60" s="483">
        <f t="shared" si="419"/>
        <v>0</v>
      </c>
      <c r="AF60" s="483">
        <f>SUM(T60:AE60)</f>
        <v>0</v>
      </c>
      <c r="AG60" s="483">
        <f t="shared" ref="AG60:AR60" si="420">IF(AG35=$E$30,$E$53*$I$31,0)</f>
        <v>0</v>
      </c>
      <c r="AH60" s="483">
        <f t="shared" si="420"/>
        <v>0</v>
      </c>
      <c r="AI60" s="483">
        <f t="shared" si="420"/>
        <v>0</v>
      </c>
      <c r="AJ60" s="483">
        <f t="shared" si="420"/>
        <v>0</v>
      </c>
      <c r="AK60" s="483">
        <f t="shared" si="420"/>
        <v>0</v>
      </c>
      <c r="AL60" s="483">
        <f t="shared" si="420"/>
        <v>0</v>
      </c>
      <c r="AM60" s="483">
        <f t="shared" si="420"/>
        <v>0</v>
      </c>
      <c r="AN60" s="483">
        <f t="shared" si="420"/>
        <v>0</v>
      </c>
      <c r="AO60" s="483">
        <f t="shared" si="420"/>
        <v>0</v>
      </c>
      <c r="AP60" s="483">
        <f t="shared" si="420"/>
        <v>0</v>
      </c>
      <c r="AQ60" s="483">
        <f t="shared" si="420"/>
        <v>0</v>
      </c>
      <c r="AR60" s="483">
        <f t="shared" si="420"/>
        <v>0</v>
      </c>
      <c r="AS60" s="483">
        <f>SUM(AG60:AR60)</f>
        <v>0</v>
      </c>
      <c r="AT60" s="483">
        <f t="shared" ref="AT60:BE60" si="421">IF(AT35=$E$30,$E$53*$I$31,0)</f>
        <v>0</v>
      </c>
      <c r="AU60" s="483">
        <f t="shared" si="421"/>
        <v>0</v>
      </c>
      <c r="AV60" s="483">
        <f t="shared" si="421"/>
        <v>0</v>
      </c>
      <c r="AW60" s="483">
        <f t="shared" si="421"/>
        <v>0</v>
      </c>
      <c r="AX60" s="483">
        <f t="shared" si="421"/>
        <v>0</v>
      </c>
      <c r="AY60" s="483">
        <f t="shared" si="421"/>
        <v>0</v>
      </c>
      <c r="AZ60" s="483">
        <f t="shared" si="421"/>
        <v>0</v>
      </c>
      <c r="BA60" s="483">
        <f t="shared" si="421"/>
        <v>0</v>
      </c>
      <c r="BB60" s="483">
        <f t="shared" si="421"/>
        <v>0</v>
      </c>
      <c r="BC60" s="483">
        <f t="shared" si="421"/>
        <v>0</v>
      </c>
      <c r="BD60" s="483">
        <f t="shared" si="421"/>
        <v>0</v>
      </c>
      <c r="BE60" s="483">
        <f t="shared" si="421"/>
        <v>0</v>
      </c>
      <c r="BF60" s="483">
        <f>SUM(AT60:BE60)</f>
        <v>0</v>
      </c>
      <c r="BG60" s="483">
        <f t="shared" ref="BG60:BR60" si="422">IF(BG35=$E$30,$E$53*$I$31,0)</f>
        <v>0</v>
      </c>
      <c r="BH60" s="483">
        <f t="shared" si="422"/>
        <v>0</v>
      </c>
      <c r="BI60" s="483">
        <f t="shared" si="422"/>
        <v>0</v>
      </c>
      <c r="BJ60" s="483">
        <f t="shared" si="422"/>
        <v>0</v>
      </c>
      <c r="BK60" s="483">
        <f t="shared" si="422"/>
        <v>0</v>
      </c>
      <c r="BL60" s="483">
        <f t="shared" si="422"/>
        <v>0</v>
      </c>
      <c r="BM60" s="483">
        <f t="shared" si="422"/>
        <v>0</v>
      </c>
      <c r="BN60" s="483">
        <f t="shared" si="422"/>
        <v>0</v>
      </c>
      <c r="BO60" s="483">
        <f t="shared" si="422"/>
        <v>0</v>
      </c>
      <c r="BP60" s="483">
        <f t="shared" si="422"/>
        <v>0</v>
      </c>
      <c r="BQ60" s="483">
        <f t="shared" si="422"/>
        <v>0</v>
      </c>
      <c r="BR60" s="483">
        <f t="shared" si="422"/>
        <v>0</v>
      </c>
      <c r="BS60" s="483">
        <f>SUM(BG60:BR60)</f>
        <v>0</v>
      </c>
      <c r="BT60" s="483">
        <f t="shared" ref="BT60:CE60" si="423">IF(BT35=$E$30,$E$53*$I$31,0)</f>
        <v>0</v>
      </c>
      <c r="BU60" s="483">
        <f t="shared" si="423"/>
        <v>0</v>
      </c>
      <c r="BV60" s="483">
        <f t="shared" si="423"/>
        <v>0</v>
      </c>
      <c r="BW60" s="483">
        <f t="shared" si="423"/>
        <v>0</v>
      </c>
      <c r="BX60" s="483">
        <f t="shared" si="423"/>
        <v>0</v>
      </c>
      <c r="BY60" s="483">
        <f t="shared" si="423"/>
        <v>0</v>
      </c>
      <c r="BZ60" s="483">
        <f t="shared" si="423"/>
        <v>0</v>
      </c>
      <c r="CA60" s="483">
        <f t="shared" si="423"/>
        <v>0</v>
      </c>
      <c r="CB60" s="483">
        <f t="shared" si="423"/>
        <v>0</v>
      </c>
      <c r="CC60" s="483">
        <f t="shared" si="423"/>
        <v>0</v>
      </c>
      <c r="CD60" s="483">
        <f t="shared" si="423"/>
        <v>0</v>
      </c>
      <c r="CE60" s="483">
        <f t="shared" si="423"/>
        <v>0</v>
      </c>
      <c r="CF60" s="483">
        <f>SUM(BT60:CE60)</f>
        <v>0</v>
      </c>
      <c r="CG60" s="483">
        <f t="shared" ref="CG60:CR60" si="424">IF(CG35=$E$30,$E$53*$I$31,0)</f>
        <v>0</v>
      </c>
      <c r="CH60" s="483">
        <f t="shared" si="424"/>
        <v>0</v>
      </c>
      <c r="CI60" s="483">
        <f t="shared" si="424"/>
        <v>0</v>
      </c>
      <c r="CJ60" s="483">
        <f t="shared" si="424"/>
        <v>0</v>
      </c>
      <c r="CK60" s="483">
        <f t="shared" si="424"/>
        <v>0</v>
      </c>
      <c r="CL60" s="483">
        <f t="shared" si="424"/>
        <v>0</v>
      </c>
      <c r="CM60" s="483">
        <f t="shared" si="424"/>
        <v>0</v>
      </c>
      <c r="CN60" s="483">
        <f t="shared" si="424"/>
        <v>0</v>
      </c>
      <c r="CO60" s="483">
        <f t="shared" si="424"/>
        <v>0</v>
      </c>
      <c r="CP60" s="483">
        <f t="shared" si="424"/>
        <v>0</v>
      </c>
      <c r="CQ60" s="483">
        <f t="shared" si="424"/>
        <v>0</v>
      </c>
      <c r="CR60" s="483">
        <f t="shared" si="424"/>
        <v>0</v>
      </c>
      <c r="CS60" s="483">
        <f>SUM(CG60:CR60)</f>
        <v>0</v>
      </c>
      <c r="CT60" s="483">
        <f t="shared" ref="CT60:DE60" si="425">IF(CT35=$E$30,$E$53*$I$31,0)</f>
        <v>0</v>
      </c>
      <c r="CU60" s="483">
        <f t="shared" si="425"/>
        <v>0</v>
      </c>
      <c r="CV60" s="483">
        <f t="shared" si="425"/>
        <v>0</v>
      </c>
      <c r="CW60" s="483">
        <f t="shared" si="425"/>
        <v>0</v>
      </c>
      <c r="CX60" s="483">
        <f t="shared" si="425"/>
        <v>0</v>
      </c>
      <c r="CY60" s="483">
        <f t="shared" si="425"/>
        <v>0</v>
      </c>
      <c r="CZ60" s="483">
        <f t="shared" si="425"/>
        <v>0</v>
      </c>
      <c r="DA60" s="483">
        <f t="shared" si="425"/>
        <v>0</v>
      </c>
      <c r="DB60" s="483">
        <f t="shared" si="425"/>
        <v>0</v>
      </c>
      <c r="DC60" s="483">
        <f t="shared" si="425"/>
        <v>0</v>
      </c>
      <c r="DD60" s="483">
        <f t="shared" si="425"/>
        <v>0</v>
      </c>
      <c r="DE60" s="483">
        <f t="shared" si="425"/>
        <v>0</v>
      </c>
      <c r="DF60" s="483">
        <f>SUM(CT60:DE60)</f>
        <v>0</v>
      </c>
      <c r="DG60" s="483">
        <f t="shared" ref="DG60:DR60" si="426">IF(DG35=$E$30,$E$53*$I$31,0)</f>
        <v>0</v>
      </c>
      <c r="DH60" s="483">
        <f t="shared" si="426"/>
        <v>0</v>
      </c>
      <c r="DI60" s="483">
        <f t="shared" si="426"/>
        <v>0</v>
      </c>
      <c r="DJ60" s="483">
        <f t="shared" si="426"/>
        <v>0</v>
      </c>
      <c r="DK60" s="483">
        <f t="shared" si="426"/>
        <v>0</v>
      </c>
      <c r="DL60" s="483">
        <f t="shared" si="426"/>
        <v>0</v>
      </c>
      <c r="DM60" s="483">
        <f t="shared" si="426"/>
        <v>0</v>
      </c>
      <c r="DN60" s="483">
        <f t="shared" si="426"/>
        <v>0</v>
      </c>
      <c r="DO60" s="483">
        <f t="shared" si="426"/>
        <v>0</v>
      </c>
      <c r="DP60" s="483">
        <f t="shared" si="426"/>
        <v>0</v>
      </c>
      <c r="DQ60" s="483">
        <f t="shared" si="426"/>
        <v>0</v>
      </c>
      <c r="DR60" s="483">
        <f t="shared" si="426"/>
        <v>0</v>
      </c>
      <c r="DS60" s="483">
        <f>SUM(DG60:DR60)</f>
        <v>0</v>
      </c>
      <c r="DT60" s="483">
        <f t="shared" ref="DT60:EE60" si="427">IF(DT35=$E$30,$E$53*$I$31,0)</f>
        <v>0</v>
      </c>
      <c r="DU60" s="483">
        <f t="shared" si="427"/>
        <v>0</v>
      </c>
      <c r="DV60" s="483">
        <f t="shared" si="427"/>
        <v>0</v>
      </c>
      <c r="DW60" s="483">
        <f t="shared" si="427"/>
        <v>0</v>
      </c>
      <c r="DX60" s="483">
        <f t="shared" si="427"/>
        <v>0</v>
      </c>
      <c r="DY60" s="483">
        <f t="shared" si="427"/>
        <v>0</v>
      </c>
      <c r="DZ60" s="483">
        <f t="shared" si="427"/>
        <v>0</v>
      </c>
      <c r="EA60" s="483">
        <f t="shared" si="427"/>
        <v>0</v>
      </c>
      <c r="EB60" s="483">
        <f t="shared" si="427"/>
        <v>0</v>
      </c>
      <c r="EC60" s="483">
        <f t="shared" si="427"/>
        <v>0</v>
      </c>
      <c r="ED60" s="483">
        <f t="shared" si="427"/>
        <v>0</v>
      </c>
      <c r="EE60" s="483">
        <f t="shared" si="427"/>
        <v>0</v>
      </c>
      <c r="EF60" s="483">
        <f>SUM(DT60:EE60)</f>
        <v>0</v>
      </c>
      <c r="EG60" s="483">
        <f t="shared" ref="EG60:ER60" si="428">IF(EG35=$E$30,$E$53*$I$31,0)</f>
        <v>0</v>
      </c>
      <c r="EH60" s="483">
        <f t="shared" si="428"/>
        <v>0</v>
      </c>
      <c r="EI60" s="483">
        <f t="shared" si="428"/>
        <v>0</v>
      </c>
      <c r="EJ60" s="483">
        <f t="shared" si="428"/>
        <v>0</v>
      </c>
      <c r="EK60" s="483">
        <f t="shared" si="428"/>
        <v>0</v>
      </c>
      <c r="EL60" s="483">
        <f t="shared" si="428"/>
        <v>0</v>
      </c>
      <c r="EM60" s="483">
        <f t="shared" si="428"/>
        <v>0</v>
      </c>
      <c r="EN60" s="483">
        <f t="shared" si="428"/>
        <v>0</v>
      </c>
      <c r="EO60" s="483">
        <f t="shared" si="428"/>
        <v>0</v>
      </c>
      <c r="EP60" s="483">
        <f t="shared" si="428"/>
        <v>0</v>
      </c>
      <c r="EQ60" s="483">
        <f t="shared" si="428"/>
        <v>0</v>
      </c>
      <c r="ER60" s="483">
        <f t="shared" si="428"/>
        <v>0</v>
      </c>
      <c r="ES60" s="483">
        <f>SUM(EG60:ER60)</f>
        <v>0</v>
      </c>
      <c r="ET60" s="483">
        <f t="shared" ref="ET60:FE60" si="429">IF(ET35=$E$30,$E$53*$I$31,0)</f>
        <v>0</v>
      </c>
      <c r="EU60" s="483">
        <f t="shared" si="429"/>
        <v>0</v>
      </c>
      <c r="EV60" s="483">
        <f t="shared" si="429"/>
        <v>0</v>
      </c>
      <c r="EW60" s="483">
        <f t="shared" si="429"/>
        <v>0</v>
      </c>
      <c r="EX60" s="483">
        <f t="shared" si="429"/>
        <v>0</v>
      </c>
      <c r="EY60" s="483">
        <f t="shared" si="429"/>
        <v>0</v>
      </c>
      <c r="EZ60" s="483">
        <f t="shared" si="429"/>
        <v>0</v>
      </c>
      <c r="FA60" s="483">
        <f t="shared" si="429"/>
        <v>0</v>
      </c>
      <c r="FB60" s="483">
        <f t="shared" si="429"/>
        <v>0</v>
      </c>
      <c r="FC60" s="483">
        <f t="shared" si="429"/>
        <v>0</v>
      </c>
      <c r="FD60" s="483">
        <f t="shared" si="429"/>
        <v>0</v>
      </c>
      <c r="FE60" s="483">
        <f t="shared" si="429"/>
        <v>0</v>
      </c>
      <c r="FF60" s="483">
        <f>SUM(ET60:FE60)</f>
        <v>0</v>
      </c>
      <c r="FG60" s="483">
        <f t="shared" ref="FG60:FR60" si="430">IF(FG35=$E$30,$E$53*$I$31,0)</f>
        <v>0</v>
      </c>
      <c r="FH60" s="483">
        <f t="shared" si="430"/>
        <v>0</v>
      </c>
      <c r="FI60" s="483">
        <f t="shared" si="430"/>
        <v>0</v>
      </c>
      <c r="FJ60" s="483">
        <f t="shared" si="430"/>
        <v>0</v>
      </c>
      <c r="FK60" s="483">
        <f t="shared" si="430"/>
        <v>0</v>
      </c>
      <c r="FL60" s="483">
        <f t="shared" si="430"/>
        <v>0</v>
      </c>
      <c r="FM60" s="483">
        <f t="shared" si="430"/>
        <v>0</v>
      </c>
      <c r="FN60" s="483">
        <f t="shared" si="430"/>
        <v>0</v>
      </c>
      <c r="FO60" s="483">
        <f t="shared" si="430"/>
        <v>0</v>
      </c>
      <c r="FP60" s="483">
        <f t="shared" si="430"/>
        <v>0</v>
      </c>
      <c r="FQ60" s="483">
        <f t="shared" si="430"/>
        <v>0</v>
      </c>
      <c r="FR60" s="483">
        <f t="shared" si="430"/>
        <v>0</v>
      </c>
      <c r="FS60" s="483">
        <f>SUM(FG60:FR60)</f>
        <v>0</v>
      </c>
      <c r="FT60" s="483">
        <f t="shared" ref="FT60:GE60" si="431">IF(FT35=$E$30,$E$53*$I$31,0)</f>
        <v>0</v>
      </c>
      <c r="FU60" s="483">
        <f t="shared" si="431"/>
        <v>0</v>
      </c>
      <c r="FV60" s="483">
        <f t="shared" si="431"/>
        <v>0</v>
      </c>
      <c r="FW60" s="483">
        <f t="shared" si="431"/>
        <v>0</v>
      </c>
      <c r="FX60" s="483">
        <f t="shared" si="431"/>
        <v>0</v>
      </c>
      <c r="FY60" s="483">
        <f t="shared" si="431"/>
        <v>0</v>
      </c>
      <c r="FZ60" s="483">
        <f t="shared" si="431"/>
        <v>0</v>
      </c>
      <c r="GA60" s="483">
        <f t="shared" si="431"/>
        <v>0</v>
      </c>
      <c r="GB60" s="483">
        <f t="shared" si="431"/>
        <v>0</v>
      </c>
      <c r="GC60" s="483">
        <f t="shared" si="431"/>
        <v>0</v>
      </c>
      <c r="GD60" s="483">
        <f t="shared" si="431"/>
        <v>0</v>
      </c>
      <c r="GE60" s="483">
        <f t="shared" si="431"/>
        <v>0</v>
      </c>
      <c r="GF60" s="483">
        <f>SUM(FT60:GE60)</f>
        <v>0</v>
      </c>
      <c r="GG60" s="483">
        <f t="shared" ref="GG60:GR60" si="432">IF(GG35=$E$30,$E$53*$I$31,0)</f>
        <v>0</v>
      </c>
      <c r="GH60" s="483">
        <f t="shared" si="432"/>
        <v>0</v>
      </c>
      <c r="GI60" s="483">
        <f t="shared" si="432"/>
        <v>0</v>
      </c>
      <c r="GJ60" s="483">
        <f t="shared" si="432"/>
        <v>0</v>
      </c>
      <c r="GK60" s="483">
        <f t="shared" si="432"/>
        <v>0</v>
      </c>
      <c r="GL60" s="483">
        <f t="shared" si="432"/>
        <v>0</v>
      </c>
      <c r="GM60" s="483">
        <f t="shared" si="432"/>
        <v>0</v>
      </c>
      <c r="GN60" s="483">
        <f t="shared" si="432"/>
        <v>0</v>
      </c>
      <c r="GO60" s="483">
        <f t="shared" si="432"/>
        <v>0</v>
      </c>
      <c r="GP60" s="483">
        <f t="shared" si="432"/>
        <v>0</v>
      </c>
      <c r="GQ60" s="483">
        <f t="shared" si="432"/>
        <v>0</v>
      </c>
      <c r="GR60" s="483">
        <f t="shared" si="432"/>
        <v>0</v>
      </c>
      <c r="GS60" s="483">
        <f>SUM(GG60:GR60)</f>
        <v>0</v>
      </c>
      <c r="GT60" s="483">
        <f t="shared" ref="GT60:HE60" si="433">IF(GT35=$E$30,$E$53*$I$31,0)</f>
        <v>0</v>
      </c>
      <c r="GU60" s="483">
        <f t="shared" si="433"/>
        <v>0</v>
      </c>
      <c r="GV60" s="483">
        <f t="shared" si="433"/>
        <v>0</v>
      </c>
      <c r="GW60" s="483">
        <f t="shared" si="433"/>
        <v>0</v>
      </c>
      <c r="GX60" s="483">
        <f t="shared" si="433"/>
        <v>0</v>
      </c>
      <c r="GY60" s="483">
        <f t="shared" si="433"/>
        <v>0</v>
      </c>
      <c r="GZ60" s="483">
        <f t="shared" si="433"/>
        <v>0</v>
      </c>
      <c r="HA60" s="483">
        <f t="shared" si="433"/>
        <v>0</v>
      </c>
      <c r="HB60" s="483">
        <f t="shared" si="433"/>
        <v>0</v>
      </c>
      <c r="HC60" s="483">
        <f t="shared" si="433"/>
        <v>0</v>
      </c>
      <c r="HD60" s="483">
        <f t="shared" si="433"/>
        <v>0</v>
      </c>
      <c r="HE60" s="483">
        <f t="shared" si="433"/>
        <v>0</v>
      </c>
      <c r="HF60" s="483">
        <f>SUM(GT60:HE60)</f>
        <v>0</v>
      </c>
      <c r="HG60" s="483">
        <f t="shared" ref="HG60:HR60" si="434">IF(HG35=$E$30,$E$53*$I$31,0)</f>
        <v>0</v>
      </c>
      <c r="HH60" s="483">
        <f t="shared" si="434"/>
        <v>0</v>
      </c>
      <c r="HI60" s="483">
        <f t="shared" si="434"/>
        <v>0</v>
      </c>
      <c r="HJ60" s="483">
        <f t="shared" si="434"/>
        <v>0</v>
      </c>
      <c r="HK60" s="483">
        <f t="shared" si="434"/>
        <v>0</v>
      </c>
      <c r="HL60" s="483">
        <f t="shared" si="434"/>
        <v>0</v>
      </c>
      <c r="HM60" s="483">
        <f t="shared" si="434"/>
        <v>0</v>
      </c>
      <c r="HN60" s="483">
        <f t="shared" si="434"/>
        <v>0</v>
      </c>
      <c r="HO60" s="483">
        <f t="shared" si="434"/>
        <v>0</v>
      </c>
      <c r="HP60" s="483">
        <f t="shared" si="434"/>
        <v>0</v>
      </c>
      <c r="HQ60" s="483">
        <f t="shared" si="434"/>
        <v>0</v>
      </c>
      <c r="HR60" s="483">
        <f t="shared" si="434"/>
        <v>0</v>
      </c>
      <c r="HS60" s="483">
        <f>SUM(HG60:HR60)</f>
        <v>0</v>
      </c>
      <c r="HT60" s="483">
        <f t="shared" ref="HT60:IE60" si="435">IF(HT35=$E$30,$E$53*$I$31,0)</f>
        <v>0</v>
      </c>
      <c r="HU60" s="483">
        <f t="shared" si="435"/>
        <v>0</v>
      </c>
      <c r="HV60" s="483">
        <f t="shared" si="435"/>
        <v>0</v>
      </c>
      <c r="HW60" s="483">
        <f t="shared" si="435"/>
        <v>0</v>
      </c>
      <c r="HX60" s="483">
        <f t="shared" si="435"/>
        <v>0</v>
      </c>
      <c r="HY60" s="483">
        <f t="shared" si="435"/>
        <v>0</v>
      </c>
      <c r="HZ60" s="483">
        <f t="shared" si="435"/>
        <v>0</v>
      </c>
      <c r="IA60" s="483">
        <f t="shared" si="435"/>
        <v>0</v>
      </c>
      <c r="IB60" s="483">
        <f t="shared" si="435"/>
        <v>0</v>
      </c>
      <c r="IC60" s="483">
        <f t="shared" si="435"/>
        <v>0</v>
      </c>
      <c r="ID60" s="483">
        <f t="shared" si="435"/>
        <v>0</v>
      </c>
      <c r="IE60" s="483">
        <f t="shared" si="435"/>
        <v>0</v>
      </c>
      <c r="IF60" s="483">
        <f>SUM(HT60:IE60)</f>
        <v>0</v>
      </c>
      <c r="IG60" s="483">
        <f t="shared" ref="IG60:IR60" si="436">IF(IG35=$E$30,$E$53*$I$31,0)</f>
        <v>0</v>
      </c>
      <c r="IH60" s="483">
        <f t="shared" si="436"/>
        <v>0</v>
      </c>
      <c r="II60" s="483">
        <f t="shared" si="436"/>
        <v>0</v>
      </c>
      <c r="IJ60" s="483">
        <f t="shared" si="436"/>
        <v>0</v>
      </c>
      <c r="IK60" s="483">
        <f t="shared" si="436"/>
        <v>0</v>
      </c>
      <c r="IL60" s="483">
        <f t="shared" si="436"/>
        <v>0</v>
      </c>
      <c r="IM60" s="483">
        <f t="shared" si="436"/>
        <v>0</v>
      </c>
      <c r="IN60" s="483">
        <f t="shared" si="436"/>
        <v>0</v>
      </c>
      <c r="IO60" s="483">
        <f t="shared" si="436"/>
        <v>0</v>
      </c>
      <c r="IP60" s="483">
        <f t="shared" si="436"/>
        <v>0</v>
      </c>
      <c r="IQ60" s="483">
        <f t="shared" si="436"/>
        <v>0</v>
      </c>
      <c r="IR60" s="483">
        <f t="shared" si="436"/>
        <v>0</v>
      </c>
      <c r="IS60" s="483">
        <f>SUM(IG60:IR60)</f>
        <v>0</v>
      </c>
      <c r="IT60" s="483">
        <f t="shared" ref="IT60:JE60" si="437">IF(IT35=$E$30,$E$53*$I$31,0)</f>
        <v>0</v>
      </c>
      <c r="IU60" s="483">
        <f t="shared" si="437"/>
        <v>0</v>
      </c>
      <c r="IV60" s="483">
        <f t="shared" si="437"/>
        <v>0</v>
      </c>
      <c r="IW60" s="483">
        <f t="shared" si="437"/>
        <v>0</v>
      </c>
      <c r="IX60" s="483">
        <f t="shared" si="437"/>
        <v>0</v>
      </c>
      <c r="IY60" s="483">
        <f t="shared" si="437"/>
        <v>0</v>
      </c>
      <c r="IZ60" s="483">
        <f t="shared" si="437"/>
        <v>0</v>
      </c>
      <c r="JA60" s="483">
        <f t="shared" si="437"/>
        <v>0</v>
      </c>
      <c r="JB60" s="483">
        <f t="shared" si="437"/>
        <v>0</v>
      </c>
      <c r="JC60" s="483">
        <f t="shared" si="437"/>
        <v>0</v>
      </c>
      <c r="JD60" s="483">
        <f t="shared" si="437"/>
        <v>0</v>
      </c>
      <c r="JE60" s="483">
        <f t="shared" si="437"/>
        <v>0</v>
      </c>
      <c r="JF60" s="483">
        <f>SUM(IT60:JE60)</f>
        <v>0</v>
      </c>
      <c r="JG60" s="483">
        <f t="shared" ref="JG60:JR60" si="438">IF(JG35=$E$30,$E$53*$I$31,0)</f>
        <v>0</v>
      </c>
      <c r="JH60" s="483">
        <f t="shared" si="438"/>
        <v>0</v>
      </c>
      <c r="JI60" s="483">
        <f t="shared" si="438"/>
        <v>0</v>
      </c>
      <c r="JJ60" s="483">
        <f t="shared" si="438"/>
        <v>0</v>
      </c>
      <c r="JK60" s="483">
        <f t="shared" si="438"/>
        <v>0</v>
      </c>
      <c r="JL60" s="483">
        <f t="shared" si="438"/>
        <v>0</v>
      </c>
      <c r="JM60" s="483">
        <f t="shared" si="438"/>
        <v>0</v>
      </c>
      <c r="JN60" s="483">
        <f t="shared" si="438"/>
        <v>0</v>
      </c>
      <c r="JO60" s="483">
        <f t="shared" si="438"/>
        <v>0</v>
      </c>
      <c r="JP60" s="483">
        <f t="shared" si="438"/>
        <v>0</v>
      </c>
      <c r="JQ60" s="483">
        <f t="shared" si="438"/>
        <v>0</v>
      </c>
      <c r="JR60" s="483">
        <f t="shared" si="438"/>
        <v>0</v>
      </c>
      <c r="JS60" s="483">
        <f>SUM(JG60:JR60)</f>
        <v>0</v>
      </c>
      <c r="JT60" s="483">
        <f t="shared" ref="JT60:KE60" si="439">IF(JT35=$E$30,$E$53*$I$31,0)</f>
        <v>0</v>
      </c>
      <c r="JU60" s="483">
        <f t="shared" si="439"/>
        <v>0</v>
      </c>
      <c r="JV60" s="483">
        <f t="shared" si="439"/>
        <v>0</v>
      </c>
      <c r="JW60" s="483">
        <f t="shared" si="439"/>
        <v>0</v>
      </c>
      <c r="JX60" s="483">
        <f t="shared" si="439"/>
        <v>0</v>
      </c>
      <c r="JY60" s="483">
        <f t="shared" si="439"/>
        <v>0</v>
      </c>
      <c r="JZ60" s="483">
        <f t="shared" si="439"/>
        <v>0</v>
      </c>
      <c r="KA60" s="483">
        <f t="shared" si="439"/>
        <v>0</v>
      </c>
      <c r="KB60" s="483">
        <f t="shared" si="439"/>
        <v>0</v>
      </c>
      <c r="KC60" s="483">
        <f t="shared" si="439"/>
        <v>0</v>
      </c>
      <c r="KD60" s="483">
        <f t="shared" si="439"/>
        <v>0</v>
      </c>
      <c r="KE60" s="483">
        <f t="shared" si="439"/>
        <v>0</v>
      </c>
      <c r="KF60" s="483">
        <f>SUM(JT60:KE60)</f>
        <v>0</v>
      </c>
      <c r="KG60" s="483">
        <f t="shared" ref="KG60:KR60" si="440">IF(KG35=$E$30,$E$53*$I$31,0)</f>
        <v>0</v>
      </c>
      <c r="KH60" s="483">
        <f t="shared" si="440"/>
        <v>0</v>
      </c>
      <c r="KI60" s="483">
        <f t="shared" si="440"/>
        <v>0</v>
      </c>
      <c r="KJ60" s="483">
        <f t="shared" si="440"/>
        <v>0</v>
      </c>
      <c r="KK60" s="483">
        <f t="shared" si="440"/>
        <v>0</v>
      </c>
      <c r="KL60" s="483">
        <f t="shared" si="440"/>
        <v>0</v>
      </c>
      <c r="KM60" s="483">
        <f t="shared" si="440"/>
        <v>0</v>
      </c>
      <c r="KN60" s="483">
        <f t="shared" si="440"/>
        <v>0</v>
      </c>
      <c r="KO60" s="483">
        <f t="shared" si="440"/>
        <v>0</v>
      </c>
      <c r="KP60" s="483">
        <f t="shared" si="440"/>
        <v>0</v>
      </c>
      <c r="KQ60" s="483">
        <f t="shared" si="440"/>
        <v>0</v>
      </c>
      <c r="KR60" s="483">
        <f t="shared" si="440"/>
        <v>0</v>
      </c>
      <c r="KS60" s="483">
        <f>SUM(KG60:KR60)</f>
        <v>0</v>
      </c>
      <c r="KT60" s="483">
        <f t="shared" ref="KT60:LE60" si="441">IF(KT35=$E$30,$E$53*$I$31,0)</f>
        <v>0</v>
      </c>
      <c r="KU60" s="483">
        <f t="shared" si="441"/>
        <v>0</v>
      </c>
      <c r="KV60" s="483">
        <f t="shared" si="441"/>
        <v>0</v>
      </c>
      <c r="KW60" s="483">
        <f t="shared" si="441"/>
        <v>0</v>
      </c>
      <c r="KX60" s="483">
        <f t="shared" si="441"/>
        <v>0</v>
      </c>
      <c r="KY60" s="483">
        <f t="shared" si="441"/>
        <v>0</v>
      </c>
      <c r="KZ60" s="483">
        <f t="shared" si="441"/>
        <v>0</v>
      </c>
      <c r="LA60" s="483">
        <f t="shared" si="441"/>
        <v>0</v>
      </c>
      <c r="LB60" s="483">
        <f t="shared" si="441"/>
        <v>0</v>
      </c>
      <c r="LC60" s="483">
        <f t="shared" si="441"/>
        <v>0</v>
      </c>
      <c r="LD60" s="483">
        <f t="shared" si="441"/>
        <v>0</v>
      </c>
      <c r="LE60" s="483">
        <f t="shared" si="441"/>
        <v>0</v>
      </c>
      <c r="LF60" s="483">
        <f>SUM(KT60:LE60)</f>
        <v>0</v>
      </c>
      <c r="LG60" s="483">
        <f t="shared" ref="LG60:LR60" si="442">IF(LG35=$E$30,$E$53*$I$31,0)</f>
        <v>0</v>
      </c>
      <c r="LH60" s="483">
        <f t="shared" si="442"/>
        <v>0</v>
      </c>
      <c r="LI60" s="483">
        <f t="shared" si="442"/>
        <v>0</v>
      </c>
      <c r="LJ60" s="483">
        <f t="shared" si="442"/>
        <v>0</v>
      </c>
      <c r="LK60" s="483">
        <f t="shared" si="442"/>
        <v>0</v>
      </c>
      <c r="LL60" s="483">
        <f t="shared" si="442"/>
        <v>0</v>
      </c>
      <c r="LM60" s="483">
        <f t="shared" si="442"/>
        <v>0</v>
      </c>
      <c r="LN60" s="483">
        <f t="shared" si="442"/>
        <v>0</v>
      </c>
      <c r="LO60" s="483">
        <f t="shared" si="442"/>
        <v>0</v>
      </c>
      <c r="LP60" s="483">
        <f t="shared" si="442"/>
        <v>0</v>
      </c>
      <c r="LQ60" s="483">
        <f t="shared" si="442"/>
        <v>0</v>
      </c>
      <c r="LR60" s="483">
        <f t="shared" si="442"/>
        <v>0</v>
      </c>
      <c r="LS60" s="483">
        <f>SUM(LG60:LR60)</f>
        <v>0</v>
      </c>
      <c r="LT60" s="483">
        <f t="shared" ref="LT60:ME60" si="443">IF(LT35=$E$30,$E$53*$I$31,0)</f>
        <v>0</v>
      </c>
      <c r="LU60" s="483">
        <f t="shared" si="443"/>
        <v>0</v>
      </c>
      <c r="LV60" s="483">
        <f t="shared" si="443"/>
        <v>0</v>
      </c>
      <c r="LW60" s="483">
        <f t="shared" si="443"/>
        <v>0</v>
      </c>
      <c r="LX60" s="483">
        <f t="shared" si="443"/>
        <v>0</v>
      </c>
      <c r="LY60" s="483">
        <f t="shared" si="443"/>
        <v>0</v>
      </c>
      <c r="LZ60" s="483">
        <f t="shared" si="443"/>
        <v>0</v>
      </c>
      <c r="MA60" s="483">
        <f t="shared" si="443"/>
        <v>0</v>
      </c>
      <c r="MB60" s="483">
        <f t="shared" si="443"/>
        <v>0</v>
      </c>
      <c r="MC60" s="483">
        <f t="shared" si="443"/>
        <v>0</v>
      </c>
      <c r="MD60" s="483">
        <f t="shared" si="443"/>
        <v>0</v>
      </c>
      <c r="ME60" s="483">
        <f t="shared" si="443"/>
        <v>0</v>
      </c>
      <c r="MF60" s="483">
        <f>SUM(LT60:ME60)</f>
        <v>0</v>
      </c>
      <c r="MG60" s="483">
        <f t="shared" ref="MG60:MR60" si="444">IF(MG35=$E$30,$E$53*$I$31,0)</f>
        <v>0</v>
      </c>
      <c r="MH60" s="483">
        <f t="shared" si="444"/>
        <v>0</v>
      </c>
      <c r="MI60" s="483">
        <f t="shared" si="444"/>
        <v>0</v>
      </c>
      <c r="MJ60" s="483">
        <f t="shared" si="444"/>
        <v>0</v>
      </c>
      <c r="MK60" s="483">
        <f t="shared" si="444"/>
        <v>0</v>
      </c>
      <c r="ML60" s="483">
        <f t="shared" si="444"/>
        <v>0</v>
      </c>
      <c r="MM60" s="483">
        <f t="shared" si="444"/>
        <v>0</v>
      </c>
      <c r="MN60" s="483">
        <f t="shared" si="444"/>
        <v>0</v>
      </c>
      <c r="MO60" s="483">
        <f t="shared" si="444"/>
        <v>0</v>
      </c>
      <c r="MP60" s="483">
        <f t="shared" si="444"/>
        <v>0</v>
      </c>
      <c r="MQ60" s="483">
        <f t="shared" si="444"/>
        <v>0</v>
      </c>
      <c r="MR60" s="483">
        <f t="shared" si="444"/>
        <v>0</v>
      </c>
      <c r="MS60" s="483">
        <f>SUM(MG60:MR60)</f>
        <v>0</v>
      </c>
      <c r="MT60" s="483">
        <f t="shared" ref="MT60:NE60" si="445">IF(MT35=$E$30,$E$53*$I$31,0)</f>
        <v>0</v>
      </c>
      <c r="MU60" s="483">
        <f t="shared" si="445"/>
        <v>0</v>
      </c>
      <c r="MV60" s="483">
        <f t="shared" si="445"/>
        <v>0</v>
      </c>
      <c r="MW60" s="483">
        <f t="shared" si="445"/>
        <v>0</v>
      </c>
      <c r="MX60" s="483">
        <f t="shared" si="445"/>
        <v>0</v>
      </c>
      <c r="MY60" s="483">
        <f t="shared" si="445"/>
        <v>0</v>
      </c>
      <c r="MZ60" s="483">
        <f t="shared" si="445"/>
        <v>0</v>
      </c>
      <c r="NA60" s="483">
        <f t="shared" si="445"/>
        <v>0</v>
      </c>
      <c r="NB60" s="483">
        <f t="shared" si="445"/>
        <v>0</v>
      </c>
      <c r="NC60" s="483">
        <f t="shared" si="445"/>
        <v>0</v>
      </c>
      <c r="ND60" s="483">
        <f t="shared" si="445"/>
        <v>0</v>
      </c>
      <c r="NE60" s="483">
        <f t="shared" si="445"/>
        <v>0</v>
      </c>
      <c r="NF60" s="483">
        <f>SUM(MT60:NE60)</f>
        <v>0</v>
      </c>
      <c r="NG60" s="483">
        <f t="shared" ref="NG60:NR60" si="446">IF(NG35=$E$30,$E$53*$I$31,0)</f>
        <v>0</v>
      </c>
      <c r="NH60" s="483">
        <f t="shared" si="446"/>
        <v>0</v>
      </c>
      <c r="NI60" s="483">
        <f t="shared" si="446"/>
        <v>0</v>
      </c>
      <c r="NJ60" s="483">
        <f t="shared" si="446"/>
        <v>0</v>
      </c>
      <c r="NK60" s="483">
        <f t="shared" si="446"/>
        <v>0</v>
      </c>
      <c r="NL60" s="483">
        <f t="shared" si="446"/>
        <v>0</v>
      </c>
      <c r="NM60" s="483">
        <f t="shared" si="446"/>
        <v>0</v>
      </c>
      <c r="NN60" s="483">
        <f t="shared" si="446"/>
        <v>0</v>
      </c>
      <c r="NO60" s="483">
        <f t="shared" si="446"/>
        <v>0</v>
      </c>
      <c r="NP60" s="483">
        <f t="shared" si="446"/>
        <v>0</v>
      </c>
      <c r="NQ60" s="483">
        <f t="shared" si="446"/>
        <v>0</v>
      </c>
      <c r="NR60" s="483">
        <f t="shared" si="446"/>
        <v>0</v>
      </c>
      <c r="NS60" s="483">
        <f>SUM(NG60:NR60)</f>
        <v>0</v>
      </c>
      <c r="NT60" s="483">
        <f t="shared" ref="NT60:OE60" si="447">IF(NT35=$E$30,$E$53*$I$31,0)</f>
        <v>0</v>
      </c>
      <c r="NU60" s="483">
        <f t="shared" si="447"/>
        <v>0</v>
      </c>
      <c r="NV60" s="483">
        <f t="shared" si="447"/>
        <v>0</v>
      </c>
      <c r="NW60" s="483">
        <f t="shared" si="447"/>
        <v>0</v>
      </c>
      <c r="NX60" s="483">
        <f t="shared" si="447"/>
        <v>0</v>
      </c>
      <c r="NY60" s="483">
        <f t="shared" si="447"/>
        <v>0</v>
      </c>
      <c r="NZ60" s="483">
        <f t="shared" si="447"/>
        <v>0</v>
      </c>
      <c r="OA60" s="483">
        <f t="shared" si="447"/>
        <v>0</v>
      </c>
      <c r="OB60" s="483">
        <f t="shared" si="447"/>
        <v>0</v>
      </c>
      <c r="OC60" s="483">
        <f t="shared" si="447"/>
        <v>0</v>
      </c>
      <c r="OD60" s="483">
        <f t="shared" si="447"/>
        <v>0</v>
      </c>
      <c r="OE60" s="483">
        <f t="shared" si="447"/>
        <v>0</v>
      </c>
      <c r="OF60" s="483">
        <f>SUM(NT60:OE60)</f>
        <v>0</v>
      </c>
      <c r="OG60" s="483">
        <f t="shared" ref="OG60:OR60" si="448">IF(OG35=$E$30,$E$53*$I$31,0)</f>
        <v>0</v>
      </c>
      <c r="OH60" s="483">
        <f t="shared" si="448"/>
        <v>0</v>
      </c>
      <c r="OI60" s="483">
        <f t="shared" si="448"/>
        <v>0</v>
      </c>
      <c r="OJ60" s="483">
        <f t="shared" si="448"/>
        <v>0</v>
      </c>
      <c r="OK60" s="483">
        <f t="shared" si="448"/>
        <v>0</v>
      </c>
      <c r="OL60" s="483">
        <f t="shared" si="448"/>
        <v>0</v>
      </c>
      <c r="OM60" s="483">
        <f t="shared" si="448"/>
        <v>0</v>
      </c>
      <c r="ON60" s="483">
        <f t="shared" si="448"/>
        <v>0</v>
      </c>
      <c r="OO60" s="483">
        <f t="shared" si="448"/>
        <v>0</v>
      </c>
      <c r="OP60" s="483">
        <f t="shared" si="448"/>
        <v>0</v>
      </c>
      <c r="OQ60" s="483">
        <f t="shared" si="448"/>
        <v>0</v>
      </c>
      <c r="OR60" s="483">
        <f t="shared" si="448"/>
        <v>0</v>
      </c>
      <c r="OS60" s="483">
        <f>SUM(OG60:OR60)</f>
        <v>0</v>
      </c>
      <c r="OT60" s="483">
        <f t="shared" ref="OT60:PE60" si="449">IF(OT35=$E$30,$E$53*$I$31,0)</f>
        <v>0</v>
      </c>
      <c r="OU60" s="483">
        <f t="shared" si="449"/>
        <v>0</v>
      </c>
      <c r="OV60" s="483">
        <f t="shared" si="449"/>
        <v>0</v>
      </c>
      <c r="OW60" s="483">
        <f t="shared" si="449"/>
        <v>0</v>
      </c>
      <c r="OX60" s="483">
        <f t="shared" si="449"/>
        <v>0</v>
      </c>
      <c r="OY60" s="483">
        <f t="shared" si="449"/>
        <v>0</v>
      </c>
      <c r="OZ60" s="483">
        <f t="shared" si="449"/>
        <v>0</v>
      </c>
      <c r="PA60" s="483">
        <f t="shared" si="449"/>
        <v>0</v>
      </c>
      <c r="PB60" s="483">
        <f t="shared" si="449"/>
        <v>0</v>
      </c>
      <c r="PC60" s="483">
        <f t="shared" si="449"/>
        <v>0</v>
      </c>
      <c r="PD60" s="483">
        <f t="shared" si="449"/>
        <v>0</v>
      </c>
      <c r="PE60" s="483">
        <f t="shared" si="449"/>
        <v>0</v>
      </c>
      <c r="PF60" s="483"/>
      <c r="PG60" s="483">
        <f t="shared" ref="PG60:PR60" si="450">IF(PG35=$E$30,$E$53*$I$31,0)</f>
        <v>0</v>
      </c>
      <c r="PH60" s="483">
        <f t="shared" si="450"/>
        <v>0</v>
      </c>
      <c r="PI60" s="483">
        <f t="shared" si="450"/>
        <v>0</v>
      </c>
      <c r="PJ60" s="483">
        <f t="shared" si="450"/>
        <v>0</v>
      </c>
      <c r="PK60" s="483">
        <f t="shared" si="450"/>
        <v>0</v>
      </c>
      <c r="PL60" s="483">
        <f t="shared" si="450"/>
        <v>0</v>
      </c>
      <c r="PM60" s="483">
        <f t="shared" si="450"/>
        <v>0</v>
      </c>
      <c r="PN60" s="483">
        <f t="shared" si="450"/>
        <v>0</v>
      </c>
      <c r="PO60" s="483">
        <f t="shared" si="450"/>
        <v>0</v>
      </c>
      <c r="PP60" s="483">
        <f t="shared" si="450"/>
        <v>0</v>
      </c>
      <c r="PQ60" s="483">
        <f t="shared" si="450"/>
        <v>0</v>
      </c>
      <c r="PR60" s="483">
        <f t="shared" si="450"/>
        <v>0</v>
      </c>
      <c r="PS60" s="483"/>
      <c r="PT60" s="483">
        <f t="shared" ref="PT60:QE60" si="451">IF(PT35=$E$30,$E$53*$I$31,0)</f>
        <v>0</v>
      </c>
      <c r="PU60" s="483">
        <f t="shared" si="451"/>
        <v>0</v>
      </c>
      <c r="PV60" s="483">
        <f t="shared" si="451"/>
        <v>0</v>
      </c>
      <c r="PW60" s="483">
        <f t="shared" si="451"/>
        <v>0</v>
      </c>
      <c r="PX60" s="483">
        <f t="shared" si="451"/>
        <v>0</v>
      </c>
      <c r="PY60" s="483">
        <f t="shared" si="451"/>
        <v>0</v>
      </c>
      <c r="PZ60" s="483">
        <f t="shared" si="451"/>
        <v>0</v>
      </c>
      <c r="QA60" s="483">
        <f t="shared" si="451"/>
        <v>0</v>
      </c>
      <c r="QB60" s="483">
        <f t="shared" si="451"/>
        <v>0</v>
      </c>
      <c r="QC60" s="483">
        <f t="shared" si="451"/>
        <v>0</v>
      </c>
      <c r="QD60" s="483">
        <f t="shared" si="451"/>
        <v>0</v>
      </c>
      <c r="QE60" s="483">
        <f t="shared" si="451"/>
        <v>0</v>
      </c>
      <c r="QF60" s="483"/>
      <c r="QG60" s="483">
        <f t="shared" ref="QG60:QR60" si="452">IF(QG35=$E$30,$E$53*$I$31,0)</f>
        <v>0</v>
      </c>
      <c r="QH60" s="483">
        <f t="shared" si="452"/>
        <v>0</v>
      </c>
      <c r="QI60" s="483">
        <f t="shared" si="452"/>
        <v>0</v>
      </c>
      <c r="QJ60" s="483">
        <f t="shared" si="452"/>
        <v>0</v>
      </c>
      <c r="QK60" s="483">
        <f t="shared" si="452"/>
        <v>0</v>
      </c>
      <c r="QL60" s="483">
        <f t="shared" si="452"/>
        <v>0</v>
      </c>
      <c r="QM60" s="483">
        <f t="shared" si="452"/>
        <v>0</v>
      </c>
      <c r="QN60" s="483">
        <f t="shared" si="452"/>
        <v>0</v>
      </c>
      <c r="QO60" s="483">
        <f t="shared" si="452"/>
        <v>0</v>
      </c>
      <c r="QP60" s="483">
        <f t="shared" si="452"/>
        <v>0</v>
      </c>
      <c r="QQ60" s="483">
        <f t="shared" si="452"/>
        <v>0</v>
      </c>
      <c r="QR60" s="483">
        <f t="shared" si="452"/>
        <v>0</v>
      </c>
      <c r="QS60" s="483"/>
      <c r="QT60" s="483">
        <f t="shared" ref="QT60:RE60" si="453">IF(QT35=$E$30,$E$53*$I$31,0)</f>
        <v>0</v>
      </c>
      <c r="QU60" s="483">
        <f t="shared" si="453"/>
        <v>0</v>
      </c>
      <c r="QV60" s="483">
        <f t="shared" si="453"/>
        <v>0</v>
      </c>
      <c r="QW60" s="483">
        <f t="shared" si="453"/>
        <v>0</v>
      </c>
      <c r="QX60" s="483">
        <f t="shared" si="453"/>
        <v>0</v>
      </c>
      <c r="QY60" s="483">
        <f t="shared" si="453"/>
        <v>0</v>
      </c>
      <c r="QZ60" s="483">
        <f t="shared" si="453"/>
        <v>0</v>
      </c>
      <c r="RA60" s="483">
        <f t="shared" si="453"/>
        <v>0</v>
      </c>
      <c r="RB60" s="483">
        <f t="shared" si="453"/>
        <v>0</v>
      </c>
      <c r="RC60" s="483">
        <f t="shared" si="453"/>
        <v>0</v>
      </c>
      <c r="RD60" s="483">
        <f t="shared" si="453"/>
        <v>0</v>
      </c>
      <c r="RE60" s="483">
        <f t="shared" si="453"/>
        <v>0</v>
      </c>
      <c r="RF60" s="483"/>
    </row>
    <row r="61" spans="1:474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</row>
    <row r="62" spans="1:474" ht="12.75" customHeight="1">
      <c r="B62" s="281" t="s">
        <v>523</v>
      </c>
      <c r="C62" s="282"/>
      <c r="D62" s="282"/>
      <c r="E62" s="282"/>
      <c r="F62" s="282"/>
      <c r="G62" s="6" t="s">
        <v>147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 t="s">
        <v>124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 t="s">
        <v>125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 t="s">
        <v>126</v>
      </c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 t="s">
        <v>127</v>
      </c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 t="s">
        <v>128</v>
      </c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 t="s">
        <v>129</v>
      </c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 t="s">
        <v>130</v>
      </c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 t="s">
        <v>131</v>
      </c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 t="s">
        <v>132</v>
      </c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 t="s">
        <v>133</v>
      </c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 t="s">
        <v>148</v>
      </c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 t="s">
        <v>149</v>
      </c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 t="s">
        <v>150</v>
      </c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 t="s">
        <v>151</v>
      </c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 t="s">
        <v>152</v>
      </c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 t="s">
        <v>153</v>
      </c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 t="s">
        <v>154</v>
      </c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 t="s">
        <v>155</v>
      </c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 t="s">
        <v>156</v>
      </c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 t="s">
        <v>157</v>
      </c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 t="s">
        <v>158</v>
      </c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 t="s">
        <v>159</v>
      </c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 t="s">
        <v>160</v>
      </c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 t="s">
        <v>161</v>
      </c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 t="s">
        <v>162</v>
      </c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 t="s">
        <v>163</v>
      </c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 t="s">
        <v>164</v>
      </c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 t="s">
        <v>165</v>
      </c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 t="s">
        <v>166</v>
      </c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 t="str">
        <f>OG34</f>
        <v>Ano 30</v>
      </c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 t="str">
        <f>OT34</f>
        <v>Ano 31</v>
      </c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 t="str">
        <f>PG34</f>
        <v>Ano 32</v>
      </c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 t="str">
        <f>PT34</f>
        <v>Ano 33</v>
      </c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 t="str">
        <f>QG34</f>
        <v>Ano 34</v>
      </c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 t="str">
        <f>QT34</f>
        <v>Ano 35</v>
      </c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</row>
    <row r="63" spans="1:474" ht="12.75" customHeight="1">
      <c r="B63" s="283" t="s">
        <v>233</v>
      </c>
      <c r="C63" s="205"/>
      <c r="D63" s="206"/>
      <c r="E63" s="206"/>
      <c r="F63" s="206"/>
      <c r="G63" s="503">
        <f t="shared" ref="G63:R63" si="454">G35</f>
        <v>45292</v>
      </c>
      <c r="H63" s="503">
        <f t="shared" si="454"/>
        <v>45323</v>
      </c>
      <c r="I63" s="503">
        <f t="shared" si="454"/>
        <v>45352</v>
      </c>
      <c r="J63" s="503">
        <f t="shared" si="454"/>
        <v>45383</v>
      </c>
      <c r="K63" s="503">
        <f t="shared" si="454"/>
        <v>45413</v>
      </c>
      <c r="L63" s="503">
        <f t="shared" si="454"/>
        <v>45444</v>
      </c>
      <c r="M63" s="503">
        <f t="shared" si="454"/>
        <v>45474</v>
      </c>
      <c r="N63" s="503">
        <f t="shared" si="454"/>
        <v>45505</v>
      </c>
      <c r="O63" s="503">
        <f t="shared" si="454"/>
        <v>45536</v>
      </c>
      <c r="P63" s="503">
        <f t="shared" si="454"/>
        <v>45566</v>
      </c>
      <c r="Q63" s="503">
        <f t="shared" si="454"/>
        <v>45597</v>
      </c>
      <c r="R63" s="503">
        <f t="shared" si="454"/>
        <v>45627</v>
      </c>
      <c r="S63" s="504" t="s">
        <v>537</v>
      </c>
      <c r="T63" s="503">
        <f t="shared" ref="T63:AE63" si="455">T35</f>
        <v>45658</v>
      </c>
      <c r="U63" s="503">
        <f t="shared" si="455"/>
        <v>45689</v>
      </c>
      <c r="V63" s="503">
        <f t="shared" si="455"/>
        <v>45717</v>
      </c>
      <c r="W63" s="503">
        <f t="shared" si="455"/>
        <v>45748</v>
      </c>
      <c r="X63" s="503">
        <f t="shared" si="455"/>
        <v>45778</v>
      </c>
      <c r="Y63" s="503">
        <f t="shared" si="455"/>
        <v>45809</v>
      </c>
      <c r="Z63" s="503">
        <f t="shared" si="455"/>
        <v>45839</v>
      </c>
      <c r="AA63" s="503">
        <f t="shared" si="455"/>
        <v>45870</v>
      </c>
      <c r="AB63" s="503">
        <f t="shared" si="455"/>
        <v>45901</v>
      </c>
      <c r="AC63" s="503">
        <f t="shared" si="455"/>
        <v>45931</v>
      </c>
      <c r="AD63" s="503">
        <f t="shared" si="455"/>
        <v>45962</v>
      </c>
      <c r="AE63" s="503">
        <f t="shared" si="455"/>
        <v>45992</v>
      </c>
      <c r="AF63" s="504" t="s">
        <v>538</v>
      </c>
      <c r="AG63" s="503">
        <f t="shared" ref="AG63:AR63" si="456">AG35</f>
        <v>46023</v>
      </c>
      <c r="AH63" s="503">
        <f t="shared" si="456"/>
        <v>46054</v>
      </c>
      <c r="AI63" s="503">
        <f t="shared" si="456"/>
        <v>46082</v>
      </c>
      <c r="AJ63" s="503">
        <f t="shared" si="456"/>
        <v>46113</v>
      </c>
      <c r="AK63" s="503">
        <f t="shared" si="456"/>
        <v>46143</v>
      </c>
      <c r="AL63" s="503">
        <f t="shared" si="456"/>
        <v>46174</v>
      </c>
      <c r="AM63" s="503">
        <f t="shared" si="456"/>
        <v>46204</v>
      </c>
      <c r="AN63" s="503">
        <f t="shared" si="456"/>
        <v>46235</v>
      </c>
      <c r="AO63" s="503">
        <f t="shared" si="456"/>
        <v>46266</v>
      </c>
      <c r="AP63" s="503">
        <f t="shared" si="456"/>
        <v>46296</v>
      </c>
      <c r="AQ63" s="503">
        <f t="shared" si="456"/>
        <v>46327</v>
      </c>
      <c r="AR63" s="503">
        <f t="shared" si="456"/>
        <v>46357</v>
      </c>
      <c r="AS63" s="504">
        <v>2024</v>
      </c>
      <c r="AT63" s="503">
        <f t="shared" ref="AT63:BY63" si="457">AT35</f>
        <v>46388</v>
      </c>
      <c r="AU63" s="503">
        <f t="shared" si="457"/>
        <v>46419</v>
      </c>
      <c r="AV63" s="503">
        <f t="shared" si="457"/>
        <v>46447</v>
      </c>
      <c r="AW63" s="503">
        <f t="shared" si="457"/>
        <v>46478</v>
      </c>
      <c r="AX63" s="503">
        <f t="shared" si="457"/>
        <v>46508</v>
      </c>
      <c r="AY63" s="503">
        <f t="shared" si="457"/>
        <v>46539</v>
      </c>
      <c r="AZ63" s="503">
        <f t="shared" si="457"/>
        <v>46569</v>
      </c>
      <c r="BA63" s="503">
        <f t="shared" si="457"/>
        <v>46600</v>
      </c>
      <c r="BB63" s="503">
        <f t="shared" si="457"/>
        <v>46631</v>
      </c>
      <c r="BC63" s="503">
        <f t="shared" si="457"/>
        <v>46661</v>
      </c>
      <c r="BD63" s="503">
        <f t="shared" si="457"/>
        <v>46692</v>
      </c>
      <c r="BE63" s="503">
        <f t="shared" si="457"/>
        <v>46722</v>
      </c>
      <c r="BF63" s="482">
        <f t="shared" si="457"/>
        <v>2027</v>
      </c>
      <c r="BG63" s="503">
        <f t="shared" si="457"/>
        <v>46753</v>
      </c>
      <c r="BH63" s="503">
        <f t="shared" si="457"/>
        <v>46784</v>
      </c>
      <c r="BI63" s="503">
        <f t="shared" si="457"/>
        <v>46813</v>
      </c>
      <c r="BJ63" s="503">
        <f t="shared" si="457"/>
        <v>46844</v>
      </c>
      <c r="BK63" s="503">
        <f t="shared" si="457"/>
        <v>46874</v>
      </c>
      <c r="BL63" s="503">
        <f t="shared" si="457"/>
        <v>46905</v>
      </c>
      <c r="BM63" s="503">
        <f t="shared" si="457"/>
        <v>46935</v>
      </c>
      <c r="BN63" s="503">
        <f t="shared" si="457"/>
        <v>46966</v>
      </c>
      <c r="BO63" s="503">
        <f t="shared" si="457"/>
        <v>46997</v>
      </c>
      <c r="BP63" s="503">
        <f t="shared" si="457"/>
        <v>47027</v>
      </c>
      <c r="BQ63" s="503">
        <f t="shared" si="457"/>
        <v>47058</v>
      </c>
      <c r="BR63" s="503">
        <f t="shared" si="457"/>
        <v>47088</v>
      </c>
      <c r="BS63" s="503">
        <f t="shared" si="457"/>
        <v>2028</v>
      </c>
      <c r="BT63" s="503">
        <f t="shared" si="457"/>
        <v>47119</v>
      </c>
      <c r="BU63" s="503">
        <f t="shared" si="457"/>
        <v>47150</v>
      </c>
      <c r="BV63" s="503">
        <f t="shared" si="457"/>
        <v>47178</v>
      </c>
      <c r="BW63" s="503">
        <f t="shared" si="457"/>
        <v>47209</v>
      </c>
      <c r="BX63" s="503">
        <f t="shared" si="457"/>
        <v>47239</v>
      </c>
      <c r="BY63" s="503">
        <f t="shared" si="457"/>
        <v>47270</v>
      </c>
      <c r="BZ63" s="503">
        <f t="shared" ref="BZ63:DE63" si="458">BZ35</f>
        <v>47300</v>
      </c>
      <c r="CA63" s="503">
        <f t="shared" si="458"/>
        <v>47331</v>
      </c>
      <c r="CB63" s="503">
        <f t="shared" si="458"/>
        <v>47362</v>
      </c>
      <c r="CC63" s="503">
        <f t="shared" si="458"/>
        <v>47392</v>
      </c>
      <c r="CD63" s="503">
        <f t="shared" si="458"/>
        <v>47423</v>
      </c>
      <c r="CE63" s="503">
        <f t="shared" si="458"/>
        <v>47453</v>
      </c>
      <c r="CF63" s="503">
        <f t="shared" si="458"/>
        <v>2029</v>
      </c>
      <c r="CG63" s="503">
        <f t="shared" si="458"/>
        <v>47484</v>
      </c>
      <c r="CH63" s="503">
        <f t="shared" si="458"/>
        <v>47515</v>
      </c>
      <c r="CI63" s="503">
        <f t="shared" si="458"/>
        <v>47543</v>
      </c>
      <c r="CJ63" s="503">
        <f t="shared" si="458"/>
        <v>47574</v>
      </c>
      <c r="CK63" s="503">
        <f t="shared" si="458"/>
        <v>47604</v>
      </c>
      <c r="CL63" s="503">
        <f t="shared" si="458"/>
        <v>47635</v>
      </c>
      <c r="CM63" s="503">
        <f t="shared" si="458"/>
        <v>47665</v>
      </c>
      <c r="CN63" s="503">
        <f t="shared" si="458"/>
        <v>47696</v>
      </c>
      <c r="CO63" s="503">
        <f t="shared" si="458"/>
        <v>47727</v>
      </c>
      <c r="CP63" s="503">
        <f t="shared" si="458"/>
        <v>47757</v>
      </c>
      <c r="CQ63" s="503">
        <f t="shared" si="458"/>
        <v>47788</v>
      </c>
      <c r="CR63" s="503">
        <f t="shared" si="458"/>
        <v>47818</v>
      </c>
      <c r="CS63" s="503">
        <f t="shared" si="458"/>
        <v>2030</v>
      </c>
      <c r="CT63" s="503">
        <f t="shared" si="458"/>
        <v>47849</v>
      </c>
      <c r="CU63" s="503">
        <f t="shared" si="458"/>
        <v>47880</v>
      </c>
      <c r="CV63" s="503">
        <f t="shared" si="458"/>
        <v>47908</v>
      </c>
      <c r="CW63" s="503">
        <f t="shared" si="458"/>
        <v>47939</v>
      </c>
      <c r="CX63" s="503">
        <f t="shared" si="458"/>
        <v>47969</v>
      </c>
      <c r="CY63" s="503">
        <f t="shared" si="458"/>
        <v>48000</v>
      </c>
      <c r="CZ63" s="503">
        <f t="shared" si="458"/>
        <v>48030</v>
      </c>
      <c r="DA63" s="503">
        <f t="shared" si="458"/>
        <v>48061</v>
      </c>
      <c r="DB63" s="503">
        <f t="shared" si="458"/>
        <v>48092</v>
      </c>
      <c r="DC63" s="503">
        <f t="shared" si="458"/>
        <v>48122</v>
      </c>
      <c r="DD63" s="503">
        <f t="shared" si="458"/>
        <v>48153</v>
      </c>
      <c r="DE63" s="503">
        <f t="shared" si="458"/>
        <v>48183</v>
      </c>
      <c r="DF63" s="503">
        <f t="shared" ref="DF63:EK63" si="459">DF35</f>
        <v>2031</v>
      </c>
      <c r="DG63" s="503">
        <f t="shared" si="459"/>
        <v>48214</v>
      </c>
      <c r="DH63" s="503">
        <f t="shared" si="459"/>
        <v>48245</v>
      </c>
      <c r="DI63" s="503">
        <f t="shared" si="459"/>
        <v>48274</v>
      </c>
      <c r="DJ63" s="503">
        <f t="shared" si="459"/>
        <v>48305</v>
      </c>
      <c r="DK63" s="503">
        <f t="shared" si="459"/>
        <v>48335</v>
      </c>
      <c r="DL63" s="503">
        <f t="shared" si="459"/>
        <v>48366</v>
      </c>
      <c r="DM63" s="503">
        <f t="shared" si="459"/>
        <v>48396</v>
      </c>
      <c r="DN63" s="503">
        <f t="shared" si="459"/>
        <v>48427</v>
      </c>
      <c r="DO63" s="503">
        <f t="shared" si="459"/>
        <v>48458</v>
      </c>
      <c r="DP63" s="503">
        <f t="shared" si="459"/>
        <v>48488</v>
      </c>
      <c r="DQ63" s="503">
        <f t="shared" si="459"/>
        <v>48519</v>
      </c>
      <c r="DR63" s="503">
        <f t="shared" si="459"/>
        <v>48549</v>
      </c>
      <c r="DS63" s="503">
        <f t="shared" si="459"/>
        <v>2032</v>
      </c>
      <c r="DT63" s="503">
        <f t="shared" si="459"/>
        <v>48580</v>
      </c>
      <c r="DU63" s="503">
        <f t="shared" si="459"/>
        <v>48611</v>
      </c>
      <c r="DV63" s="503">
        <f t="shared" si="459"/>
        <v>48639</v>
      </c>
      <c r="DW63" s="503">
        <f t="shared" si="459"/>
        <v>48670</v>
      </c>
      <c r="DX63" s="503">
        <f t="shared" si="459"/>
        <v>48700</v>
      </c>
      <c r="DY63" s="503">
        <f t="shared" si="459"/>
        <v>48731</v>
      </c>
      <c r="DZ63" s="503">
        <f t="shared" si="459"/>
        <v>48761</v>
      </c>
      <c r="EA63" s="503">
        <f t="shared" si="459"/>
        <v>48792</v>
      </c>
      <c r="EB63" s="503">
        <f t="shared" si="459"/>
        <v>48823</v>
      </c>
      <c r="EC63" s="503">
        <f t="shared" si="459"/>
        <v>48853</v>
      </c>
      <c r="ED63" s="503">
        <f t="shared" si="459"/>
        <v>48884</v>
      </c>
      <c r="EE63" s="503">
        <f t="shared" si="459"/>
        <v>48914</v>
      </c>
      <c r="EF63" s="503">
        <f t="shared" si="459"/>
        <v>2033</v>
      </c>
      <c r="EG63" s="503">
        <f t="shared" si="459"/>
        <v>48945</v>
      </c>
      <c r="EH63" s="503">
        <f t="shared" si="459"/>
        <v>48976</v>
      </c>
      <c r="EI63" s="503">
        <f t="shared" si="459"/>
        <v>49004</v>
      </c>
      <c r="EJ63" s="503">
        <f t="shared" si="459"/>
        <v>49035</v>
      </c>
      <c r="EK63" s="503">
        <f t="shared" si="459"/>
        <v>49065</v>
      </c>
      <c r="EL63" s="503">
        <f t="shared" ref="EL63:FQ63" si="460">EL35</f>
        <v>49096</v>
      </c>
      <c r="EM63" s="503">
        <f t="shared" si="460"/>
        <v>49126</v>
      </c>
      <c r="EN63" s="503">
        <f t="shared" si="460"/>
        <v>49157</v>
      </c>
      <c r="EO63" s="503">
        <f t="shared" si="460"/>
        <v>49188</v>
      </c>
      <c r="EP63" s="503">
        <f t="shared" si="460"/>
        <v>49218</v>
      </c>
      <c r="EQ63" s="503">
        <f t="shared" si="460"/>
        <v>49249</v>
      </c>
      <c r="ER63" s="503">
        <f t="shared" si="460"/>
        <v>49279</v>
      </c>
      <c r="ES63" s="503">
        <f t="shared" si="460"/>
        <v>2034</v>
      </c>
      <c r="ET63" s="503">
        <f t="shared" si="460"/>
        <v>49310</v>
      </c>
      <c r="EU63" s="503">
        <f t="shared" si="460"/>
        <v>49341</v>
      </c>
      <c r="EV63" s="503">
        <f t="shared" si="460"/>
        <v>49369</v>
      </c>
      <c r="EW63" s="503">
        <f t="shared" si="460"/>
        <v>49400</v>
      </c>
      <c r="EX63" s="503">
        <f t="shared" si="460"/>
        <v>49430</v>
      </c>
      <c r="EY63" s="503">
        <f t="shared" si="460"/>
        <v>49461</v>
      </c>
      <c r="EZ63" s="503">
        <f t="shared" si="460"/>
        <v>49491</v>
      </c>
      <c r="FA63" s="503">
        <f t="shared" si="460"/>
        <v>49522</v>
      </c>
      <c r="FB63" s="503">
        <f t="shared" si="460"/>
        <v>49553</v>
      </c>
      <c r="FC63" s="503">
        <f t="shared" si="460"/>
        <v>49583</v>
      </c>
      <c r="FD63" s="503">
        <f t="shared" si="460"/>
        <v>49614</v>
      </c>
      <c r="FE63" s="503">
        <f t="shared" si="460"/>
        <v>49644</v>
      </c>
      <c r="FF63" s="503">
        <f t="shared" si="460"/>
        <v>2035</v>
      </c>
      <c r="FG63" s="503">
        <f t="shared" si="460"/>
        <v>49675</v>
      </c>
      <c r="FH63" s="503">
        <f t="shared" si="460"/>
        <v>49706</v>
      </c>
      <c r="FI63" s="503">
        <f t="shared" si="460"/>
        <v>49735</v>
      </c>
      <c r="FJ63" s="503">
        <f t="shared" si="460"/>
        <v>49766</v>
      </c>
      <c r="FK63" s="503">
        <f t="shared" si="460"/>
        <v>49796</v>
      </c>
      <c r="FL63" s="503">
        <f t="shared" si="460"/>
        <v>49827</v>
      </c>
      <c r="FM63" s="503">
        <f t="shared" si="460"/>
        <v>49857</v>
      </c>
      <c r="FN63" s="503">
        <f t="shared" si="460"/>
        <v>49888</v>
      </c>
      <c r="FO63" s="503">
        <f t="shared" si="460"/>
        <v>49919</v>
      </c>
      <c r="FP63" s="503">
        <f t="shared" si="460"/>
        <v>49949</v>
      </c>
      <c r="FQ63" s="503">
        <f t="shared" si="460"/>
        <v>49980</v>
      </c>
      <c r="FR63" s="503">
        <f t="shared" ref="FR63:GE63" si="461">FR35</f>
        <v>50010</v>
      </c>
      <c r="FS63" s="503">
        <f t="shared" si="461"/>
        <v>2036</v>
      </c>
      <c r="FT63" s="503">
        <f t="shared" si="461"/>
        <v>50041</v>
      </c>
      <c r="FU63" s="503">
        <f t="shared" si="461"/>
        <v>50072</v>
      </c>
      <c r="FV63" s="503">
        <f t="shared" si="461"/>
        <v>50100</v>
      </c>
      <c r="FW63" s="503">
        <f t="shared" si="461"/>
        <v>50131</v>
      </c>
      <c r="FX63" s="503">
        <f t="shared" si="461"/>
        <v>50161</v>
      </c>
      <c r="FY63" s="503">
        <f t="shared" si="461"/>
        <v>50192</v>
      </c>
      <c r="FZ63" s="503">
        <f t="shared" si="461"/>
        <v>50222</v>
      </c>
      <c r="GA63" s="503">
        <f t="shared" si="461"/>
        <v>50253</v>
      </c>
      <c r="GB63" s="503">
        <f t="shared" si="461"/>
        <v>50284</v>
      </c>
      <c r="GC63" s="503">
        <f t="shared" si="461"/>
        <v>50314</v>
      </c>
      <c r="GD63" s="503">
        <f t="shared" si="461"/>
        <v>50345</v>
      </c>
      <c r="GE63" s="503">
        <f t="shared" si="461"/>
        <v>50375</v>
      </c>
      <c r="GF63" s="503"/>
      <c r="GG63" s="503">
        <f t="shared" ref="GG63:GR63" si="462">GG35</f>
        <v>50406</v>
      </c>
      <c r="GH63" s="503">
        <f t="shared" si="462"/>
        <v>50437</v>
      </c>
      <c r="GI63" s="503">
        <f t="shared" si="462"/>
        <v>50465</v>
      </c>
      <c r="GJ63" s="503">
        <f t="shared" si="462"/>
        <v>50496</v>
      </c>
      <c r="GK63" s="503">
        <f t="shared" si="462"/>
        <v>50526</v>
      </c>
      <c r="GL63" s="503">
        <f t="shared" si="462"/>
        <v>50557</v>
      </c>
      <c r="GM63" s="503">
        <f t="shared" si="462"/>
        <v>50587</v>
      </c>
      <c r="GN63" s="503">
        <f t="shared" si="462"/>
        <v>50618</v>
      </c>
      <c r="GO63" s="503">
        <f t="shared" si="462"/>
        <v>50649</v>
      </c>
      <c r="GP63" s="503">
        <f t="shared" si="462"/>
        <v>50679</v>
      </c>
      <c r="GQ63" s="503">
        <f t="shared" si="462"/>
        <v>50710</v>
      </c>
      <c r="GR63" s="503">
        <f t="shared" si="462"/>
        <v>50740</v>
      </c>
      <c r="GS63" s="503"/>
      <c r="GT63" s="503">
        <f t="shared" ref="GT63:HE63" si="463">GT35</f>
        <v>50771</v>
      </c>
      <c r="GU63" s="503">
        <f t="shared" si="463"/>
        <v>50802</v>
      </c>
      <c r="GV63" s="503">
        <f t="shared" si="463"/>
        <v>50830</v>
      </c>
      <c r="GW63" s="503">
        <f t="shared" si="463"/>
        <v>50861</v>
      </c>
      <c r="GX63" s="503">
        <f t="shared" si="463"/>
        <v>50891</v>
      </c>
      <c r="GY63" s="503">
        <f t="shared" si="463"/>
        <v>50922</v>
      </c>
      <c r="GZ63" s="503">
        <f t="shared" si="463"/>
        <v>50952</v>
      </c>
      <c r="HA63" s="503">
        <f t="shared" si="463"/>
        <v>50983</v>
      </c>
      <c r="HB63" s="503">
        <f t="shared" si="463"/>
        <v>51014</v>
      </c>
      <c r="HC63" s="503">
        <f t="shared" si="463"/>
        <v>51044</v>
      </c>
      <c r="HD63" s="503">
        <f t="shared" si="463"/>
        <v>51075</v>
      </c>
      <c r="HE63" s="503">
        <f t="shared" si="463"/>
        <v>51105</v>
      </c>
      <c r="HF63" s="503"/>
      <c r="HG63" s="503">
        <f t="shared" ref="HG63:HR63" si="464">HG35</f>
        <v>51136</v>
      </c>
      <c r="HH63" s="503">
        <f t="shared" si="464"/>
        <v>51167</v>
      </c>
      <c r="HI63" s="503">
        <f t="shared" si="464"/>
        <v>51196</v>
      </c>
      <c r="HJ63" s="503">
        <f t="shared" si="464"/>
        <v>51227</v>
      </c>
      <c r="HK63" s="503">
        <f t="shared" si="464"/>
        <v>51257</v>
      </c>
      <c r="HL63" s="503">
        <f t="shared" si="464"/>
        <v>51288</v>
      </c>
      <c r="HM63" s="503">
        <f t="shared" si="464"/>
        <v>51318</v>
      </c>
      <c r="HN63" s="503">
        <f t="shared" si="464"/>
        <v>51349</v>
      </c>
      <c r="HO63" s="503">
        <f t="shared" si="464"/>
        <v>51380</v>
      </c>
      <c r="HP63" s="503">
        <f t="shared" si="464"/>
        <v>51410</v>
      </c>
      <c r="HQ63" s="503">
        <f t="shared" si="464"/>
        <v>51441</v>
      </c>
      <c r="HR63" s="503">
        <f t="shared" si="464"/>
        <v>51471</v>
      </c>
      <c r="HS63" s="503"/>
      <c r="HT63" s="503">
        <f t="shared" ref="HT63:IE63" si="465">HT35</f>
        <v>51502</v>
      </c>
      <c r="HU63" s="503">
        <f t="shared" si="465"/>
        <v>51533</v>
      </c>
      <c r="HV63" s="503">
        <f t="shared" si="465"/>
        <v>51561</v>
      </c>
      <c r="HW63" s="503">
        <f t="shared" si="465"/>
        <v>51592</v>
      </c>
      <c r="HX63" s="503">
        <f t="shared" si="465"/>
        <v>51622</v>
      </c>
      <c r="HY63" s="503">
        <f t="shared" si="465"/>
        <v>51653</v>
      </c>
      <c r="HZ63" s="503">
        <f t="shared" si="465"/>
        <v>51683</v>
      </c>
      <c r="IA63" s="503">
        <f t="shared" si="465"/>
        <v>51714</v>
      </c>
      <c r="IB63" s="503">
        <f t="shared" si="465"/>
        <v>51745</v>
      </c>
      <c r="IC63" s="503">
        <f t="shared" si="465"/>
        <v>51775</v>
      </c>
      <c r="ID63" s="503">
        <f t="shared" si="465"/>
        <v>51806</v>
      </c>
      <c r="IE63" s="503">
        <f t="shared" si="465"/>
        <v>51836</v>
      </c>
      <c r="IF63" s="503"/>
      <c r="IG63" s="503">
        <f t="shared" ref="IG63:IR63" si="466">IG35</f>
        <v>51867</v>
      </c>
      <c r="IH63" s="503">
        <f t="shared" si="466"/>
        <v>51898</v>
      </c>
      <c r="II63" s="503">
        <f t="shared" si="466"/>
        <v>51926</v>
      </c>
      <c r="IJ63" s="503">
        <f t="shared" si="466"/>
        <v>51957</v>
      </c>
      <c r="IK63" s="503">
        <f t="shared" si="466"/>
        <v>51987</v>
      </c>
      <c r="IL63" s="503">
        <f t="shared" si="466"/>
        <v>52018</v>
      </c>
      <c r="IM63" s="503">
        <f t="shared" si="466"/>
        <v>52048</v>
      </c>
      <c r="IN63" s="503">
        <f t="shared" si="466"/>
        <v>52079</v>
      </c>
      <c r="IO63" s="503">
        <f t="shared" si="466"/>
        <v>52110</v>
      </c>
      <c r="IP63" s="503">
        <f t="shared" si="466"/>
        <v>52140</v>
      </c>
      <c r="IQ63" s="503">
        <f t="shared" si="466"/>
        <v>52171</v>
      </c>
      <c r="IR63" s="503">
        <f t="shared" si="466"/>
        <v>52201</v>
      </c>
      <c r="IS63" s="503"/>
      <c r="IT63" s="503">
        <f t="shared" ref="IT63:JE63" si="467">IT35</f>
        <v>52232</v>
      </c>
      <c r="IU63" s="503">
        <f t="shared" si="467"/>
        <v>52263</v>
      </c>
      <c r="IV63" s="503">
        <f t="shared" si="467"/>
        <v>52291</v>
      </c>
      <c r="IW63" s="503">
        <f t="shared" si="467"/>
        <v>52322</v>
      </c>
      <c r="IX63" s="503">
        <f t="shared" si="467"/>
        <v>52352</v>
      </c>
      <c r="IY63" s="503">
        <f t="shared" si="467"/>
        <v>52383</v>
      </c>
      <c r="IZ63" s="503">
        <f t="shared" si="467"/>
        <v>52413</v>
      </c>
      <c r="JA63" s="503">
        <f t="shared" si="467"/>
        <v>52444</v>
      </c>
      <c r="JB63" s="503">
        <f t="shared" si="467"/>
        <v>52475</v>
      </c>
      <c r="JC63" s="503">
        <f t="shared" si="467"/>
        <v>52505</v>
      </c>
      <c r="JD63" s="503">
        <f t="shared" si="467"/>
        <v>52536</v>
      </c>
      <c r="JE63" s="503">
        <f t="shared" si="467"/>
        <v>52566</v>
      </c>
      <c r="JF63" s="503"/>
      <c r="JG63" s="503">
        <f t="shared" ref="JG63:JR63" si="468">JG35</f>
        <v>52597</v>
      </c>
      <c r="JH63" s="503">
        <f t="shared" si="468"/>
        <v>52628</v>
      </c>
      <c r="JI63" s="503">
        <f t="shared" si="468"/>
        <v>52657</v>
      </c>
      <c r="JJ63" s="503">
        <f t="shared" si="468"/>
        <v>52688</v>
      </c>
      <c r="JK63" s="503">
        <f t="shared" si="468"/>
        <v>52718</v>
      </c>
      <c r="JL63" s="503">
        <f t="shared" si="468"/>
        <v>52749</v>
      </c>
      <c r="JM63" s="503">
        <f t="shared" si="468"/>
        <v>52779</v>
      </c>
      <c r="JN63" s="503">
        <f t="shared" si="468"/>
        <v>52810</v>
      </c>
      <c r="JO63" s="503">
        <f t="shared" si="468"/>
        <v>52841</v>
      </c>
      <c r="JP63" s="503">
        <f t="shared" si="468"/>
        <v>52871</v>
      </c>
      <c r="JQ63" s="503">
        <f t="shared" si="468"/>
        <v>52902</v>
      </c>
      <c r="JR63" s="503">
        <f t="shared" si="468"/>
        <v>52932</v>
      </c>
      <c r="JS63" s="503"/>
      <c r="JT63" s="503">
        <f t="shared" ref="JT63:KE63" si="469">JT35</f>
        <v>52963</v>
      </c>
      <c r="JU63" s="503">
        <f t="shared" si="469"/>
        <v>52994</v>
      </c>
      <c r="JV63" s="503">
        <f t="shared" si="469"/>
        <v>53022</v>
      </c>
      <c r="JW63" s="503">
        <f t="shared" si="469"/>
        <v>53053</v>
      </c>
      <c r="JX63" s="503">
        <f t="shared" si="469"/>
        <v>53083</v>
      </c>
      <c r="JY63" s="503">
        <f t="shared" si="469"/>
        <v>53114</v>
      </c>
      <c r="JZ63" s="503">
        <f t="shared" si="469"/>
        <v>53144</v>
      </c>
      <c r="KA63" s="503">
        <f t="shared" si="469"/>
        <v>53175</v>
      </c>
      <c r="KB63" s="503">
        <f t="shared" si="469"/>
        <v>53206</v>
      </c>
      <c r="KC63" s="503">
        <f t="shared" si="469"/>
        <v>53236</v>
      </c>
      <c r="KD63" s="503">
        <f t="shared" si="469"/>
        <v>53267</v>
      </c>
      <c r="KE63" s="503">
        <f t="shared" si="469"/>
        <v>53297</v>
      </c>
      <c r="KF63" s="503"/>
      <c r="KG63" s="503">
        <f t="shared" ref="KG63:KR63" si="470">KG35</f>
        <v>53328</v>
      </c>
      <c r="KH63" s="503">
        <f t="shared" si="470"/>
        <v>53359</v>
      </c>
      <c r="KI63" s="503">
        <f t="shared" si="470"/>
        <v>53387</v>
      </c>
      <c r="KJ63" s="503">
        <f t="shared" si="470"/>
        <v>53418</v>
      </c>
      <c r="KK63" s="503">
        <f t="shared" si="470"/>
        <v>53448</v>
      </c>
      <c r="KL63" s="503">
        <f t="shared" si="470"/>
        <v>53479</v>
      </c>
      <c r="KM63" s="503">
        <f t="shared" si="470"/>
        <v>53509</v>
      </c>
      <c r="KN63" s="503">
        <f t="shared" si="470"/>
        <v>53540</v>
      </c>
      <c r="KO63" s="503">
        <f t="shared" si="470"/>
        <v>53571</v>
      </c>
      <c r="KP63" s="503">
        <f t="shared" si="470"/>
        <v>53601</v>
      </c>
      <c r="KQ63" s="503">
        <f t="shared" si="470"/>
        <v>53632</v>
      </c>
      <c r="KR63" s="503">
        <f t="shared" si="470"/>
        <v>53662</v>
      </c>
      <c r="KS63" s="503"/>
      <c r="KT63" s="503">
        <f t="shared" ref="KT63:LE63" si="471">KT35</f>
        <v>53693</v>
      </c>
      <c r="KU63" s="503">
        <f t="shared" si="471"/>
        <v>53724</v>
      </c>
      <c r="KV63" s="503">
        <f t="shared" si="471"/>
        <v>53752</v>
      </c>
      <c r="KW63" s="503">
        <f t="shared" si="471"/>
        <v>53783</v>
      </c>
      <c r="KX63" s="503">
        <f t="shared" si="471"/>
        <v>53813</v>
      </c>
      <c r="KY63" s="503">
        <f t="shared" si="471"/>
        <v>53844</v>
      </c>
      <c r="KZ63" s="503">
        <f t="shared" si="471"/>
        <v>53874</v>
      </c>
      <c r="LA63" s="503">
        <f t="shared" si="471"/>
        <v>53905</v>
      </c>
      <c r="LB63" s="503">
        <f t="shared" si="471"/>
        <v>53936</v>
      </c>
      <c r="LC63" s="503">
        <f t="shared" si="471"/>
        <v>53966</v>
      </c>
      <c r="LD63" s="503">
        <f t="shared" si="471"/>
        <v>53997</v>
      </c>
      <c r="LE63" s="503">
        <f t="shared" si="471"/>
        <v>54027</v>
      </c>
      <c r="LF63" s="503"/>
      <c r="LG63" s="503">
        <f t="shared" ref="LG63:LR63" si="472">LG35</f>
        <v>54058</v>
      </c>
      <c r="LH63" s="503">
        <f t="shared" si="472"/>
        <v>54089</v>
      </c>
      <c r="LI63" s="503">
        <f t="shared" si="472"/>
        <v>54118</v>
      </c>
      <c r="LJ63" s="503">
        <f t="shared" si="472"/>
        <v>54149</v>
      </c>
      <c r="LK63" s="503">
        <f t="shared" si="472"/>
        <v>54179</v>
      </c>
      <c r="LL63" s="503">
        <f t="shared" si="472"/>
        <v>54210</v>
      </c>
      <c r="LM63" s="503">
        <f t="shared" si="472"/>
        <v>54240</v>
      </c>
      <c r="LN63" s="503">
        <f t="shared" si="472"/>
        <v>54271</v>
      </c>
      <c r="LO63" s="503">
        <f t="shared" si="472"/>
        <v>54302</v>
      </c>
      <c r="LP63" s="503">
        <f t="shared" si="472"/>
        <v>54332</v>
      </c>
      <c r="LQ63" s="503">
        <f t="shared" si="472"/>
        <v>54363</v>
      </c>
      <c r="LR63" s="503">
        <f t="shared" si="472"/>
        <v>54393</v>
      </c>
      <c r="LS63" s="503"/>
      <c r="LT63" s="503">
        <f t="shared" ref="LT63:ME63" si="473">LT35</f>
        <v>54424</v>
      </c>
      <c r="LU63" s="503">
        <f t="shared" si="473"/>
        <v>54455</v>
      </c>
      <c r="LV63" s="503">
        <f t="shared" si="473"/>
        <v>54483</v>
      </c>
      <c r="LW63" s="503">
        <f t="shared" si="473"/>
        <v>54514</v>
      </c>
      <c r="LX63" s="503">
        <f t="shared" si="473"/>
        <v>54544</v>
      </c>
      <c r="LY63" s="503">
        <f t="shared" si="473"/>
        <v>54575</v>
      </c>
      <c r="LZ63" s="503">
        <f t="shared" si="473"/>
        <v>54605</v>
      </c>
      <c r="MA63" s="503">
        <f t="shared" si="473"/>
        <v>54636</v>
      </c>
      <c r="MB63" s="503">
        <f t="shared" si="473"/>
        <v>54667</v>
      </c>
      <c r="MC63" s="503">
        <f t="shared" si="473"/>
        <v>54697</v>
      </c>
      <c r="MD63" s="503">
        <f t="shared" si="473"/>
        <v>54728</v>
      </c>
      <c r="ME63" s="503">
        <f t="shared" si="473"/>
        <v>54758</v>
      </c>
      <c r="MF63" s="503"/>
      <c r="MG63" s="503">
        <f t="shared" ref="MG63:MR63" si="474">MG35</f>
        <v>54789</v>
      </c>
      <c r="MH63" s="503">
        <f t="shared" si="474"/>
        <v>54820</v>
      </c>
      <c r="MI63" s="503">
        <f t="shared" si="474"/>
        <v>54848</v>
      </c>
      <c r="MJ63" s="503">
        <f t="shared" si="474"/>
        <v>54879</v>
      </c>
      <c r="MK63" s="503">
        <f t="shared" si="474"/>
        <v>54909</v>
      </c>
      <c r="ML63" s="503">
        <f t="shared" si="474"/>
        <v>54940</v>
      </c>
      <c r="MM63" s="503">
        <f t="shared" si="474"/>
        <v>54970</v>
      </c>
      <c r="MN63" s="503">
        <f t="shared" si="474"/>
        <v>55001</v>
      </c>
      <c r="MO63" s="503">
        <f t="shared" si="474"/>
        <v>55032</v>
      </c>
      <c r="MP63" s="503">
        <f t="shared" si="474"/>
        <v>55062</v>
      </c>
      <c r="MQ63" s="503">
        <f t="shared" si="474"/>
        <v>55093</v>
      </c>
      <c r="MR63" s="503">
        <f t="shared" si="474"/>
        <v>55123</v>
      </c>
      <c r="MS63" s="503"/>
      <c r="MT63" s="503">
        <f t="shared" ref="MT63:NE63" si="475">MT35</f>
        <v>55154</v>
      </c>
      <c r="MU63" s="503">
        <f t="shared" si="475"/>
        <v>55185</v>
      </c>
      <c r="MV63" s="503">
        <f t="shared" si="475"/>
        <v>55213</v>
      </c>
      <c r="MW63" s="503">
        <f t="shared" si="475"/>
        <v>55244</v>
      </c>
      <c r="MX63" s="503">
        <f t="shared" si="475"/>
        <v>55274</v>
      </c>
      <c r="MY63" s="503">
        <f t="shared" si="475"/>
        <v>55305</v>
      </c>
      <c r="MZ63" s="503">
        <f t="shared" si="475"/>
        <v>55335</v>
      </c>
      <c r="NA63" s="503">
        <f t="shared" si="475"/>
        <v>55366</v>
      </c>
      <c r="NB63" s="503">
        <f t="shared" si="475"/>
        <v>55397</v>
      </c>
      <c r="NC63" s="503">
        <f t="shared" si="475"/>
        <v>55427</v>
      </c>
      <c r="ND63" s="503">
        <f t="shared" si="475"/>
        <v>55458</v>
      </c>
      <c r="NE63" s="503">
        <f t="shared" si="475"/>
        <v>55488</v>
      </c>
      <c r="NF63" s="503"/>
      <c r="NG63" s="503">
        <f t="shared" ref="NG63:NR63" si="476">NG35</f>
        <v>55519</v>
      </c>
      <c r="NH63" s="503">
        <f t="shared" si="476"/>
        <v>55550</v>
      </c>
      <c r="NI63" s="503">
        <f t="shared" si="476"/>
        <v>55579</v>
      </c>
      <c r="NJ63" s="503">
        <f t="shared" si="476"/>
        <v>55610</v>
      </c>
      <c r="NK63" s="503">
        <f t="shared" si="476"/>
        <v>55640</v>
      </c>
      <c r="NL63" s="503">
        <f t="shared" si="476"/>
        <v>55671</v>
      </c>
      <c r="NM63" s="503">
        <f t="shared" si="476"/>
        <v>55701</v>
      </c>
      <c r="NN63" s="503">
        <f t="shared" si="476"/>
        <v>55732</v>
      </c>
      <c r="NO63" s="503">
        <f t="shared" si="476"/>
        <v>55763</v>
      </c>
      <c r="NP63" s="503">
        <f t="shared" si="476"/>
        <v>55793</v>
      </c>
      <c r="NQ63" s="503">
        <f t="shared" si="476"/>
        <v>55824</v>
      </c>
      <c r="NR63" s="503">
        <f t="shared" si="476"/>
        <v>55854</v>
      </c>
      <c r="NS63" s="503"/>
      <c r="NT63" s="503">
        <f t="shared" ref="NT63:OE63" si="477">NT35</f>
        <v>55885</v>
      </c>
      <c r="NU63" s="503">
        <f t="shared" si="477"/>
        <v>55916</v>
      </c>
      <c r="NV63" s="503">
        <f t="shared" si="477"/>
        <v>55944</v>
      </c>
      <c r="NW63" s="503">
        <f t="shared" si="477"/>
        <v>55975</v>
      </c>
      <c r="NX63" s="503">
        <f t="shared" si="477"/>
        <v>56005</v>
      </c>
      <c r="NY63" s="503">
        <f t="shared" si="477"/>
        <v>56036</v>
      </c>
      <c r="NZ63" s="503">
        <f t="shared" si="477"/>
        <v>56066</v>
      </c>
      <c r="OA63" s="503">
        <f t="shared" si="477"/>
        <v>56097</v>
      </c>
      <c r="OB63" s="503">
        <f t="shared" si="477"/>
        <v>56128</v>
      </c>
      <c r="OC63" s="503">
        <f t="shared" si="477"/>
        <v>56158</v>
      </c>
      <c r="OD63" s="503">
        <f t="shared" si="477"/>
        <v>56189</v>
      </c>
      <c r="OE63" s="503">
        <f t="shared" si="477"/>
        <v>56219</v>
      </c>
      <c r="OF63" s="503"/>
      <c r="OG63" s="503">
        <f>OG35</f>
        <v>56250</v>
      </c>
      <c r="OH63" s="503">
        <f t="shared" ref="OH63:OR63" si="478">OH35</f>
        <v>56281</v>
      </c>
      <c r="OI63" s="503">
        <f t="shared" si="478"/>
        <v>56309</v>
      </c>
      <c r="OJ63" s="503">
        <f t="shared" si="478"/>
        <v>56340</v>
      </c>
      <c r="OK63" s="503">
        <f t="shared" si="478"/>
        <v>56370</v>
      </c>
      <c r="OL63" s="503">
        <f t="shared" si="478"/>
        <v>56401</v>
      </c>
      <c r="OM63" s="503">
        <f t="shared" si="478"/>
        <v>56431</v>
      </c>
      <c r="ON63" s="503">
        <f t="shared" si="478"/>
        <v>56462</v>
      </c>
      <c r="OO63" s="503">
        <f t="shared" si="478"/>
        <v>56493</v>
      </c>
      <c r="OP63" s="503">
        <f t="shared" si="478"/>
        <v>56523</v>
      </c>
      <c r="OQ63" s="503">
        <f t="shared" si="478"/>
        <v>56554</v>
      </c>
      <c r="OR63" s="503">
        <f t="shared" si="478"/>
        <v>56584</v>
      </c>
      <c r="OS63" s="503"/>
      <c r="OT63" s="503">
        <f>OT35</f>
        <v>56615</v>
      </c>
      <c r="OU63" s="503">
        <f t="shared" ref="OU63:PE63" si="479">OU35</f>
        <v>56646</v>
      </c>
      <c r="OV63" s="503">
        <f t="shared" si="479"/>
        <v>56674</v>
      </c>
      <c r="OW63" s="503">
        <f t="shared" si="479"/>
        <v>56705</v>
      </c>
      <c r="OX63" s="503">
        <f t="shared" si="479"/>
        <v>56735</v>
      </c>
      <c r="OY63" s="503">
        <f t="shared" si="479"/>
        <v>56766</v>
      </c>
      <c r="OZ63" s="503">
        <f t="shared" si="479"/>
        <v>56796</v>
      </c>
      <c r="PA63" s="503">
        <f t="shared" si="479"/>
        <v>56827</v>
      </c>
      <c r="PB63" s="503">
        <f t="shared" si="479"/>
        <v>56858</v>
      </c>
      <c r="PC63" s="503">
        <f t="shared" si="479"/>
        <v>56888</v>
      </c>
      <c r="PD63" s="503">
        <f t="shared" si="479"/>
        <v>56919</v>
      </c>
      <c r="PE63" s="503">
        <f t="shared" si="479"/>
        <v>56949</v>
      </c>
      <c r="PF63" s="503"/>
      <c r="PG63" s="503">
        <f>PG35</f>
        <v>56980</v>
      </c>
      <c r="PH63" s="503">
        <f t="shared" ref="PH63:PR63" si="480">PH35</f>
        <v>57011</v>
      </c>
      <c r="PI63" s="503">
        <f t="shared" si="480"/>
        <v>57040</v>
      </c>
      <c r="PJ63" s="503">
        <f t="shared" si="480"/>
        <v>57071</v>
      </c>
      <c r="PK63" s="503">
        <f t="shared" si="480"/>
        <v>57101</v>
      </c>
      <c r="PL63" s="503">
        <f t="shared" si="480"/>
        <v>57132</v>
      </c>
      <c r="PM63" s="503">
        <f t="shared" si="480"/>
        <v>57162</v>
      </c>
      <c r="PN63" s="503">
        <f t="shared" si="480"/>
        <v>57193</v>
      </c>
      <c r="PO63" s="503">
        <f t="shared" si="480"/>
        <v>57224</v>
      </c>
      <c r="PP63" s="503">
        <f t="shared" si="480"/>
        <v>57254</v>
      </c>
      <c r="PQ63" s="503">
        <f t="shared" si="480"/>
        <v>57285</v>
      </c>
      <c r="PR63" s="503">
        <f t="shared" si="480"/>
        <v>57315</v>
      </c>
      <c r="PS63" s="503"/>
      <c r="PT63" s="503">
        <f>PT35</f>
        <v>57346</v>
      </c>
      <c r="PU63" s="503">
        <f t="shared" ref="PU63:QE63" si="481">PU35</f>
        <v>57377</v>
      </c>
      <c r="PV63" s="503">
        <f t="shared" si="481"/>
        <v>57405</v>
      </c>
      <c r="PW63" s="503">
        <f t="shared" si="481"/>
        <v>57436</v>
      </c>
      <c r="PX63" s="503">
        <f t="shared" si="481"/>
        <v>57466</v>
      </c>
      <c r="PY63" s="503">
        <f t="shared" si="481"/>
        <v>57497</v>
      </c>
      <c r="PZ63" s="503">
        <f t="shared" si="481"/>
        <v>57527</v>
      </c>
      <c r="QA63" s="503">
        <f t="shared" si="481"/>
        <v>57558</v>
      </c>
      <c r="QB63" s="503">
        <f t="shared" si="481"/>
        <v>57589</v>
      </c>
      <c r="QC63" s="503">
        <f t="shared" si="481"/>
        <v>57619</v>
      </c>
      <c r="QD63" s="503">
        <f t="shared" si="481"/>
        <v>57650</v>
      </c>
      <c r="QE63" s="503">
        <f t="shared" si="481"/>
        <v>57680</v>
      </c>
      <c r="QF63" s="503"/>
      <c r="QG63" s="503">
        <f>QG35</f>
        <v>57711</v>
      </c>
      <c r="QH63" s="503">
        <f t="shared" ref="QH63:QR63" si="482">QH35</f>
        <v>57742</v>
      </c>
      <c r="QI63" s="503">
        <f t="shared" si="482"/>
        <v>57770</v>
      </c>
      <c r="QJ63" s="503">
        <f t="shared" si="482"/>
        <v>57801</v>
      </c>
      <c r="QK63" s="503">
        <f t="shared" si="482"/>
        <v>57831</v>
      </c>
      <c r="QL63" s="503">
        <f t="shared" si="482"/>
        <v>57862</v>
      </c>
      <c r="QM63" s="503">
        <f t="shared" si="482"/>
        <v>57892</v>
      </c>
      <c r="QN63" s="503">
        <f t="shared" si="482"/>
        <v>57923</v>
      </c>
      <c r="QO63" s="503">
        <f t="shared" si="482"/>
        <v>57954</v>
      </c>
      <c r="QP63" s="503">
        <f t="shared" si="482"/>
        <v>57984</v>
      </c>
      <c r="QQ63" s="503">
        <f t="shared" si="482"/>
        <v>58015</v>
      </c>
      <c r="QR63" s="503">
        <f t="shared" si="482"/>
        <v>58045</v>
      </c>
      <c r="QS63" s="503"/>
      <c r="QT63" s="503">
        <f>QT35</f>
        <v>58076</v>
      </c>
      <c r="QU63" s="503">
        <f t="shared" ref="QU63:RE63" si="483">QU35</f>
        <v>58107</v>
      </c>
      <c r="QV63" s="503">
        <f t="shared" si="483"/>
        <v>58135</v>
      </c>
      <c r="QW63" s="503">
        <f t="shared" si="483"/>
        <v>58166</v>
      </c>
      <c r="QX63" s="503">
        <f t="shared" si="483"/>
        <v>58196</v>
      </c>
      <c r="QY63" s="503">
        <f t="shared" si="483"/>
        <v>58227</v>
      </c>
      <c r="QZ63" s="503">
        <f t="shared" si="483"/>
        <v>58257</v>
      </c>
      <c r="RA63" s="503">
        <f t="shared" si="483"/>
        <v>58288</v>
      </c>
      <c r="RB63" s="503">
        <f t="shared" si="483"/>
        <v>58319</v>
      </c>
      <c r="RC63" s="503">
        <f t="shared" si="483"/>
        <v>58349</v>
      </c>
      <c r="RD63" s="503">
        <f t="shared" si="483"/>
        <v>58380</v>
      </c>
      <c r="RE63" s="503">
        <f t="shared" si="483"/>
        <v>58410</v>
      </c>
      <c r="RF63" s="503"/>
    </row>
    <row r="64" spans="1:474" ht="12.75" customHeight="1"/>
    <row r="65" spans="1:474" ht="12.75" customHeight="1">
      <c r="A65" s="202"/>
      <c r="B65" s="498" t="s">
        <v>524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  <c r="FM65" s="202"/>
      <c r="FN65" s="202"/>
      <c r="FO65" s="202"/>
      <c r="FP65" s="202"/>
      <c r="FQ65" s="202"/>
      <c r="FR65" s="202"/>
      <c r="FS65" s="202"/>
      <c r="FT65" s="202"/>
      <c r="FU65" s="202"/>
      <c r="FV65" s="202"/>
      <c r="FW65" s="202"/>
      <c r="FX65" s="202"/>
      <c r="FY65" s="202"/>
      <c r="FZ65" s="202"/>
      <c r="GA65" s="202"/>
      <c r="GB65" s="202"/>
      <c r="GC65" s="202"/>
      <c r="GD65" s="202"/>
      <c r="GE65" s="202"/>
      <c r="GF65" s="202"/>
      <c r="GG65" s="202"/>
      <c r="GH65" s="202"/>
      <c r="GI65" s="202"/>
      <c r="GJ65" s="202"/>
      <c r="GK65" s="202"/>
      <c r="GL65" s="202"/>
      <c r="GM65" s="202"/>
      <c r="GN65" s="202"/>
      <c r="GO65" s="202"/>
      <c r="GP65" s="202"/>
      <c r="GQ65" s="202"/>
      <c r="GR65" s="202"/>
      <c r="GS65" s="202"/>
      <c r="GT65" s="202"/>
      <c r="GU65" s="202"/>
      <c r="GV65" s="202"/>
      <c r="GW65" s="202"/>
      <c r="GX65" s="202"/>
      <c r="GY65" s="202"/>
      <c r="GZ65" s="202"/>
      <c r="HA65" s="202"/>
      <c r="HB65" s="202"/>
      <c r="HC65" s="202"/>
      <c r="HD65" s="202"/>
      <c r="HE65" s="202"/>
      <c r="HF65" s="202"/>
      <c r="HG65" s="202"/>
      <c r="HH65" s="202"/>
      <c r="HI65" s="202"/>
      <c r="HJ65" s="202"/>
      <c r="HK65" s="202"/>
      <c r="HL65" s="202"/>
      <c r="HM65" s="202"/>
      <c r="HN65" s="202"/>
      <c r="HO65" s="202"/>
      <c r="HP65" s="202"/>
      <c r="HQ65" s="202"/>
      <c r="HR65" s="202"/>
      <c r="HS65" s="202"/>
      <c r="HT65" s="202"/>
      <c r="HU65" s="202"/>
      <c r="HV65" s="202"/>
      <c r="HW65" s="202"/>
      <c r="HX65" s="202"/>
      <c r="HY65" s="202"/>
      <c r="HZ65" s="202"/>
      <c r="IA65" s="202"/>
      <c r="IB65" s="202"/>
      <c r="IC65" s="202"/>
      <c r="ID65" s="202"/>
      <c r="IE65" s="202"/>
      <c r="IF65" s="202"/>
      <c r="IG65" s="202"/>
      <c r="IH65" s="202"/>
      <c r="II65" s="202"/>
      <c r="IJ65" s="202"/>
      <c r="IK65" s="202"/>
      <c r="IL65" s="202"/>
      <c r="IM65" s="202"/>
      <c r="IN65" s="202"/>
      <c r="IO65" s="202"/>
      <c r="IP65" s="202"/>
      <c r="IQ65" s="202"/>
      <c r="IR65" s="202"/>
      <c r="IS65" s="202"/>
      <c r="IT65" s="202"/>
      <c r="IU65" s="202"/>
      <c r="IV65" s="202"/>
      <c r="IW65" s="202"/>
      <c r="IX65" s="202"/>
      <c r="IY65" s="202"/>
      <c r="IZ65" s="202"/>
      <c r="JA65" s="202"/>
      <c r="JB65" s="202"/>
      <c r="JC65" s="202"/>
      <c r="JD65" s="202"/>
      <c r="JE65" s="202"/>
      <c r="JF65" s="202"/>
      <c r="JG65" s="202"/>
      <c r="JH65" s="202"/>
      <c r="JI65" s="202"/>
      <c r="JJ65" s="202"/>
      <c r="JK65" s="202"/>
      <c r="JL65" s="202"/>
      <c r="JM65" s="202"/>
      <c r="JN65" s="202"/>
      <c r="JO65" s="202"/>
      <c r="JP65" s="202"/>
      <c r="JQ65" s="202"/>
      <c r="JR65" s="202"/>
      <c r="JS65" s="202"/>
      <c r="JT65" s="202"/>
      <c r="JU65" s="202"/>
      <c r="JV65" s="202"/>
      <c r="JW65" s="202"/>
      <c r="JX65" s="202"/>
      <c r="JY65" s="202"/>
      <c r="JZ65" s="202"/>
      <c r="KA65" s="202"/>
      <c r="KB65" s="202"/>
      <c r="KC65" s="202"/>
      <c r="KD65" s="202"/>
      <c r="KE65" s="202"/>
      <c r="KF65" s="202"/>
      <c r="KG65" s="202"/>
      <c r="KH65" s="202"/>
      <c r="KI65" s="202"/>
      <c r="KJ65" s="202"/>
      <c r="KK65" s="202"/>
      <c r="KL65" s="202"/>
      <c r="KM65" s="202"/>
      <c r="KN65" s="202"/>
      <c r="KO65" s="202"/>
      <c r="KP65" s="202"/>
      <c r="KQ65" s="202"/>
      <c r="KR65" s="202"/>
      <c r="KS65" s="202"/>
      <c r="KT65" s="202"/>
      <c r="KU65" s="202"/>
      <c r="KV65" s="202"/>
      <c r="KW65" s="202"/>
      <c r="KX65" s="202"/>
      <c r="KY65" s="202"/>
      <c r="KZ65" s="202"/>
      <c r="LA65" s="202"/>
      <c r="LB65" s="202"/>
      <c r="LC65" s="202"/>
      <c r="LD65" s="202"/>
      <c r="LE65" s="202"/>
      <c r="LF65" s="202"/>
      <c r="LG65" s="202"/>
      <c r="LH65" s="202"/>
      <c r="LI65" s="202"/>
      <c r="LJ65" s="202"/>
      <c r="LK65" s="202"/>
      <c r="LL65" s="202"/>
      <c r="LM65" s="202"/>
      <c r="LN65" s="202"/>
      <c r="LO65" s="202"/>
      <c r="LP65" s="202"/>
      <c r="LQ65" s="202"/>
      <c r="LR65" s="202"/>
      <c r="LS65" s="202"/>
      <c r="LT65" s="202"/>
      <c r="LU65" s="202"/>
      <c r="LV65" s="202"/>
      <c r="LW65" s="202"/>
      <c r="LX65" s="202"/>
      <c r="LY65" s="202"/>
      <c r="LZ65" s="202"/>
      <c r="MA65" s="202"/>
      <c r="MB65" s="202"/>
      <c r="MC65" s="202"/>
      <c r="MD65" s="202"/>
      <c r="ME65" s="202"/>
      <c r="MF65" s="202"/>
      <c r="MG65" s="202"/>
      <c r="MH65" s="202"/>
      <c r="MI65" s="202"/>
      <c r="MJ65" s="202"/>
      <c r="MK65" s="202"/>
      <c r="ML65" s="202"/>
      <c r="MM65" s="202"/>
      <c r="MN65" s="202"/>
      <c r="MO65" s="202"/>
      <c r="MP65" s="202"/>
      <c r="MQ65" s="202"/>
      <c r="MR65" s="202"/>
      <c r="MS65" s="202"/>
      <c r="MT65" s="202"/>
      <c r="MU65" s="202"/>
      <c r="MV65" s="202"/>
      <c r="MW65" s="202"/>
      <c r="MX65" s="202"/>
      <c r="MY65" s="202"/>
      <c r="MZ65" s="202"/>
      <c r="NA65" s="202"/>
      <c r="NB65" s="202"/>
      <c r="NC65" s="202"/>
      <c r="ND65" s="202"/>
      <c r="NE65" s="202"/>
      <c r="NF65" s="202"/>
      <c r="NG65" s="202"/>
      <c r="NH65" s="202"/>
      <c r="NI65" s="202"/>
      <c r="NJ65" s="202"/>
      <c r="NK65" s="202"/>
      <c r="NL65" s="202"/>
      <c r="NM65" s="202"/>
      <c r="NN65" s="202"/>
      <c r="NO65" s="202"/>
      <c r="NP65" s="202"/>
      <c r="NQ65" s="202"/>
      <c r="NR65" s="202"/>
      <c r="NS65" s="202"/>
      <c r="NT65" s="202"/>
      <c r="NU65" s="202"/>
      <c r="NV65" s="202"/>
      <c r="NW65" s="202"/>
      <c r="NX65" s="202"/>
      <c r="NY65" s="202"/>
      <c r="NZ65" s="202"/>
      <c r="OA65" s="202"/>
      <c r="OB65" s="202"/>
      <c r="OC65" s="202"/>
      <c r="OD65" s="202"/>
      <c r="OE65" s="202"/>
      <c r="OF65" s="202"/>
      <c r="OG65" s="202"/>
      <c r="OH65" s="202"/>
      <c r="OI65" s="202"/>
      <c r="OJ65" s="202"/>
      <c r="OK65" s="202"/>
      <c r="OL65" s="202"/>
      <c r="OM65" s="202"/>
      <c r="ON65" s="202"/>
      <c r="OO65" s="202"/>
      <c r="OP65" s="202"/>
      <c r="OQ65" s="202"/>
      <c r="OR65" s="202"/>
      <c r="OS65" s="202"/>
      <c r="OT65" s="202"/>
      <c r="OU65" s="202"/>
      <c r="OV65" s="202"/>
      <c r="OW65" s="202"/>
      <c r="OX65" s="202"/>
      <c r="OY65" s="202"/>
      <c r="OZ65" s="202"/>
      <c r="PA65" s="202"/>
      <c r="PB65" s="202"/>
      <c r="PC65" s="202"/>
      <c r="PD65" s="202"/>
      <c r="PE65" s="202"/>
      <c r="PF65" s="202"/>
      <c r="PG65" s="202"/>
      <c r="PH65" s="202"/>
      <c r="PI65" s="202"/>
      <c r="PJ65" s="202"/>
      <c r="PK65" s="202"/>
      <c r="PL65" s="202"/>
      <c r="PM65" s="202"/>
      <c r="PN65" s="202"/>
      <c r="PO65" s="202"/>
      <c r="PP65" s="202"/>
      <c r="PQ65" s="202"/>
      <c r="PR65" s="202"/>
      <c r="PS65" s="202"/>
      <c r="PT65" s="202"/>
      <c r="PU65" s="202"/>
      <c r="PV65" s="202"/>
      <c r="PW65" s="202"/>
      <c r="PX65" s="202"/>
      <c r="PY65" s="202"/>
      <c r="PZ65" s="202"/>
      <c r="QA65" s="202"/>
      <c r="QB65" s="202"/>
      <c r="QC65" s="202"/>
      <c r="QD65" s="202"/>
      <c r="QE65" s="202"/>
      <c r="QF65" s="202"/>
      <c r="QG65" s="202"/>
      <c r="QH65" s="202"/>
      <c r="QI65" s="202"/>
      <c r="QJ65" s="202"/>
      <c r="QK65" s="202"/>
      <c r="QL65" s="202"/>
      <c r="QM65" s="202"/>
      <c r="QN65" s="202"/>
      <c r="QO65" s="202"/>
      <c r="QP65" s="202"/>
      <c r="QQ65" s="202"/>
      <c r="QR65" s="202"/>
      <c r="QS65" s="202"/>
      <c r="QT65" s="202"/>
      <c r="QU65" s="202"/>
      <c r="QV65" s="202"/>
      <c r="QW65" s="202"/>
      <c r="QX65" s="202"/>
      <c r="QY65" s="202"/>
      <c r="QZ65" s="202"/>
      <c r="RA65" s="202"/>
      <c r="RB65" s="202"/>
      <c r="RC65" s="202"/>
      <c r="RD65" s="202"/>
      <c r="RE65" s="202"/>
      <c r="RF65" s="202"/>
    </row>
    <row r="66" spans="1:474" ht="12.75" customHeight="1">
      <c r="A66" s="202"/>
      <c r="B66" s="95" t="s">
        <v>525</v>
      </c>
      <c r="C66" s="202"/>
      <c r="D66" s="202"/>
      <c r="E66" s="499" t="s">
        <v>526</v>
      </c>
      <c r="F66" s="202"/>
      <c r="G66" s="500">
        <f t="shared" ref="G66:R67" si="484">(1+$AF66)^(1/12)-1</f>
        <v>4.5192918063745591E-3</v>
      </c>
      <c r="H66" s="500">
        <f t="shared" si="484"/>
        <v>4.5192918063745591E-3</v>
      </c>
      <c r="I66" s="500">
        <f t="shared" si="484"/>
        <v>4.5192918063745591E-3</v>
      </c>
      <c r="J66" s="500">
        <f t="shared" si="484"/>
        <v>4.5192918063745591E-3</v>
      </c>
      <c r="K66" s="500">
        <f t="shared" si="484"/>
        <v>4.5192918063745591E-3</v>
      </c>
      <c r="L66" s="500">
        <f t="shared" si="484"/>
        <v>4.5192918063745591E-3</v>
      </c>
      <c r="M66" s="500">
        <f t="shared" si="484"/>
        <v>4.5192918063745591E-3</v>
      </c>
      <c r="N66" s="500">
        <f t="shared" si="484"/>
        <v>4.5192918063745591E-3</v>
      </c>
      <c r="O66" s="500">
        <f t="shared" si="484"/>
        <v>4.5192918063745591E-3</v>
      </c>
      <c r="P66" s="500">
        <f t="shared" si="484"/>
        <v>4.5192918063745591E-3</v>
      </c>
      <c r="Q66" s="500">
        <f t="shared" si="484"/>
        <v>4.5192918063745591E-3</v>
      </c>
      <c r="R66" s="500">
        <f t="shared" si="484"/>
        <v>4.5192918063745591E-3</v>
      </c>
      <c r="S66" s="500">
        <f>IF('Painel  de Controle'!$E$28="REAL",'Premissas Financeiras'!H18-'Premissas Financeiras'!H19,'Premissas Financeiras'!H18)</f>
        <v>5.5599999999999997E-2</v>
      </c>
      <c r="T66" s="500">
        <f t="shared" ref="T66:AE67" si="485">(1+$AF66)^(1/12)-1</f>
        <v>4.5192918063745591E-3</v>
      </c>
      <c r="U66" s="500">
        <f t="shared" si="485"/>
        <v>4.5192918063745591E-3</v>
      </c>
      <c r="V66" s="500">
        <f t="shared" si="485"/>
        <v>4.5192918063745591E-3</v>
      </c>
      <c r="W66" s="500">
        <f t="shared" si="485"/>
        <v>4.5192918063745591E-3</v>
      </c>
      <c r="X66" s="500">
        <f t="shared" si="485"/>
        <v>4.5192918063745591E-3</v>
      </c>
      <c r="Y66" s="500">
        <f t="shared" si="485"/>
        <v>4.5192918063745591E-3</v>
      </c>
      <c r="Z66" s="500">
        <f t="shared" si="485"/>
        <v>4.5192918063745591E-3</v>
      </c>
      <c r="AA66" s="500">
        <f t="shared" si="485"/>
        <v>4.5192918063745591E-3</v>
      </c>
      <c r="AB66" s="500">
        <f t="shared" si="485"/>
        <v>4.5192918063745591E-3</v>
      </c>
      <c r="AC66" s="500">
        <f t="shared" si="485"/>
        <v>4.5192918063745591E-3</v>
      </c>
      <c r="AD66" s="500">
        <f t="shared" si="485"/>
        <v>4.5192918063745591E-3</v>
      </c>
      <c r="AE66" s="500">
        <f t="shared" si="485"/>
        <v>4.5192918063745591E-3</v>
      </c>
      <c r="AF66" s="500">
        <f>IF('Painel  de Controle'!$E$28="REAL",'Premissas Financeiras'!I$18-'Premissas Financeiras'!I$19,'Premissas Financeiras'!I$18)</f>
        <v>5.5599999999999997E-2</v>
      </c>
      <c r="AG66" s="500">
        <f t="shared" ref="AG66:AR67" si="486">(1+$AF66)^(1/12)-1</f>
        <v>4.5192918063745591E-3</v>
      </c>
      <c r="AH66" s="500">
        <f t="shared" si="486"/>
        <v>4.5192918063745591E-3</v>
      </c>
      <c r="AI66" s="500">
        <f t="shared" si="486"/>
        <v>4.5192918063745591E-3</v>
      </c>
      <c r="AJ66" s="500">
        <f t="shared" si="486"/>
        <v>4.5192918063745591E-3</v>
      </c>
      <c r="AK66" s="500">
        <f t="shared" si="486"/>
        <v>4.5192918063745591E-3</v>
      </c>
      <c r="AL66" s="500">
        <f t="shared" si="486"/>
        <v>4.5192918063745591E-3</v>
      </c>
      <c r="AM66" s="500">
        <f t="shared" si="486"/>
        <v>4.5192918063745591E-3</v>
      </c>
      <c r="AN66" s="500">
        <f t="shared" si="486"/>
        <v>4.5192918063745591E-3</v>
      </c>
      <c r="AO66" s="500">
        <f t="shared" si="486"/>
        <v>4.5192918063745591E-3</v>
      </c>
      <c r="AP66" s="500">
        <f t="shared" si="486"/>
        <v>4.5192918063745591E-3</v>
      </c>
      <c r="AQ66" s="500">
        <f t="shared" si="486"/>
        <v>4.5192918063745591E-3</v>
      </c>
      <c r="AR66" s="500">
        <f t="shared" si="486"/>
        <v>4.5192918063745591E-3</v>
      </c>
      <c r="AS66" s="500">
        <f>IF('Painel  de Controle'!$E$28="REAL",'Premissas Financeiras'!J$18-'Premissas Financeiras'!J$19,'Premissas Financeiras'!J$18)</f>
        <v>5.559999999999999E-2</v>
      </c>
      <c r="AT66" s="500">
        <f t="shared" ref="AT66:BE67" si="487">(1+$AF66)^(1/12)-1</f>
        <v>4.5192918063745591E-3</v>
      </c>
      <c r="AU66" s="500">
        <f t="shared" si="487"/>
        <v>4.5192918063745591E-3</v>
      </c>
      <c r="AV66" s="500">
        <f t="shared" si="487"/>
        <v>4.5192918063745591E-3</v>
      </c>
      <c r="AW66" s="500">
        <f t="shared" si="487"/>
        <v>4.5192918063745591E-3</v>
      </c>
      <c r="AX66" s="500">
        <f t="shared" si="487"/>
        <v>4.5192918063745591E-3</v>
      </c>
      <c r="AY66" s="500">
        <f t="shared" si="487"/>
        <v>4.5192918063745591E-3</v>
      </c>
      <c r="AZ66" s="500">
        <f t="shared" si="487"/>
        <v>4.5192918063745591E-3</v>
      </c>
      <c r="BA66" s="500">
        <f t="shared" si="487"/>
        <v>4.5192918063745591E-3</v>
      </c>
      <c r="BB66" s="500">
        <f t="shared" si="487"/>
        <v>4.5192918063745591E-3</v>
      </c>
      <c r="BC66" s="500">
        <f t="shared" si="487"/>
        <v>4.5192918063745591E-3</v>
      </c>
      <c r="BD66" s="500">
        <f t="shared" si="487"/>
        <v>4.5192918063745591E-3</v>
      </c>
      <c r="BE66" s="500">
        <f t="shared" si="487"/>
        <v>4.5192918063745591E-3</v>
      </c>
      <c r="BF66" s="500">
        <f>IF('Painel  de Controle'!$E$28="REAL",'Premissas Financeiras'!K$18-'Premissas Financeiras'!K$19,'Premissas Financeiras'!K$18)</f>
        <v>5.5599999999999997E-2</v>
      </c>
      <c r="BG66" s="500">
        <f t="shared" ref="BG66:BR67" si="488">(1+$AF66)^(1/12)-1</f>
        <v>4.5192918063745591E-3</v>
      </c>
      <c r="BH66" s="500">
        <f t="shared" si="488"/>
        <v>4.5192918063745591E-3</v>
      </c>
      <c r="BI66" s="500">
        <f t="shared" si="488"/>
        <v>4.5192918063745591E-3</v>
      </c>
      <c r="BJ66" s="500">
        <f t="shared" si="488"/>
        <v>4.5192918063745591E-3</v>
      </c>
      <c r="BK66" s="500">
        <f t="shared" si="488"/>
        <v>4.5192918063745591E-3</v>
      </c>
      <c r="BL66" s="500">
        <f t="shared" si="488"/>
        <v>4.5192918063745591E-3</v>
      </c>
      <c r="BM66" s="500">
        <f t="shared" si="488"/>
        <v>4.5192918063745591E-3</v>
      </c>
      <c r="BN66" s="500">
        <f t="shared" si="488"/>
        <v>4.5192918063745591E-3</v>
      </c>
      <c r="BO66" s="500">
        <f t="shared" si="488"/>
        <v>4.5192918063745591E-3</v>
      </c>
      <c r="BP66" s="500">
        <f t="shared" si="488"/>
        <v>4.5192918063745591E-3</v>
      </c>
      <c r="BQ66" s="500">
        <f t="shared" si="488"/>
        <v>4.5192918063745591E-3</v>
      </c>
      <c r="BR66" s="500">
        <f t="shared" si="488"/>
        <v>4.5192918063745591E-3</v>
      </c>
      <c r="BS66" s="500">
        <f>IF('Painel  de Controle'!$E$28="REAL",'Premissas Financeiras'!L$18-'Premissas Financeiras'!L$19,'Premissas Financeiras'!L$18)</f>
        <v>5.5599999999999997E-2</v>
      </c>
      <c r="BT66" s="500">
        <f t="shared" ref="BT66:CE67" si="489">(1+$AF66)^(1/12)-1</f>
        <v>4.5192918063745591E-3</v>
      </c>
      <c r="BU66" s="500">
        <f t="shared" si="489"/>
        <v>4.5192918063745591E-3</v>
      </c>
      <c r="BV66" s="500">
        <f t="shared" si="489"/>
        <v>4.5192918063745591E-3</v>
      </c>
      <c r="BW66" s="500">
        <f t="shared" si="489"/>
        <v>4.5192918063745591E-3</v>
      </c>
      <c r="BX66" s="500">
        <f t="shared" si="489"/>
        <v>4.5192918063745591E-3</v>
      </c>
      <c r="BY66" s="500">
        <f t="shared" si="489"/>
        <v>4.5192918063745591E-3</v>
      </c>
      <c r="BZ66" s="500">
        <f t="shared" si="489"/>
        <v>4.5192918063745591E-3</v>
      </c>
      <c r="CA66" s="500">
        <f t="shared" si="489"/>
        <v>4.5192918063745591E-3</v>
      </c>
      <c r="CB66" s="500">
        <f t="shared" si="489"/>
        <v>4.5192918063745591E-3</v>
      </c>
      <c r="CC66" s="500">
        <f t="shared" si="489"/>
        <v>4.5192918063745591E-3</v>
      </c>
      <c r="CD66" s="500">
        <f t="shared" si="489"/>
        <v>4.5192918063745591E-3</v>
      </c>
      <c r="CE66" s="500">
        <f t="shared" si="489"/>
        <v>4.5192918063745591E-3</v>
      </c>
      <c r="CF66" s="500">
        <f>IF('Painel  de Controle'!$E$28="REAL",'Premissas Financeiras'!M$18-'Premissas Financeiras'!M$19,'Premissas Financeiras'!M$18)</f>
        <v>5.5599999999999997E-2</v>
      </c>
      <c r="CG66" s="500">
        <f t="shared" ref="CG66:CR67" si="490">(1+$AF66)^(1/12)-1</f>
        <v>4.5192918063745591E-3</v>
      </c>
      <c r="CH66" s="500">
        <f t="shared" si="490"/>
        <v>4.5192918063745591E-3</v>
      </c>
      <c r="CI66" s="500">
        <f t="shared" si="490"/>
        <v>4.5192918063745591E-3</v>
      </c>
      <c r="CJ66" s="500">
        <f t="shared" si="490"/>
        <v>4.5192918063745591E-3</v>
      </c>
      <c r="CK66" s="500">
        <f t="shared" si="490"/>
        <v>4.5192918063745591E-3</v>
      </c>
      <c r="CL66" s="500">
        <f t="shared" si="490"/>
        <v>4.5192918063745591E-3</v>
      </c>
      <c r="CM66" s="500">
        <f t="shared" si="490"/>
        <v>4.5192918063745591E-3</v>
      </c>
      <c r="CN66" s="500">
        <f t="shared" si="490"/>
        <v>4.5192918063745591E-3</v>
      </c>
      <c r="CO66" s="500">
        <f t="shared" si="490"/>
        <v>4.5192918063745591E-3</v>
      </c>
      <c r="CP66" s="500">
        <f t="shared" si="490"/>
        <v>4.5192918063745591E-3</v>
      </c>
      <c r="CQ66" s="500">
        <f t="shared" si="490"/>
        <v>4.5192918063745591E-3</v>
      </c>
      <c r="CR66" s="500">
        <f t="shared" si="490"/>
        <v>4.5192918063745591E-3</v>
      </c>
      <c r="CS66" s="500">
        <f>IF('Painel  de Controle'!$E$28="REAL",'Premissas Financeiras'!N$18-'Premissas Financeiras'!N$19,'Premissas Financeiras'!N$18)</f>
        <v>5.5599999999999997E-2</v>
      </c>
      <c r="CT66" s="500">
        <f t="shared" ref="CT66:DE67" si="491">(1+$AF66)^(1/12)-1</f>
        <v>4.5192918063745591E-3</v>
      </c>
      <c r="CU66" s="500">
        <f t="shared" si="491"/>
        <v>4.5192918063745591E-3</v>
      </c>
      <c r="CV66" s="500">
        <f t="shared" si="491"/>
        <v>4.5192918063745591E-3</v>
      </c>
      <c r="CW66" s="500">
        <f t="shared" si="491"/>
        <v>4.5192918063745591E-3</v>
      </c>
      <c r="CX66" s="500">
        <f t="shared" si="491"/>
        <v>4.5192918063745591E-3</v>
      </c>
      <c r="CY66" s="500">
        <f t="shared" si="491"/>
        <v>4.5192918063745591E-3</v>
      </c>
      <c r="CZ66" s="500">
        <f t="shared" si="491"/>
        <v>4.5192918063745591E-3</v>
      </c>
      <c r="DA66" s="500">
        <f t="shared" si="491"/>
        <v>4.5192918063745591E-3</v>
      </c>
      <c r="DB66" s="500">
        <f t="shared" si="491"/>
        <v>4.5192918063745591E-3</v>
      </c>
      <c r="DC66" s="500">
        <f t="shared" si="491"/>
        <v>4.5192918063745591E-3</v>
      </c>
      <c r="DD66" s="500">
        <f t="shared" si="491"/>
        <v>4.5192918063745591E-3</v>
      </c>
      <c r="DE66" s="500">
        <f t="shared" si="491"/>
        <v>4.5192918063745591E-3</v>
      </c>
      <c r="DF66" s="500">
        <f>IF('Painel  de Controle'!$E$28="REAL",'Premissas Financeiras'!O$18-'Premissas Financeiras'!O$19,'Premissas Financeiras'!O$18)</f>
        <v>5.5599999999999997E-2</v>
      </c>
      <c r="DG66" s="500">
        <f t="shared" ref="DG66:DR67" si="492">(1+$AF66)^(1/12)-1</f>
        <v>4.5192918063745591E-3</v>
      </c>
      <c r="DH66" s="500">
        <f t="shared" si="492"/>
        <v>4.5192918063745591E-3</v>
      </c>
      <c r="DI66" s="500">
        <f t="shared" si="492"/>
        <v>4.5192918063745591E-3</v>
      </c>
      <c r="DJ66" s="500">
        <f t="shared" si="492"/>
        <v>4.5192918063745591E-3</v>
      </c>
      <c r="DK66" s="500">
        <f t="shared" si="492"/>
        <v>4.5192918063745591E-3</v>
      </c>
      <c r="DL66" s="500">
        <f t="shared" si="492"/>
        <v>4.5192918063745591E-3</v>
      </c>
      <c r="DM66" s="500">
        <f t="shared" si="492"/>
        <v>4.5192918063745591E-3</v>
      </c>
      <c r="DN66" s="500">
        <f t="shared" si="492"/>
        <v>4.5192918063745591E-3</v>
      </c>
      <c r="DO66" s="500">
        <f t="shared" si="492"/>
        <v>4.5192918063745591E-3</v>
      </c>
      <c r="DP66" s="500">
        <f t="shared" si="492"/>
        <v>4.5192918063745591E-3</v>
      </c>
      <c r="DQ66" s="500">
        <f t="shared" si="492"/>
        <v>4.5192918063745591E-3</v>
      </c>
      <c r="DR66" s="500">
        <f t="shared" si="492"/>
        <v>4.5192918063745591E-3</v>
      </c>
      <c r="DS66" s="500">
        <f>IF('Painel  de Controle'!$E$28="REAL",'Premissas Financeiras'!P$18-'Premissas Financeiras'!P$19,'Premissas Financeiras'!P$18)</f>
        <v>5.5599999999999997E-2</v>
      </c>
      <c r="DT66" s="500">
        <f t="shared" ref="DT66:EE67" si="493">(1+$AF66)^(1/12)-1</f>
        <v>4.5192918063745591E-3</v>
      </c>
      <c r="DU66" s="500">
        <f t="shared" si="493"/>
        <v>4.5192918063745591E-3</v>
      </c>
      <c r="DV66" s="500">
        <f t="shared" si="493"/>
        <v>4.5192918063745591E-3</v>
      </c>
      <c r="DW66" s="500">
        <f t="shared" si="493"/>
        <v>4.5192918063745591E-3</v>
      </c>
      <c r="DX66" s="500">
        <f t="shared" si="493"/>
        <v>4.5192918063745591E-3</v>
      </c>
      <c r="DY66" s="500">
        <f t="shared" si="493"/>
        <v>4.5192918063745591E-3</v>
      </c>
      <c r="DZ66" s="500">
        <f t="shared" si="493"/>
        <v>4.5192918063745591E-3</v>
      </c>
      <c r="EA66" s="500">
        <f t="shared" si="493"/>
        <v>4.5192918063745591E-3</v>
      </c>
      <c r="EB66" s="500">
        <f t="shared" si="493"/>
        <v>4.5192918063745591E-3</v>
      </c>
      <c r="EC66" s="500">
        <f t="shared" si="493"/>
        <v>4.5192918063745591E-3</v>
      </c>
      <c r="ED66" s="500">
        <f t="shared" si="493"/>
        <v>4.5192918063745591E-3</v>
      </c>
      <c r="EE66" s="500">
        <f t="shared" si="493"/>
        <v>4.5192918063745591E-3</v>
      </c>
      <c r="EF66" s="500">
        <f>IF('Painel  de Controle'!$E$28="REAL",'Premissas Financeiras'!Q$18-'Premissas Financeiras'!Q$19,'Premissas Financeiras'!Q$18)</f>
        <v>5.5599999999999997E-2</v>
      </c>
      <c r="EG66" s="500">
        <f t="shared" ref="EG66:ER67" si="494">(1+$AF66)^(1/12)-1</f>
        <v>4.5192918063745591E-3</v>
      </c>
      <c r="EH66" s="500">
        <f t="shared" si="494"/>
        <v>4.5192918063745591E-3</v>
      </c>
      <c r="EI66" s="500">
        <f t="shared" si="494"/>
        <v>4.5192918063745591E-3</v>
      </c>
      <c r="EJ66" s="500">
        <f t="shared" si="494"/>
        <v>4.5192918063745591E-3</v>
      </c>
      <c r="EK66" s="500">
        <f t="shared" si="494"/>
        <v>4.5192918063745591E-3</v>
      </c>
      <c r="EL66" s="500">
        <f t="shared" si="494"/>
        <v>4.5192918063745591E-3</v>
      </c>
      <c r="EM66" s="500">
        <f t="shared" si="494"/>
        <v>4.5192918063745591E-3</v>
      </c>
      <c r="EN66" s="500">
        <f t="shared" si="494"/>
        <v>4.5192918063745591E-3</v>
      </c>
      <c r="EO66" s="500">
        <f t="shared" si="494"/>
        <v>4.5192918063745591E-3</v>
      </c>
      <c r="EP66" s="500">
        <f t="shared" si="494"/>
        <v>4.5192918063745591E-3</v>
      </c>
      <c r="EQ66" s="500">
        <f t="shared" si="494"/>
        <v>4.5192918063745591E-3</v>
      </c>
      <c r="ER66" s="500">
        <f t="shared" si="494"/>
        <v>4.5192918063745591E-3</v>
      </c>
      <c r="ES66" s="500">
        <f>IF('Painel  de Controle'!$E$28="REAL",'Premissas Financeiras'!R$18-'Premissas Financeiras'!R$19,'Premissas Financeiras'!R$18)</f>
        <v>5.5599999999999997E-2</v>
      </c>
      <c r="ET66" s="500">
        <f t="shared" ref="ET66:FE67" si="495">(1+$AF66)^(1/12)-1</f>
        <v>4.5192918063745591E-3</v>
      </c>
      <c r="EU66" s="500">
        <f t="shared" si="495"/>
        <v>4.5192918063745591E-3</v>
      </c>
      <c r="EV66" s="500">
        <f t="shared" si="495"/>
        <v>4.5192918063745591E-3</v>
      </c>
      <c r="EW66" s="500">
        <f t="shared" si="495"/>
        <v>4.5192918063745591E-3</v>
      </c>
      <c r="EX66" s="500">
        <f t="shared" si="495"/>
        <v>4.5192918063745591E-3</v>
      </c>
      <c r="EY66" s="500">
        <f t="shared" si="495"/>
        <v>4.5192918063745591E-3</v>
      </c>
      <c r="EZ66" s="500">
        <f t="shared" si="495"/>
        <v>4.5192918063745591E-3</v>
      </c>
      <c r="FA66" s="500">
        <f t="shared" si="495"/>
        <v>4.5192918063745591E-3</v>
      </c>
      <c r="FB66" s="500">
        <f t="shared" si="495"/>
        <v>4.5192918063745591E-3</v>
      </c>
      <c r="FC66" s="500">
        <f t="shared" si="495"/>
        <v>4.5192918063745591E-3</v>
      </c>
      <c r="FD66" s="500">
        <f t="shared" si="495"/>
        <v>4.5192918063745591E-3</v>
      </c>
      <c r="FE66" s="500">
        <f t="shared" si="495"/>
        <v>4.5192918063745591E-3</v>
      </c>
      <c r="FF66" s="500">
        <f>IF('Painel  de Controle'!$E$28="REAL",'Premissas Financeiras'!S$18-'Premissas Financeiras'!S$19,'Premissas Financeiras'!S$18)</f>
        <v>5.5599999999999997E-2</v>
      </c>
      <c r="FG66" s="500">
        <f t="shared" ref="FG66:FR67" si="496">(1+$AF66)^(1/12)-1</f>
        <v>4.5192918063745591E-3</v>
      </c>
      <c r="FH66" s="500">
        <f t="shared" si="496"/>
        <v>4.5192918063745591E-3</v>
      </c>
      <c r="FI66" s="500">
        <f t="shared" si="496"/>
        <v>4.5192918063745591E-3</v>
      </c>
      <c r="FJ66" s="500">
        <f t="shared" si="496"/>
        <v>4.5192918063745591E-3</v>
      </c>
      <c r="FK66" s="500">
        <f t="shared" si="496"/>
        <v>4.5192918063745591E-3</v>
      </c>
      <c r="FL66" s="500">
        <f t="shared" si="496"/>
        <v>4.5192918063745591E-3</v>
      </c>
      <c r="FM66" s="500">
        <f t="shared" si="496"/>
        <v>4.5192918063745591E-3</v>
      </c>
      <c r="FN66" s="500">
        <f t="shared" si="496"/>
        <v>4.5192918063745591E-3</v>
      </c>
      <c r="FO66" s="500">
        <f t="shared" si="496"/>
        <v>4.5192918063745591E-3</v>
      </c>
      <c r="FP66" s="500">
        <f t="shared" si="496"/>
        <v>4.5192918063745591E-3</v>
      </c>
      <c r="FQ66" s="500">
        <f t="shared" si="496"/>
        <v>4.5192918063745591E-3</v>
      </c>
      <c r="FR66" s="500">
        <f t="shared" si="496"/>
        <v>4.5192918063745591E-3</v>
      </c>
      <c r="FS66" s="500">
        <f>IF('Painel  de Controle'!$E$28="REAL",'Premissas Financeiras'!T$18-'Premissas Financeiras'!T$19,'Premissas Financeiras'!T$18)</f>
        <v>5.5599999999999997E-2</v>
      </c>
      <c r="FT66" s="500">
        <f t="shared" ref="FT66:GE67" si="497">(1+$AF66)^(1/12)-1</f>
        <v>4.5192918063745591E-3</v>
      </c>
      <c r="FU66" s="500">
        <f t="shared" si="497"/>
        <v>4.5192918063745591E-3</v>
      </c>
      <c r="FV66" s="500">
        <f t="shared" si="497"/>
        <v>4.5192918063745591E-3</v>
      </c>
      <c r="FW66" s="500">
        <f t="shared" si="497"/>
        <v>4.5192918063745591E-3</v>
      </c>
      <c r="FX66" s="500">
        <f t="shared" si="497"/>
        <v>4.5192918063745591E-3</v>
      </c>
      <c r="FY66" s="500">
        <f t="shared" si="497"/>
        <v>4.5192918063745591E-3</v>
      </c>
      <c r="FZ66" s="500">
        <f t="shared" si="497"/>
        <v>4.5192918063745591E-3</v>
      </c>
      <c r="GA66" s="500">
        <f t="shared" si="497"/>
        <v>4.5192918063745591E-3</v>
      </c>
      <c r="GB66" s="500">
        <f t="shared" si="497"/>
        <v>4.5192918063745591E-3</v>
      </c>
      <c r="GC66" s="500">
        <f t="shared" si="497"/>
        <v>4.5192918063745591E-3</v>
      </c>
      <c r="GD66" s="500">
        <f t="shared" si="497"/>
        <v>4.5192918063745591E-3</v>
      </c>
      <c r="GE66" s="500">
        <f t="shared" si="497"/>
        <v>4.5192918063745591E-3</v>
      </c>
      <c r="GF66" s="500">
        <f>IF('Painel  de Controle'!$E$28="REAL",'Premissas Financeiras'!U$18-'Premissas Financeiras'!U$19,'Premissas Financeiras'!U$18)</f>
        <v>5.5599999999999997E-2</v>
      </c>
      <c r="GG66" s="500">
        <f t="shared" ref="GG66:GR67" si="498">(1+$AF66)^(1/12)-1</f>
        <v>4.5192918063745591E-3</v>
      </c>
      <c r="GH66" s="500">
        <f t="shared" si="498"/>
        <v>4.5192918063745591E-3</v>
      </c>
      <c r="GI66" s="500">
        <f t="shared" si="498"/>
        <v>4.5192918063745591E-3</v>
      </c>
      <c r="GJ66" s="500">
        <f t="shared" si="498"/>
        <v>4.5192918063745591E-3</v>
      </c>
      <c r="GK66" s="500">
        <f t="shared" si="498"/>
        <v>4.5192918063745591E-3</v>
      </c>
      <c r="GL66" s="500">
        <f t="shared" si="498"/>
        <v>4.5192918063745591E-3</v>
      </c>
      <c r="GM66" s="500">
        <f t="shared" si="498"/>
        <v>4.5192918063745591E-3</v>
      </c>
      <c r="GN66" s="500">
        <f t="shared" si="498"/>
        <v>4.5192918063745591E-3</v>
      </c>
      <c r="GO66" s="500">
        <f t="shared" si="498"/>
        <v>4.5192918063745591E-3</v>
      </c>
      <c r="GP66" s="500">
        <f t="shared" si="498"/>
        <v>4.5192918063745591E-3</v>
      </c>
      <c r="GQ66" s="500">
        <f t="shared" si="498"/>
        <v>4.5192918063745591E-3</v>
      </c>
      <c r="GR66" s="500">
        <f t="shared" si="498"/>
        <v>4.5192918063745591E-3</v>
      </c>
      <c r="GS66" s="500">
        <f>IF('Painel  de Controle'!$E$28="REAL",'Premissas Financeiras'!V$18-'Premissas Financeiras'!V$19,'Premissas Financeiras'!V$18)</f>
        <v>5.5599999999999997E-2</v>
      </c>
      <c r="GT66" s="500">
        <f t="shared" ref="GT66:HE67" si="499">(1+$AF66)^(1/12)-1</f>
        <v>4.5192918063745591E-3</v>
      </c>
      <c r="GU66" s="500">
        <f t="shared" si="499"/>
        <v>4.5192918063745591E-3</v>
      </c>
      <c r="GV66" s="500">
        <f t="shared" si="499"/>
        <v>4.5192918063745591E-3</v>
      </c>
      <c r="GW66" s="500">
        <f t="shared" si="499"/>
        <v>4.5192918063745591E-3</v>
      </c>
      <c r="GX66" s="500">
        <f t="shared" si="499"/>
        <v>4.5192918063745591E-3</v>
      </c>
      <c r="GY66" s="500">
        <f t="shared" si="499"/>
        <v>4.5192918063745591E-3</v>
      </c>
      <c r="GZ66" s="500">
        <f t="shared" si="499"/>
        <v>4.5192918063745591E-3</v>
      </c>
      <c r="HA66" s="500">
        <f t="shared" si="499"/>
        <v>4.5192918063745591E-3</v>
      </c>
      <c r="HB66" s="500">
        <f t="shared" si="499"/>
        <v>4.5192918063745591E-3</v>
      </c>
      <c r="HC66" s="500">
        <f t="shared" si="499"/>
        <v>4.5192918063745591E-3</v>
      </c>
      <c r="HD66" s="500">
        <f t="shared" si="499"/>
        <v>4.5192918063745591E-3</v>
      </c>
      <c r="HE66" s="500">
        <f t="shared" si="499"/>
        <v>4.5192918063745591E-3</v>
      </c>
      <c r="HF66" s="500">
        <f>IF('Painel  de Controle'!$E$28="REAL",'Premissas Financeiras'!W$18-'Premissas Financeiras'!W$19,'Premissas Financeiras'!W$18)</f>
        <v>5.5599999999999997E-2</v>
      </c>
      <c r="HG66" s="500">
        <f t="shared" ref="HG66:HR67" si="500">(1+$AF66)^(1/12)-1</f>
        <v>4.5192918063745591E-3</v>
      </c>
      <c r="HH66" s="500">
        <f t="shared" si="500"/>
        <v>4.5192918063745591E-3</v>
      </c>
      <c r="HI66" s="500">
        <f t="shared" si="500"/>
        <v>4.5192918063745591E-3</v>
      </c>
      <c r="HJ66" s="500">
        <f t="shared" si="500"/>
        <v>4.5192918063745591E-3</v>
      </c>
      <c r="HK66" s="500">
        <f t="shared" si="500"/>
        <v>4.5192918063745591E-3</v>
      </c>
      <c r="HL66" s="500">
        <f t="shared" si="500"/>
        <v>4.5192918063745591E-3</v>
      </c>
      <c r="HM66" s="500">
        <f t="shared" si="500"/>
        <v>4.5192918063745591E-3</v>
      </c>
      <c r="HN66" s="500">
        <f t="shared" si="500"/>
        <v>4.5192918063745591E-3</v>
      </c>
      <c r="HO66" s="500">
        <f t="shared" si="500"/>
        <v>4.5192918063745591E-3</v>
      </c>
      <c r="HP66" s="500">
        <f t="shared" si="500"/>
        <v>4.5192918063745591E-3</v>
      </c>
      <c r="HQ66" s="500">
        <f t="shared" si="500"/>
        <v>4.5192918063745591E-3</v>
      </c>
      <c r="HR66" s="500">
        <f t="shared" si="500"/>
        <v>4.5192918063745591E-3</v>
      </c>
      <c r="HS66" s="500">
        <f>IF('Painel  de Controle'!$E$28="REAL",'Premissas Financeiras'!X$18-'Premissas Financeiras'!X$19,'Premissas Financeiras'!X$18)</f>
        <v>5.5599999999999997E-2</v>
      </c>
      <c r="HT66" s="500">
        <f t="shared" ref="HT66:IE67" si="501">(1+$AF66)^(1/12)-1</f>
        <v>4.5192918063745591E-3</v>
      </c>
      <c r="HU66" s="500">
        <f t="shared" si="501"/>
        <v>4.5192918063745591E-3</v>
      </c>
      <c r="HV66" s="500">
        <f t="shared" si="501"/>
        <v>4.5192918063745591E-3</v>
      </c>
      <c r="HW66" s="500">
        <f t="shared" si="501"/>
        <v>4.5192918063745591E-3</v>
      </c>
      <c r="HX66" s="500">
        <f t="shared" si="501"/>
        <v>4.5192918063745591E-3</v>
      </c>
      <c r="HY66" s="500">
        <f t="shared" si="501"/>
        <v>4.5192918063745591E-3</v>
      </c>
      <c r="HZ66" s="500">
        <f t="shared" si="501"/>
        <v>4.5192918063745591E-3</v>
      </c>
      <c r="IA66" s="500">
        <f t="shared" si="501"/>
        <v>4.5192918063745591E-3</v>
      </c>
      <c r="IB66" s="500">
        <f t="shared" si="501"/>
        <v>4.5192918063745591E-3</v>
      </c>
      <c r="IC66" s="500">
        <f t="shared" si="501"/>
        <v>4.5192918063745591E-3</v>
      </c>
      <c r="ID66" s="500">
        <f t="shared" si="501"/>
        <v>4.5192918063745591E-3</v>
      </c>
      <c r="IE66" s="500">
        <f t="shared" si="501"/>
        <v>4.5192918063745591E-3</v>
      </c>
      <c r="IF66" s="500">
        <f>IF('Painel  de Controle'!$E$28="REAL",'Premissas Financeiras'!Y$18-'Premissas Financeiras'!Y$19,'Premissas Financeiras'!Y$18)</f>
        <v>5.5599999999999997E-2</v>
      </c>
      <c r="IG66" s="500">
        <f t="shared" ref="IG66:IR67" si="502">(1+$AF66)^(1/12)-1</f>
        <v>4.5192918063745591E-3</v>
      </c>
      <c r="IH66" s="500">
        <f t="shared" si="502"/>
        <v>4.5192918063745591E-3</v>
      </c>
      <c r="II66" s="500">
        <f t="shared" si="502"/>
        <v>4.5192918063745591E-3</v>
      </c>
      <c r="IJ66" s="500">
        <f t="shared" si="502"/>
        <v>4.5192918063745591E-3</v>
      </c>
      <c r="IK66" s="500">
        <f t="shared" si="502"/>
        <v>4.5192918063745591E-3</v>
      </c>
      <c r="IL66" s="500">
        <f t="shared" si="502"/>
        <v>4.5192918063745591E-3</v>
      </c>
      <c r="IM66" s="500">
        <f t="shared" si="502"/>
        <v>4.5192918063745591E-3</v>
      </c>
      <c r="IN66" s="500">
        <f t="shared" si="502"/>
        <v>4.5192918063745591E-3</v>
      </c>
      <c r="IO66" s="500">
        <f t="shared" si="502"/>
        <v>4.5192918063745591E-3</v>
      </c>
      <c r="IP66" s="500">
        <f t="shared" si="502"/>
        <v>4.5192918063745591E-3</v>
      </c>
      <c r="IQ66" s="500">
        <f t="shared" si="502"/>
        <v>4.5192918063745591E-3</v>
      </c>
      <c r="IR66" s="500">
        <f t="shared" si="502"/>
        <v>4.5192918063745591E-3</v>
      </c>
      <c r="IS66" s="500">
        <f>IF('Painel  de Controle'!$E$28="REAL",'Premissas Financeiras'!Z$18-'Premissas Financeiras'!Z$19,'Premissas Financeiras'!Z$18)</f>
        <v>5.5599999999999997E-2</v>
      </c>
      <c r="IT66" s="500">
        <f t="shared" ref="IT66:JE67" si="503">(1+$AF66)^(1/12)-1</f>
        <v>4.5192918063745591E-3</v>
      </c>
      <c r="IU66" s="500">
        <f t="shared" si="503"/>
        <v>4.5192918063745591E-3</v>
      </c>
      <c r="IV66" s="500">
        <f t="shared" si="503"/>
        <v>4.5192918063745591E-3</v>
      </c>
      <c r="IW66" s="500">
        <f t="shared" si="503"/>
        <v>4.5192918063745591E-3</v>
      </c>
      <c r="IX66" s="500">
        <f t="shared" si="503"/>
        <v>4.5192918063745591E-3</v>
      </c>
      <c r="IY66" s="500">
        <f t="shared" si="503"/>
        <v>4.5192918063745591E-3</v>
      </c>
      <c r="IZ66" s="500">
        <f t="shared" si="503"/>
        <v>4.5192918063745591E-3</v>
      </c>
      <c r="JA66" s="500">
        <f t="shared" si="503"/>
        <v>4.5192918063745591E-3</v>
      </c>
      <c r="JB66" s="500">
        <f t="shared" si="503"/>
        <v>4.5192918063745591E-3</v>
      </c>
      <c r="JC66" s="500">
        <f t="shared" si="503"/>
        <v>4.5192918063745591E-3</v>
      </c>
      <c r="JD66" s="500">
        <f t="shared" si="503"/>
        <v>4.5192918063745591E-3</v>
      </c>
      <c r="JE66" s="500">
        <f t="shared" si="503"/>
        <v>4.5192918063745591E-3</v>
      </c>
      <c r="JF66" s="500">
        <f>IF('Painel  de Controle'!$E$28="REAL",'Premissas Financeiras'!AA$18-'Premissas Financeiras'!AA$19,'Premissas Financeiras'!AA$18)</f>
        <v>5.5599999999999997E-2</v>
      </c>
      <c r="JG66" s="500">
        <f t="shared" ref="JG66:JR67" si="504">(1+$AF66)^(1/12)-1</f>
        <v>4.5192918063745591E-3</v>
      </c>
      <c r="JH66" s="500">
        <f t="shared" si="504"/>
        <v>4.5192918063745591E-3</v>
      </c>
      <c r="JI66" s="500">
        <f t="shared" si="504"/>
        <v>4.5192918063745591E-3</v>
      </c>
      <c r="JJ66" s="500">
        <f t="shared" si="504"/>
        <v>4.5192918063745591E-3</v>
      </c>
      <c r="JK66" s="500">
        <f t="shared" si="504"/>
        <v>4.5192918063745591E-3</v>
      </c>
      <c r="JL66" s="500">
        <f t="shared" si="504"/>
        <v>4.5192918063745591E-3</v>
      </c>
      <c r="JM66" s="500">
        <f t="shared" si="504"/>
        <v>4.5192918063745591E-3</v>
      </c>
      <c r="JN66" s="500">
        <f t="shared" si="504"/>
        <v>4.5192918063745591E-3</v>
      </c>
      <c r="JO66" s="500">
        <f t="shared" si="504"/>
        <v>4.5192918063745591E-3</v>
      </c>
      <c r="JP66" s="500">
        <f t="shared" si="504"/>
        <v>4.5192918063745591E-3</v>
      </c>
      <c r="JQ66" s="500">
        <f t="shared" si="504"/>
        <v>4.5192918063745591E-3</v>
      </c>
      <c r="JR66" s="500">
        <f t="shared" si="504"/>
        <v>4.5192918063745591E-3</v>
      </c>
      <c r="JS66" s="500">
        <f>IF('Painel  de Controle'!$E$28="REAL",'Premissas Financeiras'!AB$18-'Premissas Financeiras'!AB$19,'Premissas Financeiras'!AB$18)</f>
        <v>5.5599999999999997E-2</v>
      </c>
      <c r="JT66" s="500">
        <f t="shared" ref="JT66:KE67" si="505">(1+$AF66)^(1/12)-1</f>
        <v>4.5192918063745591E-3</v>
      </c>
      <c r="JU66" s="500">
        <f t="shared" si="505"/>
        <v>4.5192918063745591E-3</v>
      </c>
      <c r="JV66" s="500">
        <f t="shared" si="505"/>
        <v>4.5192918063745591E-3</v>
      </c>
      <c r="JW66" s="500">
        <f t="shared" si="505"/>
        <v>4.5192918063745591E-3</v>
      </c>
      <c r="JX66" s="500">
        <f t="shared" si="505"/>
        <v>4.5192918063745591E-3</v>
      </c>
      <c r="JY66" s="500">
        <f t="shared" si="505"/>
        <v>4.5192918063745591E-3</v>
      </c>
      <c r="JZ66" s="500">
        <f t="shared" si="505"/>
        <v>4.5192918063745591E-3</v>
      </c>
      <c r="KA66" s="500">
        <f t="shared" si="505"/>
        <v>4.5192918063745591E-3</v>
      </c>
      <c r="KB66" s="500">
        <f t="shared" si="505"/>
        <v>4.5192918063745591E-3</v>
      </c>
      <c r="KC66" s="500">
        <f t="shared" si="505"/>
        <v>4.5192918063745591E-3</v>
      </c>
      <c r="KD66" s="500">
        <f t="shared" si="505"/>
        <v>4.5192918063745591E-3</v>
      </c>
      <c r="KE66" s="500">
        <f t="shared" si="505"/>
        <v>4.5192918063745591E-3</v>
      </c>
      <c r="KF66" s="500">
        <f>IF('Painel  de Controle'!$E$28="REAL",'Premissas Financeiras'!AC$18-'Premissas Financeiras'!AC$19,'Premissas Financeiras'!AC$18)</f>
        <v>5.5599999999999997E-2</v>
      </c>
      <c r="KG66" s="500">
        <f t="shared" ref="KG66:KR67" si="506">(1+$AF66)^(1/12)-1</f>
        <v>4.5192918063745591E-3</v>
      </c>
      <c r="KH66" s="500">
        <f t="shared" si="506"/>
        <v>4.5192918063745591E-3</v>
      </c>
      <c r="KI66" s="500">
        <f t="shared" si="506"/>
        <v>4.5192918063745591E-3</v>
      </c>
      <c r="KJ66" s="500">
        <f t="shared" si="506"/>
        <v>4.5192918063745591E-3</v>
      </c>
      <c r="KK66" s="500">
        <f t="shared" si="506"/>
        <v>4.5192918063745591E-3</v>
      </c>
      <c r="KL66" s="500">
        <f t="shared" si="506"/>
        <v>4.5192918063745591E-3</v>
      </c>
      <c r="KM66" s="500">
        <f t="shared" si="506"/>
        <v>4.5192918063745591E-3</v>
      </c>
      <c r="KN66" s="500">
        <f t="shared" si="506"/>
        <v>4.5192918063745591E-3</v>
      </c>
      <c r="KO66" s="500">
        <f t="shared" si="506"/>
        <v>4.5192918063745591E-3</v>
      </c>
      <c r="KP66" s="500">
        <f t="shared" si="506"/>
        <v>4.5192918063745591E-3</v>
      </c>
      <c r="KQ66" s="500">
        <f t="shared" si="506"/>
        <v>4.5192918063745591E-3</v>
      </c>
      <c r="KR66" s="500">
        <f t="shared" si="506"/>
        <v>4.5192918063745591E-3</v>
      </c>
      <c r="KS66" s="500">
        <f>IF('Painel  de Controle'!$E$28="REAL",'Premissas Financeiras'!AD$18-'Premissas Financeiras'!AD$19,'Premissas Financeiras'!AD$18)</f>
        <v>5.5599999999999997E-2</v>
      </c>
      <c r="KT66" s="500">
        <f t="shared" ref="KT66:LE67" si="507">(1+$AF66)^(1/12)-1</f>
        <v>4.5192918063745591E-3</v>
      </c>
      <c r="KU66" s="500">
        <f t="shared" si="507"/>
        <v>4.5192918063745591E-3</v>
      </c>
      <c r="KV66" s="500">
        <f t="shared" si="507"/>
        <v>4.5192918063745591E-3</v>
      </c>
      <c r="KW66" s="500">
        <f t="shared" si="507"/>
        <v>4.5192918063745591E-3</v>
      </c>
      <c r="KX66" s="500">
        <f t="shared" si="507"/>
        <v>4.5192918063745591E-3</v>
      </c>
      <c r="KY66" s="500">
        <f t="shared" si="507"/>
        <v>4.5192918063745591E-3</v>
      </c>
      <c r="KZ66" s="500">
        <f t="shared" si="507"/>
        <v>4.5192918063745591E-3</v>
      </c>
      <c r="LA66" s="500">
        <f t="shared" si="507"/>
        <v>4.5192918063745591E-3</v>
      </c>
      <c r="LB66" s="500">
        <f t="shared" si="507"/>
        <v>4.5192918063745591E-3</v>
      </c>
      <c r="LC66" s="500">
        <f t="shared" si="507"/>
        <v>4.5192918063745591E-3</v>
      </c>
      <c r="LD66" s="500">
        <f t="shared" si="507"/>
        <v>4.5192918063745591E-3</v>
      </c>
      <c r="LE66" s="500">
        <f t="shared" si="507"/>
        <v>4.5192918063745591E-3</v>
      </c>
      <c r="LF66" s="500">
        <f>IF('Painel  de Controle'!$E$28="REAL",'Premissas Financeiras'!AE$18-'Premissas Financeiras'!AE$19,'Premissas Financeiras'!AE$18)</f>
        <v>5.5599999999999997E-2</v>
      </c>
      <c r="LG66" s="500">
        <f t="shared" ref="LG66:LR67" si="508">(1+$AF66)^(1/12)-1</f>
        <v>4.5192918063745591E-3</v>
      </c>
      <c r="LH66" s="500">
        <f t="shared" si="508"/>
        <v>4.5192918063745591E-3</v>
      </c>
      <c r="LI66" s="500">
        <f t="shared" si="508"/>
        <v>4.5192918063745591E-3</v>
      </c>
      <c r="LJ66" s="500">
        <f t="shared" si="508"/>
        <v>4.5192918063745591E-3</v>
      </c>
      <c r="LK66" s="500">
        <f t="shared" si="508"/>
        <v>4.5192918063745591E-3</v>
      </c>
      <c r="LL66" s="500">
        <f t="shared" si="508"/>
        <v>4.5192918063745591E-3</v>
      </c>
      <c r="LM66" s="500">
        <f t="shared" si="508"/>
        <v>4.5192918063745591E-3</v>
      </c>
      <c r="LN66" s="500">
        <f t="shared" si="508"/>
        <v>4.5192918063745591E-3</v>
      </c>
      <c r="LO66" s="500">
        <f t="shared" si="508"/>
        <v>4.5192918063745591E-3</v>
      </c>
      <c r="LP66" s="500">
        <f t="shared" si="508"/>
        <v>4.5192918063745591E-3</v>
      </c>
      <c r="LQ66" s="500">
        <f t="shared" si="508"/>
        <v>4.5192918063745591E-3</v>
      </c>
      <c r="LR66" s="500">
        <f t="shared" si="508"/>
        <v>4.5192918063745591E-3</v>
      </c>
      <c r="LS66" s="500">
        <f>IF('Painel  de Controle'!$E$28="REAL",'Premissas Financeiras'!AF$18-'Premissas Financeiras'!AF$19,'Premissas Financeiras'!AF$18)</f>
        <v>5.5599999999999997E-2</v>
      </c>
      <c r="LT66" s="500">
        <f t="shared" ref="LT66:ME67" si="509">(1+$AF66)^(1/12)-1</f>
        <v>4.5192918063745591E-3</v>
      </c>
      <c r="LU66" s="500">
        <f t="shared" si="509"/>
        <v>4.5192918063745591E-3</v>
      </c>
      <c r="LV66" s="500">
        <f t="shared" si="509"/>
        <v>4.5192918063745591E-3</v>
      </c>
      <c r="LW66" s="500">
        <f t="shared" si="509"/>
        <v>4.5192918063745591E-3</v>
      </c>
      <c r="LX66" s="500">
        <f t="shared" si="509"/>
        <v>4.5192918063745591E-3</v>
      </c>
      <c r="LY66" s="500">
        <f t="shared" si="509"/>
        <v>4.5192918063745591E-3</v>
      </c>
      <c r="LZ66" s="500">
        <f t="shared" si="509"/>
        <v>4.5192918063745591E-3</v>
      </c>
      <c r="MA66" s="500">
        <f t="shared" si="509"/>
        <v>4.5192918063745591E-3</v>
      </c>
      <c r="MB66" s="500">
        <f t="shared" si="509"/>
        <v>4.5192918063745591E-3</v>
      </c>
      <c r="MC66" s="500">
        <f t="shared" si="509"/>
        <v>4.5192918063745591E-3</v>
      </c>
      <c r="MD66" s="500">
        <f t="shared" si="509"/>
        <v>4.5192918063745591E-3</v>
      </c>
      <c r="ME66" s="500">
        <f t="shared" si="509"/>
        <v>4.5192918063745591E-3</v>
      </c>
      <c r="MF66" s="500">
        <f>IF('Painel  de Controle'!$E$28="REAL",'Premissas Financeiras'!AG$18-'Premissas Financeiras'!AG$19,'Premissas Financeiras'!AG$18)</f>
        <v>5.5599999999999997E-2</v>
      </c>
      <c r="MG66" s="500">
        <f t="shared" ref="MG66:MR67" si="510">(1+$AF66)^(1/12)-1</f>
        <v>4.5192918063745591E-3</v>
      </c>
      <c r="MH66" s="500">
        <f t="shared" si="510"/>
        <v>4.5192918063745591E-3</v>
      </c>
      <c r="MI66" s="500">
        <f t="shared" si="510"/>
        <v>4.5192918063745591E-3</v>
      </c>
      <c r="MJ66" s="500">
        <f t="shared" si="510"/>
        <v>4.5192918063745591E-3</v>
      </c>
      <c r="MK66" s="500">
        <f t="shared" si="510"/>
        <v>4.5192918063745591E-3</v>
      </c>
      <c r="ML66" s="500">
        <f t="shared" si="510"/>
        <v>4.5192918063745591E-3</v>
      </c>
      <c r="MM66" s="500">
        <f t="shared" si="510"/>
        <v>4.5192918063745591E-3</v>
      </c>
      <c r="MN66" s="500">
        <f t="shared" si="510"/>
        <v>4.5192918063745591E-3</v>
      </c>
      <c r="MO66" s="500">
        <f t="shared" si="510"/>
        <v>4.5192918063745591E-3</v>
      </c>
      <c r="MP66" s="500">
        <f t="shared" si="510"/>
        <v>4.5192918063745591E-3</v>
      </c>
      <c r="MQ66" s="500">
        <f t="shared" si="510"/>
        <v>4.5192918063745591E-3</v>
      </c>
      <c r="MR66" s="500">
        <f t="shared" si="510"/>
        <v>4.5192918063745591E-3</v>
      </c>
      <c r="MS66" s="500">
        <f>IF('Painel  de Controle'!$E$28="REAL",'Premissas Financeiras'!AH$18-'Premissas Financeiras'!AH$19,'Premissas Financeiras'!AH$18)</f>
        <v>5.5599999999999997E-2</v>
      </c>
      <c r="MT66" s="500">
        <f t="shared" ref="MT66:NE67" si="511">(1+$AF66)^(1/12)-1</f>
        <v>4.5192918063745591E-3</v>
      </c>
      <c r="MU66" s="500">
        <f t="shared" si="511"/>
        <v>4.5192918063745591E-3</v>
      </c>
      <c r="MV66" s="500">
        <f t="shared" si="511"/>
        <v>4.5192918063745591E-3</v>
      </c>
      <c r="MW66" s="500">
        <f t="shared" si="511"/>
        <v>4.5192918063745591E-3</v>
      </c>
      <c r="MX66" s="500">
        <f t="shared" si="511"/>
        <v>4.5192918063745591E-3</v>
      </c>
      <c r="MY66" s="500">
        <f t="shared" si="511"/>
        <v>4.5192918063745591E-3</v>
      </c>
      <c r="MZ66" s="500">
        <f t="shared" si="511"/>
        <v>4.5192918063745591E-3</v>
      </c>
      <c r="NA66" s="500">
        <f t="shared" si="511"/>
        <v>4.5192918063745591E-3</v>
      </c>
      <c r="NB66" s="500">
        <f t="shared" si="511"/>
        <v>4.5192918063745591E-3</v>
      </c>
      <c r="NC66" s="500">
        <f t="shared" si="511"/>
        <v>4.5192918063745591E-3</v>
      </c>
      <c r="ND66" s="500">
        <f t="shared" si="511"/>
        <v>4.5192918063745591E-3</v>
      </c>
      <c r="NE66" s="500">
        <f t="shared" si="511"/>
        <v>4.5192918063745591E-3</v>
      </c>
      <c r="NF66" s="500">
        <f>IF('Painel  de Controle'!$E$28="REAL",'Premissas Financeiras'!AI$18-'Premissas Financeiras'!AI$19,'Premissas Financeiras'!AI$18)</f>
        <v>5.5599999999999997E-2</v>
      </c>
      <c r="NG66" s="500">
        <f t="shared" ref="NG66:NR67" si="512">(1+$AF66)^(1/12)-1</f>
        <v>4.5192918063745591E-3</v>
      </c>
      <c r="NH66" s="500">
        <f t="shared" si="512"/>
        <v>4.5192918063745591E-3</v>
      </c>
      <c r="NI66" s="500">
        <f t="shared" si="512"/>
        <v>4.5192918063745591E-3</v>
      </c>
      <c r="NJ66" s="500">
        <f t="shared" si="512"/>
        <v>4.5192918063745591E-3</v>
      </c>
      <c r="NK66" s="500">
        <f t="shared" si="512"/>
        <v>4.5192918063745591E-3</v>
      </c>
      <c r="NL66" s="500">
        <f t="shared" si="512"/>
        <v>4.5192918063745591E-3</v>
      </c>
      <c r="NM66" s="500">
        <f t="shared" si="512"/>
        <v>4.5192918063745591E-3</v>
      </c>
      <c r="NN66" s="500">
        <f t="shared" si="512"/>
        <v>4.5192918063745591E-3</v>
      </c>
      <c r="NO66" s="500">
        <f t="shared" si="512"/>
        <v>4.5192918063745591E-3</v>
      </c>
      <c r="NP66" s="500">
        <f t="shared" si="512"/>
        <v>4.5192918063745591E-3</v>
      </c>
      <c r="NQ66" s="500">
        <f t="shared" si="512"/>
        <v>4.5192918063745591E-3</v>
      </c>
      <c r="NR66" s="500">
        <f t="shared" si="512"/>
        <v>4.5192918063745591E-3</v>
      </c>
      <c r="NS66" s="500">
        <f>IF('Painel  de Controle'!$E$28="REAL",'Premissas Financeiras'!AJ$18-'Premissas Financeiras'!AJ$19,'Premissas Financeiras'!AJ$18)</f>
        <v>5.5599999999999997E-2</v>
      </c>
      <c r="NT66" s="500">
        <f t="shared" ref="NT66:OE67" si="513">(1+$AF66)^(1/12)-1</f>
        <v>4.5192918063745591E-3</v>
      </c>
      <c r="NU66" s="500">
        <f t="shared" si="513"/>
        <v>4.5192918063745591E-3</v>
      </c>
      <c r="NV66" s="500">
        <f t="shared" si="513"/>
        <v>4.5192918063745591E-3</v>
      </c>
      <c r="NW66" s="500">
        <f t="shared" si="513"/>
        <v>4.5192918063745591E-3</v>
      </c>
      <c r="NX66" s="500">
        <f t="shared" si="513"/>
        <v>4.5192918063745591E-3</v>
      </c>
      <c r="NY66" s="500">
        <f t="shared" si="513"/>
        <v>4.5192918063745591E-3</v>
      </c>
      <c r="NZ66" s="500">
        <f t="shared" si="513"/>
        <v>4.5192918063745591E-3</v>
      </c>
      <c r="OA66" s="500">
        <f t="shared" si="513"/>
        <v>4.5192918063745591E-3</v>
      </c>
      <c r="OB66" s="500">
        <f t="shared" si="513"/>
        <v>4.5192918063745591E-3</v>
      </c>
      <c r="OC66" s="500">
        <f t="shared" si="513"/>
        <v>4.5192918063745591E-3</v>
      </c>
      <c r="OD66" s="500">
        <f t="shared" si="513"/>
        <v>4.5192918063745591E-3</v>
      </c>
      <c r="OE66" s="500">
        <f t="shared" si="513"/>
        <v>4.5192918063745591E-3</v>
      </c>
      <c r="OF66" s="500">
        <f>IF('Painel  de Controle'!$E$28="REAL",'Premissas Financeiras'!AK$18-'Premissas Financeiras'!AK$19,'Premissas Financeiras'!AK$18)</f>
        <v>5.5599999999999997E-2</v>
      </c>
      <c r="OG66" s="500">
        <f t="shared" ref="OG66:OR67" si="514">(1+$AF66)^(1/12)-1</f>
        <v>4.5192918063745591E-3</v>
      </c>
      <c r="OH66" s="500">
        <f t="shared" si="514"/>
        <v>4.5192918063745591E-3</v>
      </c>
      <c r="OI66" s="500">
        <f t="shared" si="514"/>
        <v>4.5192918063745591E-3</v>
      </c>
      <c r="OJ66" s="500">
        <f t="shared" si="514"/>
        <v>4.5192918063745591E-3</v>
      </c>
      <c r="OK66" s="500">
        <f t="shared" si="514"/>
        <v>4.5192918063745591E-3</v>
      </c>
      <c r="OL66" s="500">
        <f t="shared" si="514"/>
        <v>4.5192918063745591E-3</v>
      </c>
      <c r="OM66" s="500">
        <f t="shared" si="514"/>
        <v>4.5192918063745591E-3</v>
      </c>
      <c r="ON66" s="500">
        <f t="shared" si="514"/>
        <v>4.5192918063745591E-3</v>
      </c>
      <c r="OO66" s="500">
        <f t="shared" si="514"/>
        <v>4.5192918063745591E-3</v>
      </c>
      <c r="OP66" s="500">
        <f t="shared" si="514"/>
        <v>4.5192918063745591E-3</v>
      </c>
      <c r="OQ66" s="500">
        <f t="shared" si="514"/>
        <v>4.5192918063745591E-3</v>
      </c>
      <c r="OR66" s="500">
        <f t="shared" si="514"/>
        <v>4.5192918063745591E-3</v>
      </c>
      <c r="OS66" s="500">
        <f>IF('Painel  de Controle'!$E$28="REAL",'Premissas Financeiras'!AL$18-'Premissas Financeiras'!AL$19,'Premissas Financeiras'!AL$18)</f>
        <v>5.5599999999999997E-2</v>
      </c>
      <c r="OT66" s="202"/>
      <c r="OU66" s="202"/>
      <c r="OV66" s="202"/>
      <c r="OW66" s="202"/>
      <c r="OX66" s="202"/>
      <c r="OY66" s="202"/>
      <c r="OZ66" s="202"/>
      <c r="PA66" s="202"/>
      <c r="PB66" s="202"/>
      <c r="PC66" s="202"/>
      <c r="PD66" s="202"/>
      <c r="PE66" s="202"/>
      <c r="PF66" s="202"/>
      <c r="PG66" s="202"/>
      <c r="PH66" s="202"/>
      <c r="PI66" s="202"/>
      <c r="PJ66" s="202"/>
      <c r="PK66" s="202"/>
      <c r="PL66" s="202"/>
      <c r="PM66" s="202"/>
      <c r="PN66" s="202"/>
      <c r="PO66" s="202"/>
      <c r="PP66" s="202"/>
      <c r="PQ66" s="202"/>
      <c r="PR66" s="202"/>
      <c r="PS66" s="202"/>
      <c r="PT66" s="202"/>
      <c r="PU66" s="202"/>
      <c r="PV66" s="202"/>
      <c r="PW66" s="202"/>
      <c r="PX66" s="202"/>
      <c r="PY66" s="202"/>
      <c r="PZ66" s="202"/>
      <c r="QA66" s="202"/>
      <c r="QB66" s="202"/>
      <c r="QC66" s="202"/>
      <c r="QD66" s="202"/>
      <c r="QE66" s="202"/>
      <c r="QF66" s="202"/>
      <c r="QG66" s="202"/>
      <c r="QH66" s="202"/>
      <c r="QI66" s="202"/>
      <c r="QJ66" s="202"/>
      <c r="QK66" s="202"/>
      <c r="QL66" s="202"/>
      <c r="QM66" s="202"/>
      <c r="QN66" s="202"/>
      <c r="QO66" s="202"/>
      <c r="QP66" s="202"/>
      <c r="QQ66" s="202"/>
      <c r="QR66" s="202"/>
      <c r="QS66" s="202"/>
      <c r="QT66" s="202"/>
      <c r="QU66" s="202"/>
      <c r="QV66" s="202"/>
      <c r="QW66" s="202"/>
      <c r="QX66" s="202"/>
      <c r="QY66" s="202"/>
      <c r="QZ66" s="202"/>
      <c r="RA66" s="202"/>
      <c r="RB66" s="202"/>
      <c r="RC66" s="202"/>
      <c r="RD66" s="202"/>
      <c r="RE66" s="202"/>
      <c r="RF66" s="202"/>
    </row>
    <row r="67" spans="1:474" ht="12.75" customHeight="1">
      <c r="A67" s="202"/>
      <c r="B67" s="95" t="s">
        <v>527</v>
      </c>
      <c r="C67" s="202"/>
      <c r="D67" s="202"/>
      <c r="E67" s="501">
        <f>'Premissas Financeiras'!E33+'Premissas Financeiras'!E34</f>
        <v>0.03</v>
      </c>
      <c r="F67" s="202"/>
      <c r="G67" s="500">
        <f t="shared" si="484"/>
        <v>2.4662697723036864E-3</v>
      </c>
      <c r="H67" s="500">
        <f t="shared" si="484"/>
        <v>2.4662697723036864E-3</v>
      </c>
      <c r="I67" s="500">
        <f t="shared" si="484"/>
        <v>2.4662697723036864E-3</v>
      </c>
      <c r="J67" s="500">
        <f t="shared" si="484"/>
        <v>2.4662697723036864E-3</v>
      </c>
      <c r="K67" s="500">
        <f t="shared" si="484"/>
        <v>2.4662697723036864E-3</v>
      </c>
      <c r="L67" s="500">
        <f t="shared" si="484"/>
        <v>2.4662697723036864E-3</v>
      </c>
      <c r="M67" s="500">
        <f t="shared" si="484"/>
        <v>2.4662697723036864E-3</v>
      </c>
      <c r="N67" s="500">
        <f t="shared" si="484"/>
        <v>2.4662697723036864E-3</v>
      </c>
      <c r="O67" s="500">
        <f t="shared" si="484"/>
        <v>2.4662697723036864E-3</v>
      </c>
      <c r="P67" s="500">
        <f t="shared" si="484"/>
        <v>2.4662697723036864E-3</v>
      </c>
      <c r="Q67" s="500">
        <f t="shared" si="484"/>
        <v>2.4662697723036864E-3</v>
      </c>
      <c r="R67" s="500">
        <f t="shared" si="484"/>
        <v>2.4662697723036864E-3</v>
      </c>
      <c r="S67" s="500">
        <f>$E67</f>
        <v>0.03</v>
      </c>
      <c r="T67" s="500">
        <f t="shared" si="485"/>
        <v>2.4662697723036864E-3</v>
      </c>
      <c r="U67" s="500">
        <f t="shared" si="485"/>
        <v>2.4662697723036864E-3</v>
      </c>
      <c r="V67" s="500">
        <f t="shared" si="485"/>
        <v>2.4662697723036864E-3</v>
      </c>
      <c r="W67" s="500">
        <f t="shared" si="485"/>
        <v>2.4662697723036864E-3</v>
      </c>
      <c r="X67" s="500">
        <f t="shared" si="485"/>
        <v>2.4662697723036864E-3</v>
      </c>
      <c r="Y67" s="500">
        <f t="shared" si="485"/>
        <v>2.4662697723036864E-3</v>
      </c>
      <c r="Z67" s="500">
        <f t="shared" si="485"/>
        <v>2.4662697723036864E-3</v>
      </c>
      <c r="AA67" s="500">
        <f t="shared" si="485"/>
        <v>2.4662697723036864E-3</v>
      </c>
      <c r="AB67" s="500">
        <f t="shared" si="485"/>
        <v>2.4662697723036864E-3</v>
      </c>
      <c r="AC67" s="500">
        <f t="shared" si="485"/>
        <v>2.4662697723036864E-3</v>
      </c>
      <c r="AD67" s="500">
        <f t="shared" si="485"/>
        <v>2.4662697723036864E-3</v>
      </c>
      <c r="AE67" s="500">
        <f t="shared" si="485"/>
        <v>2.4662697723036864E-3</v>
      </c>
      <c r="AF67" s="500">
        <f>$E67</f>
        <v>0.03</v>
      </c>
      <c r="AG67" s="500">
        <f t="shared" si="486"/>
        <v>2.4662697723036864E-3</v>
      </c>
      <c r="AH67" s="500">
        <f t="shared" si="486"/>
        <v>2.4662697723036864E-3</v>
      </c>
      <c r="AI67" s="500">
        <f t="shared" si="486"/>
        <v>2.4662697723036864E-3</v>
      </c>
      <c r="AJ67" s="500">
        <f t="shared" si="486"/>
        <v>2.4662697723036864E-3</v>
      </c>
      <c r="AK67" s="500">
        <f t="shared" si="486"/>
        <v>2.4662697723036864E-3</v>
      </c>
      <c r="AL67" s="500">
        <f t="shared" si="486"/>
        <v>2.4662697723036864E-3</v>
      </c>
      <c r="AM67" s="500">
        <f t="shared" si="486"/>
        <v>2.4662697723036864E-3</v>
      </c>
      <c r="AN67" s="500">
        <f t="shared" si="486"/>
        <v>2.4662697723036864E-3</v>
      </c>
      <c r="AO67" s="500">
        <f t="shared" si="486"/>
        <v>2.4662697723036864E-3</v>
      </c>
      <c r="AP67" s="500">
        <f t="shared" si="486"/>
        <v>2.4662697723036864E-3</v>
      </c>
      <c r="AQ67" s="500">
        <f t="shared" si="486"/>
        <v>2.4662697723036864E-3</v>
      </c>
      <c r="AR67" s="500">
        <f t="shared" si="486"/>
        <v>2.4662697723036864E-3</v>
      </c>
      <c r="AS67" s="500">
        <f>$E67</f>
        <v>0.03</v>
      </c>
      <c r="AT67" s="500">
        <f t="shared" si="487"/>
        <v>2.4662697723036864E-3</v>
      </c>
      <c r="AU67" s="500">
        <f t="shared" si="487"/>
        <v>2.4662697723036864E-3</v>
      </c>
      <c r="AV67" s="500">
        <f t="shared" si="487"/>
        <v>2.4662697723036864E-3</v>
      </c>
      <c r="AW67" s="500">
        <f t="shared" si="487"/>
        <v>2.4662697723036864E-3</v>
      </c>
      <c r="AX67" s="500">
        <f t="shared" si="487"/>
        <v>2.4662697723036864E-3</v>
      </c>
      <c r="AY67" s="500">
        <f t="shared" si="487"/>
        <v>2.4662697723036864E-3</v>
      </c>
      <c r="AZ67" s="500">
        <f t="shared" si="487"/>
        <v>2.4662697723036864E-3</v>
      </c>
      <c r="BA67" s="500">
        <f t="shared" si="487"/>
        <v>2.4662697723036864E-3</v>
      </c>
      <c r="BB67" s="500">
        <f t="shared" si="487"/>
        <v>2.4662697723036864E-3</v>
      </c>
      <c r="BC67" s="500">
        <f t="shared" si="487"/>
        <v>2.4662697723036864E-3</v>
      </c>
      <c r="BD67" s="500">
        <f t="shared" si="487"/>
        <v>2.4662697723036864E-3</v>
      </c>
      <c r="BE67" s="500">
        <f t="shared" si="487"/>
        <v>2.4662697723036864E-3</v>
      </c>
      <c r="BF67" s="500">
        <f>$E67</f>
        <v>0.03</v>
      </c>
      <c r="BG67" s="500">
        <f t="shared" si="488"/>
        <v>2.4662697723036864E-3</v>
      </c>
      <c r="BH67" s="500">
        <f t="shared" si="488"/>
        <v>2.4662697723036864E-3</v>
      </c>
      <c r="BI67" s="500">
        <f t="shared" si="488"/>
        <v>2.4662697723036864E-3</v>
      </c>
      <c r="BJ67" s="500">
        <f t="shared" si="488"/>
        <v>2.4662697723036864E-3</v>
      </c>
      <c r="BK67" s="500">
        <f t="shared" si="488"/>
        <v>2.4662697723036864E-3</v>
      </c>
      <c r="BL67" s="500">
        <f t="shared" si="488"/>
        <v>2.4662697723036864E-3</v>
      </c>
      <c r="BM67" s="500">
        <f t="shared" si="488"/>
        <v>2.4662697723036864E-3</v>
      </c>
      <c r="BN67" s="500">
        <f t="shared" si="488"/>
        <v>2.4662697723036864E-3</v>
      </c>
      <c r="BO67" s="500">
        <f t="shared" si="488"/>
        <v>2.4662697723036864E-3</v>
      </c>
      <c r="BP67" s="500">
        <f t="shared" si="488"/>
        <v>2.4662697723036864E-3</v>
      </c>
      <c r="BQ67" s="500">
        <f t="shared" si="488"/>
        <v>2.4662697723036864E-3</v>
      </c>
      <c r="BR67" s="500">
        <f t="shared" si="488"/>
        <v>2.4662697723036864E-3</v>
      </c>
      <c r="BS67" s="500">
        <f>$E67</f>
        <v>0.03</v>
      </c>
      <c r="BT67" s="500">
        <f t="shared" si="489"/>
        <v>2.4662697723036864E-3</v>
      </c>
      <c r="BU67" s="500">
        <f t="shared" si="489"/>
        <v>2.4662697723036864E-3</v>
      </c>
      <c r="BV67" s="500">
        <f t="shared" si="489"/>
        <v>2.4662697723036864E-3</v>
      </c>
      <c r="BW67" s="500">
        <f t="shared" si="489"/>
        <v>2.4662697723036864E-3</v>
      </c>
      <c r="BX67" s="500">
        <f t="shared" si="489"/>
        <v>2.4662697723036864E-3</v>
      </c>
      <c r="BY67" s="500">
        <f t="shared" si="489"/>
        <v>2.4662697723036864E-3</v>
      </c>
      <c r="BZ67" s="500">
        <f t="shared" si="489"/>
        <v>2.4662697723036864E-3</v>
      </c>
      <c r="CA67" s="500">
        <f t="shared" si="489"/>
        <v>2.4662697723036864E-3</v>
      </c>
      <c r="CB67" s="500">
        <f t="shared" si="489"/>
        <v>2.4662697723036864E-3</v>
      </c>
      <c r="CC67" s="500">
        <f t="shared" si="489"/>
        <v>2.4662697723036864E-3</v>
      </c>
      <c r="CD67" s="500">
        <f t="shared" si="489"/>
        <v>2.4662697723036864E-3</v>
      </c>
      <c r="CE67" s="500">
        <f t="shared" si="489"/>
        <v>2.4662697723036864E-3</v>
      </c>
      <c r="CF67" s="500">
        <f>$E67</f>
        <v>0.03</v>
      </c>
      <c r="CG67" s="500">
        <f t="shared" si="490"/>
        <v>2.4662697723036864E-3</v>
      </c>
      <c r="CH67" s="500">
        <f t="shared" si="490"/>
        <v>2.4662697723036864E-3</v>
      </c>
      <c r="CI67" s="500">
        <f t="shared" si="490"/>
        <v>2.4662697723036864E-3</v>
      </c>
      <c r="CJ67" s="500">
        <f t="shared" si="490"/>
        <v>2.4662697723036864E-3</v>
      </c>
      <c r="CK67" s="500">
        <f t="shared" si="490"/>
        <v>2.4662697723036864E-3</v>
      </c>
      <c r="CL67" s="500">
        <f t="shared" si="490"/>
        <v>2.4662697723036864E-3</v>
      </c>
      <c r="CM67" s="500">
        <f t="shared" si="490"/>
        <v>2.4662697723036864E-3</v>
      </c>
      <c r="CN67" s="500">
        <f t="shared" si="490"/>
        <v>2.4662697723036864E-3</v>
      </c>
      <c r="CO67" s="500">
        <f t="shared" si="490"/>
        <v>2.4662697723036864E-3</v>
      </c>
      <c r="CP67" s="500">
        <f t="shared" si="490"/>
        <v>2.4662697723036864E-3</v>
      </c>
      <c r="CQ67" s="500">
        <f t="shared" si="490"/>
        <v>2.4662697723036864E-3</v>
      </c>
      <c r="CR67" s="500">
        <f t="shared" si="490"/>
        <v>2.4662697723036864E-3</v>
      </c>
      <c r="CS67" s="500">
        <f>$E67</f>
        <v>0.03</v>
      </c>
      <c r="CT67" s="500">
        <f t="shared" si="491"/>
        <v>2.4662697723036864E-3</v>
      </c>
      <c r="CU67" s="500">
        <f t="shared" si="491"/>
        <v>2.4662697723036864E-3</v>
      </c>
      <c r="CV67" s="500">
        <f t="shared" si="491"/>
        <v>2.4662697723036864E-3</v>
      </c>
      <c r="CW67" s="500">
        <f t="shared" si="491"/>
        <v>2.4662697723036864E-3</v>
      </c>
      <c r="CX67" s="500">
        <f t="shared" si="491"/>
        <v>2.4662697723036864E-3</v>
      </c>
      <c r="CY67" s="500">
        <f t="shared" si="491"/>
        <v>2.4662697723036864E-3</v>
      </c>
      <c r="CZ67" s="500">
        <f t="shared" si="491"/>
        <v>2.4662697723036864E-3</v>
      </c>
      <c r="DA67" s="500">
        <f t="shared" si="491"/>
        <v>2.4662697723036864E-3</v>
      </c>
      <c r="DB67" s="500">
        <f t="shared" si="491"/>
        <v>2.4662697723036864E-3</v>
      </c>
      <c r="DC67" s="500">
        <f t="shared" si="491"/>
        <v>2.4662697723036864E-3</v>
      </c>
      <c r="DD67" s="500">
        <f t="shared" si="491"/>
        <v>2.4662697723036864E-3</v>
      </c>
      <c r="DE67" s="500">
        <f t="shared" si="491"/>
        <v>2.4662697723036864E-3</v>
      </c>
      <c r="DF67" s="500">
        <f>$E67</f>
        <v>0.03</v>
      </c>
      <c r="DG67" s="500">
        <f t="shared" si="492"/>
        <v>2.4662697723036864E-3</v>
      </c>
      <c r="DH67" s="500">
        <f t="shared" si="492"/>
        <v>2.4662697723036864E-3</v>
      </c>
      <c r="DI67" s="500">
        <f t="shared" si="492"/>
        <v>2.4662697723036864E-3</v>
      </c>
      <c r="DJ67" s="500">
        <f t="shared" si="492"/>
        <v>2.4662697723036864E-3</v>
      </c>
      <c r="DK67" s="500">
        <f t="shared" si="492"/>
        <v>2.4662697723036864E-3</v>
      </c>
      <c r="DL67" s="500">
        <f t="shared" si="492"/>
        <v>2.4662697723036864E-3</v>
      </c>
      <c r="DM67" s="500">
        <f t="shared" si="492"/>
        <v>2.4662697723036864E-3</v>
      </c>
      <c r="DN67" s="500">
        <f t="shared" si="492"/>
        <v>2.4662697723036864E-3</v>
      </c>
      <c r="DO67" s="500">
        <f t="shared" si="492"/>
        <v>2.4662697723036864E-3</v>
      </c>
      <c r="DP67" s="500">
        <f t="shared" si="492"/>
        <v>2.4662697723036864E-3</v>
      </c>
      <c r="DQ67" s="500">
        <f t="shared" si="492"/>
        <v>2.4662697723036864E-3</v>
      </c>
      <c r="DR67" s="500">
        <f t="shared" si="492"/>
        <v>2.4662697723036864E-3</v>
      </c>
      <c r="DS67" s="500">
        <f>$E67</f>
        <v>0.03</v>
      </c>
      <c r="DT67" s="500">
        <f t="shared" si="493"/>
        <v>2.4662697723036864E-3</v>
      </c>
      <c r="DU67" s="500">
        <f t="shared" si="493"/>
        <v>2.4662697723036864E-3</v>
      </c>
      <c r="DV67" s="500">
        <f t="shared" si="493"/>
        <v>2.4662697723036864E-3</v>
      </c>
      <c r="DW67" s="500">
        <f t="shared" si="493"/>
        <v>2.4662697723036864E-3</v>
      </c>
      <c r="DX67" s="500">
        <f t="shared" si="493"/>
        <v>2.4662697723036864E-3</v>
      </c>
      <c r="DY67" s="500">
        <f t="shared" si="493"/>
        <v>2.4662697723036864E-3</v>
      </c>
      <c r="DZ67" s="500">
        <f t="shared" si="493"/>
        <v>2.4662697723036864E-3</v>
      </c>
      <c r="EA67" s="500">
        <f t="shared" si="493"/>
        <v>2.4662697723036864E-3</v>
      </c>
      <c r="EB67" s="500">
        <f t="shared" si="493"/>
        <v>2.4662697723036864E-3</v>
      </c>
      <c r="EC67" s="500">
        <f t="shared" si="493"/>
        <v>2.4662697723036864E-3</v>
      </c>
      <c r="ED67" s="500">
        <f t="shared" si="493"/>
        <v>2.4662697723036864E-3</v>
      </c>
      <c r="EE67" s="500">
        <f t="shared" si="493"/>
        <v>2.4662697723036864E-3</v>
      </c>
      <c r="EF67" s="500">
        <f>$E67</f>
        <v>0.03</v>
      </c>
      <c r="EG67" s="500">
        <f t="shared" si="494"/>
        <v>2.4662697723036864E-3</v>
      </c>
      <c r="EH67" s="500">
        <f t="shared" si="494"/>
        <v>2.4662697723036864E-3</v>
      </c>
      <c r="EI67" s="500">
        <f t="shared" si="494"/>
        <v>2.4662697723036864E-3</v>
      </c>
      <c r="EJ67" s="500">
        <f t="shared" si="494"/>
        <v>2.4662697723036864E-3</v>
      </c>
      <c r="EK67" s="500">
        <f t="shared" si="494"/>
        <v>2.4662697723036864E-3</v>
      </c>
      <c r="EL67" s="500">
        <f t="shared" si="494"/>
        <v>2.4662697723036864E-3</v>
      </c>
      <c r="EM67" s="500">
        <f t="shared" si="494"/>
        <v>2.4662697723036864E-3</v>
      </c>
      <c r="EN67" s="500">
        <f t="shared" si="494"/>
        <v>2.4662697723036864E-3</v>
      </c>
      <c r="EO67" s="500">
        <f t="shared" si="494"/>
        <v>2.4662697723036864E-3</v>
      </c>
      <c r="EP67" s="500">
        <f t="shared" si="494"/>
        <v>2.4662697723036864E-3</v>
      </c>
      <c r="EQ67" s="500">
        <f t="shared" si="494"/>
        <v>2.4662697723036864E-3</v>
      </c>
      <c r="ER67" s="500">
        <f t="shared" si="494"/>
        <v>2.4662697723036864E-3</v>
      </c>
      <c r="ES67" s="500">
        <f>$E67</f>
        <v>0.03</v>
      </c>
      <c r="ET67" s="500">
        <f t="shared" si="495"/>
        <v>2.4662697723036864E-3</v>
      </c>
      <c r="EU67" s="500">
        <f t="shared" si="495"/>
        <v>2.4662697723036864E-3</v>
      </c>
      <c r="EV67" s="500">
        <f t="shared" si="495"/>
        <v>2.4662697723036864E-3</v>
      </c>
      <c r="EW67" s="500">
        <f t="shared" si="495"/>
        <v>2.4662697723036864E-3</v>
      </c>
      <c r="EX67" s="500">
        <f t="shared" si="495"/>
        <v>2.4662697723036864E-3</v>
      </c>
      <c r="EY67" s="500">
        <f t="shared" si="495"/>
        <v>2.4662697723036864E-3</v>
      </c>
      <c r="EZ67" s="500">
        <f t="shared" si="495"/>
        <v>2.4662697723036864E-3</v>
      </c>
      <c r="FA67" s="500">
        <f t="shared" si="495"/>
        <v>2.4662697723036864E-3</v>
      </c>
      <c r="FB67" s="500">
        <f t="shared" si="495"/>
        <v>2.4662697723036864E-3</v>
      </c>
      <c r="FC67" s="500">
        <f t="shared" si="495"/>
        <v>2.4662697723036864E-3</v>
      </c>
      <c r="FD67" s="500">
        <f t="shared" si="495"/>
        <v>2.4662697723036864E-3</v>
      </c>
      <c r="FE67" s="500">
        <f t="shared" si="495"/>
        <v>2.4662697723036864E-3</v>
      </c>
      <c r="FF67" s="500">
        <f>$E67</f>
        <v>0.03</v>
      </c>
      <c r="FG67" s="500">
        <f t="shared" si="496"/>
        <v>2.4662697723036864E-3</v>
      </c>
      <c r="FH67" s="500">
        <f t="shared" si="496"/>
        <v>2.4662697723036864E-3</v>
      </c>
      <c r="FI67" s="500">
        <f t="shared" si="496"/>
        <v>2.4662697723036864E-3</v>
      </c>
      <c r="FJ67" s="500">
        <f t="shared" si="496"/>
        <v>2.4662697723036864E-3</v>
      </c>
      <c r="FK67" s="500">
        <f t="shared" si="496"/>
        <v>2.4662697723036864E-3</v>
      </c>
      <c r="FL67" s="500">
        <f t="shared" si="496"/>
        <v>2.4662697723036864E-3</v>
      </c>
      <c r="FM67" s="500">
        <f t="shared" si="496"/>
        <v>2.4662697723036864E-3</v>
      </c>
      <c r="FN67" s="500">
        <f t="shared" si="496"/>
        <v>2.4662697723036864E-3</v>
      </c>
      <c r="FO67" s="500">
        <f t="shared" si="496"/>
        <v>2.4662697723036864E-3</v>
      </c>
      <c r="FP67" s="500">
        <f t="shared" si="496"/>
        <v>2.4662697723036864E-3</v>
      </c>
      <c r="FQ67" s="500">
        <f t="shared" si="496"/>
        <v>2.4662697723036864E-3</v>
      </c>
      <c r="FR67" s="500">
        <f t="shared" si="496"/>
        <v>2.4662697723036864E-3</v>
      </c>
      <c r="FS67" s="500">
        <f>$E67</f>
        <v>0.03</v>
      </c>
      <c r="FT67" s="500">
        <f t="shared" si="497"/>
        <v>2.4662697723036864E-3</v>
      </c>
      <c r="FU67" s="500">
        <f t="shared" si="497"/>
        <v>2.4662697723036864E-3</v>
      </c>
      <c r="FV67" s="500">
        <f t="shared" si="497"/>
        <v>2.4662697723036864E-3</v>
      </c>
      <c r="FW67" s="500">
        <f t="shared" si="497"/>
        <v>2.4662697723036864E-3</v>
      </c>
      <c r="FX67" s="500">
        <f t="shared" si="497"/>
        <v>2.4662697723036864E-3</v>
      </c>
      <c r="FY67" s="500">
        <f t="shared" si="497"/>
        <v>2.4662697723036864E-3</v>
      </c>
      <c r="FZ67" s="500">
        <f t="shared" si="497"/>
        <v>2.4662697723036864E-3</v>
      </c>
      <c r="GA67" s="500">
        <f t="shared" si="497"/>
        <v>2.4662697723036864E-3</v>
      </c>
      <c r="GB67" s="500">
        <f t="shared" si="497"/>
        <v>2.4662697723036864E-3</v>
      </c>
      <c r="GC67" s="500">
        <f t="shared" si="497"/>
        <v>2.4662697723036864E-3</v>
      </c>
      <c r="GD67" s="500">
        <f t="shared" si="497"/>
        <v>2.4662697723036864E-3</v>
      </c>
      <c r="GE67" s="500">
        <f t="shared" si="497"/>
        <v>2.4662697723036864E-3</v>
      </c>
      <c r="GF67" s="500">
        <f>$E67</f>
        <v>0.03</v>
      </c>
      <c r="GG67" s="500">
        <f t="shared" si="498"/>
        <v>2.4662697723036864E-3</v>
      </c>
      <c r="GH67" s="500">
        <f t="shared" si="498"/>
        <v>2.4662697723036864E-3</v>
      </c>
      <c r="GI67" s="500">
        <f t="shared" si="498"/>
        <v>2.4662697723036864E-3</v>
      </c>
      <c r="GJ67" s="500">
        <f t="shared" si="498"/>
        <v>2.4662697723036864E-3</v>
      </c>
      <c r="GK67" s="500">
        <f t="shared" si="498"/>
        <v>2.4662697723036864E-3</v>
      </c>
      <c r="GL67" s="500">
        <f t="shared" si="498"/>
        <v>2.4662697723036864E-3</v>
      </c>
      <c r="GM67" s="500">
        <f t="shared" si="498"/>
        <v>2.4662697723036864E-3</v>
      </c>
      <c r="GN67" s="500">
        <f t="shared" si="498"/>
        <v>2.4662697723036864E-3</v>
      </c>
      <c r="GO67" s="500">
        <f t="shared" si="498"/>
        <v>2.4662697723036864E-3</v>
      </c>
      <c r="GP67" s="500">
        <f t="shared" si="498"/>
        <v>2.4662697723036864E-3</v>
      </c>
      <c r="GQ67" s="500">
        <f t="shared" si="498"/>
        <v>2.4662697723036864E-3</v>
      </c>
      <c r="GR67" s="500">
        <f t="shared" si="498"/>
        <v>2.4662697723036864E-3</v>
      </c>
      <c r="GS67" s="500">
        <f>$E67</f>
        <v>0.03</v>
      </c>
      <c r="GT67" s="500">
        <f t="shared" si="499"/>
        <v>2.4662697723036864E-3</v>
      </c>
      <c r="GU67" s="500">
        <f t="shared" si="499"/>
        <v>2.4662697723036864E-3</v>
      </c>
      <c r="GV67" s="500">
        <f t="shared" si="499"/>
        <v>2.4662697723036864E-3</v>
      </c>
      <c r="GW67" s="500">
        <f t="shared" si="499"/>
        <v>2.4662697723036864E-3</v>
      </c>
      <c r="GX67" s="500">
        <f t="shared" si="499"/>
        <v>2.4662697723036864E-3</v>
      </c>
      <c r="GY67" s="500">
        <f t="shared" si="499"/>
        <v>2.4662697723036864E-3</v>
      </c>
      <c r="GZ67" s="500">
        <f t="shared" si="499"/>
        <v>2.4662697723036864E-3</v>
      </c>
      <c r="HA67" s="500">
        <f t="shared" si="499"/>
        <v>2.4662697723036864E-3</v>
      </c>
      <c r="HB67" s="500">
        <f t="shared" si="499"/>
        <v>2.4662697723036864E-3</v>
      </c>
      <c r="HC67" s="500">
        <f t="shared" si="499"/>
        <v>2.4662697723036864E-3</v>
      </c>
      <c r="HD67" s="500">
        <f t="shared" si="499"/>
        <v>2.4662697723036864E-3</v>
      </c>
      <c r="HE67" s="500">
        <f t="shared" si="499"/>
        <v>2.4662697723036864E-3</v>
      </c>
      <c r="HF67" s="500">
        <f>$E67</f>
        <v>0.03</v>
      </c>
      <c r="HG67" s="500">
        <f t="shared" si="500"/>
        <v>2.4662697723036864E-3</v>
      </c>
      <c r="HH67" s="500">
        <f t="shared" si="500"/>
        <v>2.4662697723036864E-3</v>
      </c>
      <c r="HI67" s="500">
        <f t="shared" si="500"/>
        <v>2.4662697723036864E-3</v>
      </c>
      <c r="HJ67" s="500">
        <f t="shared" si="500"/>
        <v>2.4662697723036864E-3</v>
      </c>
      <c r="HK67" s="500">
        <f t="shared" si="500"/>
        <v>2.4662697723036864E-3</v>
      </c>
      <c r="HL67" s="500">
        <f t="shared" si="500"/>
        <v>2.4662697723036864E-3</v>
      </c>
      <c r="HM67" s="500">
        <f t="shared" si="500"/>
        <v>2.4662697723036864E-3</v>
      </c>
      <c r="HN67" s="500">
        <f t="shared" si="500"/>
        <v>2.4662697723036864E-3</v>
      </c>
      <c r="HO67" s="500">
        <f t="shared" si="500"/>
        <v>2.4662697723036864E-3</v>
      </c>
      <c r="HP67" s="500">
        <f t="shared" si="500"/>
        <v>2.4662697723036864E-3</v>
      </c>
      <c r="HQ67" s="500">
        <f t="shared" si="500"/>
        <v>2.4662697723036864E-3</v>
      </c>
      <c r="HR67" s="500">
        <f t="shared" si="500"/>
        <v>2.4662697723036864E-3</v>
      </c>
      <c r="HS67" s="500">
        <f>$E67</f>
        <v>0.03</v>
      </c>
      <c r="HT67" s="500">
        <f t="shared" si="501"/>
        <v>2.4662697723036864E-3</v>
      </c>
      <c r="HU67" s="500">
        <f t="shared" si="501"/>
        <v>2.4662697723036864E-3</v>
      </c>
      <c r="HV67" s="500">
        <f t="shared" si="501"/>
        <v>2.4662697723036864E-3</v>
      </c>
      <c r="HW67" s="500">
        <f t="shared" si="501"/>
        <v>2.4662697723036864E-3</v>
      </c>
      <c r="HX67" s="500">
        <f t="shared" si="501"/>
        <v>2.4662697723036864E-3</v>
      </c>
      <c r="HY67" s="500">
        <f t="shared" si="501"/>
        <v>2.4662697723036864E-3</v>
      </c>
      <c r="HZ67" s="500">
        <f t="shared" si="501"/>
        <v>2.4662697723036864E-3</v>
      </c>
      <c r="IA67" s="500">
        <f t="shared" si="501"/>
        <v>2.4662697723036864E-3</v>
      </c>
      <c r="IB67" s="500">
        <f t="shared" si="501"/>
        <v>2.4662697723036864E-3</v>
      </c>
      <c r="IC67" s="500">
        <f t="shared" si="501"/>
        <v>2.4662697723036864E-3</v>
      </c>
      <c r="ID67" s="500">
        <f t="shared" si="501"/>
        <v>2.4662697723036864E-3</v>
      </c>
      <c r="IE67" s="500">
        <f t="shared" si="501"/>
        <v>2.4662697723036864E-3</v>
      </c>
      <c r="IF67" s="500">
        <f>$E67</f>
        <v>0.03</v>
      </c>
      <c r="IG67" s="500">
        <f t="shared" si="502"/>
        <v>2.4662697723036864E-3</v>
      </c>
      <c r="IH67" s="500">
        <f t="shared" si="502"/>
        <v>2.4662697723036864E-3</v>
      </c>
      <c r="II67" s="500">
        <f t="shared" si="502"/>
        <v>2.4662697723036864E-3</v>
      </c>
      <c r="IJ67" s="500">
        <f t="shared" si="502"/>
        <v>2.4662697723036864E-3</v>
      </c>
      <c r="IK67" s="500">
        <f t="shared" si="502"/>
        <v>2.4662697723036864E-3</v>
      </c>
      <c r="IL67" s="500">
        <f t="shared" si="502"/>
        <v>2.4662697723036864E-3</v>
      </c>
      <c r="IM67" s="500">
        <f t="shared" si="502"/>
        <v>2.4662697723036864E-3</v>
      </c>
      <c r="IN67" s="500">
        <f t="shared" si="502"/>
        <v>2.4662697723036864E-3</v>
      </c>
      <c r="IO67" s="500">
        <f t="shared" si="502"/>
        <v>2.4662697723036864E-3</v>
      </c>
      <c r="IP67" s="500">
        <f t="shared" si="502"/>
        <v>2.4662697723036864E-3</v>
      </c>
      <c r="IQ67" s="500">
        <f t="shared" si="502"/>
        <v>2.4662697723036864E-3</v>
      </c>
      <c r="IR67" s="500">
        <f t="shared" si="502"/>
        <v>2.4662697723036864E-3</v>
      </c>
      <c r="IS67" s="500">
        <f>$E67</f>
        <v>0.03</v>
      </c>
      <c r="IT67" s="500">
        <f t="shared" si="503"/>
        <v>2.4662697723036864E-3</v>
      </c>
      <c r="IU67" s="500">
        <f t="shared" si="503"/>
        <v>2.4662697723036864E-3</v>
      </c>
      <c r="IV67" s="500">
        <f t="shared" si="503"/>
        <v>2.4662697723036864E-3</v>
      </c>
      <c r="IW67" s="500">
        <f t="shared" si="503"/>
        <v>2.4662697723036864E-3</v>
      </c>
      <c r="IX67" s="500">
        <f t="shared" si="503"/>
        <v>2.4662697723036864E-3</v>
      </c>
      <c r="IY67" s="500">
        <f t="shared" si="503"/>
        <v>2.4662697723036864E-3</v>
      </c>
      <c r="IZ67" s="500">
        <f t="shared" si="503"/>
        <v>2.4662697723036864E-3</v>
      </c>
      <c r="JA67" s="500">
        <f t="shared" si="503"/>
        <v>2.4662697723036864E-3</v>
      </c>
      <c r="JB67" s="500">
        <f t="shared" si="503"/>
        <v>2.4662697723036864E-3</v>
      </c>
      <c r="JC67" s="500">
        <f t="shared" si="503"/>
        <v>2.4662697723036864E-3</v>
      </c>
      <c r="JD67" s="500">
        <f t="shared" si="503"/>
        <v>2.4662697723036864E-3</v>
      </c>
      <c r="JE67" s="500">
        <f t="shared" si="503"/>
        <v>2.4662697723036864E-3</v>
      </c>
      <c r="JF67" s="500">
        <f>$E67</f>
        <v>0.03</v>
      </c>
      <c r="JG67" s="500">
        <f t="shared" si="504"/>
        <v>2.4662697723036864E-3</v>
      </c>
      <c r="JH67" s="500">
        <f t="shared" si="504"/>
        <v>2.4662697723036864E-3</v>
      </c>
      <c r="JI67" s="500">
        <f t="shared" si="504"/>
        <v>2.4662697723036864E-3</v>
      </c>
      <c r="JJ67" s="500">
        <f t="shared" si="504"/>
        <v>2.4662697723036864E-3</v>
      </c>
      <c r="JK67" s="500">
        <f t="shared" si="504"/>
        <v>2.4662697723036864E-3</v>
      </c>
      <c r="JL67" s="500">
        <f t="shared" si="504"/>
        <v>2.4662697723036864E-3</v>
      </c>
      <c r="JM67" s="500">
        <f t="shared" si="504"/>
        <v>2.4662697723036864E-3</v>
      </c>
      <c r="JN67" s="500">
        <f t="shared" si="504"/>
        <v>2.4662697723036864E-3</v>
      </c>
      <c r="JO67" s="500">
        <f t="shared" si="504"/>
        <v>2.4662697723036864E-3</v>
      </c>
      <c r="JP67" s="500">
        <f t="shared" si="504"/>
        <v>2.4662697723036864E-3</v>
      </c>
      <c r="JQ67" s="500">
        <f t="shared" si="504"/>
        <v>2.4662697723036864E-3</v>
      </c>
      <c r="JR67" s="500">
        <f t="shared" si="504"/>
        <v>2.4662697723036864E-3</v>
      </c>
      <c r="JS67" s="500">
        <f>$E67</f>
        <v>0.03</v>
      </c>
      <c r="JT67" s="500">
        <f t="shared" si="505"/>
        <v>2.4662697723036864E-3</v>
      </c>
      <c r="JU67" s="500">
        <f t="shared" si="505"/>
        <v>2.4662697723036864E-3</v>
      </c>
      <c r="JV67" s="500">
        <f t="shared" si="505"/>
        <v>2.4662697723036864E-3</v>
      </c>
      <c r="JW67" s="500">
        <f t="shared" si="505"/>
        <v>2.4662697723036864E-3</v>
      </c>
      <c r="JX67" s="500">
        <f t="shared" si="505"/>
        <v>2.4662697723036864E-3</v>
      </c>
      <c r="JY67" s="500">
        <f t="shared" si="505"/>
        <v>2.4662697723036864E-3</v>
      </c>
      <c r="JZ67" s="500">
        <f t="shared" si="505"/>
        <v>2.4662697723036864E-3</v>
      </c>
      <c r="KA67" s="500">
        <f t="shared" si="505"/>
        <v>2.4662697723036864E-3</v>
      </c>
      <c r="KB67" s="500">
        <f t="shared" si="505"/>
        <v>2.4662697723036864E-3</v>
      </c>
      <c r="KC67" s="500">
        <f t="shared" si="505"/>
        <v>2.4662697723036864E-3</v>
      </c>
      <c r="KD67" s="500">
        <f t="shared" si="505"/>
        <v>2.4662697723036864E-3</v>
      </c>
      <c r="KE67" s="500">
        <f t="shared" si="505"/>
        <v>2.4662697723036864E-3</v>
      </c>
      <c r="KF67" s="500">
        <f>$E67</f>
        <v>0.03</v>
      </c>
      <c r="KG67" s="500">
        <f t="shared" si="506"/>
        <v>2.4662697723036864E-3</v>
      </c>
      <c r="KH67" s="500">
        <f t="shared" si="506"/>
        <v>2.4662697723036864E-3</v>
      </c>
      <c r="KI67" s="500">
        <f t="shared" si="506"/>
        <v>2.4662697723036864E-3</v>
      </c>
      <c r="KJ67" s="500">
        <f t="shared" si="506"/>
        <v>2.4662697723036864E-3</v>
      </c>
      <c r="KK67" s="500">
        <f t="shared" si="506"/>
        <v>2.4662697723036864E-3</v>
      </c>
      <c r="KL67" s="500">
        <f t="shared" si="506"/>
        <v>2.4662697723036864E-3</v>
      </c>
      <c r="KM67" s="500">
        <f t="shared" si="506"/>
        <v>2.4662697723036864E-3</v>
      </c>
      <c r="KN67" s="500">
        <f t="shared" si="506"/>
        <v>2.4662697723036864E-3</v>
      </c>
      <c r="KO67" s="500">
        <f t="shared" si="506"/>
        <v>2.4662697723036864E-3</v>
      </c>
      <c r="KP67" s="500">
        <f t="shared" si="506"/>
        <v>2.4662697723036864E-3</v>
      </c>
      <c r="KQ67" s="500">
        <f t="shared" si="506"/>
        <v>2.4662697723036864E-3</v>
      </c>
      <c r="KR67" s="500">
        <f t="shared" si="506"/>
        <v>2.4662697723036864E-3</v>
      </c>
      <c r="KS67" s="500">
        <f>$E67</f>
        <v>0.03</v>
      </c>
      <c r="KT67" s="500">
        <f t="shared" si="507"/>
        <v>2.4662697723036864E-3</v>
      </c>
      <c r="KU67" s="500">
        <f t="shared" si="507"/>
        <v>2.4662697723036864E-3</v>
      </c>
      <c r="KV67" s="500">
        <f t="shared" si="507"/>
        <v>2.4662697723036864E-3</v>
      </c>
      <c r="KW67" s="500">
        <f t="shared" si="507"/>
        <v>2.4662697723036864E-3</v>
      </c>
      <c r="KX67" s="500">
        <f t="shared" si="507"/>
        <v>2.4662697723036864E-3</v>
      </c>
      <c r="KY67" s="500">
        <f t="shared" si="507"/>
        <v>2.4662697723036864E-3</v>
      </c>
      <c r="KZ67" s="500">
        <f t="shared" si="507"/>
        <v>2.4662697723036864E-3</v>
      </c>
      <c r="LA67" s="500">
        <f t="shared" si="507"/>
        <v>2.4662697723036864E-3</v>
      </c>
      <c r="LB67" s="500">
        <f t="shared" si="507"/>
        <v>2.4662697723036864E-3</v>
      </c>
      <c r="LC67" s="500">
        <f t="shared" si="507"/>
        <v>2.4662697723036864E-3</v>
      </c>
      <c r="LD67" s="500">
        <f t="shared" si="507"/>
        <v>2.4662697723036864E-3</v>
      </c>
      <c r="LE67" s="500">
        <f t="shared" si="507"/>
        <v>2.4662697723036864E-3</v>
      </c>
      <c r="LF67" s="500">
        <f>$E67</f>
        <v>0.03</v>
      </c>
      <c r="LG67" s="500">
        <f t="shared" si="508"/>
        <v>2.4662697723036864E-3</v>
      </c>
      <c r="LH67" s="500">
        <f t="shared" si="508"/>
        <v>2.4662697723036864E-3</v>
      </c>
      <c r="LI67" s="500">
        <f t="shared" si="508"/>
        <v>2.4662697723036864E-3</v>
      </c>
      <c r="LJ67" s="500">
        <f t="shared" si="508"/>
        <v>2.4662697723036864E-3</v>
      </c>
      <c r="LK67" s="500">
        <f t="shared" si="508"/>
        <v>2.4662697723036864E-3</v>
      </c>
      <c r="LL67" s="500">
        <f t="shared" si="508"/>
        <v>2.4662697723036864E-3</v>
      </c>
      <c r="LM67" s="500">
        <f t="shared" si="508"/>
        <v>2.4662697723036864E-3</v>
      </c>
      <c r="LN67" s="500">
        <f t="shared" si="508"/>
        <v>2.4662697723036864E-3</v>
      </c>
      <c r="LO67" s="500">
        <f t="shared" si="508"/>
        <v>2.4662697723036864E-3</v>
      </c>
      <c r="LP67" s="500">
        <f t="shared" si="508"/>
        <v>2.4662697723036864E-3</v>
      </c>
      <c r="LQ67" s="500">
        <f t="shared" si="508"/>
        <v>2.4662697723036864E-3</v>
      </c>
      <c r="LR67" s="500">
        <f t="shared" si="508"/>
        <v>2.4662697723036864E-3</v>
      </c>
      <c r="LS67" s="500">
        <f>$E67</f>
        <v>0.03</v>
      </c>
      <c r="LT67" s="500">
        <f t="shared" si="509"/>
        <v>2.4662697723036864E-3</v>
      </c>
      <c r="LU67" s="500">
        <f t="shared" si="509"/>
        <v>2.4662697723036864E-3</v>
      </c>
      <c r="LV67" s="500">
        <f t="shared" si="509"/>
        <v>2.4662697723036864E-3</v>
      </c>
      <c r="LW67" s="500">
        <f t="shared" si="509"/>
        <v>2.4662697723036864E-3</v>
      </c>
      <c r="LX67" s="500">
        <f t="shared" si="509"/>
        <v>2.4662697723036864E-3</v>
      </c>
      <c r="LY67" s="500">
        <f t="shared" si="509"/>
        <v>2.4662697723036864E-3</v>
      </c>
      <c r="LZ67" s="500">
        <f t="shared" si="509"/>
        <v>2.4662697723036864E-3</v>
      </c>
      <c r="MA67" s="500">
        <f t="shared" si="509"/>
        <v>2.4662697723036864E-3</v>
      </c>
      <c r="MB67" s="500">
        <f t="shared" si="509"/>
        <v>2.4662697723036864E-3</v>
      </c>
      <c r="MC67" s="500">
        <f t="shared" si="509"/>
        <v>2.4662697723036864E-3</v>
      </c>
      <c r="MD67" s="500">
        <f t="shared" si="509"/>
        <v>2.4662697723036864E-3</v>
      </c>
      <c r="ME67" s="500">
        <f t="shared" si="509"/>
        <v>2.4662697723036864E-3</v>
      </c>
      <c r="MF67" s="500">
        <f>$E67</f>
        <v>0.03</v>
      </c>
      <c r="MG67" s="500">
        <f t="shared" si="510"/>
        <v>2.4662697723036864E-3</v>
      </c>
      <c r="MH67" s="500">
        <f t="shared" si="510"/>
        <v>2.4662697723036864E-3</v>
      </c>
      <c r="MI67" s="500">
        <f t="shared" si="510"/>
        <v>2.4662697723036864E-3</v>
      </c>
      <c r="MJ67" s="500">
        <f t="shared" si="510"/>
        <v>2.4662697723036864E-3</v>
      </c>
      <c r="MK67" s="500">
        <f t="shared" si="510"/>
        <v>2.4662697723036864E-3</v>
      </c>
      <c r="ML67" s="500">
        <f t="shared" si="510"/>
        <v>2.4662697723036864E-3</v>
      </c>
      <c r="MM67" s="500">
        <f t="shared" si="510"/>
        <v>2.4662697723036864E-3</v>
      </c>
      <c r="MN67" s="500">
        <f t="shared" si="510"/>
        <v>2.4662697723036864E-3</v>
      </c>
      <c r="MO67" s="500">
        <f t="shared" si="510"/>
        <v>2.4662697723036864E-3</v>
      </c>
      <c r="MP67" s="500">
        <f t="shared" si="510"/>
        <v>2.4662697723036864E-3</v>
      </c>
      <c r="MQ67" s="500">
        <f t="shared" si="510"/>
        <v>2.4662697723036864E-3</v>
      </c>
      <c r="MR67" s="500">
        <f t="shared" si="510"/>
        <v>2.4662697723036864E-3</v>
      </c>
      <c r="MS67" s="500">
        <f>$E67</f>
        <v>0.03</v>
      </c>
      <c r="MT67" s="500">
        <f t="shared" si="511"/>
        <v>2.4662697723036864E-3</v>
      </c>
      <c r="MU67" s="500">
        <f t="shared" si="511"/>
        <v>2.4662697723036864E-3</v>
      </c>
      <c r="MV67" s="500">
        <f t="shared" si="511"/>
        <v>2.4662697723036864E-3</v>
      </c>
      <c r="MW67" s="500">
        <f t="shared" si="511"/>
        <v>2.4662697723036864E-3</v>
      </c>
      <c r="MX67" s="500">
        <f t="shared" si="511"/>
        <v>2.4662697723036864E-3</v>
      </c>
      <c r="MY67" s="500">
        <f t="shared" si="511"/>
        <v>2.4662697723036864E-3</v>
      </c>
      <c r="MZ67" s="500">
        <f t="shared" si="511"/>
        <v>2.4662697723036864E-3</v>
      </c>
      <c r="NA67" s="500">
        <f t="shared" si="511"/>
        <v>2.4662697723036864E-3</v>
      </c>
      <c r="NB67" s="500">
        <f t="shared" si="511"/>
        <v>2.4662697723036864E-3</v>
      </c>
      <c r="NC67" s="500">
        <f t="shared" si="511"/>
        <v>2.4662697723036864E-3</v>
      </c>
      <c r="ND67" s="500">
        <f t="shared" si="511"/>
        <v>2.4662697723036864E-3</v>
      </c>
      <c r="NE67" s="500">
        <f t="shared" si="511"/>
        <v>2.4662697723036864E-3</v>
      </c>
      <c r="NF67" s="500">
        <f>$E67</f>
        <v>0.03</v>
      </c>
      <c r="NG67" s="500">
        <f t="shared" si="512"/>
        <v>2.4662697723036864E-3</v>
      </c>
      <c r="NH67" s="500">
        <f t="shared" si="512"/>
        <v>2.4662697723036864E-3</v>
      </c>
      <c r="NI67" s="500">
        <f t="shared" si="512"/>
        <v>2.4662697723036864E-3</v>
      </c>
      <c r="NJ67" s="500">
        <f t="shared" si="512"/>
        <v>2.4662697723036864E-3</v>
      </c>
      <c r="NK67" s="500">
        <f t="shared" si="512"/>
        <v>2.4662697723036864E-3</v>
      </c>
      <c r="NL67" s="500">
        <f t="shared" si="512"/>
        <v>2.4662697723036864E-3</v>
      </c>
      <c r="NM67" s="500">
        <f t="shared" si="512"/>
        <v>2.4662697723036864E-3</v>
      </c>
      <c r="NN67" s="500">
        <f t="shared" si="512"/>
        <v>2.4662697723036864E-3</v>
      </c>
      <c r="NO67" s="500">
        <f t="shared" si="512"/>
        <v>2.4662697723036864E-3</v>
      </c>
      <c r="NP67" s="500">
        <f t="shared" si="512"/>
        <v>2.4662697723036864E-3</v>
      </c>
      <c r="NQ67" s="500">
        <f t="shared" si="512"/>
        <v>2.4662697723036864E-3</v>
      </c>
      <c r="NR67" s="500">
        <f t="shared" si="512"/>
        <v>2.4662697723036864E-3</v>
      </c>
      <c r="NS67" s="500">
        <f>$E67</f>
        <v>0.03</v>
      </c>
      <c r="NT67" s="500">
        <f t="shared" si="513"/>
        <v>2.4662697723036864E-3</v>
      </c>
      <c r="NU67" s="500">
        <f t="shared" si="513"/>
        <v>2.4662697723036864E-3</v>
      </c>
      <c r="NV67" s="500">
        <f t="shared" si="513"/>
        <v>2.4662697723036864E-3</v>
      </c>
      <c r="NW67" s="500">
        <f t="shared" si="513"/>
        <v>2.4662697723036864E-3</v>
      </c>
      <c r="NX67" s="500">
        <f t="shared" si="513"/>
        <v>2.4662697723036864E-3</v>
      </c>
      <c r="NY67" s="500">
        <f t="shared" si="513"/>
        <v>2.4662697723036864E-3</v>
      </c>
      <c r="NZ67" s="500">
        <f t="shared" si="513"/>
        <v>2.4662697723036864E-3</v>
      </c>
      <c r="OA67" s="500">
        <f t="shared" si="513"/>
        <v>2.4662697723036864E-3</v>
      </c>
      <c r="OB67" s="500">
        <f t="shared" si="513"/>
        <v>2.4662697723036864E-3</v>
      </c>
      <c r="OC67" s="500">
        <f t="shared" si="513"/>
        <v>2.4662697723036864E-3</v>
      </c>
      <c r="OD67" s="500">
        <f t="shared" si="513"/>
        <v>2.4662697723036864E-3</v>
      </c>
      <c r="OE67" s="500">
        <f t="shared" si="513"/>
        <v>2.4662697723036864E-3</v>
      </c>
      <c r="OF67" s="500">
        <f>$E67</f>
        <v>0.03</v>
      </c>
      <c r="OG67" s="500">
        <f t="shared" si="514"/>
        <v>2.4662697723036864E-3</v>
      </c>
      <c r="OH67" s="500">
        <f t="shared" si="514"/>
        <v>2.4662697723036864E-3</v>
      </c>
      <c r="OI67" s="500">
        <f t="shared" si="514"/>
        <v>2.4662697723036864E-3</v>
      </c>
      <c r="OJ67" s="500">
        <f t="shared" si="514"/>
        <v>2.4662697723036864E-3</v>
      </c>
      <c r="OK67" s="500">
        <f t="shared" si="514"/>
        <v>2.4662697723036864E-3</v>
      </c>
      <c r="OL67" s="500">
        <f t="shared" si="514"/>
        <v>2.4662697723036864E-3</v>
      </c>
      <c r="OM67" s="500">
        <f t="shared" si="514"/>
        <v>2.4662697723036864E-3</v>
      </c>
      <c r="ON67" s="500">
        <f t="shared" si="514"/>
        <v>2.4662697723036864E-3</v>
      </c>
      <c r="OO67" s="500">
        <f t="shared" si="514"/>
        <v>2.4662697723036864E-3</v>
      </c>
      <c r="OP67" s="500">
        <f t="shared" si="514"/>
        <v>2.4662697723036864E-3</v>
      </c>
      <c r="OQ67" s="500">
        <f t="shared" si="514"/>
        <v>2.4662697723036864E-3</v>
      </c>
      <c r="OR67" s="500">
        <f t="shared" si="514"/>
        <v>2.4662697723036864E-3</v>
      </c>
      <c r="OS67" s="500">
        <f>$E67</f>
        <v>0.03</v>
      </c>
      <c r="OT67" s="202"/>
      <c r="OU67" s="202"/>
      <c r="OV67" s="202"/>
      <c r="OW67" s="202"/>
      <c r="OX67" s="202"/>
      <c r="OY67" s="202"/>
      <c r="OZ67" s="202"/>
      <c r="PA67" s="202"/>
      <c r="PB67" s="202"/>
      <c r="PC67" s="202"/>
      <c r="PD67" s="202"/>
      <c r="PE67" s="202"/>
      <c r="PF67" s="202"/>
      <c r="PG67" s="202"/>
      <c r="PH67" s="202"/>
      <c r="PI67" s="202"/>
      <c r="PJ67" s="202"/>
      <c r="PK67" s="202"/>
      <c r="PL67" s="202"/>
      <c r="PM67" s="202"/>
      <c r="PN67" s="202"/>
      <c r="PO67" s="202"/>
      <c r="PP67" s="202"/>
      <c r="PQ67" s="202"/>
      <c r="PR67" s="202"/>
      <c r="PS67" s="202"/>
      <c r="PT67" s="202"/>
      <c r="PU67" s="202"/>
      <c r="PV67" s="202"/>
      <c r="PW67" s="202"/>
      <c r="PX67" s="202"/>
      <c r="PY67" s="202"/>
      <c r="PZ67" s="202"/>
      <c r="QA67" s="202"/>
      <c r="QB67" s="202"/>
      <c r="QC67" s="202"/>
      <c r="QD67" s="202"/>
      <c r="QE67" s="202"/>
      <c r="QF67" s="202"/>
      <c r="QG67" s="202"/>
      <c r="QH67" s="202"/>
      <c r="QI67" s="202"/>
      <c r="QJ67" s="202"/>
      <c r="QK67" s="202"/>
      <c r="QL67" s="202"/>
      <c r="QM67" s="202"/>
      <c r="QN67" s="202"/>
      <c r="QO67" s="202"/>
      <c r="QP67" s="202"/>
      <c r="QQ67" s="202"/>
      <c r="QR67" s="202"/>
      <c r="QS67" s="202"/>
      <c r="QT67" s="202"/>
      <c r="QU67" s="202"/>
      <c r="QV67" s="202"/>
      <c r="QW67" s="202"/>
      <c r="QX67" s="202"/>
      <c r="QY67" s="202"/>
      <c r="QZ67" s="202"/>
      <c r="RA67" s="202"/>
      <c r="RB67" s="202"/>
      <c r="RC67" s="202"/>
      <c r="RD67" s="202"/>
      <c r="RE67" s="202"/>
      <c r="RF67" s="202"/>
    </row>
    <row r="68" spans="1:474" ht="12.75" customHeight="1">
      <c r="A68" s="202"/>
      <c r="B68" s="95" t="s">
        <v>528</v>
      </c>
      <c r="C68" s="202"/>
      <c r="D68" s="202"/>
      <c r="E68" s="202"/>
      <c r="F68" s="202"/>
      <c r="G68" s="500">
        <f t="shared" ref="G68:BR68" si="515">G66+G67</f>
        <v>6.9855615786782455E-3</v>
      </c>
      <c r="H68" s="500">
        <f t="shared" si="515"/>
        <v>6.9855615786782455E-3</v>
      </c>
      <c r="I68" s="500">
        <f t="shared" si="515"/>
        <v>6.9855615786782455E-3</v>
      </c>
      <c r="J68" s="500">
        <f t="shared" si="515"/>
        <v>6.9855615786782455E-3</v>
      </c>
      <c r="K68" s="500">
        <f t="shared" si="515"/>
        <v>6.9855615786782455E-3</v>
      </c>
      <c r="L68" s="500">
        <f t="shared" si="515"/>
        <v>6.9855615786782455E-3</v>
      </c>
      <c r="M68" s="500">
        <f t="shared" si="515"/>
        <v>6.9855615786782455E-3</v>
      </c>
      <c r="N68" s="500">
        <f t="shared" si="515"/>
        <v>6.9855615786782455E-3</v>
      </c>
      <c r="O68" s="500">
        <f t="shared" si="515"/>
        <v>6.9855615786782455E-3</v>
      </c>
      <c r="P68" s="500">
        <f t="shared" si="515"/>
        <v>6.9855615786782455E-3</v>
      </c>
      <c r="Q68" s="500">
        <f t="shared" si="515"/>
        <v>6.9855615786782455E-3</v>
      </c>
      <c r="R68" s="500">
        <f t="shared" si="515"/>
        <v>6.9855615786782455E-3</v>
      </c>
      <c r="S68" s="500">
        <f t="shared" si="515"/>
        <v>8.5599999999999996E-2</v>
      </c>
      <c r="T68" s="500">
        <f t="shared" si="515"/>
        <v>6.9855615786782455E-3</v>
      </c>
      <c r="U68" s="500">
        <f t="shared" si="515"/>
        <v>6.9855615786782455E-3</v>
      </c>
      <c r="V68" s="500">
        <f t="shared" si="515"/>
        <v>6.9855615786782455E-3</v>
      </c>
      <c r="W68" s="500">
        <f t="shared" si="515"/>
        <v>6.9855615786782455E-3</v>
      </c>
      <c r="X68" s="500">
        <f t="shared" si="515"/>
        <v>6.9855615786782455E-3</v>
      </c>
      <c r="Y68" s="500">
        <f t="shared" si="515"/>
        <v>6.9855615786782455E-3</v>
      </c>
      <c r="Z68" s="500">
        <f t="shared" si="515"/>
        <v>6.9855615786782455E-3</v>
      </c>
      <c r="AA68" s="500">
        <f t="shared" si="515"/>
        <v>6.9855615786782455E-3</v>
      </c>
      <c r="AB68" s="500">
        <f t="shared" si="515"/>
        <v>6.9855615786782455E-3</v>
      </c>
      <c r="AC68" s="500">
        <f t="shared" si="515"/>
        <v>6.9855615786782455E-3</v>
      </c>
      <c r="AD68" s="500">
        <f t="shared" si="515"/>
        <v>6.9855615786782455E-3</v>
      </c>
      <c r="AE68" s="500">
        <f t="shared" si="515"/>
        <v>6.9855615786782455E-3</v>
      </c>
      <c r="AF68" s="500">
        <f t="shared" si="515"/>
        <v>8.5599999999999996E-2</v>
      </c>
      <c r="AG68" s="500">
        <f t="shared" si="515"/>
        <v>6.9855615786782455E-3</v>
      </c>
      <c r="AH68" s="500">
        <f t="shared" si="515"/>
        <v>6.9855615786782455E-3</v>
      </c>
      <c r="AI68" s="500">
        <f t="shared" si="515"/>
        <v>6.9855615786782455E-3</v>
      </c>
      <c r="AJ68" s="500">
        <f t="shared" si="515"/>
        <v>6.9855615786782455E-3</v>
      </c>
      <c r="AK68" s="500">
        <f t="shared" si="515"/>
        <v>6.9855615786782455E-3</v>
      </c>
      <c r="AL68" s="500">
        <f t="shared" si="515"/>
        <v>6.9855615786782455E-3</v>
      </c>
      <c r="AM68" s="500">
        <f t="shared" si="515"/>
        <v>6.9855615786782455E-3</v>
      </c>
      <c r="AN68" s="500">
        <f t="shared" si="515"/>
        <v>6.9855615786782455E-3</v>
      </c>
      <c r="AO68" s="500">
        <f t="shared" si="515"/>
        <v>6.9855615786782455E-3</v>
      </c>
      <c r="AP68" s="500">
        <f t="shared" si="515"/>
        <v>6.9855615786782455E-3</v>
      </c>
      <c r="AQ68" s="500">
        <f t="shared" si="515"/>
        <v>6.9855615786782455E-3</v>
      </c>
      <c r="AR68" s="500">
        <f t="shared" si="515"/>
        <v>6.9855615786782455E-3</v>
      </c>
      <c r="AS68" s="500">
        <f t="shared" si="515"/>
        <v>8.5599999999999982E-2</v>
      </c>
      <c r="AT68" s="500">
        <f t="shared" si="515"/>
        <v>6.9855615786782455E-3</v>
      </c>
      <c r="AU68" s="500">
        <f t="shared" si="515"/>
        <v>6.9855615786782455E-3</v>
      </c>
      <c r="AV68" s="500">
        <f t="shared" si="515"/>
        <v>6.9855615786782455E-3</v>
      </c>
      <c r="AW68" s="500">
        <f t="shared" si="515"/>
        <v>6.9855615786782455E-3</v>
      </c>
      <c r="AX68" s="500">
        <f t="shared" si="515"/>
        <v>6.9855615786782455E-3</v>
      </c>
      <c r="AY68" s="500">
        <f t="shared" si="515"/>
        <v>6.9855615786782455E-3</v>
      </c>
      <c r="AZ68" s="500">
        <f t="shared" si="515"/>
        <v>6.9855615786782455E-3</v>
      </c>
      <c r="BA68" s="500">
        <f t="shared" si="515"/>
        <v>6.9855615786782455E-3</v>
      </c>
      <c r="BB68" s="500">
        <f t="shared" si="515"/>
        <v>6.9855615786782455E-3</v>
      </c>
      <c r="BC68" s="500">
        <f t="shared" si="515"/>
        <v>6.9855615786782455E-3</v>
      </c>
      <c r="BD68" s="500">
        <f t="shared" si="515"/>
        <v>6.9855615786782455E-3</v>
      </c>
      <c r="BE68" s="500">
        <f t="shared" si="515"/>
        <v>6.9855615786782455E-3</v>
      </c>
      <c r="BF68" s="500">
        <f t="shared" si="515"/>
        <v>8.5599999999999996E-2</v>
      </c>
      <c r="BG68" s="500">
        <f t="shared" si="515"/>
        <v>6.9855615786782455E-3</v>
      </c>
      <c r="BH68" s="500">
        <f t="shared" si="515"/>
        <v>6.9855615786782455E-3</v>
      </c>
      <c r="BI68" s="500">
        <f t="shared" si="515"/>
        <v>6.9855615786782455E-3</v>
      </c>
      <c r="BJ68" s="500">
        <f t="shared" si="515"/>
        <v>6.9855615786782455E-3</v>
      </c>
      <c r="BK68" s="500">
        <f t="shared" si="515"/>
        <v>6.9855615786782455E-3</v>
      </c>
      <c r="BL68" s="500">
        <f t="shared" si="515"/>
        <v>6.9855615786782455E-3</v>
      </c>
      <c r="BM68" s="500">
        <f t="shared" si="515"/>
        <v>6.9855615786782455E-3</v>
      </c>
      <c r="BN68" s="500">
        <f t="shared" si="515"/>
        <v>6.9855615786782455E-3</v>
      </c>
      <c r="BO68" s="500">
        <f t="shared" si="515"/>
        <v>6.9855615786782455E-3</v>
      </c>
      <c r="BP68" s="500">
        <f t="shared" si="515"/>
        <v>6.9855615786782455E-3</v>
      </c>
      <c r="BQ68" s="500">
        <f t="shared" si="515"/>
        <v>6.9855615786782455E-3</v>
      </c>
      <c r="BR68" s="500">
        <f t="shared" si="515"/>
        <v>6.9855615786782455E-3</v>
      </c>
      <c r="BS68" s="500">
        <f t="shared" ref="BS68:ED68" si="516">BS66+BS67</f>
        <v>8.5599999999999996E-2</v>
      </c>
      <c r="BT68" s="500">
        <f t="shared" si="516"/>
        <v>6.9855615786782455E-3</v>
      </c>
      <c r="BU68" s="500">
        <f t="shared" si="516"/>
        <v>6.9855615786782455E-3</v>
      </c>
      <c r="BV68" s="500">
        <f t="shared" si="516"/>
        <v>6.9855615786782455E-3</v>
      </c>
      <c r="BW68" s="500">
        <f t="shared" si="516"/>
        <v>6.9855615786782455E-3</v>
      </c>
      <c r="BX68" s="500">
        <f t="shared" si="516"/>
        <v>6.9855615786782455E-3</v>
      </c>
      <c r="BY68" s="500">
        <f t="shared" si="516"/>
        <v>6.9855615786782455E-3</v>
      </c>
      <c r="BZ68" s="500">
        <f t="shared" si="516"/>
        <v>6.9855615786782455E-3</v>
      </c>
      <c r="CA68" s="500">
        <f t="shared" si="516"/>
        <v>6.9855615786782455E-3</v>
      </c>
      <c r="CB68" s="500">
        <f t="shared" si="516"/>
        <v>6.9855615786782455E-3</v>
      </c>
      <c r="CC68" s="500">
        <f t="shared" si="516"/>
        <v>6.9855615786782455E-3</v>
      </c>
      <c r="CD68" s="500">
        <f t="shared" si="516"/>
        <v>6.9855615786782455E-3</v>
      </c>
      <c r="CE68" s="500">
        <f t="shared" si="516"/>
        <v>6.9855615786782455E-3</v>
      </c>
      <c r="CF68" s="500">
        <f t="shared" si="516"/>
        <v>8.5599999999999996E-2</v>
      </c>
      <c r="CG68" s="500">
        <f t="shared" si="516"/>
        <v>6.9855615786782455E-3</v>
      </c>
      <c r="CH68" s="500">
        <f t="shared" si="516"/>
        <v>6.9855615786782455E-3</v>
      </c>
      <c r="CI68" s="500">
        <f t="shared" si="516"/>
        <v>6.9855615786782455E-3</v>
      </c>
      <c r="CJ68" s="500">
        <f t="shared" si="516"/>
        <v>6.9855615786782455E-3</v>
      </c>
      <c r="CK68" s="500">
        <f t="shared" si="516"/>
        <v>6.9855615786782455E-3</v>
      </c>
      <c r="CL68" s="500">
        <f t="shared" si="516"/>
        <v>6.9855615786782455E-3</v>
      </c>
      <c r="CM68" s="500">
        <f t="shared" si="516"/>
        <v>6.9855615786782455E-3</v>
      </c>
      <c r="CN68" s="500">
        <f t="shared" si="516"/>
        <v>6.9855615786782455E-3</v>
      </c>
      <c r="CO68" s="500">
        <f t="shared" si="516"/>
        <v>6.9855615786782455E-3</v>
      </c>
      <c r="CP68" s="500">
        <f t="shared" si="516"/>
        <v>6.9855615786782455E-3</v>
      </c>
      <c r="CQ68" s="500">
        <f t="shared" si="516"/>
        <v>6.9855615786782455E-3</v>
      </c>
      <c r="CR68" s="500">
        <f t="shared" si="516"/>
        <v>6.9855615786782455E-3</v>
      </c>
      <c r="CS68" s="500">
        <f t="shared" si="516"/>
        <v>8.5599999999999996E-2</v>
      </c>
      <c r="CT68" s="500">
        <f t="shared" si="516"/>
        <v>6.9855615786782455E-3</v>
      </c>
      <c r="CU68" s="500">
        <f t="shared" si="516"/>
        <v>6.9855615786782455E-3</v>
      </c>
      <c r="CV68" s="500">
        <f t="shared" si="516"/>
        <v>6.9855615786782455E-3</v>
      </c>
      <c r="CW68" s="500">
        <f t="shared" si="516"/>
        <v>6.9855615786782455E-3</v>
      </c>
      <c r="CX68" s="500">
        <f t="shared" si="516"/>
        <v>6.9855615786782455E-3</v>
      </c>
      <c r="CY68" s="500">
        <f t="shared" si="516"/>
        <v>6.9855615786782455E-3</v>
      </c>
      <c r="CZ68" s="500">
        <f t="shared" si="516"/>
        <v>6.9855615786782455E-3</v>
      </c>
      <c r="DA68" s="500">
        <f t="shared" si="516"/>
        <v>6.9855615786782455E-3</v>
      </c>
      <c r="DB68" s="500">
        <f t="shared" si="516"/>
        <v>6.9855615786782455E-3</v>
      </c>
      <c r="DC68" s="500">
        <f t="shared" si="516"/>
        <v>6.9855615786782455E-3</v>
      </c>
      <c r="DD68" s="500">
        <f t="shared" si="516"/>
        <v>6.9855615786782455E-3</v>
      </c>
      <c r="DE68" s="500">
        <f t="shared" si="516"/>
        <v>6.9855615786782455E-3</v>
      </c>
      <c r="DF68" s="500">
        <f t="shared" si="516"/>
        <v>8.5599999999999996E-2</v>
      </c>
      <c r="DG68" s="500">
        <f t="shared" si="516"/>
        <v>6.9855615786782455E-3</v>
      </c>
      <c r="DH68" s="500">
        <f t="shared" si="516"/>
        <v>6.9855615786782455E-3</v>
      </c>
      <c r="DI68" s="500">
        <f t="shared" si="516"/>
        <v>6.9855615786782455E-3</v>
      </c>
      <c r="DJ68" s="500">
        <f t="shared" si="516"/>
        <v>6.9855615786782455E-3</v>
      </c>
      <c r="DK68" s="500">
        <f t="shared" si="516"/>
        <v>6.9855615786782455E-3</v>
      </c>
      <c r="DL68" s="500">
        <f t="shared" si="516"/>
        <v>6.9855615786782455E-3</v>
      </c>
      <c r="DM68" s="500">
        <f t="shared" si="516"/>
        <v>6.9855615786782455E-3</v>
      </c>
      <c r="DN68" s="500">
        <f t="shared" si="516"/>
        <v>6.9855615786782455E-3</v>
      </c>
      <c r="DO68" s="500">
        <f t="shared" si="516"/>
        <v>6.9855615786782455E-3</v>
      </c>
      <c r="DP68" s="500">
        <f t="shared" si="516"/>
        <v>6.9855615786782455E-3</v>
      </c>
      <c r="DQ68" s="500">
        <f t="shared" si="516"/>
        <v>6.9855615786782455E-3</v>
      </c>
      <c r="DR68" s="500">
        <f t="shared" si="516"/>
        <v>6.9855615786782455E-3</v>
      </c>
      <c r="DS68" s="500">
        <f t="shared" si="516"/>
        <v>8.5599999999999996E-2</v>
      </c>
      <c r="DT68" s="500">
        <f t="shared" si="516"/>
        <v>6.9855615786782455E-3</v>
      </c>
      <c r="DU68" s="500">
        <f t="shared" si="516"/>
        <v>6.9855615786782455E-3</v>
      </c>
      <c r="DV68" s="500">
        <f t="shared" si="516"/>
        <v>6.9855615786782455E-3</v>
      </c>
      <c r="DW68" s="500">
        <f t="shared" si="516"/>
        <v>6.9855615786782455E-3</v>
      </c>
      <c r="DX68" s="500">
        <f t="shared" si="516"/>
        <v>6.9855615786782455E-3</v>
      </c>
      <c r="DY68" s="500">
        <f t="shared" si="516"/>
        <v>6.9855615786782455E-3</v>
      </c>
      <c r="DZ68" s="500">
        <f t="shared" si="516"/>
        <v>6.9855615786782455E-3</v>
      </c>
      <c r="EA68" s="500">
        <f t="shared" si="516"/>
        <v>6.9855615786782455E-3</v>
      </c>
      <c r="EB68" s="500">
        <f t="shared" si="516"/>
        <v>6.9855615786782455E-3</v>
      </c>
      <c r="EC68" s="500">
        <f t="shared" si="516"/>
        <v>6.9855615786782455E-3</v>
      </c>
      <c r="ED68" s="500">
        <f t="shared" si="516"/>
        <v>6.9855615786782455E-3</v>
      </c>
      <c r="EE68" s="500">
        <f t="shared" ref="EE68:GP68" si="517">EE66+EE67</f>
        <v>6.9855615786782455E-3</v>
      </c>
      <c r="EF68" s="500">
        <f t="shared" si="517"/>
        <v>8.5599999999999996E-2</v>
      </c>
      <c r="EG68" s="500">
        <f t="shared" si="517"/>
        <v>6.9855615786782455E-3</v>
      </c>
      <c r="EH68" s="500">
        <f t="shared" si="517"/>
        <v>6.9855615786782455E-3</v>
      </c>
      <c r="EI68" s="500">
        <f t="shared" si="517"/>
        <v>6.9855615786782455E-3</v>
      </c>
      <c r="EJ68" s="500">
        <f t="shared" si="517"/>
        <v>6.9855615786782455E-3</v>
      </c>
      <c r="EK68" s="500">
        <f t="shared" si="517"/>
        <v>6.9855615786782455E-3</v>
      </c>
      <c r="EL68" s="500">
        <f t="shared" si="517"/>
        <v>6.9855615786782455E-3</v>
      </c>
      <c r="EM68" s="500">
        <f t="shared" si="517"/>
        <v>6.9855615786782455E-3</v>
      </c>
      <c r="EN68" s="500">
        <f t="shared" si="517"/>
        <v>6.9855615786782455E-3</v>
      </c>
      <c r="EO68" s="500">
        <f t="shared" si="517"/>
        <v>6.9855615786782455E-3</v>
      </c>
      <c r="EP68" s="500">
        <f t="shared" si="517"/>
        <v>6.9855615786782455E-3</v>
      </c>
      <c r="EQ68" s="500">
        <f t="shared" si="517"/>
        <v>6.9855615786782455E-3</v>
      </c>
      <c r="ER68" s="500">
        <f t="shared" si="517"/>
        <v>6.9855615786782455E-3</v>
      </c>
      <c r="ES68" s="500">
        <f t="shared" si="517"/>
        <v>8.5599999999999996E-2</v>
      </c>
      <c r="ET68" s="500">
        <f t="shared" si="517"/>
        <v>6.9855615786782455E-3</v>
      </c>
      <c r="EU68" s="500">
        <f t="shared" si="517"/>
        <v>6.9855615786782455E-3</v>
      </c>
      <c r="EV68" s="500">
        <f t="shared" si="517"/>
        <v>6.9855615786782455E-3</v>
      </c>
      <c r="EW68" s="500">
        <f t="shared" si="517"/>
        <v>6.9855615786782455E-3</v>
      </c>
      <c r="EX68" s="500">
        <f t="shared" si="517"/>
        <v>6.9855615786782455E-3</v>
      </c>
      <c r="EY68" s="500">
        <f t="shared" si="517"/>
        <v>6.9855615786782455E-3</v>
      </c>
      <c r="EZ68" s="500">
        <f t="shared" si="517"/>
        <v>6.9855615786782455E-3</v>
      </c>
      <c r="FA68" s="500">
        <f t="shared" si="517"/>
        <v>6.9855615786782455E-3</v>
      </c>
      <c r="FB68" s="500">
        <f t="shared" si="517"/>
        <v>6.9855615786782455E-3</v>
      </c>
      <c r="FC68" s="500">
        <f t="shared" si="517"/>
        <v>6.9855615786782455E-3</v>
      </c>
      <c r="FD68" s="500">
        <f t="shared" si="517"/>
        <v>6.9855615786782455E-3</v>
      </c>
      <c r="FE68" s="500">
        <f t="shared" si="517"/>
        <v>6.9855615786782455E-3</v>
      </c>
      <c r="FF68" s="500">
        <f t="shared" si="517"/>
        <v>8.5599999999999996E-2</v>
      </c>
      <c r="FG68" s="500">
        <f t="shared" si="517"/>
        <v>6.9855615786782455E-3</v>
      </c>
      <c r="FH68" s="500">
        <f t="shared" si="517"/>
        <v>6.9855615786782455E-3</v>
      </c>
      <c r="FI68" s="500">
        <f t="shared" si="517"/>
        <v>6.9855615786782455E-3</v>
      </c>
      <c r="FJ68" s="500">
        <f t="shared" si="517"/>
        <v>6.9855615786782455E-3</v>
      </c>
      <c r="FK68" s="500">
        <f t="shared" si="517"/>
        <v>6.9855615786782455E-3</v>
      </c>
      <c r="FL68" s="500">
        <f t="shared" si="517"/>
        <v>6.9855615786782455E-3</v>
      </c>
      <c r="FM68" s="500">
        <f t="shared" si="517"/>
        <v>6.9855615786782455E-3</v>
      </c>
      <c r="FN68" s="500">
        <f t="shared" si="517"/>
        <v>6.9855615786782455E-3</v>
      </c>
      <c r="FO68" s="500">
        <f t="shared" si="517"/>
        <v>6.9855615786782455E-3</v>
      </c>
      <c r="FP68" s="500">
        <f t="shared" si="517"/>
        <v>6.9855615786782455E-3</v>
      </c>
      <c r="FQ68" s="500">
        <f t="shared" si="517"/>
        <v>6.9855615786782455E-3</v>
      </c>
      <c r="FR68" s="500">
        <f t="shared" si="517"/>
        <v>6.9855615786782455E-3</v>
      </c>
      <c r="FS68" s="500">
        <f t="shared" si="517"/>
        <v>8.5599999999999996E-2</v>
      </c>
      <c r="FT68" s="500">
        <f t="shared" si="517"/>
        <v>6.9855615786782455E-3</v>
      </c>
      <c r="FU68" s="500">
        <f t="shared" si="517"/>
        <v>6.9855615786782455E-3</v>
      </c>
      <c r="FV68" s="500">
        <f t="shared" si="517"/>
        <v>6.9855615786782455E-3</v>
      </c>
      <c r="FW68" s="500">
        <f t="shared" si="517"/>
        <v>6.9855615786782455E-3</v>
      </c>
      <c r="FX68" s="500">
        <f t="shared" si="517"/>
        <v>6.9855615786782455E-3</v>
      </c>
      <c r="FY68" s="500">
        <f t="shared" si="517"/>
        <v>6.9855615786782455E-3</v>
      </c>
      <c r="FZ68" s="500">
        <f t="shared" si="517"/>
        <v>6.9855615786782455E-3</v>
      </c>
      <c r="GA68" s="500">
        <f t="shared" si="517"/>
        <v>6.9855615786782455E-3</v>
      </c>
      <c r="GB68" s="500">
        <f t="shared" si="517"/>
        <v>6.9855615786782455E-3</v>
      </c>
      <c r="GC68" s="500">
        <f t="shared" si="517"/>
        <v>6.9855615786782455E-3</v>
      </c>
      <c r="GD68" s="500">
        <f t="shared" si="517"/>
        <v>6.9855615786782455E-3</v>
      </c>
      <c r="GE68" s="500">
        <f t="shared" si="517"/>
        <v>6.9855615786782455E-3</v>
      </c>
      <c r="GF68" s="500">
        <f t="shared" si="517"/>
        <v>8.5599999999999996E-2</v>
      </c>
      <c r="GG68" s="500">
        <f t="shared" si="517"/>
        <v>6.9855615786782455E-3</v>
      </c>
      <c r="GH68" s="500">
        <f t="shared" si="517"/>
        <v>6.9855615786782455E-3</v>
      </c>
      <c r="GI68" s="500">
        <f t="shared" si="517"/>
        <v>6.9855615786782455E-3</v>
      </c>
      <c r="GJ68" s="500">
        <f t="shared" si="517"/>
        <v>6.9855615786782455E-3</v>
      </c>
      <c r="GK68" s="500">
        <f t="shared" si="517"/>
        <v>6.9855615786782455E-3</v>
      </c>
      <c r="GL68" s="500">
        <f t="shared" si="517"/>
        <v>6.9855615786782455E-3</v>
      </c>
      <c r="GM68" s="500">
        <f t="shared" si="517"/>
        <v>6.9855615786782455E-3</v>
      </c>
      <c r="GN68" s="500">
        <f t="shared" si="517"/>
        <v>6.9855615786782455E-3</v>
      </c>
      <c r="GO68" s="500">
        <f t="shared" si="517"/>
        <v>6.9855615786782455E-3</v>
      </c>
      <c r="GP68" s="500">
        <f t="shared" si="517"/>
        <v>6.9855615786782455E-3</v>
      </c>
      <c r="GQ68" s="500">
        <f t="shared" ref="GQ68:JB68" si="518">GQ66+GQ67</f>
        <v>6.9855615786782455E-3</v>
      </c>
      <c r="GR68" s="500">
        <f t="shared" si="518"/>
        <v>6.9855615786782455E-3</v>
      </c>
      <c r="GS68" s="500">
        <f t="shared" si="518"/>
        <v>8.5599999999999996E-2</v>
      </c>
      <c r="GT68" s="500">
        <f t="shared" si="518"/>
        <v>6.9855615786782455E-3</v>
      </c>
      <c r="GU68" s="500">
        <f t="shared" si="518"/>
        <v>6.9855615786782455E-3</v>
      </c>
      <c r="GV68" s="500">
        <f t="shared" si="518"/>
        <v>6.9855615786782455E-3</v>
      </c>
      <c r="GW68" s="500">
        <f t="shared" si="518"/>
        <v>6.9855615786782455E-3</v>
      </c>
      <c r="GX68" s="500">
        <f t="shared" si="518"/>
        <v>6.9855615786782455E-3</v>
      </c>
      <c r="GY68" s="500">
        <f t="shared" si="518"/>
        <v>6.9855615786782455E-3</v>
      </c>
      <c r="GZ68" s="500">
        <f t="shared" si="518"/>
        <v>6.9855615786782455E-3</v>
      </c>
      <c r="HA68" s="500">
        <f t="shared" si="518"/>
        <v>6.9855615786782455E-3</v>
      </c>
      <c r="HB68" s="500">
        <f t="shared" si="518"/>
        <v>6.9855615786782455E-3</v>
      </c>
      <c r="HC68" s="500">
        <f t="shared" si="518"/>
        <v>6.9855615786782455E-3</v>
      </c>
      <c r="HD68" s="500">
        <f t="shared" si="518"/>
        <v>6.9855615786782455E-3</v>
      </c>
      <c r="HE68" s="500">
        <f t="shared" si="518"/>
        <v>6.9855615786782455E-3</v>
      </c>
      <c r="HF68" s="500">
        <f t="shared" si="518"/>
        <v>8.5599999999999996E-2</v>
      </c>
      <c r="HG68" s="500">
        <f t="shared" si="518"/>
        <v>6.9855615786782455E-3</v>
      </c>
      <c r="HH68" s="500">
        <f t="shared" si="518"/>
        <v>6.9855615786782455E-3</v>
      </c>
      <c r="HI68" s="500">
        <f t="shared" si="518"/>
        <v>6.9855615786782455E-3</v>
      </c>
      <c r="HJ68" s="500">
        <f t="shared" si="518"/>
        <v>6.9855615786782455E-3</v>
      </c>
      <c r="HK68" s="500">
        <f t="shared" si="518"/>
        <v>6.9855615786782455E-3</v>
      </c>
      <c r="HL68" s="500">
        <f t="shared" si="518"/>
        <v>6.9855615786782455E-3</v>
      </c>
      <c r="HM68" s="500">
        <f t="shared" si="518"/>
        <v>6.9855615786782455E-3</v>
      </c>
      <c r="HN68" s="500">
        <f t="shared" si="518"/>
        <v>6.9855615786782455E-3</v>
      </c>
      <c r="HO68" s="500">
        <f t="shared" si="518"/>
        <v>6.9855615786782455E-3</v>
      </c>
      <c r="HP68" s="500">
        <f t="shared" si="518"/>
        <v>6.9855615786782455E-3</v>
      </c>
      <c r="HQ68" s="500">
        <f t="shared" si="518"/>
        <v>6.9855615786782455E-3</v>
      </c>
      <c r="HR68" s="500">
        <f t="shared" si="518"/>
        <v>6.9855615786782455E-3</v>
      </c>
      <c r="HS68" s="500">
        <f t="shared" si="518"/>
        <v>8.5599999999999996E-2</v>
      </c>
      <c r="HT68" s="500">
        <f t="shared" si="518"/>
        <v>6.9855615786782455E-3</v>
      </c>
      <c r="HU68" s="500">
        <f t="shared" si="518"/>
        <v>6.9855615786782455E-3</v>
      </c>
      <c r="HV68" s="500">
        <f t="shared" si="518"/>
        <v>6.9855615786782455E-3</v>
      </c>
      <c r="HW68" s="500">
        <f t="shared" si="518"/>
        <v>6.9855615786782455E-3</v>
      </c>
      <c r="HX68" s="500">
        <f t="shared" si="518"/>
        <v>6.9855615786782455E-3</v>
      </c>
      <c r="HY68" s="500">
        <f t="shared" si="518"/>
        <v>6.9855615786782455E-3</v>
      </c>
      <c r="HZ68" s="500">
        <f t="shared" si="518"/>
        <v>6.9855615786782455E-3</v>
      </c>
      <c r="IA68" s="500">
        <f t="shared" si="518"/>
        <v>6.9855615786782455E-3</v>
      </c>
      <c r="IB68" s="500">
        <f t="shared" si="518"/>
        <v>6.9855615786782455E-3</v>
      </c>
      <c r="IC68" s="500">
        <f t="shared" si="518"/>
        <v>6.9855615786782455E-3</v>
      </c>
      <c r="ID68" s="500">
        <f t="shared" si="518"/>
        <v>6.9855615786782455E-3</v>
      </c>
      <c r="IE68" s="500">
        <f t="shared" si="518"/>
        <v>6.9855615786782455E-3</v>
      </c>
      <c r="IF68" s="500">
        <f t="shared" si="518"/>
        <v>8.5599999999999996E-2</v>
      </c>
      <c r="IG68" s="500">
        <f t="shared" si="518"/>
        <v>6.9855615786782455E-3</v>
      </c>
      <c r="IH68" s="500">
        <f t="shared" si="518"/>
        <v>6.9855615786782455E-3</v>
      </c>
      <c r="II68" s="500">
        <f t="shared" si="518"/>
        <v>6.9855615786782455E-3</v>
      </c>
      <c r="IJ68" s="500">
        <f t="shared" si="518"/>
        <v>6.9855615786782455E-3</v>
      </c>
      <c r="IK68" s="500">
        <f t="shared" si="518"/>
        <v>6.9855615786782455E-3</v>
      </c>
      <c r="IL68" s="500">
        <f t="shared" si="518"/>
        <v>6.9855615786782455E-3</v>
      </c>
      <c r="IM68" s="500">
        <f t="shared" si="518"/>
        <v>6.9855615786782455E-3</v>
      </c>
      <c r="IN68" s="500">
        <f t="shared" si="518"/>
        <v>6.9855615786782455E-3</v>
      </c>
      <c r="IO68" s="500">
        <f t="shared" si="518"/>
        <v>6.9855615786782455E-3</v>
      </c>
      <c r="IP68" s="500">
        <f t="shared" si="518"/>
        <v>6.9855615786782455E-3</v>
      </c>
      <c r="IQ68" s="500">
        <f t="shared" si="518"/>
        <v>6.9855615786782455E-3</v>
      </c>
      <c r="IR68" s="500">
        <f t="shared" si="518"/>
        <v>6.9855615786782455E-3</v>
      </c>
      <c r="IS68" s="500">
        <f t="shared" si="518"/>
        <v>8.5599999999999996E-2</v>
      </c>
      <c r="IT68" s="500">
        <f t="shared" si="518"/>
        <v>6.9855615786782455E-3</v>
      </c>
      <c r="IU68" s="500">
        <f t="shared" si="518"/>
        <v>6.9855615786782455E-3</v>
      </c>
      <c r="IV68" s="500">
        <f t="shared" si="518"/>
        <v>6.9855615786782455E-3</v>
      </c>
      <c r="IW68" s="500">
        <f t="shared" si="518"/>
        <v>6.9855615786782455E-3</v>
      </c>
      <c r="IX68" s="500">
        <f t="shared" si="518"/>
        <v>6.9855615786782455E-3</v>
      </c>
      <c r="IY68" s="500">
        <f t="shared" si="518"/>
        <v>6.9855615786782455E-3</v>
      </c>
      <c r="IZ68" s="500">
        <f t="shared" si="518"/>
        <v>6.9855615786782455E-3</v>
      </c>
      <c r="JA68" s="500">
        <f t="shared" si="518"/>
        <v>6.9855615786782455E-3</v>
      </c>
      <c r="JB68" s="500">
        <f t="shared" si="518"/>
        <v>6.9855615786782455E-3</v>
      </c>
      <c r="JC68" s="500">
        <f t="shared" ref="JC68:LN68" si="519">JC66+JC67</f>
        <v>6.9855615786782455E-3</v>
      </c>
      <c r="JD68" s="500">
        <f t="shared" si="519"/>
        <v>6.9855615786782455E-3</v>
      </c>
      <c r="JE68" s="500">
        <f t="shared" si="519"/>
        <v>6.9855615786782455E-3</v>
      </c>
      <c r="JF68" s="500">
        <f t="shared" si="519"/>
        <v>8.5599999999999996E-2</v>
      </c>
      <c r="JG68" s="500">
        <f t="shared" si="519"/>
        <v>6.9855615786782455E-3</v>
      </c>
      <c r="JH68" s="500">
        <f t="shared" si="519"/>
        <v>6.9855615786782455E-3</v>
      </c>
      <c r="JI68" s="500">
        <f t="shared" si="519"/>
        <v>6.9855615786782455E-3</v>
      </c>
      <c r="JJ68" s="500">
        <f t="shared" si="519"/>
        <v>6.9855615786782455E-3</v>
      </c>
      <c r="JK68" s="500">
        <f t="shared" si="519"/>
        <v>6.9855615786782455E-3</v>
      </c>
      <c r="JL68" s="500">
        <f t="shared" si="519"/>
        <v>6.9855615786782455E-3</v>
      </c>
      <c r="JM68" s="500">
        <f t="shared" si="519"/>
        <v>6.9855615786782455E-3</v>
      </c>
      <c r="JN68" s="500">
        <f t="shared" si="519"/>
        <v>6.9855615786782455E-3</v>
      </c>
      <c r="JO68" s="500">
        <f t="shared" si="519"/>
        <v>6.9855615786782455E-3</v>
      </c>
      <c r="JP68" s="500">
        <f t="shared" si="519"/>
        <v>6.9855615786782455E-3</v>
      </c>
      <c r="JQ68" s="500">
        <f t="shared" si="519"/>
        <v>6.9855615786782455E-3</v>
      </c>
      <c r="JR68" s="500">
        <f t="shared" si="519"/>
        <v>6.9855615786782455E-3</v>
      </c>
      <c r="JS68" s="500">
        <f t="shared" si="519"/>
        <v>8.5599999999999996E-2</v>
      </c>
      <c r="JT68" s="500">
        <f t="shared" si="519"/>
        <v>6.9855615786782455E-3</v>
      </c>
      <c r="JU68" s="500">
        <f t="shared" si="519"/>
        <v>6.9855615786782455E-3</v>
      </c>
      <c r="JV68" s="500">
        <f t="shared" si="519"/>
        <v>6.9855615786782455E-3</v>
      </c>
      <c r="JW68" s="500">
        <f t="shared" si="519"/>
        <v>6.9855615786782455E-3</v>
      </c>
      <c r="JX68" s="500">
        <f t="shared" si="519"/>
        <v>6.9855615786782455E-3</v>
      </c>
      <c r="JY68" s="500">
        <f t="shared" si="519"/>
        <v>6.9855615786782455E-3</v>
      </c>
      <c r="JZ68" s="500">
        <f t="shared" si="519"/>
        <v>6.9855615786782455E-3</v>
      </c>
      <c r="KA68" s="500">
        <f t="shared" si="519"/>
        <v>6.9855615786782455E-3</v>
      </c>
      <c r="KB68" s="500">
        <f t="shared" si="519"/>
        <v>6.9855615786782455E-3</v>
      </c>
      <c r="KC68" s="500">
        <f t="shared" si="519"/>
        <v>6.9855615786782455E-3</v>
      </c>
      <c r="KD68" s="500">
        <f t="shared" si="519"/>
        <v>6.9855615786782455E-3</v>
      </c>
      <c r="KE68" s="500">
        <f t="shared" si="519"/>
        <v>6.9855615786782455E-3</v>
      </c>
      <c r="KF68" s="500">
        <f t="shared" si="519"/>
        <v>8.5599999999999996E-2</v>
      </c>
      <c r="KG68" s="500">
        <f t="shared" si="519"/>
        <v>6.9855615786782455E-3</v>
      </c>
      <c r="KH68" s="500">
        <f t="shared" si="519"/>
        <v>6.9855615786782455E-3</v>
      </c>
      <c r="KI68" s="500">
        <f t="shared" si="519"/>
        <v>6.9855615786782455E-3</v>
      </c>
      <c r="KJ68" s="500">
        <f t="shared" si="519"/>
        <v>6.9855615786782455E-3</v>
      </c>
      <c r="KK68" s="500">
        <f t="shared" si="519"/>
        <v>6.9855615786782455E-3</v>
      </c>
      <c r="KL68" s="500">
        <f t="shared" si="519"/>
        <v>6.9855615786782455E-3</v>
      </c>
      <c r="KM68" s="500">
        <f t="shared" si="519"/>
        <v>6.9855615786782455E-3</v>
      </c>
      <c r="KN68" s="500">
        <f t="shared" si="519"/>
        <v>6.9855615786782455E-3</v>
      </c>
      <c r="KO68" s="500">
        <f t="shared" si="519"/>
        <v>6.9855615786782455E-3</v>
      </c>
      <c r="KP68" s="500">
        <f t="shared" si="519"/>
        <v>6.9855615786782455E-3</v>
      </c>
      <c r="KQ68" s="500">
        <f t="shared" si="519"/>
        <v>6.9855615786782455E-3</v>
      </c>
      <c r="KR68" s="500">
        <f t="shared" si="519"/>
        <v>6.9855615786782455E-3</v>
      </c>
      <c r="KS68" s="500">
        <f t="shared" si="519"/>
        <v>8.5599999999999996E-2</v>
      </c>
      <c r="KT68" s="500">
        <f t="shared" si="519"/>
        <v>6.9855615786782455E-3</v>
      </c>
      <c r="KU68" s="500">
        <f t="shared" si="519"/>
        <v>6.9855615786782455E-3</v>
      </c>
      <c r="KV68" s="500">
        <f t="shared" si="519"/>
        <v>6.9855615786782455E-3</v>
      </c>
      <c r="KW68" s="500">
        <f t="shared" si="519"/>
        <v>6.9855615786782455E-3</v>
      </c>
      <c r="KX68" s="500">
        <f t="shared" si="519"/>
        <v>6.9855615786782455E-3</v>
      </c>
      <c r="KY68" s="500">
        <f t="shared" si="519"/>
        <v>6.9855615786782455E-3</v>
      </c>
      <c r="KZ68" s="500">
        <f t="shared" si="519"/>
        <v>6.9855615786782455E-3</v>
      </c>
      <c r="LA68" s="500">
        <f t="shared" si="519"/>
        <v>6.9855615786782455E-3</v>
      </c>
      <c r="LB68" s="500">
        <f t="shared" si="519"/>
        <v>6.9855615786782455E-3</v>
      </c>
      <c r="LC68" s="500">
        <f t="shared" si="519"/>
        <v>6.9855615786782455E-3</v>
      </c>
      <c r="LD68" s="500">
        <f t="shared" si="519"/>
        <v>6.9855615786782455E-3</v>
      </c>
      <c r="LE68" s="500">
        <f t="shared" si="519"/>
        <v>6.9855615786782455E-3</v>
      </c>
      <c r="LF68" s="500">
        <f t="shared" si="519"/>
        <v>8.5599999999999996E-2</v>
      </c>
      <c r="LG68" s="500">
        <f t="shared" si="519"/>
        <v>6.9855615786782455E-3</v>
      </c>
      <c r="LH68" s="500">
        <f t="shared" si="519"/>
        <v>6.9855615786782455E-3</v>
      </c>
      <c r="LI68" s="500">
        <f t="shared" si="519"/>
        <v>6.9855615786782455E-3</v>
      </c>
      <c r="LJ68" s="500">
        <f t="shared" si="519"/>
        <v>6.9855615786782455E-3</v>
      </c>
      <c r="LK68" s="500">
        <f t="shared" si="519"/>
        <v>6.9855615786782455E-3</v>
      </c>
      <c r="LL68" s="500">
        <f t="shared" si="519"/>
        <v>6.9855615786782455E-3</v>
      </c>
      <c r="LM68" s="500">
        <f t="shared" si="519"/>
        <v>6.9855615786782455E-3</v>
      </c>
      <c r="LN68" s="500">
        <f t="shared" si="519"/>
        <v>6.9855615786782455E-3</v>
      </c>
      <c r="LO68" s="500">
        <f t="shared" ref="LO68:NZ68" si="520">LO66+LO67</f>
        <v>6.9855615786782455E-3</v>
      </c>
      <c r="LP68" s="500">
        <f t="shared" si="520"/>
        <v>6.9855615786782455E-3</v>
      </c>
      <c r="LQ68" s="500">
        <f t="shared" si="520"/>
        <v>6.9855615786782455E-3</v>
      </c>
      <c r="LR68" s="500">
        <f t="shared" si="520"/>
        <v>6.9855615786782455E-3</v>
      </c>
      <c r="LS68" s="500">
        <f t="shared" si="520"/>
        <v>8.5599999999999996E-2</v>
      </c>
      <c r="LT68" s="500">
        <f t="shared" si="520"/>
        <v>6.9855615786782455E-3</v>
      </c>
      <c r="LU68" s="500">
        <f t="shared" si="520"/>
        <v>6.9855615786782455E-3</v>
      </c>
      <c r="LV68" s="500">
        <f t="shared" si="520"/>
        <v>6.9855615786782455E-3</v>
      </c>
      <c r="LW68" s="500">
        <f t="shared" si="520"/>
        <v>6.9855615786782455E-3</v>
      </c>
      <c r="LX68" s="500">
        <f t="shared" si="520"/>
        <v>6.9855615786782455E-3</v>
      </c>
      <c r="LY68" s="500">
        <f t="shared" si="520"/>
        <v>6.9855615786782455E-3</v>
      </c>
      <c r="LZ68" s="500">
        <f t="shared" si="520"/>
        <v>6.9855615786782455E-3</v>
      </c>
      <c r="MA68" s="500">
        <f t="shared" si="520"/>
        <v>6.9855615786782455E-3</v>
      </c>
      <c r="MB68" s="500">
        <f t="shared" si="520"/>
        <v>6.9855615786782455E-3</v>
      </c>
      <c r="MC68" s="500">
        <f t="shared" si="520"/>
        <v>6.9855615786782455E-3</v>
      </c>
      <c r="MD68" s="500">
        <f t="shared" si="520"/>
        <v>6.9855615786782455E-3</v>
      </c>
      <c r="ME68" s="500">
        <f t="shared" si="520"/>
        <v>6.9855615786782455E-3</v>
      </c>
      <c r="MF68" s="500">
        <f t="shared" si="520"/>
        <v>8.5599999999999996E-2</v>
      </c>
      <c r="MG68" s="500">
        <f t="shared" si="520"/>
        <v>6.9855615786782455E-3</v>
      </c>
      <c r="MH68" s="500">
        <f t="shared" si="520"/>
        <v>6.9855615786782455E-3</v>
      </c>
      <c r="MI68" s="500">
        <f t="shared" si="520"/>
        <v>6.9855615786782455E-3</v>
      </c>
      <c r="MJ68" s="500">
        <f t="shared" si="520"/>
        <v>6.9855615786782455E-3</v>
      </c>
      <c r="MK68" s="500">
        <f t="shared" si="520"/>
        <v>6.9855615786782455E-3</v>
      </c>
      <c r="ML68" s="500">
        <f t="shared" si="520"/>
        <v>6.9855615786782455E-3</v>
      </c>
      <c r="MM68" s="500">
        <f t="shared" si="520"/>
        <v>6.9855615786782455E-3</v>
      </c>
      <c r="MN68" s="500">
        <f t="shared" si="520"/>
        <v>6.9855615786782455E-3</v>
      </c>
      <c r="MO68" s="500">
        <f t="shared" si="520"/>
        <v>6.9855615786782455E-3</v>
      </c>
      <c r="MP68" s="500">
        <f t="shared" si="520"/>
        <v>6.9855615786782455E-3</v>
      </c>
      <c r="MQ68" s="500">
        <f t="shared" si="520"/>
        <v>6.9855615786782455E-3</v>
      </c>
      <c r="MR68" s="500">
        <f t="shared" si="520"/>
        <v>6.9855615786782455E-3</v>
      </c>
      <c r="MS68" s="500">
        <f t="shared" si="520"/>
        <v>8.5599999999999996E-2</v>
      </c>
      <c r="MT68" s="500">
        <f t="shared" si="520"/>
        <v>6.9855615786782455E-3</v>
      </c>
      <c r="MU68" s="500">
        <f t="shared" si="520"/>
        <v>6.9855615786782455E-3</v>
      </c>
      <c r="MV68" s="500">
        <f t="shared" si="520"/>
        <v>6.9855615786782455E-3</v>
      </c>
      <c r="MW68" s="500">
        <f t="shared" si="520"/>
        <v>6.9855615786782455E-3</v>
      </c>
      <c r="MX68" s="500">
        <f t="shared" si="520"/>
        <v>6.9855615786782455E-3</v>
      </c>
      <c r="MY68" s="500">
        <f t="shared" si="520"/>
        <v>6.9855615786782455E-3</v>
      </c>
      <c r="MZ68" s="500">
        <f t="shared" si="520"/>
        <v>6.9855615786782455E-3</v>
      </c>
      <c r="NA68" s="500">
        <f t="shared" si="520"/>
        <v>6.9855615786782455E-3</v>
      </c>
      <c r="NB68" s="500">
        <f t="shared" si="520"/>
        <v>6.9855615786782455E-3</v>
      </c>
      <c r="NC68" s="500">
        <f t="shared" si="520"/>
        <v>6.9855615786782455E-3</v>
      </c>
      <c r="ND68" s="500">
        <f t="shared" si="520"/>
        <v>6.9855615786782455E-3</v>
      </c>
      <c r="NE68" s="500">
        <f t="shared" si="520"/>
        <v>6.9855615786782455E-3</v>
      </c>
      <c r="NF68" s="500">
        <f t="shared" si="520"/>
        <v>8.5599999999999996E-2</v>
      </c>
      <c r="NG68" s="500">
        <f t="shared" si="520"/>
        <v>6.9855615786782455E-3</v>
      </c>
      <c r="NH68" s="500">
        <f t="shared" si="520"/>
        <v>6.9855615786782455E-3</v>
      </c>
      <c r="NI68" s="500">
        <f t="shared" si="520"/>
        <v>6.9855615786782455E-3</v>
      </c>
      <c r="NJ68" s="500">
        <f t="shared" si="520"/>
        <v>6.9855615786782455E-3</v>
      </c>
      <c r="NK68" s="500">
        <f t="shared" si="520"/>
        <v>6.9855615786782455E-3</v>
      </c>
      <c r="NL68" s="500">
        <f t="shared" si="520"/>
        <v>6.9855615786782455E-3</v>
      </c>
      <c r="NM68" s="500">
        <f t="shared" si="520"/>
        <v>6.9855615786782455E-3</v>
      </c>
      <c r="NN68" s="500">
        <f t="shared" si="520"/>
        <v>6.9855615786782455E-3</v>
      </c>
      <c r="NO68" s="500">
        <f t="shared" si="520"/>
        <v>6.9855615786782455E-3</v>
      </c>
      <c r="NP68" s="500">
        <f t="shared" si="520"/>
        <v>6.9855615786782455E-3</v>
      </c>
      <c r="NQ68" s="500">
        <f t="shared" si="520"/>
        <v>6.9855615786782455E-3</v>
      </c>
      <c r="NR68" s="500">
        <f t="shared" si="520"/>
        <v>6.9855615786782455E-3</v>
      </c>
      <c r="NS68" s="500">
        <f t="shared" si="520"/>
        <v>8.5599999999999996E-2</v>
      </c>
      <c r="NT68" s="500">
        <f t="shared" si="520"/>
        <v>6.9855615786782455E-3</v>
      </c>
      <c r="NU68" s="500">
        <f t="shared" si="520"/>
        <v>6.9855615786782455E-3</v>
      </c>
      <c r="NV68" s="500">
        <f t="shared" si="520"/>
        <v>6.9855615786782455E-3</v>
      </c>
      <c r="NW68" s="500">
        <f t="shared" si="520"/>
        <v>6.9855615786782455E-3</v>
      </c>
      <c r="NX68" s="500">
        <f t="shared" si="520"/>
        <v>6.9855615786782455E-3</v>
      </c>
      <c r="NY68" s="500">
        <f t="shared" si="520"/>
        <v>6.9855615786782455E-3</v>
      </c>
      <c r="NZ68" s="500">
        <f t="shared" si="520"/>
        <v>6.9855615786782455E-3</v>
      </c>
      <c r="OA68" s="500">
        <f t="shared" ref="OA68:QL68" si="521">OA66+OA67</f>
        <v>6.9855615786782455E-3</v>
      </c>
      <c r="OB68" s="500">
        <f t="shared" si="521"/>
        <v>6.9855615786782455E-3</v>
      </c>
      <c r="OC68" s="500">
        <f t="shared" si="521"/>
        <v>6.9855615786782455E-3</v>
      </c>
      <c r="OD68" s="500">
        <f t="shared" si="521"/>
        <v>6.9855615786782455E-3</v>
      </c>
      <c r="OE68" s="500">
        <f t="shared" si="521"/>
        <v>6.9855615786782455E-3</v>
      </c>
      <c r="OF68" s="500">
        <f t="shared" si="521"/>
        <v>8.5599999999999996E-2</v>
      </c>
      <c r="OG68" s="500">
        <f t="shared" si="521"/>
        <v>6.9855615786782455E-3</v>
      </c>
      <c r="OH68" s="500">
        <f t="shared" si="521"/>
        <v>6.9855615786782455E-3</v>
      </c>
      <c r="OI68" s="500">
        <f t="shared" si="521"/>
        <v>6.9855615786782455E-3</v>
      </c>
      <c r="OJ68" s="500">
        <f t="shared" si="521"/>
        <v>6.9855615786782455E-3</v>
      </c>
      <c r="OK68" s="500">
        <f t="shared" si="521"/>
        <v>6.9855615786782455E-3</v>
      </c>
      <c r="OL68" s="500">
        <f t="shared" si="521"/>
        <v>6.9855615786782455E-3</v>
      </c>
      <c r="OM68" s="500">
        <f t="shared" si="521"/>
        <v>6.9855615786782455E-3</v>
      </c>
      <c r="ON68" s="500">
        <f t="shared" si="521"/>
        <v>6.9855615786782455E-3</v>
      </c>
      <c r="OO68" s="500">
        <f t="shared" si="521"/>
        <v>6.9855615786782455E-3</v>
      </c>
      <c r="OP68" s="500">
        <f t="shared" si="521"/>
        <v>6.9855615786782455E-3</v>
      </c>
      <c r="OQ68" s="500">
        <f t="shared" si="521"/>
        <v>6.9855615786782455E-3</v>
      </c>
      <c r="OR68" s="500">
        <f t="shared" si="521"/>
        <v>6.9855615786782455E-3</v>
      </c>
      <c r="OS68" s="500">
        <f t="shared" si="521"/>
        <v>8.5599999999999996E-2</v>
      </c>
      <c r="OT68" s="202"/>
      <c r="OU68" s="202"/>
      <c r="OV68" s="202"/>
      <c r="OW68" s="202"/>
      <c r="OX68" s="202"/>
      <c r="OY68" s="202"/>
      <c r="OZ68" s="202"/>
      <c r="PA68" s="202"/>
      <c r="PB68" s="202"/>
      <c r="PC68" s="202"/>
      <c r="PD68" s="202"/>
      <c r="PE68" s="202"/>
      <c r="PF68" s="202"/>
      <c r="PG68" s="202"/>
      <c r="PH68" s="202"/>
      <c r="PI68" s="202"/>
      <c r="PJ68" s="202"/>
      <c r="PK68" s="202"/>
      <c r="PL68" s="202"/>
      <c r="PM68" s="202"/>
      <c r="PN68" s="202"/>
      <c r="PO68" s="202"/>
      <c r="PP68" s="202"/>
      <c r="PQ68" s="202"/>
      <c r="PR68" s="202"/>
      <c r="PS68" s="202"/>
      <c r="PT68" s="202"/>
      <c r="PU68" s="202"/>
      <c r="PV68" s="202"/>
      <c r="PW68" s="202"/>
      <c r="PX68" s="202"/>
      <c r="PY68" s="202"/>
      <c r="PZ68" s="202"/>
      <c r="QA68" s="202"/>
      <c r="QB68" s="202"/>
      <c r="QC68" s="202"/>
      <c r="QD68" s="202"/>
      <c r="QE68" s="202"/>
      <c r="QF68" s="202"/>
      <c r="QG68" s="202"/>
      <c r="QH68" s="202"/>
      <c r="QI68" s="202"/>
      <c r="QJ68" s="202"/>
      <c r="QK68" s="202"/>
      <c r="QL68" s="202"/>
      <c r="QM68" s="202"/>
      <c r="QN68" s="202"/>
      <c r="QO68" s="202"/>
      <c r="QP68" s="202"/>
      <c r="QQ68" s="202"/>
      <c r="QR68" s="202"/>
      <c r="QS68" s="202"/>
      <c r="QT68" s="202"/>
      <c r="QU68" s="202"/>
      <c r="QV68" s="202"/>
      <c r="QW68" s="202"/>
      <c r="QX68" s="202"/>
      <c r="QY68" s="202"/>
      <c r="QZ68" s="202"/>
      <c r="RA68" s="202"/>
      <c r="RB68" s="202"/>
      <c r="RC68" s="202"/>
      <c r="RD68" s="202"/>
      <c r="RE68" s="202"/>
      <c r="RF68" s="202"/>
    </row>
    <row r="69" spans="1:474" ht="12.75" customHeight="1">
      <c r="A69" s="202"/>
      <c r="B69" s="202"/>
      <c r="C69" s="202"/>
      <c r="D69" s="202"/>
      <c r="E69" s="202"/>
      <c r="F69" s="202"/>
      <c r="G69" s="500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500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202"/>
      <c r="EU69" s="202"/>
      <c r="EV69" s="202"/>
      <c r="EW69" s="202"/>
      <c r="EX69" s="202"/>
      <c r="EY69" s="202"/>
      <c r="EZ69" s="202"/>
      <c r="FA69" s="202"/>
      <c r="FB69" s="202"/>
      <c r="FC69" s="202"/>
      <c r="FD69" s="202"/>
      <c r="FE69" s="202"/>
      <c r="FF69" s="202"/>
      <c r="FG69" s="202"/>
      <c r="FH69" s="202"/>
      <c r="FI69" s="202"/>
      <c r="FJ69" s="202"/>
      <c r="FK69" s="202"/>
      <c r="FL69" s="202"/>
      <c r="FM69" s="202"/>
      <c r="FN69" s="202"/>
      <c r="FO69" s="202"/>
      <c r="FP69" s="202"/>
      <c r="FQ69" s="202"/>
      <c r="FR69" s="202"/>
      <c r="FS69" s="202"/>
      <c r="FT69" s="202"/>
      <c r="FU69" s="202"/>
      <c r="FV69" s="202"/>
      <c r="FW69" s="202"/>
      <c r="FX69" s="202"/>
      <c r="FY69" s="202"/>
      <c r="FZ69" s="202"/>
      <c r="GA69" s="202"/>
      <c r="GB69" s="202"/>
      <c r="GC69" s="202"/>
      <c r="GD69" s="202"/>
      <c r="GE69" s="202"/>
      <c r="GF69" s="202"/>
      <c r="GG69" s="202"/>
      <c r="GH69" s="202"/>
      <c r="GI69" s="202"/>
      <c r="GJ69" s="202"/>
      <c r="GK69" s="202"/>
      <c r="GL69" s="202"/>
      <c r="GM69" s="202"/>
      <c r="GN69" s="202"/>
      <c r="GO69" s="202"/>
      <c r="GP69" s="202"/>
      <c r="GQ69" s="202"/>
      <c r="GR69" s="202"/>
      <c r="GS69" s="202"/>
      <c r="GT69" s="202"/>
      <c r="GU69" s="202"/>
      <c r="GV69" s="202"/>
      <c r="GW69" s="202"/>
      <c r="GX69" s="202"/>
      <c r="GY69" s="202"/>
      <c r="GZ69" s="202"/>
      <c r="HA69" s="202"/>
      <c r="HB69" s="202"/>
      <c r="HC69" s="202"/>
      <c r="HD69" s="202"/>
      <c r="HE69" s="202"/>
      <c r="HF69" s="202"/>
      <c r="HG69" s="202"/>
      <c r="HH69" s="202"/>
      <c r="HI69" s="202"/>
      <c r="HJ69" s="202"/>
      <c r="HK69" s="202"/>
      <c r="HL69" s="202"/>
      <c r="HM69" s="202"/>
      <c r="HN69" s="202"/>
      <c r="HO69" s="202"/>
      <c r="HP69" s="202"/>
      <c r="HQ69" s="202"/>
      <c r="HR69" s="202"/>
      <c r="HS69" s="202"/>
      <c r="HT69" s="202"/>
      <c r="HU69" s="202"/>
      <c r="HV69" s="202"/>
      <c r="HW69" s="202"/>
      <c r="HX69" s="202"/>
      <c r="HY69" s="202"/>
      <c r="HZ69" s="202"/>
      <c r="IA69" s="202"/>
      <c r="IB69" s="202"/>
      <c r="IC69" s="202"/>
      <c r="ID69" s="202"/>
      <c r="IE69" s="202"/>
      <c r="IF69" s="202"/>
      <c r="IG69" s="202"/>
      <c r="IH69" s="202"/>
      <c r="II69" s="202"/>
      <c r="IJ69" s="202"/>
      <c r="IK69" s="202"/>
      <c r="IL69" s="202"/>
      <c r="IM69" s="202"/>
      <c r="IN69" s="202"/>
      <c r="IO69" s="202"/>
      <c r="IP69" s="202"/>
      <c r="IQ69" s="202"/>
      <c r="IR69" s="202"/>
      <c r="IS69" s="202"/>
      <c r="IT69" s="202"/>
      <c r="IU69" s="202"/>
      <c r="IV69" s="202"/>
      <c r="IW69" s="202"/>
      <c r="IX69" s="202"/>
      <c r="IY69" s="202"/>
      <c r="IZ69" s="202"/>
      <c r="JA69" s="202"/>
      <c r="JB69" s="202"/>
      <c r="JC69" s="202"/>
      <c r="JD69" s="202"/>
      <c r="JE69" s="202"/>
      <c r="JF69" s="202"/>
      <c r="JG69" s="202"/>
      <c r="JH69" s="202"/>
      <c r="JI69" s="202"/>
      <c r="JJ69" s="202"/>
      <c r="JK69" s="202"/>
      <c r="JL69" s="202"/>
      <c r="JM69" s="202"/>
      <c r="JN69" s="202"/>
      <c r="JO69" s="202"/>
      <c r="JP69" s="202"/>
      <c r="JQ69" s="202"/>
      <c r="JR69" s="202"/>
      <c r="JS69" s="202"/>
      <c r="JT69" s="202"/>
      <c r="JU69" s="202"/>
      <c r="JV69" s="202"/>
      <c r="JW69" s="202"/>
      <c r="JX69" s="202"/>
      <c r="JY69" s="202"/>
      <c r="JZ69" s="202"/>
      <c r="KA69" s="202"/>
      <c r="KB69" s="202"/>
      <c r="KC69" s="202"/>
      <c r="KD69" s="202"/>
      <c r="KE69" s="202"/>
      <c r="KF69" s="202"/>
      <c r="KG69" s="202"/>
      <c r="KH69" s="202"/>
      <c r="KI69" s="202"/>
      <c r="KJ69" s="202"/>
      <c r="KK69" s="202"/>
      <c r="KL69" s="202"/>
      <c r="KM69" s="202"/>
      <c r="KN69" s="202"/>
      <c r="KO69" s="202"/>
      <c r="KP69" s="202"/>
      <c r="KQ69" s="202"/>
      <c r="KR69" s="202"/>
      <c r="KS69" s="202"/>
      <c r="KT69" s="202"/>
      <c r="KU69" s="202"/>
      <c r="KV69" s="202"/>
      <c r="KW69" s="202"/>
      <c r="KX69" s="202"/>
      <c r="KY69" s="202"/>
      <c r="KZ69" s="202"/>
      <c r="LA69" s="202"/>
      <c r="LB69" s="202"/>
      <c r="LC69" s="202"/>
      <c r="LD69" s="202"/>
      <c r="LE69" s="202"/>
      <c r="LF69" s="202"/>
      <c r="LG69" s="202"/>
      <c r="LH69" s="202"/>
      <c r="LI69" s="202"/>
      <c r="LJ69" s="202"/>
      <c r="LK69" s="202"/>
      <c r="LL69" s="202"/>
      <c r="LM69" s="202"/>
      <c r="LN69" s="202"/>
      <c r="LO69" s="202"/>
      <c r="LP69" s="202"/>
      <c r="LQ69" s="202"/>
      <c r="LR69" s="202"/>
      <c r="LS69" s="202"/>
      <c r="LT69" s="202"/>
      <c r="LU69" s="202"/>
      <c r="LV69" s="202"/>
      <c r="LW69" s="202"/>
      <c r="LX69" s="202"/>
      <c r="LY69" s="202"/>
      <c r="LZ69" s="202"/>
      <c r="MA69" s="202"/>
      <c r="MB69" s="202"/>
      <c r="MC69" s="202"/>
      <c r="MD69" s="202"/>
      <c r="ME69" s="202"/>
      <c r="MF69" s="202"/>
      <c r="MG69" s="202"/>
      <c r="MH69" s="202"/>
      <c r="MI69" s="202"/>
      <c r="MJ69" s="202"/>
      <c r="MK69" s="202"/>
      <c r="ML69" s="202"/>
      <c r="MM69" s="202"/>
      <c r="MN69" s="202"/>
      <c r="MO69" s="202"/>
      <c r="MP69" s="202"/>
      <c r="MQ69" s="202"/>
      <c r="MR69" s="202"/>
      <c r="MS69" s="202"/>
      <c r="MT69" s="202"/>
      <c r="MU69" s="202"/>
      <c r="MV69" s="202"/>
      <c r="MW69" s="202"/>
      <c r="MX69" s="202"/>
      <c r="MY69" s="202"/>
      <c r="MZ69" s="202"/>
      <c r="NA69" s="202"/>
      <c r="NB69" s="202"/>
      <c r="NC69" s="202"/>
      <c r="ND69" s="202"/>
      <c r="NE69" s="202"/>
      <c r="NF69" s="202"/>
      <c r="NG69" s="202"/>
      <c r="NH69" s="202"/>
      <c r="NI69" s="202"/>
      <c r="NJ69" s="202"/>
      <c r="NK69" s="202"/>
      <c r="NL69" s="202"/>
      <c r="NM69" s="202"/>
      <c r="NN69" s="202"/>
      <c r="NO69" s="202"/>
      <c r="NP69" s="202"/>
      <c r="NQ69" s="202"/>
      <c r="NR69" s="202"/>
      <c r="NS69" s="202"/>
      <c r="NT69" s="202"/>
      <c r="NU69" s="202"/>
      <c r="NV69" s="202"/>
      <c r="NW69" s="202"/>
      <c r="NX69" s="202"/>
      <c r="NY69" s="202"/>
      <c r="NZ69" s="202"/>
      <c r="OA69" s="202"/>
      <c r="OB69" s="202"/>
      <c r="OC69" s="202"/>
      <c r="OD69" s="202"/>
      <c r="OE69" s="202"/>
      <c r="OF69" s="202"/>
      <c r="OG69" s="202"/>
      <c r="OH69" s="202"/>
      <c r="OI69" s="202"/>
      <c r="OJ69" s="202"/>
      <c r="OK69" s="202"/>
      <c r="OL69" s="202"/>
      <c r="OM69" s="202"/>
      <c r="ON69" s="202"/>
      <c r="OO69" s="202"/>
      <c r="OP69" s="202"/>
      <c r="OQ69" s="202"/>
      <c r="OR69" s="202"/>
      <c r="OS69" s="202"/>
      <c r="OT69" s="202"/>
      <c r="OU69" s="202"/>
      <c r="OV69" s="202"/>
      <c r="OW69" s="202"/>
      <c r="OX69" s="202"/>
      <c r="OY69" s="202"/>
      <c r="OZ69" s="202"/>
      <c r="PA69" s="202"/>
      <c r="PB69" s="202"/>
      <c r="PC69" s="202"/>
      <c r="PD69" s="202"/>
      <c r="PE69" s="202"/>
      <c r="PF69" s="202"/>
      <c r="PG69" s="202"/>
      <c r="PH69" s="202"/>
      <c r="PI69" s="202"/>
      <c r="PJ69" s="202"/>
      <c r="PK69" s="202"/>
      <c r="PL69" s="202"/>
      <c r="PM69" s="202"/>
      <c r="PN69" s="202"/>
      <c r="PO69" s="202"/>
      <c r="PP69" s="202"/>
      <c r="PQ69" s="202"/>
      <c r="PR69" s="202"/>
      <c r="PS69" s="202"/>
      <c r="PT69" s="202"/>
      <c r="PU69" s="202"/>
      <c r="PV69" s="202"/>
      <c r="PW69" s="202"/>
      <c r="PX69" s="202"/>
      <c r="PY69" s="202"/>
      <c r="PZ69" s="202"/>
      <c r="QA69" s="202"/>
      <c r="QB69" s="202"/>
      <c r="QC69" s="202"/>
      <c r="QD69" s="202"/>
      <c r="QE69" s="202"/>
      <c r="QF69" s="202"/>
      <c r="QG69" s="202"/>
      <c r="QH69" s="202"/>
      <c r="QI69" s="202"/>
      <c r="QJ69" s="202"/>
      <c r="QK69" s="202"/>
      <c r="QL69" s="202"/>
      <c r="QM69" s="202"/>
      <c r="QN69" s="202"/>
      <c r="QO69" s="202"/>
      <c r="QP69" s="202"/>
      <c r="QQ69" s="202"/>
      <c r="QR69" s="202"/>
      <c r="QS69" s="202"/>
      <c r="QT69" s="202"/>
      <c r="QU69" s="202"/>
      <c r="QV69" s="202"/>
      <c r="QW69" s="202"/>
      <c r="QX69" s="202"/>
      <c r="QY69" s="202"/>
      <c r="QZ69" s="202"/>
      <c r="RA69" s="202"/>
      <c r="RB69" s="202"/>
      <c r="RC69" s="202"/>
      <c r="RD69" s="202"/>
      <c r="RE69" s="202"/>
      <c r="RF69" s="202"/>
    </row>
    <row r="70" spans="1:474" ht="12.75" customHeight="1">
      <c r="A70" s="202"/>
      <c r="B70" s="498" t="s">
        <v>529</v>
      </c>
      <c r="C70" s="202"/>
      <c r="D70" s="202"/>
      <c r="E70" s="202"/>
      <c r="F70" s="202"/>
      <c r="G70" s="500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500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  <c r="FM70" s="202"/>
      <c r="FN70" s="202"/>
      <c r="FO70" s="202"/>
      <c r="FP70" s="202"/>
      <c r="FQ70" s="202"/>
      <c r="FR70" s="202"/>
      <c r="FS70" s="202"/>
      <c r="FT70" s="202"/>
      <c r="FU70" s="202"/>
      <c r="FV70" s="202"/>
      <c r="FW70" s="202"/>
      <c r="FX70" s="202"/>
      <c r="FY70" s="202"/>
      <c r="FZ70" s="202"/>
      <c r="GA70" s="202"/>
      <c r="GB70" s="202"/>
      <c r="GC70" s="202"/>
      <c r="GD70" s="202"/>
      <c r="GE70" s="202"/>
      <c r="GF70" s="202"/>
      <c r="GG70" s="202"/>
      <c r="GH70" s="202"/>
      <c r="GI70" s="202"/>
      <c r="GJ70" s="202"/>
      <c r="GK70" s="202"/>
      <c r="GL70" s="202"/>
      <c r="GM70" s="202"/>
      <c r="GN70" s="202"/>
      <c r="GO70" s="202"/>
      <c r="GP70" s="202"/>
      <c r="GQ70" s="202"/>
      <c r="GR70" s="202"/>
      <c r="GS70" s="202"/>
      <c r="GT70" s="202"/>
      <c r="GU70" s="202"/>
      <c r="GV70" s="202"/>
      <c r="GW70" s="202"/>
      <c r="GX70" s="202"/>
      <c r="GY70" s="202"/>
      <c r="GZ70" s="202"/>
      <c r="HA70" s="202"/>
      <c r="HB70" s="202"/>
      <c r="HC70" s="202"/>
      <c r="HD70" s="202"/>
      <c r="HE70" s="202"/>
      <c r="HF70" s="202"/>
      <c r="HG70" s="202"/>
      <c r="HH70" s="202"/>
      <c r="HI70" s="202"/>
      <c r="HJ70" s="202"/>
      <c r="HK70" s="202"/>
      <c r="HL70" s="202"/>
      <c r="HM70" s="202"/>
      <c r="HN70" s="202"/>
      <c r="HO70" s="202"/>
      <c r="HP70" s="202"/>
      <c r="HQ70" s="202"/>
      <c r="HR70" s="202"/>
      <c r="HS70" s="202"/>
      <c r="HT70" s="202"/>
      <c r="HU70" s="202"/>
      <c r="HV70" s="202"/>
      <c r="HW70" s="202"/>
      <c r="HX70" s="202"/>
      <c r="HY70" s="202"/>
      <c r="HZ70" s="202"/>
      <c r="IA70" s="202"/>
      <c r="IB70" s="202"/>
      <c r="IC70" s="202"/>
      <c r="ID70" s="202"/>
      <c r="IE70" s="202"/>
      <c r="IF70" s="202"/>
      <c r="IG70" s="202"/>
      <c r="IH70" s="202"/>
      <c r="II70" s="202"/>
      <c r="IJ70" s="202"/>
      <c r="IK70" s="202"/>
      <c r="IL70" s="202"/>
      <c r="IM70" s="202"/>
      <c r="IN70" s="202"/>
      <c r="IO70" s="202"/>
      <c r="IP70" s="202"/>
      <c r="IQ70" s="202"/>
      <c r="IR70" s="202"/>
      <c r="IS70" s="202"/>
      <c r="IT70" s="202"/>
      <c r="IU70" s="202"/>
      <c r="IV70" s="202"/>
      <c r="IW70" s="202"/>
      <c r="IX70" s="202"/>
      <c r="IY70" s="202"/>
      <c r="IZ70" s="202"/>
      <c r="JA70" s="202"/>
      <c r="JB70" s="202"/>
      <c r="JC70" s="202"/>
      <c r="JD70" s="202"/>
      <c r="JE70" s="202"/>
      <c r="JF70" s="202"/>
      <c r="JG70" s="202"/>
      <c r="JH70" s="202"/>
      <c r="JI70" s="202"/>
      <c r="JJ70" s="202"/>
      <c r="JK70" s="202"/>
      <c r="JL70" s="202"/>
      <c r="JM70" s="202"/>
      <c r="JN70" s="202"/>
      <c r="JO70" s="202"/>
      <c r="JP70" s="202"/>
      <c r="JQ70" s="202"/>
      <c r="JR70" s="202"/>
      <c r="JS70" s="202"/>
      <c r="JT70" s="202"/>
      <c r="JU70" s="202"/>
      <c r="JV70" s="202"/>
      <c r="JW70" s="202"/>
      <c r="JX70" s="202"/>
      <c r="JY70" s="202"/>
      <c r="JZ70" s="202"/>
      <c r="KA70" s="202"/>
      <c r="KB70" s="202"/>
      <c r="KC70" s="202"/>
      <c r="KD70" s="202"/>
      <c r="KE70" s="202"/>
      <c r="KF70" s="202"/>
      <c r="KG70" s="202"/>
      <c r="KH70" s="202"/>
      <c r="KI70" s="202"/>
      <c r="KJ70" s="202"/>
      <c r="KK70" s="202"/>
      <c r="KL70" s="202"/>
      <c r="KM70" s="202"/>
      <c r="KN70" s="202"/>
      <c r="KO70" s="202"/>
      <c r="KP70" s="202"/>
      <c r="KQ70" s="202"/>
      <c r="KR70" s="202"/>
      <c r="KS70" s="202"/>
      <c r="KT70" s="202"/>
      <c r="KU70" s="202"/>
      <c r="KV70" s="202"/>
      <c r="KW70" s="202"/>
      <c r="KX70" s="202"/>
      <c r="KY70" s="202"/>
      <c r="KZ70" s="202"/>
      <c r="LA70" s="202"/>
      <c r="LB70" s="202"/>
      <c r="LC70" s="202"/>
      <c r="LD70" s="202"/>
      <c r="LE70" s="202"/>
      <c r="LF70" s="202"/>
      <c r="LG70" s="202"/>
      <c r="LH70" s="202"/>
      <c r="LI70" s="202"/>
      <c r="LJ70" s="202"/>
      <c r="LK70" s="202"/>
      <c r="LL70" s="202"/>
      <c r="LM70" s="202"/>
      <c r="LN70" s="202"/>
      <c r="LO70" s="202"/>
      <c r="LP70" s="202"/>
      <c r="LQ70" s="202"/>
      <c r="LR70" s="202"/>
      <c r="LS70" s="202"/>
      <c r="LT70" s="202"/>
      <c r="LU70" s="202"/>
      <c r="LV70" s="202"/>
      <c r="LW70" s="202"/>
      <c r="LX70" s="202"/>
      <c r="LY70" s="202"/>
      <c r="LZ70" s="202"/>
      <c r="MA70" s="202"/>
      <c r="MB70" s="202"/>
      <c r="MC70" s="202"/>
      <c r="MD70" s="202"/>
      <c r="ME70" s="202"/>
      <c r="MF70" s="202"/>
      <c r="MG70" s="202"/>
      <c r="MH70" s="202"/>
      <c r="MI70" s="202"/>
      <c r="MJ70" s="202"/>
      <c r="MK70" s="202"/>
      <c r="ML70" s="202"/>
      <c r="MM70" s="202"/>
      <c r="MN70" s="202"/>
      <c r="MO70" s="202"/>
      <c r="MP70" s="202"/>
      <c r="MQ70" s="202"/>
      <c r="MR70" s="202"/>
      <c r="MS70" s="202"/>
      <c r="MT70" s="202"/>
      <c r="MU70" s="202"/>
      <c r="MV70" s="202"/>
      <c r="MW70" s="202"/>
      <c r="MX70" s="202"/>
      <c r="MY70" s="202"/>
      <c r="MZ70" s="202"/>
      <c r="NA70" s="202"/>
      <c r="NB70" s="202"/>
      <c r="NC70" s="202"/>
      <c r="ND70" s="202"/>
      <c r="NE70" s="202"/>
      <c r="NF70" s="202"/>
      <c r="NG70" s="202"/>
      <c r="NH70" s="202"/>
      <c r="NI70" s="202"/>
      <c r="NJ70" s="202"/>
      <c r="NK70" s="202"/>
      <c r="NL70" s="202"/>
      <c r="NM70" s="202"/>
      <c r="NN70" s="202"/>
      <c r="NO70" s="202"/>
      <c r="NP70" s="202"/>
      <c r="NQ70" s="202"/>
      <c r="NR70" s="202"/>
      <c r="NS70" s="202"/>
      <c r="NT70" s="202"/>
      <c r="NU70" s="202"/>
      <c r="NV70" s="202"/>
      <c r="NW70" s="202"/>
      <c r="NX70" s="202"/>
      <c r="NY70" s="202"/>
      <c r="NZ70" s="202"/>
      <c r="OA70" s="202"/>
      <c r="OB70" s="202"/>
      <c r="OC70" s="202"/>
      <c r="OD70" s="202"/>
      <c r="OE70" s="202"/>
      <c r="OF70" s="202"/>
      <c r="OG70" s="202"/>
      <c r="OH70" s="202"/>
      <c r="OI70" s="202"/>
      <c r="OJ70" s="202"/>
      <c r="OK70" s="202"/>
      <c r="OL70" s="202"/>
      <c r="OM70" s="202"/>
      <c r="ON70" s="202"/>
      <c r="OO70" s="202"/>
      <c r="OP70" s="202"/>
      <c r="OQ70" s="202"/>
      <c r="OR70" s="202"/>
      <c r="OS70" s="202"/>
      <c r="OT70" s="202"/>
      <c r="OU70" s="202"/>
      <c r="OV70" s="202"/>
      <c r="OW70" s="202"/>
      <c r="OX70" s="202"/>
      <c r="OY70" s="202"/>
      <c r="OZ70" s="202"/>
      <c r="PA70" s="202"/>
      <c r="PB70" s="202"/>
      <c r="PC70" s="202"/>
      <c r="PD70" s="202"/>
      <c r="PE70" s="202"/>
      <c r="PF70" s="202"/>
      <c r="PG70" s="202"/>
      <c r="PH70" s="202"/>
      <c r="PI70" s="202"/>
      <c r="PJ70" s="202"/>
      <c r="PK70" s="202"/>
      <c r="PL70" s="202"/>
      <c r="PM70" s="202"/>
      <c r="PN70" s="202"/>
      <c r="PO70" s="202"/>
      <c r="PP70" s="202"/>
      <c r="PQ70" s="202"/>
      <c r="PR70" s="202"/>
      <c r="PS70" s="202"/>
      <c r="PT70" s="202"/>
      <c r="PU70" s="202"/>
      <c r="PV70" s="202"/>
      <c r="PW70" s="202"/>
      <c r="PX70" s="202"/>
      <c r="PY70" s="202"/>
      <c r="PZ70" s="202"/>
      <c r="QA70" s="202"/>
      <c r="QB70" s="202"/>
      <c r="QC70" s="202"/>
      <c r="QD70" s="202"/>
      <c r="QE70" s="202"/>
      <c r="QF70" s="202"/>
      <c r="QG70" s="202"/>
      <c r="QH70" s="202"/>
      <c r="QI70" s="202"/>
      <c r="QJ70" s="202"/>
      <c r="QK70" s="202"/>
      <c r="QL70" s="202"/>
      <c r="QM70" s="202"/>
      <c r="QN70" s="202"/>
      <c r="QO70" s="202"/>
      <c r="QP70" s="202"/>
      <c r="QQ70" s="202"/>
      <c r="QR70" s="202"/>
      <c r="QS70" s="202"/>
      <c r="QT70" s="202"/>
      <c r="QU70" s="202"/>
      <c r="QV70" s="202"/>
      <c r="QW70" s="202"/>
      <c r="QX70" s="202"/>
      <c r="QY70" s="202"/>
      <c r="QZ70" s="202"/>
      <c r="RA70" s="202"/>
      <c r="RB70" s="202"/>
      <c r="RC70" s="202"/>
      <c r="RD70" s="202"/>
      <c r="RE70" s="202"/>
      <c r="RF70" s="202"/>
    </row>
    <row r="71" spans="1:474" ht="12.75" customHeight="1">
      <c r="A71" s="202"/>
      <c r="B71" s="225" t="s">
        <v>530</v>
      </c>
      <c r="C71" s="202"/>
      <c r="D71" s="202"/>
      <c r="E71" s="202"/>
      <c r="F71" s="202"/>
      <c r="G71" s="202">
        <f t="shared" ref="G71:R71" si="522">IF(F86=0,0,IF(AND(G63&gt;=$I26,G63&lt;=$I28),0,1))</f>
        <v>0</v>
      </c>
      <c r="H71" s="202">
        <f t="shared" si="522"/>
        <v>0</v>
      </c>
      <c r="I71" s="202">
        <f t="shared" si="522"/>
        <v>0</v>
      </c>
      <c r="J71" s="202">
        <f t="shared" si="522"/>
        <v>0</v>
      </c>
      <c r="K71" s="202">
        <f t="shared" si="522"/>
        <v>0</v>
      </c>
      <c r="L71" s="202">
        <f t="shared" si="522"/>
        <v>0</v>
      </c>
      <c r="M71" s="202">
        <f t="shared" si="522"/>
        <v>0</v>
      </c>
      <c r="N71" s="202">
        <f t="shared" si="522"/>
        <v>0</v>
      </c>
      <c r="O71" s="202">
        <f t="shared" si="522"/>
        <v>0</v>
      </c>
      <c r="P71" s="202">
        <f t="shared" si="522"/>
        <v>0</v>
      </c>
      <c r="Q71" s="202">
        <f t="shared" si="522"/>
        <v>0</v>
      </c>
      <c r="R71" s="202">
        <f t="shared" si="522"/>
        <v>0</v>
      </c>
      <c r="S71" s="202"/>
      <c r="T71" s="202">
        <f>IF(R86=0,0,IF(AND(T63&gt;=$I26,T63&lt;=$I28),0,1))</f>
        <v>0</v>
      </c>
      <c r="U71" s="202">
        <f t="shared" ref="U71:AE71" si="523">IF(T86=0,0,IF(AND(U63&gt;=$I26,U63&lt;=$I28),0,1))</f>
        <v>0</v>
      </c>
      <c r="V71" s="202">
        <f t="shared" si="523"/>
        <v>0</v>
      </c>
      <c r="W71" s="202">
        <f t="shared" si="523"/>
        <v>0</v>
      </c>
      <c r="X71" s="202">
        <f t="shared" si="523"/>
        <v>0</v>
      </c>
      <c r="Y71" s="202">
        <f t="shared" si="523"/>
        <v>0</v>
      </c>
      <c r="Z71" s="202">
        <f t="shared" si="523"/>
        <v>0</v>
      </c>
      <c r="AA71" s="202">
        <f t="shared" si="523"/>
        <v>0</v>
      </c>
      <c r="AB71" s="202">
        <f t="shared" si="523"/>
        <v>0</v>
      </c>
      <c r="AC71" s="202">
        <f t="shared" si="523"/>
        <v>0</v>
      </c>
      <c r="AD71" s="202">
        <f t="shared" si="523"/>
        <v>0</v>
      </c>
      <c r="AE71" s="202">
        <f t="shared" si="523"/>
        <v>0</v>
      </c>
      <c r="AF71" s="202"/>
      <c r="AG71" s="202">
        <f>IF(AE86=0,0,IF(AND(AG63&gt;=$I26,AG63&lt;=$I28),0,1))</f>
        <v>0</v>
      </c>
      <c r="AH71" s="202">
        <f t="shared" ref="AH71:AR71" si="524">IF(AG86=0,0,IF(AND(AH63&gt;=$I26,AH63&lt;=$I28),0,1))</f>
        <v>0</v>
      </c>
      <c r="AI71" s="202">
        <f t="shared" si="524"/>
        <v>0</v>
      </c>
      <c r="AJ71" s="202">
        <f t="shared" si="524"/>
        <v>0</v>
      </c>
      <c r="AK71" s="202">
        <f t="shared" si="524"/>
        <v>0</v>
      </c>
      <c r="AL71" s="202">
        <f t="shared" si="524"/>
        <v>0</v>
      </c>
      <c r="AM71" s="202">
        <f t="shared" si="524"/>
        <v>0</v>
      </c>
      <c r="AN71" s="202">
        <f t="shared" si="524"/>
        <v>0</v>
      </c>
      <c r="AO71" s="202">
        <f t="shared" si="524"/>
        <v>0</v>
      </c>
      <c r="AP71" s="202">
        <f t="shared" si="524"/>
        <v>0</v>
      </c>
      <c r="AQ71" s="202">
        <f t="shared" si="524"/>
        <v>0</v>
      </c>
      <c r="AR71" s="202">
        <f t="shared" si="524"/>
        <v>0</v>
      </c>
      <c r="AS71" s="202"/>
      <c r="AT71" s="202">
        <f>IF(AR86=0,0,IF(AND(AT63&gt;=$I26,AT63&lt;=$I28),0,1))</f>
        <v>0</v>
      </c>
      <c r="AU71" s="202">
        <f t="shared" ref="AU71:BE71" si="525">IF(AT86=0,0,IF(AND(AU63&gt;=$I26,AU63&lt;=$I28),0,1))</f>
        <v>0</v>
      </c>
      <c r="AV71" s="202">
        <f t="shared" si="525"/>
        <v>0</v>
      </c>
      <c r="AW71" s="202">
        <f t="shared" si="525"/>
        <v>0</v>
      </c>
      <c r="AX71" s="202">
        <f t="shared" si="525"/>
        <v>0</v>
      </c>
      <c r="AY71" s="202">
        <f t="shared" si="525"/>
        <v>0</v>
      </c>
      <c r="AZ71" s="202">
        <f t="shared" si="525"/>
        <v>0</v>
      </c>
      <c r="BA71" s="202">
        <f t="shared" si="525"/>
        <v>0</v>
      </c>
      <c r="BB71" s="202">
        <f t="shared" si="525"/>
        <v>0</v>
      </c>
      <c r="BC71" s="202">
        <f t="shared" si="525"/>
        <v>0</v>
      </c>
      <c r="BD71" s="202">
        <f t="shared" si="525"/>
        <v>0</v>
      </c>
      <c r="BE71" s="202">
        <f t="shared" si="525"/>
        <v>0</v>
      </c>
      <c r="BF71" s="202"/>
      <c r="BG71" s="202">
        <f>IF(BE86=0,0,IF(AND(BG63&gt;=$I26,BG63&lt;=$I28),0,1))</f>
        <v>0</v>
      </c>
      <c r="BH71" s="202">
        <f t="shared" ref="BH71:BR71" si="526">IF(BG86=0,0,IF(AND(BH63&gt;=$I26,BH63&lt;=$I28),0,1))</f>
        <v>0</v>
      </c>
      <c r="BI71" s="202">
        <f t="shared" si="526"/>
        <v>0</v>
      </c>
      <c r="BJ71" s="202">
        <f t="shared" si="526"/>
        <v>0</v>
      </c>
      <c r="BK71" s="202">
        <f t="shared" si="526"/>
        <v>0</v>
      </c>
      <c r="BL71" s="202">
        <f t="shared" si="526"/>
        <v>0</v>
      </c>
      <c r="BM71" s="202">
        <f t="shared" si="526"/>
        <v>0</v>
      </c>
      <c r="BN71" s="202">
        <f t="shared" si="526"/>
        <v>0</v>
      </c>
      <c r="BO71" s="202">
        <f t="shared" si="526"/>
        <v>0</v>
      </c>
      <c r="BP71" s="202">
        <f t="shared" si="526"/>
        <v>0</v>
      </c>
      <c r="BQ71" s="202">
        <f t="shared" si="526"/>
        <v>0</v>
      </c>
      <c r="BR71" s="202">
        <f t="shared" si="526"/>
        <v>0</v>
      </c>
      <c r="BS71" s="202"/>
      <c r="BT71" s="202">
        <f>IF(BR86=0,0,IF(AND(BT63&gt;=$I26,BT63&lt;=$I28),0,1))</f>
        <v>0</v>
      </c>
      <c r="BU71" s="202">
        <f t="shared" ref="BU71:CE71" si="527">IF(BT86=0,0,IF(AND(BU63&gt;=$I26,BU63&lt;=$I28),0,1))</f>
        <v>0</v>
      </c>
      <c r="BV71" s="202">
        <f t="shared" si="527"/>
        <v>0</v>
      </c>
      <c r="BW71" s="202">
        <f t="shared" si="527"/>
        <v>0</v>
      </c>
      <c r="BX71" s="202">
        <f t="shared" si="527"/>
        <v>0</v>
      </c>
      <c r="BY71" s="202">
        <f t="shared" si="527"/>
        <v>0</v>
      </c>
      <c r="BZ71" s="202">
        <f t="shared" si="527"/>
        <v>0</v>
      </c>
      <c r="CA71" s="202">
        <f t="shared" si="527"/>
        <v>0</v>
      </c>
      <c r="CB71" s="202">
        <f t="shared" si="527"/>
        <v>0</v>
      </c>
      <c r="CC71" s="202">
        <f t="shared" si="527"/>
        <v>0</v>
      </c>
      <c r="CD71" s="202">
        <f t="shared" si="527"/>
        <v>0</v>
      </c>
      <c r="CE71" s="202">
        <f t="shared" si="527"/>
        <v>0</v>
      </c>
      <c r="CF71" s="202"/>
      <c r="CG71" s="202">
        <f>IF(CE86=0,0,IF(AND(CG63&gt;=$I26,CG63&lt;=$I28),0,1))</f>
        <v>0</v>
      </c>
      <c r="CH71" s="202">
        <f t="shared" ref="CH71:CR71" si="528">IF(CG86=0,0,IF(AND(CH63&gt;=$I26,CH63&lt;=$I28),0,1))</f>
        <v>0</v>
      </c>
      <c r="CI71" s="202">
        <f t="shared" si="528"/>
        <v>0</v>
      </c>
      <c r="CJ71" s="202">
        <f t="shared" si="528"/>
        <v>0</v>
      </c>
      <c r="CK71" s="202">
        <f t="shared" si="528"/>
        <v>0</v>
      </c>
      <c r="CL71" s="202">
        <f t="shared" si="528"/>
        <v>0</v>
      </c>
      <c r="CM71" s="202">
        <f t="shared" si="528"/>
        <v>0</v>
      </c>
      <c r="CN71" s="202">
        <f t="shared" si="528"/>
        <v>0</v>
      </c>
      <c r="CO71" s="202">
        <f t="shared" si="528"/>
        <v>0</v>
      </c>
      <c r="CP71" s="202">
        <f t="shared" si="528"/>
        <v>0</v>
      </c>
      <c r="CQ71" s="202">
        <f t="shared" si="528"/>
        <v>0</v>
      </c>
      <c r="CR71" s="202">
        <f t="shared" si="528"/>
        <v>0</v>
      </c>
      <c r="CS71" s="202"/>
      <c r="CT71" s="202">
        <f>IF(CR86=0,0,IF(AND(CT63&gt;=$I26,CT63&lt;=$I28),0,1))</f>
        <v>0</v>
      </c>
      <c r="CU71" s="202">
        <f t="shared" ref="CU71:DE71" si="529">IF(CT86=0,0,IF(AND(CU63&gt;=$I26,CU63&lt;=$I28),0,1))</f>
        <v>0</v>
      </c>
      <c r="CV71" s="202">
        <f t="shared" si="529"/>
        <v>0</v>
      </c>
      <c r="CW71" s="202">
        <f t="shared" si="529"/>
        <v>0</v>
      </c>
      <c r="CX71" s="202">
        <f t="shared" si="529"/>
        <v>0</v>
      </c>
      <c r="CY71" s="202">
        <f t="shared" si="529"/>
        <v>0</v>
      </c>
      <c r="CZ71" s="202">
        <f t="shared" si="529"/>
        <v>0</v>
      </c>
      <c r="DA71" s="202">
        <f t="shared" si="529"/>
        <v>0</v>
      </c>
      <c r="DB71" s="202">
        <f t="shared" si="529"/>
        <v>0</v>
      </c>
      <c r="DC71" s="202">
        <f t="shared" si="529"/>
        <v>0</v>
      </c>
      <c r="DD71" s="202">
        <f t="shared" si="529"/>
        <v>0</v>
      </c>
      <c r="DE71" s="202">
        <f t="shared" si="529"/>
        <v>0</v>
      </c>
      <c r="DF71" s="202"/>
      <c r="DG71" s="202">
        <f>IF(DE86=0,0,IF(AND(DG63&gt;=$I26,DG63&lt;=$I28),0,1))</f>
        <v>0</v>
      </c>
      <c r="DH71" s="202">
        <f t="shared" ref="DH71:DR71" si="530">IF(DG86=0,0,IF(AND(DH63&gt;=$I26,DH63&lt;=$I28),0,1))</f>
        <v>0</v>
      </c>
      <c r="DI71" s="202">
        <f t="shared" si="530"/>
        <v>0</v>
      </c>
      <c r="DJ71" s="202">
        <f t="shared" si="530"/>
        <v>0</v>
      </c>
      <c r="DK71" s="202">
        <f t="shared" si="530"/>
        <v>0</v>
      </c>
      <c r="DL71" s="202">
        <f t="shared" si="530"/>
        <v>0</v>
      </c>
      <c r="DM71" s="202">
        <f t="shared" si="530"/>
        <v>0</v>
      </c>
      <c r="DN71" s="202">
        <f t="shared" si="530"/>
        <v>0</v>
      </c>
      <c r="DO71" s="202">
        <f t="shared" si="530"/>
        <v>0</v>
      </c>
      <c r="DP71" s="202">
        <f t="shared" si="530"/>
        <v>0</v>
      </c>
      <c r="DQ71" s="202">
        <f t="shared" si="530"/>
        <v>0</v>
      </c>
      <c r="DR71" s="202">
        <f t="shared" si="530"/>
        <v>0</v>
      </c>
      <c r="DS71" s="202"/>
      <c r="DT71" s="202">
        <f>IF(DR86=0,0,IF(AND(DT63&gt;=$I26,DT63&lt;=$I28),0,1))</f>
        <v>0</v>
      </c>
      <c r="DU71" s="202">
        <f t="shared" ref="DU71:EE71" si="531">IF(DT86=0,0,IF(AND(DU63&gt;=$I26,DU63&lt;=$I28),0,1))</f>
        <v>0</v>
      </c>
      <c r="DV71" s="202">
        <f t="shared" si="531"/>
        <v>0</v>
      </c>
      <c r="DW71" s="202">
        <f t="shared" si="531"/>
        <v>0</v>
      </c>
      <c r="DX71" s="202">
        <f t="shared" si="531"/>
        <v>0</v>
      </c>
      <c r="DY71" s="202">
        <f t="shared" si="531"/>
        <v>0</v>
      </c>
      <c r="DZ71" s="202">
        <f t="shared" si="531"/>
        <v>0</v>
      </c>
      <c r="EA71" s="202">
        <f t="shared" si="531"/>
        <v>0</v>
      </c>
      <c r="EB71" s="202">
        <f t="shared" si="531"/>
        <v>0</v>
      </c>
      <c r="EC71" s="202">
        <f t="shared" si="531"/>
        <v>0</v>
      </c>
      <c r="ED71" s="202">
        <f t="shared" si="531"/>
        <v>0</v>
      </c>
      <c r="EE71" s="202">
        <f t="shared" si="531"/>
        <v>0</v>
      </c>
      <c r="EF71" s="202"/>
      <c r="EG71" s="202">
        <f>IF(EE86=0,0,IF(AND(EG63&gt;=$I26,EG63&lt;=$I28),0,1))</f>
        <v>0</v>
      </c>
      <c r="EH71" s="202">
        <f t="shared" ref="EH71:ER71" si="532">IF(EG86=0,0,IF(AND(EH63&gt;=$I26,EH63&lt;=$I28),0,1))</f>
        <v>0</v>
      </c>
      <c r="EI71" s="202">
        <f t="shared" si="532"/>
        <v>0</v>
      </c>
      <c r="EJ71" s="202">
        <f t="shared" si="532"/>
        <v>0</v>
      </c>
      <c r="EK71" s="202">
        <f t="shared" si="532"/>
        <v>0</v>
      </c>
      <c r="EL71" s="202">
        <f t="shared" si="532"/>
        <v>0</v>
      </c>
      <c r="EM71" s="202">
        <f t="shared" si="532"/>
        <v>0</v>
      </c>
      <c r="EN71" s="202">
        <f t="shared" si="532"/>
        <v>0</v>
      </c>
      <c r="EO71" s="202">
        <f t="shared" si="532"/>
        <v>0</v>
      </c>
      <c r="EP71" s="202">
        <f t="shared" si="532"/>
        <v>0</v>
      </c>
      <c r="EQ71" s="202">
        <f t="shared" si="532"/>
        <v>0</v>
      </c>
      <c r="ER71" s="202">
        <f t="shared" si="532"/>
        <v>0</v>
      </c>
      <c r="ES71" s="202"/>
      <c r="ET71" s="202">
        <f>IF(ER86=0,0,IF(AND(ET63&gt;=$I26,ET63&lt;=$I28),0,1))</f>
        <v>0</v>
      </c>
      <c r="EU71" s="202">
        <f t="shared" ref="EU71:FE71" si="533">IF(ET86=0,0,IF(AND(EU63&gt;=$I26,EU63&lt;=$I28),0,1))</f>
        <v>0</v>
      </c>
      <c r="EV71" s="202">
        <f t="shared" si="533"/>
        <v>0</v>
      </c>
      <c r="EW71" s="202">
        <f t="shared" si="533"/>
        <v>0</v>
      </c>
      <c r="EX71" s="202">
        <f t="shared" si="533"/>
        <v>0</v>
      </c>
      <c r="EY71" s="202">
        <f t="shared" si="533"/>
        <v>0</v>
      </c>
      <c r="EZ71" s="202">
        <f t="shared" si="533"/>
        <v>0</v>
      </c>
      <c r="FA71" s="202">
        <f t="shared" si="533"/>
        <v>0</v>
      </c>
      <c r="FB71" s="202">
        <f t="shared" si="533"/>
        <v>0</v>
      </c>
      <c r="FC71" s="202">
        <f t="shared" si="533"/>
        <v>0</v>
      </c>
      <c r="FD71" s="202">
        <f t="shared" si="533"/>
        <v>0</v>
      </c>
      <c r="FE71" s="202">
        <f t="shared" si="533"/>
        <v>0</v>
      </c>
      <c r="FF71" s="202"/>
      <c r="FG71" s="202">
        <f>IF(FE86=0,0,IF(AND(FG63&gt;=$I26,FG63&lt;=$I28),0,1))</f>
        <v>0</v>
      </c>
      <c r="FH71" s="202">
        <f t="shared" ref="FH71:FR71" si="534">IF(FG86=0,0,IF(AND(FH63&gt;=$I26,FH63&lt;=$I28),0,1))</f>
        <v>0</v>
      </c>
      <c r="FI71" s="202">
        <f t="shared" si="534"/>
        <v>0</v>
      </c>
      <c r="FJ71" s="202">
        <f t="shared" si="534"/>
        <v>0</v>
      </c>
      <c r="FK71" s="202">
        <f t="shared" si="534"/>
        <v>0</v>
      </c>
      <c r="FL71" s="202">
        <f t="shared" si="534"/>
        <v>0</v>
      </c>
      <c r="FM71" s="202">
        <f t="shared" si="534"/>
        <v>0</v>
      </c>
      <c r="FN71" s="202">
        <f t="shared" si="534"/>
        <v>0</v>
      </c>
      <c r="FO71" s="202">
        <f t="shared" si="534"/>
        <v>0</v>
      </c>
      <c r="FP71" s="202">
        <f t="shared" si="534"/>
        <v>0</v>
      </c>
      <c r="FQ71" s="202">
        <f t="shared" si="534"/>
        <v>0</v>
      </c>
      <c r="FR71" s="202">
        <f t="shared" si="534"/>
        <v>0</v>
      </c>
      <c r="FS71" s="202"/>
      <c r="FT71" s="202">
        <f>IF(FR86=0,0,IF(AND(FT63&gt;=$I26,FT63&lt;=$I28),0,1))</f>
        <v>0</v>
      </c>
      <c r="FU71" s="202">
        <f t="shared" ref="FU71:GE71" si="535">IF(FT86=0,0,IF(AND(FU63&gt;=$I26,FU63&lt;=$I28),0,1))</f>
        <v>0</v>
      </c>
      <c r="FV71" s="202">
        <f t="shared" si="535"/>
        <v>0</v>
      </c>
      <c r="FW71" s="202">
        <f t="shared" si="535"/>
        <v>0</v>
      </c>
      <c r="FX71" s="202">
        <f t="shared" si="535"/>
        <v>0</v>
      </c>
      <c r="FY71" s="202">
        <f t="shared" si="535"/>
        <v>0</v>
      </c>
      <c r="FZ71" s="202">
        <f t="shared" si="535"/>
        <v>0</v>
      </c>
      <c r="GA71" s="202">
        <f t="shared" si="535"/>
        <v>0</v>
      </c>
      <c r="GB71" s="202">
        <f t="shared" si="535"/>
        <v>0</v>
      </c>
      <c r="GC71" s="202">
        <f t="shared" si="535"/>
        <v>0</v>
      </c>
      <c r="GD71" s="202">
        <f t="shared" si="535"/>
        <v>0</v>
      </c>
      <c r="GE71" s="202">
        <f t="shared" si="535"/>
        <v>0</v>
      </c>
      <c r="GF71" s="202"/>
      <c r="GG71" s="202">
        <f>IF(GE86=0,0,IF(AND(GG63&gt;=$I26,GG63&lt;=$I28),0,1))</f>
        <v>0</v>
      </c>
      <c r="GH71" s="202">
        <f t="shared" ref="GH71:GR71" si="536">IF(GG86=0,0,IF(AND(GH63&gt;=$I26,GH63&lt;=$I28),0,1))</f>
        <v>0</v>
      </c>
      <c r="GI71" s="202">
        <f t="shared" si="536"/>
        <v>0</v>
      </c>
      <c r="GJ71" s="202">
        <f t="shared" si="536"/>
        <v>0</v>
      </c>
      <c r="GK71" s="202">
        <f t="shared" si="536"/>
        <v>0</v>
      </c>
      <c r="GL71" s="202">
        <f t="shared" si="536"/>
        <v>0</v>
      </c>
      <c r="GM71" s="202">
        <f t="shared" si="536"/>
        <v>0</v>
      </c>
      <c r="GN71" s="202">
        <f t="shared" si="536"/>
        <v>0</v>
      </c>
      <c r="GO71" s="202">
        <f t="shared" si="536"/>
        <v>0</v>
      </c>
      <c r="GP71" s="202">
        <f t="shared" si="536"/>
        <v>0</v>
      </c>
      <c r="GQ71" s="202">
        <f t="shared" si="536"/>
        <v>0</v>
      </c>
      <c r="GR71" s="202">
        <f t="shared" si="536"/>
        <v>0</v>
      </c>
      <c r="GS71" s="202"/>
      <c r="GT71" s="202">
        <f>IF(GR86=0,0,IF(AND(GT63&gt;=$I26,GT63&lt;=$I28),0,1))</f>
        <v>0</v>
      </c>
      <c r="GU71" s="202">
        <f t="shared" ref="GU71:HE71" si="537">IF(GT86=0,0,IF(AND(GU63&gt;=$I26,GU63&lt;=$I28),0,1))</f>
        <v>0</v>
      </c>
      <c r="GV71" s="202">
        <f t="shared" si="537"/>
        <v>0</v>
      </c>
      <c r="GW71" s="202">
        <f t="shared" si="537"/>
        <v>0</v>
      </c>
      <c r="GX71" s="202">
        <f t="shared" si="537"/>
        <v>0</v>
      </c>
      <c r="GY71" s="202">
        <f t="shared" si="537"/>
        <v>0</v>
      </c>
      <c r="GZ71" s="202">
        <f t="shared" si="537"/>
        <v>0</v>
      </c>
      <c r="HA71" s="202">
        <f t="shared" si="537"/>
        <v>0</v>
      </c>
      <c r="HB71" s="202">
        <f t="shared" si="537"/>
        <v>0</v>
      </c>
      <c r="HC71" s="202">
        <f t="shared" si="537"/>
        <v>0</v>
      </c>
      <c r="HD71" s="202">
        <f t="shared" si="537"/>
        <v>0</v>
      </c>
      <c r="HE71" s="202">
        <f t="shared" si="537"/>
        <v>0</v>
      </c>
      <c r="HF71" s="202"/>
      <c r="HG71" s="202">
        <f>IF(HE86=0,0,IF(AND(HG63&gt;=$I26,HG63&lt;=$I28),0,1))</f>
        <v>0</v>
      </c>
      <c r="HH71" s="202">
        <f t="shared" ref="HH71:HR71" si="538">IF(HG86=0,0,IF(AND(HH63&gt;=$I26,HH63&lt;=$I28),0,1))</f>
        <v>0</v>
      </c>
      <c r="HI71" s="202">
        <f t="shared" si="538"/>
        <v>0</v>
      </c>
      <c r="HJ71" s="202">
        <f t="shared" si="538"/>
        <v>0</v>
      </c>
      <c r="HK71" s="202">
        <f t="shared" si="538"/>
        <v>0</v>
      </c>
      <c r="HL71" s="202">
        <f t="shared" si="538"/>
        <v>0</v>
      </c>
      <c r="HM71" s="202">
        <f t="shared" si="538"/>
        <v>0</v>
      </c>
      <c r="HN71" s="202">
        <f t="shared" si="538"/>
        <v>0</v>
      </c>
      <c r="HO71" s="202">
        <f t="shared" si="538"/>
        <v>0</v>
      </c>
      <c r="HP71" s="202">
        <f t="shared" si="538"/>
        <v>0</v>
      </c>
      <c r="HQ71" s="202">
        <f t="shared" si="538"/>
        <v>0</v>
      </c>
      <c r="HR71" s="202">
        <f t="shared" si="538"/>
        <v>0</v>
      </c>
      <c r="HS71" s="202"/>
      <c r="HT71" s="202">
        <f>IF(HR86=0,0,IF(AND(HT63&gt;=$I26,HT63&lt;=$I28),0,1))</f>
        <v>0</v>
      </c>
      <c r="HU71" s="202">
        <f t="shared" ref="HU71:IE71" si="539">IF(HT86=0,0,IF(AND(HU63&gt;=$I26,HU63&lt;=$I28),0,1))</f>
        <v>0</v>
      </c>
      <c r="HV71" s="202">
        <f t="shared" si="539"/>
        <v>0</v>
      </c>
      <c r="HW71" s="202">
        <f t="shared" si="539"/>
        <v>0</v>
      </c>
      <c r="HX71" s="202">
        <f t="shared" si="539"/>
        <v>0</v>
      </c>
      <c r="HY71" s="202">
        <f t="shared" si="539"/>
        <v>0</v>
      </c>
      <c r="HZ71" s="202">
        <f t="shared" si="539"/>
        <v>0</v>
      </c>
      <c r="IA71" s="202">
        <f t="shared" si="539"/>
        <v>0</v>
      </c>
      <c r="IB71" s="202">
        <f t="shared" si="539"/>
        <v>0</v>
      </c>
      <c r="IC71" s="202">
        <f t="shared" si="539"/>
        <v>0</v>
      </c>
      <c r="ID71" s="202">
        <f t="shared" si="539"/>
        <v>0</v>
      </c>
      <c r="IE71" s="202">
        <f t="shared" si="539"/>
        <v>0</v>
      </c>
      <c r="IF71" s="202"/>
      <c r="IG71" s="202">
        <f>IF(IE86=0,0,IF(AND(IG63&gt;=$I26,IG63&lt;=$I28),0,1))</f>
        <v>0</v>
      </c>
      <c r="IH71" s="202">
        <f t="shared" ref="IH71:IR71" si="540">IF(IG86=0,0,IF(AND(IH63&gt;=$I26,IH63&lt;=$I28),0,1))</f>
        <v>0</v>
      </c>
      <c r="II71" s="202">
        <f t="shared" si="540"/>
        <v>0</v>
      </c>
      <c r="IJ71" s="202">
        <f t="shared" si="540"/>
        <v>0</v>
      </c>
      <c r="IK71" s="202">
        <f t="shared" si="540"/>
        <v>0</v>
      </c>
      <c r="IL71" s="202">
        <f t="shared" si="540"/>
        <v>0</v>
      </c>
      <c r="IM71" s="202">
        <f t="shared" si="540"/>
        <v>0</v>
      </c>
      <c r="IN71" s="202">
        <f t="shared" si="540"/>
        <v>0</v>
      </c>
      <c r="IO71" s="202">
        <f t="shared" si="540"/>
        <v>0</v>
      </c>
      <c r="IP71" s="202">
        <f t="shared" si="540"/>
        <v>0</v>
      </c>
      <c r="IQ71" s="202">
        <f t="shared" si="540"/>
        <v>0</v>
      </c>
      <c r="IR71" s="202">
        <f t="shared" si="540"/>
        <v>0</v>
      </c>
      <c r="IS71" s="202"/>
      <c r="IT71" s="202">
        <f>IF(IR86=0,0,IF(AND(IT63&gt;=$I26,IT63&lt;=$I28),0,1))</f>
        <v>0</v>
      </c>
      <c r="IU71" s="202">
        <f t="shared" ref="IU71:JE71" si="541">IF(IT86=0,0,IF(AND(IU63&gt;=$I26,IU63&lt;=$I28),0,1))</f>
        <v>0</v>
      </c>
      <c r="IV71" s="202">
        <f t="shared" si="541"/>
        <v>0</v>
      </c>
      <c r="IW71" s="202">
        <f t="shared" si="541"/>
        <v>0</v>
      </c>
      <c r="IX71" s="202">
        <f t="shared" si="541"/>
        <v>0</v>
      </c>
      <c r="IY71" s="202">
        <f t="shared" si="541"/>
        <v>0</v>
      </c>
      <c r="IZ71" s="202">
        <f t="shared" si="541"/>
        <v>0</v>
      </c>
      <c r="JA71" s="202">
        <f t="shared" si="541"/>
        <v>0</v>
      </c>
      <c r="JB71" s="202">
        <f t="shared" si="541"/>
        <v>0</v>
      </c>
      <c r="JC71" s="202">
        <f t="shared" si="541"/>
        <v>0</v>
      </c>
      <c r="JD71" s="202">
        <f t="shared" si="541"/>
        <v>0</v>
      </c>
      <c r="JE71" s="202">
        <f t="shared" si="541"/>
        <v>0</v>
      </c>
      <c r="JF71" s="202"/>
      <c r="JG71" s="202">
        <f>IF(JE86=0,0,IF(AND(JG63&gt;=$I26,JG63&lt;=$I28),0,1))</f>
        <v>0</v>
      </c>
      <c r="JH71" s="202">
        <f t="shared" ref="JH71:JR71" si="542">IF(JG86=0,0,IF(AND(JH63&gt;=$I26,JH63&lt;=$I28),0,1))</f>
        <v>0</v>
      </c>
      <c r="JI71" s="202">
        <f t="shared" si="542"/>
        <v>0</v>
      </c>
      <c r="JJ71" s="202">
        <f t="shared" si="542"/>
        <v>0</v>
      </c>
      <c r="JK71" s="202">
        <f t="shared" si="542"/>
        <v>0</v>
      </c>
      <c r="JL71" s="202">
        <f t="shared" si="542"/>
        <v>0</v>
      </c>
      <c r="JM71" s="202">
        <f t="shared" si="542"/>
        <v>0</v>
      </c>
      <c r="JN71" s="202">
        <f t="shared" si="542"/>
        <v>0</v>
      </c>
      <c r="JO71" s="202">
        <f t="shared" si="542"/>
        <v>0</v>
      </c>
      <c r="JP71" s="202">
        <f t="shared" si="542"/>
        <v>0</v>
      </c>
      <c r="JQ71" s="202">
        <f t="shared" si="542"/>
        <v>0</v>
      </c>
      <c r="JR71" s="202">
        <f t="shared" si="542"/>
        <v>0</v>
      </c>
      <c r="JS71" s="202"/>
      <c r="JT71" s="202">
        <f>IF(JR86=0,0,IF(AND(JT63&gt;=$I26,JT63&lt;=$I28),0,1))</f>
        <v>0</v>
      </c>
      <c r="JU71" s="202">
        <f t="shared" ref="JU71:KE71" si="543">IF(JT86=0,0,IF(AND(JU63&gt;=$I26,JU63&lt;=$I28),0,1))</f>
        <v>0</v>
      </c>
      <c r="JV71" s="202">
        <f t="shared" si="543"/>
        <v>0</v>
      </c>
      <c r="JW71" s="202">
        <f t="shared" si="543"/>
        <v>0</v>
      </c>
      <c r="JX71" s="202">
        <f t="shared" si="543"/>
        <v>0</v>
      </c>
      <c r="JY71" s="202">
        <f t="shared" si="543"/>
        <v>0</v>
      </c>
      <c r="JZ71" s="202">
        <f t="shared" si="543"/>
        <v>0</v>
      </c>
      <c r="KA71" s="202">
        <f t="shared" si="543"/>
        <v>0</v>
      </c>
      <c r="KB71" s="202">
        <f t="shared" si="543"/>
        <v>0</v>
      </c>
      <c r="KC71" s="202">
        <f t="shared" si="543"/>
        <v>0</v>
      </c>
      <c r="KD71" s="202">
        <f t="shared" si="543"/>
        <v>0</v>
      </c>
      <c r="KE71" s="202">
        <f t="shared" si="543"/>
        <v>0</v>
      </c>
      <c r="KF71" s="202"/>
      <c r="KG71" s="202">
        <f>IF(KE86=0,0,IF(AND(KG63&gt;=$I26,KG63&lt;=$I28),0,1))</f>
        <v>0</v>
      </c>
      <c r="KH71" s="202">
        <f t="shared" ref="KH71:KR71" si="544">IF(KG86=0,0,IF(AND(KH63&gt;=$I26,KH63&lt;=$I28),0,1))</f>
        <v>0</v>
      </c>
      <c r="KI71" s="202">
        <f t="shared" si="544"/>
        <v>0</v>
      </c>
      <c r="KJ71" s="202">
        <f t="shared" si="544"/>
        <v>0</v>
      </c>
      <c r="KK71" s="202">
        <f t="shared" si="544"/>
        <v>0</v>
      </c>
      <c r="KL71" s="202">
        <f t="shared" si="544"/>
        <v>0</v>
      </c>
      <c r="KM71" s="202">
        <f t="shared" si="544"/>
        <v>0</v>
      </c>
      <c r="KN71" s="202">
        <f t="shared" si="544"/>
        <v>0</v>
      </c>
      <c r="KO71" s="202">
        <f t="shared" si="544"/>
        <v>0</v>
      </c>
      <c r="KP71" s="202">
        <f t="shared" si="544"/>
        <v>0</v>
      </c>
      <c r="KQ71" s="202">
        <f t="shared" si="544"/>
        <v>0</v>
      </c>
      <c r="KR71" s="202">
        <f t="shared" si="544"/>
        <v>0</v>
      </c>
      <c r="KS71" s="202"/>
      <c r="KT71" s="202">
        <f>IF(KR86=0,0,IF(AND(KT63&gt;=$I26,KT63&lt;=$I28),0,1))</f>
        <v>0</v>
      </c>
      <c r="KU71" s="202">
        <f t="shared" ref="KU71:LE71" si="545">IF(KT86=0,0,IF(AND(KU63&gt;=$I26,KU63&lt;=$I28),0,1))</f>
        <v>0</v>
      </c>
      <c r="KV71" s="202">
        <f t="shared" si="545"/>
        <v>0</v>
      </c>
      <c r="KW71" s="202">
        <f t="shared" si="545"/>
        <v>0</v>
      </c>
      <c r="KX71" s="202">
        <f t="shared" si="545"/>
        <v>0</v>
      </c>
      <c r="KY71" s="202">
        <f t="shared" si="545"/>
        <v>0</v>
      </c>
      <c r="KZ71" s="202">
        <f t="shared" si="545"/>
        <v>0</v>
      </c>
      <c r="LA71" s="202">
        <f t="shared" si="545"/>
        <v>0</v>
      </c>
      <c r="LB71" s="202">
        <f t="shared" si="545"/>
        <v>0</v>
      </c>
      <c r="LC71" s="202">
        <f t="shared" si="545"/>
        <v>0</v>
      </c>
      <c r="LD71" s="202">
        <f t="shared" si="545"/>
        <v>0</v>
      </c>
      <c r="LE71" s="202">
        <f t="shared" si="545"/>
        <v>0</v>
      </c>
      <c r="LF71" s="202"/>
      <c r="LG71" s="202">
        <f>IF(LE86=0,0,IF(AND(LG63&gt;=$I26,LG63&lt;=$I28),0,1))</f>
        <v>0</v>
      </c>
      <c r="LH71" s="202">
        <f t="shared" ref="LH71:LR71" si="546">IF(LG86=0,0,IF(AND(LH63&gt;=$I26,LH63&lt;=$I28),0,1))</f>
        <v>0</v>
      </c>
      <c r="LI71" s="202">
        <f t="shared" si="546"/>
        <v>0</v>
      </c>
      <c r="LJ71" s="202">
        <f t="shared" si="546"/>
        <v>0</v>
      </c>
      <c r="LK71" s="202">
        <f t="shared" si="546"/>
        <v>0</v>
      </c>
      <c r="LL71" s="202">
        <f t="shared" si="546"/>
        <v>0</v>
      </c>
      <c r="LM71" s="202">
        <f t="shared" si="546"/>
        <v>0</v>
      </c>
      <c r="LN71" s="202">
        <f t="shared" si="546"/>
        <v>0</v>
      </c>
      <c r="LO71" s="202">
        <f t="shared" si="546"/>
        <v>0</v>
      </c>
      <c r="LP71" s="202">
        <f t="shared" si="546"/>
        <v>0</v>
      </c>
      <c r="LQ71" s="202">
        <f t="shared" si="546"/>
        <v>0</v>
      </c>
      <c r="LR71" s="202">
        <f t="shared" si="546"/>
        <v>0</v>
      </c>
      <c r="LS71" s="202"/>
      <c r="LT71" s="202">
        <f>IF(LR86=0,0,IF(AND(LT63&gt;=$I26,LT63&lt;=$I28),0,1))</f>
        <v>0</v>
      </c>
      <c r="LU71" s="202">
        <f t="shared" ref="LU71:ME71" si="547">IF(LT86=0,0,IF(AND(LU63&gt;=$I26,LU63&lt;=$I28),0,1))</f>
        <v>0</v>
      </c>
      <c r="LV71" s="202">
        <f t="shared" si="547"/>
        <v>0</v>
      </c>
      <c r="LW71" s="202">
        <f t="shared" si="547"/>
        <v>0</v>
      </c>
      <c r="LX71" s="202">
        <f t="shared" si="547"/>
        <v>0</v>
      </c>
      <c r="LY71" s="202">
        <f t="shared" si="547"/>
        <v>0</v>
      </c>
      <c r="LZ71" s="202">
        <f t="shared" si="547"/>
        <v>0</v>
      </c>
      <c r="MA71" s="202">
        <f t="shared" si="547"/>
        <v>0</v>
      </c>
      <c r="MB71" s="202">
        <f t="shared" si="547"/>
        <v>0</v>
      </c>
      <c r="MC71" s="202">
        <f t="shared" si="547"/>
        <v>0</v>
      </c>
      <c r="MD71" s="202">
        <f t="shared" si="547"/>
        <v>0</v>
      </c>
      <c r="ME71" s="202">
        <f t="shared" si="547"/>
        <v>0</v>
      </c>
      <c r="MF71" s="202"/>
      <c r="MG71" s="202">
        <f>IF(ME86=0,0,IF(AND(MG63&gt;=$I26,MG63&lt;=$I28),0,1))</f>
        <v>0</v>
      </c>
      <c r="MH71" s="202">
        <f t="shared" ref="MH71:MR71" si="548">IF(MG86=0,0,IF(AND(MH63&gt;=$I26,MH63&lt;=$I28),0,1))</f>
        <v>0</v>
      </c>
      <c r="MI71" s="202">
        <f t="shared" si="548"/>
        <v>0</v>
      </c>
      <c r="MJ71" s="202">
        <f t="shared" si="548"/>
        <v>0</v>
      </c>
      <c r="MK71" s="202">
        <f t="shared" si="548"/>
        <v>0</v>
      </c>
      <c r="ML71" s="202">
        <f t="shared" si="548"/>
        <v>0</v>
      </c>
      <c r="MM71" s="202">
        <f t="shared" si="548"/>
        <v>0</v>
      </c>
      <c r="MN71" s="202">
        <f t="shared" si="548"/>
        <v>0</v>
      </c>
      <c r="MO71" s="202">
        <f t="shared" si="548"/>
        <v>0</v>
      </c>
      <c r="MP71" s="202">
        <f t="shared" si="548"/>
        <v>0</v>
      </c>
      <c r="MQ71" s="202">
        <f t="shared" si="548"/>
        <v>0</v>
      </c>
      <c r="MR71" s="202">
        <f t="shared" si="548"/>
        <v>0</v>
      </c>
      <c r="MS71" s="202"/>
      <c r="MT71" s="202">
        <f>IF(MR86=0,0,IF(AND(MT63&gt;=$I26,MT63&lt;=$I28),0,1))</f>
        <v>0</v>
      </c>
      <c r="MU71" s="202">
        <f t="shared" ref="MU71:NE71" si="549">IF(MT86=0,0,IF(AND(MU63&gt;=$I26,MU63&lt;=$I28),0,1))</f>
        <v>0</v>
      </c>
      <c r="MV71" s="202">
        <f t="shared" si="549"/>
        <v>0</v>
      </c>
      <c r="MW71" s="202">
        <f t="shared" si="549"/>
        <v>0</v>
      </c>
      <c r="MX71" s="202">
        <f t="shared" si="549"/>
        <v>0</v>
      </c>
      <c r="MY71" s="202">
        <f t="shared" si="549"/>
        <v>0</v>
      </c>
      <c r="MZ71" s="202">
        <f t="shared" si="549"/>
        <v>0</v>
      </c>
      <c r="NA71" s="202">
        <f t="shared" si="549"/>
        <v>0</v>
      </c>
      <c r="NB71" s="202">
        <f t="shared" si="549"/>
        <v>0</v>
      </c>
      <c r="NC71" s="202">
        <f t="shared" si="549"/>
        <v>0</v>
      </c>
      <c r="ND71" s="202">
        <f t="shared" si="549"/>
        <v>0</v>
      </c>
      <c r="NE71" s="202">
        <f t="shared" si="549"/>
        <v>0</v>
      </c>
      <c r="NF71" s="202"/>
      <c r="NG71" s="202">
        <f>IF(NE86=0,0,IF(AND(NG63&gt;=$I26,NG63&lt;=$I28),0,1))</f>
        <v>0</v>
      </c>
      <c r="NH71" s="202">
        <f t="shared" ref="NH71:NR71" si="550">IF(NG86=0,0,IF(AND(NH63&gt;=$I26,NH63&lt;=$I28),0,1))</f>
        <v>0</v>
      </c>
      <c r="NI71" s="202">
        <f t="shared" si="550"/>
        <v>0</v>
      </c>
      <c r="NJ71" s="202">
        <f t="shared" si="550"/>
        <v>0</v>
      </c>
      <c r="NK71" s="202">
        <f t="shared" si="550"/>
        <v>0</v>
      </c>
      <c r="NL71" s="202">
        <f t="shared" si="550"/>
        <v>0</v>
      </c>
      <c r="NM71" s="202">
        <f t="shared" si="550"/>
        <v>0</v>
      </c>
      <c r="NN71" s="202">
        <f t="shared" si="550"/>
        <v>0</v>
      </c>
      <c r="NO71" s="202">
        <f t="shared" si="550"/>
        <v>0</v>
      </c>
      <c r="NP71" s="202">
        <f t="shared" si="550"/>
        <v>0</v>
      </c>
      <c r="NQ71" s="202">
        <f t="shared" si="550"/>
        <v>0</v>
      </c>
      <c r="NR71" s="202">
        <f t="shared" si="550"/>
        <v>0</v>
      </c>
      <c r="NS71" s="202"/>
      <c r="NT71" s="202">
        <f>IF(NR86=0,0,IF(AND(NT63&gt;=$I26,NT63&lt;=$I28),0,1))</f>
        <v>0</v>
      </c>
      <c r="NU71" s="202">
        <f t="shared" ref="NU71:OE71" si="551">IF(NT86=0,0,IF(AND(NU63&gt;=$I26,NU63&lt;=$I28),0,1))</f>
        <v>0</v>
      </c>
      <c r="NV71" s="202">
        <f t="shared" si="551"/>
        <v>0</v>
      </c>
      <c r="NW71" s="202">
        <f t="shared" si="551"/>
        <v>0</v>
      </c>
      <c r="NX71" s="202">
        <f t="shared" si="551"/>
        <v>0</v>
      </c>
      <c r="NY71" s="202">
        <f t="shared" si="551"/>
        <v>0</v>
      </c>
      <c r="NZ71" s="202">
        <f t="shared" si="551"/>
        <v>0</v>
      </c>
      <c r="OA71" s="202">
        <f t="shared" si="551"/>
        <v>0</v>
      </c>
      <c r="OB71" s="202">
        <f t="shared" si="551"/>
        <v>0</v>
      </c>
      <c r="OC71" s="202">
        <f t="shared" si="551"/>
        <v>0</v>
      </c>
      <c r="OD71" s="202">
        <f t="shared" si="551"/>
        <v>0</v>
      </c>
      <c r="OE71" s="202">
        <f t="shared" si="551"/>
        <v>0</v>
      </c>
      <c r="OF71" s="202"/>
      <c r="OG71" s="202">
        <f>IF(OE86=0,0,IF(AND(OG63&gt;=$I26,OG63&lt;=$I28),0,1))</f>
        <v>0</v>
      </c>
      <c r="OH71" s="202">
        <f t="shared" ref="OH71:OR71" si="552">IF(OG86=0,0,IF(AND(OH63&gt;=$I26,OH63&lt;=$I28),0,1))</f>
        <v>0</v>
      </c>
      <c r="OI71" s="202">
        <f t="shared" si="552"/>
        <v>0</v>
      </c>
      <c r="OJ71" s="202">
        <f t="shared" si="552"/>
        <v>0</v>
      </c>
      <c r="OK71" s="202">
        <f t="shared" si="552"/>
        <v>0</v>
      </c>
      <c r="OL71" s="202">
        <f t="shared" si="552"/>
        <v>0</v>
      </c>
      <c r="OM71" s="202">
        <f t="shared" si="552"/>
        <v>0</v>
      </c>
      <c r="ON71" s="202">
        <f t="shared" si="552"/>
        <v>0</v>
      </c>
      <c r="OO71" s="202">
        <f t="shared" si="552"/>
        <v>0</v>
      </c>
      <c r="OP71" s="202">
        <f t="shared" si="552"/>
        <v>0</v>
      </c>
      <c r="OQ71" s="202">
        <f t="shared" si="552"/>
        <v>0</v>
      </c>
      <c r="OR71" s="202">
        <f t="shared" si="552"/>
        <v>0</v>
      </c>
      <c r="OS71" s="202"/>
      <c r="OT71" s="202"/>
      <c r="OU71" s="202"/>
      <c r="OV71" s="202"/>
      <c r="OW71" s="202"/>
      <c r="OX71" s="202"/>
      <c r="OY71" s="202"/>
      <c r="OZ71" s="202"/>
      <c r="PA71" s="202"/>
      <c r="PB71" s="202"/>
      <c r="PC71" s="202"/>
      <c r="PD71" s="202"/>
      <c r="PE71" s="202"/>
      <c r="PF71" s="202"/>
      <c r="PG71" s="202"/>
      <c r="PH71" s="202"/>
      <c r="PI71" s="202"/>
      <c r="PJ71" s="202"/>
      <c r="PK71" s="202"/>
      <c r="PL71" s="202"/>
      <c r="PM71" s="202"/>
      <c r="PN71" s="202"/>
      <c r="PO71" s="202"/>
      <c r="PP71" s="202"/>
      <c r="PQ71" s="202"/>
      <c r="PR71" s="202"/>
      <c r="PS71" s="202"/>
      <c r="PT71" s="202"/>
      <c r="PU71" s="202"/>
      <c r="PV71" s="202"/>
      <c r="PW71" s="202"/>
      <c r="PX71" s="202"/>
      <c r="PY71" s="202"/>
      <c r="PZ71" s="202"/>
      <c r="QA71" s="202"/>
      <c r="QB71" s="202"/>
      <c r="QC71" s="202"/>
      <c r="QD71" s="202"/>
      <c r="QE71" s="202"/>
      <c r="QF71" s="202"/>
      <c r="QG71" s="202"/>
      <c r="QH71" s="202"/>
      <c r="QI71" s="202"/>
      <c r="QJ71" s="202"/>
      <c r="QK71" s="202"/>
      <c r="QL71" s="202"/>
      <c r="QM71" s="202"/>
      <c r="QN71" s="202"/>
      <c r="QO71" s="202"/>
      <c r="QP71" s="202"/>
      <c r="QQ71" s="202"/>
      <c r="QR71" s="202"/>
      <c r="QS71" s="202"/>
      <c r="QT71" s="202"/>
      <c r="QU71" s="202"/>
      <c r="QV71" s="202"/>
      <c r="QW71" s="202"/>
      <c r="QX71" s="202"/>
      <c r="QY71" s="202"/>
      <c r="QZ71" s="202"/>
      <c r="RA71" s="202"/>
      <c r="RB71" s="202"/>
      <c r="RC71" s="202"/>
      <c r="RD71" s="202"/>
      <c r="RE71" s="202"/>
      <c r="RF71" s="202"/>
    </row>
    <row r="72" spans="1:474" ht="12.75" customHeight="1">
      <c r="A72" s="202"/>
      <c r="B72" s="225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  <c r="EP72" s="202"/>
      <c r="EQ72" s="202"/>
      <c r="ER72" s="202"/>
      <c r="ES72" s="202"/>
      <c r="ET72" s="202"/>
      <c r="EU72" s="202"/>
      <c r="EV72" s="202"/>
      <c r="EW72" s="202"/>
      <c r="EX72" s="202"/>
      <c r="EY72" s="202"/>
      <c r="EZ72" s="202"/>
      <c r="FA72" s="202"/>
      <c r="FB72" s="202"/>
      <c r="FC72" s="202"/>
      <c r="FD72" s="202"/>
      <c r="FE72" s="202"/>
      <c r="FF72" s="202"/>
      <c r="FG72" s="202"/>
      <c r="FH72" s="202"/>
      <c r="FI72" s="202"/>
      <c r="FJ72" s="202"/>
      <c r="FK72" s="202"/>
      <c r="FL72" s="202"/>
      <c r="FM72" s="202"/>
      <c r="FN72" s="202"/>
      <c r="FO72" s="202"/>
      <c r="FP72" s="202"/>
      <c r="FQ72" s="202"/>
      <c r="FR72" s="202"/>
      <c r="FS72" s="202"/>
      <c r="FT72" s="202"/>
      <c r="FU72" s="202"/>
      <c r="FV72" s="202"/>
      <c r="FW72" s="202"/>
      <c r="FX72" s="202"/>
      <c r="FY72" s="202"/>
      <c r="FZ72" s="202"/>
      <c r="GA72" s="202"/>
      <c r="GB72" s="202"/>
      <c r="GC72" s="202"/>
      <c r="GD72" s="202"/>
      <c r="GE72" s="202"/>
      <c r="GF72" s="202"/>
      <c r="GG72" s="202"/>
      <c r="GH72" s="202"/>
      <c r="GI72" s="202"/>
      <c r="GJ72" s="202"/>
      <c r="GK72" s="202"/>
      <c r="GL72" s="202"/>
      <c r="GM72" s="202"/>
      <c r="GN72" s="202"/>
      <c r="GO72" s="202"/>
      <c r="GP72" s="202"/>
      <c r="GQ72" s="202"/>
      <c r="GR72" s="202"/>
      <c r="GS72" s="202"/>
      <c r="GT72" s="202"/>
      <c r="GU72" s="202"/>
      <c r="GV72" s="202"/>
      <c r="GW72" s="202"/>
      <c r="GX72" s="202"/>
      <c r="GY72" s="202"/>
      <c r="GZ72" s="202"/>
      <c r="HA72" s="202"/>
      <c r="HB72" s="202"/>
      <c r="HC72" s="202"/>
      <c r="HD72" s="202"/>
      <c r="HE72" s="202"/>
      <c r="HF72" s="202"/>
      <c r="HG72" s="202"/>
      <c r="HH72" s="202"/>
      <c r="HI72" s="202"/>
      <c r="HJ72" s="202"/>
      <c r="HK72" s="202"/>
      <c r="HL72" s="202"/>
      <c r="HM72" s="202"/>
      <c r="HN72" s="202"/>
      <c r="HO72" s="202"/>
      <c r="HP72" s="202"/>
      <c r="HQ72" s="202"/>
      <c r="HR72" s="202"/>
      <c r="HS72" s="202"/>
      <c r="HT72" s="202"/>
      <c r="HU72" s="202"/>
      <c r="HV72" s="202"/>
      <c r="HW72" s="202"/>
      <c r="HX72" s="202"/>
      <c r="HY72" s="202"/>
      <c r="HZ72" s="202"/>
      <c r="IA72" s="202"/>
      <c r="IB72" s="202"/>
      <c r="IC72" s="202"/>
      <c r="ID72" s="202"/>
      <c r="IE72" s="202"/>
      <c r="IF72" s="202"/>
      <c r="IG72" s="202"/>
      <c r="IH72" s="202"/>
      <c r="II72" s="202"/>
      <c r="IJ72" s="202"/>
      <c r="IK72" s="202"/>
      <c r="IL72" s="202"/>
      <c r="IM72" s="202"/>
      <c r="IN72" s="202"/>
      <c r="IO72" s="202"/>
      <c r="IP72" s="202"/>
      <c r="IQ72" s="202"/>
      <c r="IR72" s="202"/>
      <c r="IS72" s="202"/>
      <c r="IT72" s="202"/>
      <c r="IU72" s="202"/>
      <c r="IV72" s="202"/>
      <c r="IW72" s="202"/>
      <c r="IX72" s="202"/>
      <c r="IY72" s="202"/>
      <c r="IZ72" s="202"/>
      <c r="JA72" s="202"/>
      <c r="JB72" s="202"/>
      <c r="JC72" s="202"/>
      <c r="JD72" s="202"/>
      <c r="JE72" s="202"/>
      <c r="JF72" s="202"/>
      <c r="JG72" s="202"/>
      <c r="JH72" s="202"/>
      <c r="JI72" s="202"/>
      <c r="JJ72" s="202"/>
      <c r="JK72" s="202"/>
      <c r="JL72" s="202"/>
      <c r="JM72" s="202"/>
      <c r="JN72" s="202"/>
      <c r="JO72" s="202"/>
      <c r="JP72" s="202"/>
      <c r="JQ72" s="202"/>
      <c r="JR72" s="202"/>
      <c r="JS72" s="202"/>
      <c r="JT72" s="202"/>
      <c r="JU72" s="202"/>
      <c r="JV72" s="202"/>
      <c r="JW72" s="202"/>
      <c r="JX72" s="202"/>
      <c r="JY72" s="202"/>
      <c r="JZ72" s="202"/>
      <c r="KA72" s="202"/>
      <c r="KB72" s="202"/>
      <c r="KC72" s="202"/>
      <c r="KD72" s="202"/>
      <c r="KE72" s="202"/>
      <c r="KF72" s="202"/>
      <c r="KG72" s="202"/>
      <c r="KH72" s="202"/>
      <c r="KI72" s="202"/>
      <c r="KJ72" s="202"/>
      <c r="KK72" s="202"/>
      <c r="KL72" s="202"/>
      <c r="KM72" s="202"/>
      <c r="KN72" s="202"/>
      <c r="KO72" s="202"/>
      <c r="KP72" s="202"/>
      <c r="KQ72" s="202"/>
      <c r="KR72" s="202"/>
      <c r="KS72" s="202"/>
      <c r="KT72" s="202"/>
      <c r="KU72" s="202"/>
      <c r="KV72" s="202"/>
      <c r="KW72" s="202"/>
      <c r="KX72" s="202"/>
      <c r="KY72" s="202"/>
      <c r="KZ72" s="202"/>
      <c r="LA72" s="202"/>
      <c r="LB72" s="202"/>
      <c r="LC72" s="202"/>
      <c r="LD72" s="202"/>
      <c r="LE72" s="202"/>
      <c r="LF72" s="202"/>
      <c r="LG72" s="202"/>
      <c r="LH72" s="202"/>
      <c r="LI72" s="202"/>
      <c r="LJ72" s="202"/>
      <c r="LK72" s="202"/>
      <c r="LL72" s="202"/>
      <c r="LM72" s="202"/>
      <c r="LN72" s="202"/>
      <c r="LO72" s="202"/>
      <c r="LP72" s="202"/>
      <c r="LQ72" s="202"/>
      <c r="LR72" s="202"/>
      <c r="LS72" s="202"/>
      <c r="LT72" s="202"/>
      <c r="LU72" s="202"/>
      <c r="LV72" s="202"/>
      <c r="LW72" s="202"/>
      <c r="LX72" s="202"/>
      <c r="LY72" s="202"/>
      <c r="LZ72" s="202"/>
      <c r="MA72" s="202"/>
      <c r="MB72" s="202"/>
      <c r="MC72" s="202"/>
      <c r="MD72" s="202"/>
      <c r="ME72" s="202"/>
      <c r="MF72" s="202"/>
      <c r="MG72" s="202"/>
      <c r="MH72" s="202"/>
      <c r="MI72" s="202"/>
      <c r="MJ72" s="202"/>
      <c r="MK72" s="202"/>
      <c r="ML72" s="202"/>
      <c r="MM72" s="202"/>
      <c r="MN72" s="202"/>
      <c r="MO72" s="202"/>
      <c r="MP72" s="202"/>
      <c r="MQ72" s="202"/>
      <c r="MR72" s="202"/>
      <c r="MS72" s="202"/>
      <c r="MT72" s="202"/>
      <c r="MU72" s="202"/>
      <c r="MV72" s="202"/>
      <c r="MW72" s="202"/>
      <c r="MX72" s="202"/>
      <c r="MY72" s="202"/>
      <c r="MZ72" s="202"/>
      <c r="NA72" s="202"/>
      <c r="NB72" s="202"/>
      <c r="NC72" s="202"/>
      <c r="ND72" s="202"/>
      <c r="NE72" s="202"/>
      <c r="NF72" s="202"/>
      <c r="NG72" s="202"/>
      <c r="NH72" s="202"/>
      <c r="NI72" s="202"/>
      <c r="NJ72" s="202"/>
      <c r="NK72" s="202"/>
      <c r="NL72" s="202"/>
      <c r="NM72" s="202"/>
      <c r="NN72" s="202"/>
      <c r="NO72" s="202"/>
      <c r="NP72" s="202"/>
      <c r="NQ72" s="202"/>
      <c r="NR72" s="202"/>
      <c r="NS72" s="202"/>
      <c r="NT72" s="202"/>
      <c r="NU72" s="202"/>
      <c r="NV72" s="202"/>
      <c r="NW72" s="202"/>
      <c r="NX72" s="202"/>
      <c r="NY72" s="202"/>
      <c r="NZ72" s="202"/>
      <c r="OA72" s="202"/>
      <c r="OB72" s="202"/>
      <c r="OC72" s="202"/>
      <c r="OD72" s="202"/>
      <c r="OE72" s="202"/>
      <c r="OF72" s="202"/>
      <c r="OG72" s="202"/>
      <c r="OH72" s="202"/>
      <c r="OI72" s="202"/>
      <c r="OJ72" s="202"/>
      <c r="OK72" s="202"/>
      <c r="OL72" s="202"/>
      <c r="OM72" s="202"/>
      <c r="ON72" s="202"/>
      <c r="OO72" s="202"/>
      <c r="OP72" s="202"/>
      <c r="OQ72" s="202"/>
      <c r="OR72" s="202"/>
      <c r="OS72" s="202"/>
      <c r="OT72" s="202"/>
      <c r="OU72" s="202"/>
      <c r="OV72" s="202"/>
      <c r="OW72" s="202"/>
      <c r="OX72" s="202"/>
      <c r="OY72" s="202"/>
      <c r="OZ72" s="202"/>
      <c r="PA72" s="202"/>
      <c r="PB72" s="202"/>
      <c r="PC72" s="202"/>
      <c r="PD72" s="202"/>
      <c r="PE72" s="202"/>
      <c r="PF72" s="202"/>
      <c r="PG72" s="202"/>
      <c r="PH72" s="202"/>
      <c r="PI72" s="202"/>
      <c r="PJ72" s="202"/>
      <c r="PK72" s="202"/>
      <c r="PL72" s="202"/>
      <c r="PM72" s="202"/>
      <c r="PN72" s="202"/>
      <c r="PO72" s="202"/>
      <c r="PP72" s="202"/>
      <c r="PQ72" s="202"/>
      <c r="PR72" s="202"/>
      <c r="PS72" s="202"/>
      <c r="PT72" s="202"/>
      <c r="PU72" s="202"/>
      <c r="PV72" s="202"/>
      <c r="PW72" s="202"/>
      <c r="PX72" s="202"/>
      <c r="PY72" s="202"/>
      <c r="PZ72" s="202"/>
      <c r="QA72" s="202"/>
      <c r="QB72" s="202"/>
      <c r="QC72" s="202"/>
      <c r="QD72" s="202"/>
      <c r="QE72" s="202"/>
      <c r="QF72" s="202"/>
      <c r="QG72" s="202"/>
      <c r="QH72" s="202"/>
      <c r="QI72" s="202"/>
      <c r="QJ72" s="202"/>
      <c r="QK72" s="202"/>
      <c r="QL72" s="202"/>
      <c r="QM72" s="202"/>
      <c r="QN72" s="202"/>
      <c r="QO72" s="202"/>
      <c r="QP72" s="202"/>
      <c r="QQ72" s="202"/>
      <c r="QR72" s="202"/>
      <c r="QS72" s="202"/>
      <c r="QT72" s="202"/>
      <c r="QU72" s="202"/>
      <c r="QV72" s="202"/>
      <c r="QW72" s="202"/>
      <c r="QX72" s="202"/>
      <c r="QY72" s="202"/>
      <c r="QZ72" s="202"/>
      <c r="RA72" s="202"/>
      <c r="RB72" s="202"/>
      <c r="RC72" s="202"/>
      <c r="RD72" s="202"/>
      <c r="RE72" s="202"/>
      <c r="RF72" s="202"/>
    </row>
    <row r="73" spans="1:474" ht="12.75" customHeight="1">
      <c r="A73" s="202"/>
      <c r="B73" s="225" t="s">
        <v>531</v>
      </c>
      <c r="C73" s="202"/>
      <c r="D73" s="202"/>
      <c r="E73" s="202"/>
      <c r="F73" s="202"/>
      <c r="G73" s="202">
        <f t="shared" ref="G73:R73" si="553">IF(AND(G63&gt;=$M$26,G63&lt;=$M$28),1,0)</f>
        <v>0</v>
      </c>
      <c r="H73" s="202">
        <f t="shared" si="553"/>
        <v>0</v>
      </c>
      <c r="I73" s="202">
        <f t="shared" si="553"/>
        <v>0</v>
      </c>
      <c r="J73" s="202">
        <f t="shared" si="553"/>
        <v>0</v>
      </c>
      <c r="K73" s="202">
        <f t="shared" si="553"/>
        <v>0</v>
      </c>
      <c r="L73" s="202">
        <f t="shared" si="553"/>
        <v>0</v>
      </c>
      <c r="M73" s="202">
        <f t="shared" si="553"/>
        <v>0</v>
      </c>
      <c r="N73" s="202">
        <f t="shared" si="553"/>
        <v>0</v>
      </c>
      <c r="O73" s="202">
        <f t="shared" si="553"/>
        <v>0</v>
      </c>
      <c r="P73" s="202">
        <f t="shared" si="553"/>
        <v>0</v>
      </c>
      <c r="Q73" s="202">
        <f t="shared" si="553"/>
        <v>0</v>
      </c>
      <c r="R73" s="202">
        <f t="shared" si="553"/>
        <v>0</v>
      </c>
      <c r="S73" s="202"/>
      <c r="T73" s="202">
        <f t="shared" ref="T73:AE73" si="554">IF(AND(T63&gt;=$M$26,T63&lt;=$M$28),1,0)</f>
        <v>0</v>
      </c>
      <c r="U73" s="202">
        <f t="shared" si="554"/>
        <v>0</v>
      </c>
      <c r="V73" s="202">
        <f t="shared" si="554"/>
        <v>0</v>
      </c>
      <c r="W73" s="202">
        <f t="shared" si="554"/>
        <v>0</v>
      </c>
      <c r="X73" s="202">
        <f t="shared" si="554"/>
        <v>0</v>
      </c>
      <c r="Y73" s="202">
        <f t="shared" si="554"/>
        <v>0</v>
      </c>
      <c r="Z73" s="202">
        <f t="shared" si="554"/>
        <v>0</v>
      </c>
      <c r="AA73" s="202">
        <f t="shared" si="554"/>
        <v>0</v>
      </c>
      <c r="AB73" s="202">
        <f t="shared" si="554"/>
        <v>0</v>
      </c>
      <c r="AC73" s="202">
        <f t="shared" si="554"/>
        <v>0</v>
      </c>
      <c r="AD73" s="202">
        <f t="shared" si="554"/>
        <v>0</v>
      </c>
      <c r="AE73" s="202">
        <f t="shared" si="554"/>
        <v>0</v>
      </c>
      <c r="AF73" s="202"/>
      <c r="AG73" s="202">
        <f t="shared" ref="AG73:AR73" si="555">IF(AND(AG63&gt;=$M$26,AG63&lt;=$M$28),1,0)</f>
        <v>0</v>
      </c>
      <c r="AH73" s="202">
        <f t="shared" si="555"/>
        <v>0</v>
      </c>
      <c r="AI73" s="202">
        <f t="shared" si="555"/>
        <v>0</v>
      </c>
      <c r="AJ73" s="202">
        <f t="shared" si="555"/>
        <v>0</v>
      </c>
      <c r="AK73" s="202">
        <f t="shared" si="555"/>
        <v>0</v>
      </c>
      <c r="AL73" s="202">
        <f t="shared" si="555"/>
        <v>0</v>
      </c>
      <c r="AM73" s="202">
        <f t="shared" si="555"/>
        <v>0</v>
      </c>
      <c r="AN73" s="202">
        <f t="shared" si="555"/>
        <v>0</v>
      </c>
      <c r="AO73" s="202">
        <f t="shared" si="555"/>
        <v>0</v>
      </c>
      <c r="AP73" s="202">
        <f t="shared" si="555"/>
        <v>0</v>
      </c>
      <c r="AQ73" s="202">
        <f t="shared" si="555"/>
        <v>0</v>
      </c>
      <c r="AR73" s="202">
        <f t="shared" si="555"/>
        <v>0</v>
      </c>
      <c r="AS73" s="202"/>
      <c r="AT73" s="202">
        <f t="shared" ref="AT73:BE73" si="556">IF(AND(AT63&gt;=$M$26,AT63&lt;=$M$28),1,0)</f>
        <v>0</v>
      </c>
      <c r="AU73" s="202">
        <f t="shared" si="556"/>
        <v>0</v>
      </c>
      <c r="AV73" s="202">
        <f t="shared" si="556"/>
        <v>0</v>
      </c>
      <c r="AW73" s="202">
        <f t="shared" si="556"/>
        <v>0</v>
      </c>
      <c r="AX73" s="202">
        <f t="shared" si="556"/>
        <v>0</v>
      </c>
      <c r="AY73" s="202">
        <f t="shared" si="556"/>
        <v>0</v>
      </c>
      <c r="AZ73" s="202">
        <f t="shared" si="556"/>
        <v>0</v>
      </c>
      <c r="BA73" s="202">
        <f t="shared" si="556"/>
        <v>0</v>
      </c>
      <c r="BB73" s="202">
        <f t="shared" si="556"/>
        <v>0</v>
      </c>
      <c r="BC73" s="202">
        <f t="shared" si="556"/>
        <v>0</v>
      </c>
      <c r="BD73" s="202">
        <f t="shared" si="556"/>
        <v>0</v>
      </c>
      <c r="BE73" s="202">
        <f t="shared" si="556"/>
        <v>0</v>
      </c>
      <c r="BF73" s="202"/>
      <c r="BG73" s="202">
        <f t="shared" ref="BG73:BR73" si="557">IF(AND(BG63&gt;=$M$26,BG63&lt;=$M$28),1,0)</f>
        <v>0</v>
      </c>
      <c r="BH73" s="202">
        <f t="shared" si="557"/>
        <v>0</v>
      </c>
      <c r="BI73" s="202">
        <f t="shared" si="557"/>
        <v>0</v>
      </c>
      <c r="BJ73" s="202">
        <f t="shared" si="557"/>
        <v>0</v>
      </c>
      <c r="BK73" s="202">
        <f t="shared" si="557"/>
        <v>0</v>
      </c>
      <c r="BL73" s="202">
        <f t="shared" si="557"/>
        <v>0</v>
      </c>
      <c r="BM73" s="202">
        <f t="shared" si="557"/>
        <v>0</v>
      </c>
      <c r="BN73" s="202">
        <f t="shared" si="557"/>
        <v>0</v>
      </c>
      <c r="BO73" s="202">
        <f t="shared" si="557"/>
        <v>0</v>
      </c>
      <c r="BP73" s="202">
        <f t="shared" si="557"/>
        <v>0</v>
      </c>
      <c r="BQ73" s="202">
        <f t="shared" si="557"/>
        <v>0</v>
      </c>
      <c r="BR73" s="202">
        <f t="shared" si="557"/>
        <v>0</v>
      </c>
      <c r="BS73" s="202"/>
      <c r="BT73" s="202">
        <f t="shared" ref="BT73:CE73" si="558">IF(AND(BT63&gt;=$M$26,BT63&lt;=$M$28),1,0)</f>
        <v>0</v>
      </c>
      <c r="BU73" s="202">
        <f t="shared" si="558"/>
        <v>0</v>
      </c>
      <c r="BV73" s="202">
        <f t="shared" si="558"/>
        <v>0</v>
      </c>
      <c r="BW73" s="202">
        <f t="shared" si="558"/>
        <v>0</v>
      </c>
      <c r="BX73" s="202">
        <f t="shared" si="558"/>
        <v>0</v>
      </c>
      <c r="BY73" s="202">
        <f t="shared" si="558"/>
        <v>1</v>
      </c>
      <c r="BZ73" s="202">
        <f t="shared" si="558"/>
        <v>1</v>
      </c>
      <c r="CA73" s="202">
        <f t="shared" si="558"/>
        <v>1</v>
      </c>
      <c r="CB73" s="202">
        <f t="shared" si="558"/>
        <v>1</v>
      </c>
      <c r="CC73" s="202">
        <f t="shared" si="558"/>
        <v>1</v>
      </c>
      <c r="CD73" s="202">
        <f t="shared" si="558"/>
        <v>1</v>
      </c>
      <c r="CE73" s="202">
        <f t="shared" si="558"/>
        <v>1</v>
      </c>
      <c r="CF73" s="202"/>
      <c r="CG73" s="202">
        <f t="shared" ref="CG73:CR73" si="559">IF(AND(CG63&gt;=$M$26,CG63&lt;=$M$28),1,0)</f>
        <v>1</v>
      </c>
      <c r="CH73" s="202">
        <f t="shared" si="559"/>
        <v>1</v>
      </c>
      <c r="CI73" s="202">
        <f t="shared" si="559"/>
        <v>1</v>
      </c>
      <c r="CJ73" s="202">
        <f t="shared" si="559"/>
        <v>1</v>
      </c>
      <c r="CK73" s="202">
        <f t="shared" si="559"/>
        <v>1</v>
      </c>
      <c r="CL73" s="202">
        <f t="shared" si="559"/>
        <v>1</v>
      </c>
      <c r="CM73" s="202">
        <f t="shared" si="559"/>
        <v>1</v>
      </c>
      <c r="CN73" s="202">
        <f t="shared" si="559"/>
        <v>1</v>
      </c>
      <c r="CO73" s="202">
        <f t="shared" si="559"/>
        <v>1</v>
      </c>
      <c r="CP73" s="202">
        <f t="shared" si="559"/>
        <v>1</v>
      </c>
      <c r="CQ73" s="202">
        <f t="shared" si="559"/>
        <v>1</v>
      </c>
      <c r="CR73" s="202">
        <f t="shared" si="559"/>
        <v>1</v>
      </c>
      <c r="CS73" s="202"/>
      <c r="CT73" s="202">
        <f t="shared" ref="CT73:DE73" si="560">IF(AND(CT63&gt;=$M$26,CT63&lt;=$M$28),1,0)</f>
        <v>1</v>
      </c>
      <c r="CU73" s="202">
        <f t="shared" si="560"/>
        <v>1</v>
      </c>
      <c r="CV73" s="202">
        <f t="shared" si="560"/>
        <v>1</v>
      </c>
      <c r="CW73" s="202">
        <f t="shared" si="560"/>
        <v>1</v>
      </c>
      <c r="CX73" s="202">
        <f t="shared" si="560"/>
        <v>1</v>
      </c>
      <c r="CY73" s="202">
        <f t="shared" si="560"/>
        <v>1</v>
      </c>
      <c r="CZ73" s="202">
        <f t="shared" si="560"/>
        <v>1</v>
      </c>
      <c r="DA73" s="202">
        <f t="shared" si="560"/>
        <v>1</v>
      </c>
      <c r="DB73" s="202">
        <f t="shared" si="560"/>
        <v>1</v>
      </c>
      <c r="DC73" s="202">
        <f t="shared" si="560"/>
        <v>1</v>
      </c>
      <c r="DD73" s="202">
        <f t="shared" si="560"/>
        <v>1</v>
      </c>
      <c r="DE73" s="202">
        <f t="shared" si="560"/>
        <v>1</v>
      </c>
      <c r="DF73" s="202"/>
      <c r="DG73" s="202">
        <f t="shared" ref="DG73:DR73" si="561">IF(AND(DG63&gt;=$M$26,DG63&lt;=$M$28),1,0)</f>
        <v>1</v>
      </c>
      <c r="DH73" s="202">
        <f t="shared" si="561"/>
        <v>1</v>
      </c>
      <c r="DI73" s="202">
        <f t="shared" si="561"/>
        <v>1</v>
      </c>
      <c r="DJ73" s="202">
        <f t="shared" si="561"/>
        <v>1</v>
      </c>
      <c r="DK73" s="202">
        <f t="shared" si="561"/>
        <v>1</v>
      </c>
      <c r="DL73" s="202">
        <f t="shared" si="561"/>
        <v>1</v>
      </c>
      <c r="DM73" s="202">
        <f t="shared" si="561"/>
        <v>1</v>
      </c>
      <c r="DN73" s="202">
        <f t="shared" si="561"/>
        <v>1</v>
      </c>
      <c r="DO73" s="202">
        <f t="shared" si="561"/>
        <v>1</v>
      </c>
      <c r="DP73" s="202">
        <f t="shared" si="561"/>
        <v>1</v>
      </c>
      <c r="DQ73" s="202">
        <f t="shared" si="561"/>
        <v>1</v>
      </c>
      <c r="DR73" s="202">
        <f t="shared" si="561"/>
        <v>1</v>
      </c>
      <c r="DS73" s="202"/>
      <c r="DT73" s="202">
        <f t="shared" ref="DT73:EE73" si="562">IF(AND(DT63&gt;=$M$26,DT63&lt;=$M$28),1,0)</f>
        <v>1</v>
      </c>
      <c r="DU73" s="202">
        <f t="shared" si="562"/>
        <v>1</v>
      </c>
      <c r="DV73" s="202">
        <f t="shared" si="562"/>
        <v>1</v>
      </c>
      <c r="DW73" s="202">
        <f t="shared" si="562"/>
        <v>1</v>
      </c>
      <c r="DX73" s="202">
        <f t="shared" si="562"/>
        <v>1</v>
      </c>
      <c r="DY73" s="202">
        <f t="shared" si="562"/>
        <v>1</v>
      </c>
      <c r="DZ73" s="202">
        <f t="shared" si="562"/>
        <v>1</v>
      </c>
      <c r="EA73" s="202">
        <f t="shared" si="562"/>
        <v>1</v>
      </c>
      <c r="EB73" s="202">
        <f t="shared" si="562"/>
        <v>1</v>
      </c>
      <c r="EC73" s="202">
        <f t="shared" si="562"/>
        <v>1</v>
      </c>
      <c r="ED73" s="202">
        <f t="shared" si="562"/>
        <v>1</v>
      </c>
      <c r="EE73" s="202">
        <f t="shared" si="562"/>
        <v>1</v>
      </c>
      <c r="EF73" s="202"/>
      <c r="EG73" s="202">
        <f t="shared" ref="EG73:ER73" si="563">IF(AND(EG63&gt;=$M$26,EG63&lt;=$M$28),1,0)</f>
        <v>1</v>
      </c>
      <c r="EH73" s="202">
        <f t="shared" si="563"/>
        <v>1</v>
      </c>
      <c r="EI73" s="202">
        <f t="shared" si="563"/>
        <v>1</v>
      </c>
      <c r="EJ73" s="202">
        <f t="shared" si="563"/>
        <v>1</v>
      </c>
      <c r="EK73" s="202">
        <f t="shared" si="563"/>
        <v>1</v>
      </c>
      <c r="EL73" s="202">
        <f t="shared" si="563"/>
        <v>1</v>
      </c>
      <c r="EM73" s="202">
        <f t="shared" si="563"/>
        <v>1</v>
      </c>
      <c r="EN73" s="202">
        <f t="shared" si="563"/>
        <v>1</v>
      </c>
      <c r="EO73" s="202">
        <f t="shared" si="563"/>
        <v>1</v>
      </c>
      <c r="EP73" s="202">
        <f t="shared" si="563"/>
        <v>1</v>
      </c>
      <c r="EQ73" s="202">
        <f t="shared" si="563"/>
        <v>1</v>
      </c>
      <c r="ER73" s="202">
        <f t="shared" si="563"/>
        <v>1</v>
      </c>
      <c r="ES73" s="202"/>
      <c r="ET73" s="202">
        <f t="shared" ref="ET73:FE73" si="564">IF(AND(ET63&gt;=$M$26,ET63&lt;=$M$28),1,0)</f>
        <v>1</v>
      </c>
      <c r="EU73" s="202">
        <f t="shared" si="564"/>
        <v>1</v>
      </c>
      <c r="EV73" s="202">
        <f t="shared" si="564"/>
        <v>1</v>
      </c>
      <c r="EW73" s="202">
        <f t="shared" si="564"/>
        <v>1</v>
      </c>
      <c r="EX73" s="202">
        <f t="shared" si="564"/>
        <v>1</v>
      </c>
      <c r="EY73" s="202">
        <f t="shared" si="564"/>
        <v>1</v>
      </c>
      <c r="EZ73" s="202">
        <f t="shared" si="564"/>
        <v>1</v>
      </c>
      <c r="FA73" s="202">
        <f t="shared" si="564"/>
        <v>1</v>
      </c>
      <c r="FB73" s="202">
        <f t="shared" si="564"/>
        <v>1</v>
      </c>
      <c r="FC73" s="202">
        <f t="shared" si="564"/>
        <v>1</v>
      </c>
      <c r="FD73" s="202">
        <f t="shared" si="564"/>
        <v>1</v>
      </c>
      <c r="FE73" s="202">
        <f t="shared" si="564"/>
        <v>1</v>
      </c>
      <c r="FF73" s="202"/>
      <c r="FG73" s="202">
        <f t="shared" ref="FG73:FR73" si="565">IF(AND(FG63&gt;=$M$26,FG63&lt;=$M$28),1,0)</f>
        <v>1</v>
      </c>
      <c r="FH73" s="202">
        <f t="shared" si="565"/>
        <v>1</v>
      </c>
      <c r="FI73" s="202">
        <f t="shared" si="565"/>
        <v>1</v>
      </c>
      <c r="FJ73" s="202">
        <f t="shared" si="565"/>
        <v>1</v>
      </c>
      <c r="FK73" s="202">
        <f t="shared" si="565"/>
        <v>1</v>
      </c>
      <c r="FL73" s="202">
        <f t="shared" si="565"/>
        <v>1</v>
      </c>
      <c r="FM73" s="202">
        <f t="shared" si="565"/>
        <v>1</v>
      </c>
      <c r="FN73" s="202">
        <f t="shared" si="565"/>
        <v>1</v>
      </c>
      <c r="FO73" s="202">
        <f t="shared" si="565"/>
        <v>1</v>
      </c>
      <c r="FP73" s="202">
        <f t="shared" si="565"/>
        <v>1</v>
      </c>
      <c r="FQ73" s="202">
        <f t="shared" si="565"/>
        <v>1</v>
      </c>
      <c r="FR73" s="202">
        <f t="shared" si="565"/>
        <v>1</v>
      </c>
      <c r="FS73" s="202"/>
      <c r="FT73" s="202">
        <f t="shared" ref="FT73:GE73" si="566">IF(AND(FT63&gt;=$M$26,FT63&lt;=$M$28),1,0)</f>
        <v>1</v>
      </c>
      <c r="FU73" s="202">
        <f t="shared" si="566"/>
        <v>1</v>
      </c>
      <c r="FV73" s="202">
        <f t="shared" si="566"/>
        <v>1</v>
      </c>
      <c r="FW73" s="202">
        <f t="shared" si="566"/>
        <v>1</v>
      </c>
      <c r="FX73" s="202">
        <f t="shared" si="566"/>
        <v>1</v>
      </c>
      <c r="FY73" s="202">
        <f t="shared" si="566"/>
        <v>1</v>
      </c>
      <c r="FZ73" s="202">
        <f t="shared" si="566"/>
        <v>1</v>
      </c>
      <c r="GA73" s="202">
        <f t="shared" si="566"/>
        <v>1</v>
      </c>
      <c r="GB73" s="202">
        <f t="shared" si="566"/>
        <v>1</v>
      </c>
      <c r="GC73" s="202">
        <f t="shared" si="566"/>
        <v>1</v>
      </c>
      <c r="GD73" s="202">
        <f t="shared" si="566"/>
        <v>1</v>
      </c>
      <c r="GE73" s="202">
        <f t="shared" si="566"/>
        <v>1</v>
      </c>
      <c r="GF73" s="202"/>
      <c r="GG73" s="202">
        <f t="shared" ref="GG73:GR73" si="567">IF(AND(GG63&gt;=$M$26,GG63&lt;=$M$28),1,0)</f>
        <v>1</v>
      </c>
      <c r="GH73" s="202">
        <f t="shared" si="567"/>
        <v>1</v>
      </c>
      <c r="GI73" s="202">
        <f t="shared" si="567"/>
        <v>1</v>
      </c>
      <c r="GJ73" s="202">
        <f t="shared" si="567"/>
        <v>1</v>
      </c>
      <c r="GK73" s="202">
        <f t="shared" si="567"/>
        <v>1</v>
      </c>
      <c r="GL73" s="202">
        <f t="shared" si="567"/>
        <v>1</v>
      </c>
      <c r="GM73" s="202">
        <f t="shared" si="567"/>
        <v>0</v>
      </c>
      <c r="GN73" s="202">
        <f t="shared" si="567"/>
        <v>0</v>
      </c>
      <c r="GO73" s="202">
        <f t="shared" si="567"/>
        <v>0</v>
      </c>
      <c r="GP73" s="202">
        <f t="shared" si="567"/>
        <v>0</v>
      </c>
      <c r="GQ73" s="202">
        <f t="shared" si="567"/>
        <v>0</v>
      </c>
      <c r="GR73" s="202">
        <f t="shared" si="567"/>
        <v>0</v>
      </c>
      <c r="GS73" s="202"/>
      <c r="GT73" s="202">
        <f t="shared" ref="GT73:HE73" si="568">IF(AND(GT63&gt;=$M$26,GT63&lt;=$M$28),1,0)</f>
        <v>0</v>
      </c>
      <c r="GU73" s="202">
        <f t="shared" si="568"/>
        <v>0</v>
      </c>
      <c r="GV73" s="202">
        <f t="shared" si="568"/>
        <v>0</v>
      </c>
      <c r="GW73" s="202">
        <f t="shared" si="568"/>
        <v>0</v>
      </c>
      <c r="GX73" s="202">
        <f t="shared" si="568"/>
        <v>0</v>
      </c>
      <c r="GY73" s="202">
        <f t="shared" si="568"/>
        <v>0</v>
      </c>
      <c r="GZ73" s="202">
        <f t="shared" si="568"/>
        <v>0</v>
      </c>
      <c r="HA73" s="202">
        <f t="shared" si="568"/>
        <v>0</v>
      </c>
      <c r="HB73" s="202">
        <f t="shared" si="568"/>
        <v>0</v>
      </c>
      <c r="HC73" s="202">
        <f t="shared" si="568"/>
        <v>0</v>
      </c>
      <c r="HD73" s="202">
        <f t="shared" si="568"/>
        <v>0</v>
      </c>
      <c r="HE73" s="202">
        <f t="shared" si="568"/>
        <v>0</v>
      </c>
      <c r="HF73" s="202"/>
      <c r="HG73" s="202">
        <f t="shared" ref="HG73:HR73" si="569">IF(AND(HG63&gt;=$M$26,HG63&lt;=$M$28),1,0)</f>
        <v>0</v>
      </c>
      <c r="HH73" s="202">
        <f t="shared" si="569"/>
        <v>0</v>
      </c>
      <c r="HI73" s="202">
        <f t="shared" si="569"/>
        <v>0</v>
      </c>
      <c r="HJ73" s="202">
        <f t="shared" si="569"/>
        <v>0</v>
      </c>
      <c r="HK73" s="202">
        <f t="shared" si="569"/>
        <v>0</v>
      </c>
      <c r="HL73" s="202">
        <f t="shared" si="569"/>
        <v>0</v>
      </c>
      <c r="HM73" s="202">
        <f t="shared" si="569"/>
        <v>0</v>
      </c>
      <c r="HN73" s="202">
        <f t="shared" si="569"/>
        <v>0</v>
      </c>
      <c r="HO73" s="202">
        <f t="shared" si="569"/>
        <v>0</v>
      </c>
      <c r="HP73" s="202">
        <f t="shared" si="569"/>
        <v>0</v>
      </c>
      <c r="HQ73" s="202">
        <f t="shared" si="569"/>
        <v>0</v>
      </c>
      <c r="HR73" s="202">
        <f t="shared" si="569"/>
        <v>0</v>
      </c>
      <c r="HS73" s="202"/>
      <c r="HT73" s="202">
        <f t="shared" ref="HT73:IE73" si="570">IF(AND(HT63&gt;=$M$26,HT63&lt;=$M$28),1,0)</f>
        <v>0</v>
      </c>
      <c r="HU73" s="202">
        <f t="shared" si="570"/>
        <v>0</v>
      </c>
      <c r="HV73" s="202">
        <f t="shared" si="570"/>
        <v>0</v>
      </c>
      <c r="HW73" s="202">
        <f t="shared" si="570"/>
        <v>0</v>
      </c>
      <c r="HX73" s="202">
        <f t="shared" si="570"/>
        <v>0</v>
      </c>
      <c r="HY73" s="202">
        <f t="shared" si="570"/>
        <v>0</v>
      </c>
      <c r="HZ73" s="202">
        <f t="shared" si="570"/>
        <v>0</v>
      </c>
      <c r="IA73" s="202">
        <f t="shared" si="570"/>
        <v>0</v>
      </c>
      <c r="IB73" s="202">
        <f t="shared" si="570"/>
        <v>0</v>
      </c>
      <c r="IC73" s="202">
        <f t="shared" si="570"/>
        <v>0</v>
      </c>
      <c r="ID73" s="202">
        <f t="shared" si="570"/>
        <v>0</v>
      </c>
      <c r="IE73" s="202">
        <f t="shared" si="570"/>
        <v>0</v>
      </c>
      <c r="IF73" s="202"/>
      <c r="IG73" s="202">
        <f t="shared" ref="IG73:IR73" si="571">IF(AND(IG63&gt;=$M$26,IG63&lt;=$M$28),1,0)</f>
        <v>0</v>
      </c>
      <c r="IH73" s="202">
        <f t="shared" si="571"/>
        <v>0</v>
      </c>
      <c r="II73" s="202">
        <f t="shared" si="571"/>
        <v>0</v>
      </c>
      <c r="IJ73" s="202">
        <f t="shared" si="571"/>
        <v>0</v>
      </c>
      <c r="IK73" s="202">
        <f t="shared" si="571"/>
        <v>0</v>
      </c>
      <c r="IL73" s="202">
        <f t="shared" si="571"/>
        <v>0</v>
      </c>
      <c r="IM73" s="202">
        <f t="shared" si="571"/>
        <v>0</v>
      </c>
      <c r="IN73" s="202">
        <f t="shared" si="571"/>
        <v>0</v>
      </c>
      <c r="IO73" s="202">
        <f t="shared" si="571"/>
        <v>0</v>
      </c>
      <c r="IP73" s="202">
        <f t="shared" si="571"/>
        <v>0</v>
      </c>
      <c r="IQ73" s="202">
        <f t="shared" si="571"/>
        <v>0</v>
      </c>
      <c r="IR73" s="202">
        <f t="shared" si="571"/>
        <v>0</v>
      </c>
      <c r="IS73" s="202"/>
      <c r="IT73" s="202">
        <f t="shared" ref="IT73:JE73" si="572">IF(AND(IT63&gt;=$M$26,IT63&lt;=$M$28),1,0)</f>
        <v>0</v>
      </c>
      <c r="IU73" s="202">
        <f t="shared" si="572"/>
        <v>0</v>
      </c>
      <c r="IV73" s="202">
        <f t="shared" si="572"/>
        <v>0</v>
      </c>
      <c r="IW73" s="202">
        <f t="shared" si="572"/>
        <v>0</v>
      </c>
      <c r="IX73" s="202">
        <f t="shared" si="572"/>
        <v>0</v>
      </c>
      <c r="IY73" s="202">
        <f t="shared" si="572"/>
        <v>0</v>
      </c>
      <c r="IZ73" s="202">
        <f t="shared" si="572"/>
        <v>0</v>
      </c>
      <c r="JA73" s="202">
        <f t="shared" si="572"/>
        <v>0</v>
      </c>
      <c r="JB73" s="202">
        <f t="shared" si="572"/>
        <v>0</v>
      </c>
      <c r="JC73" s="202">
        <f t="shared" si="572"/>
        <v>0</v>
      </c>
      <c r="JD73" s="202">
        <f t="shared" si="572"/>
        <v>0</v>
      </c>
      <c r="JE73" s="202">
        <f t="shared" si="572"/>
        <v>0</v>
      </c>
      <c r="JF73" s="202"/>
      <c r="JG73" s="202">
        <f t="shared" ref="JG73:JR73" si="573">IF(AND(JG63&gt;=$M$26,JG63&lt;=$M$28),1,0)</f>
        <v>0</v>
      </c>
      <c r="JH73" s="202">
        <f t="shared" si="573"/>
        <v>0</v>
      </c>
      <c r="JI73" s="202">
        <f t="shared" si="573"/>
        <v>0</v>
      </c>
      <c r="JJ73" s="202">
        <f t="shared" si="573"/>
        <v>0</v>
      </c>
      <c r="JK73" s="202">
        <f t="shared" si="573"/>
        <v>0</v>
      </c>
      <c r="JL73" s="202">
        <f t="shared" si="573"/>
        <v>0</v>
      </c>
      <c r="JM73" s="202">
        <f t="shared" si="573"/>
        <v>0</v>
      </c>
      <c r="JN73" s="202">
        <f t="shared" si="573"/>
        <v>0</v>
      </c>
      <c r="JO73" s="202">
        <f t="shared" si="573"/>
        <v>0</v>
      </c>
      <c r="JP73" s="202">
        <f t="shared" si="573"/>
        <v>0</v>
      </c>
      <c r="JQ73" s="202">
        <f t="shared" si="573"/>
        <v>0</v>
      </c>
      <c r="JR73" s="202">
        <f t="shared" si="573"/>
        <v>0</v>
      </c>
      <c r="JS73" s="202"/>
      <c r="JT73" s="202">
        <f t="shared" ref="JT73:KE73" si="574">IF(AND(JT63&gt;=$M$26,JT63&lt;=$M$28),1,0)</f>
        <v>0</v>
      </c>
      <c r="JU73" s="202">
        <f t="shared" si="574"/>
        <v>0</v>
      </c>
      <c r="JV73" s="202">
        <f t="shared" si="574"/>
        <v>0</v>
      </c>
      <c r="JW73" s="202">
        <f t="shared" si="574"/>
        <v>0</v>
      </c>
      <c r="JX73" s="202">
        <f t="shared" si="574"/>
        <v>0</v>
      </c>
      <c r="JY73" s="202">
        <f t="shared" si="574"/>
        <v>0</v>
      </c>
      <c r="JZ73" s="202">
        <f t="shared" si="574"/>
        <v>0</v>
      </c>
      <c r="KA73" s="202">
        <f t="shared" si="574"/>
        <v>0</v>
      </c>
      <c r="KB73" s="202">
        <f t="shared" si="574"/>
        <v>0</v>
      </c>
      <c r="KC73" s="202">
        <f t="shared" si="574"/>
        <v>0</v>
      </c>
      <c r="KD73" s="202">
        <f t="shared" si="574"/>
        <v>0</v>
      </c>
      <c r="KE73" s="202">
        <f t="shared" si="574"/>
        <v>0</v>
      </c>
      <c r="KF73" s="202"/>
      <c r="KG73" s="202">
        <f t="shared" ref="KG73:KR73" si="575">IF(AND(KG63&gt;=$M$26,KG63&lt;=$M$28),1,0)</f>
        <v>0</v>
      </c>
      <c r="KH73" s="202">
        <f t="shared" si="575"/>
        <v>0</v>
      </c>
      <c r="KI73" s="202">
        <f t="shared" si="575"/>
        <v>0</v>
      </c>
      <c r="KJ73" s="202">
        <f t="shared" si="575"/>
        <v>0</v>
      </c>
      <c r="KK73" s="202">
        <f t="shared" si="575"/>
        <v>0</v>
      </c>
      <c r="KL73" s="202">
        <f t="shared" si="575"/>
        <v>0</v>
      </c>
      <c r="KM73" s="202">
        <f t="shared" si="575"/>
        <v>0</v>
      </c>
      <c r="KN73" s="202">
        <f t="shared" si="575"/>
        <v>0</v>
      </c>
      <c r="KO73" s="202">
        <f t="shared" si="575"/>
        <v>0</v>
      </c>
      <c r="KP73" s="202">
        <f t="shared" si="575"/>
        <v>0</v>
      </c>
      <c r="KQ73" s="202">
        <f t="shared" si="575"/>
        <v>0</v>
      </c>
      <c r="KR73" s="202">
        <f t="shared" si="575"/>
        <v>0</v>
      </c>
      <c r="KS73" s="202"/>
      <c r="KT73" s="202">
        <f t="shared" ref="KT73:LE73" si="576">IF(AND(KT63&gt;=$M$26,KT63&lt;=$M$28),1,0)</f>
        <v>0</v>
      </c>
      <c r="KU73" s="202">
        <f t="shared" si="576"/>
        <v>0</v>
      </c>
      <c r="KV73" s="202">
        <f t="shared" si="576"/>
        <v>0</v>
      </c>
      <c r="KW73" s="202">
        <f t="shared" si="576"/>
        <v>0</v>
      </c>
      <c r="KX73" s="202">
        <f t="shared" si="576"/>
        <v>0</v>
      </c>
      <c r="KY73" s="202">
        <f t="shared" si="576"/>
        <v>0</v>
      </c>
      <c r="KZ73" s="202">
        <f t="shared" si="576"/>
        <v>0</v>
      </c>
      <c r="LA73" s="202">
        <f t="shared" si="576"/>
        <v>0</v>
      </c>
      <c r="LB73" s="202">
        <f t="shared" si="576"/>
        <v>0</v>
      </c>
      <c r="LC73" s="202">
        <f t="shared" si="576"/>
        <v>0</v>
      </c>
      <c r="LD73" s="202">
        <f t="shared" si="576"/>
        <v>0</v>
      </c>
      <c r="LE73" s="202">
        <f t="shared" si="576"/>
        <v>0</v>
      </c>
      <c r="LF73" s="202"/>
      <c r="LG73" s="202">
        <f t="shared" ref="LG73:LR73" si="577">IF(AND(LG63&gt;=$M$26,LG63&lt;=$M$28),1,0)</f>
        <v>0</v>
      </c>
      <c r="LH73" s="202">
        <f t="shared" si="577"/>
        <v>0</v>
      </c>
      <c r="LI73" s="202">
        <f t="shared" si="577"/>
        <v>0</v>
      </c>
      <c r="LJ73" s="202">
        <f t="shared" si="577"/>
        <v>0</v>
      </c>
      <c r="LK73" s="202">
        <f t="shared" si="577"/>
        <v>0</v>
      </c>
      <c r="LL73" s="202">
        <f t="shared" si="577"/>
        <v>0</v>
      </c>
      <c r="LM73" s="202">
        <f t="shared" si="577"/>
        <v>0</v>
      </c>
      <c r="LN73" s="202">
        <f t="shared" si="577"/>
        <v>0</v>
      </c>
      <c r="LO73" s="202">
        <f t="shared" si="577"/>
        <v>0</v>
      </c>
      <c r="LP73" s="202">
        <f t="shared" si="577"/>
        <v>0</v>
      </c>
      <c r="LQ73" s="202">
        <f t="shared" si="577"/>
        <v>0</v>
      </c>
      <c r="LR73" s="202">
        <f t="shared" si="577"/>
        <v>0</v>
      </c>
      <c r="LS73" s="202"/>
      <c r="LT73" s="202">
        <f t="shared" ref="LT73:ME73" si="578">IF(AND(LT63&gt;=$M$26,LT63&lt;=$M$28),1,0)</f>
        <v>0</v>
      </c>
      <c r="LU73" s="202">
        <f t="shared" si="578"/>
        <v>0</v>
      </c>
      <c r="LV73" s="202">
        <f t="shared" si="578"/>
        <v>0</v>
      </c>
      <c r="LW73" s="202">
        <f t="shared" si="578"/>
        <v>0</v>
      </c>
      <c r="LX73" s="202">
        <f t="shared" si="578"/>
        <v>0</v>
      </c>
      <c r="LY73" s="202">
        <f t="shared" si="578"/>
        <v>0</v>
      </c>
      <c r="LZ73" s="202">
        <f t="shared" si="578"/>
        <v>0</v>
      </c>
      <c r="MA73" s="202">
        <f t="shared" si="578"/>
        <v>0</v>
      </c>
      <c r="MB73" s="202">
        <f t="shared" si="578"/>
        <v>0</v>
      </c>
      <c r="MC73" s="202">
        <f t="shared" si="578"/>
        <v>0</v>
      </c>
      <c r="MD73" s="202">
        <f t="shared" si="578"/>
        <v>0</v>
      </c>
      <c r="ME73" s="202">
        <f t="shared" si="578"/>
        <v>0</v>
      </c>
      <c r="MF73" s="202"/>
      <c r="MG73" s="202">
        <f t="shared" ref="MG73:MR73" si="579">IF(AND(MG63&gt;=$M$26,MG63&lt;=$M$28),1,0)</f>
        <v>0</v>
      </c>
      <c r="MH73" s="202">
        <f t="shared" si="579"/>
        <v>0</v>
      </c>
      <c r="MI73" s="202">
        <f t="shared" si="579"/>
        <v>0</v>
      </c>
      <c r="MJ73" s="202">
        <f t="shared" si="579"/>
        <v>0</v>
      </c>
      <c r="MK73" s="202">
        <f t="shared" si="579"/>
        <v>0</v>
      </c>
      <c r="ML73" s="202">
        <f t="shared" si="579"/>
        <v>0</v>
      </c>
      <c r="MM73" s="202">
        <f t="shared" si="579"/>
        <v>0</v>
      </c>
      <c r="MN73" s="202">
        <f t="shared" si="579"/>
        <v>0</v>
      </c>
      <c r="MO73" s="202">
        <f t="shared" si="579"/>
        <v>0</v>
      </c>
      <c r="MP73" s="202">
        <f t="shared" si="579"/>
        <v>0</v>
      </c>
      <c r="MQ73" s="202">
        <f t="shared" si="579"/>
        <v>0</v>
      </c>
      <c r="MR73" s="202">
        <f t="shared" si="579"/>
        <v>0</v>
      </c>
      <c r="MS73" s="202"/>
      <c r="MT73" s="202">
        <f t="shared" ref="MT73:NE73" si="580">IF(AND(MT63&gt;=$M$26,MT63&lt;=$M$28),1,0)</f>
        <v>0</v>
      </c>
      <c r="MU73" s="202">
        <f t="shared" si="580"/>
        <v>0</v>
      </c>
      <c r="MV73" s="202">
        <f t="shared" si="580"/>
        <v>0</v>
      </c>
      <c r="MW73" s="202">
        <f t="shared" si="580"/>
        <v>0</v>
      </c>
      <c r="MX73" s="202">
        <f t="shared" si="580"/>
        <v>0</v>
      </c>
      <c r="MY73" s="202">
        <f t="shared" si="580"/>
        <v>0</v>
      </c>
      <c r="MZ73" s="202">
        <f t="shared" si="580"/>
        <v>0</v>
      </c>
      <c r="NA73" s="202">
        <f t="shared" si="580"/>
        <v>0</v>
      </c>
      <c r="NB73" s="202">
        <f t="shared" si="580"/>
        <v>0</v>
      </c>
      <c r="NC73" s="202">
        <f t="shared" si="580"/>
        <v>0</v>
      </c>
      <c r="ND73" s="202">
        <f t="shared" si="580"/>
        <v>0</v>
      </c>
      <c r="NE73" s="202">
        <f t="shared" si="580"/>
        <v>0</v>
      </c>
      <c r="NF73" s="202"/>
      <c r="NG73" s="202">
        <f t="shared" ref="NG73:NR73" si="581">IF(AND(NG63&gt;=$M$26,NG63&lt;=$M$28),1,0)</f>
        <v>0</v>
      </c>
      <c r="NH73" s="202">
        <f t="shared" si="581"/>
        <v>0</v>
      </c>
      <c r="NI73" s="202">
        <f t="shared" si="581"/>
        <v>0</v>
      </c>
      <c r="NJ73" s="202">
        <f t="shared" si="581"/>
        <v>0</v>
      </c>
      <c r="NK73" s="202">
        <f t="shared" si="581"/>
        <v>0</v>
      </c>
      <c r="NL73" s="202">
        <f t="shared" si="581"/>
        <v>0</v>
      </c>
      <c r="NM73" s="202">
        <f t="shared" si="581"/>
        <v>0</v>
      </c>
      <c r="NN73" s="202">
        <f t="shared" si="581"/>
        <v>0</v>
      </c>
      <c r="NO73" s="202">
        <f t="shared" si="581"/>
        <v>0</v>
      </c>
      <c r="NP73" s="202">
        <f t="shared" si="581"/>
        <v>0</v>
      </c>
      <c r="NQ73" s="202">
        <f t="shared" si="581"/>
        <v>0</v>
      </c>
      <c r="NR73" s="202">
        <f t="shared" si="581"/>
        <v>0</v>
      </c>
      <c r="NS73" s="202"/>
      <c r="NT73" s="202">
        <f t="shared" ref="NT73:OE73" si="582">IF(AND(NT63&gt;=$M$26,NT63&lt;=$M$28),1,0)</f>
        <v>0</v>
      </c>
      <c r="NU73" s="202">
        <f t="shared" si="582"/>
        <v>0</v>
      </c>
      <c r="NV73" s="202">
        <f t="shared" si="582"/>
        <v>0</v>
      </c>
      <c r="NW73" s="202">
        <f t="shared" si="582"/>
        <v>0</v>
      </c>
      <c r="NX73" s="202">
        <f t="shared" si="582"/>
        <v>0</v>
      </c>
      <c r="NY73" s="202">
        <f t="shared" si="582"/>
        <v>0</v>
      </c>
      <c r="NZ73" s="202">
        <f t="shared" si="582"/>
        <v>0</v>
      </c>
      <c r="OA73" s="202">
        <f t="shared" si="582"/>
        <v>0</v>
      </c>
      <c r="OB73" s="202">
        <f t="shared" si="582"/>
        <v>0</v>
      </c>
      <c r="OC73" s="202">
        <f t="shared" si="582"/>
        <v>0</v>
      </c>
      <c r="OD73" s="202">
        <f t="shared" si="582"/>
        <v>0</v>
      </c>
      <c r="OE73" s="202">
        <f t="shared" si="582"/>
        <v>0</v>
      </c>
      <c r="OF73" s="202"/>
      <c r="OG73" s="202">
        <f t="shared" ref="OG73:OR73" si="583">IF(AND(OG63&gt;=$M$26,OG63&lt;=$M$28),1,0)</f>
        <v>0</v>
      </c>
      <c r="OH73" s="202">
        <f t="shared" si="583"/>
        <v>0</v>
      </c>
      <c r="OI73" s="202">
        <f t="shared" si="583"/>
        <v>0</v>
      </c>
      <c r="OJ73" s="202">
        <f t="shared" si="583"/>
        <v>0</v>
      </c>
      <c r="OK73" s="202">
        <f t="shared" si="583"/>
        <v>0</v>
      </c>
      <c r="OL73" s="202">
        <f t="shared" si="583"/>
        <v>0</v>
      </c>
      <c r="OM73" s="202">
        <f t="shared" si="583"/>
        <v>0</v>
      </c>
      <c r="ON73" s="202">
        <f t="shared" si="583"/>
        <v>0</v>
      </c>
      <c r="OO73" s="202">
        <f t="shared" si="583"/>
        <v>0</v>
      </c>
      <c r="OP73" s="202">
        <f t="shared" si="583"/>
        <v>0</v>
      </c>
      <c r="OQ73" s="202">
        <f t="shared" si="583"/>
        <v>0</v>
      </c>
      <c r="OR73" s="202">
        <f t="shared" si="583"/>
        <v>0</v>
      </c>
      <c r="OS73" s="202"/>
      <c r="OT73" s="202"/>
      <c r="OU73" s="202"/>
      <c r="OV73" s="202"/>
      <c r="OW73" s="202"/>
      <c r="OX73" s="202"/>
      <c r="OY73" s="202"/>
      <c r="OZ73" s="202"/>
      <c r="PA73" s="202"/>
      <c r="PB73" s="202"/>
      <c r="PC73" s="202"/>
      <c r="PD73" s="202"/>
      <c r="PE73" s="202"/>
      <c r="PF73" s="202"/>
      <c r="PG73" s="202"/>
      <c r="PH73" s="202"/>
      <c r="PI73" s="202"/>
      <c r="PJ73" s="202"/>
      <c r="PK73" s="202"/>
      <c r="PL73" s="202"/>
      <c r="PM73" s="202"/>
      <c r="PN73" s="202"/>
      <c r="PO73" s="202"/>
      <c r="PP73" s="202"/>
      <c r="PQ73" s="202"/>
      <c r="PR73" s="202"/>
      <c r="PS73" s="202"/>
      <c r="PT73" s="202"/>
      <c r="PU73" s="202"/>
      <c r="PV73" s="202"/>
      <c r="PW73" s="202"/>
      <c r="PX73" s="202"/>
      <c r="PY73" s="202"/>
      <c r="PZ73" s="202"/>
      <c r="QA73" s="202"/>
      <c r="QB73" s="202"/>
      <c r="QC73" s="202"/>
      <c r="QD73" s="202"/>
      <c r="QE73" s="202"/>
      <c r="QF73" s="202"/>
      <c r="QG73" s="202"/>
      <c r="QH73" s="202"/>
      <c r="QI73" s="202"/>
      <c r="QJ73" s="202"/>
      <c r="QK73" s="202"/>
      <c r="QL73" s="202"/>
      <c r="QM73" s="202"/>
      <c r="QN73" s="202"/>
      <c r="QO73" s="202"/>
      <c r="QP73" s="202"/>
      <c r="QQ73" s="202"/>
      <c r="QR73" s="202"/>
      <c r="QS73" s="202"/>
      <c r="QT73" s="202"/>
      <c r="QU73" s="202"/>
      <c r="QV73" s="202"/>
      <c r="QW73" s="202"/>
      <c r="QX73" s="202"/>
      <c r="QY73" s="202"/>
      <c r="QZ73" s="202"/>
      <c r="RA73" s="202"/>
      <c r="RB73" s="202"/>
      <c r="RC73" s="202"/>
      <c r="RD73" s="202"/>
      <c r="RE73" s="202"/>
      <c r="RF73" s="202"/>
    </row>
    <row r="74" spans="1:474" ht="12.75" customHeight="1">
      <c r="A74" s="202"/>
      <c r="B74" s="225" t="s">
        <v>532</v>
      </c>
      <c r="C74" s="202"/>
      <c r="D74" s="202"/>
      <c r="E74" s="483">
        <f>SUM(G73:OS73)</f>
        <v>109</v>
      </c>
      <c r="F74" s="202"/>
      <c r="G74" s="483">
        <f>$E74-G73</f>
        <v>109</v>
      </c>
      <c r="H74" s="483">
        <f t="shared" ref="H74:R74" si="584">G74-H73</f>
        <v>109</v>
      </c>
      <c r="I74" s="483">
        <f t="shared" si="584"/>
        <v>109</v>
      </c>
      <c r="J74" s="483">
        <f t="shared" si="584"/>
        <v>109</v>
      </c>
      <c r="K74" s="483">
        <f t="shared" si="584"/>
        <v>109</v>
      </c>
      <c r="L74" s="483">
        <f t="shared" si="584"/>
        <v>109</v>
      </c>
      <c r="M74" s="483">
        <f t="shared" si="584"/>
        <v>109</v>
      </c>
      <c r="N74" s="483">
        <f t="shared" si="584"/>
        <v>109</v>
      </c>
      <c r="O74" s="483">
        <f t="shared" si="584"/>
        <v>109</v>
      </c>
      <c r="P74" s="483">
        <f t="shared" si="584"/>
        <v>109</v>
      </c>
      <c r="Q74" s="483">
        <f t="shared" si="584"/>
        <v>109</v>
      </c>
      <c r="R74" s="483">
        <f t="shared" si="584"/>
        <v>109</v>
      </c>
      <c r="S74" s="202"/>
      <c r="T74" s="483">
        <f>$R74-T73</f>
        <v>109</v>
      </c>
      <c r="U74" s="483">
        <f t="shared" ref="U74:AE74" si="585">T74-U73</f>
        <v>109</v>
      </c>
      <c r="V74" s="483">
        <f t="shared" si="585"/>
        <v>109</v>
      </c>
      <c r="W74" s="483">
        <f t="shared" si="585"/>
        <v>109</v>
      </c>
      <c r="X74" s="483">
        <f t="shared" si="585"/>
        <v>109</v>
      </c>
      <c r="Y74" s="483">
        <f t="shared" si="585"/>
        <v>109</v>
      </c>
      <c r="Z74" s="483">
        <f t="shared" si="585"/>
        <v>109</v>
      </c>
      <c r="AA74" s="483">
        <f t="shared" si="585"/>
        <v>109</v>
      </c>
      <c r="AB74" s="483">
        <f t="shared" si="585"/>
        <v>109</v>
      </c>
      <c r="AC74" s="483">
        <f t="shared" si="585"/>
        <v>109</v>
      </c>
      <c r="AD74" s="483">
        <f t="shared" si="585"/>
        <v>109</v>
      </c>
      <c r="AE74" s="483">
        <f t="shared" si="585"/>
        <v>109</v>
      </c>
      <c r="AF74" s="202"/>
      <c r="AG74" s="483">
        <f>AE74-AG73</f>
        <v>109</v>
      </c>
      <c r="AH74" s="483">
        <f t="shared" ref="AH74:AR74" si="586">AG74-AH73</f>
        <v>109</v>
      </c>
      <c r="AI74" s="483">
        <f t="shared" si="586"/>
        <v>109</v>
      </c>
      <c r="AJ74" s="483">
        <f t="shared" si="586"/>
        <v>109</v>
      </c>
      <c r="AK74" s="483">
        <f t="shared" si="586"/>
        <v>109</v>
      </c>
      <c r="AL74" s="483">
        <f t="shared" si="586"/>
        <v>109</v>
      </c>
      <c r="AM74" s="483">
        <f t="shared" si="586"/>
        <v>109</v>
      </c>
      <c r="AN74" s="483">
        <f t="shared" si="586"/>
        <v>109</v>
      </c>
      <c r="AO74" s="483">
        <f t="shared" si="586"/>
        <v>109</v>
      </c>
      <c r="AP74" s="483">
        <f t="shared" si="586"/>
        <v>109</v>
      </c>
      <c r="AQ74" s="483">
        <f t="shared" si="586"/>
        <v>109</v>
      </c>
      <c r="AR74" s="483">
        <f t="shared" si="586"/>
        <v>109</v>
      </c>
      <c r="AS74" s="202"/>
      <c r="AT74" s="483">
        <f>AR74-AT73</f>
        <v>109</v>
      </c>
      <c r="AU74" s="483">
        <f t="shared" ref="AU74:BE74" si="587">AT74-AU73</f>
        <v>109</v>
      </c>
      <c r="AV74" s="483">
        <f t="shared" si="587"/>
        <v>109</v>
      </c>
      <c r="AW74" s="483">
        <f t="shared" si="587"/>
        <v>109</v>
      </c>
      <c r="AX74" s="483">
        <f t="shared" si="587"/>
        <v>109</v>
      </c>
      <c r="AY74" s="483">
        <f t="shared" si="587"/>
        <v>109</v>
      </c>
      <c r="AZ74" s="483">
        <f t="shared" si="587"/>
        <v>109</v>
      </c>
      <c r="BA74" s="483">
        <f t="shared" si="587"/>
        <v>109</v>
      </c>
      <c r="BB74" s="483">
        <f t="shared" si="587"/>
        <v>109</v>
      </c>
      <c r="BC74" s="483">
        <f t="shared" si="587"/>
        <v>109</v>
      </c>
      <c r="BD74" s="483">
        <f t="shared" si="587"/>
        <v>109</v>
      </c>
      <c r="BE74" s="483">
        <f t="shared" si="587"/>
        <v>109</v>
      </c>
      <c r="BF74" s="202"/>
      <c r="BG74" s="483">
        <f>BE74-BG73</f>
        <v>109</v>
      </c>
      <c r="BH74" s="483">
        <f t="shared" ref="BH74:BR74" si="588">BG74-BH73</f>
        <v>109</v>
      </c>
      <c r="BI74" s="483">
        <f t="shared" si="588"/>
        <v>109</v>
      </c>
      <c r="BJ74" s="483">
        <f t="shared" si="588"/>
        <v>109</v>
      </c>
      <c r="BK74" s="483">
        <f t="shared" si="588"/>
        <v>109</v>
      </c>
      <c r="BL74" s="483">
        <f t="shared" si="588"/>
        <v>109</v>
      </c>
      <c r="BM74" s="483">
        <f t="shared" si="588"/>
        <v>109</v>
      </c>
      <c r="BN74" s="483">
        <f t="shared" si="588"/>
        <v>109</v>
      </c>
      <c r="BO74" s="483">
        <f t="shared" si="588"/>
        <v>109</v>
      </c>
      <c r="BP74" s="483">
        <f t="shared" si="588"/>
        <v>109</v>
      </c>
      <c r="BQ74" s="483">
        <f t="shared" si="588"/>
        <v>109</v>
      </c>
      <c r="BR74" s="483">
        <f t="shared" si="588"/>
        <v>109</v>
      </c>
      <c r="BS74" s="202"/>
      <c r="BT74" s="483">
        <f>BR74-BT73</f>
        <v>109</v>
      </c>
      <c r="BU74" s="483">
        <f t="shared" ref="BU74:CE74" si="589">BT74-BU73</f>
        <v>109</v>
      </c>
      <c r="BV74" s="483">
        <f t="shared" si="589"/>
        <v>109</v>
      </c>
      <c r="BW74" s="483">
        <f t="shared" si="589"/>
        <v>109</v>
      </c>
      <c r="BX74" s="483">
        <f t="shared" si="589"/>
        <v>109</v>
      </c>
      <c r="BY74" s="483">
        <f t="shared" si="589"/>
        <v>108</v>
      </c>
      <c r="BZ74" s="483">
        <f t="shared" si="589"/>
        <v>107</v>
      </c>
      <c r="CA74" s="483">
        <f t="shared" si="589"/>
        <v>106</v>
      </c>
      <c r="CB74" s="483">
        <f t="shared" si="589"/>
        <v>105</v>
      </c>
      <c r="CC74" s="483">
        <f t="shared" si="589"/>
        <v>104</v>
      </c>
      <c r="CD74" s="483">
        <f t="shared" si="589"/>
        <v>103</v>
      </c>
      <c r="CE74" s="483">
        <f t="shared" si="589"/>
        <v>102</v>
      </c>
      <c r="CF74" s="202"/>
      <c r="CG74" s="483">
        <f>CE74-CG73</f>
        <v>101</v>
      </c>
      <c r="CH74" s="483">
        <f t="shared" ref="CH74:CR74" si="590">CG74-CH73</f>
        <v>100</v>
      </c>
      <c r="CI74" s="483">
        <f t="shared" si="590"/>
        <v>99</v>
      </c>
      <c r="CJ74" s="483">
        <f t="shared" si="590"/>
        <v>98</v>
      </c>
      <c r="CK74" s="483">
        <f t="shared" si="590"/>
        <v>97</v>
      </c>
      <c r="CL74" s="483">
        <f t="shared" si="590"/>
        <v>96</v>
      </c>
      <c r="CM74" s="483">
        <f t="shared" si="590"/>
        <v>95</v>
      </c>
      <c r="CN74" s="483">
        <f t="shared" si="590"/>
        <v>94</v>
      </c>
      <c r="CO74" s="483">
        <f t="shared" si="590"/>
        <v>93</v>
      </c>
      <c r="CP74" s="483">
        <f t="shared" si="590"/>
        <v>92</v>
      </c>
      <c r="CQ74" s="483">
        <f t="shared" si="590"/>
        <v>91</v>
      </c>
      <c r="CR74" s="483">
        <f t="shared" si="590"/>
        <v>90</v>
      </c>
      <c r="CS74" s="202"/>
      <c r="CT74" s="483">
        <f>CR74-CT73</f>
        <v>89</v>
      </c>
      <c r="CU74" s="483">
        <f t="shared" ref="CU74:DE74" si="591">CT74-CU73</f>
        <v>88</v>
      </c>
      <c r="CV74" s="483">
        <f t="shared" si="591"/>
        <v>87</v>
      </c>
      <c r="CW74" s="483">
        <f t="shared" si="591"/>
        <v>86</v>
      </c>
      <c r="CX74" s="483">
        <f t="shared" si="591"/>
        <v>85</v>
      </c>
      <c r="CY74" s="483">
        <f t="shared" si="591"/>
        <v>84</v>
      </c>
      <c r="CZ74" s="483">
        <f t="shared" si="591"/>
        <v>83</v>
      </c>
      <c r="DA74" s="483">
        <f t="shared" si="591"/>
        <v>82</v>
      </c>
      <c r="DB74" s="483">
        <f t="shared" si="591"/>
        <v>81</v>
      </c>
      <c r="DC74" s="483">
        <f t="shared" si="591"/>
        <v>80</v>
      </c>
      <c r="DD74" s="483">
        <f t="shared" si="591"/>
        <v>79</v>
      </c>
      <c r="DE74" s="483">
        <f t="shared" si="591"/>
        <v>78</v>
      </c>
      <c r="DF74" s="202"/>
      <c r="DG74" s="483">
        <f>DE74-DG73</f>
        <v>77</v>
      </c>
      <c r="DH74" s="483">
        <f t="shared" ref="DH74:DR74" si="592">DG74-DH73</f>
        <v>76</v>
      </c>
      <c r="DI74" s="483">
        <f t="shared" si="592"/>
        <v>75</v>
      </c>
      <c r="DJ74" s="483">
        <f t="shared" si="592"/>
        <v>74</v>
      </c>
      <c r="DK74" s="483">
        <f t="shared" si="592"/>
        <v>73</v>
      </c>
      <c r="DL74" s="483">
        <f t="shared" si="592"/>
        <v>72</v>
      </c>
      <c r="DM74" s="483">
        <f t="shared" si="592"/>
        <v>71</v>
      </c>
      <c r="DN74" s="483">
        <f t="shared" si="592"/>
        <v>70</v>
      </c>
      <c r="DO74" s="483">
        <f t="shared" si="592"/>
        <v>69</v>
      </c>
      <c r="DP74" s="483">
        <f t="shared" si="592"/>
        <v>68</v>
      </c>
      <c r="DQ74" s="483">
        <f t="shared" si="592"/>
        <v>67</v>
      </c>
      <c r="DR74" s="483">
        <f t="shared" si="592"/>
        <v>66</v>
      </c>
      <c r="DS74" s="202"/>
      <c r="DT74" s="483">
        <f>DR74-DT73</f>
        <v>65</v>
      </c>
      <c r="DU74" s="483">
        <f t="shared" ref="DU74:EE74" si="593">DT74-DU73</f>
        <v>64</v>
      </c>
      <c r="DV74" s="483">
        <f t="shared" si="593"/>
        <v>63</v>
      </c>
      <c r="DW74" s="483">
        <f t="shared" si="593"/>
        <v>62</v>
      </c>
      <c r="DX74" s="483">
        <f t="shared" si="593"/>
        <v>61</v>
      </c>
      <c r="DY74" s="483">
        <f t="shared" si="593"/>
        <v>60</v>
      </c>
      <c r="DZ74" s="483">
        <f t="shared" si="593"/>
        <v>59</v>
      </c>
      <c r="EA74" s="483">
        <f t="shared" si="593"/>
        <v>58</v>
      </c>
      <c r="EB74" s="483">
        <f t="shared" si="593"/>
        <v>57</v>
      </c>
      <c r="EC74" s="483">
        <f t="shared" si="593"/>
        <v>56</v>
      </c>
      <c r="ED74" s="483">
        <f t="shared" si="593"/>
        <v>55</v>
      </c>
      <c r="EE74" s="483">
        <f t="shared" si="593"/>
        <v>54</v>
      </c>
      <c r="EF74" s="202"/>
      <c r="EG74" s="483">
        <f>EE74-EG73</f>
        <v>53</v>
      </c>
      <c r="EH74" s="483">
        <f t="shared" ref="EH74:ER74" si="594">EG74-EH73</f>
        <v>52</v>
      </c>
      <c r="EI74" s="483">
        <f t="shared" si="594"/>
        <v>51</v>
      </c>
      <c r="EJ74" s="483">
        <f t="shared" si="594"/>
        <v>50</v>
      </c>
      <c r="EK74" s="483">
        <f t="shared" si="594"/>
        <v>49</v>
      </c>
      <c r="EL74" s="483">
        <f t="shared" si="594"/>
        <v>48</v>
      </c>
      <c r="EM74" s="483">
        <f t="shared" si="594"/>
        <v>47</v>
      </c>
      <c r="EN74" s="483">
        <f t="shared" si="594"/>
        <v>46</v>
      </c>
      <c r="EO74" s="483">
        <f t="shared" si="594"/>
        <v>45</v>
      </c>
      <c r="EP74" s="483">
        <f t="shared" si="594"/>
        <v>44</v>
      </c>
      <c r="EQ74" s="483">
        <f t="shared" si="594"/>
        <v>43</v>
      </c>
      <c r="ER74" s="483">
        <f t="shared" si="594"/>
        <v>42</v>
      </c>
      <c r="ES74" s="202"/>
      <c r="ET74" s="483">
        <f>ER74-ET73</f>
        <v>41</v>
      </c>
      <c r="EU74" s="483">
        <f t="shared" ref="EU74:FE74" si="595">ET74-EU73</f>
        <v>40</v>
      </c>
      <c r="EV74" s="483">
        <f t="shared" si="595"/>
        <v>39</v>
      </c>
      <c r="EW74" s="483">
        <f t="shared" si="595"/>
        <v>38</v>
      </c>
      <c r="EX74" s="483">
        <f t="shared" si="595"/>
        <v>37</v>
      </c>
      <c r="EY74" s="483">
        <f t="shared" si="595"/>
        <v>36</v>
      </c>
      <c r="EZ74" s="483">
        <f t="shared" si="595"/>
        <v>35</v>
      </c>
      <c r="FA74" s="483">
        <f t="shared" si="595"/>
        <v>34</v>
      </c>
      <c r="FB74" s="483">
        <f t="shared" si="595"/>
        <v>33</v>
      </c>
      <c r="FC74" s="483">
        <f t="shared" si="595"/>
        <v>32</v>
      </c>
      <c r="FD74" s="483">
        <f t="shared" si="595"/>
        <v>31</v>
      </c>
      <c r="FE74" s="483">
        <f t="shared" si="595"/>
        <v>30</v>
      </c>
      <c r="FF74" s="202"/>
      <c r="FG74" s="483">
        <f>FE74-FG73</f>
        <v>29</v>
      </c>
      <c r="FH74" s="483">
        <f t="shared" ref="FH74:FR74" si="596">FG74-FH73</f>
        <v>28</v>
      </c>
      <c r="FI74" s="483">
        <f t="shared" si="596"/>
        <v>27</v>
      </c>
      <c r="FJ74" s="483">
        <f t="shared" si="596"/>
        <v>26</v>
      </c>
      <c r="FK74" s="483">
        <f t="shared" si="596"/>
        <v>25</v>
      </c>
      <c r="FL74" s="483">
        <f t="shared" si="596"/>
        <v>24</v>
      </c>
      <c r="FM74" s="483">
        <f t="shared" si="596"/>
        <v>23</v>
      </c>
      <c r="FN74" s="483">
        <f t="shared" si="596"/>
        <v>22</v>
      </c>
      <c r="FO74" s="483">
        <f t="shared" si="596"/>
        <v>21</v>
      </c>
      <c r="FP74" s="483">
        <f t="shared" si="596"/>
        <v>20</v>
      </c>
      <c r="FQ74" s="483">
        <f t="shared" si="596"/>
        <v>19</v>
      </c>
      <c r="FR74" s="483">
        <f t="shared" si="596"/>
        <v>18</v>
      </c>
      <c r="FS74" s="202"/>
      <c r="FT74" s="483">
        <f>FR74-FT73</f>
        <v>17</v>
      </c>
      <c r="FU74" s="483">
        <f t="shared" ref="FU74:GE74" si="597">FT74-FU73</f>
        <v>16</v>
      </c>
      <c r="FV74" s="483">
        <f t="shared" si="597"/>
        <v>15</v>
      </c>
      <c r="FW74" s="483">
        <f t="shared" si="597"/>
        <v>14</v>
      </c>
      <c r="FX74" s="483">
        <f t="shared" si="597"/>
        <v>13</v>
      </c>
      <c r="FY74" s="483">
        <f t="shared" si="597"/>
        <v>12</v>
      </c>
      <c r="FZ74" s="483">
        <f t="shared" si="597"/>
        <v>11</v>
      </c>
      <c r="GA74" s="483">
        <f t="shared" si="597"/>
        <v>10</v>
      </c>
      <c r="GB74" s="483">
        <f t="shared" si="597"/>
        <v>9</v>
      </c>
      <c r="GC74" s="483">
        <f t="shared" si="597"/>
        <v>8</v>
      </c>
      <c r="GD74" s="483">
        <f t="shared" si="597"/>
        <v>7</v>
      </c>
      <c r="GE74" s="483">
        <f t="shared" si="597"/>
        <v>6</v>
      </c>
      <c r="GF74" s="202"/>
      <c r="GG74" s="483">
        <f>GE74-GG73</f>
        <v>5</v>
      </c>
      <c r="GH74" s="483">
        <f t="shared" ref="GH74:GR74" si="598">GG74-GH73</f>
        <v>4</v>
      </c>
      <c r="GI74" s="483">
        <f t="shared" si="598"/>
        <v>3</v>
      </c>
      <c r="GJ74" s="483">
        <f t="shared" si="598"/>
        <v>2</v>
      </c>
      <c r="GK74" s="483">
        <f t="shared" si="598"/>
        <v>1</v>
      </c>
      <c r="GL74" s="483">
        <f t="shared" si="598"/>
        <v>0</v>
      </c>
      <c r="GM74" s="483">
        <f t="shared" si="598"/>
        <v>0</v>
      </c>
      <c r="GN74" s="483">
        <f t="shared" si="598"/>
        <v>0</v>
      </c>
      <c r="GO74" s="483">
        <f t="shared" si="598"/>
        <v>0</v>
      </c>
      <c r="GP74" s="483">
        <f t="shared" si="598"/>
        <v>0</v>
      </c>
      <c r="GQ74" s="483">
        <f t="shared" si="598"/>
        <v>0</v>
      </c>
      <c r="GR74" s="483">
        <f t="shared" si="598"/>
        <v>0</v>
      </c>
      <c r="GS74" s="202"/>
      <c r="GT74" s="483">
        <f>GR74-GT73</f>
        <v>0</v>
      </c>
      <c r="GU74" s="483">
        <f t="shared" ref="GU74:HE74" si="599">GT74-GU73</f>
        <v>0</v>
      </c>
      <c r="GV74" s="483">
        <f t="shared" si="599"/>
        <v>0</v>
      </c>
      <c r="GW74" s="483">
        <f t="shared" si="599"/>
        <v>0</v>
      </c>
      <c r="GX74" s="483">
        <f t="shared" si="599"/>
        <v>0</v>
      </c>
      <c r="GY74" s="483">
        <f t="shared" si="599"/>
        <v>0</v>
      </c>
      <c r="GZ74" s="483">
        <f t="shared" si="599"/>
        <v>0</v>
      </c>
      <c r="HA74" s="483">
        <f t="shared" si="599"/>
        <v>0</v>
      </c>
      <c r="HB74" s="483">
        <f t="shared" si="599"/>
        <v>0</v>
      </c>
      <c r="HC74" s="483">
        <f t="shared" si="599"/>
        <v>0</v>
      </c>
      <c r="HD74" s="483">
        <f t="shared" si="599"/>
        <v>0</v>
      </c>
      <c r="HE74" s="483">
        <f t="shared" si="599"/>
        <v>0</v>
      </c>
      <c r="HF74" s="202"/>
      <c r="HG74" s="483">
        <f>HE74-HG73</f>
        <v>0</v>
      </c>
      <c r="HH74" s="483">
        <f t="shared" ref="HH74:HR74" si="600">HG74-HH73</f>
        <v>0</v>
      </c>
      <c r="HI74" s="483">
        <f t="shared" si="600"/>
        <v>0</v>
      </c>
      <c r="HJ74" s="483">
        <f t="shared" si="600"/>
        <v>0</v>
      </c>
      <c r="HK74" s="483">
        <f t="shared" si="600"/>
        <v>0</v>
      </c>
      <c r="HL74" s="483">
        <f t="shared" si="600"/>
        <v>0</v>
      </c>
      <c r="HM74" s="483">
        <f t="shared" si="600"/>
        <v>0</v>
      </c>
      <c r="HN74" s="483">
        <f t="shared" si="600"/>
        <v>0</v>
      </c>
      <c r="HO74" s="483">
        <f t="shared" si="600"/>
        <v>0</v>
      </c>
      <c r="HP74" s="483">
        <f t="shared" si="600"/>
        <v>0</v>
      </c>
      <c r="HQ74" s="483">
        <f t="shared" si="600"/>
        <v>0</v>
      </c>
      <c r="HR74" s="483">
        <f t="shared" si="600"/>
        <v>0</v>
      </c>
      <c r="HS74" s="202"/>
      <c r="HT74" s="483">
        <f>HR74-HT73</f>
        <v>0</v>
      </c>
      <c r="HU74" s="483">
        <f t="shared" ref="HU74:IE74" si="601">HT74-HU73</f>
        <v>0</v>
      </c>
      <c r="HV74" s="483">
        <f t="shared" si="601"/>
        <v>0</v>
      </c>
      <c r="HW74" s="483">
        <f t="shared" si="601"/>
        <v>0</v>
      </c>
      <c r="HX74" s="483">
        <f t="shared" si="601"/>
        <v>0</v>
      </c>
      <c r="HY74" s="483">
        <f t="shared" si="601"/>
        <v>0</v>
      </c>
      <c r="HZ74" s="483">
        <f t="shared" si="601"/>
        <v>0</v>
      </c>
      <c r="IA74" s="483">
        <f t="shared" si="601"/>
        <v>0</v>
      </c>
      <c r="IB74" s="483">
        <f t="shared" si="601"/>
        <v>0</v>
      </c>
      <c r="IC74" s="483">
        <f t="shared" si="601"/>
        <v>0</v>
      </c>
      <c r="ID74" s="483">
        <f t="shared" si="601"/>
        <v>0</v>
      </c>
      <c r="IE74" s="483">
        <f t="shared" si="601"/>
        <v>0</v>
      </c>
      <c r="IF74" s="202"/>
      <c r="IG74" s="483">
        <f>IE74-IG73</f>
        <v>0</v>
      </c>
      <c r="IH74" s="483">
        <f t="shared" ref="IH74:IR74" si="602">IG74-IH73</f>
        <v>0</v>
      </c>
      <c r="II74" s="483">
        <f t="shared" si="602"/>
        <v>0</v>
      </c>
      <c r="IJ74" s="483">
        <f t="shared" si="602"/>
        <v>0</v>
      </c>
      <c r="IK74" s="483">
        <f t="shared" si="602"/>
        <v>0</v>
      </c>
      <c r="IL74" s="483">
        <f t="shared" si="602"/>
        <v>0</v>
      </c>
      <c r="IM74" s="483">
        <f t="shared" si="602"/>
        <v>0</v>
      </c>
      <c r="IN74" s="483">
        <f t="shared" si="602"/>
        <v>0</v>
      </c>
      <c r="IO74" s="483">
        <f t="shared" si="602"/>
        <v>0</v>
      </c>
      <c r="IP74" s="483">
        <f t="shared" si="602"/>
        <v>0</v>
      </c>
      <c r="IQ74" s="483">
        <f t="shared" si="602"/>
        <v>0</v>
      </c>
      <c r="IR74" s="483">
        <f t="shared" si="602"/>
        <v>0</v>
      </c>
      <c r="IS74" s="202"/>
      <c r="IT74" s="483">
        <f>IR74-IT73</f>
        <v>0</v>
      </c>
      <c r="IU74" s="483">
        <f t="shared" ref="IU74:JE74" si="603">IT74-IU73</f>
        <v>0</v>
      </c>
      <c r="IV74" s="483">
        <f t="shared" si="603"/>
        <v>0</v>
      </c>
      <c r="IW74" s="483">
        <f t="shared" si="603"/>
        <v>0</v>
      </c>
      <c r="IX74" s="483">
        <f t="shared" si="603"/>
        <v>0</v>
      </c>
      <c r="IY74" s="483">
        <f t="shared" si="603"/>
        <v>0</v>
      </c>
      <c r="IZ74" s="483">
        <f t="shared" si="603"/>
        <v>0</v>
      </c>
      <c r="JA74" s="483">
        <f t="shared" si="603"/>
        <v>0</v>
      </c>
      <c r="JB74" s="483">
        <f t="shared" si="603"/>
        <v>0</v>
      </c>
      <c r="JC74" s="483">
        <f t="shared" si="603"/>
        <v>0</v>
      </c>
      <c r="JD74" s="483">
        <f t="shared" si="603"/>
        <v>0</v>
      </c>
      <c r="JE74" s="483">
        <f t="shared" si="603"/>
        <v>0</v>
      </c>
      <c r="JF74" s="202"/>
      <c r="JG74" s="483">
        <f>JE74-JG73</f>
        <v>0</v>
      </c>
      <c r="JH74" s="483">
        <f t="shared" ref="JH74:JR74" si="604">JG74-JH73</f>
        <v>0</v>
      </c>
      <c r="JI74" s="483">
        <f t="shared" si="604"/>
        <v>0</v>
      </c>
      <c r="JJ74" s="483">
        <f t="shared" si="604"/>
        <v>0</v>
      </c>
      <c r="JK74" s="483">
        <f t="shared" si="604"/>
        <v>0</v>
      </c>
      <c r="JL74" s="483">
        <f t="shared" si="604"/>
        <v>0</v>
      </c>
      <c r="JM74" s="483">
        <f t="shared" si="604"/>
        <v>0</v>
      </c>
      <c r="JN74" s="483">
        <f t="shared" si="604"/>
        <v>0</v>
      </c>
      <c r="JO74" s="483">
        <f t="shared" si="604"/>
        <v>0</v>
      </c>
      <c r="JP74" s="483">
        <f t="shared" si="604"/>
        <v>0</v>
      </c>
      <c r="JQ74" s="483">
        <f t="shared" si="604"/>
        <v>0</v>
      </c>
      <c r="JR74" s="483">
        <f t="shared" si="604"/>
        <v>0</v>
      </c>
      <c r="JS74" s="202"/>
      <c r="JT74" s="483">
        <f>JR74-JT73</f>
        <v>0</v>
      </c>
      <c r="JU74" s="483">
        <f t="shared" ref="JU74:KE74" si="605">JT74-JU73</f>
        <v>0</v>
      </c>
      <c r="JV74" s="483">
        <f t="shared" si="605"/>
        <v>0</v>
      </c>
      <c r="JW74" s="483">
        <f t="shared" si="605"/>
        <v>0</v>
      </c>
      <c r="JX74" s="483">
        <f t="shared" si="605"/>
        <v>0</v>
      </c>
      <c r="JY74" s="483">
        <f t="shared" si="605"/>
        <v>0</v>
      </c>
      <c r="JZ74" s="483">
        <f t="shared" si="605"/>
        <v>0</v>
      </c>
      <c r="KA74" s="483">
        <f t="shared" si="605"/>
        <v>0</v>
      </c>
      <c r="KB74" s="483">
        <f t="shared" si="605"/>
        <v>0</v>
      </c>
      <c r="KC74" s="483">
        <f t="shared" si="605"/>
        <v>0</v>
      </c>
      <c r="KD74" s="483">
        <f t="shared" si="605"/>
        <v>0</v>
      </c>
      <c r="KE74" s="483">
        <f t="shared" si="605"/>
        <v>0</v>
      </c>
      <c r="KF74" s="202"/>
      <c r="KG74" s="483">
        <f>KE74-KG73</f>
        <v>0</v>
      </c>
      <c r="KH74" s="483">
        <f t="shared" ref="KH74:KR74" si="606">KG74-KH73</f>
        <v>0</v>
      </c>
      <c r="KI74" s="483">
        <f t="shared" si="606"/>
        <v>0</v>
      </c>
      <c r="KJ74" s="483">
        <f t="shared" si="606"/>
        <v>0</v>
      </c>
      <c r="KK74" s="483">
        <f t="shared" si="606"/>
        <v>0</v>
      </c>
      <c r="KL74" s="483">
        <f t="shared" si="606"/>
        <v>0</v>
      </c>
      <c r="KM74" s="483">
        <f t="shared" si="606"/>
        <v>0</v>
      </c>
      <c r="KN74" s="483">
        <f t="shared" si="606"/>
        <v>0</v>
      </c>
      <c r="KO74" s="483">
        <f t="shared" si="606"/>
        <v>0</v>
      </c>
      <c r="KP74" s="483">
        <f t="shared" si="606"/>
        <v>0</v>
      </c>
      <c r="KQ74" s="483">
        <f t="shared" si="606"/>
        <v>0</v>
      </c>
      <c r="KR74" s="483">
        <f t="shared" si="606"/>
        <v>0</v>
      </c>
      <c r="KS74" s="202"/>
      <c r="KT74" s="483">
        <f>KR74-KT73</f>
        <v>0</v>
      </c>
      <c r="KU74" s="483">
        <f t="shared" ref="KU74:LE74" si="607">KT74-KU73</f>
        <v>0</v>
      </c>
      <c r="KV74" s="483">
        <f t="shared" si="607"/>
        <v>0</v>
      </c>
      <c r="KW74" s="483">
        <f t="shared" si="607"/>
        <v>0</v>
      </c>
      <c r="KX74" s="483">
        <f t="shared" si="607"/>
        <v>0</v>
      </c>
      <c r="KY74" s="483">
        <f t="shared" si="607"/>
        <v>0</v>
      </c>
      <c r="KZ74" s="483">
        <f t="shared" si="607"/>
        <v>0</v>
      </c>
      <c r="LA74" s="483">
        <f t="shared" si="607"/>
        <v>0</v>
      </c>
      <c r="LB74" s="483">
        <f t="shared" si="607"/>
        <v>0</v>
      </c>
      <c r="LC74" s="483">
        <f t="shared" si="607"/>
        <v>0</v>
      </c>
      <c r="LD74" s="483">
        <f t="shared" si="607"/>
        <v>0</v>
      </c>
      <c r="LE74" s="483">
        <f t="shared" si="607"/>
        <v>0</v>
      </c>
      <c r="LF74" s="202"/>
      <c r="LG74" s="483">
        <f>LE74-LG73</f>
        <v>0</v>
      </c>
      <c r="LH74" s="483">
        <f t="shared" ref="LH74:LR74" si="608">LG74-LH73</f>
        <v>0</v>
      </c>
      <c r="LI74" s="483">
        <f t="shared" si="608"/>
        <v>0</v>
      </c>
      <c r="LJ74" s="483">
        <f t="shared" si="608"/>
        <v>0</v>
      </c>
      <c r="LK74" s="483">
        <f t="shared" si="608"/>
        <v>0</v>
      </c>
      <c r="LL74" s="483">
        <f t="shared" si="608"/>
        <v>0</v>
      </c>
      <c r="LM74" s="483">
        <f t="shared" si="608"/>
        <v>0</v>
      </c>
      <c r="LN74" s="483">
        <f t="shared" si="608"/>
        <v>0</v>
      </c>
      <c r="LO74" s="483">
        <f t="shared" si="608"/>
        <v>0</v>
      </c>
      <c r="LP74" s="483">
        <f t="shared" si="608"/>
        <v>0</v>
      </c>
      <c r="LQ74" s="483">
        <f t="shared" si="608"/>
        <v>0</v>
      </c>
      <c r="LR74" s="483">
        <f t="shared" si="608"/>
        <v>0</v>
      </c>
      <c r="LS74" s="202"/>
      <c r="LT74" s="483">
        <f>LR74-LT73</f>
        <v>0</v>
      </c>
      <c r="LU74" s="483">
        <f t="shared" ref="LU74:ME74" si="609">LT74-LU73</f>
        <v>0</v>
      </c>
      <c r="LV74" s="483">
        <f t="shared" si="609"/>
        <v>0</v>
      </c>
      <c r="LW74" s="483">
        <f t="shared" si="609"/>
        <v>0</v>
      </c>
      <c r="LX74" s="483">
        <f t="shared" si="609"/>
        <v>0</v>
      </c>
      <c r="LY74" s="483">
        <f t="shared" si="609"/>
        <v>0</v>
      </c>
      <c r="LZ74" s="483">
        <f t="shared" si="609"/>
        <v>0</v>
      </c>
      <c r="MA74" s="483">
        <f t="shared" si="609"/>
        <v>0</v>
      </c>
      <c r="MB74" s="483">
        <f t="shared" si="609"/>
        <v>0</v>
      </c>
      <c r="MC74" s="483">
        <f t="shared" si="609"/>
        <v>0</v>
      </c>
      <c r="MD74" s="483">
        <f t="shared" si="609"/>
        <v>0</v>
      </c>
      <c r="ME74" s="483">
        <f t="shared" si="609"/>
        <v>0</v>
      </c>
      <c r="MF74" s="202"/>
      <c r="MG74" s="483">
        <f>ME74-MG73</f>
        <v>0</v>
      </c>
      <c r="MH74" s="483">
        <f t="shared" ref="MH74:MR74" si="610">MG74-MH73</f>
        <v>0</v>
      </c>
      <c r="MI74" s="483">
        <f t="shared" si="610"/>
        <v>0</v>
      </c>
      <c r="MJ74" s="483">
        <f t="shared" si="610"/>
        <v>0</v>
      </c>
      <c r="MK74" s="483">
        <f t="shared" si="610"/>
        <v>0</v>
      </c>
      <c r="ML74" s="483">
        <f t="shared" si="610"/>
        <v>0</v>
      </c>
      <c r="MM74" s="483">
        <f t="shared" si="610"/>
        <v>0</v>
      </c>
      <c r="MN74" s="483">
        <f t="shared" si="610"/>
        <v>0</v>
      </c>
      <c r="MO74" s="483">
        <f t="shared" si="610"/>
        <v>0</v>
      </c>
      <c r="MP74" s="483">
        <f t="shared" si="610"/>
        <v>0</v>
      </c>
      <c r="MQ74" s="483">
        <f t="shared" si="610"/>
        <v>0</v>
      </c>
      <c r="MR74" s="483">
        <f t="shared" si="610"/>
        <v>0</v>
      </c>
      <c r="MS74" s="202"/>
      <c r="MT74" s="483">
        <f>MR74-MT73</f>
        <v>0</v>
      </c>
      <c r="MU74" s="483">
        <f t="shared" ref="MU74:NE74" si="611">MT74-MU73</f>
        <v>0</v>
      </c>
      <c r="MV74" s="483">
        <f t="shared" si="611"/>
        <v>0</v>
      </c>
      <c r="MW74" s="483">
        <f t="shared" si="611"/>
        <v>0</v>
      </c>
      <c r="MX74" s="483">
        <f t="shared" si="611"/>
        <v>0</v>
      </c>
      <c r="MY74" s="483">
        <f t="shared" si="611"/>
        <v>0</v>
      </c>
      <c r="MZ74" s="483">
        <f t="shared" si="611"/>
        <v>0</v>
      </c>
      <c r="NA74" s="483">
        <f t="shared" si="611"/>
        <v>0</v>
      </c>
      <c r="NB74" s="483">
        <f t="shared" si="611"/>
        <v>0</v>
      </c>
      <c r="NC74" s="483">
        <f t="shared" si="611"/>
        <v>0</v>
      </c>
      <c r="ND74" s="483">
        <f t="shared" si="611"/>
        <v>0</v>
      </c>
      <c r="NE74" s="483">
        <f t="shared" si="611"/>
        <v>0</v>
      </c>
      <c r="NF74" s="202"/>
      <c r="NG74" s="483">
        <f>NE74-NG73</f>
        <v>0</v>
      </c>
      <c r="NH74" s="483">
        <f t="shared" ref="NH74:NR74" si="612">NG74-NH73</f>
        <v>0</v>
      </c>
      <c r="NI74" s="483">
        <f t="shared" si="612"/>
        <v>0</v>
      </c>
      <c r="NJ74" s="483">
        <f t="shared" si="612"/>
        <v>0</v>
      </c>
      <c r="NK74" s="483">
        <f t="shared" si="612"/>
        <v>0</v>
      </c>
      <c r="NL74" s="483">
        <f t="shared" si="612"/>
        <v>0</v>
      </c>
      <c r="NM74" s="483">
        <f t="shared" si="612"/>
        <v>0</v>
      </c>
      <c r="NN74" s="483">
        <f t="shared" si="612"/>
        <v>0</v>
      </c>
      <c r="NO74" s="483">
        <f t="shared" si="612"/>
        <v>0</v>
      </c>
      <c r="NP74" s="483">
        <f t="shared" si="612"/>
        <v>0</v>
      </c>
      <c r="NQ74" s="483">
        <f t="shared" si="612"/>
        <v>0</v>
      </c>
      <c r="NR74" s="483">
        <f t="shared" si="612"/>
        <v>0</v>
      </c>
      <c r="NS74" s="202"/>
      <c r="NT74" s="483">
        <f>NR74-NT73</f>
        <v>0</v>
      </c>
      <c r="NU74" s="483">
        <f t="shared" ref="NU74:OE74" si="613">NT74-NU73</f>
        <v>0</v>
      </c>
      <c r="NV74" s="483">
        <f t="shared" si="613"/>
        <v>0</v>
      </c>
      <c r="NW74" s="483">
        <f t="shared" si="613"/>
        <v>0</v>
      </c>
      <c r="NX74" s="483">
        <f t="shared" si="613"/>
        <v>0</v>
      </c>
      <c r="NY74" s="483">
        <f t="shared" si="613"/>
        <v>0</v>
      </c>
      <c r="NZ74" s="483">
        <f t="shared" si="613"/>
        <v>0</v>
      </c>
      <c r="OA74" s="483">
        <f t="shared" si="613"/>
        <v>0</v>
      </c>
      <c r="OB74" s="483">
        <f t="shared" si="613"/>
        <v>0</v>
      </c>
      <c r="OC74" s="483">
        <f t="shared" si="613"/>
        <v>0</v>
      </c>
      <c r="OD74" s="483">
        <f t="shared" si="613"/>
        <v>0</v>
      </c>
      <c r="OE74" s="483">
        <f t="shared" si="613"/>
        <v>0</v>
      </c>
      <c r="OF74" s="202"/>
      <c r="OG74" s="483">
        <f>OE74-OG73</f>
        <v>0</v>
      </c>
      <c r="OH74" s="483">
        <f t="shared" ref="OH74:OR74" si="614">OG74-OH73</f>
        <v>0</v>
      </c>
      <c r="OI74" s="483">
        <f t="shared" si="614"/>
        <v>0</v>
      </c>
      <c r="OJ74" s="483">
        <f t="shared" si="614"/>
        <v>0</v>
      </c>
      <c r="OK74" s="483">
        <f t="shared" si="614"/>
        <v>0</v>
      </c>
      <c r="OL74" s="483">
        <f t="shared" si="614"/>
        <v>0</v>
      </c>
      <c r="OM74" s="483">
        <f t="shared" si="614"/>
        <v>0</v>
      </c>
      <c r="ON74" s="483">
        <f t="shared" si="614"/>
        <v>0</v>
      </c>
      <c r="OO74" s="483">
        <f t="shared" si="614"/>
        <v>0</v>
      </c>
      <c r="OP74" s="483">
        <f t="shared" si="614"/>
        <v>0</v>
      </c>
      <c r="OQ74" s="483">
        <f t="shared" si="614"/>
        <v>0</v>
      </c>
      <c r="OR74" s="483">
        <f t="shared" si="614"/>
        <v>0</v>
      </c>
      <c r="OS74" s="202"/>
      <c r="OT74" s="202"/>
      <c r="OU74" s="202"/>
      <c r="OV74" s="202"/>
      <c r="OW74" s="202"/>
      <c r="OX74" s="202"/>
      <c r="OY74" s="202"/>
      <c r="OZ74" s="202"/>
      <c r="PA74" s="202"/>
      <c r="PB74" s="202"/>
      <c r="PC74" s="202"/>
      <c r="PD74" s="202"/>
      <c r="PE74" s="202"/>
      <c r="PF74" s="202"/>
      <c r="PG74" s="202"/>
      <c r="PH74" s="202"/>
      <c r="PI74" s="202"/>
      <c r="PJ74" s="202"/>
      <c r="PK74" s="202"/>
      <c r="PL74" s="202"/>
      <c r="PM74" s="202"/>
      <c r="PN74" s="202"/>
      <c r="PO74" s="202"/>
      <c r="PP74" s="202"/>
      <c r="PQ74" s="202"/>
      <c r="PR74" s="202"/>
      <c r="PS74" s="202"/>
      <c r="PT74" s="202"/>
      <c r="PU74" s="202"/>
      <c r="PV74" s="202"/>
      <c r="PW74" s="202"/>
      <c r="PX74" s="202"/>
      <c r="PY74" s="202"/>
      <c r="PZ74" s="202"/>
      <c r="QA74" s="202"/>
      <c r="QB74" s="202"/>
      <c r="QC74" s="202"/>
      <c r="QD74" s="202"/>
      <c r="QE74" s="202"/>
      <c r="QF74" s="202"/>
      <c r="QG74" s="202"/>
      <c r="QH74" s="202"/>
      <c r="QI74" s="202"/>
      <c r="QJ74" s="202"/>
      <c r="QK74" s="202"/>
      <c r="QL74" s="202"/>
      <c r="QM74" s="202"/>
      <c r="QN74" s="202"/>
      <c r="QO74" s="202"/>
      <c r="QP74" s="202"/>
      <c r="QQ74" s="202"/>
      <c r="QR74" s="202"/>
      <c r="QS74" s="202"/>
      <c r="QT74" s="202"/>
      <c r="QU74" s="202"/>
      <c r="QV74" s="202"/>
      <c r="QW74" s="202"/>
      <c r="QX74" s="202"/>
      <c r="QY74" s="202"/>
      <c r="QZ74" s="202"/>
      <c r="RA74" s="202"/>
      <c r="RB74" s="202"/>
      <c r="RC74" s="202"/>
      <c r="RD74" s="202"/>
      <c r="RE74" s="202"/>
      <c r="RF74" s="202"/>
    </row>
    <row r="75" spans="1:474" ht="12.75" customHeight="1">
      <c r="A75" s="202"/>
      <c r="B75" s="225"/>
      <c r="C75" s="202"/>
      <c r="D75" s="202"/>
      <c r="E75" s="483"/>
      <c r="F75" s="202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202"/>
      <c r="T75" s="483"/>
      <c r="U75" s="483"/>
      <c r="V75" s="483"/>
      <c r="W75" s="483"/>
      <c r="X75" s="483"/>
      <c r="Y75" s="483"/>
      <c r="Z75" s="483"/>
      <c r="AA75" s="483"/>
      <c r="AB75" s="483"/>
      <c r="AC75" s="483"/>
      <c r="AD75" s="483"/>
      <c r="AE75" s="483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  <c r="FM75" s="202"/>
      <c r="FN75" s="202"/>
      <c r="FO75" s="202"/>
      <c r="FP75" s="202"/>
      <c r="FQ75" s="202"/>
      <c r="FR75" s="202"/>
      <c r="FS75" s="202"/>
      <c r="FT75" s="202"/>
      <c r="FU75" s="202"/>
      <c r="FV75" s="202"/>
      <c r="FW75" s="202"/>
      <c r="FX75" s="202"/>
      <c r="FY75" s="202"/>
      <c r="FZ75" s="202"/>
      <c r="GA75" s="202"/>
      <c r="GB75" s="202"/>
      <c r="GC75" s="202"/>
      <c r="GD75" s="202"/>
      <c r="GE75" s="202"/>
      <c r="GF75" s="202"/>
      <c r="GG75" s="202"/>
      <c r="GH75" s="202"/>
      <c r="GI75" s="202"/>
      <c r="GJ75" s="202"/>
      <c r="GK75" s="202"/>
      <c r="GL75" s="202"/>
      <c r="GM75" s="202"/>
      <c r="GN75" s="202"/>
      <c r="GO75" s="202"/>
      <c r="GP75" s="202"/>
      <c r="GQ75" s="202"/>
      <c r="GR75" s="202"/>
      <c r="GS75" s="202"/>
      <c r="GT75" s="202"/>
      <c r="GU75" s="202"/>
      <c r="GV75" s="202"/>
      <c r="GW75" s="202"/>
      <c r="GX75" s="202"/>
      <c r="GY75" s="202"/>
      <c r="GZ75" s="202"/>
      <c r="HA75" s="202"/>
      <c r="HB75" s="202"/>
      <c r="HC75" s="202"/>
      <c r="HD75" s="202"/>
      <c r="HE75" s="202"/>
      <c r="HF75" s="202"/>
      <c r="HG75" s="202"/>
      <c r="HH75" s="202"/>
      <c r="HI75" s="202"/>
      <c r="HJ75" s="202"/>
      <c r="HK75" s="202"/>
      <c r="HL75" s="202"/>
      <c r="HM75" s="202"/>
      <c r="HN75" s="202"/>
      <c r="HO75" s="202"/>
      <c r="HP75" s="202"/>
      <c r="HQ75" s="202"/>
      <c r="HR75" s="202"/>
      <c r="HS75" s="202"/>
      <c r="HT75" s="202"/>
      <c r="HU75" s="202"/>
      <c r="HV75" s="202"/>
      <c r="HW75" s="202"/>
      <c r="HX75" s="202"/>
      <c r="HY75" s="202"/>
      <c r="HZ75" s="202"/>
      <c r="IA75" s="202"/>
      <c r="IB75" s="202"/>
      <c r="IC75" s="202"/>
      <c r="ID75" s="202"/>
      <c r="IE75" s="202"/>
      <c r="IF75" s="202"/>
      <c r="IG75" s="202"/>
      <c r="IH75" s="202"/>
      <c r="II75" s="202"/>
      <c r="IJ75" s="202"/>
      <c r="IK75" s="202"/>
      <c r="IL75" s="202"/>
      <c r="IM75" s="202"/>
      <c r="IN75" s="202"/>
      <c r="IO75" s="202"/>
      <c r="IP75" s="202"/>
      <c r="IQ75" s="202"/>
      <c r="IR75" s="202"/>
      <c r="IS75" s="202"/>
      <c r="IT75" s="202"/>
      <c r="IU75" s="202"/>
      <c r="IV75" s="202"/>
      <c r="IW75" s="202"/>
      <c r="IX75" s="202"/>
      <c r="IY75" s="202"/>
      <c r="IZ75" s="202"/>
      <c r="JA75" s="202"/>
      <c r="JB75" s="202"/>
      <c r="JC75" s="202"/>
      <c r="JD75" s="202"/>
      <c r="JE75" s="202"/>
      <c r="JF75" s="202"/>
      <c r="JG75" s="202"/>
      <c r="JH75" s="202"/>
      <c r="JI75" s="202"/>
      <c r="JJ75" s="202"/>
      <c r="JK75" s="202"/>
      <c r="JL75" s="202"/>
      <c r="JM75" s="202"/>
      <c r="JN75" s="202"/>
      <c r="JO75" s="202"/>
      <c r="JP75" s="202"/>
      <c r="JQ75" s="202"/>
      <c r="JR75" s="202"/>
      <c r="JS75" s="202"/>
      <c r="JT75" s="202"/>
      <c r="JU75" s="202"/>
      <c r="JV75" s="202"/>
      <c r="JW75" s="202"/>
      <c r="JX75" s="202"/>
      <c r="JY75" s="202"/>
      <c r="JZ75" s="202"/>
      <c r="KA75" s="202"/>
      <c r="KB75" s="202"/>
      <c r="KC75" s="202"/>
      <c r="KD75" s="202"/>
      <c r="KE75" s="202"/>
      <c r="KF75" s="202"/>
      <c r="KG75" s="202"/>
      <c r="KH75" s="202"/>
      <c r="KI75" s="202"/>
      <c r="KJ75" s="202"/>
      <c r="KK75" s="202"/>
      <c r="KL75" s="202"/>
      <c r="KM75" s="202"/>
      <c r="KN75" s="202"/>
      <c r="KO75" s="202"/>
      <c r="KP75" s="202"/>
      <c r="KQ75" s="202"/>
      <c r="KR75" s="202"/>
      <c r="KS75" s="202"/>
      <c r="KT75" s="202"/>
      <c r="KU75" s="202"/>
      <c r="KV75" s="202"/>
      <c r="KW75" s="202"/>
      <c r="KX75" s="202"/>
      <c r="KY75" s="202"/>
      <c r="KZ75" s="202"/>
      <c r="LA75" s="202"/>
      <c r="LB75" s="202"/>
      <c r="LC75" s="202"/>
      <c r="LD75" s="202"/>
      <c r="LE75" s="202"/>
      <c r="LF75" s="202"/>
      <c r="LG75" s="202"/>
      <c r="LH75" s="202"/>
      <c r="LI75" s="202"/>
      <c r="LJ75" s="202"/>
      <c r="LK75" s="202"/>
      <c r="LL75" s="202"/>
      <c r="LM75" s="202"/>
      <c r="LN75" s="202"/>
      <c r="LO75" s="202"/>
      <c r="LP75" s="202"/>
      <c r="LQ75" s="202"/>
      <c r="LR75" s="202"/>
      <c r="LS75" s="202"/>
      <c r="LT75" s="202"/>
      <c r="LU75" s="202"/>
      <c r="LV75" s="202"/>
      <c r="LW75" s="202"/>
      <c r="LX75" s="202"/>
      <c r="LY75" s="202"/>
      <c r="LZ75" s="202"/>
      <c r="MA75" s="202"/>
      <c r="MB75" s="202"/>
      <c r="MC75" s="202"/>
      <c r="MD75" s="202"/>
      <c r="ME75" s="202"/>
      <c r="MF75" s="202"/>
      <c r="MG75" s="202"/>
      <c r="MH75" s="202"/>
      <c r="MI75" s="202"/>
      <c r="MJ75" s="202"/>
      <c r="MK75" s="202"/>
      <c r="ML75" s="202"/>
      <c r="MM75" s="202"/>
      <c r="MN75" s="202"/>
      <c r="MO75" s="202"/>
      <c r="MP75" s="202"/>
      <c r="MQ75" s="202"/>
      <c r="MR75" s="202"/>
      <c r="MS75" s="202"/>
      <c r="MT75" s="202"/>
      <c r="MU75" s="202"/>
      <c r="MV75" s="202"/>
      <c r="MW75" s="202"/>
      <c r="MX75" s="202"/>
      <c r="MY75" s="202"/>
      <c r="MZ75" s="202"/>
      <c r="NA75" s="202"/>
      <c r="NB75" s="202"/>
      <c r="NC75" s="202"/>
      <c r="ND75" s="202"/>
      <c r="NE75" s="202"/>
      <c r="NF75" s="202"/>
      <c r="NG75" s="202"/>
      <c r="NH75" s="202"/>
      <c r="NI75" s="202"/>
      <c r="NJ75" s="202"/>
      <c r="NK75" s="202"/>
      <c r="NL75" s="202"/>
      <c r="NM75" s="202"/>
      <c r="NN75" s="202"/>
      <c r="NO75" s="202"/>
      <c r="NP75" s="202"/>
      <c r="NQ75" s="202"/>
      <c r="NR75" s="202"/>
      <c r="NS75" s="202"/>
      <c r="NT75" s="202"/>
      <c r="NU75" s="202"/>
      <c r="NV75" s="202"/>
      <c r="NW75" s="202"/>
      <c r="NX75" s="202"/>
      <c r="NY75" s="202"/>
      <c r="NZ75" s="202"/>
      <c r="OA75" s="202"/>
      <c r="OB75" s="202"/>
      <c r="OC75" s="202"/>
      <c r="OD75" s="202"/>
      <c r="OE75" s="202"/>
      <c r="OF75" s="202"/>
      <c r="OG75" s="202"/>
      <c r="OH75" s="202"/>
      <c r="OI75" s="202"/>
      <c r="OJ75" s="202"/>
      <c r="OK75" s="202"/>
      <c r="OL75" s="202"/>
      <c r="OM75" s="202"/>
      <c r="ON75" s="202"/>
      <c r="OO75" s="202"/>
      <c r="OP75" s="202"/>
      <c r="OQ75" s="202"/>
      <c r="OR75" s="202"/>
      <c r="OS75" s="202"/>
      <c r="OT75" s="202"/>
      <c r="OU75" s="202"/>
      <c r="OV75" s="202"/>
      <c r="OW75" s="202"/>
      <c r="OX75" s="202"/>
      <c r="OY75" s="202"/>
      <c r="OZ75" s="202"/>
      <c r="PA75" s="202"/>
      <c r="PB75" s="202"/>
      <c r="PC75" s="202"/>
      <c r="PD75" s="202"/>
      <c r="PE75" s="202"/>
      <c r="PF75" s="202"/>
      <c r="PG75" s="202"/>
      <c r="PH75" s="202"/>
      <c r="PI75" s="202"/>
      <c r="PJ75" s="202"/>
      <c r="PK75" s="202"/>
      <c r="PL75" s="202"/>
      <c r="PM75" s="202"/>
      <c r="PN75" s="202"/>
      <c r="PO75" s="202"/>
      <c r="PP75" s="202"/>
      <c r="PQ75" s="202"/>
      <c r="PR75" s="202"/>
      <c r="PS75" s="202"/>
      <c r="PT75" s="202"/>
      <c r="PU75" s="202"/>
      <c r="PV75" s="202"/>
      <c r="PW75" s="202"/>
      <c r="PX75" s="202"/>
      <c r="PY75" s="202"/>
      <c r="PZ75" s="202"/>
      <c r="QA75" s="202"/>
      <c r="QB75" s="202"/>
      <c r="QC75" s="202"/>
      <c r="QD75" s="202"/>
      <c r="QE75" s="202"/>
      <c r="QF75" s="202"/>
      <c r="QG75" s="202"/>
      <c r="QH75" s="202"/>
      <c r="QI75" s="202"/>
      <c r="QJ75" s="202"/>
      <c r="QK75" s="202"/>
      <c r="QL75" s="202"/>
      <c r="QM75" s="202"/>
      <c r="QN75" s="202"/>
      <c r="QO75" s="202"/>
      <c r="QP75" s="202"/>
      <c r="QQ75" s="202"/>
      <c r="QR75" s="202"/>
      <c r="QS75" s="202"/>
      <c r="QT75" s="202"/>
      <c r="QU75" s="202"/>
      <c r="QV75" s="202"/>
      <c r="QW75" s="202"/>
      <c r="QX75" s="202"/>
      <c r="QY75" s="202"/>
      <c r="QZ75" s="202"/>
      <c r="RA75" s="202"/>
      <c r="RB75" s="202"/>
      <c r="RC75" s="202"/>
      <c r="RD75" s="202"/>
      <c r="RE75" s="202"/>
      <c r="RF75" s="202"/>
    </row>
    <row r="76" spans="1:474" ht="12.75" customHeight="1">
      <c r="A76" s="202"/>
      <c r="B76" s="225" t="s">
        <v>533</v>
      </c>
      <c r="C76" s="202"/>
      <c r="D76" s="202"/>
      <c r="E76" s="483"/>
      <c r="F76" s="202"/>
      <c r="G76" s="483">
        <f t="shared" ref="G76:R76" si="615">IF(G63=$E$30,1,IF(G63=$E$32,2,0))</f>
        <v>0</v>
      </c>
      <c r="H76" s="483">
        <f t="shared" si="615"/>
        <v>0</v>
      </c>
      <c r="I76" s="483">
        <f t="shared" si="615"/>
        <v>0</v>
      </c>
      <c r="J76" s="483">
        <f t="shared" si="615"/>
        <v>0</v>
      </c>
      <c r="K76" s="483">
        <f t="shared" si="615"/>
        <v>0</v>
      </c>
      <c r="L76" s="483">
        <f t="shared" si="615"/>
        <v>0</v>
      </c>
      <c r="M76" s="483">
        <f t="shared" si="615"/>
        <v>0</v>
      </c>
      <c r="N76" s="483">
        <f t="shared" si="615"/>
        <v>0</v>
      </c>
      <c r="O76" s="483">
        <f t="shared" si="615"/>
        <v>0</v>
      </c>
      <c r="P76" s="483">
        <f t="shared" si="615"/>
        <v>0</v>
      </c>
      <c r="Q76" s="483">
        <f t="shared" si="615"/>
        <v>0</v>
      </c>
      <c r="R76" s="483">
        <f t="shared" si="615"/>
        <v>0</v>
      </c>
      <c r="S76" s="202"/>
      <c r="T76" s="483">
        <f t="shared" ref="T76:AE76" si="616">IF(T63=$E$30,1,IF(T63=$E$32,2,0))</f>
        <v>0</v>
      </c>
      <c r="U76" s="483">
        <f t="shared" si="616"/>
        <v>0</v>
      </c>
      <c r="V76" s="483">
        <f t="shared" si="616"/>
        <v>0</v>
      </c>
      <c r="W76" s="483">
        <f t="shared" si="616"/>
        <v>0</v>
      </c>
      <c r="X76" s="483">
        <f t="shared" si="616"/>
        <v>0</v>
      </c>
      <c r="Y76" s="483">
        <f t="shared" si="616"/>
        <v>0</v>
      </c>
      <c r="Z76" s="483">
        <f t="shared" si="616"/>
        <v>0</v>
      </c>
      <c r="AA76" s="483">
        <f t="shared" si="616"/>
        <v>0</v>
      </c>
      <c r="AB76" s="483">
        <f t="shared" si="616"/>
        <v>0</v>
      </c>
      <c r="AC76" s="483">
        <f t="shared" si="616"/>
        <v>0</v>
      </c>
      <c r="AD76" s="483">
        <f t="shared" si="616"/>
        <v>0</v>
      </c>
      <c r="AE76" s="483">
        <f t="shared" si="616"/>
        <v>0</v>
      </c>
      <c r="AF76" s="202"/>
      <c r="AG76" s="483">
        <f t="shared" ref="AG76:AR76" si="617">IF(AG63=$E$30,1,IF(AG63=$E$32,2,0))</f>
        <v>0</v>
      </c>
      <c r="AH76" s="483">
        <f t="shared" si="617"/>
        <v>0</v>
      </c>
      <c r="AI76" s="483">
        <f t="shared" si="617"/>
        <v>0</v>
      </c>
      <c r="AJ76" s="483">
        <f t="shared" si="617"/>
        <v>0</v>
      </c>
      <c r="AK76" s="483">
        <f t="shared" si="617"/>
        <v>0</v>
      </c>
      <c r="AL76" s="483">
        <f t="shared" si="617"/>
        <v>0</v>
      </c>
      <c r="AM76" s="483">
        <f t="shared" si="617"/>
        <v>1</v>
      </c>
      <c r="AN76" s="483">
        <f t="shared" si="617"/>
        <v>0</v>
      </c>
      <c r="AO76" s="483">
        <f t="shared" si="617"/>
        <v>0</v>
      </c>
      <c r="AP76" s="483">
        <f t="shared" si="617"/>
        <v>0</v>
      </c>
      <c r="AQ76" s="483">
        <f t="shared" si="617"/>
        <v>0</v>
      </c>
      <c r="AR76" s="483">
        <f t="shared" si="617"/>
        <v>0</v>
      </c>
      <c r="AS76" s="202"/>
      <c r="AT76" s="483">
        <f t="shared" ref="AT76:BE76" si="618">IF(AT63=$E$30,1,IF(AT63=$E$32,2,0))</f>
        <v>0</v>
      </c>
      <c r="AU76" s="483">
        <f t="shared" si="618"/>
        <v>0</v>
      </c>
      <c r="AV76" s="483">
        <f t="shared" si="618"/>
        <v>0</v>
      </c>
      <c r="AW76" s="483">
        <f t="shared" si="618"/>
        <v>0</v>
      </c>
      <c r="AX76" s="483">
        <f t="shared" si="618"/>
        <v>0</v>
      </c>
      <c r="AY76" s="483">
        <f t="shared" si="618"/>
        <v>0</v>
      </c>
      <c r="AZ76" s="483">
        <f t="shared" si="618"/>
        <v>0</v>
      </c>
      <c r="BA76" s="483">
        <f t="shared" si="618"/>
        <v>0</v>
      </c>
      <c r="BB76" s="483">
        <f t="shared" si="618"/>
        <v>0</v>
      </c>
      <c r="BC76" s="483">
        <f t="shared" si="618"/>
        <v>0</v>
      </c>
      <c r="BD76" s="483">
        <f t="shared" si="618"/>
        <v>0</v>
      </c>
      <c r="BE76" s="483">
        <f t="shared" si="618"/>
        <v>0</v>
      </c>
      <c r="BF76" s="202"/>
      <c r="BG76" s="483">
        <f t="shared" ref="BG76:BR76" si="619">IF(BG63=$E$30,1,IF(BG63=$E$32,2,0))</f>
        <v>0</v>
      </c>
      <c r="BH76" s="483">
        <f t="shared" si="619"/>
        <v>0</v>
      </c>
      <c r="BI76" s="483">
        <f t="shared" si="619"/>
        <v>0</v>
      </c>
      <c r="BJ76" s="483">
        <f t="shared" si="619"/>
        <v>0</v>
      </c>
      <c r="BK76" s="483">
        <f t="shared" si="619"/>
        <v>0</v>
      </c>
      <c r="BL76" s="483">
        <f t="shared" si="619"/>
        <v>0</v>
      </c>
      <c r="BM76" s="483">
        <f t="shared" si="619"/>
        <v>0</v>
      </c>
      <c r="BN76" s="483">
        <f t="shared" si="619"/>
        <v>0</v>
      </c>
      <c r="BO76" s="483">
        <f t="shared" si="619"/>
        <v>0</v>
      </c>
      <c r="BP76" s="483">
        <f t="shared" si="619"/>
        <v>0</v>
      </c>
      <c r="BQ76" s="483">
        <f t="shared" si="619"/>
        <v>0</v>
      </c>
      <c r="BR76" s="483">
        <f t="shared" si="619"/>
        <v>0</v>
      </c>
      <c r="BS76" s="202"/>
      <c r="BT76" s="483">
        <f t="shared" ref="BT76:CE76" si="620">IF(BT63=$E$30,1,IF(BT63=$E$32,2,0))</f>
        <v>2</v>
      </c>
      <c r="BU76" s="483">
        <f t="shared" si="620"/>
        <v>0</v>
      </c>
      <c r="BV76" s="483">
        <f t="shared" si="620"/>
        <v>0</v>
      </c>
      <c r="BW76" s="483">
        <f t="shared" si="620"/>
        <v>0</v>
      </c>
      <c r="BX76" s="483">
        <f t="shared" si="620"/>
        <v>0</v>
      </c>
      <c r="BY76" s="483">
        <f t="shared" si="620"/>
        <v>0</v>
      </c>
      <c r="BZ76" s="483">
        <f t="shared" si="620"/>
        <v>0</v>
      </c>
      <c r="CA76" s="483">
        <f t="shared" si="620"/>
        <v>0</v>
      </c>
      <c r="CB76" s="483">
        <f t="shared" si="620"/>
        <v>0</v>
      </c>
      <c r="CC76" s="483">
        <f t="shared" si="620"/>
        <v>0</v>
      </c>
      <c r="CD76" s="483">
        <f t="shared" si="620"/>
        <v>0</v>
      </c>
      <c r="CE76" s="483">
        <f t="shared" si="620"/>
        <v>0</v>
      </c>
      <c r="CF76" s="202"/>
      <c r="CG76" s="483">
        <f t="shared" ref="CG76:CR76" si="621">IF(CG63=$E$30,1,IF(CG63=$E$32,2,0))</f>
        <v>0</v>
      </c>
      <c r="CH76" s="483">
        <f t="shared" si="621"/>
        <v>0</v>
      </c>
      <c r="CI76" s="483">
        <f t="shared" si="621"/>
        <v>0</v>
      </c>
      <c r="CJ76" s="483">
        <f t="shared" si="621"/>
        <v>0</v>
      </c>
      <c r="CK76" s="483">
        <f t="shared" si="621"/>
        <v>0</v>
      </c>
      <c r="CL76" s="483">
        <f t="shared" si="621"/>
        <v>0</v>
      </c>
      <c r="CM76" s="483">
        <f t="shared" si="621"/>
        <v>0</v>
      </c>
      <c r="CN76" s="483">
        <f t="shared" si="621"/>
        <v>0</v>
      </c>
      <c r="CO76" s="483">
        <f t="shared" si="621"/>
        <v>0</v>
      </c>
      <c r="CP76" s="483">
        <f t="shared" si="621"/>
        <v>0</v>
      </c>
      <c r="CQ76" s="483">
        <f t="shared" si="621"/>
        <v>0</v>
      </c>
      <c r="CR76" s="483">
        <f t="shared" si="621"/>
        <v>0</v>
      </c>
      <c r="CS76" s="483"/>
      <c r="CT76" s="483">
        <f t="shared" ref="CT76:DE76" si="622">IF(CT63=$E$30,1,IF(CT63=$E$32,2,0))</f>
        <v>0</v>
      </c>
      <c r="CU76" s="483">
        <f t="shared" si="622"/>
        <v>0</v>
      </c>
      <c r="CV76" s="483">
        <f t="shared" si="622"/>
        <v>0</v>
      </c>
      <c r="CW76" s="483">
        <f t="shared" si="622"/>
        <v>0</v>
      </c>
      <c r="CX76" s="483">
        <f t="shared" si="622"/>
        <v>0</v>
      </c>
      <c r="CY76" s="483">
        <f t="shared" si="622"/>
        <v>0</v>
      </c>
      <c r="CZ76" s="483">
        <f t="shared" si="622"/>
        <v>0</v>
      </c>
      <c r="DA76" s="483">
        <f t="shared" si="622"/>
        <v>0</v>
      </c>
      <c r="DB76" s="483">
        <f t="shared" si="622"/>
        <v>0</v>
      </c>
      <c r="DC76" s="483">
        <f t="shared" si="622"/>
        <v>0</v>
      </c>
      <c r="DD76" s="483">
        <f t="shared" si="622"/>
        <v>0</v>
      </c>
      <c r="DE76" s="483">
        <f t="shared" si="622"/>
        <v>0</v>
      </c>
      <c r="DF76" s="202"/>
      <c r="DG76" s="483">
        <f t="shared" ref="DG76:DR76" si="623">IF(DG63=$E$30,1,IF(DG63=$E$32,2,0))</f>
        <v>0</v>
      </c>
      <c r="DH76" s="483">
        <f t="shared" si="623"/>
        <v>0</v>
      </c>
      <c r="DI76" s="483">
        <f t="shared" si="623"/>
        <v>0</v>
      </c>
      <c r="DJ76" s="483">
        <f t="shared" si="623"/>
        <v>0</v>
      </c>
      <c r="DK76" s="483">
        <f t="shared" si="623"/>
        <v>0</v>
      </c>
      <c r="DL76" s="483">
        <f t="shared" si="623"/>
        <v>0</v>
      </c>
      <c r="DM76" s="483">
        <f t="shared" si="623"/>
        <v>0</v>
      </c>
      <c r="DN76" s="483">
        <f t="shared" si="623"/>
        <v>0</v>
      </c>
      <c r="DO76" s="483">
        <f t="shared" si="623"/>
        <v>0</v>
      </c>
      <c r="DP76" s="483">
        <f t="shared" si="623"/>
        <v>0</v>
      </c>
      <c r="DQ76" s="483">
        <f t="shared" si="623"/>
        <v>0</v>
      </c>
      <c r="DR76" s="483">
        <f t="shared" si="623"/>
        <v>0</v>
      </c>
      <c r="DS76" s="202"/>
      <c r="DT76" s="483">
        <f t="shared" ref="DT76:EE76" si="624">IF(DT63=$E$30,1,IF(DT63=$E$32,2,0))</f>
        <v>0</v>
      </c>
      <c r="DU76" s="483">
        <f t="shared" si="624"/>
        <v>0</v>
      </c>
      <c r="DV76" s="483">
        <f t="shared" si="624"/>
        <v>0</v>
      </c>
      <c r="DW76" s="483">
        <f t="shared" si="624"/>
        <v>0</v>
      </c>
      <c r="DX76" s="483">
        <f t="shared" si="624"/>
        <v>0</v>
      </c>
      <c r="DY76" s="483">
        <f t="shared" si="624"/>
        <v>0</v>
      </c>
      <c r="DZ76" s="483">
        <f t="shared" si="624"/>
        <v>0</v>
      </c>
      <c r="EA76" s="483">
        <f t="shared" si="624"/>
        <v>0</v>
      </c>
      <c r="EB76" s="483">
        <f t="shared" si="624"/>
        <v>0</v>
      </c>
      <c r="EC76" s="483">
        <f t="shared" si="624"/>
        <v>0</v>
      </c>
      <c r="ED76" s="483">
        <f t="shared" si="624"/>
        <v>0</v>
      </c>
      <c r="EE76" s="483">
        <f t="shared" si="624"/>
        <v>0</v>
      </c>
      <c r="EF76" s="202"/>
      <c r="EG76" s="483">
        <f t="shared" ref="EG76:ER76" si="625">IF(EG63=$E$30,1,IF(EG63=$E$32,2,0))</f>
        <v>0</v>
      </c>
      <c r="EH76" s="483">
        <f t="shared" si="625"/>
        <v>0</v>
      </c>
      <c r="EI76" s="483">
        <f t="shared" si="625"/>
        <v>0</v>
      </c>
      <c r="EJ76" s="483">
        <f t="shared" si="625"/>
        <v>0</v>
      </c>
      <c r="EK76" s="483">
        <f t="shared" si="625"/>
        <v>0</v>
      </c>
      <c r="EL76" s="483">
        <f t="shared" si="625"/>
        <v>0</v>
      </c>
      <c r="EM76" s="483">
        <f t="shared" si="625"/>
        <v>0</v>
      </c>
      <c r="EN76" s="483">
        <f t="shared" si="625"/>
        <v>0</v>
      </c>
      <c r="EO76" s="483">
        <f t="shared" si="625"/>
        <v>0</v>
      </c>
      <c r="EP76" s="483">
        <f t="shared" si="625"/>
        <v>0</v>
      </c>
      <c r="EQ76" s="483">
        <f t="shared" si="625"/>
        <v>0</v>
      </c>
      <c r="ER76" s="483">
        <f t="shared" si="625"/>
        <v>0</v>
      </c>
      <c r="ES76" s="202"/>
      <c r="ET76" s="483">
        <f t="shared" ref="ET76:FE76" si="626">IF(ET63=$E$30,1,IF(ET63=$E$32,2,0))</f>
        <v>0</v>
      </c>
      <c r="EU76" s="483">
        <f t="shared" si="626"/>
        <v>0</v>
      </c>
      <c r="EV76" s="483">
        <f t="shared" si="626"/>
        <v>0</v>
      </c>
      <c r="EW76" s="483">
        <f t="shared" si="626"/>
        <v>0</v>
      </c>
      <c r="EX76" s="483">
        <f t="shared" si="626"/>
        <v>0</v>
      </c>
      <c r="EY76" s="483">
        <f t="shared" si="626"/>
        <v>0</v>
      </c>
      <c r="EZ76" s="483">
        <f t="shared" si="626"/>
        <v>0</v>
      </c>
      <c r="FA76" s="483">
        <f t="shared" si="626"/>
        <v>0</v>
      </c>
      <c r="FB76" s="483">
        <f t="shared" si="626"/>
        <v>0</v>
      </c>
      <c r="FC76" s="483">
        <f t="shared" si="626"/>
        <v>0</v>
      </c>
      <c r="FD76" s="483">
        <f t="shared" si="626"/>
        <v>0</v>
      </c>
      <c r="FE76" s="483">
        <f t="shared" si="626"/>
        <v>0</v>
      </c>
      <c r="FF76" s="202"/>
      <c r="FG76" s="483">
        <f t="shared" ref="FG76:FR76" si="627">IF(FG63=$E$30,1,IF(FG63=$E$32,2,0))</f>
        <v>0</v>
      </c>
      <c r="FH76" s="483">
        <f t="shared" si="627"/>
        <v>0</v>
      </c>
      <c r="FI76" s="483">
        <f t="shared" si="627"/>
        <v>0</v>
      </c>
      <c r="FJ76" s="483">
        <f t="shared" si="627"/>
        <v>0</v>
      </c>
      <c r="FK76" s="483">
        <f t="shared" si="627"/>
        <v>0</v>
      </c>
      <c r="FL76" s="483">
        <f t="shared" si="627"/>
        <v>0</v>
      </c>
      <c r="FM76" s="483">
        <f t="shared" si="627"/>
        <v>0</v>
      </c>
      <c r="FN76" s="483">
        <f t="shared" si="627"/>
        <v>0</v>
      </c>
      <c r="FO76" s="483">
        <f t="shared" si="627"/>
        <v>0</v>
      </c>
      <c r="FP76" s="483">
        <f t="shared" si="627"/>
        <v>0</v>
      </c>
      <c r="FQ76" s="483">
        <f t="shared" si="627"/>
        <v>0</v>
      </c>
      <c r="FR76" s="483">
        <f t="shared" si="627"/>
        <v>0</v>
      </c>
      <c r="FS76" s="202"/>
      <c r="FT76" s="483">
        <f t="shared" ref="FT76:GE76" si="628">IF(FT63=$E$30,1,IF(FT63=$E$32,2,0))</f>
        <v>0</v>
      </c>
      <c r="FU76" s="483">
        <f t="shared" si="628"/>
        <v>0</v>
      </c>
      <c r="FV76" s="483">
        <f t="shared" si="628"/>
        <v>0</v>
      </c>
      <c r="FW76" s="483">
        <f t="shared" si="628"/>
        <v>0</v>
      </c>
      <c r="FX76" s="483">
        <f t="shared" si="628"/>
        <v>0</v>
      </c>
      <c r="FY76" s="483">
        <f t="shared" si="628"/>
        <v>0</v>
      </c>
      <c r="FZ76" s="483">
        <f t="shared" si="628"/>
        <v>0</v>
      </c>
      <c r="GA76" s="483">
        <f t="shared" si="628"/>
        <v>0</v>
      </c>
      <c r="GB76" s="483">
        <f t="shared" si="628"/>
        <v>0</v>
      </c>
      <c r="GC76" s="483">
        <f t="shared" si="628"/>
        <v>0</v>
      </c>
      <c r="GD76" s="483">
        <f t="shared" si="628"/>
        <v>0</v>
      </c>
      <c r="GE76" s="483">
        <f t="shared" si="628"/>
        <v>0</v>
      </c>
      <c r="GF76" s="202"/>
      <c r="GG76" s="483">
        <f t="shared" ref="GG76:GR76" si="629">IF(GG63=$E$30,1,IF(GG63=$E$32,2,0))</f>
        <v>0</v>
      </c>
      <c r="GH76" s="483">
        <f t="shared" si="629"/>
        <v>0</v>
      </c>
      <c r="GI76" s="483">
        <f t="shared" si="629"/>
        <v>0</v>
      </c>
      <c r="GJ76" s="483">
        <f t="shared" si="629"/>
        <v>0</v>
      </c>
      <c r="GK76" s="483">
        <f t="shared" si="629"/>
        <v>0</v>
      </c>
      <c r="GL76" s="483">
        <f t="shared" si="629"/>
        <v>0</v>
      </c>
      <c r="GM76" s="483">
        <f t="shared" si="629"/>
        <v>0</v>
      </c>
      <c r="GN76" s="483">
        <f t="shared" si="629"/>
        <v>0</v>
      </c>
      <c r="GO76" s="483">
        <f t="shared" si="629"/>
        <v>0</v>
      </c>
      <c r="GP76" s="483">
        <f t="shared" si="629"/>
        <v>0</v>
      </c>
      <c r="GQ76" s="483">
        <f t="shared" si="629"/>
        <v>0</v>
      </c>
      <c r="GR76" s="483">
        <f t="shared" si="629"/>
        <v>0</v>
      </c>
      <c r="GS76" s="202"/>
      <c r="GT76" s="483">
        <f t="shared" ref="GT76:HE76" si="630">IF(GT63=$E$30,1,IF(GT63=$E$32,2,0))</f>
        <v>0</v>
      </c>
      <c r="GU76" s="483">
        <f t="shared" si="630"/>
        <v>0</v>
      </c>
      <c r="GV76" s="483">
        <f t="shared" si="630"/>
        <v>0</v>
      </c>
      <c r="GW76" s="483">
        <f t="shared" si="630"/>
        <v>0</v>
      </c>
      <c r="GX76" s="483">
        <f t="shared" si="630"/>
        <v>0</v>
      </c>
      <c r="GY76" s="483">
        <f t="shared" si="630"/>
        <v>0</v>
      </c>
      <c r="GZ76" s="483">
        <f t="shared" si="630"/>
        <v>0</v>
      </c>
      <c r="HA76" s="483">
        <f t="shared" si="630"/>
        <v>0</v>
      </c>
      <c r="HB76" s="483">
        <f t="shared" si="630"/>
        <v>0</v>
      </c>
      <c r="HC76" s="483">
        <f t="shared" si="630"/>
        <v>0</v>
      </c>
      <c r="HD76" s="483">
        <f t="shared" si="630"/>
        <v>0</v>
      </c>
      <c r="HE76" s="483">
        <f t="shared" si="630"/>
        <v>0</v>
      </c>
      <c r="HF76" s="202"/>
      <c r="HG76" s="483">
        <f t="shared" ref="HG76:HR76" si="631">IF(HG63=$E$30,1,IF(HG63=$E$32,2,0))</f>
        <v>0</v>
      </c>
      <c r="HH76" s="483">
        <f t="shared" si="631"/>
        <v>0</v>
      </c>
      <c r="HI76" s="483">
        <f t="shared" si="631"/>
        <v>0</v>
      </c>
      <c r="HJ76" s="483">
        <f t="shared" si="631"/>
        <v>0</v>
      </c>
      <c r="HK76" s="483">
        <f t="shared" si="631"/>
        <v>0</v>
      </c>
      <c r="HL76" s="483">
        <f t="shared" si="631"/>
        <v>0</v>
      </c>
      <c r="HM76" s="483">
        <f t="shared" si="631"/>
        <v>0</v>
      </c>
      <c r="HN76" s="483">
        <f t="shared" si="631"/>
        <v>0</v>
      </c>
      <c r="HO76" s="483">
        <f t="shared" si="631"/>
        <v>0</v>
      </c>
      <c r="HP76" s="483">
        <f t="shared" si="631"/>
        <v>0</v>
      </c>
      <c r="HQ76" s="483">
        <f t="shared" si="631"/>
        <v>0</v>
      </c>
      <c r="HR76" s="483">
        <f t="shared" si="631"/>
        <v>0</v>
      </c>
      <c r="HS76" s="202"/>
      <c r="HT76" s="483">
        <f t="shared" ref="HT76:IE76" si="632">IF(HT63=$E$30,1,IF(HT63=$E$32,2,0))</f>
        <v>0</v>
      </c>
      <c r="HU76" s="483">
        <f t="shared" si="632"/>
        <v>0</v>
      </c>
      <c r="HV76" s="483">
        <f t="shared" si="632"/>
        <v>0</v>
      </c>
      <c r="HW76" s="483">
        <f t="shared" si="632"/>
        <v>0</v>
      </c>
      <c r="HX76" s="483">
        <f t="shared" si="632"/>
        <v>0</v>
      </c>
      <c r="HY76" s="483">
        <f t="shared" si="632"/>
        <v>0</v>
      </c>
      <c r="HZ76" s="483">
        <f t="shared" si="632"/>
        <v>0</v>
      </c>
      <c r="IA76" s="483">
        <f t="shared" si="632"/>
        <v>0</v>
      </c>
      <c r="IB76" s="483">
        <f t="shared" si="632"/>
        <v>0</v>
      </c>
      <c r="IC76" s="483">
        <f t="shared" si="632"/>
        <v>0</v>
      </c>
      <c r="ID76" s="483">
        <f t="shared" si="632"/>
        <v>0</v>
      </c>
      <c r="IE76" s="483">
        <f t="shared" si="632"/>
        <v>0</v>
      </c>
      <c r="IF76" s="202"/>
      <c r="IG76" s="483">
        <f t="shared" ref="IG76:IR76" si="633">IF(IG63=$E$30,1,IF(IG63=$E$32,2,0))</f>
        <v>0</v>
      </c>
      <c r="IH76" s="483">
        <f t="shared" si="633"/>
        <v>0</v>
      </c>
      <c r="II76" s="483">
        <f t="shared" si="633"/>
        <v>0</v>
      </c>
      <c r="IJ76" s="483">
        <f t="shared" si="633"/>
        <v>0</v>
      </c>
      <c r="IK76" s="483">
        <f t="shared" si="633"/>
        <v>0</v>
      </c>
      <c r="IL76" s="483">
        <f t="shared" si="633"/>
        <v>0</v>
      </c>
      <c r="IM76" s="483">
        <f t="shared" si="633"/>
        <v>0</v>
      </c>
      <c r="IN76" s="483">
        <f t="shared" si="633"/>
        <v>0</v>
      </c>
      <c r="IO76" s="483">
        <f t="shared" si="633"/>
        <v>0</v>
      </c>
      <c r="IP76" s="483">
        <f t="shared" si="633"/>
        <v>0</v>
      </c>
      <c r="IQ76" s="483">
        <f t="shared" si="633"/>
        <v>0</v>
      </c>
      <c r="IR76" s="483">
        <f t="shared" si="633"/>
        <v>0</v>
      </c>
      <c r="IS76" s="202"/>
      <c r="IT76" s="483">
        <f t="shared" ref="IT76:JE76" si="634">IF(IT63=$E$30,1,IF(IT63=$E$32,2,0))</f>
        <v>0</v>
      </c>
      <c r="IU76" s="483">
        <f t="shared" si="634"/>
        <v>0</v>
      </c>
      <c r="IV76" s="483">
        <f t="shared" si="634"/>
        <v>0</v>
      </c>
      <c r="IW76" s="483">
        <f t="shared" si="634"/>
        <v>0</v>
      </c>
      <c r="IX76" s="483">
        <f t="shared" si="634"/>
        <v>0</v>
      </c>
      <c r="IY76" s="483">
        <f t="shared" si="634"/>
        <v>0</v>
      </c>
      <c r="IZ76" s="483">
        <f t="shared" si="634"/>
        <v>0</v>
      </c>
      <c r="JA76" s="483">
        <f t="shared" si="634"/>
        <v>0</v>
      </c>
      <c r="JB76" s="483">
        <f t="shared" si="634"/>
        <v>0</v>
      </c>
      <c r="JC76" s="483">
        <f t="shared" si="634"/>
        <v>0</v>
      </c>
      <c r="JD76" s="483">
        <f t="shared" si="634"/>
        <v>0</v>
      </c>
      <c r="JE76" s="483">
        <f t="shared" si="634"/>
        <v>0</v>
      </c>
      <c r="JF76" s="202"/>
      <c r="JG76" s="483">
        <f t="shared" ref="JG76:JR76" si="635">IF(JG63=$E$30,1,IF(JG63=$E$32,2,0))</f>
        <v>0</v>
      </c>
      <c r="JH76" s="483">
        <f t="shared" si="635"/>
        <v>0</v>
      </c>
      <c r="JI76" s="483">
        <f t="shared" si="635"/>
        <v>0</v>
      </c>
      <c r="JJ76" s="483">
        <f t="shared" si="635"/>
        <v>0</v>
      </c>
      <c r="JK76" s="483">
        <f t="shared" si="635"/>
        <v>0</v>
      </c>
      <c r="JL76" s="483">
        <f t="shared" si="635"/>
        <v>0</v>
      </c>
      <c r="JM76" s="483">
        <f t="shared" si="635"/>
        <v>0</v>
      </c>
      <c r="JN76" s="483">
        <f t="shared" si="635"/>
        <v>0</v>
      </c>
      <c r="JO76" s="483">
        <f t="shared" si="635"/>
        <v>0</v>
      </c>
      <c r="JP76" s="483">
        <f t="shared" si="635"/>
        <v>0</v>
      </c>
      <c r="JQ76" s="483">
        <f t="shared" si="635"/>
        <v>0</v>
      </c>
      <c r="JR76" s="483">
        <f t="shared" si="635"/>
        <v>0</v>
      </c>
      <c r="JS76" s="202"/>
      <c r="JT76" s="483">
        <f t="shared" ref="JT76:KE76" si="636">IF(JT63=$E$30,1,IF(JT63=$E$32,2,0))</f>
        <v>0</v>
      </c>
      <c r="JU76" s="483">
        <f t="shared" si="636"/>
        <v>0</v>
      </c>
      <c r="JV76" s="483">
        <f t="shared" si="636"/>
        <v>0</v>
      </c>
      <c r="JW76" s="483">
        <f t="shared" si="636"/>
        <v>0</v>
      </c>
      <c r="JX76" s="483">
        <f t="shared" si="636"/>
        <v>0</v>
      </c>
      <c r="JY76" s="483">
        <f t="shared" si="636"/>
        <v>0</v>
      </c>
      <c r="JZ76" s="483">
        <f t="shared" si="636"/>
        <v>0</v>
      </c>
      <c r="KA76" s="483">
        <f t="shared" si="636"/>
        <v>0</v>
      </c>
      <c r="KB76" s="483">
        <f t="shared" si="636"/>
        <v>0</v>
      </c>
      <c r="KC76" s="483">
        <f t="shared" si="636"/>
        <v>0</v>
      </c>
      <c r="KD76" s="483">
        <f t="shared" si="636"/>
        <v>0</v>
      </c>
      <c r="KE76" s="483">
        <f t="shared" si="636"/>
        <v>0</v>
      </c>
      <c r="KF76" s="202"/>
      <c r="KG76" s="483">
        <f t="shared" ref="KG76:KR76" si="637">IF(KG63=$E$30,1,IF(KG63=$E$32,2,0))</f>
        <v>0</v>
      </c>
      <c r="KH76" s="483">
        <f t="shared" si="637"/>
        <v>0</v>
      </c>
      <c r="KI76" s="483">
        <f t="shared" si="637"/>
        <v>0</v>
      </c>
      <c r="KJ76" s="483">
        <f t="shared" si="637"/>
        <v>0</v>
      </c>
      <c r="KK76" s="483">
        <f t="shared" si="637"/>
        <v>0</v>
      </c>
      <c r="KL76" s="483">
        <f t="shared" si="637"/>
        <v>0</v>
      </c>
      <c r="KM76" s="483">
        <f t="shared" si="637"/>
        <v>0</v>
      </c>
      <c r="KN76" s="483">
        <f t="shared" si="637"/>
        <v>0</v>
      </c>
      <c r="KO76" s="483">
        <f t="shared" si="637"/>
        <v>0</v>
      </c>
      <c r="KP76" s="483">
        <f t="shared" si="637"/>
        <v>0</v>
      </c>
      <c r="KQ76" s="483">
        <f t="shared" si="637"/>
        <v>0</v>
      </c>
      <c r="KR76" s="483">
        <f t="shared" si="637"/>
        <v>0</v>
      </c>
      <c r="KS76" s="202"/>
      <c r="KT76" s="483">
        <f t="shared" ref="KT76:LE76" si="638">IF(KT63=$E$30,1,IF(KT63=$E$32,2,0))</f>
        <v>0</v>
      </c>
      <c r="KU76" s="483">
        <f t="shared" si="638"/>
        <v>0</v>
      </c>
      <c r="KV76" s="483">
        <f t="shared" si="638"/>
        <v>0</v>
      </c>
      <c r="KW76" s="483">
        <f t="shared" si="638"/>
        <v>0</v>
      </c>
      <c r="KX76" s="483">
        <f t="shared" si="638"/>
        <v>0</v>
      </c>
      <c r="KY76" s="483">
        <f t="shared" si="638"/>
        <v>0</v>
      </c>
      <c r="KZ76" s="483">
        <f t="shared" si="638"/>
        <v>0</v>
      </c>
      <c r="LA76" s="483">
        <f t="shared" si="638"/>
        <v>0</v>
      </c>
      <c r="LB76" s="483">
        <f t="shared" si="638"/>
        <v>0</v>
      </c>
      <c r="LC76" s="483">
        <f t="shared" si="638"/>
        <v>0</v>
      </c>
      <c r="LD76" s="483">
        <f t="shared" si="638"/>
        <v>0</v>
      </c>
      <c r="LE76" s="483">
        <f t="shared" si="638"/>
        <v>0</v>
      </c>
      <c r="LF76" s="202"/>
      <c r="LG76" s="483">
        <f t="shared" ref="LG76:LR76" si="639">IF(LG63=$E$30,1,IF(LG63=$E$32,2,0))</f>
        <v>0</v>
      </c>
      <c r="LH76" s="483">
        <f t="shared" si="639"/>
        <v>0</v>
      </c>
      <c r="LI76" s="483">
        <f t="shared" si="639"/>
        <v>0</v>
      </c>
      <c r="LJ76" s="483">
        <f t="shared" si="639"/>
        <v>0</v>
      </c>
      <c r="LK76" s="483">
        <f t="shared" si="639"/>
        <v>0</v>
      </c>
      <c r="LL76" s="483">
        <f t="shared" si="639"/>
        <v>0</v>
      </c>
      <c r="LM76" s="483">
        <f t="shared" si="639"/>
        <v>0</v>
      </c>
      <c r="LN76" s="483">
        <f t="shared" si="639"/>
        <v>0</v>
      </c>
      <c r="LO76" s="483">
        <f t="shared" si="639"/>
        <v>0</v>
      </c>
      <c r="LP76" s="483">
        <f t="shared" si="639"/>
        <v>0</v>
      </c>
      <c r="LQ76" s="483">
        <f t="shared" si="639"/>
        <v>0</v>
      </c>
      <c r="LR76" s="483">
        <f t="shared" si="639"/>
        <v>0</v>
      </c>
      <c r="LS76" s="202"/>
      <c r="LT76" s="483">
        <f t="shared" ref="LT76:ME76" si="640">IF(LT63=$E$30,1,IF(LT63=$E$32,2,0))</f>
        <v>0</v>
      </c>
      <c r="LU76" s="483">
        <f t="shared" si="640"/>
        <v>0</v>
      </c>
      <c r="LV76" s="483">
        <f t="shared" si="640"/>
        <v>0</v>
      </c>
      <c r="LW76" s="483">
        <f t="shared" si="640"/>
        <v>0</v>
      </c>
      <c r="LX76" s="483">
        <f t="shared" si="640"/>
        <v>0</v>
      </c>
      <c r="LY76" s="483">
        <f t="shared" si="640"/>
        <v>0</v>
      </c>
      <c r="LZ76" s="483">
        <f t="shared" si="640"/>
        <v>0</v>
      </c>
      <c r="MA76" s="483">
        <f t="shared" si="640"/>
        <v>0</v>
      </c>
      <c r="MB76" s="483">
        <f t="shared" si="640"/>
        <v>0</v>
      </c>
      <c r="MC76" s="483">
        <f t="shared" si="640"/>
        <v>0</v>
      </c>
      <c r="MD76" s="483">
        <f t="shared" si="640"/>
        <v>0</v>
      </c>
      <c r="ME76" s="483">
        <f t="shared" si="640"/>
        <v>0</v>
      </c>
      <c r="MF76" s="202"/>
      <c r="MG76" s="483">
        <f t="shared" ref="MG76:MR76" si="641">IF(MG63=$E$30,1,IF(MG63=$E$32,2,0))</f>
        <v>0</v>
      </c>
      <c r="MH76" s="483">
        <f t="shared" si="641"/>
        <v>0</v>
      </c>
      <c r="MI76" s="483">
        <f t="shared" si="641"/>
        <v>0</v>
      </c>
      <c r="MJ76" s="483">
        <f t="shared" si="641"/>
        <v>0</v>
      </c>
      <c r="MK76" s="483">
        <f t="shared" si="641"/>
        <v>0</v>
      </c>
      <c r="ML76" s="483">
        <f t="shared" si="641"/>
        <v>0</v>
      </c>
      <c r="MM76" s="483">
        <f t="shared" si="641"/>
        <v>0</v>
      </c>
      <c r="MN76" s="483">
        <f t="shared" si="641"/>
        <v>0</v>
      </c>
      <c r="MO76" s="483">
        <f t="shared" si="641"/>
        <v>0</v>
      </c>
      <c r="MP76" s="483">
        <f t="shared" si="641"/>
        <v>0</v>
      </c>
      <c r="MQ76" s="483">
        <f t="shared" si="641"/>
        <v>0</v>
      </c>
      <c r="MR76" s="483">
        <f t="shared" si="641"/>
        <v>0</v>
      </c>
      <c r="MS76" s="202"/>
      <c r="MT76" s="483">
        <f t="shared" ref="MT76:NE76" si="642">IF(MT63=$E$30,1,IF(MT63=$E$32,2,0))</f>
        <v>0</v>
      </c>
      <c r="MU76" s="483">
        <f t="shared" si="642"/>
        <v>0</v>
      </c>
      <c r="MV76" s="483">
        <f t="shared" si="642"/>
        <v>0</v>
      </c>
      <c r="MW76" s="483">
        <f t="shared" si="642"/>
        <v>0</v>
      </c>
      <c r="MX76" s="483">
        <f t="shared" si="642"/>
        <v>0</v>
      </c>
      <c r="MY76" s="483">
        <f t="shared" si="642"/>
        <v>0</v>
      </c>
      <c r="MZ76" s="483">
        <f t="shared" si="642"/>
        <v>0</v>
      </c>
      <c r="NA76" s="483">
        <f t="shared" si="642"/>
        <v>0</v>
      </c>
      <c r="NB76" s="483">
        <f t="shared" si="642"/>
        <v>0</v>
      </c>
      <c r="NC76" s="483">
        <f t="shared" si="642"/>
        <v>0</v>
      </c>
      <c r="ND76" s="483">
        <f t="shared" si="642"/>
        <v>0</v>
      </c>
      <c r="NE76" s="483">
        <f t="shared" si="642"/>
        <v>0</v>
      </c>
      <c r="NF76" s="202"/>
      <c r="NG76" s="483">
        <f t="shared" ref="NG76:NR76" si="643">IF(NG63=$E$30,1,IF(NG63=$E$32,2,0))</f>
        <v>0</v>
      </c>
      <c r="NH76" s="483">
        <f t="shared" si="643"/>
        <v>0</v>
      </c>
      <c r="NI76" s="483">
        <f t="shared" si="643"/>
        <v>0</v>
      </c>
      <c r="NJ76" s="483">
        <f t="shared" si="643"/>
        <v>0</v>
      </c>
      <c r="NK76" s="483">
        <f t="shared" si="643"/>
        <v>0</v>
      </c>
      <c r="NL76" s="483">
        <f t="shared" si="643"/>
        <v>0</v>
      </c>
      <c r="NM76" s="483">
        <f t="shared" si="643"/>
        <v>0</v>
      </c>
      <c r="NN76" s="483">
        <f t="shared" si="643"/>
        <v>0</v>
      </c>
      <c r="NO76" s="483">
        <f t="shared" si="643"/>
        <v>0</v>
      </c>
      <c r="NP76" s="483">
        <f t="shared" si="643"/>
        <v>0</v>
      </c>
      <c r="NQ76" s="483">
        <f t="shared" si="643"/>
        <v>0</v>
      </c>
      <c r="NR76" s="483">
        <f t="shared" si="643"/>
        <v>0</v>
      </c>
      <c r="NS76" s="202"/>
      <c r="NT76" s="483">
        <f t="shared" ref="NT76:OE76" si="644">IF(NT63=$E$30,1,IF(NT63=$E$32,2,0))</f>
        <v>0</v>
      </c>
      <c r="NU76" s="483">
        <f t="shared" si="644"/>
        <v>0</v>
      </c>
      <c r="NV76" s="483">
        <f t="shared" si="644"/>
        <v>0</v>
      </c>
      <c r="NW76" s="483">
        <f t="shared" si="644"/>
        <v>0</v>
      </c>
      <c r="NX76" s="483">
        <f t="shared" si="644"/>
        <v>0</v>
      </c>
      <c r="NY76" s="483">
        <f t="shared" si="644"/>
        <v>0</v>
      </c>
      <c r="NZ76" s="483">
        <f t="shared" si="644"/>
        <v>0</v>
      </c>
      <c r="OA76" s="483">
        <f t="shared" si="644"/>
        <v>0</v>
      </c>
      <c r="OB76" s="483">
        <f t="shared" si="644"/>
        <v>0</v>
      </c>
      <c r="OC76" s="483">
        <f t="shared" si="644"/>
        <v>0</v>
      </c>
      <c r="OD76" s="483">
        <f t="shared" si="644"/>
        <v>0</v>
      </c>
      <c r="OE76" s="483">
        <f t="shared" si="644"/>
        <v>0</v>
      </c>
      <c r="OF76" s="202"/>
      <c r="OG76" s="483">
        <f t="shared" ref="OG76:OR76" si="645">IF(OG63=$E$30,1,IF(OG63=$E$32,2,0))</f>
        <v>0</v>
      </c>
      <c r="OH76" s="483">
        <f t="shared" si="645"/>
        <v>0</v>
      </c>
      <c r="OI76" s="483">
        <f t="shared" si="645"/>
        <v>0</v>
      </c>
      <c r="OJ76" s="483">
        <f t="shared" si="645"/>
        <v>0</v>
      </c>
      <c r="OK76" s="483">
        <f t="shared" si="645"/>
        <v>0</v>
      </c>
      <c r="OL76" s="483">
        <f t="shared" si="645"/>
        <v>0</v>
      </c>
      <c r="OM76" s="483">
        <f t="shared" si="645"/>
        <v>0</v>
      </c>
      <c r="ON76" s="483">
        <f t="shared" si="645"/>
        <v>0</v>
      </c>
      <c r="OO76" s="483">
        <f t="shared" si="645"/>
        <v>0</v>
      </c>
      <c r="OP76" s="483">
        <f t="shared" si="645"/>
        <v>0</v>
      </c>
      <c r="OQ76" s="483">
        <f t="shared" si="645"/>
        <v>0</v>
      </c>
      <c r="OR76" s="483">
        <f t="shared" si="645"/>
        <v>0</v>
      </c>
      <c r="OS76" s="202"/>
      <c r="OT76" s="202"/>
      <c r="OU76" s="202"/>
      <c r="OV76" s="202"/>
      <c r="OW76" s="202"/>
      <c r="OX76" s="202"/>
      <c r="OY76" s="202"/>
      <c r="OZ76" s="202"/>
      <c r="PA76" s="202"/>
      <c r="PB76" s="202"/>
      <c r="PC76" s="202"/>
      <c r="PD76" s="202"/>
      <c r="PE76" s="202"/>
      <c r="PF76" s="202"/>
      <c r="PG76" s="202"/>
      <c r="PH76" s="202"/>
      <c r="PI76" s="202"/>
      <c r="PJ76" s="202"/>
      <c r="PK76" s="202"/>
      <c r="PL76" s="202"/>
      <c r="PM76" s="202"/>
      <c r="PN76" s="202"/>
      <c r="PO76" s="202"/>
      <c r="PP76" s="202"/>
      <c r="PQ76" s="202"/>
      <c r="PR76" s="202"/>
      <c r="PS76" s="202"/>
      <c r="PT76" s="202"/>
      <c r="PU76" s="202"/>
      <c r="PV76" s="202"/>
      <c r="PW76" s="202"/>
      <c r="PX76" s="202"/>
      <c r="PY76" s="202"/>
      <c r="PZ76" s="202"/>
      <c r="QA76" s="202"/>
      <c r="QB76" s="202"/>
      <c r="QC76" s="202"/>
      <c r="QD76" s="202"/>
      <c r="QE76" s="202"/>
      <c r="QF76" s="202"/>
      <c r="QG76" s="202"/>
      <c r="QH76" s="202"/>
      <c r="QI76" s="202"/>
      <c r="QJ76" s="202"/>
      <c r="QK76" s="202"/>
      <c r="QL76" s="202"/>
      <c r="QM76" s="202"/>
      <c r="QN76" s="202"/>
      <c r="QO76" s="202"/>
      <c r="QP76" s="202"/>
      <c r="QQ76" s="202"/>
      <c r="QR76" s="202"/>
      <c r="QS76" s="202"/>
      <c r="QT76" s="202"/>
      <c r="QU76" s="202"/>
      <c r="QV76" s="202"/>
      <c r="QW76" s="202"/>
      <c r="QX76" s="202"/>
      <c r="QY76" s="202"/>
      <c r="QZ76" s="202"/>
      <c r="RA76" s="202"/>
      <c r="RB76" s="202"/>
      <c r="RC76" s="202"/>
      <c r="RD76" s="202"/>
      <c r="RE76" s="202"/>
      <c r="RF76" s="202"/>
    </row>
    <row r="77" spans="1:474" ht="12.75" customHeight="1">
      <c r="A77" s="202"/>
      <c r="B77" s="225" t="s">
        <v>534</v>
      </c>
      <c r="C77" s="202"/>
      <c r="D77" s="202"/>
      <c r="E77" s="483"/>
      <c r="F77" s="202"/>
      <c r="G77" s="483">
        <f>IF(SUM(G$76:$G76)=0,0,IF(SUM(F$76:$G76)=3,0,IF(AND(D76=1,E76=0,F76=0),1,IF(AND(D77=1,E77=0,F77=0),1,0))))</f>
        <v>0</v>
      </c>
      <c r="H77" s="483">
        <f>IF(SUM(H$76:$H76)=0,0,IF(SUM(G$76:$H76)=3,0,IF(AND(E76=1,F76=0,G76=0),1,IF(AND(E77=1,F77=0,G77=0),1,0))))</f>
        <v>0</v>
      </c>
      <c r="I77" s="483">
        <f>IF(SUM(I$76:$I76)=0,0,IF(SUM(H$76:$I76)=3,0,IF(AND(F76=1,G76=0,H76=0),1,IF(AND(F77=1,G77=0,H77=0),1,0))))</f>
        <v>0</v>
      </c>
      <c r="J77" s="483">
        <f>IF(SUM(J$76:$J76)=0,0,IF(SUM(I$76:$J76)=3,0,IF(AND(G76=1,H76=0,I76=0),1,IF(AND(G77=1,H77=0,I77=0),1,0))))</f>
        <v>0</v>
      </c>
      <c r="K77" s="483">
        <f>IF(SUM(K$76:$K76)=0,0,IF(SUM(J$76:$K76)=3,0,IF(AND(H76=1,I76=0,J76=0),1,IF(AND(H77=1,I77=0,J77=0),1,0))))</f>
        <v>0</v>
      </c>
      <c r="L77" s="483">
        <f>IF(SUM(L$76:$L76)=0,0,IF(SUM(K$76:$L76)=3,0,IF(AND(I76=1,J76=0,K76=0),1,IF(AND(I77=1,J77=0,K77=0),1,0))))</f>
        <v>0</v>
      </c>
      <c r="M77" s="483">
        <f>IF(SUM(M$76:$M76)=0,0,IF(SUM(L$76:$M76)=3,0,IF(AND(J76=1,K76=0,L76=0),1,IF(AND(J77=1,K77=0,L77=0),1,0))))</f>
        <v>0</v>
      </c>
      <c r="N77" s="483">
        <f>IF(SUM(N$76:$N76)=0,0,IF(SUM(M$76:$N76)=3,0,IF(AND(K76=1,L76=0,M76=0),1,IF(AND(K77=1,L77=0,M77=0),1,0))))</f>
        <v>0</v>
      </c>
      <c r="O77" s="483">
        <f>IF(SUM(O$76:$O76)=0,0,IF(SUM(N$76:$O76)=3,0,IF(AND(L76=1,M76=0,N76=0),1,IF(AND(L77=1,M77=0,N77=0),1,0))))</f>
        <v>0</v>
      </c>
      <c r="P77" s="483">
        <f>IF(SUM(P$76:$P76)=0,0,IF(SUM(O$76:$P76)=3,0,IF(AND(M76=1,N76=0,O76=0),1,IF(AND(M77=1,N77=0,O77=0),1,0))))</f>
        <v>0</v>
      </c>
      <c r="Q77" s="483">
        <f>IF(SUM(Q$76:$Q76)=0,0,IF(SUM(P$76:$Q76)=3,0,IF(AND(N76=1,O76=0,P76=0),1,IF(AND(N77=1,O77=0,P77=0),1,0))))</f>
        <v>0</v>
      </c>
      <c r="R77" s="483">
        <f>IF(SUM(R$76:$R76)=0,0,IF(SUM(Q$76:$R76)=3,0,IF(AND(O76=1,P76=0,Q76=0),1,IF(AND(O77=1,P77=0,Q77=0),1,0))))</f>
        <v>0</v>
      </c>
      <c r="S77" s="202"/>
      <c r="T77" s="483">
        <f>IF(SUM($G$76:T76)=0,0,IF(SUM(S$76:$T76)=3,0,IF(AND(P76=1,Q76=0,R76=0),1,IF(AND(P77=1,Q77=0,R77=0),1,0))))</f>
        <v>0</v>
      </c>
      <c r="U77" s="483">
        <f>IF(SUM($G$76:U76)=0,0,IF(SUM($T$76:T76)=3,0,IF(AND(Q76=1,R76=0,T76=0),1,IF(AND(Q77=1,R77=0,T77=0),1,0))))</f>
        <v>0</v>
      </c>
      <c r="V77" s="483">
        <f>IF(SUM($G$76:V76)=0,0,IF(SUM($T$76:U76)=3,0,IF(AND(R76=1,T76=0,U76=0),1,IF(AND(R77=1,T77=0,U77=0),1,0))))</f>
        <v>0</v>
      </c>
      <c r="W77" s="483">
        <f>IF(SUM($T$76:W76)=0,0,IF(SUM($T$76:V76)=3,0,IF(AND(T76=1,U76=0,V76=0),1,IF(AND(T77=1,U77=0,V77=0),1,0))))</f>
        <v>0</v>
      </c>
      <c r="X77" s="483">
        <f>IF(SUM($T$76:X76)=0,0,IF(SUM($T$76:W76)=3,0,IF(AND(U76=1,V76=0,W76=0),1,IF(AND(U77=1,V77=0,W77=0),1,0))))</f>
        <v>0</v>
      </c>
      <c r="Y77" s="483">
        <f>IF(SUM($T$76:Y76)=0,0,IF(SUM($T$76:X76)=3,0,IF(AND(V76=1,W76=0,X76=0),1,IF(AND(V77=1,W77=0,X77=0),1,0))))</f>
        <v>0</v>
      </c>
      <c r="Z77" s="483">
        <f>IF(SUM($T$76:Z76)=0,0,IF(SUM($T$76:Y76)=3,0,IF(AND(W76=1,X76=0,Y76=0),1,IF(AND(W77=1,X77=0,Y77=0),1,0))))</f>
        <v>0</v>
      </c>
      <c r="AA77" s="483">
        <f>IF(SUM($T$76:AA76)=0,0,IF(SUM($T$76:Z76)=3,0,IF(AND(X76=1,Y76=0,Z76=0),1,IF(AND(X77=1,Y77=0,Z77=0),1,0))))</f>
        <v>0</v>
      </c>
      <c r="AB77" s="483">
        <f>IF(SUM($T$76:AB76)=0,0,IF(SUM($T$76:AA76)=3,0,IF(AND(Y76=1,Z76=0,AA76=0),1,IF(AND(Y77=1,Z77=0,AA77=0),1,0))))</f>
        <v>0</v>
      </c>
      <c r="AC77" s="483">
        <f>IF(SUM($T$76:AC76)=0,0,IF(SUM($T$76:AB76)=3,0,IF(AND(Z76=1,AA76=0,AB76=0),1,IF(AND(Z77=1,AA77=0,AB77=0),1,0))))</f>
        <v>0</v>
      </c>
      <c r="AD77" s="483">
        <f>IF(SUM($T$76:AD76)=0,0,IF(SUM($T$76:AC76)=3,0,IF(AND(AA76=1,AB76=0,AC76=0),1,IF(AND(AA77=1,AB77=0,AC77=0),1,0))))</f>
        <v>0</v>
      </c>
      <c r="AE77" s="483">
        <f>IF(SUM($T$76:AE76)=0,0,IF(SUM($T$76:AD76)=3,0,IF(AND(AB76=1,AC76=0,AD76=0),1,IF(AND(AB77=1,AC77=0,AD77=0),1,0))))</f>
        <v>0</v>
      </c>
      <c r="AF77" s="202"/>
      <c r="AG77" s="483">
        <f>IF(SUM($T$76:AG76)=0,0,IF(SUM($T$76:AF76)=3,0,IF(AND(AC76=1,AD76=0,AE76=0),1,IF(AND(AC77=1,AD77=0,AE77=0),1,0))))</f>
        <v>0</v>
      </c>
      <c r="AH77" s="483">
        <f>IF(SUM($T$76:AH76)=0,0,IF(SUM($T$76:AG76)=3,0,IF(AND(AD76=1,AE76=0,AG76=0),1,IF(AND(AD77=1,AE77=0,AG77=0),1,0))))</f>
        <v>0</v>
      </c>
      <c r="AI77" s="483">
        <f>IF(SUM($T$76:AI76)=0,0,IF(SUM($T$76:AH76)=3,0,IF(AND(AE76=1,AG76=0,AH76=0),1,IF(AND(AE77=1,AG77=0,AH77=0),1,0))))</f>
        <v>0</v>
      </c>
      <c r="AJ77" s="483">
        <f>IF(SUM($T$76:AJ76)=0,0,IF(SUM($T$76:AI76)=3,0,IF(AND(AG76=1,AH76=0,AI76=0),1,IF(AND(AG77=1,AH77=0,AI77=0),1,0))))</f>
        <v>0</v>
      </c>
      <c r="AK77" s="483">
        <f>IF(SUM($T$76:AK76)=0,0,IF(SUM($T$76:AJ76)=3,0,IF(AND(AH76=1,AI76=0,AJ76=0),1,IF(AND(AH77=1,AI77=0,AJ77=0),1,0))))</f>
        <v>0</v>
      </c>
      <c r="AL77" s="483">
        <f>IF(SUM($T$76:AL76)=0,0,IF(SUM($T$76:AK76)=3,0,IF(AND(AI76=1,AJ76=0,AK76=0),1,IF(AND(AI77=1,AJ77=0,AK77=0),1,0))))</f>
        <v>0</v>
      </c>
      <c r="AM77" s="483">
        <f>IF(SUM($T$76:AM76)=0,0,IF(SUM($T$76:AL76)=3,0,IF(AND(AJ76=1,AK76=0,AL76=0),1,IF(AND(AJ77=1,AK77=0,AL77=0),1,0))))</f>
        <v>0</v>
      </c>
      <c r="AN77" s="483">
        <f>IF(SUM($T$76:AN76)=0,0,IF(SUM($T$76:AM76)=3,0,IF(AND(AK76=1,AL76=0,AM76=0),1,IF(AND(AK77=1,AL77=0,AM77=0),1,0))))</f>
        <v>0</v>
      </c>
      <c r="AO77" s="483">
        <f>IF(SUM($T$76:AO76)=0,0,IF(SUM($T$76:AN76)=3,0,IF(AND(AL76=1,AM76=0,AN76=0),1,IF(AND(AL77=1,AM77=0,AN77=0),1,0))))</f>
        <v>0</v>
      </c>
      <c r="AP77" s="483">
        <f>IF(SUM($T$76:AP76)=0,0,IF(SUM($T$76:AO76)=3,0,IF(AND(AM76=1,AN76=0,AO76=0),1,IF(AND(AM77=1,AN77=0,AO77=0),1,0))))</f>
        <v>1</v>
      </c>
      <c r="AQ77" s="483">
        <f>IF(SUM($T$76:AQ76)=0,0,IF(SUM($T$76:AP76)=3,0,IF(AND(AN76=1,AO76=0,AP76=0),1,IF(AND(AN77=1,AO77=0,AP77=0),1,0))))</f>
        <v>0</v>
      </c>
      <c r="AR77" s="483">
        <f>IF(SUM($T$76:AR76)=0,0,IF(SUM($T$76:AQ76)=3,0,IF(AND(AO76=1,AP76=0,AQ76=0),1,IF(AND(AO77=1,AP77=0,AQ77=0),1,0))))</f>
        <v>0</v>
      </c>
      <c r="AS77" s="202"/>
      <c r="AT77" s="483">
        <f>IF(SUM($T$76:AT76)=0,0,IF(SUM($T$76:AS76)=3,0,IF(AND(AP76=1,AQ76=0,AR76=0),1,IF(AND(AP77=1,AQ77=0,AR77=0),1,0))))</f>
        <v>1</v>
      </c>
      <c r="AU77" s="483">
        <f>IF(SUM($T$76:AU76)=0,0,IF(SUM($T$76:AT76)=3,0,IF(AND(AQ76=1,AR76=0,AT76=0),1,IF(AND(AQ77=1,AR77=0,AT77=0),1,0))))</f>
        <v>0</v>
      </c>
      <c r="AV77" s="483">
        <f>IF(SUM($T$76:AV76)=0,0,IF(SUM($T$76:AU76)=3,0,IF(AND(AR76=1,AT76=0,AU76=0),1,IF(AND(AR77=1,AT77=0,AU77=0),1,0))))</f>
        <v>0</v>
      </c>
      <c r="AW77" s="483">
        <f>IF(SUM($T$76:AW76)=0,0,IF(SUM($T$76:AV76)=3,0,IF(AND(AT76=1,AU76=0,AV76=0),1,IF(AND(AT77=1,AU77=0,AV77=0),1,0))))</f>
        <v>1</v>
      </c>
      <c r="AX77" s="483">
        <f>IF(SUM($T$76:AX76)=0,0,IF(SUM($T$76:AW76)=3,0,IF(AND(AU76=1,AV76=0,AW76=0),1,IF(AND(AU77=1,AV77=0,AW77=0),1,0))))</f>
        <v>0</v>
      </c>
      <c r="AY77" s="483">
        <f>IF(SUM($T$76:AY76)=0,0,IF(SUM($T$76:AX76)=3,0,IF(AND(AV76=1,AW76=0,AX76=0),1,IF(AND(AV77=1,AW77=0,AX77=0),1,0))))</f>
        <v>0</v>
      </c>
      <c r="AZ77" s="483">
        <f>IF(SUM($T$76:AZ76)=0,0,IF(SUM($T$76:AY76)=3,0,IF(AND(AW76=1,AX76=0,AY76=0),1,IF(AND(AW77=1,AX77=0,AY77=0),1,0))))</f>
        <v>1</v>
      </c>
      <c r="BA77" s="483">
        <f>IF(SUM($T$76:BA76)=0,0,IF(SUM($T$76:AZ76)=3,0,IF(AND(AX76=1,AY76=0,AZ76=0),1,IF(AND(AX77=1,AY77=0,AZ77=0),1,0))))</f>
        <v>0</v>
      </c>
      <c r="BB77" s="483">
        <f>IF(SUM($T$76:BB76)=0,0,IF(SUM($T$76:BA76)=3,0,IF(AND(AY76=1,AZ76=0,BA76=0),1,IF(AND(AY77=1,AZ77=0,BA77=0),1,0))))</f>
        <v>0</v>
      </c>
      <c r="BC77" s="483">
        <f>IF(SUM($T$76:BC76)=0,0,IF(SUM($T$76:BB76)=3,0,IF(AND(AZ76=1,BA76=0,BB76=0),1,IF(AND(AZ77=1,BA77=0,BB77=0),1,0))))</f>
        <v>1</v>
      </c>
      <c r="BD77" s="483">
        <f>IF(SUM($T$76:BD76)=0,0,IF(SUM($T$76:BC76)=3,0,IF(AND(BA76=1,BB76=0,BC76=0),1,IF(AND(BA77=1,BB77=0,BC77=0),1,0))))</f>
        <v>0</v>
      </c>
      <c r="BE77" s="483">
        <f>IF(SUM($T$76:BE76)=0,0,IF(SUM($T$76:BD76)=3,0,IF(AND(BB76=1,BC76=0,BD76=0),1,IF(AND(BB77=1,BC77=0,BD77=0),1,0))))</f>
        <v>0</v>
      </c>
      <c r="BF77" s="202"/>
      <c r="BG77" s="483">
        <f>IF(SUM($T$76:BG76)=0,0,IF(SUM($T$76:BF76)=3,0,IF(AND(BC76=1,BD76=0,BE76=0),1,IF(AND(BC77=1,BD77=0,BE77=0),1,0))))</f>
        <v>1</v>
      </c>
      <c r="BH77" s="483">
        <f>IF(SUM($T$76:BH76)=0,0,IF(SUM($T$76:BG76)=3,0,IF(AND(BD76=1,BE76=0,BG76=0),1,IF(AND(BD77=1,BE77=0,BG77=0),1,0))))</f>
        <v>0</v>
      </c>
      <c r="BI77" s="483">
        <f>IF(SUM($T$76:BI76)=0,0,IF(SUM($T$76:BH76)=3,0,IF(AND(BE76=1,BG76=0,BH76=0),1,IF(AND(BE77=1,BG77=0,BH77=0),1,0))))</f>
        <v>0</v>
      </c>
      <c r="BJ77" s="483">
        <f>IF(SUM($T$76:BJ76)=0,0,IF(SUM($T$76:BI76)=3,0,IF(AND(BG76=1,BH76=0,BI76=0),1,IF(AND(BG77=1,BH77=0,BI77=0),1,0))))</f>
        <v>1</v>
      </c>
      <c r="BK77" s="483">
        <f>IF(SUM($T$76:BK76)=0,0,IF(SUM($T$76:BJ76)=3,0,IF(AND(BH76=1,BI76=0,BJ76=0),1,IF(AND(BH77=1,BI77=0,BJ77=0),1,0))))</f>
        <v>0</v>
      </c>
      <c r="BL77" s="483">
        <f>IF(SUM($T$76:BL76)=0,0,IF(SUM($T$76:BK76)=3,0,IF(AND(BI76=1,BJ76=0,BK76=0),1,IF(AND(BI77=1,BJ77=0,BK77=0),1,0))))</f>
        <v>0</v>
      </c>
      <c r="BM77" s="483">
        <f>IF(SUM($T$76:BM76)=0,0,IF(SUM($T$76:BL76)=3,0,IF(AND(BJ76=1,BK76=0,BL76=0),1,IF(AND(BJ77=1,BK77=0,BL77=0),1,0))))</f>
        <v>1</v>
      </c>
      <c r="BN77" s="483">
        <f>IF(SUM($T$76:BN76)=0,0,IF(SUM($T$76:BM76)=3,0,IF(AND(BK76=1,BL76=0,BM76=0),1,IF(AND(BK77=1,BL77=0,BM77=0),1,0))))</f>
        <v>0</v>
      </c>
      <c r="BO77" s="483">
        <f>IF(SUM($T$76:BO76)=0,0,IF(SUM($T$76:BN76)=3,0,IF(AND(BL76=1,BM76=0,BN76=0),1,IF(AND(BL77=1,BM77=0,BN77=0),1,0))))</f>
        <v>0</v>
      </c>
      <c r="BP77" s="483">
        <f>IF(SUM($T$76:BP76)=0,0,IF(SUM($T$76:BO76)=3,0,IF(AND(BM76=1,BN76=0,BO76=0),1,IF(AND(BM77=1,BN77=0,BO77=0),1,0))))</f>
        <v>1</v>
      </c>
      <c r="BQ77" s="483">
        <f>IF(SUM($T$76:BQ76)=0,0,IF(SUM($T$76:BP76)=3,0,IF(AND(BN76=1,BO76=0,BP76=0),1,IF(AND(BN77=1,BO77=0,BP77=0),1,0))))</f>
        <v>0</v>
      </c>
      <c r="BR77" s="483">
        <f>IF(SUM($T$76:BR76)=0,0,IF(SUM($T$76:BQ76)=3,0,IF(AND(BO76=1,BP76=0,BQ76=0),1,IF(AND(BO77=1,BP77=0,BQ77=0),1,0))))</f>
        <v>0</v>
      </c>
      <c r="BS77" s="202"/>
      <c r="BT77" s="483">
        <f>IF(SUM($T$76:BT76)=0,0,IF(SUM($T$76:BS76)=3,0,IF(AND(BP76=1,BQ76=0,BR76=0),1,IF(AND(BP77=1,BQ77=0,BR77=0),1,0))))</f>
        <v>1</v>
      </c>
      <c r="BU77" s="483">
        <f>IF(SUM($T$76:BU76)=0,0,IF(SUM($T$76:BT76)=3,0,IF(AND(BQ76=1,BR76=0,BT76=0),1,IF(AND(BQ77=1,BR77=0,BT77=0),1,0))))</f>
        <v>0</v>
      </c>
      <c r="BV77" s="483">
        <f>IF(SUM($T$76:BV76)=0,0,IF(SUM($T$76:BU76)=3,0,IF(AND(BR76=1,BT76=0,BU76=0),1,IF(AND(BR77=1,BT77=0,BU77=0),1,0))))</f>
        <v>0</v>
      </c>
      <c r="BW77" s="483">
        <f>IF(SUM($T$76:BW76)=0,0,IF(SUM($T$76:BV76)=3,0,IF(AND(BT76=1,BU76=0,BV76=0),1,IF(AND(BT77=1,BU77=0,BV77=0),1,0))))</f>
        <v>0</v>
      </c>
      <c r="BX77" s="483">
        <f>IF(SUM($T$76:BX76)=0,0,IF(SUM($T$76:BW76)=3,0,IF(AND(BU76=1,BV76=0,BW76=0),1,IF(AND(BU77=1,BV77=0,BW77=0),1,0))))</f>
        <v>0</v>
      </c>
      <c r="BY77" s="483">
        <f>IF(SUM($T$76:BY76)=0,0,IF(SUM($T$76:BX76)=3,0,IF(AND(BV76=1,BW76=0,BX76=0),1,IF(AND(BV77=1,BW77=0,BX77=0),1,0))))</f>
        <v>0</v>
      </c>
      <c r="BZ77" s="483">
        <f>IF(SUM($T$76:BZ76)=0,0,IF(SUM($T$76:BY76)=3,0,IF(AND(BW76=1,BX76=0,BY76=0),1,IF(AND(BW77=1,BX77=0,BY77=0),1,0))))</f>
        <v>0</v>
      </c>
      <c r="CA77" s="483">
        <f>IF(SUM($T$76:CA76)=0,0,IF(SUM($T$76:BZ76)=3,0,IF(AND(BX76=1,BY76=0,BZ76=0),1,IF(AND(BX77=1,BY77=0,BZ77=0),1,0))))</f>
        <v>0</v>
      </c>
      <c r="CB77" s="483">
        <f>IF(SUM($T$76:CB76)=0,0,IF(SUM($T$76:CA76)=3,0,IF(AND(BY76=1,BZ76=0,CA76=0),1,IF(AND(BY77=1,BZ77=0,CA77=0),1,0))))</f>
        <v>0</v>
      </c>
      <c r="CC77" s="483">
        <f>IF(SUM($T$76:CC76)=0,0,IF(SUM($T$76:CB76)=3,0,IF(AND(BZ76=1,CA76=0,CB76=0),1,IF(AND(BZ77=1,CA77=0,CB77=0),1,0))))</f>
        <v>0</v>
      </c>
      <c r="CD77" s="483">
        <f>IF(SUM($T$76:CD76)=0,0,IF(SUM($T$76:CC76)=3,0,IF(AND(CA76=1,CB76=0,CC76=0),1,IF(AND(CA77=1,CB77=0,CC77=0),1,0))))</f>
        <v>0</v>
      </c>
      <c r="CE77" s="483">
        <f>IF(SUM($T$76:CE76)=0,0,IF(SUM($T$76:CD76)=3,0,IF(AND(CB76=1,CC76=0,CD76=0),1,IF(AND(CB77=1,CC77=0,CD77=0),1,0))))</f>
        <v>0</v>
      </c>
      <c r="CF77" s="202"/>
      <c r="CG77" s="483">
        <f>IF(SUM($T$76:CG76)=0,0,IF(SUM($T$76:CF76)=3,0,IF(AND(CC76=1,CD76=0,CE76=0),1,IF(AND(CC77=1,CD77=0,CE77=0),1,0))))</f>
        <v>0</v>
      </c>
      <c r="CH77" s="483">
        <f>IF(SUM($T$76:CH76)=0,0,IF(SUM($T$76:CG76)=3,0,IF(AND(CD76=1,CE76=0,CG76=0),1,IF(AND(CD77=1,CE77=0,CG77=0),1,0))))</f>
        <v>0</v>
      </c>
      <c r="CI77" s="483">
        <f>IF(SUM($T$76:CI76)=0,0,IF(SUM($T$76:CH76)=3,0,IF(AND(CE76=1,CG76=0,CH76=0),1,IF(AND(CE77=1,CG77=0,CH77=0),1,0))))</f>
        <v>0</v>
      </c>
      <c r="CJ77" s="483">
        <f>IF(SUM($T$76:CJ76)=0,0,IF(SUM($T$76:CI76)=3,0,IF(AND(CG76=1,CH76=0,CI76=0),1,IF(AND(CG77=1,CH77=0,CI77=0),1,0))))</f>
        <v>0</v>
      </c>
      <c r="CK77" s="483">
        <f>IF(SUM($T$76:CK76)=0,0,IF(SUM($T$76:CJ76)=3,0,IF(AND(CH76=1,CI76=0,CJ76=0),1,IF(AND(CH77=1,CI77=0,CJ77=0),1,0))))</f>
        <v>0</v>
      </c>
      <c r="CL77" s="483">
        <f>IF(SUM($T$76:CL76)=0,0,IF(SUM($T$76:CK76)=3,0,IF(AND(CI76=1,CJ76=0,CK76=0),1,IF(AND(CI77=1,CJ77=0,CK77=0),1,0))))</f>
        <v>0</v>
      </c>
      <c r="CM77" s="483">
        <f>IF(SUM($T$76:CM76)=0,0,IF(SUM($T$76:CL76)=3,0,IF(AND(CJ76=1,CK76=0,CL76=0),1,IF(AND(CJ77=1,CK77=0,CL77=0),1,0))))</f>
        <v>0</v>
      </c>
      <c r="CN77" s="483">
        <f>IF(SUM($T$76:CN76)=0,0,IF(SUM($T$76:CM76)=3,0,IF(AND(CK76=1,CL76=0,CM76=0),1,IF(AND(CK77=1,CL77=0,CM77=0),1,0))))</f>
        <v>0</v>
      </c>
      <c r="CO77" s="483">
        <f>IF(SUM($T$76:CO76)=0,0,IF(SUM($T$76:CN76)=3,0,IF(AND(CL76=1,CM76=0,CN76=0),1,IF(AND(CL77=1,CM77=0,CN77=0),1,0))))</f>
        <v>0</v>
      </c>
      <c r="CP77" s="483">
        <f>IF(SUM($T$76:CP76)=0,0,IF(SUM($T$76:CO76)=3,0,IF(AND(CM76=1,CN76=0,CO76=0),1,IF(AND(CM77=1,CN77=0,CO77=0),1,0))))</f>
        <v>0</v>
      </c>
      <c r="CQ77" s="483">
        <f>IF(SUM($T$76:CQ76)=0,0,IF(SUM($T$76:CP76)=3,0,IF(AND(CN76=1,CO76=0,CP76=0),1,IF(AND(CN77=1,CO77=0,CP77=0),1,0))))</f>
        <v>0</v>
      </c>
      <c r="CR77" s="483">
        <f>IF(SUM($T$76:CR76)=0,0,IF(SUM($T$76:CQ76)=3,0,IF(AND(CO76=1,CP76=0,CQ76=0),1,IF(AND(CO77=1,CP77=0,CQ77=0),1,0))))</f>
        <v>0</v>
      </c>
      <c r="CS77" s="483"/>
      <c r="CT77" s="483">
        <f>IF(SUM($T$76:CT76)=0,0,IF(SUM($T$76:CS76)=3,0,IF(AND(CP76=1,CQ76=0,CR76=0),1,IF(AND(CP77=1,CQ77=0,CR77=0),1,0))))</f>
        <v>0</v>
      </c>
      <c r="CU77" s="483">
        <f>IF(SUM($T$76:CU76)=0,0,IF(SUM($T$76:CT76)=3,0,IF(AND(CQ76=1,CR76=0,CT76=0),1,IF(AND(CQ77=1,CR77=0,CT77=0),1,0))))</f>
        <v>0</v>
      </c>
      <c r="CV77" s="483">
        <f>IF(SUM($T$76:CV76)=0,0,IF(SUM($T$76:CU76)=3,0,IF(AND(CR76=1,CT76=0,CU76=0),1,IF(AND(CR77=1,CT77=0,CU77=0),1,0))))</f>
        <v>0</v>
      </c>
      <c r="CW77" s="483">
        <f>IF(SUM($T$76:CW76)=0,0,IF(SUM($T$76:CV76)=3,0,IF(AND(CT76=1,CU76=0,CV76=0),1,IF(AND(CT77=1,CU77=0,CV77=0),1,0))))</f>
        <v>0</v>
      </c>
      <c r="CX77" s="483">
        <f>IF(SUM($T$76:CX76)=0,0,IF(SUM($T$76:CW76)=3,0,IF(AND(CU76=1,CV76=0,CW76=0),1,IF(AND(CU77=1,CV77=0,CW77=0),1,0))))</f>
        <v>0</v>
      </c>
      <c r="CY77" s="483">
        <f>IF(SUM($T$76:CY76)=0,0,IF(SUM($T$76:CX76)=3,0,IF(AND(CV76=1,CW76=0,CX76=0),1,IF(AND(CV77=1,CW77=0,CX77=0),1,0))))</f>
        <v>0</v>
      </c>
      <c r="CZ77" s="483">
        <f>IF(SUM($T$76:CZ76)=0,0,IF(SUM($T$76:CY76)=3,0,IF(AND(CW76=1,CX76=0,CY76=0),1,IF(AND(CW77=1,CX77=0,CY77=0),1,0))))</f>
        <v>0</v>
      </c>
      <c r="DA77" s="483">
        <f>IF(SUM($T$76:DA76)=0,0,IF(SUM($T$76:CZ76)=3,0,IF(AND(CX76=1,CY76=0,CZ76=0),1,IF(AND(CX77=1,CY77=0,CZ77=0),1,0))))</f>
        <v>0</v>
      </c>
      <c r="DB77" s="483">
        <f>IF(SUM($T$76:DB76)=0,0,IF(SUM($T$76:DA76)=3,0,IF(AND(CY76=1,CZ76=0,DA76=0),1,IF(AND(CY77=1,CZ77=0,DA77=0),1,0))))</f>
        <v>0</v>
      </c>
      <c r="DC77" s="483">
        <f>IF(SUM($T$76:DC76)=0,0,IF(SUM($T$76:DB76)=3,0,IF(AND(CZ76=1,DA76=0,DB76=0),1,IF(AND(CZ77=1,DA77=0,DB77=0),1,0))))</f>
        <v>0</v>
      </c>
      <c r="DD77" s="483">
        <f>IF(SUM($T$76:DD76)=0,0,IF(SUM($T$76:DC76)=3,0,IF(AND(DA76=1,DB76=0,DC76=0),1,IF(AND(DA77=1,DB77=0,DC77=0),1,0))))</f>
        <v>0</v>
      </c>
      <c r="DE77" s="483">
        <f>IF(SUM($T$76:DE76)=0,0,IF(SUM($T$76:DD76)=3,0,IF(AND(DB76=1,DC76=0,DD76=0),1,IF(AND(DB77=1,DC77=0,DD77=0),1,0))))</f>
        <v>0</v>
      </c>
      <c r="DF77" s="202"/>
      <c r="DG77" s="483">
        <f>IF(SUM($T$76:DG76)=0,0,IF(SUM($T$76:DF76)=3,0,IF(AND(DC76=1,DD76=0,DE76=0),1,IF(AND(DC77=1,DD77=0,DE77=0),1,0))))</f>
        <v>0</v>
      </c>
      <c r="DH77" s="483">
        <f>IF(SUM($T$76:DH76)=0,0,IF(SUM($T$76:DG76)=3,0,IF(AND(DD76=1,DE76=0,DG76=0),1,IF(AND(DD77=1,DE77=0,DG77=0),1,0))))</f>
        <v>0</v>
      </c>
      <c r="DI77" s="483">
        <f>IF(SUM($T$76:DI76)=0,0,IF(SUM($T$76:DH76)=3,0,IF(AND(DE76=1,DG76=0,DH76=0),1,IF(AND(DE77=1,DG77=0,DH77=0),1,0))))</f>
        <v>0</v>
      </c>
      <c r="DJ77" s="483">
        <f>IF(SUM($T$76:DJ76)=0,0,IF(SUM($T$76:DI76)=3,0,IF(AND(DG76=1,DH76=0,DI76=0),1,IF(AND(DG77=1,DH77=0,DI77=0),1,0))))</f>
        <v>0</v>
      </c>
      <c r="DK77" s="483">
        <f>IF(SUM($T$76:DK76)=0,0,IF(SUM($T$76:DJ76)=3,0,IF(AND(DH76=1,DI76=0,DJ76=0),1,IF(AND(DH77=1,DI77=0,DJ77=0),1,0))))</f>
        <v>0</v>
      </c>
      <c r="DL77" s="483">
        <f>IF(SUM($T$76:DL76)=0,0,IF(SUM($T$76:DK76)=3,0,IF(AND(DI76=1,DJ76=0,DK76=0),1,IF(AND(DI77=1,DJ77=0,DK77=0),1,0))))</f>
        <v>0</v>
      </c>
      <c r="DM77" s="483">
        <f>IF(SUM($T$76:DM76)=0,0,IF(SUM($T$76:DL76)=3,0,IF(AND(DJ76=1,DK76=0,DL76=0),1,IF(AND(DJ77=1,DK77=0,DL77=0),1,0))))</f>
        <v>0</v>
      </c>
      <c r="DN77" s="483">
        <f>IF(SUM($T$76:DN76)=0,0,IF(SUM($T$76:DM76)=3,0,IF(AND(DK76=1,DL76=0,DM76=0),1,IF(AND(DK77=1,DL77=0,DM77=0),1,0))))</f>
        <v>0</v>
      </c>
      <c r="DO77" s="483">
        <f>IF(SUM($T$76:DO76)=0,0,IF(SUM($T$76:DN76)=3,0,IF(AND(DL76=1,DM76=0,DN76=0),1,IF(AND(DL77=1,DM77=0,DN77=0),1,0))))</f>
        <v>0</v>
      </c>
      <c r="DP77" s="483">
        <f>IF(SUM($T$76:DP76)=0,0,IF(SUM($T$76:DO76)=3,0,IF(AND(DM76=1,DN76=0,DO76=0),1,IF(AND(DM77=1,DN77=0,DO77=0),1,0))))</f>
        <v>0</v>
      </c>
      <c r="DQ77" s="483">
        <f>IF(SUM($T$76:DQ76)=0,0,IF(SUM($T$76:DP76)=3,0,IF(AND(DN76=1,DO76=0,DP76=0),1,IF(AND(DN77=1,DO77=0,DP77=0),1,0))))</f>
        <v>0</v>
      </c>
      <c r="DR77" s="483">
        <f>IF(SUM($T$76:DR76)=0,0,IF(SUM($T$76:DQ76)=3,0,IF(AND(DO76=1,DP76=0,DQ76=0),1,IF(AND(DO77=1,DP77=0,DQ77=0),1,0))))</f>
        <v>0</v>
      </c>
      <c r="DS77" s="202"/>
      <c r="DT77" s="483">
        <f>IF(SUM($T$76:DT76)=0,0,IF(SUM($T$76:DS76)=3,0,IF(AND(DP76=1,DQ76=0,DR76=0),1,IF(AND(DP77=1,DQ77=0,DR77=0),1,0))))</f>
        <v>0</v>
      </c>
      <c r="DU77" s="483">
        <f>IF(SUM($T$76:DU76)=0,0,IF(SUM($T$76:DT76)=3,0,IF(AND(DQ76=1,DR76=0,DT76=0),1,IF(AND(DQ77=1,DR77=0,DT77=0),1,0))))</f>
        <v>0</v>
      </c>
      <c r="DV77" s="483">
        <f>IF(SUM($T$76:DV76)=0,0,IF(SUM($T$76:DU76)=3,0,IF(AND(DR76=1,DT76=0,DU76=0),1,IF(AND(DR77=1,DT77=0,DU77=0),1,0))))</f>
        <v>0</v>
      </c>
      <c r="DW77" s="483">
        <f>IF(SUM($T$76:DW76)=0,0,IF(SUM($T$76:DV76)=3,0,IF(AND(DT76=1,DU76=0,DV76=0),1,IF(AND(DT77=1,DU77=0,DV77=0),1,0))))</f>
        <v>0</v>
      </c>
      <c r="DX77" s="483">
        <f>IF(SUM($T$76:DX76)=0,0,IF(SUM($T$76:DW76)=3,0,IF(AND(DU76=1,DV76=0,DW76=0),1,IF(AND(DU77=1,DV77=0,DW77=0),1,0))))</f>
        <v>0</v>
      </c>
      <c r="DY77" s="483">
        <f>IF(SUM($T$76:DY76)=0,0,IF(SUM($T$76:DX76)=3,0,IF(AND(DV76=1,DW76=0,DX76=0),1,IF(AND(DV77=1,DW77=0,DX77=0),1,0))))</f>
        <v>0</v>
      </c>
      <c r="DZ77" s="483">
        <f>IF(SUM($T$76:DZ76)=0,0,IF(SUM($T$76:DY76)=3,0,IF(AND(DW76=1,DX76=0,DY76=0),1,IF(AND(DW77=1,DX77=0,DY77=0),1,0))))</f>
        <v>0</v>
      </c>
      <c r="EA77" s="483">
        <f>IF(SUM($T$76:EA76)=0,0,IF(SUM($T$76:DZ76)=3,0,IF(AND(DX76=1,DY76=0,DZ76=0),1,IF(AND(DX77=1,DY77=0,DZ77=0),1,0))))</f>
        <v>0</v>
      </c>
      <c r="EB77" s="483">
        <f>IF(SUM($T$76:EB76)=0,0,IF(SUM($T$76:EA76)=3,0,IF(AND(DY76=1,DZ76=0,EA76=0),1,IF(AND(DY77=1,DZ77=0,EA77=0),1,0))))</f>
        <v>0</v>
      </c>
      <c r="EC77" s="483">
        <f>IF(SUM($T$76:EC76)=0,0,IF(SUM($T$76:EB76)=3,0,IF(AND(DZ76=1,EA76=0,EB76=0),1,IF(AND(DZ77=1,EA77=0,EB77=0),1,0))))</f>
        <v>0</v>
      </c>
      <c r="ED77" s="483">
        <f>IF(SUM($T$76:ED76)=0,0,IF(SUM($T$76:EC76)=3,0,IF(AND(EA76=1,EB76=0,EC76=0),1,IF(AND(EA77=1,EB77=0,EC77=0),1,0))))</f>
        <v>0</v>
      </c>
      <c r="EE77" s="483">
        <f>IF(SUM($T$76:EE76)=0,0,IF(SUM($T$76:ED76)=3,0,IF(AND(EB76=1,EC76=0,ED76=0),1,IF(AND(EB77=1,EC77=0,ED77=0),1,0))))</f>
        <v>0</v>
      </c>
      <c r="EF77" s="202"/>
      <c r="EG77" s="483">
        <f>IF(SUM($T$76:EG76)=0,0,IF(SUM($T$76:EF76)=3,0,IF(AND(EC76=1,ED76=0,EE76=0),1,IF(AND(EC77=1,ED77=0,EE77=0),1,0))))</f>
        <v>0</v>
      </c>
      <c r="EH77" s="483">
        <f>IF(SUM($T$76:EH76)=0,0,IF(SUM($T$76:EG76)=3,0,IF(AND(ED76=1,EE76=0,EG76=0),1,IF(AND(ED77=1,EE77=0,EG77=0),1,0))))</f>
        <v>0</v>
      </c>
      <c r="EI77" s="483">
        <f>IF(SUM($T$76:EI76)=0,0,IF(SUM($T$76:EH76)=3,0,IF(AND(EE76=1,EG76=0,EH76=0),1,IF(AND(EE77=1,EG77=0,EH77=0),1,0))))</f>
        <v>0</v>
      </c>
      <c r="EJ77" s="483">
        <f>IF(SUM($T$76:EJ76)=0,0,IF(SUM($T$76:EI76)=3,0,IF(AND(EG76=1,EH76=0,EI76=0),1,IF(AND(EG77=1,EH77=0,EI77=0),1,0))))</f>
        <v>0</v>
      </c>
      <c r="EK77" s="483">
        <f>IF(SUM($T$76:EK76)=0,0,IF(SUM($T$76:EJ76)=3,0,IF(AND(EH76=1,EI76=0,EJ76=0),1,IF(AND(EH77=1,EI77=0,EJ77=0),1,0))))</f>
        <v>0</v>
      </c>
      <c r="EL77" s="483">
        <f>IF(SUM($T$76:EL76)=0,0,IF(SUM($T$76:EK76)=3,0,IF(AND(EI76=1,EJ76=0,EK76=0),1,IF(AND(EI77=1,EJ77=0,EK77=0),1,0))))</f>
        <v>0</v>
      </c>
      <c r="EM77" s="483">
        <f>IF(SUM($T$76:EM76)=0,0,IF(SUM($T$76:EL76)=3,0,IF(AND(EJ76=1,EK76=0,EL76=0),1,IF(AND(EJ77=1,EK77=0,EL77=0),1,0))))</f>
        <v>0</v>
      </c>
      <c r="EN77" s="483">
        <f>IF(SUM($T$76:EN76)=0,0,IF(SUM($T$76:EM76)=3,0,IF(AND(EK76=1,EL76=0,EM76=0),1,IF(AND(EK77=1,EL77=0,EM77=0),1,0))))</f>
        <v>0</v>
      </c>
      <c r="EO77" s="483">
        <f>IF(SUM($T$76:EO76)=0,0,IF(SUM($T$76:EN76)=3,0,IF(AND(EL76=1,EM76=0,EN76=0),1,IF(AND(EL77=1,EM77=0,EN77=0),1,0))))</f>
        <v>0</v>
      </c>
      <c r="EP77" s="483">
        <f>IF(SUM($T$76:EP76)=0,0,IF(SUM($T$76:EO76)=3,0,IF(AND(EM76=1,EN76=0,EO76=0),1,IF(AND(EM77=1,EN77=0,EO77=0),1,0))))</f>
        <v>0</v>
      </c>
      <c r="EQ77" s="483">
        <f>IF(SUM($T$76:EQ76)=0,0,IF(SUM($T$76:EP76)=3,0,IF(AND(EN76=1,EO76=0,EP76=0),1,IF(AND(EN77=1,EO77=0,EP77=0),1,0))))</f>
        <v>0</v>
      </c>
      <c r="ER77" s="483">
        <f>IF(SUM($T$76:ER76)=0,0,IF(SUM($T$76:EQ76)=3,0,IF(AND(EO76=1,EP76=0,EQ76=0),1,IF(AND(EO77=1,EP77=0,EQ77=0),1,0))))</f>
        <v>0</v>
      </c>
      <c r="ES77" s="202"/>
      <c r="ET77" s="483">
        <f>IF(SUM($T$76:ET76)=0,0,IF(SUM($T$76:ES76)=3,0,IF(AND(EP76=1,EQ76=0,ER76=0),1,IF(AND(EP77=1,EQ77=0,ER77=0),1,0))))</f>
        <v>0</v>
      </c>
      <c r="EU77" s="483">
        <f>IF(SUM($T$76:EU76)=0,0,IF(SUM($T$76:ET76)=3,0,IF(AND(EQ76=1,ER76=0,ET76=0),1,IF(AND(EQ77=1,ER77=0,ET77=0),1,0))))</f>
        <v>0</v>
      </c>
      <c r="EV77" s="483">
        <f>IF(SUM($T$76:EV76)=0,0,IF(SUM($T$76:EU76)=3,0,IF(AND(ER76=1,ET76=0,EU76=0),1,IF(AND(ER77=1,ET77=0,EU77=0),1,0))))</f>
        <v>0</v>
      </c>
      <c r="EW77" s="483">
        <f>IF(SUM($T$76:EW76)=0,0,IF(SUM($T$76:EV76)=3,0,IF(AND(ET76=1,EU76=0,EV76=0),1,IF(AND(ET77=1,EU77=0,EV77=0),1,0))))</f>
        <v>0</v>
      </c>
      <c r="EX77" s="483">
        <f>IF(SUM($T$76:EX76)=0,0,IF(SUM($T$76:EW76)=3,0,IF(AND(EU76=1,EV76=0,EW76=0),1,IF(AND(EU77=1,EV77=0,EW77=0),1,0))))</f>
        <v>0</v>
      </c>
      <c r="EY77" s="483">
        <f>IF(SUM($T$76:EY76)=0,0,IF(SUM($T$76:EX76)=3,0,IF(AND(EV76=1,EW76=0,EX76=0),1,IF(AND(EV77=1,EW77=0,EX77=0),1,0))))</f>
        <v>0</v>
      </c>
      <c r="EZ77" s="483">
        <f>IF(SUM($T$76:EZ76)=0,0,IF(SUM($T$76:EY76)=3,0,IF(AND(EW76=1,EX76=0,EY76=0),1,IF(AND(EW77=1,EX77=0,EY77=0),1,0))))</f>
        <v>0</v>
      </c>
      <c r="FA77" s="483">
        <f>IF(SUM($T$76:FA76)=0,0,IF(SUM($T$76:EZ76)=3,0,IF(AND(EX76=1,EY76=0,EZ76=0),1,IF(AND(EX77=1,EY77=0,EZ77=0),1,0))))</f>
        <v>0</v>
      </c>
      <c r="FB77" s="483">
        <f>IF(SUM($T$76:FB76)=0,0,IF(SUM($T$76:FA76)=3,0,IF(AND(EY76=1,EZ76=0,FA76=0),1,IF(AND(EY77=1,EZ77=0,FA77=0),1,0))))</f>
        <v>0</v>
      </c>
      <c r="FC77" s="483">
        <f>IF(SUM($T$76:FC76)=0,0,IF(SUM($T$76:FB76)=3,0,IF(AND(EZ76=1,FA76=0,FB76=0),1,IF(AND(EZ77=1,FA77=0,FB77=0),1,0))))</f>
        <v>0</v>
      </c>
      <c r="FD77" s="483">
        <f>IF(SUM($T$76:FD76)=0,0,IF(SUM($T$76:FC76)=3,0,IF(AND(FA76=1,FB76=0,FC76=0),1,IF(AND(FA77=1,FB77=0,FC77=0),1,0))))</f>
        <v>0</v>
      </c>
      <c r="FE77" s="483">
        <f>IF(SUM($T$76:FE76)=0,0,IF(SUM($T$76:FD76)=3,0,IF(AND(FB76=1,FC76=0,FD76=0),1,IF(AND(FB77=1,FC77=0,FD77=0),1,0))))</f>
        <v>0</v>
      </c>
      <c r="FF77" s="202"/>
      <c r="FG77" s="483">
        <f>IF(SUM($T$76:FG76)=0,0,IF(SUM($T$76:FF76)=3,0,IF(AND(FC76=1,FD76=0,FE76=0),1,IF(AND(FC77=1,FD77=0,FE77=0),1,0))))</f>
        <v>0</v>
      </c>
      <c r="FH77" s="483">
        <f>IF(SUM($T$76:FH76)=0,0,IF(SUM($T$76:FG76)=3,0,IF(AND(FD76=1,FE76=0,FG76=0),1,IF(AND(FD77=1,FE77=0,FG77=0),1,0))))</f>
        <v>0</v>
      </c>
      <c r="FI77" s="483">
        <f>IF(SUM($T$76:FI76)=0,0,IF(SUM($T$76:FH76)=3,0,IF(AND(FE76=1,FG76=0,FH76=0),1,IF(AND(FE77=1,FG77=0,FH77=0),1,0))))</f>
        <v>0</v>
      </c>
      <c r="FJ77" s="483">
        <f>IF(SUM($T$76:FJ76)=0,0,IF(SUM($T$76:FI76)=3,0,IF(AND(FG76=1,FH76=0,FI76=0),1,IF(AND(FG77=1,FH77=0,FI77=0),1,0))))</f>
        <v>0</v>
      </c>
      <c r="FK77" s="483">
        <f>IF(SUM($T$76:FK76)=0,0,IF(SUM($T$76:FJ76)=3,0,IF(AND(FH76=1,FI76=0,FJ76=0),1,IF(AND(FH77=1,FI77=0,FJ77=0),1,0))))</f>
        <v>0</v>
      </c>
      <c r="FL77" s="483">
        <f>IF(SUM($T$76:FL76)=0,0,IF(SUM($T$76:FK76)=3,0,IF(AND(FI76=1,FJ76=0,FK76=0),1,IF(AND(FI77=1,FJ77=0,FK77=0),1,0))))</f>
        <v>0</v>
      </c>
      <c r="FM77" s="483">
        <f>IF(SUM($T$76:FM76)=0,0,IF(SUM($T$76:FL76)=3,0,IF(AND(FJ76=1,FK76=0,FL76=0),1,IF(AND(FJ77=1,FK77=0,FL77=0),1,0))))</f>
        <v>0</v>
      </c>
      <c r="FN77" s="483">
        <f>IF(SUM($T$76:FN76)=0,0,IF(SUM($T$76:FM76)=3,0,IF(AND(FK76=1,FL76=0,FM76=0),1,IF(AND(FK77=1,FL77=0,FM77=0),1,0))))</f>
        <v>0</v>
      </c>
      <c r="FO77" s="483">
        <f>IF(SUM($T$76:FO76)=0,0,IF(SUM($T$76:FN76)=3,0,IF(AND(FL76=1,FM76=0,FN76=0),1,IF(AND(FL77=1,FM77=0,FN77=0),1,0))))</f>
        <v>0</v>
      </c>
      <c r="FP77" s="483">
        <f>IF(SUM($T$76:FP76)=0,0,IF(SUM($T$76:FO76)=3,0,IF(AND(FM76=1,FN76=0,FO76=0),1,IF(AND(FM77=1,FN77=0,FO77=0),1,0))))</f>
        <v>0</v>
      </c>
      <c r="FQ77" s="483">
        <f>IF(SUM($T$76:FQ76)=0,0,IF(SUM($T$76:FP76)=3,0,IF(AND(FN76=1,FO76=0,FP76=0),1,IF(AND(FN77=1,FO77=0,FP77=0),1,0))))</f>
        <v>0</v>
      </c>
      <c r="FR77" s="483">
        <f>IF(SUM($T$76:FR76)=0,0,IF(SUM($T$76:FQ76)=3,0,IF(AND(FO76=1,FP76=0,FQ76=0),1,IF(AND(FO77=1,FP77=0,FQ77=0),1,0))))</f>
        <v>0</v>
      </c>
      <c r="FS77" s="202"/>
      <c r="FT77" s="483">
        <f>IF(SUM($T$76:FT76)=0,0,IF(SUM($T$76:FS76)=3,0,IF(AND(FP76=1,FQ76=0,FR76=0),1,IF(AND(FP77=1,FQ77=0,FR77=0),1,0))))</f>
        <v>0</v>
      </c>
      <c r="FU77" s="483">
        <f>IF(SUM($T$76:FU76)=0,0,IF(SUM($T$76:FT76)=3,0,IF(AND(FQ76=1,FR76=0,FT76=0),1,IF(AND(FQ77=1,FR77=0,FT77=0),1,0))))</f>
        <v>0</v>
      </c>
      <c r="FV77" s="483">
        <f>IF(SUM($T$76:FV76)=0,0,IF(SUM($T$76:FU76)=3,0,IF(AND(FR76=1,FT76=0,FU76=0),1,IF(AND(FR77=1,FT77=0,FU77=0),1,0))))</f>
        <v>0</v>
      </c>
      <c r="FW77" s="483">
        <f>IF(SUM($T$76:FW76)=0,0,IF(SUM($T$76:FV76)=3,0,IF(AND(FT76=1,FU76=0,FV76=0),1,IF(AND(FT77=1,FU77=0,FV77=0),1,0))))</f>
        <v>0</v>
      </c>
      <c r="FX77" s="483">
        <f>IF(SUM($T$76:FX76)=0,0,IF(SUM($T$76:FW76)=3,0,IF(AND(FU76=1,FV76=0,FW76=0),1,IF(AND(FU77=1,FV77=0,FW77=0),1,0))))</f>
        <v>0</v>
      </c>
      <c r="FY77" s="483">
        <f>IF(SUM($T$76:FY76)=0,0,IF(SUM($T$76:FX76)=3,0,IF(AND(FV76=1,FW76=0,FX76=0),1,IF(AND(FV77=1,FW77=0,FX77=0),1,0))))</f>
        <v>0</v>
      </c>
      <c r="FZ77" s="483">
        <f>IF(SUM($T$76:FZ76)=0,0,IF(SUM($T$76:FY76)=3,0,IF(AND(FW76=1,FX76=0,FY76=0),1,IF(AND(FW77=1,FX77=0,FY77=0),1,0))))</f>
        <v>0</v>
      </c>
      <c r="GA77" s="483">
        <f>IF(SUM($T$76:GA76)=0,0,IF(SUM($T$76:FZ76)=3,0,IF(AND(FX76=1,FY76=0,FZ76=0),1,IF(AND(FX77=1,FY77=0,FZ77=0),1,0))))</f>
        <v>0</v>
      </c>
      <c r="GB77" s="483">
        <f>IF(SUM($T$76:GB76)=0,0,IF(SUM($T$76:GA76)=3,0,IF(AND(FY76=1,FZ76=0,GA76=0),1,IF(AND(FY77=1,FZ77=0,GA77=0),1,0))))</f>
        <v>0</v>
      </c>
      <c r="GC77" s="483">
        <f>IF(SUM($T$76:GC76)=0,0,IF(SUM($T$76:GB76)=3,0,IF(AND(FZ76=1,GA76=0,GB76=0),1,IF(AND(FZ77=1,GA77=0,GB77=0),1,0))))</f>
        <v>0</v>
      </c>
      <c r="GD77" s="483">
        <f>IF(SUM($T$76:GD76)=0,0,IF(SUM($T$76:GC76)=3,0,IF(AND(GA76=1,GB76=0,GC76=0),1,IF(AND(GA77=1,GB77=0,GC77=0),1,0))))</f>
        <v>0</v>
      </c>
      <c r="GE77" s="483">
        <f>IF(SUM($T$76:GE76)=0,0,IF(SUM($T$76:GD76)=3,0,IF(AND(GB76=1,GC76=0,GD76=0),1,IF(AND(GB77=1,GC77=0,GD77=0),1,0))))</f>
        <v>0</v>
      </c>
      <c r="GF77" s="202"/>
      <c r="GG77" s="483">
        <f>IF(SUM($T$76:GG76)=0,0,IF(SUM($T$76:GF76)=3,0,IF(AND(GC76=1,GD76=0,GE76=0),1,IF(AND(GC77=1,GD77=0,GE77=0),1,0))))</f>
        <v>0</v>
      </c>
      <c r="GH77" s="483">
        <f>IF(SUM($T$76:GH76)=0,0,IF(SUM($T$76:GG76)=3,0,IF(AND(GD76=1,GE76=0,GG76=0),1,IF(AND(GD77=1,GE77=0,GG77=0),1,0))))</f>
        <v>0</v>
      </c>
      <c r="GI77" s="483">
        <f>IF(SUM($T$76:GI76)=0,0,IF(SUM($T$76:GH76)=3,0,IF(AND(GE76=1,GG76=0,GH76=0),1,IF(AND(GE77=1,GG77=0,GH77=0),1,0))))</f>
        <v>0</v>
      </c>
      <c r="GJ77" s="483">
        <f>IF(SUM($T$76:GJ76)=0,0,IF(SUM($T$76:GI76)=3,0,IF(AND(GG76=1,GH76=0,GI76=0),1,IF(AND(GG77=1,GH77=0,GI77=0),1,0))))</f>
        <v>0</v>
      </c>
      <c r="GK77" s="483">
        <f>IF(SUM($T$76:GK76)=0,0,IF(SUM($T$76:GJ76)=3,0,IF(AND(GH76=1,GI76=0,GJ76=0),1,IF(AND(GH77=1,GI77=0,GJ77=0),1,0))))</f>
        <v>0</v>
      </c>
      <c r="GL77" s="483">
        <f>IF(SUM($T$76:GL76)=0,0,IF(SUM($T$76:GK76)=3,0,IF(AND(GI76=1,GJ76=0,GK76=0),1,IF(AND(GI77=1,GJ77=0,GK77=0),1,0))))</f>
        <v>0</v>
      </c>
      <c r="GM77" s="483">
        <f>IF(SUM($T$76:GM76)=0,0,IF(SUM($T$76:GL76)=3,0,IF(AND(GJ76=1,GK76=0,GL76=0),1,IF(AND(GJ77=1,GK77=0,GL77=0),1,0))))</f>
        <v>0</v>
      </c>
      <c r="GN77" s="483">
        <f>IF(SUM($T$76:GN76)=0,0,IF(SUM($T$76:GM76)=3,0,IF(AND(GK76=1,GL76=0,GM76=0),1,IF(AND(GK77=1,GL77=0,GM77=0),1,0))))</f>
        <v>0</v>
      </c>
      <c r="GO77" s="483">
        <f>IF(SUM($T$76:GO76)=0,0,IF(SUM($T$76:GN76)=3,0,IF(AND(GL76=1,GM76=0,GN76=0),1,IF(AND(GL77=1,GM77=0,GN77=0),1,0))))</f>
        <v>0</v>
      </c>
      <c r="GP77" s="483">
        <f>IF(SUM($T$76:GP76)=0,0,IF(SUM($T$76:GO76)=3,0,IF(AND(GM76=1,GN76=0,GO76=0),1,IF(AND(GM77=1,GN77=0,GO77=0),1,0))))</f>
        <v>0</v>
      </c>
      <c r="GQ77" s="483">
        <f>IF(SUM($T$76:GQ76)=0,0,IF(SUM($T$76:GP76)=3,0,IF(AND(GN76=1,GO76=0,GP76=0),1,IF(AND(GN77=1,GO77=0,GP77=0),1,0))))</f>
        <v>0</v>
      </c>
      <c r="GR77" s="483">
        <f>IF(SUM($T$76:GR76)=0,0,IF(SUM($T$76:GQ76)=3,0,IF(AND(GO76=1,GP76=0,GQ76=0),1,IF(AND(GO77=1,GP77=0,GQ77=0),1,0))))</f>
        <v>0</v>
      </c>
      <c r="GS77" s="202"/>
      <c r="GT77" s="483">
        <f>IF(SUM($T$76:GT76)=0,0,IF(SUM($T$76:GS76)=3,0,IF(AND(GP76=1,GQ76=0,GR76=0),1,IF(AND(GP77=1,GQ77=0,GR77=0),1,0))))</f>
        <v>0</v>
      </c>
      <c r="GU77" s="483">
        <f>IF(SUM($T$76:GU76)=0,0,IF(SUM($T$76:GT76)=3,0,IF(AND(GQ76=1,GR76=0,GT76=0),1,IF(AND(GQ77=1,GR77=0,GT77=0),1,0))))</f>
        <v>0</v>
      </c>
      <c r="GV77" s="483">
        <f>IF(SUM($T$76:GV76)=0,0,IF(SUM($T$76:GU76)=3,0,IF(AND(GR76=1,GT76=0,GU76=0),1,IF(AND(GR77=1,GT77=0,GU77=0),1,0))))</f>
        <v>0</v>
      </c>
      <c r="GW77" s="483">
        <f>IF(SUM($T$76:GW76)=0,0,IF(SUM($T$76:GV76)=3,0,IF(AND(GT76=1,GU76=0,GV76=0),1,IF(AND(GT77=1,GU77=0,GV77=0),1,0))))</f>
        <v>0</v>
      </c>
      <c r="GX77" s="483">
        <f>IF(SUM($T$76:GX76)=0,0,IF(SUM($T$76:GW76)=3,0,IF(AND(GU76=1,GV76=0,GW76=0),1,IF(AND(GU77=1,GV77=0,GW77=0),1,0))))</f>
        <v>0</v>
      </c>
      <c r="GY77" s="483">
        <f>IF(SUM($T$76:GY76)=0,0,IF(SUM($T$76:GX76)=3,0,IF(AND(GV76=1,GW76=0,GX76=0),1,IF(AND(GV77=1,GW77=0,GX77=0),1,0))))</f>
        <v>0</v>
      </c>
      <c r="GZ77" s="483">
        <f>IF(SUM($T$76:GZ76)=0,0,IF(SUM($T$76:GY76)=3,0,IF(AND(GW76=1,GX76=0,GY76=0),1,IF(AND(GW77=1,GX77=0,GY77=0),1,0))))</f>
        <v>0</v>
      </c>
      <c r="HA77" s="483">
        <f>IF(SUM($T$76:HA76)=0,0,IF(SUM($T$76:GZ76)=3,0,IF(AND(GX76=1,GY76=0,GZ76=0),1,IF(AND(GX77=1,GY77=0,GZ77=0),1,0))))</f>
        <v>0</v>
      </c>
      <c r="HB77" s="483">
        <f>IF(SUM($T$76:HB76)=0,0,IF(SUM($T$76:HA76)=3,0,IF(AND(GY76=1,GZ76=0,HA76=0),1,IF(AND(GY77=1,GZ77=0,HA77=0),1,0))))</f>
        <v>0</v>
      </c>
      <c r="HC77" s="483">
        <f>IF(SUM($T$76:HC76)=0,0,IF(SUM($T$76:HB76)=3,0,IF(AND(GZ76=1,HA76=0,HB76=0),1,IF(AND(GZ77=1,HA77=0,HB77=0),1,0))))</f>
        <v>0</v>
      </c>
      <c r="HD77" s="483">
        <f>IF(SUM($T$76:HD76)=0,0,IF(SUM($T$76:HC76)=3,0,IF(AND(HA76=1,HB76=0,HC76=0),1,IF(AND(HA77=1,HB77=0,HC77=0),1,0))))</f>
        <v>0</v>
      </c>
      <c r="HE77" s="483">
        <f>IF(SUM($T$76:HE76)=0,0,IF(SUM($T$76:HD76)=3,0,IF(AND(HB76=1,HC76=0,HD76=0),1,IF(AND(HB77=1,HC77=0,HD77=0),1,0))))</f>
        <v>0</v>
      </c>
      <c r="HF77" s="202"/>
      <c r="HG77" s="483">
        <f>IF(SUM($T$76:HG76)=0,0,IF(SUM($T$76:HF76)=3,0,IF(AND(HC76=1,HD76=0,HE76=0),1,IF(AND(HC77=1,HD77=0,HE77=0),1,0))))</f>
        <v>0</v>
      </c>
      <c r="HH77" s="483">
        <f>IF(SUM($T$76:HH76)=0,0,IF(SUM($T$76:HG76)=3,0,IF(AND(HD76=1,HE76=0,HG76=0),1,IF(AND(HD77=1,HE77=0,HG77=0),1,0))))</f>
        <v>0</v>
      </c>
      <c r="HI77" s="483">
        <f>IF(SUM($T$76:HI76)=0,0,IF(SUM($T$76:HH76)=3,0,IF(AND(HE76=1,HG76=0,HH76=0),1,IF(AND(HE77=1,HG77=0,HH77=0),1,0))))</f>
        <v>0</v>
      </c>
      <c r="HJ77" s="483">
        <f>IF(SUM($T$76:HJ76)=0,0,IF(SUM($T$76:HI76)=3,0,IF(AND(HG76=1,HH76=0,HI76=0),1,IF(AND(HG77=1,HH77=0,HI77=0),1,0))))</f>
        <v>0</v>
      </c>
      <c r="HK77" s="483">
        <f>IF(SUM($T$76:HK76)=0,0,IF(SUM($T$76:HJ76)=3,0,IF(AND(HH76=1,HI76=0,HJ76=0),1,IF(AND(HH77=1,HI77=0,HJ77=0),1,0))))</f>
        <v>0</v>
      </c>
      <c r="HL77" s="483">
        <f>IF(SUM($T$76:HL76)=0,0,IF(SUM($T$76:HK76)=3,0,IF(AND(HI76=1,HJ76=0,HK76=0),1,IF(AND(HI77=1,HJ77=0,HK77=0),1,0))))</f>
        <v>0</v>
      </c>
      <c r="HM77" s="483">
        <f>IF(SUM($T$76:HM76)=0,0,IF(SUM($T$76:HL76)=3,0,IF(AND(HJ76=1,HK76=0,HL76=0),1,IF(AND(HJ77=1,HK77=0,HL77=0),1,0))))</f>
        <v>0</v>
      </c>
      <c r="HN77" s="483">
        <f>IF(SUM($T$76:HN76)=0,0,IF(SUM($T$76:HM76)=3,0,IF(AND(HK76=1,HL76=0,HM76=0),1,IF(AND(HK77=1,HL77=0,HM77=0),1,0))))</f>
        <v>0</v>
      </c>
      <c r="HO77" s="483">
        <f>IF(SUM($T$76:HO76)=0,0,IF(SUM($T$76:HN76)=3,0,IF(AND(HL76=1,HM76=0,HN76=0),1,IF(AND(HL77=1,HM77=0,HN77=0),1,0))))</f>
        <v>0</v>
      </c>
      <c r="HP77" s="483">
        <f>IF(SUM($T$76:HP76)=0,0,IF(SUM($T$76:HO76)=3,0,IF(AND(HM76=1,HN76=0,HO76=0),1,IF(AND(HM77=1,HN77=0,HO77=0),1,0))))</f>
        <v>0</v>
      </c>
      <c r="HQ77" s="483">
        <f>IF(SUM($T$76:HQ76)=0,0,IF(SUM($T$76:HP76)=3,0,IF(AND(HN76=1,HO76=0,HP76=0),1,IF(AND(HN77=1,HO77=0,HP77=0),1,0))))</f>
        <v>0</v>
      </c>
      <c r="HR77" s="483">
        <f>IF(SUM($T$76:HR76)=0,0,IF(SUM($T$76:HQ76)=3,0,IF(AND(HO76=1,HP76=0,HQ76=0),1,IF(AND(HO77=1,HP77=0,HQ77=0),1,0))))</f>
        <v>0</v>
      </c>
      <c r="HS77" s="202"/>
      <c r="HT77" s="483">
        <f>IF(SUM($T$76:HT76)=0,0,IF(SUM($T$76:HS76)=3,0,IF(AND(HP76=1,HQ76=0,HR76=0),1,IF(AND(HP77=1,HQ77=0,HR77=0),1,0))))</f>
        <v>0</v>
      </c>
      <c r="HU77" s="483">
        <f>IF(SUM($T$76:HU76)=0,0,IF(SUM($T$76:HT76)=3,0,IF(AND(HQ76=1,HR76=0,HT76=0),1,IF(AND(HQ77=1,HR77=0,HT77=0),1,0))))</f>
        <v>0</v>
      </c>
      <c r="HV77" s="483">
        <f>IF(SUM($T$76:HV76)=0,0,IF(SUM($T$76:HU76)=3,0,IF(AND(HR76=1,HT76=0,HU76=0),1,IF(AND(HR77=1,HT77=0,HU77=0),1,0))))</f>
        <v>0</v>
      </c>
      <c r="HW77" s="483">
        <f>IF(SUM($T$76:HW76)=0,0,IF(SUM($T$76:HV76)=3,0,IF(AND(HT76=1,HU76=0,HV76=0),1,IF(AND(HT77=1,HU77=0,HV77=0),1,0))))</f>
        <v>0</v>
      </c>
      <c r="HX77" s="483">
        <f>IF(SUM($T$76:HX76)=0,0,IF(SUM($T$76:HW76)=3,0,IF(AND(HU76=1,HV76=0,HW76=0),1,IF(AND(HU77=1,HV77=0,HW77=0),1,0))))</f>
        <v>0</v>
      </c>
      <c r="HY77" s="483">
        <f>IF(SUM($T$76:HY76)=0,0,IF(SUM($T$76:HX76)=3,0,IF(AND(HV76=1,HW76=0,HX76=0),1,IF(AND(HV77=1,HW77=0,HX77=0),1,0))))</f>
        <v>0</v>
      </c>
      <c r="HZ77" s="483">
        <f>IF(SUM($T$76:HZ76)=0,0,IF(SUM($T$76:HY76)=3,0,IF(AND(HW76=1,HX76=0,HY76=0),1,IF(AND(HW77=1,HX77=0,HY77=0),1,0))))</f>
        <v>0</v>
      </c>
      <c r="IA77" s="483">
        <f>IF(SUM($T$76:IA76)=0,0,IF(SUM($T$76:HZ76)=3,0,IF(AND(HX76=1,HY76=0,HZ76=0),1,IF(AND(HX77=1,HY77=0,HZ77=0),1,0))))</f>
        <v>0</v>
      </c>
      <c r="IB77" s="483">
        <f>IF(SUM($T$76:IB76)=0,0,IF(SUM($T$76:IA76)=3,0,IF(AND(HY76=1,HZ76=0,IA76=0),1,IF(AND(HY77=1,HZ77=0,IA77=0),1,0))))</f>
        <v>0</v>
      </c>
      <c r="IC77" s="483">
        <f>IF(SUM($T$76:IC76)=0,0,IF(SUM($T$76:IB76)=3,0,IF(AND(HZ76=1,IA76=0,IB76=0),1,IF(AND(HZ77=1,IA77=0,IB77=0),1,0))))</f>
        <v>0</v>
      </c>
      <c r="ID77" s="483">
        <f>IF(SUM($T$76:ID76)=0,0,IF(SUM($T$76:IC76)=3,0,IF(AND(IA76=1,IB76=0,IC76=0),1,IF(AND(IA77=1,IB77=0,IC77=0),1,0))))</f>
        <v>0</v>
      </c>
      <c r="IE77" s="483">
        <f>IF(SUM($T$76:IE76)=0,0,IF(SUM($T$76:ID76)=3,0,IF(AND(IB76=1,IC76=0,ID76=0),1,IF(AND(IB77=1,IC77=0,ID77=0),1,0))))</f>
        <v>0</v>
      </c>
      <c r="IF77" s="483"/>
      <c r="IG77" s="483">
        <f>IF(SUM($T$76:IG76)=0,0,IF(SUM($T$76:IF76)=3,0,IF(AND(IC76=1,ID76=0,IE76=0),1,IF(AND(IC77=1,ID77=0,IE77=0),1,0))))</f>
        <v>0</v>
      </c>
      <c r="IH77" s="483">
        <f>IF(SUM($T$76:IH76)=0,0,IF(SUM($T$76:IG76)=3,0,IF(AND(ID76=1,IE76=0,IG76=0),1,IF(AND(ID77=1,IE77=0,IG77=0),1,0))))</f>
        <v>0</v>
      </c>
      <c r="II77" s="483">
        <f>IF(SUM($T$76:II76)=0,0,IF(SUM($T$76:IH76)=3,0,IF(AND(IE76=1,IG76=0,IH76=0),1,IF(AND(IE77=1,IG77=0,IH77=0),1,0))))</f>
        <v>0</v>
      </c>
      <c r="IJ77" s="483">
        <f>IF(SUM($T$76:IJ76)=0,0,IF(SUM($T$76:II76)=3,0,IF(AND(IG76=1,IH76=0,II76=0),1,IF(AND(IG77=1,IH77=0,II77=0),1,0))))</f>
        <v>0</v>
      </c>
      <c r="IK77" s="483">
        <f>IF(SUM($T$76:IK76)=0,0,IF(SUM($T$76:IJ76)=3,0,IF(AND(IH76=1,II76=0,IJ76=0),1,IF(AND(IH77=1,II77=0,IJ77=0),1,0))))</f>
        <v>0</v>
      </c>
      <c r="IL77" s="483">
        <f>IF(SUM($T$76:IL76)=0,0,IF(SUM($T$76:IK76)=3,0,IF(AND(II76=1,IJ76=0,IK76=0),1,IF(AND(II77=1,IJ77=0,IK77=0),1,0))))</f>
        <v>0</v>
      </c>
      <c r="IM77" s="483">
        <f>IF(SUM($T$76:IM76)=0,0,IF(SUM($T$76:IL76)=3,0,IF(AND(IJ76=1,IK76=0,IL76=0),1,IF(AND(IJ77=1,IK77=0,IL77=0),1,0))))</f>
        <v>0</v>
      </c>
      <c r="IN77" s="483">
        <f>IF(SUM($T$76:IN76)=0,0,IF(SUM($T$76:IM76)=3,0,IF(AND(IK76=1,IL76=0,IM76=0),1,IF(AND(IK77=1,IL77=0,IM77=0),1,0))))</f>
        <v>0</v>
      </c>
      <c r="IO77" s="483">
        <f>IF(SUM($T$76:IO76)=0,0,IF(SUM($T$76:IN76)=3,0,IF(AND(IL76=1,IM76=0,IN76=0),1,IF(AND(IL77=1,IM77=0,IN77=0),1,0))))</f>
        <v>0</v>
      </c>
      <c r="IP77" s="483">
        <f>IF(SUM($T$76:IP76)=0,0,IF(SUM($T$76:IO76)=3,0,IF(AND(IM76=1,IN76=0,IO76=0),1,IF(AND(IM77=1,IN77=0,IO77=0),1,0))))</f>
        <v>0</v>
      </c>
      <c r="IQ77" s="483">
        <f>IF(SUM($T$76:IQ76)=0,0,IF(SUM($T$76:IP76)=3,0,IF(AND(IN76=1,IO76=0,IP76=0),1,IF(AND(IN77=1,IO77=0,IP77=0),1,0))))</f>
        <v>0</v>
      </c>
      <c r="IR77" s="483">
        <f>IF(SUM($T$76:IR76)=0,0,IF(SUM($T$76:IQ76)=3,0,IF(AND(IO76=1,IP76=0,IQ76=0),1,IF(AND(IO77=1,IP77=0,IQ77=0),1,0))))</f>
        <v>0</v>
      </c>
      <c r="IS77" s="202"/>
      <c r="IT77" s="483">
        <f>IF(SUM($T$76:IT76)=0,0,IF(SUM($T$76:IS76)=3,0,IF(AND(IP76=1,IQ76=0,IR76=0),1,IF(AND(IP77=1,IQ77=0,IR77=0),1,0))))</f>
        <v>0</v>
      </c>
      <c r="IU77" s="483">
        <f>IF(SUM($T$76:IU76)=0,0,IF(SUM($T$76:IT76)=3,0,IF(AND(IQ76=1,IR76=0,IT76=0),1,IF(AND(IQ77=1,IR77=0,IT77=0),1,0))))</f>
        <v>0</v>
      </c>
      <c r="IV77" s="483">
        <f>IF(SUM($T$76:IV76)=0,0,IF(SUM($T$76:IU76)=3,0,IF(AND(IR76=1,IT76=0,IU76=0),1,IF(AND(IR77=1,IT77=0,IU77=0),1,0))))</f>
        <v>0</v>
      </c>
      <c r="IW77" s="483">
        <f>IF(SUM($T$76:IW76)=0,0,IF(SUM($T$76:IV76)=3,0,IF(AND(IT76=1,IU76=0,IV76=0),1,IF(AND(IT77=1,IU77=0,IV77=0),1,0))))</f>
        <v>0</v>
      </c>
      <c r="IX77" s="483">
        <f>IF(SUM($T$76:IX76)=0,0,IF(SUM($T$76:IW76)=3,0,IF(AND(IU76=1,IV76=0,IW76=0),1,IF(AND(IU77=1,IV77=0,IW77=0),1,0))))</f>
        <v>0</v>
      </c>
      <c r="IY77" s="483">
        <f>IF(SUM($T$76:IY76)=0,0,IF(SUM($T$76:IX76)=3,0,IF(AND(IV76=1,IW76=0,IX76=0),1,IF(AND(IV77=1,IW77=0,IX77=0),1,0))))</f>
        <v>0</v>
      </c>
      <c r="IZ77" s="483">
        <f>IF(SUM($T$76:IZ76)=0,0,IF(SUM($T$76:IY76)=3,0,IF(AND(IW76=1,IX76=0,IY76=0),1,IF(AND(IW77=1,IX77=0,IY77=0),1,0))))</f>
        <v>0</v>
      </c>
      <c r="JA77" s="483">
        <f>IF(SUM($T$76:JA76)=0,0,IF(SUM($T$76:IZ76)=3,0,IF(AND(IX76=1,IY76=0,IZ76=0),1,IF(AND(IX77=1,IY77=0,IZ77=0),1,0))))</f>
        <v>0</v>
      </c>
      <c r="JB77" s="483">
        <f>IF(SUM($T$76:JB76)=0,0,IF(SUM($T$76:JA76)=3,0,IF(AND(IY76=1,IZ76=0,JA76=0),1,IF(AND(IY77=1,IZ77=0,JA77=0),1,0))))</f>
        <v>0</v>
      </c>
      <c r="JC77" s="483">
        <f>IF(SUM($T$76:JC76)=0,0,IF(SUM($T$76:JB76)=3,0,IF(AND(IZ76=1,JA76=0,JB76=0),1,IF(AND(IZ77=1,JA77=0,JB77=0),1,0))))</f>
        <v>0</v>
      </c>
      <c r="JD77" s="483">
        <f>IF(SUM($T$76:JD76)=0,0,IF(SUM($T$76:JC76)=3,0,IF(AND(JA76=1,JB76=0,JC76=0),1,IF(AND(JA77=1,JB77=0,JC77=0),1,0))))</f>
        <v>0</v>
      </c>
      <c r="JE77" s="483">
        <f>IF(SUM($T$76:JE76)=0,0,IF(SUM($T$76:JD76)=3,0,IF(AND(JB76=1,JC76=0,JD76=0),1,IF(AND(JB77=1,JC77=0,JD77=0),1,0))))</f>
        <v>0</v>
      </c>
      <c r="JF77" s="202"/>
      <c r="JG77" s="483">
        <f>IF(SUM($T$76:JG76)=0,0,IF(SUM($T$76:JF76)=3,0,IF(AND(JC76=1,JD76=0,JE76=0),1,IF(AND(JC77=1,JD77=0,JE77=0),1,0))))</f>
        <v>0</v>
      </c>
      <c r="JH77" s="483">
        <f>IF(SUM($T$76:JH76)=0,0,IF(SUM($T$76:JG76)=3,0,IF(AND(JD76=1,JE76=0,JG76=0),1,IF(AND(JD77=1,JE77=0,JG77=0),1,0))))</f>
        <v>0</v>
      </c>
      <c r="JI77" s="483">
        <f>IF(SUM($T$76:JI76)=0,0,IF(SUM($T$76:JH76)=3,0,IF(AND(JE76=1,JG76=0,JH76=0),1,IF(AND(JE77=1,JG77=0,JH77=0),1,0))))</f>
        <v>0</v>
      </c>
      <c r="JJ77" s="483">
        <f>IF(SUM($T$76:JJ76)=0,0,IF(SUM($T$76:JI76)=3,0,IF(AND(JG76=1,JH76=0,JI76=0),1,IF(AND(JG77=1,JH77=0,JI77=0),1,0))))</f>
        <v>0</v>
      </c>
      <c r="JK77" s="483">
        <f>IF(SUM($T$76:JK76)=0,0,IF(SUM($T$76:JJ76)=3,0,IF(AND(JH76=1,JI76=0,JJ76=0),1,IF(AND(JH77=1,JI77=0,JJ77=0),1,0))))</f>
        <v>0</v>
      </c>
      <c r="JL77" s="483">
        <f>IF(SUM($T$76:JL76)=0,0,IF(SUM($T$76:JK76)=3,0,IF(AND(JI76=1,JJ76=0,JK76=0),1,IF(AND(JI77=1,JJ77=0,JK77=0),1,0))))</f>
        <v>0</v>
      </c>
      <c r="JM77" s="483">
        <f>IF(SUM($T$76:JM76)=0,0,IF(SUM($T$76:JL76)=3,0,IF(AND(JJ76=1,JK76=0,JL76=0),1,IF(AND(JJ77=1,JK77=0,JL77=0),1,0))))</f>
        <v>0</v>
      </c>
      <c r="JN77" s="483">
        <f>IF(SUM($T$76:JN76)=0,0,IF(SUM($T$76:JM76)=3,0,IF(AND(JK76=1,JL76=0,JM76=0),1,IF(AND(JK77=1,JL77=0,JM77=0),1,0))))</f>
        <v>0</v>
      </c>
      <c r="JO77" s="483">
        <f>IF(SUM($T$76:JO76)=0,0,IF(SUM($T$76:JN76)=3,0,IF(AND(JL76=1,JM76=0,JN76=0),1,IF(AND(JL77=1,JM77=0,JN77=0),1,0))))</f>
        <v>0</v>
      </c>
      <c r="JP77" s="483">
        <f>IF(SUM($T$76:JP76)=0,0,IF(SUM($T$76:JO76)=3,0,IF(AND(JM76=1,JN76=0,JO76=0),1,IF(AND(JM77=1,JN77=0,JO77=0),1,0))))</f>
        <v>0</v>
      </c>
      <c r="JQ77" s="483">
        <f>IF(SUM($T$76:JQ76)=0,0,IF(SUM($T$76:JP76)=3,0,IF(AND(JN76=1,JO76=0,JP76=0),1,IF(AND(JN77=1,JO77=0,JP77=0),1,0))))</f>
        <v>0</v>
      </c>
      <c r="JR77" s="483">
        <f>IF(SUM($T$76:JR76)=0,0,IF(SUM($T$76:JQ76)=3,0,IF(AND(JO76=1,JP76=0,JQ76=0),1,IF(AND(JO77=1,JP77=0,JQ77=0),1,0))))</f>
        <v>0</v>
      </c>
      <c r="JS77" s="202"/>
      <c r="JT77" s="483">
        <f>IF(SUM($T$76:JT76)=0,0,IF(SUM($T$76:JS76)=3,0,IF(AND(JP76=1,JQ76=0,JR76=0),1,IF(AND(JP77=1,JQ77=0,JR77=0),1,0))))</f>
        <v>0</v>
      </c>
      <c r="JU77" s="483">
        <f>IF(SUM($T$76:JU76)=0,0,IF(SUM($T$76:JT76)=3,0,IF(AND(JQ76=1,JR76=0,JT76=0),1,IF(AND(JQ77=1,JR77=0,JT77=0),1,0))))</f>
        <v>0</v>
      </c>
      <c r="JV77" s="483">
        <f>IF(SUM($T$76:JV76)=0,0,IF(SUM($T$76:JU76)=3,0,IF(AND(JR76=1,JT76=0,JU76=0),1,IF(AND(JR77=1,JT77=0,JU77=0),1,0))))</f>
        <v>0</v>
      </c>
      <c r="JW77" s="483">
        <f>IF(SUM($T$76:JW76)=0,0,IF(SUM($T$76:JV76)=3,0,IF(AND(JT76=1,JU76=0,JV76=0),1,IF(AND(JT77=1,JU77=0,JV77=0),1,0))))</f>
        <v>0</v>
      </c>
      <c r="JX77" s="483">
        <f>IF(SUM($T$76:JX76)=0,0,IF(SUM($T$76:JW76)=3,0,IF(AND(JU76=1,JV76=0,JW76=0),1,IF(AND(JU77=1,JV77=0,JW77=0),1,0))))</f>
        <v>0</v>
      </c>
      <c r="JY77" s="483">
        <f>IF(SUM($T$76:JY76)=0,0,IF(SUM($T$76:JX76)=3,0,IF(AND(JV76=1,JW76=0,JX76=0),1,IF(AND(JV77=1,JW77=0,JX77=0),1,0))))</f>
        <v>0</v>
      </c>
      <c r="JZ77" s="483">
        <f>IF(SUM($T$76:JZ76)=0,0,IF(SUM($T$76:JY76)=3,0,IF(AND(JW76=1,JX76=0,JY76=0),1,IF(AND(JW77=1,JX77=0,JY77=0),1,0))))</f>
        <v>0</v>
      </c>
      <c r="KA77" s="483">
        <f>IF(SUM($T$76:KA76)=0,0,IF(SUM($T$76:JZ76)=3,0,IF(AND(JX76=1,JY76=0,JZ76=0),1,IF(AND(JX77=1,JY77=0,JZ77=0),1,0))))</f>
        <v>0</v>
      </c>
      <c r="KB77" s="483">
        <f>IF(SUM($T$76:KB76)=0,0,IF(SUM($T$76:KA76)=3,0,IF(AND(JY76=1,JZ76=0,KA76=0),1,IF(AND(JY77=1,JZ77=0,KA77=0),1,0))))</f>
        <v>0</v>
      </c>
      <c r="KC77" s="483">
        <f>IF(SUM($T$76:KC76)=0,0,IF(SUM($T$76:KB76)=3,0,IF(AND(JZ76=1,KA76=0,KB76=0),1,IF(AND(JZ77=1,KA77=0,KB77=0),1,0))))</f>
        <v>0</v>
      </c>
      <c r="KD77" s="483">
        <f>IF(SUM($T$76:KD76)=0,0,IF(SUM($T$76:KC76)=3,0,IF(AND(KA76=1,KB76=0,KC76=0),1,IF(AND(KA77=1,KB77=0,KC77=0),1,0))))</f>
        <v>0</v>
      </c>
      <c r="KE77" s="483">
        <f>IF(SUM($T$76:KE76)=0,0,IF(SUM($T$76:KD76)=3,0,IF(AND(KB76=1,KC76=0,KD76=0),1,IF(AND(KB77=1,KC77=0,KD77=0),1,0))))</f>
        <v>0</v>
      </c>
      <c r="KF77" s="202"/>
      <c r="KG77" s="483">
        <f>IF(SUM($T$76:KG76)=0,0,IF(SUM($T$76:KF76)=3,0,IF(AND(KC76=1,KD76=0,KE76=0),1,IF(AND(KC77=1,KD77=0,KE77=0),1,0))))</f>
        <v>0</v>
      </c>
      <c r="KH77" s="483">
        <f>IF(SUM($T$76:KH76)=0,0,IF(SUM($T$76:KG76)=3,0,IF(AND(KD76=1,KE76=0,KG76=0),1,IF(AND(KD77=1,KE77=0,KG77=0),1,0))))</f>
        <v>0</v>
      </c>
      <c r="KI77" s="483">
        <f>IF(SUM($T$76:KI76)=0,0,IF(SUM($T$76:KH76)=3,0,IF(AND(KE76=1,KG76=0,KH76=0),1,IF(AND(KE77=1,KG77=0,KH77=0),1,0))))</f>
        <v>0</v>
      </c>
      <c r="KJ77" s="483">
        <f>IF(SUM($T$76:KJ76)=0,0,IF(SUM($T$76:KI76)=3,0,IF(AND(KG76=1,KH76=0,KI76=0),1,IF(AND(KG77=1,KH77=0,KI77=0),1,0))))</f>
        <v>0</v>
      </c>
      <c r="KK77" s="483">
        <f>IF(SUM($T$76:KK76)=0,0,IF(SUM($T$76:KJ76)=3,0,IF(AND(KH76=1,KI76=0,KJ76=0),1,IF(AND(KH77=1,KI77=0,KJ77=0),1,0))))</f>
        <v>0</v>
      </c>
      <c r="KL77" s="483">
        <f>IF(SUM($T$76:KL76)=0,0,IF(SUM($T$76:KK76)=3,0,IF(AND(KI76=1,KJ76=0,KK76=0),1,IF(AND(KI77=1,KJ77=0,KK77=0),1,0))))</f>
        <v>0</v>
      </c>
      <c r="KM77" s="483">
        <f>IF(SUM($T$76:KM76)=0,0,IF(SUM($T$76:KL76)=3,0,IF(AND(KJ76=1,KK76=0,KL76=0),1,IF(AND(KJ77=1,KK77=0,KL77=0),1,0))))</f>
        <v>0</v>
      </c>
      <c r="KN77" s="483">
        <f>IF(SUM($T$76:KN76)=0,0,IF(SUM($T$76:KM76)=3,0,IF(AND(KK76=1,KL76=0,KM76=0),1,IF(AND(KK77=1,KL77=0,KM77=0),1,0))))</f>
        <v>0</v>
      </c>
      <c r="KO77" s="483">
        <f>IF(SUM($T$76:KO76)=0,0,IF(SUM($T$76:KN76)=3,0,IF(AND(KL76=1,KM76=0,KN76=0),1,IF(AND(KL77=1,KM77=0,KN77=0),1,0))))</f>
        <v>0</v>
      </c>
      <c r="KP77" s="483">
        <f>IF(SUM($T$76:KP76)=0,0,IF(SUM($T$76:KO76)=3,0,IF(AND(KM76=1,KN76=0,KO76=0),1,IF(AND(KM77=1,KN77=0,KO77=0),1,0))))</f>
        <v>0</v>
      </c>
      <c r="KQ77" s="483">
        <f>IF(SUM($T$76:KQ76)=0,0,IF(SUM($T$76:KP76)=3,0,IF(AND(KN76=1,KO76=0,KP76=0),1,IF(AND(KN77=1,KO77=0,KP77=0),1,0))))</f>
        <v>0</v>
      </c>
      <c r="KR77" s="483">
        <f>IF(SUM($T$76:KR76)=0,0,IF(SUM($T$76:KQ76)=3,0,IF(AND(KO76=1,KP76=0,KQ76=0),1,IF(AND(KO77=1,KP77=0,KQ77=0),1,0))))</f>
        <v>0</v>
      </c>
      <c r="KS77" s="202"/>
      <c r="KT77" s="483">
        <f>IF(SUM($T$76:KT76)=0,0,IF(SUM($T$76:KS76)=3,0,IF(AND(KP76=1,KQ76=0,KR76=0),1,IF(AND(KP77=1,KQ77=0,KR77=0),1,0))))</f>
        <v>0</v>
      </c>
      <c r="KU77" s="483">
        <f>IF(SUM($T$76:KU76)=0,0,IF(SUM($T$76:KT76)=3,0,IF(AND(KQ76=1,KR76=0,KT76=0),1,IF(AND(KQ77=1,KR77=0,KT77=0),1,0))))</f>
        <v>0</v>
      </c>
      <c r="KV77" s="483">
        <f>IF(SUM($T$76:KV76)=0,0,IF(SUM($T$76:KU76)=3,0,IF(AND(KR76=1,KT76=0,KU76=0),1,IF(AND(KR77=1,KT77=0,KU77=0),1,0))))</f>
        <v>0</v>
      </c>
      <c r="KW77" s="483">
        <f>IF(SUM($T$76:KW76)=0,0,IF(SUM($T$76:KV76)=3,0,IF(AND(KT76=1,KU76=0,KV76=0),1,IF(AND(KT77=1,KU77=0,KV77=0),1,0))))</f>
        <v>0</v>
      </c>
      <c r="KX77" s="483">
        <f>IF(SUM($T$76:KX76)=0,0,IF(SUM($T$76:KW76)=3,0,IF(AND(KU76=1,KV76=0,KW76=0),1,IF(AND(KU77=1,KV77=0,KW77=0),1,0))))</f>
        <v>0</v>
      </c>
      <c r="KY77" s="483">
        <f>IF(SUM($T$76:KY76)=0,0,IF(SUM($T$76:KX76)=3,0,IF(AND(KV76=1,KW76=0,KX76=0),1,IF(AND(KV77=1,KW77=0,KX77=0),1,0))))</f>
        <v>0</v>
      </c>
      <c r="KZ77" s="483">
        <f>IF(SUM($T$76:KZ76)=0,0,IF(SUM($T$76:KY76)=3,0,IF(AND(KW76=1,KX76=0,KY76=0),1,IF(AND(KW77=1,KX77=0,KY77=0),1,0))))</f>
        <v>0</v>
      </c>
      <c r="LA77" s="483">
        <f>IF(SUM($T$76:LA76)=0,0,IF(SUM($T$76:KZ76)=3,0,IF(AND(KX76=1,KY76=0,KZ76=0),1,IF(AND(KX77=1,KY77=0,KZ77=0),1,0))))</f>
        <v>0</v>
      </c>
      <c r="LB77" s="483">
        <f>IF(SUM($T$76:LB76)=0,0,IF(SUM($T$76:LA76)=3,0,IF(AND(KY76=1,KZ76=0,LA76=0),1,IF(AND(KY77=1,KZ77=0,LA77=0),1,0))))</f>
        <v>0</v>
      </c>
      <c r="LC77" s="483">
        <f>IF(SUM($T$76:LC76)=0,0,IF(SUM($T$76:LB76)=3,0,IF(AND(KZ76=1,LA76=0,LB76=0),1,IF(AND(KZ77=1,LA77=0,LB77=0),1,0))))</f>
        <v>0</v>
      </c>
      <c r="LD77" s="483">
        <f>IF(SUM($T$76:LD76)=0,0,IF(SUM($T$76:LC76)=3,0,IF(AND(LA76=1,LB76=0,LC76=0),1,IF(AND(LA77=1,LB77=0,LC77=0),1,0))))</f>
        <v>0</v>
      </c>
      <c r="LE77" s="483">
        <f>IF(SUM($T$76:LE76)=0,0,IF(SUM($T$76:LD76)=3,0,IF(AND(LB76=1,LC76=0,LD76=0),1,IF(AND(LB77=1,LC77=0,LD77=0),1,0))))</f>
        <v>0</v>
      </c>
      <c r="LF77" s="202"/>
      <c r="LG77" s="483">
        <f>IF(SUM($T$76:LG76)=0,0,IF(SUM($T$76:LF76)=3,0,IF(AND(LC76=1,LD76=0,LE76=0),1,IF(AND(LC77=1,LD77=0,LE77=0),1,0))))</f>
        <v>0</v>
      </c>
      <c r="LH77" s="483">
        <f>IF(SUM($T$76:LH76)=0,0,IF(SUM($T$76:LG76)=3,0,IF(AND(LD76=1,LE76=0,LG76=0),1,IF(AND(LD77=1,LE77=0,LG77=0),1,0))))</f>
        <v>0</v>
      </c>
      <c r="LI77" s="483">
        <f>IF(SUM($T$76:LI76)=0,0,IF(SUM($T$76:LH76)=3,0,IF(AND(LE76=1,LG76=0,LH76=0),1,IF(AND(LE77=1,LG77=0,LH77=0),1,0))))</f>
        <v>0</v>
      </c>
      <c r="LJ77" s="483">
        <f>IF(SUM($T$76:LJ76)=0,0,IF(SUM($T$76:LI76)=3,0,IF(AND(LG76=1,LH76=0,LI76=0),1,IF(AND(LG77=1,LH77=0,LI77=0),1,0))))</f>
        <v>0</v>
      </c>
      <c r="LK77" s="483">
        <f>IF(SUM($T$76:LK76)=0,0,IF(SUM($T$76:LJ76)=3,0,IF(AND(LH76=1,LI76=0,LJ76=0),1,IF(AND(LH77=1,LI77=0,LJ77=0),1,0))))</f>
        <v>0</v>
      </c>
      <c r="LL77" s="483">
        <f>IF(SUM($T$76:LL76)=0,0,IF(SUM($T$76:LK76)=3,0,IF(AND(LI76=1,LJ76=0,LK76=0),1,IF(AND(LI77=1,LJ77=0,LK77=0),1,0))))</f>
        <v>0</v>
      </c>
      <c r="LM77" s="483">
        <f>IF(SUM($T$76:LM76)=0,0,IF(SUM($T$76:LL76)=3,0,IF(AND(LJ76=1,LK76=0,LL76=0),1,IF(AND(LJ77=1,LK77=0,LL77=0),1,0))))</f>
        <v>0</v>
      </c>
      <c r="LN77" s="483">
        <f>IF(SUM($T$76:LN76)=0,0,IF(SUM($T$76:LM76)=3,0,IF(AND(LK76=1,LL76=0,LM76=0),1,IF(AND(LK77=1,LL77=0,LM77=0),1,0))))</f>
        <v>0</v>
      </c>
      <c r="LO77" s="483">
        <f>IF(SUM($T$76:LO76)=0,0,IF(SUM($T$76:LN76)=3,0,IF(AND(LL76=1,LM76=0,LN76=0),1,IF(AND(LL77=1,LM77=0,LN77=0),1,0))))</f>
        <v>0</v>
      </c>
      <c r="LP77" s="483">
        <f>IF(SUM($T$76:LP76)=0,0,IF(SUM($T$76:LO76)=3,0,IF(AND(LM76=1,LN76=0,LO76=0),1,IF(AND(LM77=1,LN77=0,LO77=0),1,0))))</f>
        <v>0</v>
      </c>
      <c r="LQ77" s="483">
        <f>IF(SUM($T$76:LQ76)=0,0,IF(SUM($T$76:LP76)=3,0,IF(AND(LN76=1,LO76=0,LP76=0),1,IF(AND(LN77=1,LO77=0,LP77=0),1,0))))</f>
        <v>0</v>
      </c>
      <c r="LR77" s="483">
        <f>IF(SUM($T$76:LR76)=0,0,IF(SUM($T$76:LQ76)=3,0,IF(AND(LO76=1,LP76=0,LQ76=0),1,IF(AND(LO77=1,LP77=0,LQ77=0),1,0))))</f>
        <v>0</v>
      </c>
      <c r="LS77" s="202"/>
      <c r="LT77" s="483">
        <f>IF(SUM($T$76:LT76)=0,0,IF(SUM($T$76:LS76)=3,0,IF(AND(LP76=1,LQ76=0,LR76=0),1,IF(AND(LP77=1,LQ77=0,LR77=0),1,0))))</f>
        <v>0</v>
      </c>
      <c r="LU77" s="483">
        <f>IF(SUM($T$76:LU76)=0,0,IF(SUM($T$76:LT76)=3,0,IF(AND(LQ76=1,LR76=0,LT76=0),1,IF(AND(LQ77=1,LR77=0,LT77=0),1,0))))</f>
        <v>0</v>
      </c>
      <c r="LV77" s="483">
        <f>IF(SUM($T$76:LV76)=0,0,IF(SUM($T$76:LU76)=3,0,IF(AND(LR76=1,LT76=0,LU76=0),1,IF(AND(LR77=1,LT77=0,LU77=0),1,0))))</f>
        <v>0</v>
      </c>
      <c r="LW77" s="483">
        <f>IF(SUM($T$76:LW76)=0,0,IF(SUM($T$76:LV76)=3,0,IF(AND(LT76=1,LU76=0,LV76=0),1,IF(AND(LT77=1,LU77=0,LV77=0),1,0))))</f>
        <v>0</v>
      </c>
      <c r="LX77" s="483">
        <f>IF(SUM($T$76:LX76)=0,0,IF(SUM($T$76:LW76)=3,0,IF(AND(LU76=1,LV76=0,LW76=0),1,IF(AND(LU77=1,LV77=0,LW77=0),1,0))))</f>
        <v>0</v>
      </c>
      <c r="LY77" s="483">
        <f>IF(SUM($T$76:LY76)=0,0,IF(SUM($T$76:LX76)=3,0,IF(AND(LV76=1,LW76=0,LX76=0),1,IF(AND(LV77=1,LW77=0,LX77=0),1,0))))</f>
        <v>0</v>
      </c>
      <c r="LZ77" s="483">
        <f>IF(SUM($T$76:LZ76)=0,0,IF(SUM($T$76:LY76)=3,0,IF(AND(LW76=1,LX76=0,LY76=0),1,IF(AND(LW77=1,LX77=0,LY77=0),1,0))))</f>
        <v>0</v>
      </c>
      <c r="MA77" s="483">
        <f>IF(SUM($T$76:MA76)=0,0,IF(SUM($T$76:LZ76)=3,0,IF(AND(LX76=1,LY76=0,LZ76=0),1,IF(AND(LX77=1,LY77=0,LZ77=0),1,0))))</f>
        <v>0</v>
      </c>
      <c r="MB77" s="483">
        <f>IF(SUM($T$76:MB76)=0,0,IF(SUM($T$76:MA76)=3,0,IF(AND(LY76=1,LZ76=0,MA76=0),1,IF(AND(LY77=1,LZ77=0,MA77=0),1,0))))</f>
        <v>0</v>
      </c>
      <c r="MC77" s="483">
        <f>IF(SUM($T$76:MC76)=0,0,IF(SUM($T$76:MB76)=3,0,IF(AND(LZ76=1,MA76=0,MB76=0),1,IF(AND(LZ77=1,MA77=0,MB77=0),1,0))))</f>
        <v>0</v>
      </c>
      <c r="MD77" s="483">
        <f>IF(SUM($T$76:MD76)=0,0,IF(SUM($T$76:MC76)=3,0,IF(AND(MA76=1,MB76=0,MC76=0),1,IF(AND(MA77=1,MB77=0,MC77=0),1,0))))</f>
        <v>0</v>
      </c>
      <c r="ME77" s="483">
        <f>IF(SUM($T$76:ME76)=0,0,IF(SUM($T$76:MD76)=3,0,IF(AND(MB76=1,MC76=0,MD76=0),1,IF(AND(MB77=1,MC77=0,MD77=0),1,0))))</f>
        <v>0</v>
      </c>
      <c r="MF77" s="202"/>
      <c r="MG77" s="483">
        <f>IF(SUM($T$76:MG76)=0,0,IF(SUM($T$76:MF76)=3,0,IF(AND(MC76=1,MD76=0,ME76=0),1,IF(AND(MC77=1,MD77=0,ME77=0),1,0))))</f>
        <v>0</v>
      </c>
      <c r="MH77" s="483">
        <f>IF(SUM($T$76:MH76)=0,0,IF(SUM($T$76:MG76)=3,0,IF(AND(MD76=1,ME76=0,MG76=0),1,IF(AND(MD77=1,ME77=0,MG77=0),1,0))))</f>
        <v>0</v>
      </c>
      <c r="MI77" s="483">
        <f>IF(SUM($T$76:MI76)=0,0,IF(SUM($T$76:MH76)=3,0,IF(AND(ME76=1,MG76=0,MH76=0),1,IF(AND(ME77=1,MG77=0,MH77=0),1,0))))</f>
        <v>0</v>
      </c>
      <c r="MJ77" s="483">
        <f>IF(SUM($T$76:MJ76)=0,0,IF(SUM($T$76:MI76)=3,0,IF(AND(MG76=1,MH76=0,MI76=0),1,IF(AND(MG77=1,MH77=0,MI77=0),1,0))))</f>
        <v>0</v>
      </c>
      <c r="MK77" s="483">
        <f>IF(SUM($T$76:MK76)=0,0,IF(SUM($T$76:MJ76)=3,0,IF(AND(MH76=1,MI76=0,MJ76=0),1,IF(AND(MH77=1,MI77=0,MJ77=0),1,0))))</f>
        <v>0</v>
      </c>
      <c r="ML77" s="483">
        <f>IF(SUM($T$76:ML76)=0,0,IF(SUM($T$76:MK76)=3,0,IF(AND(MI76=1,MJ76=0,MK76=0),1,IF(AND(MI77=1,MJ77=0,MK77=0),1,0))))</f>
        <v>0</v>
      </c>
      <c r="MM77" s="483">
        <f>IF(SUM($T$76:MM76)=0,0,IF(SUM($T$76:ML76)=3,0,IF(AND(MJ76=1,MK76=0,ML76=0),1,IF(AND(MJ77=1,MK77=0,ML77=0),1,0))))</f>
        <v>0</v>
      </c>
      <c r="MN77" s="483">
        <f>IF(SUM($T$76:MN76)=0,0,IF(SUM($T$76:MM76)=3,0,IF(AND(MK76=1,ML76=0,MM76=0),1,IF(AND(MK77=1,ML77=0,MM77=0),1,0))))</f>
        <v>0</v>
      </c>
      <c r="MO77" s="483">
        <f>IF(SUM($T$76:MO76)=0,0,IF(SUM($T$76:MN76)=3,0,IF(AND(ML76=1,MM76=0,MN76=0),1,IF(AND(ML77=1,MM77=0,MN77=0),1,0))))</f>
        <v>0</v>
      </c>
      <c r="MP77" s="483">
        <f>IF(SUM($T$76:MP76)=0,0,IF(SUM($T$76:MO76)=3,0,IF(AND(MM76=1,MN76=0,MO76=0),1,IF(AND(MM77=1,MN77=0,MO77=0),1,0))))</f>
        <v>0</v>
      </c>
      <c r="MQ77" s="483">
        <f>IF(SUM($T$76:MQ76)=0,0,IF(SUM($T$76:MP76)=3,0,IF(AND(MN76=1,MO76=0,MP76=0),1,IF(AND(MN77=1,MO77=0,MP77=0),1,0))))</f>
        <v>0</v>
      </c>
      <c r="MR77" s="483">
        <f>IF(SUM($T$76:MR76)=0,0,IF(SUM($T$76:MQ76)=3,0,IF(AND(MO76=1,MP76=0,MQ76=0),1,IF(AND(MO77=1,MP77=0,MQ77=0),1,0))))</f>
        <v>0</v>
      </c>
      <c r="MS77" s="202"/>
      <c r="MT77" s="483">
        <f>IF(SUM($T$76:MT76)=0,0,IF(SUM($T$76:MS76)=3,0,IF(AND(MP76=1,MQ76=0,MR76=0),1,IF(AND(MP77=1,MQ77=0,MR77=0),1,0))))</f>
        <v>0</v>
      </c>
      <c r="MU77" s="483">
        <f>IF(SUM($T$76:MU76)=0,0,IF(SUM($T$76:MT76)=3,0,IF(AND(MQ76=1,MR76=0,MT76=0),1,IF(AND(MQ77=1,MR77=0,MT77=0),1,0))))</f>
        <v>0</v>
      </c>
      <c r="MV77" s="483">
        <f>IF(SUM($T$76:MV76)=0,0,IF(SUM($T$76:MU76)=3,0,IF(AND(MR76=1,MT76=0,MU76=0),1,IF(AND(MR77=1,MT77=0,MU77=0),1,0))))</f>
        <v>0</v>
      </c>
      <c r="MW77" s="483">
        <f>IF(SUM($T$76:MW76)=0,0,IF(SUM($T$76:MV76)=3,0,IF(AND(MT76=1,MU76=0,MV76=0),1,IF(AND(MT77=1,MU77=0,MV77=0),1,0))))</f>
        <v>0</v>
      </c>
      <c r="MX77" s="483">
        <f>IF(SUM($T$76:MX76)=0,0,IF(SUM($T$76:MW76)=3,0,IF(AND(MU76=1,MV76=0,MW76=0),1,IF(AND(MU77=1,MV77=0,MW77=0),1,0))))</f>
        <v>0</v>
      </c>
      <c r="MY77" s="483">
        <f>IF(SUM($T$76:MY76)=0,0,IF(SUM($T$76:MX76)=3,0,IF(AND(MV76=1,MW76=0,MX76=0),1,IF(AND(MV77=1,MW77=0,MX77=0),1,0))))</f>
        <v>0</v>
      </c>
      <c r="MZ77" s="483">
        <f>IF(SUM($T$76:MZ76)=0,0,IF(SUM($T$76:MY76)=3,0,IF(AND(MW76=1,MX76=0,MY76=0),1,IF(AND(MW77=1,MX77=0,MY77=0),1,0))))</f>
        <v>0</v>
      </c>
      <c r="NA77" s="483">
        <f>IF(SUM($T$76:NA76)=0,0,IF(SUM($T$76:MZ76)=3,0,IF(AND(MX76=1,MY76=0,MZ76=0),1,IF(AND(MX77=1,MY77=0,MZ77=0),1,0))))</f>
        <v>0</v>
      </c>
      <c r="NB77" s="483">
        <f>IF(SUM($T$76:NB76)=0,0,IF(SUM($T$76:NA76)=3,0,IF(AND(MY76=1,MZ76=0,NA76=0),1,IF(AND(MY77=1,MZ77=0,NA77=0),1,0))))</f>
        <v>0</v>
      </c>
      <c r="NC77" s="483">
        <f>IF(SUM($T$76:NC76)=0,0,IF(SUM($T$76:NB76)=3,0,IF(AND(MZ76=1,NA76=0,NB76=0),1,IF(AND(MZ77=1,NA77=0,NB77=0),1,0))))</f>
        <v>0</v>
      </c>
      <c r="ND77" s="483">
        <f>IF(SUM($T$76:ND76)=0,0,IF(SUM($T$76:NC76)=3,0,IF(AND(NA76=1,NB76=0,NC76=0),1,IF(AND(NA77=1,NB77=0,NC77=0),1,0))))</f>
        <v>0</v>
      </c>
      <c r="NE77" s="483">
        <f>IF(SUM($T$76:NE76)=0,0,IF(SUM($T$76:ND76)=3,0,IF(AND(NB76=1,NC76=0,ND76=0),1,IF(AND(NB77=1,NC77=0,ND77=0),1,0))))</f>
        <v>0</v>
      </c>
      <c r="NF77" s="202"/>
      <c r="NG77" s="483">
        <f>IF(SUM($T$76:NG76)=0,0,IF(SUM($T$76:NF76)=3,0,IF(AND(NC76=1,ND76=0,NE76=0),1,IF(AND(NC77=1,ND77=0,NE77=0),1,0))))</f>
        <v>0</v>
      </c>
      <c r="NH77" s="483">
        <f>IF(SUM($T$76:NH76)=0,0,IF(SUM($T$76:NG76)=3,0,IF(AND(ND76=1,NE76=0,NG76=0),1,IF(AND(ND77=1,NE77=0,NG77=0),1,0))))</f>
        <v>0</v>
      </c>
      <c r="NI77" s="483">
        <f>IF(SUM($T$76:NI76)=0,0,IF(SUM($T$76:NH76)=3,0,IF(AND(NE76=1,NG76=0,NH76=0),1,IF(AND(NE77=1,NG77=0,NH77=0),1,0))))</f>
        <v>0</v>
      </c>
      <c r="NJ77" s="483">
        <f>IF(SUM($T$76:NJ76)=0,0,IF(SUM($T$76:NI76)=3,0,IF(AND(NG76=1,NH76=0,NI76=0),1,IF(AND(NG77=1,NH77=0,NI77=0),1,0))))</f>
        <v>0</v>
      </c>
      <c r="NK77" s="483">
        <f>IF(SUM($T$76:NK76)=0,0,IF(SUM($T$76:NJ76)=3,0,IF(AND(NH76=1,NI76=0,NJ76=0),1,IF(AND(NH77=1,NI77=0,NJ77=0),1,0))))</f>
        <v>0</v>
      </c>
      <c r="NL77" s="483">
        <f>IF(SUM($T$76:NL76)=0,0,IF(SUM($T$76:NK76)=3,0,IF(AND(NI76=1,NJ76=0,NK76=0),1,IF(AND(NI77=1,NJ77=0,NK77=0),1,0))))</f>
        <v>0</v>
      </c>
      <c r="NM77" s="483">
        <f>IF(SUM($T$76:NM76)=0,0,IF(SUM($T$76:NL76)=3,0,IF(AND(NJ76=1,NK76=0,NL76=0),1,IF(AND(NJ77=1,NK77=0,NL77=0),1,0))))</f>
        <v>0</v>
      </c>
      <c r="NN77" s="483">
        <f>IF(SUM($T$76:NN76)=0,0,IF(SUM($T$76:NM76)=3,0,IF(AND(NK76=1,NL76=0,NM76=0),1,IF(AND(NK77=1,NL77=0,NM77=0),1,0))))</f>
        <v>0</v>
      </c>
      <c r="NO77" s="483">
        <f>IF(SUM($T$76:NO76)=0,0,IF(SUM($T$76:NN76)=3,0,IF(AND(NL76=1,NM76=0,NN76=0),1,IF(AND(NL77=1,NM77=0,NN77=0),1,0))))</f>
        <v>0</v>
      </c>
      <c r="NP77" s="483">
        <f>IF(SUM($T$76:NP76)=0,0,IF(SUM($T$76:NO76)=3,0,IF(AND(NM76=1,NN76=0,NO76=0),1,IF(AND(NM77=1,NN77=0,NO77=0),1,0))))</f>
        <v>0</v>
      </c>
      <c r="NQ77" s="483">
        <f>IF(SUM($T$76:NQ76)=0,0,IF(SUM($T$76:NP76)=3,0,IF(AND(NN76=1,NO76=0,NP76=0),1,IF(AND(NN77=1,NO77=0,NP77=0),1,0))))</f>
        <v>0</v>
      </c>
      <c r="NR77" s="483">
        <f>IF(SUM($T$76:NR76)=0,0,IF(SUM($T$76:NQ76)=3,0,IF(AND(NO76=1,NP76=0,NQ76=0),1,IF(AND(NO77=1,NP77=0,NQ77=0),1,0))))</f>
        <v>0</v>
      </c>
      <c r="NS77" s="202"/>
      <c r="NT77" s="483">
        <f>IF(SUM($T$76:NT76)=0,0,IF(SUM($T$76:NS76)=3,0,IF(AND(NP76=1,NQ76=0,NR76=0),1,IF(AND(NP77=1,NQ77=0,NR77=0),1,0))))</f>
        <v>0</v>
      </c>
      <c r="NU77" s="483">
        <f>IF(SUM($T$76:NU76)=0,0,IF(SUM($T$76:NT76)=3,0,IF(AND(NQ76=1,NR76=0,NT76=0),1,IF(AND(NQ77=1,NR77=0,NT77=0),1,0))))</f>
        <v>0</v>
      </c>
      <c r="NV77" s="483">
        <f>IF(SUM($T$76:NV76)=0,0,IF(SUM($T$76:NU76)=3,0,IF(AND(NR76=1,NT76=0,NU76=0),1,IF(AND(NR77=1,NT77=0,NU77=0),1,0))))</f>
        <v>0</v>
      </c>
      <c r="NW77" s="483">
        <f>IF(SUM($T$76:NW76)=0,0,IF(SUM($T$76:NV76)=3,0,IF(AND(NT76=1,NU76=0,NV76=0),1,IF(AND(NT77=1,NU77=0,NV77=0),1,0))))</f>
        <v>0</v>
      </c>
      <c r="NX77" s="483">
        <f>IF(SUM($T$76:NX76)=0,0,IF(SUM($T$76:NW76)=3,0,IF(AND(NU76=1,NV76=0,NW76=0),1,IF(AND(NU77=1,NV77=0,NW77=0),1,0))))</f>
        <v>0</v>
      </c>
      <c r="NY77" s="483">
        <f>IF(SUM($T$76:NY76)=0,0,IF(SUM($T$76:NX76)=3,0,IF(AND(NV76=1,NW76=0,NX76=0),1,IF(AND(NV77=1,NW77=0,NX77=0),1,0))))</f>
        <v>0</v>
      </c>
      <c r="NZ77" s="483">
        <f>IF(SUM($T$76:NZ76)=0,0,IF(SUM($T$76:NY76)=3,0,IF(AND(NW76=1,NX76=0,NY76=0),1,IF(AND(NW77=1,NX77=0,NY77=0),1,0))))</f>
        <v>0</v>
      </c>
      <c r="OA77" s="483">
        <f>IF(SUM($T$76:OA76)=0,0,IF(SUM($T$76:NZ76)=3,0,IF(AND(NX76=1,NY76=0,NZ76=0),1,IF(AND(NX77=1,NY77=0,NZ77=0),1,0))))</f>
        <v>0</v>
      </c>
      <c r="OB77" s="483">
        <f>IF(SUM($T$76:OB76)=0,0,IF(SUM($T$76:OA76)=3,0,IF(AND(NY76=1,NZ76=0,OA76=0),1,IF(AND(NY77=1,NZ77=0,OA77=0),1,0))))</f>
        <v>0</v>
      </c>
      <c r="OC77" s="483">
        <f>IF(SUM($T$76:OC76)=0,0,IF(SUM($T$76:OB76)=3,0,IF(AND(NZ76=1,OA76=0,OB76=0),1,IF(AND(NZ77=1,OA77=0,OB77=0),1,0))))</f>
        <v>0</v>
      </c>
      <c r="OD77" s="483">
        <f>IF(SUM($T$76:OD76)=0,0,IF(SUM($T$76:OC76)=3,0,IF(AND(OA76=1,OB76=0,OC76=0),1,IF(AND(OA77=1,OB77=0,OC77=0),1,0))))</f>
        <v>0</v>
      </c>
      <c r="OE77" s="483">
        <f>IF(SUM($T$76:OE76)=0,0,IF(SUM($T$76:OD76)=3,0,IF(AND(OB76=1,OC76=0,OD76=0),1,IF(AND(OB77=1,OC77=0,OD77=0),1,0))))</f>
        <v>0</v>
      </c>
      <c r="OF77" s="202"/>
      <c r="OG77" s="483">
        <f>IF(SUM($T$76:OG76)=0,0,IF(SUM($T$76:OF76)=3,0,IF(AND(OC76=1,OD76=0,OE76=0),1,IF(AND(OC77=1,OD77=0,OE77=0),1,0))))</f>
        <v>0</v>
      </c>
      <c r="OH77" s="483">
        <f>IF(SUM($T$76:OH76)=0,0,IF(SUM($T$76:OG76)=3,0,IF(AND(OD76=1,OE76=0,OG76=0),1,IF(AND(OD77=1,OE77=0,OG77=0),1,0))))</f>
        <v>0</v>
      </c>
      <c r="OI77" s="483">
        <f>IF(SUM($T$76:OI76)=0,0,IF(SUM($T$76:OH76)=3,0,IF(AND(OE76=1,OG76=0,OH76=0),1,IF(AND(OE77=1,OG77=0,OH77=0),1,0))))</f>
        <v>0</v>
      </c>
      <c r="OJ77" s="483">
        <f>IF(SUM($T$76:OJ76)=0,0,IF(SUM($T$76:OI76)=3,0,IF(AND(OG76=1,OH76=0,OI76=0),1,IF(AND(OG77=1,OH77=0,OI77=0),1,0))))</f>
        <v>0</v>
      </c>
      <c r="OK77" s="483">
        <f>IF(SUM($T$76:OK76)=0,0,IF(SUM($T$76:OJ76)=3,0,IF(AND(OH76=1,OI76=0,OJ76=0),1,IF(AND(OH77=1,OI77=0,OJ77=0),1,0))))</f>
        <v>0</v>
      </c>
      <c r="OL77" s="483">
        <f>IF(SUM($T$76:OL76)=0,0,IF(SUM($T$76:OK76)=3,0,IF(AND(OI76=1,OJ76=0,OK76=0),1,IF(AND(OI77=1,OJ77=0,OK77=0),1,0))))</f>
        <v>0</v>
      </c>
      <c r="OM77" s="483">
        <f>IF(SUM($T$76:OM76)=0,0,IF(SUM($T$76:OL76)=3,0,IF(AND(OJ76=1,OK76=0,OL76=0),1,IF(AND(OJ77=1,OK77=0,OL77=0),1,0))))</f>
        <v>0</v>
      </c>
      <c r="ON77" s="483">
        <f>IF(SUM($T$76:ON76)=0,0,IF(SUM($T$76:OM76)=3,0,IF(AND(OK76=1,OL76=0,OM76=0),1,IF(AND(OK77=1,OL77=0,OM77=0),1,0))))</f>
        <v>0</v>
      </c>
      <c r="OO77" s="483">
        <f>IF(SUM($T$76:OO76)=0,0,IF(SUM($T$76:ON76)=3,0,IF(AND(OL76=1,OM76=0,ON76=0),1,IF(AND(OL77=1,OM77=0,ON77=0),1,0))))</f>
        <v>0</v>
      </c>
      <c r="OP77" s="483">
        <f>IF(SUM($T$76:OP76)=0,0,IF(SUM($T$76:OO76)=3,0,IF(AND(OM76=1,ON76=0,OO76=0),1,IF(AND(OM77=1,ON77=0,OO77=0),1,0))))</f>
        <v>0</v>
      </c>
      <c r="OQ77" s="483">
        <f>IF(SUM($T$76:OQ76)=0,0,IF(SUM($T$76:OP76)=3,0,IF(AND(ON76=1,OO76=0,OP76=0),1,IF(AND(ON77=1,OO77=0,OP77=0),1,0))))</f>
        <v>0</v>
      </c>
      <c r="OR77" s="483">
        <f>IF(SUM($T$76:OR76)=0,0,IF(SUM($T$76:OQ76)=3,0,IF(AND(OO76=1,OP76=0,OQ76=0),1,IF(AND(OO77=1,OP77=0,OQ77=0),1,0))))</f>
        <v>0</v>
      </c>
      <c r="OS77" s="202"/>
      <c r="OT77" s="202"/>
      <c r="OU77" s="202"/>
      <c r="OV77" s="202"/>
      <c r="OW77" s="202"/>
      <c r="OX77" s="202"/>
      <c r="OY77" s="202"/>
      <c r="OZ77" s="202"/>
      <c r="PA77" s="202"/>
      <c r="PB77" s="202"/>
      <c r="PC77" s="202"/>
      <c r="PD77" s="202"/>
      <c r="PE77" s="202"/>
      <c r="PF77" s="202"/>
      <c r="PG77" s="202"/>
      <c r="PH77" s="202"/>
      <c r="PI77" s="202"/>
      <c r="PJ77" s="202"/>
      <c r="PK77" s="202"/>
      <c r="PL77" s="202"/>
      <c r="PM77" s="202"/>
      <c r="PN77" s="202"/>
      <c r="PO77" s="202"/>
      <c r="PP77" s="202"/>
      <c r="PQ77" s="202"/>
      <c r="PR77" s="202"/>
      <c r="PS77" s="202"/>
      <c r="PT77" s="202"/>
      <c r="PU77" s="202"/>
      <c r="PV77" s="202"/>
      <c r="PW77" s="202"/>
      <c r="PX77" s="202"/>
      <c r="PY77" s="202"/>
      <c r="PZ77" s="202"/>
      <c r="QA77" s="202"/>
      <c r="QB77" s="202"/>
      <c r="QC77" s="202"/>
      <c r="QD77" s="202"/>
      <c r="QE77" s="202"/>
      <c r="QF77" s="202"/>
      <c r="QG77" s="202"/>
      <c r="QH77" s="202"/>
      <c r="QI77" s="202"/>
      <c r="QJ77" s="202"/>
      <c r="QK77" s="202"/>
      <c r="QL77" s="202"/>
      <c r="QM77" s="202"/>
      <c r="QN77" s="202"/>
      <c r="QO77" s="202"/>
      <c r="QP77" s="202"/>
      <c r="QQ77" s="202"/>
      <c r="QR77" s="202"/>
      <c r="QS77" s="202"/>
      <c r="QT77" s="202"/>
      <c r="QU77" s="202"/>
      <c r="QV77" s="202"/>
      <c r="QW77" s="202"/>
      <c r="QX77" s="202"/>
      <c r="QY77" s="202"/>
      <c r="QZ77" s="202"/>
      <c r="RA77" s="202"/>
      <c r="RB77" s="202"/>
      <c r="RC77" s="202"/>
      <c r="RD77" s="202"/>
      <c r="RE77" s="202"/>
      <c r="RF77" s="202"/>
    </row>
    <row r="78" spans="1:474" ht="12.75" customHeight="1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  <c r="FM78" s="202"/>
      <c r="FN78" s="202"/>
      <c r="FO78" s="202"/>
      <c r="FP78" s="202"/>
      <c r="FQ78" s="202"/>
      <c r="FR78" s="202"/>
      <c r="FS78" s="202"/>
      <c r="FT78" s="202"/>
      <c r="FU78" s="202"/>
      <c r="FV78" s="202"/>
      <c r="FW78" s="202"/>
      <c r="FX78" s="202"/>
      <c r="FY78" s="202"/>
      <c r="FZ78" s="202"/>
      <c r="GA78" s="202"/>
      <c r="GB78" s="202"/>
      <c r="GC78" s="202"/>
      <c r="GD78" s="202"/>
      <c r="GE78" s="202"/>
      <c r="GF78" s="202"/>
      <c r="GG78" s="202"/>
      <c r="GH78" s="202"/>
      <c r="GI78" s="202"/>
      <c r="GJ78" s="202"/>
      <c r="GK78" s="202"/>
      <c r="GL78" s="202"/>
      <c r="GM78" s="202"/>
      <c r="GN78" s="202"/>
      <c r="GO78" s="202"/>
      <c r="GP78" s="202"/>
      <c r="GQ78" s="202"/>
      <c r="GR78" s="202"/>
      <c r="GS78" s="202"/>
      <c r="GT78" s="202"/>
      <c r="GU78" s="202"/>
      <c r="GV78" s="202"/>
      <c r="GW78" s="202"/>
      <c r="GX78" s="202"/>
      <c r="GY78" s="202"/>
      <c r="GZ78" s="202"/>
      <c r="HA78" s="202"/>
      <c r="HB78" s="202"/>
      <c r="HC78" s="202"/>
      <c r="HD78" s="202"/>
      <c r="HE78" s="202"/>
      <c r="HF78" s="202"/>
      <c r="HG78" s="202"/>
      <c r="HH78" s="202"/>
      <c r="HI78" s="202"/>
      <c r="HJ78" s="202"/>
      <c r="HK78" s="202"/>
      <c r="HL78" s="202"/>
      <c r="HM78" s="202"/>
      <c r="HN78" s="202"/>
      <c r="HO78" s="202"/>
      <c r="HP78" s="202"/>
      <c r="HQ78" s="202"/>
      <c r="HR78" s="202"/>
      <c r="HS78" s="202"/>
      <c r="HT78" s="202"/>
      <c r="HU78" s="202"/>
      <c r="HV78" s="202"/>
      <c r="HW78" s="202"/>
      <c r="HX78" s="202"/>
      <c r="HY78" s="202"/>
      <c r="HZ78" s="202"/>
      <c r="IA78" s="202"/>
      <c r="IB78" s="202"/>
      <c r="IC78" s="202"/>
      <c r="ID78" s="202"/>
      <c r="IE78" s="202"/>
      <c r="IF78" s="202"/>
      <c r="IG78" s="202"/>
      <c r="IH78" s="202"/>
      <c r="II78" s="202"/>
      <c r="IJ78" s="202"/>
      <c r="IK78" s="202"/>
      <c r="IL78" s="202"/>
      <c r="IM78" s="202"/>
      <c r="IN78" s="202"/>
      <c r="IO78" s="202"/>
      <c r="IP78" s="202"/>
      <c r="IQ78" s="202"/>
      <c r="IR78" s="202"/>
      <c r="IS78" s="202"/>
      <c r="IT78" s="202"/>
      <c r="IU78" s="202"/>
      <c r="IV78" s="202"/>
      <c r="IW78" s="202"/>
      <c r="IX78" s="202"/>
      <c r="IY78" s="202"/>
      <c r="IZ78" s="202"/>
      <c r="JA78" s="202"/>
      <c r="JB78" s="202"/>
      <c r="JC78" s="202"/>
      <c r="JD78" s="202"/>
      <c r="JE78" s="202"/>
      <c r="JF78" s="202"/>
      <c r="JG78" s="202"/>
      <c r="JH78" s="202"/>
      <c r="JI78" s="202"/>
      <c r="JJ78" s="202"/>
      <c r="JK78" s="202"/>
      <c r="JL78" s="202"/>
      <c r="JM78" s="202"/>
      <c r="JN78" s="202"/>
      <c r="JO78" s="202"/>
      <c r="JP78" s="202"/>
      <c r="JQ78" s="202"/>
      <c r="JR78" s="202"/>
      <c r="JS78" s="202"/>
      <c r="JT78" s="202"/>
      <c r="JU78" s="202"/>
      <c r="JV78" s="202"/>
      <c r="JW78" s="202"/>
      <c r="JX78" s="202"/>
      <c r="JY78" s="202"/>
      <c r="JZ78" s="202"/>
      <c r="KA78" s="202"/>
      <c r="KB78" s="202"/>
      <c r="KC78" s="202"/>
      <c r="KD78" s="202"/>
      <c r="KE78" s="202"/>
      <c r="KF78" s="202"/>
      <c r="KG78" s="202"/>
      <c r="KH78" s="202"/>
      <c r="KI78" s="202"/>
      <c r="KJ78" s="202"/>
      <c r="KK78" s="202"/>
      <c r="KL78" s="202"/>
      <c r="KM78" s="202"/>
      <c r="KN78" s="202"/>
      <c r="KO78" s="202"/>
      <c r="KP78" s="202"/>
      <c r="KQ78" s="202"/>
      <c r="KR78" s="202"/>
      <c r="KS78" s="202"/>
      <c r="KT78" s="202"/>
      <c r="KU78" s="202"/>
      <c r="KV78" s="202"/>
      <c r="KW78" s="202"/>
      <c r="KX78" s="202"/>
      <c r="KY78" s="202"/>
      <c r="KZ78" s="202"/>
      <c r="LA78" s="202"/>
      <c r="LB78" s="202"/>
      <c r="LC78" s="202"/>
      <c r="LD78" s="202"/>
      <c r="LE78" s="202"/>
      <c r="LF78" s="202"/>
      <c r="LG78" s="202"/>
      <c r="LH78" s="202"/>
      <c r="LI78" s="202"/>
      <c r="LJ78" s="202"/>
      <c r="LK78" s="202"/>
      <c r="LL78" s="202"/>
      <c r="LM78" s="202"/>
      <c r="LN78" s="202"/>
      <c r="LO78" s="202"/>
      <c r="LP78" s="202"/>
      <c r="LQ78" s="202"/>
      <c r="LR78" s="202"/>
      <c r="LS78" s="202"/>
      <c r="LT78" s="202"/>
      <c r="LU78" s="202"/>
      <c r="LV78" s="202"/>
      <c r="LW78" s="202"/>
      <c r="LX78" s="202"/>
      <c r="LY78" s="202"/>
      <c r="LZ78" s="202"/>
      <c r="MA78" s="202"/>
      <c r="MB78" s="202"/>
      <c r="MC78" s="202"/>
      <c r="MD78" s="202"/>
      <c r="ME78" s="202"/>
      <c r="MF78" s="202"/>
      <c r="MG78" s="202"/>
      <c r="MH78" s="202"/>
      <c r="MI78" s="202"/>
      <c r="MJ78" s="202"/>
      <c r="MK78" s="202"/>
      <c r="ML78" s="202"/>
      <c r="MM78" s="202"/>
      <c r="MN78" s="202"/>
      <c r="MO78" s="202"/>
      <c r="MP78" s="202"/>
      <c r="MQ78" s="202"/>
      <c r="MR78" s="202"/>
      <c r="MS78" s="202"/>
      <c r="MT78" s="202"/>
      <c r="MU78" s="202"/>
      <c r="MV78" s="202"/>
      <c r="MW78" s="202"/>
      <c r="MX78" s="202"/>
      <c r="MY78" s="202"/>
      <c r="MZ78" s="202"/>
      <c r="NA78" s="202"/>
      <c r="NB78" s="202"/>
      <c r="NC78" s="202"/>
      <c r="ND78" s="202"/>
      <c r="NE78" s="202"/>
      <c r="NF78" s="202"/>
      <c r="NG78" s="202"/>
      <c r="NH78" s="202"/>
      <c r="NI78" s="202"/>
      <c r="NJ78" s="202"/>
      <c r="NK78" s="202"/>
      <c r="NL78" s="202"/>
      <c r="NM78" s="202"/>
      <c r="NN78" s="202"/>
      <c r="NO78" s="202"/>
      <c r="NP78" s="202"/>
      <c r="NQ78" s="202"/>
      <c r="NR78" s="202"/>
      <c r="NS78" s="202"/>
      <c r="NT78" s="202"/>
      <c r="NU78" s="202"/>
      <c r="NV78" s="202"/>
      <c r="NW78" s="202"/>
      <c r="NX78" s="202"/>
      <c r="NY78" s="202"/>
      <c r="NZ78" s="202"/>
      <c r="OA78" s="202"/>
      <c r="OB78" s="202"/>
      <c r="OC78" s="202"/>
      <c r="OD78" s="202"/>
      <c r="OE78" s="202"/>
      <c r="OF78" s="202"/>
      <c r="OG78" s="202"/>
      <c r="OH78" s="202"/>
      <c r="OI78" s="202"/>
      <c r="OJ78" s="202"/>
      <c r="OK78" s="202"/>
      <c r="OL78" s="202"/>
      <c r="OM78" s="202"/>
      <c r="ON78" s="202"/>
      <c r="OO78" s="202"/>
      <c r="OP78" s="202"/>
      <c r="OQ78" s="202"/>
      <c r="OR78" s="202"/>
      <c r="OS78" s="202"/>
      <c r="OT78" s="202"/>
      <c r="OU78" s="202"/>
      <c r="OV78" s="202"/>
      <c r="OW78" s="202"/>
      <c r="OX78" s="202"/>
      <c r="OY78" s="202"/>
      <c r="OZ78" s="202"/>
      <c r="PA78" s="202"/>
      <c r="PB78" s="202"/>
      <c r="PC78" s="202"/>
      <c r="PD78" s="202"/>
      <c r="PE78" s="202"/>
      <c r="PF78" s="202"/>
      <c r="PG78" s="202"/>
      <c r="PH78" s="202"/>
      <c r="PI78" s="202"/>
      <c r="PJ78" s="202"/>
      <c r="PK78" s="202"/>
      <c r="PL78" s="202"/>
      <c r="PM78" s="202"/>
      <c r="PN78" s="202"/>
      <c r="PO78" s="202"/>
      <c r="PP78" s="202"/>
      <c r="PQ78" s="202"/>
      <c r="PR78" s="202"/>
      <c r="PS78" s="202"/>
      <c r="PT78" s="202"/>
      <c r="PU78" s="202"/>
      <c r="PV78" s="202"/>
      <c r="PW78" s="202"/>
      <c r="PX78" s="202"/>
      <c r="PY78" s="202"/>
      <c r="PZ78" s="202"/>
      <c r="QA78" s="202"/>
      <c r="QB78" s="202"/>
      <c r="QC78" s="202"/>
      <c r="QD78" s="202"/>
      <c r="QE78" s="202"/>
      <c r="QF78" s="202"/>
      <c r="QG78" s="202"/>
      <c r="QH78" s="202"/>
      <c r="QI78" s="202"/>
      <c r="QJ78" s="202"/>
      <c r="QK78" s="202"/>
      <c r="QL78" s="202"/>
      <c r="QM78" s="202"/>
      <c r="QN78" s="202"/>
      <c r="QO78" s="202"/>
      <c r="QP78" s="202"/>
      <c r="QQ78" s="202"/>
      <c r="QR78" s="202"/>
      <c r="QS78" s="202"/>
      <c r="QT78" s="202"/>
      <c r="QU78" s="202"/>
      <c r="QV78" s="202"/>
      <c r="QW78" s="202"/>
      <c r="QX78" s="202"/>
      <c r="QY78" s="202"/>
      <c r="QZ78" s="202"/>
      <c r="RA78" s="202"/>
      <c r="RB78" s="202"/>
      <c r="RC78" s="202"/>
      <c r="RD78" s="202"/>
      <c r="RE78" s="202"/>
      <c r="RF78" s="202"/>
    </row>
    <row r="79" spans="1:474" ht="12.75" customHeight="1">
      <c r="A79" s="202"/>
      <c r="B79" s="502" t="s">
        <v>535</v>
      </c>
      <c r="C79" s="202"/>
      <c r="D79" s="202"/>
      <c r="E79" s="202" t="s">
        <v>536</v>
      </c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202"/>
      <c r="DY79" s="202"/>
      <c r="DZ79" s="202"/>
      <c r="EA79" s="202"/>
      <c r="EB79" s="202"/>
      <c r="EC79" s="202"/>
      <c r="ED79" s="202"/>
      <c r="EE79" s="202"/>
      <c r="EF79" s="202"/>
      <c r="EG79" s="202"/>
      <c r="EH79" s="202"/>
      <c r="EI79" s="202"/>
      <c r="EJ79" s="202"/>
      <c r="EK79" s="202"/>
      <c r="EL79" s="202"/>
      <c r="EM79" s="202"/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2"/>
      <c r="FE79" s="202"/>
      <c r="FF79" s="202"/>
      <c r="FG79" s="202"/>
      <c r="FH79" s="202"/>
      <c r="FI79" s="202"/>
      <c r="FJ79" s="202"/>
      <c r="FK79" s="202"/>
      <c r="FL79" s="202"/>
      <c r="FM79" s="202"/>
      <c r="FN79" s="202"/>
      <c r="FO79" s="202"/>
      <c r="FP79" s="202"/>
      <c r="FQ79" s="202"/>
      <c r="FR79" s="202"/>
      <c r="FS79" s="202"/>
      <c r="FT79" s="202"/>
      <c r="FU79" s="202"/>
      <c r="FV79" s="202"/>
      <c r="FW79" s="202"/>
      <c r="FX79" s="202"/>
      <c r="FY79" s="202"/>
      <c r="FZ79" s="202"/>
      <c r="GA79" s="202"/>
      <c r="GB79" s="202"/>
      <c r="GC79" s="202"/>
      <c r="GD79" s="202"/>
      <c r="GE79" s="202"/>
      <c r="GF79" s="202"/>
      <c r="GG79" s="202"/>
      <c r="GH79" s="202"/>
      <c r="GI79" s="202"/>
      <c r="GJ79" s="202"/>
      <c r="GK79" s="202"/>
      <c r="GL79" s="202"/>
      <c r="GM79" s="202"/>
      <c r="GN79" s="202"/>
      <c r="GO79" s="202"/>
      <c r="GP79" s="202"/>
      <c r="GQ79" s="202"/>
      <c r="GR79" s="202"/>
      <c r="GS79" s="202"/>
      <c r="GT79" s="202"/>
      <c r="GU79" s="202"/>
      <c r="GV79" s="202"/>
      <c r="GW79" s="202"/>
      <c r="GX79" s="202"/>
      <c r="GY79" s="202"/>
      <c r="GZ79" s="202"/>
      <c r="HA79" s="202"/>
      <c r="HB79" s="202"/>
      <c r="HC79" s="202"/>
      <c r="HD79" s="202"/>
      <c r="HE79" s="202"/>
      <c r="HF79" s="202"/>
      <c r="HG79" s="202"/>
      <c r="HH79" s="202"/>
      <c r="HI79" s="202"/>
      <c r="HJ79" s="202"/>
      <c r="HK79" s="202"/>
      <c r="HL79" s="202"/>
      <c r="HM79" s="202"/>
      <c r="HN79" s="202"/>
      <c r="HO79" s="202"/>
      <c r="HP79" s="202"/>
      <c r="HQ79" s="202"/>
      <c r="HR79" s="202"/>
      <c r="HS79" s="202"/>
      <c r="HT79" s="202"/>
      <c r="HU79" s="202"/>
      <c r="HV79" s="202"/>
      <c r="HW79" s="202"/>
      <c r="HX79" s="202"/>
      <c r="HY79" s="202"/>
      <c r="HZ79" s="202"/>
      <c r="IA79" s="202"/>
      <c r="IB79" s="202"/>
      <c r="IC79" s="202"/>
      <c r="ID79" s="202"/>
      <c r="IE79" s="202"/>
      <c r="IF79" s="202"/>
      <c r="IG79" s="202"/>
      <c r="IH79" s="202"/>
      <c r="II79" s="202"/>
      <c r="IJ79" s="202"/>
      <c r="IK79" s="202"/>
      <c r="IL79" s="202"/>
      <c r="IM79" s="202"/>
      <c r="IN79" s="202"/>
      <c r="IO79" s="202"/>
      <c r="IP79" s="202"/>
      <c r="IQ79" s="202"/>
      <c r="IR79" s="202"/>
      <c r="IS79" s="202"/>
      <c r="IT79" s="202"/>
      <c r="IU79" s="202"/>
      <c r="IV79" s="202"/>
      <c r="IW79" s="202"/>
      <c r="IX79" s="202"/>
      <c r="IY79" s="202"/>
      <c r="IZ79" s="202"/>
      <c r="JA79" s="202"/>
      <c r="JB79" s="202"/>
      <c r="JC79" s="202"/>
      <c r="JD79" s="202"/>
      <c r="JE79" s="202"/>
      <c r="JF79" s="202"/>
      <c r="JG79" s="202"/>
      <c r="JH79" s="202"/>
      <c r="JI79" s="202"/>
      <c r="JJ79" s="202"/>
      <c r="JK79" s="202"/>
      <c r="JL79" s="202"/>
      <c r="JM79" s="202"/>
      <c r="JN79" s="202"/>
      <c r="JO79" s="202"/>
      <c r="JP79" s="202"/>
      <c r="JQ79" s="202"/>
      <c r="JR79" s="202"/>
      <c r="JS79" s="202"/>
      <c r="JT79" s="202"/>
      <c r="JU79" s="202"/>
      <c r="JV79" s="202"/>
      <c r="JW79" s="202"/>
      <c r="JX79" s="202"/>
      <c r="JY79" s="202"/>
      <c r="JZ79" s="202"/>
      <c r="KA79" s="202"/>
      <c r="KB79" s="202"/>
      <c r="KC79" s="202"/>
      <c r="KD79" s="202"/>
      <c r="KE79" s="202"/>
      <c r="KF79" s="202"/>
      <c r="KG79" s="202"/>
      <c r="KH79" s="202"/>
      <c r="KI79" s="202"/>
      <c r="KJ79" s="202"/>
      <c r="KK79" s="202"/>
      <c r="KL79" s="202"/>
      <c r="KM79" s="202"/>
      <c r="KN79" s="202"/>
      <c r="KO79" s="202"/>
      <c r="KP79" s="202"/>
      <c r="KQ79" s="202"/>
      <c r="KR79" s="202"/>
      <c r="KS79" s="202"/>
      <c r="KT79" s="202"/>
      <c r="KU79" s="202"/>
      <c r="KV79" s="202"/>
      <c r="KW79" s="202"/>
      <c r="KX79" s="202"/>
      <c r="KY79" s="202"/>
      <c r="KZ79" s="202"/>
      <c r="LA79" s="202"/>
      <c r="LB79" s="202"/>
      <c r="LC79" s="202"/>
      <c r="LD79" s="202"/>
      <c r="LE79" s="202"/>
      <c r="LF79" s="202"/>
      <c r="LG79" s="202"/>
      <c r="LH79" s="202"/>
      <c r="LI79" s="202"/>
      <c r="LJ79" s="202"/>
      <c r="LK79" s="202"/>
      <c r="LL79" s="202"/>
      <c r="LM79" s="202"/>
      <c r="LN79" s="202"/>
      <c r="LO79" s="202"/>
      <c r="LP79" s="202"/>
      <c r="LQ79" s="202"/>
      <c r="LR79" s="202"/>
      <c r="LS79" s="202"/>
      <c r="LT79" s="202"/>
      <c r="LU79" s="202"/>
      <c r="LV79" s="202"/>
      <c r="LW79" s="202"/>
      <c r="LX79" s="202"/>
      <c r="LY79" s="202"/>
      <c r="LZ79" s="202"/>
      <c r="MA79" s="202"/>
      <c r="MB79" s="202"/>
      <c r="MC79" s="202"/>
      <c r="MD79" s="202"/>
      <c r="ME79" s="202"/>
      <c r="MF79" s="202"/>
      <c r="MG79" s="202"/>
      <c r="MH79" s="202"/>
      <c r="MI79" s="202"/>
      <c r="MJ79" s="202"/>
      <c r="MK79" s="202"/>
      <c r="ML79" s="202"/>
      <c r="MM79" s="202"/>
      <c r="MN79" s="202"/>
      <c r="MO79" s="202"/>
      <c r="MP79" s="202"/>
      <c r="MQ79" s="202"/>
      <c r="MR79" s="202"/>
      <c r="MS79" s="202"/>
      <c r="MT79" s="202"/>
      <c r="MU79" s="202"/>
      <c r="MV79" s="202"/>
      <c r="MW79" s="202"/>
      <c r="MX79" s="202"/>
      <c r="MY79" s="202"/>
      <c r="MZ79" s="202"/>
      <c r="NA79" s="202"/>
      <c r="NB79" s="202"/>
      <c r="NC79" s="202"/>
      <c r="ND79" s="202"/>
      <c r="NE79" s="202"/>
      <c r="NF79" s="202"/>
      <c r="NG79" s="202"/>
      <c r="NH79" s="202"/>
      <c r="NI79" s="202"/>
      <c r="NJ79" s="202"/>
      <c r="NK79" s="202"/>
      <c r="NL79" s="202"/>
      <c r="NM79" s="202"/>
      <c r="NN79" s="202"/>
      <c r="NO79" s="202"/>
      <c r="NP79" s="202"/>
      <c r="NQ79" s="202"/>
      <c r="NR79" s="202"/>
      <c r="NS79" s="202"/>
      <c r="NT79" s="202"/>
      <c r="NU79" s="202"/>
      <c r="NV79" s="202"/>
      <c r="NW79" s="202"/>
      <c r="NX79" s="202"/>
      <c r="NY79" s="202"/>
      <c r="NZ79" s="202"/>
      <c r="OA79" s="202"/>
      <c r="OB79" s="202"/>
      <c r="OC79" s="202"/>
      <c r="OD79" s="202"/>
      <c r="OE79" s="202"/>
      <c r="OF79" s="202"/>
      <c r="OG79" s="202"/>
      <c r="OH79" s="202"/>
      <c r="OI79" s="202"/>
      <c r="OJ79" s="202"/>
      <c r="OK79" s="202"/>
      <c r="OL79" s="202"/>
      <c r="OM79" s="202"/>
      <c r="ON79" s="202"/>
      <c r="OO79" s="202"/>
      <c r="OP79" s="202"/>
      <c r="OQ79" s="202"/>
      <c r="OR79" s="202"/>
      <c r="OS79" s="202"/>
      <c r="OT79" s="202"/>
      <c r="OU79" s="202"/>
      <c r="OV79" s="202"/>
      <c r="OW79" s="202"/>
      <c r="OX79" s="202"/>
      <c r="OY79" s="202"/>
      <c r="OZ79" s="202"/>
      <c r="PA79" s="202"/>
      <c r="PB79" s="202"/>
      <c r="PC79" s="202"/>
      <c r="PD79" s="202"/>
      <c r="PE79" s="202"/>
      <c r="PF79" s="202"/>
      <c r="PG79" s="202"/>
      <c r="PH79" s="202"/>
      <c r="PI79" s="202"/>
      <c r="PJ79" s="202"/>
      <c r="PK79" s="202"/>
      <c r="PL79" s="202"/>
      <c r="PM79" s="202"/>
      <c r="PN79" s="202"/>
      <c r="PO79" s="202"/>
      <c r="PP79" s="202"/>
      <c r="PQ79" s="202"/>
      <c r="PR79" s="202"/>
      <c r="PS79" s="202"/>
      <c r="PT79" s="202"/>
      <c r="PU79" s="202"/>
      <c r="PV79" s="202"/>
      <c r="PW79" s="202"/>
      <c r="PX79" s="202"/>
      <c r="PY79" s="202"/>
      <c r="PZ79" s="202"/>
      <c r="QA79" s="202"/>
      <c r="QB79" s="202"/>
      <c r="QC79" s="202"/>
      <c r="QD79" s="202"/>
      <c r="QE79" s="202"/>
      <c r="QF79" s="202"/>
      <c r="QG79" s="202"/>
      <c r="QH79" s="202"/>
      <c r="QI79" s="202"/>
      <c r="QJ79" s="202"/>
      <c r="QK79" s="202"/>
      <c r="QL79" s="202"/>
      <c r="QM79" s="202"/>
      <c r="QN79" s="202"/>
      <c r="QO79" s="202"/>
      <c r="QP79" s="202"/>
      <c r="QQ79" s="202"/>
      <c r="QR79" s="202"/>
      <c r="QS79" s="202"/>
      <c r="QT79" s="202"/>
      <c r="QU79" s="202"/>
      <c r="QV79" s="202"/>
      <c r="QW79" s="202"/>
      <c r="QX79" s="202"/>
      <c r="QY79" s="202"/>
      <c r="QZ79" s="202"/>
      <c r="RA79" s="202"/>
      <c r="RB79" s="202"/>
      <c r="RC79" s="202"/>
      <c r="RD79" s="202"/>
      <c r="RE79" s="202"/>
      <c r="RF79" s="202"/>
    </row>
    <row r="80" spans="1:474" ht="12.75" customHeight="1">
      <c r="A80" s="483"/>
      <c r="B80" s="484" t="s">
        <v>498</v>
      </c>
      <c r="C80" s="483"/>
      <c r="D80" s="483"/>
      <c r="E80" s="483"/>
      <c r="F80" s="483"/>
      <c r="G80" s="483">
        <f t="shared" ref="G80:R80" si="646">F86</f>
        <v>0</v>
      </c>
      <c r="H80" s="483">
        <f t="shared" si="646"/>
        <v>0</v>
      </c>
      <c r="I80" s="483">
        <f t="shared" si="646"/>
        <v>0</v>
      </c>
      <c r="J80" s="483">
        <f t="shared" si="646"/>
        <v>0</v>
      </c>
      <c r="K80" s="483">
        <f t="shared" si="646"/>
        <v>0</v>
      </c>
      <c r="L80" s="483">
        <f t="shared" si="646"/>
        <v>0</v>
      </c>
      <c r="M80" s="483">
        <f t="shared" si="646"/>
        <v>0</v>
      </c>
      <c r="N80" s="483">
        <f t="shared" si="646"/>
        <v>0</v>
      </c>
      <c r="O80" s="483">
        <f t="shared" si="646"/>
        <v>0</v>
      </c>
      <c r="P80" s="483">
        <f t="shared" si="646"/>
        <v>0</v>
      </c>
      <c r="Q80" s="483">
        <f t="shared" si="646"/>
        <v>0</v>
      </c>
      <c r="R80" s="483">
        <f t="shared" si="646"/>
        <v>0</v>
      </c>
      <c r="S80" s="483">
        <f>F86</f>
        <v>0</v>
      </c>
      <c r="T80" s="483">
        <f>R86</f>
        <v>0</v>
      </c>
      <c r="U80" s="483">
        <f t="shared" ref="U80:AE80" si="647">T86</f>
        <v>0</v>
      </c>
      <c r="V80" s="483">
        <f t="shared" si="647"/>
        <v>0</v>
      </c>
      <c r="W80" s="483">
        <f t="shared" si="647"/>
        <v>0</v>
      </c>
      <c r="X80" s="483">
        <f t="shared" si="647"/>
        <v>0</v>
      </c>
      <c r="Y80" s="483">
        <f t="shared" si="647"/>
        <v>0</v>
      </c>
      <c r="Z80" s="483">
        <f t="shared" si="647"/>
        <v>0</v>
      </c>
      <c r="AA80" s="483">
        <f t="shared" si="647"/>
        <v>0</v>
      </c>
      <c r="AB80" s="483">
        <f t="shared" si="647"/>
        <v>0</v>
      </c>
      <c r="AC80" s="483">
        <f t="shared" si="647"/>
        <v>0</v>
      </c>
      <c r="AD80" s="483">
        <f t="shared" si="647"/>
        <v>0</v>
      </c>
      <c r="AE80" s="483">
        <f t="shared" si="647"/>
        <v>0</v>
      </c>
      <c r="AF80" s="483">
        <f>S86</f>
        <v>0</v>
      </c>
      <c r="AG80" s="483">
        <f t="shared" ref="AG80:AR80" si="648">AF86</f>
        <v>0</v>
      </c>
      <c r="AH80" s="483">
        <f t="shared" si="648"/>
        <v>0</v>
      </c>
      <c r="AI80" s="483">
        <f t="shared" si="648"/>
        <v>0</v>
      </c>
      <c r="AJ80" s="483">
        <f t="shared" si="648"/>
        <v>0</v>
      </c>
      <c r="AK80" s="483">
        <f t="shared" si="648"/>
        <v>0</v>
      </c>
      <c r="AL80" s="483">
        <f t="shared" si="648"/>
        <v>0</v>
      </c>
      <c r="AM80" s="483">
        <f t="shared" si="648"/>
        <v>0</v>
      </c>
      <c r="AN80" s="483">
        <f t="shared" si="648"/>
        <v>0</v>
      </c>
      <c r="AO80" s="483">
        <f t="shared" si="648"/>
        <v>0</v>
      </c>
      <c r="AP80" s="483">
        <f t="shared" si="648"/>
        <v>0</v>
      </c>
      <c r="AQ80" s="483">
        <f t="shared" si="648"/>
        <v>0</v>
      </c>
      <c r="AR80" s="483">
        <f t="shared" si="648"/>
        <v>0</v>
      </c>
      <c r="AS80" s="483">
        <f>AF86</f>
        <v>0</v>
      </c>
      <c r="AT80" s="483">
        <f t="shared" ref="AT80:BE80" si="649">AS86</f>
        <v>0</v>
      </c>
      <c r="AU80" s="483">
        <f t="shared" si="649"/>
        <v>0</v>
      </c>
      <c r="AV80" s="483">
        <f t="shared" si="649"/>
        <v>0</v>
      </c>
      <c r="AW80" s="483">
        <f t="shared" si="649"/>
        <v>0</v>
      </c>
      <c r="AX80" s="483">
        <f t="shared" si="649"/>
        <v>0</v>
      </c>
      <c r="AY80" s="483">
        <f t="shared" si="649"/>
        <v>0</v>
      </c>
      <c r="AZ80" s="483">
        <f t="shared" si="649"/>
        <v>0</v>
      </c>
      <c r="BA80" s="483">
        <f t="shared" si="649"/>
        <v>0</v>
      </c>
      <c r="BB80" s="483">
        <f t="shared" si="649"/>
        <v>0</v>
      </c>
      <c r="BC80" s="483">
        <f t="shared" si="649"/>
        <v>0</v>
      </c>
      <c r="BD80" s="483">
        <f t="shared" si="649"/>
        <v>0</v>
      </c>
      <c r="BE80" s="483">
        <f t="shared" si="649"/>
        <v>0</v>
      </c>
      <c r="BF80" s="483">
        <f>AS86</f>
        <v>0</v>
      </c>
      <c r="BG80" s="483">
        <f t="shared" ref="BG80:BR80" si="650">BF86</f>
        <v>0</v>
      </c>
      <c r="BH80" s="483">
        <f t="shared" si="650"/>
        <v>0</v>
      </c>
      <c r="BI80" s="483">
        <f t="shared" si="650"/>
        <v>0</v>
      </c>
      <c r="BJ80" s="483">
        <f t="shared" si="650"/>
        <v>0</v>
      </c>
      <c r="BK80" s="483">
        <f t="shared" si="650"/>
        <v>0</v>
      </c>
      <c r="BL80" s="483">
        <f t="shared" si="650"/>
        <v>0</v>
      </c>
      <c r="BM80" s="483">
        <f t="shared" si="650"/>
        <v>0</v>
      </c>
      <c r="BN80" s="483">
        <f t="shared" si="650"/>
        <v>0</v>
      </c>
      <c r="BO80" s="483">
        <f t="shared" si="650"/>
        <v>0</v>
      </c>
      <c r="BP80" s="483">
        <f t="shared" si="650"/>
        <v>0</v>
      </c>
      <c r="BQ80" s="483">
        <f t="shared" si="650"/>
        <v>0</v>
      </c>
      <c r="BR80" s="483">
        <f t="shared" si="650"/>
        <v>0</v>
      </c>
      <c r="BS80" s="483">
        <f>BF86</f>
        <v>0</v>
      </c>
      <c r="BT80" s="483">
        <f t="shared" ref="BT80:CE80" si="651">BS86</f>
        <v>0</v>
      </c>
      <c r="BU80" s="483">
        <f t="shared" si="651"/>
        <v>0</v>
      </c>
      <c r="BV80" s="483">
        <f t="shared" si="651"/>
        <v>0</v>
      </c>
      <c r="BW80" s="483">
        <f t="shared" si="651"/>
        <v>0</v>
      </c>
      <c r="BX80" s="483">
        <f t="shared" si="651"/>
        <v>0</v>
      </c>
      <c r="BY80" s="483">
        <f t="shared" si="651"/>
        <v>0</v>
      </c>
      <c r="BZ80" s="483">
        <f t="shared" si="651"/>
        <v>0</v>
      </c>
      <c r="CA80" s="483">
        <f t="shared" si="651"/>
        <v>0</v>
      </c>
      <c r="CB80" s="483">
        <f t="shared" si="651"/>
        <v>0</v>
      </c>
      <c r="CC80" s="483">
        <f t="shared" si="651"/>
        <v>0</v>
      </c>
      <c r="CD80" s="483">
        <f t="shared" si="651"/>
        <v>0</v>
      </c>
      <c r="CE80" s="483">
        <f t="shared" si="651"/>
        <v>0</v>
      </c>
      <c r="CF80" s="483">
        <f>BS86</f>
        <v>0</v>
      </c>
      <c r="CG80" s="483">
        <f t="shared" ref="CG80:CR80" si="652">CF86</f>
        <v>0</v>
      </c>
      <c r="CH80" s="483">
        <f t="shared" si="652"/>
        <v>0</v>
      </c>
      <c r="CI80" s="483">
        <f t="shared" si="652"/>
        <v>0</v>
      </c>
      <c r="CJ80" s="483">
        <f t="shared" si="652"/>
        <v>0</v>
      </c>
      <c r="CK80" s="483">
        <f t="shared" si="652"/>
        <v>0</v>
      </c>
      <c r="CL80" s="483">
        <f t="shared" si="652"/>
        <v>0</v>
      </c>
      <c r="CM80" s="483">
        <f t="shared" si="652"/>
        <v>0</v>
      </c>
      <c r="CN80" s="483">
        <f t="shared" si="652"/>
        <v>0</v>
      </c>
      <c r="CO80" s="483">
        <f t="shared" si="652"/>
        <v>0</v>
      </c>
      <c r="CP80" s="483">
        <f t="shared" si="652"/>
        <v>0</v>
      </c>
      <c r="CQ80" s="483">
        <f t="shared" si="652"/>
        <v>0</v>
      </c>
      <c r="CR80" s="483">
        <f t="shared" si="652"/>
        <v>0</v>
      </c>
      <c r="CS80" s="483">
        <f>CF86</f>
        <v>0</v>
      </c>
      <c r="CT80" s="483">
        <f t="shared" ref="CT80:DE80" si="653">CS86</f>
        <v>0</v>
      </c>
      <c r="CU80" s="483">
        <f t="shared" si="653"/>
        <v>0</v>
      </c>
      <c r="CV80" s="483">
        <f t="shared" si="653"/>
        <v>0</v>
      </c>
      <c r="CW80" s="483">
        <f t="shared" si="653"/>
        <v>0</v>
      </c>
      <c r="CX80" s="483">
        <f t="shared" si="653"/>
        <v>0</v>
      </c>
      <c r="CY80" s="483">
        <f t="shared" si="653"/>
        <v>0</v>
      </c>
      <c r="CZ80" s="483">
        <f t="shared" si="653"/>
        <v>0</v>
      </c>
      <c r="DA80" s="483">
        <f t="shared" si="653"/>
        <v>0</v>
      </c>
      <c r="DB80" s="483">
        <f t="shared" si="653"/>
        <v>0</v>
      </c>
      <c r="DC80" s="483">
        <f t="shared" si="653"/>
        <v>0</v>
      </c>
      <c r="DD80" s="483">
        <f t="shared" si="653"/>
        <v>0</v>
      </c>
      <c r="DE80" s="483">
        <f t="shared" si="653"/>
        <v>0</v>
      </c>
      <c r="DF80" s="483">
        <f>CS86</f>
        <v>0</v>
      </c>
      <c r="DG80" s="483">
        <f t="shared" ref="DG80:DR80" si="654">DF86</f>
        <v>0</v>
      </c>
      <c r="DH80" s="483">
        <f t="shared" si="654"/>
        <v>0</v>
      </c>
      <c r="DI80" s="483">
        <f t="shared" si="654"/>
        <v>0</v>
      </c>
      <c r="DJ80" s="483">
        <f t="shared" si="654"/>
        <v>0</v>
      </c>
      <c r="DK80" s="483">
        <f t="shared" si="654"/>
        <v>0</v>
      </c>
      <c r="DL80" s="483">
        <f t="shared" si="654"/>
        <v>0</v>
      </c>
      <c r="DM80" s="483">
        <f t="shared" si="654"/>
        <v>0</v>
      </c>
      <c r="DN80" s="483">
        <f t="shared" si="654"/>
        <v>0</v>
      </c>
      <c r="DO80" s="483">
        <f t="shared" si="654"/>
        <v>0</v>
      </c>
      <c r="DP80" s="483">
        <f t="shared" si="654"/>
        <v>0</v>
      </c>
      <c r="DQ80" s="483">
        <f t="shared" si="654"/>
        <v>0</v>
      </c>
      <c r="DR80" s="483">
        <f t="shared" si="654"/>
        <v>0</v>
      </c>
      <c r="DS80" s="483">
        <f>DF86</f>
        <v>0</v>
      </c>
      <c r="DT80" s="483">
        <f t="shared" ref="DT80:EE80" si="655">DS86</f>
        <v>0</v>
      </c>
      <c r="DU80" s="483">
        <f t="shared" si="655"/>
        <v>0</v>
      </c>
      <c r="DV80" s="483">
        <f t="shared" si="655"/>
        <v>0</v>
      </c>
      <c r="DW80" s="483">
        <f t="shared" si="655"/>
        <v>0</v>
      </c>
      <c r="DX80" s="483">
        <f t="shared" si="655"/>
        <v>0</v>
      </c>
      <c r="DY80" s="483">
        <f t="shared" si="655"/>
        <v>0</v>
      </c>
      <c r="DZ80" s="483">
        <f t="shared" si="655"/>
        <v>0</v>
      </c>
      <c r="EA80" s="483">
        <f t="shared" si="655"/>
        <v>0</v>
      </c>
      <c r="EB80" s="483">
        <f t="shared" si="655"/>
        <v>0</v>
      </c>
      <c r="EC80" s="483">
        <f t="shared" si="655"/>
        <v>0</v>
      </c>
      <c r="ED80" s="483">
        <f t="shared" si="655"/>
        <v>0</v>
      </c>
      <c r="EE80" s="483">
        <f t="shared" si="655"/>
        <v>0</v>
      </c>
      <c r="EF80" s="483">
        <f>DS86</f>
        <v>0</v>
      </c>
      <c r="EG80" s="483">
        <f t="shared" ref="EG80:ER80" si="656">EF86</f>
        <v>0</v>
      </c>
      <c r="EH80" s="483">
        <f t="shared" si="656"/>
        <v>0</v>
      </c>
      <c r="EI80" s="483">
        <f t="shared" si="656"/>
        <v>0</v>
      </c>
      <c r="EJ80" s="483">
        <f t="shared" si="656"/>
        <v>0</v>
      </c>
      <c r="EK80" s="483">
        <f t="shared" si="656"/>
        <v>0</v>
      </c>
      <c r="EL80" s="483">
        <f t="shared" si="656"/>
        <v>0</v>
      </c>
      <c r="EM80" s="483">
        <f t="shared" si="656"/>
        <v>0</v>
      </c>
      <c r="EN80" s="483">
        <f t="shared" si="656"/>
        <v>0</v>
      </c>
      <c r="EO80" s="483">
        <f t="shared" si="656"/>
        <v>0</v>
      </c>
      <c r="EP80" s="483">
        <f t="shared" si="656"/>
        <v>0</v>
      </c>
      <c r="EQ80" s="483">
        <f t="shared" si="656"/>
        <v>0</v>
      </c>
      <c r="ER80" s="483">
        <f t="shared" si="656"/>
        <v>0</v>
      </c>
      <c r="ES80" s="483">
        <f>EF86</f>
        <v>0</v>
      </c>
      <c r="ET80" s="483">
        <f t="shared" ref="ET80:FE80" si="657">ES86</f>
        <v>0</v>
      </c>
      <c r="EU80" s="483">
        <f t="shared" si="657"/>
        <v>0</v>
      </c>
      <c r="EV80" s="483">
        <f t="shared" si="657"/>
        <v>0</v>
      </c>
      <c r="EW80" s="483">
        <f t="shared" si="657"/>
        <v>0</v>
      </c>
      <c r="EX80" s="483">
        <f t="shared" si="657"/>
        <v>0</v>
      </c>
      <c r="EY80" s="483">
        <f t="shared" si="657"/>
        <v>0</v>
      </c>
      <c r="EZ80" s="483">
        <f t="shared" si="657"/>
        <v>0</v>
      </c>
      <c r="FA80" s="483">
        <f t="shared" si="657"/>
        <v>0</v>
      </c>
      <c r="FB80" s="483">
        <f t="shared" si="657"/>
        <v>0</v>
      </c>
      <c r="FC80" s="483">
        <f t="shared" si="657"/>
        <v>0</v>
      </c>
      <c r="FD80" s="483">
        <f t="shared" si="657"/>
        <v>0</v>
      </c>
      <c r="FE80" s="483">
        <f t="shared" si="657"/>
        <v>0</v>
      </c>
      <c r="FF80" s="483">
        <f>ES86</f>
        <v>0</v>
      </c>
      <c r="FG80" s="483">
        <f t="shared" ref="FG80:FR80" si="658">FF86</f>
        <v>0</v>
      </c>
      <c r="FH80" s="483">
        <f t="shared" si="658"/>
        <v>0</v>
      </c>
      <c r="FI80" s="483">
        <f t="shared" si="658"/>
        <v>0</v>
      </c>
      <c r="FJ80" s="483">
        <f t="shared" si="658"/>
        <v>0</v>
      </c>
      <c r="FK80" s="483">
        <f t="shared" si="658"/>
        <v>0</v>
      </c>
      <c r="FL80" s="483">
        <f t="shared" si="658"/>
        <v>0</v>
      </c>
      <c r="FM80" s="483">
        <f t="shared" si="658"/>
        <v>0</v>
      </c>
      <c r="FN80" s="483">
        <f t="shared" si="658"/>
        <v>0</v>
      </c>
      <c r="FO80" s="483">
        <f t="shared" si="658"/>
        <v>0</v>
      </c>
      <c r="FP80" s="483">
        <f t="shared" si="658"/>
        <v>0</v>
      </c>
      <c r="FQ80" s="483">
        <f t="shared" si="658"/>
        <v>0</v>
      </c>
      <c r="FR80" s="483">
        <f t="shared" si="658"/>
        <v>0</v>
      </c>
      <c r="FS80" s="483">
        <f>FF86</f>
        <v>0</v>
      </c>
      <c r="FT80" s="483">
        <f t="shared" ref="FT80:GE80" si="659">FS86</f>
        <v>0</v>
      </c>
      <c r="FU80" s="483">
        <f t="shared" si="659"/>
        <v>0</v>
      </c>
      <c r="FV80" s="483">
        <f t="shared" si="659"/>
        <v>0</v>
      </c>
      <c r="FW80" s="483">
        <f t="shared" si="659"/>
        <v>0</v>
      </c>
      <c r="FX80" s="483">
        <f t="shared" si="659"/>
        <v>0</v>
      </c>
      <c r="FY80" s="483">
        <f t="shared" si="659"/>
        <v>0</v>
      </c>
      <c r="FZ80" s="483">
        <f t="shared" si="659"/>
        <v>0</v>
      </c>
      <c r="GA80" s="483">
        <f t="shared" si="659"/>
        <v>0</v>
      </c>
      <c r="GB80" s="483">
        <f t="shared" si="659"/>
        <v>0</v>
      </c>
      <c r="GC80" s="483">
        <f t="shared" si="659"/>
        <v>0</v>
      </c>
      <c r="GD80" s="483">
        <f t="shared" si="659"/>
        <v>0</v>
      </c>
      <c r="GE80" s="483">
        <f t="shared" si="659"/>
        <v>0</v>
      </c>
      <c r="GF80" s="483">
        <f>FS86</f>
        <v>0</v>
      </c>
      <c r="GG80" s="483">
        <f t="shared" ref="GG80:GR80" si="660">GF86</f>
        <v>0</v>
      </c>
      <c r="GH80" s="483">
        <f t="shared" si="660"/>
        <v>0</v>
      </c>
      <c r="GI80" s="483">
        <f t="shared" si="660"/>
        <v>0</v>
      </c>
      <c r="GJ80" s="483">
        <f t="shared" si="660"/>
        <v>0</v>
      </c>
      <c r="GK80" s="483">
        <f t="shared" si="660"/>
        <v>0</v>
      </c>
      <c r="GL80" s="483">
        <f t="shared" si="660"/>
        <v>0</v>
      </c>
      <c r="GM80" s="483">
        <f t="shared" si="660"/>
        <v>0</v>
      </c>
      <c r="GN80" s="483">
        <f t="shared" si="660"/>
        <v>0</v>
      </c>
      <c r="GO80" s="483">
        <f t="shared" si="660"/>
        <v>0</v>
      </c>
      <c r="GP80" s="483">
        <f t="shared" si="660"/>
        <v>0</v>
      </c>
      <c r="GQ80" s="483">
        <f t="shared" si="660"/>
        <v>0</v>
      </c>
      <c r="GR80" s="483">
        <f t="shared" si="660"/>
        <v>0</v>
      </c>
      <c r="GS80" s="483">
        <f>GF86</f>
        <v>0</v>
      </c>
      <c r="GT80" s="483">
        <f t="shared" ref="GT80:HE80" si="661">GS86</f>
        <v>0</v>
      </c>
      <c r="GU80" s="483">
        <f t="shared" si="661"/>
        <v>0</v>
      </c>
      <c r="GV80" s="483">
        <f t="shared" si="661"/>
        <v>0</v>
      </c>
      <c r="GW80" s="483">
        <f t="shared" si="661"/>
        <v>0</v>
      </c>
      <c r="GX80" s="483">
        <f t="shared" si="661"/>
        <v>0</v>
      </c>
      <c r="GY80" s="483">
        <f t="shared" si="661"/>
        <v>0</v>
      </c>
      <c r="GZ80" s="483">
        <f t="shared" si="661"/>
        <v>0</v>
      </c>
      <c r="HA80" s="483">
        <f t="shared" si="661"/>
        <v>0</v>
      </c>
      <c r="HB80" s="483">
        <f t="shared" si="661"/>
        <v>0</v>
      </c>
      <c r="HC80" s="483">
        <f t="shared" si="661"/>
        <v>0</v>
      </c>
      <c r="HD80" s="483">
        <f t="shared" si="661"/>
        <v>0</v>
      </c>
      <c r="HE80" s="483">
        <f t="shared" si="661"/>
        <v>0</v>
      </c>
      <c r="HF80" s="483">
        <f>GS86</f>
        <v>0</v>
      </c>
      <c r="HG80" s="483">
        <f t="shared" ref="HG80:HR80" si="662">HF86</f>
        <v>0</v>
      </c>
      <c r="HH80" s="483">
        <f t="shared" si="662"/>
        <v>0</v>
      </c>
      <c r="HI80" s="483">
        <f t="shared" si="662"/>
        <v>0</v>
      </c>
      <c r="HJ80" s="483">
        <f t="shared" si="662"/>
        <v>0</v>
      </c>
      <c r="HK80" s="483">
        <f t="shared" si="662"/>
        <v>0</v>
      </c>
      <c r="HL80" s="483">
        <f t="shared" si="662"/>
        <v>0</v>
      </c>
      <c r="HM80" s="483">
        <f t="shared" si="662"/>
        <v>0</v>
      </c>
      <c r="HN80" s="483">
        <f t="shared" si="662"/>
        <v>0</v>
      </c>
      <c r="HO80" s="483">
        <f t="shared" si="662"/>
        <v>0</v>
      </c>
      <c r="HP80" s="483">
        <f t="shared" si="662"/>
        <v>0</v>
      </c>
      <c r="HQ80" s="483">
        <f t="shared" si="662"/>
        <v>0</v>
      </c>
      <c r="HR80" s="483">
        <f t="shared" si="662"/>
        <v>0</v>
      </c>
      <c r="HS80" s="483">
        <f>HF86</f>
        <v>0</v>
      </c>
      <c r="HT80" s="483">
        <f t="shared" ref="HT80:IE80" si="663">HS86</f>
        <v>0</v>
      </c>
      <c r="HU80" s="483">
        <f t="shared" si="663"/>
        <v>0</v>
      </c>
      <c r="HV80" s="483">
        <f t="shared" si="663"/>
        <v>0</v>
      </c>
      <c r="HW80" s="483">
        <f t="shared" si="663"/>
        <v>0</v>
      </c>
      <c r="HX80" s="483">
        <f t="shared" si="663"/>
        <v>0</v>
      </c>
      <c r="HY80" s="483">
        <f t="shared" si="663"/>
        <v>0</v>
      </c>
      <c r="HZ80" s="483">
        <f t="shared" si="663"/>
        <v>0</v>
      </c>
      <c r="IA80" s="483">
        <f t="shared" si="663"/>
        <v>0</v>
      </c>
      <c r="IB80" s="483">
        <f t="shared" si="663"/>
        <v>0</v>
      </c>
      <c r="IC80" s="483">
        <f t="shared" si="663"/>
        <v>0</v>
      </c>
      <c r="ID80" s="483">
        <f t="shared" si="663"/>
        <v>0</v>
      </c>
      <c r="IE80" s="483">
        <f t="shared" si="663"/>
        <v>0</v>
      </c>
      <c r="IF80" s="483">
        <f>HS86</f>
        <v>0</v>
      </c>
      <c r="IG80" s="483">
        <f t="shared" ref="IG80:IR80" si="664">IF86</f>
        <v>0</v>
      </c>
      <c r="IH80" s="483">
        <f t="shared" si="664"/>
        <v>0</v>
      </c>
      <c r="II80" s="483">
        <f t="shared" si="664"/>
        <v>0</v>
      </c>
      <c r="IJ80" s="483">
        <f t="shared" si="664"/>
        <v>0</v>
      </c>
      <c r="IK80" s="483">
        <f t="shared" si="664"/>
        <v>0</v>
      </c>
      <c r="IL80" s="483">
        <f t="shared" si="664"/>
        <v>0</v>
      </c>
      <c r="IM80" s="483">
        <f t="shared" si="664"/>
        <v>0</v>
      </c>
      <c r="IN80" s="483">
        <f t="shared" si="664"/>
        <v>0</v>
      </c>
      <c r="IO80" s="483">
        <f t="shared" si="664"/>
        <v>0</v>
      </c>
      <c r="IP80" s="483">
        <f t="shared" si="664"/>
        <v>0</v>
      </c>
      <c r="IQ80" s="483">
        <f t="shared" si="664"/>
        <v>0</v>
      </c>
      <c r="IR80" s="483">
        <f t="shared" si="664"/>
        <v>0</v>
      </c>
      <c r="IS80" s="483">
        <f>IF86</f>
        <v>0</v>
      </c>
      <c r="IT80" s="483">
        <f t="shared" ref="IT80:JE80" si="665">IS86</f>
        <v>0</v>
      </c>
      <c r="IU80" s="483">
        <f t="shared" si="665"/>
        <v>0</v>
      </c>
      <c r="IV80" s="483">
        <f t="shared" si="665"/>
        <v>0</v>
      </c>
      <c r="IW80" s="483">
        <f t="shared" si="665"/>
        <v>0</v>
      </c>
      <c r="IX80" s="483">
        <f t="shared" si="665"/>
        <v>0</v>
      </c>
      <c r="IY80" s="483">
        <f t="shared" si="665"/>
        <v>0</v>
      </c>
      <c r="IZ80" s="483">
        <f t="shared" si="665"/>
        <v>0</v>
      </c>
      <c r="JA80" s="483">
        <f t="shared" si="665"/>
        <v>0</v>
      </c>
      <c r="JB80" s="483">
        <f t="shared" si="665"/>
        <v>0</v>
      </c>
      <c r="JC80" s="483">
        <f t="shared" si="665"/>
        <v>0</v>
      </c>
      <c r="JD80" s="483">
        <f t="shared" si="665"/>
        <v>0</v>
      </c>
      <c r="JE80" s="483">
        <f t="shared" si="665"/>
        <v>0</v>
      </c>
      <c r="JF80" s="483">
        <f>IS86</f>
        <v>0</v>
      </c>
      <c r="JG80" s="483">
        <f t="shared" ref="JG80:JR80" si="666">JF86</f>
        <v>0</v>
      </c>
      <c r="JH80" s="483">
        <f t="shared" si="666"/>
        <v>0</v>
      </c>
      <c r="JI80" s="483">
        <f t="shared" si="666"/>
        <v>0</v>
      </c>
      <c r="JJ80" s="483">
        <f t="shared" si="666"/>
        <v>0</v>
      </c>
      <c r="JK80" s="483">
        <f t="shared" si="666"/>
        <v>0</v>
      </c>
      <c r="JL80" s="483">
        <f t="shared" si="666"/>
        <v>0</v>
      </c>
      <c r="JM80" s="483">
        <f t="shared" si="666"/>
        <v>0</v>
      </c>
      <c r="JN80" s="483">
        <f t="shared" si="666"/>
        <v>0</v>
      </c>
      <c r="JO80" s="483">
        <f t="shared" si="666"/>
        <v>0</v>
      </c>
      <c r="JP80" s="483">
        <f t="shared" si="666"/>
        <v>0</v>
      </c>
      <c r="JQ80" s="483">
        <f t="shared" si="666"/>
        <v>0</v>
      </c>
      <c r="JR80" s="483">
        <f t="shared" si="666"/>
        <v>0</v>
      </c>
      <c r="JS80" s="483">
        <f>JF86</f>
        <v>0</v>
      </c>
      <c r="JT80" s="483">
        <f t="shared" ref="JT80:KE80" si="667">JS86</f>
        <v>0</v>
      </c>
      <c r="JU80" s="483">
        <f t="shared" si="667"/>
        <v>0</v>
      </c>
      <c r="JV80" s="483">
        <f t="shared" si="667"/>
        <v>0</v>
      </c>
      <c r="JW80" s="483">
        <f t="shared" si="667"/>
        <v>0</v>
      </c>
      <c r="JX80" s="483">
        <f t="shared" si="667"/>
        <v>0</v>
      </c>
      <c r="JY80" s="483">
        <f t="shared" si="667"/>
        <v>0</v>
      </c>
      <c r="JZ80" s="483">
        <f t="shared" si="667"/>
        <v>0</v>
      </c>
      <c r="KA80" s="483">
        <f t="shared" si="667"/>
        <v>0</v>
      </c>
      <c r="KB80" s="483">
        <f t="shared" si="667"/>
        <v>0</v>
      </c>
      <c r="KC80" s="483">
        <f t="shared" si="667"/>
        <v>0</v>
      </c>
      <c r="KD80" s="483">
        <f t="shared" si="667"/>
        <v>0</v>
      </c>
      <c r="KE80" s="483">
        <f t="shared" si="667"/>
        <v>0</v>
      </c>
      <c r="KF80" s="483">
        <f>JS86</f>
        <v>0</v>
      </c>
      <c r="KG80" s="483">
        <f t="shared" ref="KG80:KR80" si="668">KF86</f>
        <v>0</v>
      </c>
      <c r="KH80" s="483">
        <f t="shared" si="668"/>
        <v>0</v>
      </c>
      <c r="KI80" s="483">
        <f t="shared" si="668"/>
        <v>0</v>
      </c>
      <c r="KJ80" s="483">
        <f t="shared" si="668"/>
        <v>0</v>
      </c>
      <c r="KK80" s="483">
        <f t="shared" si="668"/>
        <v>0</v>
      </c>
      <c r="KL80" s="483">
        <f t="shared" si="668"/>
        <v>0</v>
      </c>
      <c r="KM80" s="483">
        <f t="shared" si="668"/>
        <v>0</v>
      </c>
      <c r="KN80" s="483">
        <f t="shared" si="668"/>
        <v>0</v>
      </c>
      <c r="KO80" s="483">
        <f t="shared" si="668"/>
        <v>0</v>
      </c>
      <c r="KP80" s="483">
        <f t="shared" si="668"/>
        <v>0</v>
      </c>
      <c r="KQ80" s="483">
        <f t="shared" si="668"/>
        <v>0</v>
      </c>
      <c r="KR80" s="483">
        <f t="shared" si="668"/>
        <v>0</v>
      </c>
      <c r="KS80" s="483">
        <f>KF86</f>
        <v>0</v>
      </c>
      <c r="KT80" s="483">
        <f t="shared" ref="KT80:LE80" si="669">KS86</f>
        <v>0</v>
      </c>
      <c r="KU80" s="483">
        <f t="shared" si="669"/>
        <v>0</v>
      </c>
      <c r="KV80" s="483">
        <f t="shared" si="669"/>
        <v>0</v>
      </c>
      <c r="KW80" s="483">
        <f t="shared" si="669"/>
        <v>0</v>
      </c>
      <c r="KX80" s="483">
        <f t="shared" si="669"/>
        <v>0</v>
      </c>
      <c r="KY80" s="483">
        <f t="shared" si="669"/>
        <v>0</v>
      </c>
      <c r="KZ80" s="483">
        <f t="shared" si="669"/>
        <v>0</v>
      </c>
      <c r="LA80" s="483">
        <f t="shared" si="669"/>
        <v>0</v>
      </c>
      <c r="LB80" s="483">
        <f t="shared" si="669"/>
        <v>0</v>
      </c>
      <c r="LC80" s="483">
        <f t="shared" si="669"/>
        <v>0</v>
      </c>
      <c r="LD80" s="483">
        <f t="shared" si="669"/>
        <v>0</v>
      </c>
      <c r="LE80" s="483">
        <f t="shared" si="669"/>
        <v>0</v>
      </c>
      <c r="LF80" s="483">
        <f>KS86</f>
        <v>0</v>
      </c>
      <c r="LG80" s="483">
        <f t="shared" ref="LG80:LR80" si="670">LF86</f>
        <v>0</v>
      </c>
      <c r="LH80" s="483">
        <f t="shared" si="670"/>
        <v>0</v>
      </c>
      <c r="LI80" s="483">
        <f t="shared" si="670"/>
        <v>0</v>
      </c>
      <c r="LJ80" s="483">
        <f t="shared" si="670"/>
        <v>0</v>
      </c>
      <c r="LK80" s="483">
        <f t="shared" si="670"/>
        <v>0</v>
      </c>
      <c r="LL80" s="483">
        <f t="shared" si="670"/>
        <v>0</v>
      </c>
      <c r="LM80" s="483">
        <f t="shared" si="670"/>
        <v>0</v>
      </c>
      <c r="LN80" s="483">
        <f t="shared" si="670"/>
        <v>0</v>
      </c>
      <c r="LO80" s="483">
        <f t="shared" si="670"/>
        <v>0</v>
      </c>
      <c r="LP80" s="483">
        <f t="shared" si="670"/>
        <v>0</v>
      </c>
      <c r="LQ80" s="483">
        <f t="shared" si="670"/>
        <v>0</v>
      </c>
      <c r="LR80" s="483">
        <f t="shared" si="670"/>
        <v>0</v>
      </c>
      <c r="LS80" s="483">
        <f>LF86</f>
        <v>0</v>
      </c>
      <c r="LT80" s="483">
        <f t="shared" ref="LT80:ME80" si="671">LS86</f>
        <v>0</v>
      </c>
      <c r="LU80" s="483">
        <f t="shared" si="671"/>
        <v>0</v>
      </c>
      <c r="LV80" s="483">
        <f t="shared" si="671"/>
        <v>0</v>
      </c>
      <c r="LW80" s="483">
        <f t="shared" si="671"/>
        <v>0</v>
      </c>
      <c r="LX80" s="483">
        <f t="shared" si="671"/>
        <v>0</v>
      </c>
      <c r="LY80" s="483">
        <f t="shared" si="671"/>
        <v>0</v>
      </c>
      <c r="LZ80" s="483">
        <f t="shared" si="671"/>
        <v>0</v>
      </c>
      <c r="MA80" s="483">
        <f t="shared" si="671"/>
        <v>0</v>
      </c>
      <c r="MB80" s="483">
        <f t="shared" si="671"/>
        <v>0</v>
      </c>
      <c r="MC80" s="483">
        <f t="shared" si="671"/>
        <v>0</v>
      </c>
      <c r="MD80" s="483">
        <f t="shared" si="671"/>
        <v>0</v>
      </c>
      <c r="ME80" s="483">
        <f t="shared" si="671"/>
        <v>0</v>
      </c>
      <c r="MF80" s="483">
        <f>LS86</f>
        <v>0</v>
      </c>
      <c r="MG80" s="483">
        <f t="shared" ref="MG80:MR80" si="672">MF86</f>
        <v>0</v>
      </c>
      <c r="MH80" s="483">
        <f t="shared" si="672"/>
        <v>0</v>
      </c>
      <c r="MI80" s="483">
        <f t="shared" si="672"/>
        <v>0</v>
      </c>
      <c r="MJ80" s="483">
        <f t="shared" si="672"/>
        <v>0</v>
      </c>
      <c r="MK80" s="483">
        <f t="shared" si="672"/>
        <v>0</v>
      </c>
      <c r="ML80" s="483">
        <f t="shared" si="672"/>
        <v>0</v>
      </c>
      <c r="MM80" s="483">
        <f t="shared" si="672"/>
        <v>0</v>
      </c>
      <c r="MN80" s="483">
        <f t="shared" si="672"/>
        <v>0</v>
      </c>
      <c r="MO80" s="483">
        <f t="shared" si="672"/>
        <v>0</v>
      </c>
      <c r="MP80" s="483">
        <f t="shared" si="672"/>
        <v>0</v>
      </c>
      <c r="MQ80" s="483">
        <f t="shared" si="672"/>
        <v>0</v>
      </c>
      <c r="MR80" s="483">
        <f t="shared" si="672"/>
        <v>0</v>
      </c>
      <c r="MS80" s="483">
        <f>MF86</f>
        <v>0</v>
      </c>
      <c r="MT80" s="483">
        <f t="shared" ref="MT80:NE80" si="673">MS86</f>
        <v>0</v>
      </c>
      <c r="MU80" s="483">
        <f t="shared" si="673"/>
        <v>0</v>
      </c>
      <c r="MV80" s="483">
        <f t="shared" si="673"/>
        <v>0</v>
      </c>
      <c r="MW80" s="483">
        <f t="shared" si="673"/>
        <v>0</v>
      </c>
      <c r="MX80" s="483">
        <f t="shared" si="673"/>
        <v>0</v>
      </c>
      <c r="MY80" s="483">
        <f t="shared" si="673"/>
        <v>0</v>
      </c>
      <c r="MZ80" s="483">
        <f t="shared" si="673"/>
        <v>0</v>
      </c>
      <c r="NA80" s="483">
        <f t="shared" si="673"/>
        <v>0</v>
      </c>
      <c r="NB80" s="483">
        <f t="shared" si="673"/>
        <v>0</v>
      </c>
      <c r="NC80" s="483">
        <f t="shared" si="673"/>
        <v>0</v>
      </c>
      <c r="ND80" s="483">
        <f t="shared" si="673"/>
        <v>0</v>
      </c>
      <c r="NE80" s="483">
        <f t="shared" si="673"/>
        <v>0</v>
      </c>
      <c r="NF80" s="483">
        <f>MS86</f>
        <v>0</v>
      </c>
      <c r="NG80" s="483">
        <f t="shared" ref="NG80:NR80" si="674">NF86</f>
        <v>0</v>
      </c>
      <c r="NH80" s="483">
        <f t="shared" si="674"/>
        <v>0</v>
      </c>
      <c r="NI80" s="483">
        <f t="shared" si="674"/>
        <v>0</v>
      </c>
      <c r="NJ80" s="483">
        <f t="shared" si="674"/>
        <v>0</v>
      </c>
      <c r="NK80" s="483">
        <f t="shared" si="674"/>
        <v>0</v>
      </c>
      <c r="NL80" s="483">
        <f t="shared" si="674"/>
        <v>0</v>
      </c>
      <c r="NM80" s="483">
        <f t="shared" si="674"/>
        <v>0</v>
      </c>
      <c r="NN80" s="483">
        <f t="shared" si="674"/>
        <v>0</v>
      </c>
      <c r="NO80" s="483">
        <f t="shared" si="674"/>
        <v>0</v>
      </c>
      <c r="NP80" s="483">
        <f t="shared" si="674"/>
        <v>0</v>
      </c>
      <c r="NQ80" s="483">
        <f t="shared" si="674"/>
        <v>0</v>
      </c>
      <c r="NR80" s="483">
        <f t="shared" si="674"/>
        <v>0</v>
      </c>
      <c r="NS80" s="483">
        <f>NF86</f>
        <v>0</v>
      </c>
      <c r="NT80" s="483">
        <f t="shared" ref="NT80:OE80" si="675">NS86</f>
        <v>0</v>
      </c>
      <c r="NU80" s="483">
        <f t="shared" si="675"/>
        <v>0</v>
      </c>
      <c r="NV80" s="483">
        <f t="shared" si="675"/>
        <v>0</v>
      </c>
      <c r="NW80" s="483">
        <f t="shared" si="675"/>
        <v>0</v>
      </c>
      <c r="NX80" s="483">
        <f t="shared" si="675"/>
        <v>0</v>
      </c>
      <c r="NY80" s="483">
        <f t="shared" si="675"/>
        <v>0</v>
      </c>
      <c r="NZ80" s="483">
        <f t="shared" si="675"/>
        <v>0</v>
      </c>
      <c r="OA80" s="483">
        <f t="shared" si="675"/>
        <v>0</v>
      </c>
      <c r="OB80" s="483">
        <f t="shared" si="675"/>
        <v>0</v>
      </c>
      <c r="OC80" s="483">
        <f t="shared" si="675"/>
        <v>0</v>
      </c>
      <c r="OD80" s="483">
        <f t="shared" si="675"/>
        <v>0</v>
      </c>
      <c r="OE80" s="483">
        <f t="shared" si="675"/>
        <v>0</v>
      </c>
      <c r="OF80" s="483">
        <f>NS86</f>
        <v>0</v>
      </c>
      <c r="OG80" s="483">
        <f t="shared" ref="OG80:OR80" si="676">OF86</f>
        <v>0</v>
      </c>
      <c r="OH80" s="483">
        <f t="shared" si="676"/>
        <v>0</v>
      </c>
      <c r="OI80" s="483">
        <f t="shared" si="676"/>
        <v>0</v>
      </c>
      <c r="OJ80" s="483">
        <f t="shared" si="676"/>
        <v>0</v>
      </c>
      <c r="OK80" s="483">
        <f t="shared" si="676"/>
        <v>0</v>
      </c>
      <c r="OL80" s="483">
        <f t="shared" si="676"/>
        <v>0</v>
      </c>
      <c r="OM80" s="483">
        <f t="shared" si="676"/>
        <v>0</v>
      </c>
      <c r="ON80" s="483">
        <f t="shared" si="676"/>
        <v>0</v>
      </c>
      <c r="OO80" s="483">
        <f t="shared" si="676"/>
        <v>0</v>
      </c>
      <c r="OP80" s="483">
        <f t="shared" si="676"/>
        <v>0</v>
      </c>
      <c r="OQ80" s="483">
        <f t="shared" si="676"/>
        <v>0</v>
      </c>
      <c r="OR80" s="483">
        <f t="shared" si="676"/>
        <v>0</v>
      </c>
      <c r="OS80" s="483">
        <f>OF86</f>
        <v>0</v>
      </c>
      <c r="OT80" s="483"/>
      <c r="OU80" s="483"/>
      <c r="OV80" s="483"/>
      <c r="OW80" s="483"/>
      <c r="OX80" s="483"/>
      <c r="OY80" s="483"/>
      <c r="OZ80" s="483"/>
      <c r="PA80" s="483"/>
      <c r="PB80" s="483"/>
      <c r="PC80" s="483"/>
      <c r="PD80" s="483"/>
      <c r="PE80" s="483"/>
      <c r="PF80" s="483"/>
      <c r="PG80" s="483"/>
      <c r="PH80" s="483"/>
      <c r="PI80" s="483"/>
      <c r="PJ80" s="483"/>
      <c r="PK80" s="483"/>
      <c r="PL80" s="483"/>
      <c r="PM80" s="483"/>
      <c r="PN80" s="483"/>
      <c r="PO80" s="483"/>
      <c r="PP80" s="483"/>
      <c r="PQ80" s="483"/>
      <c r="PR80" s="483"/>
      <c r="PS80" s="483"/>
      <c r="PT80" s="483"/>
      <c r="PU80" s="483"/>
      <c r="PV80" s="483"/>
      <c r="PW80" s="483"/>
      <c r="PX80" s="483"/>
      <c r="PY80" s="483"/>
      <c r="PZ80" s="483"/>
      <c r="QA80" s="483"/>
      <c r="QB80" s="483"/>
      <c r="QC80" s="483"/>
      <c r="QD80" s="483"/>
      <c r="QE80" s="483"/>
      <c r="QF80" s="483"/>
      <c r="QG80" s="483"/>
      <c r="QH80" s="483"/>
      <c r="QI80" s="483"/>
      <c r="QJ80" s="483"/>
      <c r="QK80" s="483"/>
      <c r="QL80" s="483"/>
      <c r="QM80" s="483"/>
      <c r="QN80" s="483"/>
      <c r="QO80" s="483"/>
      <c r="QP80" s="483"/>
      <c r="QQ80" s="483"/>
      <c r="QR80" s="483"/>
      <c r="QS80" s="483"/>
      <c r="QT80" s="483"/>
      <c r="QU80" s="483"/>
      <c r="QV80" s="483"/>
      <c r="QW80" s="483"/>
      <c r="QX80" s="483"/>
      <c r="QY80" s="483"/>
      <c r="QZ80" s="483"/>
      <c r="RA80" s="483"/>
      <c r="RB80" s="483"/>
      <c r="RC80" s="483"/>
      <c r="RD80" s="483"/>
      <c r="RE80" s="483"/>
      <c r="RF80" s="483"/>
    </row>
    <row r="81" spans="1:474" ht="12.75" customHeight="1">
      <c r="A81" s="483"/>
      <c r="B81" s="484" t="s">
        <v>499</v>
      </c>
      <c r="C81" s="483"/>
      <c r="D81" s="483"/>
      <c r="E81" s="483">
        <f>SUM(S81,AF81,AS81,BF81,BS81,CF81,CS81,DF81,DS81,EF81,ES81,FF81,FS81,GF81,GS81,HF81,HS81,IF81,IS81,JF81,JS81,KF81,KS81,LF81,LS81,MF81,MS81,NF81,NS81,OF81,OS81)</f>
        <v>0</v>
      </c>
      <c r="F81" s="483"/>
      <c r="G81" s="483">
        <f>IF(G76=1,SUM('Premissas Investimento'!$AS$12:AU12)*$E$28,IF(AND(G77=1,G76=2),SUM('Premissas Investimento'!AS12)*$E$28,IF(AND(G77=1,H76=2),SUM('Premissas Investimento'!AS12:AT12)*$E$28,IF(AND(G77=1,I76=2),SUM('Premissas Investimento'!AS12:AU12)*$E$28,IF(AND(G77=1,SUM(G76:I77)=1),SUM('Premissas Investimento'!AS12:AU12)*$E$28,0)))))</f>
        <v>0</v>
      </c>
      <c r="H81" s="483">
        <f>IF(H76=1,SUM('Premissas Investimento'!$AS$12:AV12)*$E$28,IF(AND(H77=1,H76=2),SUM('Premissas Investimento'!AT12)*$E$28,IF(AND(H77=1,I76=2),SUM('Premissas Investimento'!AT12:AU12)*$E$28,IF(AND(H77=1,J76=2),SUM('Premissas Investimento'!AT12:AV12)*$E$28,IF(AND(H77=1,SUM(H76:J77)=1),SUM('Premissas Investimento'!AT12:AV12)*$E$28,0)))))</f>
        <v>0</v>
      </c>
      <c r="I81" s="483">
        <f>IF(I76=1,SUM('Premissas Investimento'!$AS$12:AW12)*$E$28,IF(AND(I77=1,I76=2),SUM('Premissas Investimento'!AU12)*$E$28,IF(AND(I77=1,J76=2),SUM('Premissas Investimento'!AU12:AV12)*$E$28,IF(AND(I77=1,K76=2),SUM('Premissas Investimento'!AU12:AW12)*$E$28,IF(AND(I77=1,SUM(I76:K77)=1),SUM('Premissas Investimento'!AU12:AW12)*$E$28,0)))))</f>
        <v>0</v>
      </c>
      <c r="J81" s="483">
        <f>IF(J76=1,SUM('Premissas Investimento'!$AS$12:AX12)*$E$28,IF(AND(J77=1,J76=2),SUM('Premissas Investimento'!AV12)*$E$28,IF(AND(J77=1,K76=2),SUM('Premissas Investimento'!AV12:AW12)*$E$28,IF(AND(J77=1,L76=2),SUM('Premissas Investimento'!AV12:AX12)*$E$28,IF(AND(J77=1,SUM(J76:L77)=1),SUM('Premissas Investimento'!AV12:AX12)*$E$28,0)))))</f>
        <v>0</v>
      </c>
      <c r="K81" s="483">
        <f>IF(K76=1,SUM('Premissas Investimento'!$AS$12:AY12)*$E$28,IF(AND(K77=1,K76=2),SUM('Premissas Investimento'!AW12)*$E$28,IF(AND(K77=1,L76=2),SUM('Premissas Investimento'!AW12:AX12)*$E$28,IF(AND(K77=1,M76=2),SUM('Premissas Investimento'!AW12:AY12)*$E$28,IF(AND(K77=1,SUM(K76:M77)=1),SUM('Premissas Investimento'!AW12:AY12)*$E$28,0)))))</f>
        <v>0</v>
      </c>
      <c r="L81" s="483">
        <f>IF(L76=1,SUM('Premissas Investimento'!$AS$12:AZ12)*$E$28,IF(AND(L77=1,L76=2),SUM('Premissas Investimento'!AX12)*$E$28,IF(AND(L77=1,M76=2),SUM('Premissas Investimento'!AX12:AY12)*$E$28,IF(AND(L77=1,N76=2),SUM('Premissas Investimento'!AX12:AZ12)*$E$28,IF(AND(L77=1,SUM(L76:N77)=1),SUM('Premissas Investimento'!AX12:AZ12)*$E$28,0)))))</f>
        <v>0</v>
      </c>
      <c r="M81" s="483">
        <f>IF(M76=1,SUM('Premissas Investimento'!$AS$12:BA12)*$E$28,IF(AND(M77=1,M76=2),SUM('Premissas Investimento'!AY12)*$E$28,IF(AND(M77=1,N76=2),SUM('Premissas Investimento'!AY12:AZ12)*$E$28,IF(AND(M77=1,O76=2),SUM('Premissas Investimento'!AY12:BA12)*$E$28,IF(AND(M77=1,SUM(M76:O77)=1),SUM('Premissas Investimento'!AY12:BA12)*$E$28,0)))))</f>
        <v>0</v>
      </c>
      <c r="N81" s="483">
        <f>IF(N76=1,SUM('Premissas Investimento'!$AS$12:BB12)*$E$28,IF(AND(N77=1,N76=2),SUM('Premissas Investimento'!AZ12)*$E$28,IF(AND(N77=1,O76=2),SUM('Premissas Investimento'!AZ12:BA12)*$E$28,IF(AND(N77=1,P76=2),SUM('Premissas Investimento'!AZ12:BB12)*$E$28,IF(AND(N77=1,SUM(N76:P77)=1),SUM('Premissas Investimento'!AZ12:BB12)*$E$28,0)))))</f>
        <v>0</v>
      </c>
      <c r="O81" s="483">
        <f>IF(O76=1,SUM('Premissas Investimento'!$AS$12:BC12)*$E$28,IF(AND(O77=1,O76=2),SUM('Premissas Investimento'!BA12)*$E$28,IF(AND(O77=1,P76=2),SUM('Premissas Investimento'!BA12:BB12)*$E$28,IF(AND(O77=1,Q76=2),SUM('Premissas Investimento'!BA12:BC12)*$E$28,IF(AND(O77=1,SUM(O76:Q77)=1),SUM('Premissas Investimento'!BA12:BC12)*$E$28,0)))))</f>
        <v>0</v>
      </c>
      <c r="P81" s="483">
        <f>IF(P76=1,SUM('Premissas Investimento'!$AS$12:BD12)*$E$28,IF(AND(P77=1,P76=2),SUM('Premissas Investimento'!BB12)*$E$28,IF(AND(P77=1,Q76=2),SUM('Premissas Investimento'!BB12:BC12)*$E$28,IF(AND(P77=1,R76=2),SUM('Premissas Investimento'!BB12:BD12)*$E$28,IF(AND(P77=1,SUM(P76:R77)=1),SUM('Premissas Investimento'!BB12:BD12)*$E$28,0)))))</f>
        <v>0</v>
      </c>
      <c r="Q81" s="483">
        <f>IF(Q76=1,SUM('Premissas Investimento'!$AS$12:BE12)*$E$28,IF(AND(Q77=1,Q76=2),SUM('Premissas Investimento'!BC12)*$E$28,IF(AND(Q77=1,R76=2),SUM('Premissas Investimento'!BC12:BD12)*$E$28,IF(AND(Q77=1,T76=2),SUM('Premissas Investimento'!BC12:BE12)*$E$28,IF(AND(Q77=1,SUM(Q76:T77)=1),SUM('Premissas Investimento'!BC12:BE12)*$E$28,0)))))</f>
        <v>0</v>
      </c>
      <c r="R81" s="483">
        <f>IF(R76=1,SUM('Premissas Investimento'!$AS$12:BF12)*$E$28,IF(AND(R77=1,R76=2),SUM('Premissas Investimento'!BD12)*$E$28,IF(AND(R77=1,T76=2),SUM('Premissas Investimento'!BD12:BE12)*$E$28,IF(AND(R77=1,U76=2),SUM('Premissas Investimento'!BD12:BF12)*$E$28,IF(AND(R77=1,SUM(R76:U77)=1),SUM('Premissas Investimento'!BD12:BF12)*$E$28,0)))))</f>
        <v>0</v>
      </c>
      <c r="S81" s="483">
        <f>SUM(G81:R81)</f>
        <v>0</v>
      </c>
      <c r="T81" s="483">
        <f>IF(T76=1,SUM('Premissas Investimento'!$AS$12:BG12)*$E$29,IF(AND(T77=1,T76=2),SUM('Premissas Investimento'!BE12)*$E$29,IF(AND(T77=1,U76=2),SUM('Premissas Investimento'!BE12:BF12)*$E$29,IF(AND(T77=1,V76=2),SUM('Premissas Investimento'!BE12:BG12)*$E$29,IF(AND(T77=1,SUM(T76:V77)=1),SUM('Premissas Investimento'!BE12:BG12)*$E$29,0)))))</f>
        <v>0</v>
      </c>
      <c r="U81" s="483">
        <f>IF(U76=1,SUM('Premissas Investimento'!$AS$12:BH12)*$E$29,IF(AND(U77=1,U76=2),SUM('Premissas Investimento'!BF12)*$E$29,IF(AND(U77=1,V76=2),SUM('Premissas Investimento'!BF12:BG12)*$E$29,IF(AND(U77=1,W76=2),SUM('Premissas Investimento'!BF12:BH12)*$E$29,IF(AND(U77=1,SUM(U76:W77)=1),SUM('Premissas Investimento'!BF12:BH12)*$E$29,0)))))</f>
        <v>0</v>
      </c>
      <c r="V81" s="483">
        <f>IF(V76=1,SUM('Premissas Investimento'!$AS$12:BI12)*$E$29,IF(AND(V77=1,V76=2),SUM('Premissas Investimento'!BG12)*$E$29,IF(AND(V77=1,W76=2),SUM('Premissas Investimento'!BG12:BH12)*$E$29,IF(AND(V77=1,X76=2),SUM('Premissas Investimento'!BG12:BI12)*$E$29,IF(AND(V77=1,SUM(V76:X77)=1),SUM('Premissas Investimento'!BG12:BI12)*$E$29,0)))))</f>
        <v>0</v>
      </c>
      <c r="W81" s="483">
        <f>IF(W76=1,SUM('Premissas Investimento'!$AS$12:BJ12)*$E$29,IF(AND(W77=1,W76=2),SUM('Premissas Investimento'!BH12)*$E$29,IF(AND(W77=1,X76=2),SUM('Premissas Investimento'!BH12:BI12)*$E$29,IF(AND(W77=1,Y76=2),SUM('Premissas Investimento'!BH12:BJ12)*$E$29,IF(AND(W77=1,SUM(W76:Y77)=1),SUM('Premissas Investimento'!BH12:BJ12)*$E$29,0)))))</f>
        <v>0</v>
      </c>
      <c r="X81" s="483">
        <f>IF(X76=1,SUM('Premissas Investimento'!$AS$12:BK12)*$E$29,IF(AND(X77=1,X76=2),SUM('Premissas Investimento'!BI12)*$E$29,IF(AND(X77=1,Y76=2),SUM('Premissas Investimento'!BI12:BJ12)*$E$29,IF(AND(X77=1,Z76=2),SUM('Premissas Investimento'!BI12:BK12)*$E$29,IF(AND(X77=1,SUM(X76:Z77)=1),SUM('Premissas Investimento'!BI12:BK12)*$E$29,0)))))</f>
        <v>0</v>
      </c>
      <c r="Y81" s="483">
        <f>IF(Y76=1,SUM('Premissas Investimento'!$AS$12:BL12)*$E$29,IF(AND(Y77=1,Y76=2),SUM('Premissas Investimento'!BJ12)*$E$29,IF(AND(Y77=1,Z76=2),SUM('Premissas Investimento'!BJ12:BK12)*$E$29,IF(AND(Y77=1,AA76=2),SUM('Premissas Investimento'!BJ12:BL12)*$E$29,IF(AND(Y77=1,SUM(Y76:AA77)=1),SUM('Premissas Investimento'!BJ12:BL12)*$E$29,0)))))</f>
        <v>0</v>
      </c>
      <c r="Z81" s="483">
        <f>IF(Z76=1,SUM('Premissas Investimento'!$AS$12:BM12)*$E$29,IF(AND(Z77=1,Z76=2),SUM('Premissas Investimento'!BK12)*$E$29,IF(AND(Z77=1,AA76=2),SUM('Premissas Investimento'!BK12:BL12)*$E$29,IF(AND(Z77=1,AB76=2),SUM('Premissas Investimento'!BK12:BM12)*$E$29,IF(AND(Z77=1,SUM(Z76:AB77)=1),SUM('Premissas Investimento'!BK12:BM12)*$E$29,0)))))</f>
        <v>0</v>
      </c>
      <c r="AA81" s="483">
        <f>IF(AA76=1,SUM('Premissas Investimento'!$AS$12:BN12)*$E$29,IF(AND(AA77=1,AA76=2),SUM('Premissas Investimento'!BL12)*$E$29,IF(AND(AA77=1,AB76=2),SUM('Premissas Investimento'!BL12:BM12)*$E$29,IF(AND(AA77=1,AC76=2),SUM('Premissas Investimento'!BL12:BN12)*$E$29,IF(AND(AA77=1,SUM(AA76:AC77)=1),SUM('Premissas Investimento'!BL12:BN12)*$E$29,0)))))</f>
        <v>0</v>
      </c>
      <c r="AB81" s="483">
        <f>IF(AB76=1,SUM('Premissas Investimento'!$AS$12:BO12)*$E$29,IF(AND(AB77=1,AB76=2),SUM('Premissas Investimento'!BM12)*$E$29,IF(AND(AB77=1,AC76=2),SUM('Premissas Investimento'!BM12:BN12)*$E$29,IF(AND(AB77=1,AD76=2),SUM('Premissas Investimento'!BM12:BO12)*$E$29,IF(AND(AB77=1,SUM(AB76:AD77)=1),SUM('Premissas Investimento'!BM12:BO12)*$E$29,0)))))</f>
        <v>0</v>
      </c>
      <c r="AC81" s="483">
        <f>IF(AC76=1,SUM('Premissas Investimento'!$AS$12:BP12)*$E$29,IF(AND(AC77=1,AC76=2),SUM('Premissas Investimento'!BN12)*$E$29,IF(AND(AC77=1,AD76=2),SUM('Premissas Investimento'!BN12:BO12)*$E$29,IF(AND(AC77=1,AE76=2),SUM('Premissas Investimento'!BN12:BP12)*$E$29,IF(AND(AC77=1,SUM(AC76:AE77)=1),SUM('Premissas Investimento'!BN12:BP12)*$E$29,0)))))</f>
        <v>0</v>
      </c>
      <c r="AD81" s="483">
        <f>IF(AD76=1,SUM('Premissas Investimento'!$AS$12:BQ12)*$E$29,IF(AND(AD77=1,AD76=2),SUM('Premissas Investimento'!BO12)*$E$29,IF(AND(AD77=1,AE76=2),SUM('Premissas Investimento'!BO12:BP12)*$E$29,IF(AND(AD77=1,AG76=2),SUM('Premissas Investimento'!BO12:BQ12)*$E$29,IF(AND(AD77=1,SUM(AD76:AG77)=1),SUM('Premissas Investimento'!BO12:BQ12)*$E$29,0)))))</f>
        <v>0</v>
      </c>
      <c r="AE81" s="483">
        <f>IF(AE76=1,SUM('Premissas Investimento'!$AS$12:BR12)*$E$29,IF(AND(AE77=1,AE76=2),SUM('Premissas Investimento'!BP12)*$E$29,IF(AND(AE77=1,AG76=2),SUM('Premissas Investimento'!BP12:BQ12)*$E$29,IF(AND(AE77=1,AH76=2),SUM('Premissas Investimento'!BP12:BR12)*$E$29,IF(AND(AE77=1,SUM(AE76:AH77)=1),SUM('Premissas Investimento'!BP12:BR12)*$E$29,0)))))</f>
        <v>0</v>
      </c>
      <c r="AF81" s="483">
        <f>SUM(T81:AE81)</f>
        <v>0</v>
      </c>
      <c r="AG81" s="483">
        <f>IF(AG76=1,SUM('Premissas Investimento'!$AS$12:BS12)*$E$29,IF(AND(AG77=1,AG76=2),SUM('Premissas Investimento'!BQ12)*$E$29,IF(AND(AG77=1,AH76=2),SUM('Premissas Investimento'!BQ12:BR12)*$E$29,IF(AND(AG77=1,AI76=2),SUM('Premissas Investimento'!BQ12:BS12)*$E$29,IF(AND(AG77=1,SUM(AG76:AI77)=1),SUM('Premissas Investimento'!BQ12:BS12)*$E$29,0)))))</f>
        <v>0</v>
      </c>
      <c r="AH81" s="483">
        <f>IF(AH76=1,SUM('Premissas Investimento'!$AS$12:BT12)*$E$29,IF(AND(AH77=1,AH76=2),SUM('Premissas Investimento'!BR12)*$E$29,IF(AND(AH77=1,AI76=2),SUM('Premissas Investimento'!BR12:BS12)*$E$29,IF(AND(AH77=1,AJ76=2),SUM('Premissas Investimento'!BR12:BT12)*$E$29,IF(AND(AH77=1,SUM(AH76:AJ77)=1),SUM('Premissas Investimento'!BR12:BT12)*$E$29,0)))))</f>
        <v>0</v>
      </c>
      <c r="AI81" s="483">
        <f>IF(AI76=1,SUM('Premissas Investimento'!$AS$12:BU12)*$E$29,IF(AND(AI77=1,AI76=2),SUM('Premissas Investimento'!BS12)*$E$29,IF(AND(AI77=1,AJ76=2),SUM('Premissas Investimento'!BS12:BT12)*$E$29,IF(AND(AI77=1,AK76=2),SUM('Premissas Investimento'!BS12:BU12)*$E$29,IF(AND(AI77=1,SUM(AI76:AK77)=1),SUM('Premissas Investimento'!BS12:BU12)*$E$29,0)))))</f>
        <v>0</v>
      </c>
      <c r="AJ81" s="483">
        <f>IF(AJ76=1,SUM('Premissas Investimento'!$AS$12:BV12)*$E$29,IF(AND(AJ77=1,AJ76=2),SUM('Premissas Investimento'!BT12)*$E$29,IF(AND(AJ77=1,AK76=2),SUM('Premissas Investimento'!BT12:BU12)*$E$29,IF(AND(AJ77=1,AL76=2),SUM('Premissas Investimento'!BT12:BV12)*$E$29,IF(AND(AJ77=1,SUM(AJ76:AL77)=1),SUM('Premissas Investimento'!BT12:BV12)*$E$29,0)))))</f>
        <v>0</v>
      </c>
      <c r="AK81" s="483">
        <f>IF(AK76=1,SUM('Premissas Investimento'!$AS$12:BW12)*$E$29,IF(AND(AK77=1,AK76=2),SUM('Premissas Investimento'!BU12)*$E$29,IF(AND(AK77=1,AL76=2),SUM('Premissas Investimento'!BU12:BV12)*$E$29,IF(AND(AK77=1,AM76=2),SUM('Premissas Investimento'!BU12:BW12)*$E$29,IF(AND(AK77=1,SUM(AK76:AM77)=1),SUM('Premissas Investimento'!BU12:BW12)*$E$29,0)))))</f>
        <v>0</v>
      </c>
      <c r="AL81" s="483">
        <f>IF(AL76=1,SUM('Premissas Investimento'!$AS$12:BX12)*$E$29,IF(AND(AL77=1,AL76=2),SUM('Premissas Investimento'!BV12)*$E$29,IF(AND(AL77=1,AM76=2),SUM('Premissas Investimento'!BV12:BW12)*$E$29,IF(AND(AL77=1,AN76=2),SUM('Premissas Investimento'!BV12:BX12)*$E$29,IF(AND(AL77=1,SUM(AL76:AN77)=1),SUM('Premissas Investimento'!BV12:BX12)*$E$29,0)))))</f>
        <v>0</v>
      </c>
      <c r="AM81" s="483">
        <f>IF(AM76=1,SUM('Premissas Investimento'!$AS$12:BY12)*$E$29,IF(AND(AM77=1,AM76=2),SUM('Premissas Investimento'!BW12)*$E$29,IF(AND(AM77=1,AN76=2),SUM('Premissas Investimento'!BW12:BX12)*$E$29,IF(AND(AM77=1,AO76=2),SUM('Premissas Investimento'!BW12:BY12)*$E$29,IF(AND(AM77=1,SUM(AM76:AO77)=1),SUM('Premissas Investimento'!BW12:BY12)*$E$29,0)))))</f>
        <v>0</v>
      </c>
      <c r="AN81" s="483">
        <f>IF(AN76=1,SUM('Premissas Investimento'!$AS$12:BZ12)*$E$29,IF(AND(AN77=1,AN76=2),SUM('Premissas Investimento'!BX12)*$E$29,IF(AND(AN77=1,AO76=2),SUM('Premissas Investimento'!BX12:BY12)*$E$29,IF(AND(AN77=1,AP76=2),SUM('Premissas Investimento'!BX12:BZ12)*$E$29,IF(AND(AN77=1,SUM(AN76:AP77)=1),SUM('Premissas Investimento'!BX12:BZ12)*$E$29,0)))))</f>
        <v>0</v>
      </c>
      <c r="AO81" s="483">
        <f>IF(AO76=1,SUM('Premissas Investimento'!$AS$12:CA12)*$E$29,IF(AND(AO77=1,AO76=2),SUM('Premissas Investimento'!BY12)*$E$29,IF(AND(AO77=1,AP76=2),SUM('Premissas Investimento'!BY12:BZ12)*$E$29,IF(AND(AO77=1,AQ76=2),SUM('Premissas Investimento'!BY12:CA12)*$E$29,IF(AND(AO77=1,SUM(AO76:AQ77)=1),SUM('Premissas Investimento'!BY12:CA12)*$E$29,0)))))</f>
        <v>0</v>
      </c>
      <c r="AP81" s="483">
        <f>IF(AP76=1,SUM('Premissas Investimento'!$AS$12:CB12)*$E$29,IF(AND(AP77=1,AP76=2),SUM('Premissas Investimento'!BZ12)*$E$29,IF(AND(AP77=1,AQ76=2),SUM('Premissas Investimento'!BZ12:CA12)*$E$29,IF(AND(AP77=1,AR76=2),SUM('Premissas Investimento'!BZ12:CB12)*$E$29,IF(AND(AP77=1,SUM(AP76:AR77)=1),SUM('Premissas Investimento'!BZ12:CB12)*$E$29,0)))))</f>
        <v>0</v>
      </c>
      <c r="AQ81" s="483">
        <f>IF(AQ76=1,SUM('Premissas Investimento'!$AS$12:CC12)*$E$29,IF(AND(AQ77=1,AQ76=2),SUM('Premissas Investimento'!CA12)*$E$29,IF(AND(AQ77=1,AR76=2),SUM('Premissas Investimento'!CA12:CB12)*$E$29,IF(AND(AQ77=1,AT76=2),SUM('Premissas Investimento'!CA12:CC12)*$E$29,IF(AND(AQ77=1,SUM(AQ76:AT77)=1),SUM('Premissas Investimento'!CA12:CC12)*$E$29,0)))))</f>
        <v>0</v>
      </c>
      <c r="AR81" s="483">
        <f>IF(AR76=1,SUM('Premissas Investimento'!$AS$12:CD12)*$E$29,IF(AND(AR77=1,AR76=2),SUM('Premissas Investimento'!CB12)*$E$29,IF(AND(AR77=1,AT76=2),SUM('Premissas Investimento'!CB12:CC12)*$E$29,IF(AND(AR77=1,AU76=2),SUM('Premissas Investimento'!CB12:CD12)*$E$29,IF(AND(AR77=1,SUM(AR76:AU77)=1),SUM('Premissas Investimento'!CB12:CD12)*$E$29,0)))))</f>
        <v>0</v>
      </c>
      <c r="AS81" s="483">
        <f>SUM(AG81:AR81)</f>
        <v>0</v>
      </c>
      <c r="AT81" s="483">
        <f>IF(AT76=1,SUM('Premissas Investimento'!$AS$12:CE12)*$E$29,IF(AND(AT77=1,AT76=2),SUM('Premissas Investimento'!CC12)*$E$29,IF(AND(AT77=1,AU76=2),SUM('Premissas Investimento'!CC12:CD12)*$E$29,IF(AND(AT77=1,AV76=2),SUM('Premissas Investimento'!CC12:CE12)*$E$29,IF(AND(AT77=1,SUM(AT76:AV77)=1),SUM('Premissas Investimento'!CC12:CE12)*$E$29,0)))))</f>
        <v>0</v>
      </c>
      <c r="AU81" s="483">
        <f>IF(AU76=1,SUM('Premissas Investimento'!$AS$12:CF12)*$E$29,IF(AND(AU77=1,AU76=2),SUM('Premissas Investimento'!CD12)*$E$29,IF(AND(AU77=1,AV76=2),SUM('Premissas Investimento'!CD12:CE12)*$E$29,IF(AND(AU77=1,AW76=2),SUM('Premissas Investimento'!CD12:CF12)*$E$29,IF(AND(AU77=1,SUM(AU76:AW77)=1),SUM('Premissas Investimento'!CD12:CF12)*$E$29,0)))))</f>
        <v>0</v>
      </c>
      <c r="AV81" s="483">
        <f>IF(AV76=1,SUM('Premissas Investimento'!$AS$12:CG12)*$E$29,IF(AND(AV77=1,AV76=2),SUM('Premissas Investimento'!CE12)*$E$29,IF(AND(AV77=1,AW76=2),SUM('Premissas Investimento'!CE12:CF12)*$E$29,IF(AND(AV77=1,AX76=2),SUM('Premissas Investimento'!CE12:CG12)*$E$29,IF(AND(AV77=1,SUM(AV76:AX77)=1),SUM('Premissas Investimento'!CE12:CG12)*$E$29,0)))))</f>
        <v>0</v>
      </c>
      <c r="AW81" s="483">
        <f>IF(AW76=1,SUM('Premissas Investimento'!$AS$12:CH12)*$E$29,IF(AND(AW77=1,AW76=2),SUM('Premissas Investimento'!CF12)*$E$29,IF(AND(AW77=1,AX76=2),SUM('Premissas Investimento'!CF12:CG12)*$E$29,IF(AND(AW77=1,AY76=2),SUM('Premissas Investimento'!CF12:CH12)*$E$29,IF(AND(AW77=1,SUM(AW76:AY77)=1),SUM('Premissas Investimento'!CF12:CH12)*$E$29,0)))))</f>
        <v>0</v>
      </c>
      <c r="AX81" s="483">
        <f>IF(AX76=1,SUM('Premissas Investimento'!$AS$12:CI12)*$E$29,IF(AND(AX77=1,AX76=2),SUM('Premissas Investimento'!CG12)*$E$29,IF(AND(AX77=1,AY76=2),SUM('Premissas Investimento'!CG12:CH12)*$E$29,IF(AND(AX77=1,AZ76=2),SUM('Premissas Investimento'!CG12:CI12)*$E$29,IF(AND(AX77=1,SUM(AX76:AZ77)=1),SUM('Premissas Investimento'!CG12:CI12)*$E$29,0)))))</f>
        <v>0</v>
      </c>
      <c r="AY81" s="483">
        <f>IF(AY76=1,SUM('Premissas Investimento'!$AS$12:CJ12)*$E$29,IF(AND(AY77=1,AY76=2),SUM('Premissas Investimento'!CH12)*$E$29,IF(AND(AY77=1,AZ76=2),SUM('Premissas Investimento'!CH12:CI12)*$E$29,IF(AND(AY77=1,BA76=2),SUM('Premissas Investimento'!CH12:CJ12)*$E$29,IF(AND(AY77=1,SUM(AY76:BA77)=1),SUM('Premissas Investimento'!CH12:CJ12)*$E$29,0)))))</f>
        <v>0</v>
      </c>
      <c r="AZ81" s="483">
        <f>IF(AZ76=1,SUM('Premissas Investimento'!$AS$12:CK12)*$E$29,IF(AND(AZ77=1,AZ76=2),SUM('Premissas Investimento'!CI12)*$E$29,IF(AND(AZ77=1,BA76=2),SUM('Premissas Investimento'!CI12:CJ12)*$E$29,IF(AND(AZ77=1,BB76=2),SUM('Premissas Investimento'!CI12:CK12)*$E$29,IF(AND(AZ77=1,SUM(AZ76:BB77)=1),SUM('Premissas Investimento'!CI12:CK12)*$E$29,0)))))</f>
        <v>0</v>
      </c>
      <c r="BA81" s="483">
        <f>IF(BA76=1,SUM('Premissas Investimento'!$AS$12:CL12)*$E$29,IF(AND(BA77=1,BA76=2),SUM('Premissas Investimento'!CJ12)*$E$29,IF(AND(BA77=1,BB76=2),SUM('Premissas Investimento'!CJ12:CK12)*$E$29,IF(AND(BA77=1,BC76=2),SUM('Premissas Investimento'!CJ12:CL12)*$E$29,IF(AND(BA77=1,SUM(BA76:BC77)=1),SUM('Premissas Investimento'!CJ12:CL12)*$E$29,0)))))</f>
        <v>0</v>
      </c>
      <c r="BB81" s="483">
        <f>IF(BB76=1,SUM('Premissas Investimento'!$AS$12:CM12)*$E$29,IF(AND(BB77=1,BB76=2),SUM('Premissas Investimento'!CK12)*$E$29,IF(AND(BB77=1,BC76=2),SUM('Premissas Investimento'!CK12:CL12)*$E$29,IF(AND(BB77=1,BD76=2),SUM('Premissas Investimento'!CK12:CM12)*$E$29,IF(AND(BB77=1,SUM(BB76:BD77)=1),SUM('Premissas Investimento'!CK12:CM12)*$E$29,0)))))</f>
        <v>0</v>
      </c>
      <c r="BC81" s="483">
        <f>IF(BC76=1,SUM('Premissas Investimento'!$AS$12:CN12)*$E$29,IF(AND(BC77=1,BC76=2),SUM('Premissas Investimento'!CL12)*$E$29,IF(AND(BC77=1,BD76=2),SUM('Premissas Investimento'!CL12:CM12)*$E$29,IF(AND(BC77=1,BE76=2),SUM('Premissas Investimento'!CL12:CN12)*$E$29,IF(AND(BC77=1,SUM(BC76:BE77)=1),SUM('Premissas Investimento'!CL12:CN12)*$E$29,0)))))</f>
        <v>0</v>
      </c>
      <c r="BD81" s="483">
        <f>IF(BD76=1,SUM('Premissas Investimento'!$AS$12:CO12)*$E$29,IF(AND(BD77=1,BD76=2),SUM('Premissas Investimento'!CM12)*$E$29,IF(AND(BD77=1,BE76=2),SUM('Premissas Investimento'!CM12:CN12)*$E$29,IF(AND(BD77=1,BG76=2),SUM('Premissas Investimento'!CM12:CO12)*$E$29,IF(AND(BD77=1,SUM(BD76:BG77)=1),SUM('Premissas Investimento'!CM12:CO12)*$E$29,0)))))</f>
        <v>0</v>
      </c>
      <c r="BE81" s="483">
        <f>IF(BE76=1,SUM('Premissas Investimento'!$AS$12:CP12)*$E$29,IF(AND(BE77=1,BE76=2),SUM('Premissas Investimento'!CN12)*$E$29,IF(AND(BE77=1,BG76=2),SUM('Premissas Investimento'!CN12:CO12)*$E$29,IF(AND(BE77=1,BH76=2),SUM('Premissas Investimento'!CN12:CP12)*$E$29,IF(AND(BE77=1,SUM(BE76:BH77)=1),SUM('Premissas Investimento'!CN12:CP12)*$E$29,0)))))</f>
        <v>0</v>
      </c>
      <c r="BF81" s="483">
        <f>SUM(AT81:BE81)</f>
        <v>0</v>
      </c>
      <c r="BG81" s="483">
        <f>IF(BG76=1,SUM('Premissas Investimento'!$AS$12:CQ12)*$E$29,IF(AND(BG77=1,BG76=2),SUM('Premissas Investimento'!CO12)*$E$29,IF(AND(BG77=1,BH76=2),SUM('Premissas Investimento'!CO12:CP12)*$E$29,IF(AND(BG77=1,BI76=2),SUM('Premissas Investimento'!CO12:CQ12)*$E$29,IF(AND(BG77=1,SUM(BG76:BI77)=1),SUM('Premissas Investimento'!CO12:CQ12)*$E$29,0)))))</f>
        <v>0</v>
      </c>
      <c r="BH81" s="483">
        <f>IF(BH76=1,SUM('Premissas Investimento'!$AS$12:CR12)*$E$29,IF(AND(BH77=1,BH76=2),SUM('Premissas Investimento'!CP12)*$E$29,IF(AND(BH77=1,BI76=2),SUM('Premissas Investimento'!CP12:CQ12)*$E$29,IF(AND(BH77=1,BJ76=2),SUM('Premissas Investimento'!CP12:CR12)*$E$29,IF(AND(BH77=1,SUM(BH76:BJ77)=1),SUM('Premissas Investimento'!CP12:CR12)*$E$29,0)))))</f>
        <v>0</v>
      </c>
      <c r="BI81" s="483">
        <f>IF(BI76=1,SUM('Premissas Investimento'!$AS$12:CS12)*$E$29,IF(AND(BI77=1,BI76=2),SUM('Premissas Investimento'!CQ12)*$E$29,IF(AND(BI77=1,BJ76=2),SUM('Premissas Investimento'!CQ12:CR12)*$E$29,IF(AND(BI77=1,BK76=2),SUM('Premissas Investimento'!CQ12:CS12)*$E$29,IF(AND(BI77=1,SUM(BI76:BK77)=1),SUM('Premissas Investimento'!CQ12:CS12)*$E$29,0)))))</f>
        <v>0</v>
      </c>
      <c r="BJ81" s="483">
        <f>IF(BJ76=1,SUM('Premissas Investimento'!$AS$12:CT12)*$E$29,IF(AND(BJ77=1,BJ76=2),SUM('Premissas Investimento'!CR12)*$E$29,IF(AND(BJ77=1,BK76=2),SUM('Premissas Investimento'!CR12:CS12)*$E$29,IF(AND(BJ77=1,BL76=2),SUM('Premissas Investimento'!CR12:CT12)*$E$29,IF(AND(BJ77=1,SUM(BJ76:BL77)=1),SUM('Premissas Investimento'!CR12:CT12)*$E$29,0)))))</f>
        <v>0</v>
      </c>
      <c r="BK81" s="483">
        <f>IF(BK76=1,SUM('Premissas Investimento'!$AS$12:CU12)*$E$29,IF(AND(BK77=1,BK76=2),SUM('Premissas Investimento'!CS12)*$E$29,IF(AND(BK77=1,BL76=2),SUM('Premissas Investimento'!CS12:CT12)*$E$29,IF(AND(BK77=1,BM76=2),SUM('Premissas Investimento'!CS12:CU12)*$E$29,IF(AND(BK77=1,SUM(BK76:BM77)=1),SUM('Premissas Investimento'!CS12:CU12)*$E$29,0)))))</f>
        <v>0</v>
      </c>
      <c r="BL81" s="483">
        <f>IF(BL76=1,SUM('Premissas Investimento'!$AS$12:CV12)*$E$29,IF(AND(BL77=1,BL76=2),SUM('Premissas Investimento'!CT12)*$E$29,IF(AND(BL77=1,BM76=2),SUM('Premissas Investimento'!CT12:CU12)*$E$29,IF(AND(BL77=1,BN76=2),SUM('Premissas Investimento'!CT12:CV12)*$E$29,IF(AND(BL77=1,SUM(BL76:BN77)=1),SUM('Premissas Investimento'!CT12:CV12)*$E$29,0)))))</f>
        <v>0</v>
      </c>
      <c r="BM81" s="483">
        <f>IF(BM76=1,SUM('Premissas Investimento'!$AS$12:CW12)*$E$29,IF(AND(BM77=1,BM76=2),SUM('Premissas Investimento'!CU12)*$E$29,IF(AND(BM77=1,BN76=2),SUM('Premissas Investimento'!CU12:CV12)*$E$29,IF(AND(BM77=1,BO76=2),SUM('Premissas Investimento'!CU12:CW12)*$E$29,IF(AND(BM77=1,SUM(BM76:BO77)=1),SUM('Premissas Investimento'!CU12:CW12)*$E$29,0)))))</f>
        <v>0</v>
      </c>
      <c r="BN81" s="483">
        <f>IF(BN76=1,SUM('Premissas Investimento'!$AS$12:CX12)*$E$29,IF(AND(BN77=1,BN76=2),SUM('Premissas Investimento'!CV12)*$E$29,IF(AND(BN77=1,BO76=2),SUM('Premissas Investimento'!CV12:CW12)*$E$29,IF(AND(BN77=1,BP76=2),SUM('Premissas Investimento'!CV12:CX12)*$E$29,IF(AND(BN77=1,SUM(BN76:BP77)=1),SUM('Premissas Investimento'!CV12:CX12)*$E$29,0)))))</f>
        <v>0</v>
      </c>
      <c r="BO81" s="483">
        <f>IF(BO76=1,SUM('Premissas Investimento'!$AS$12:CY12)*$E$29,IF(AND(BO77=1,BO76=2),SUM('Premissas Investimento'!CW12)*$E$29,IF(AND(BO77=1,BP76=2),SUM('Premissas Investimento'!CW12:CX12)*$E$29,IF(AND(BO77=1,BQ76=2),SUM('Premissas Investimento'!CW12:CY12)*$E$29,IF(AND(BO77=1,SUM(BO76:BQ77)=1),SUM('Premissas Investimento'!CW12:CY12)*$E$29,0)))))</f>
        <v>0</v>
      </c>
      <c r="BP81" s="483">
        <f>IF(BP76=1,SUM('Premissas Investimento'!$AS$12:CZ12)*$E$29,IF(AND(BP77=1,BP76=2),SUM('Premissas Investimento'!CX12)*$E$29,IF(AND(BP77=1,BQ76=2),SUM('Premissas Investimento'!CX12:CY12)*$E$29,IF(AND(BP77=1,BR76=2),SUM('Premissas Investimento'!CX12:CZ12)*$E$29,IF(AND(BP77=1,SUM(BP76:BR77)=1),SUM('Premissas Investimento'!CX12:CZ12)*$E$29,0)))))</f>
        <v>0</v>
      </c>
      <c r="BQ81" s="483">
        <f>IF(BQ76=1,SUM('Premissas Investimento'!$AS$12:DA12)*$E$29,IF(AND(BQ77=1,BQ76=2),SUM('Premissas Investimento'!CY12)*$E$29,IF(AND(BQ77=1,BR76=2),SUM('Premissas Investimento'!CY12:CZ12)*$E$29,IF(AND(BQ77=1,BT76=2),SUM('Premissas Investimento'!CY12:DA12)*$E$29,IF(AND(BQ77=1,SUM(BQ76:BT77)=1),SUM('Premissas Investimento'!CY12:DA12)*$E$29,0)))))</f>
        <v>0</v>
      </c>
      <c r="BR81" s="483">
        <f>IF(BR76=1,SUM('Premissas Investimento'!$AS$12:DB12)*$E$29,IF(AND(BR77=1,BR76=2),SUM('Premissas Investimento'!CZ12)*$E$29,IF(AND(BR77=1,BT76=2),SUM('Premissas Investimento'!CZ12:DA12)*$E$29,IF(AND(BR77=1,BU76=2),SUM('Premissas Investimento'!CZ12:DB12)*$E$29,IF(AND(BR77=1,SUM(BR76:BU77)=1),SUM('Premissas Investimento'!CZ12:DB12)*$E$29,0)))))</f>
        <v>0</v>
      </c>
      <c r="BS81" s="483">
        <f>SUM(BG81:BR81)</f>
        <v>0</v>
      </c>
      <c r="BT81" s="483">
        <f>IF(BT76=1,SUM('Premissas Investimento'!$AS$12:DC12)*$E$29,IF(AND(BT77=1,BT76=2),SUM('Premissas Investimento'!DA12)*$E$29,IF(AND(BT77=1,BU76=2),SUM('Premissas Investimento'!DA12:DB12)*$E$29,IF(AND(BT77=1,BV76=2),SUM('Premissas Investimento'!DA12:DC12)*$E$29,IF(AND(BT77=1,SUM(BT76:BV77)=1),SUM('Premissas Investimento'!DA12:DC12)*$E$29,0)))))</f>
        <v>0</v>
      </c>
      <c r="BU81" s="483">
        <f>IF(BU76=1,SUM('Premissas Investimento'!$AS$12:DD12)*$E$29,IF(AND(BU77=1,BU76=2),SUM('Premissas Investimento'!DB12)*$E$29,IF(AND(BU77=1,BV76=2),SUM('Premissas Investimento'!DB12:DC12)*$E$29,IF(AND(BU77=1,BW76=2),SUM('Premissas Investimento'!DB12:DD12)*$E$29,IF(AND(BU77=1,SUM(BU76:BW77)=1),SUM('Premissas Investimento'!DB12:DD12)*$E$29,0)))))</f>
        <v>0</v>
      </c>
      <c r="BV81" s="483">
        <f>IF(BV76=1,SUM('Premissas Investimento'!$AS$12:DE12)*$E$29,IF(AND(BV77=1,BV76=2),SUM('Premissas Investimento'!DC12)*$E$29,IF(AND(BV77=1,BW76=2),SUM('Premissas Investimento'!DC12:DD12)*$E$29,IF(AND(BV77=1,BX76=2),SUM('Premissas Investimento'!DC12:DE12)*$E$29,IF(AND(BV77=1,SUM(BV76:BX77)=1),SUM('Premissas Investimento'!DC12:DE12)*$E$29,0)))))</f>
        <v>0</v>
      </c>
      <c r="BW81" s="483">
        <f>IF(BW76=1,SUM('Premissas Investimento'!$AS$12:DF12)*$E$29,IF(AND(BW77=1,BW76=2),SUM('Premissas Investimento'!DD12)*$E$29,IF(AND(BW77=1,BX76=2),SUM('Premissas Investimento'!DD12:DE12)*$E$29,IF(AND(BW77=1,BY76=2),SUM('Premissas Investimento'!DD12:DF12)*$E$29,IF(AND(BW77=1,SUM(BW76:BY77)=1),SUM('Premissas Investimento'!DD12:DF12)*$E$29,0)))))</f>
        <v>0</v>
      </c>
      <c r="BX81" s="483">
        <f>IF(BX76=1,SUM('Premissas Investimento'!$AS$12:DG12)*$E$29,IF(AND(BX77=1,BX76=2),SUM('Premissas Investimento'!DE12)*$E$29,IF(AND(BX77=1,BY76=2),SUM('Premissas Investimento'!DE12:DF12)*$E$29,IF(AND(BX77=1,BZ76=2),SUM('Premissas Investimento'!DE12:DG12)*$E$29,IF(AND(BX77=1,SUM(BX76:BZ77)=1),SUM('Premissas Investimento'!DE12:DG12)*$E$29,0)))))</f>
        <v>0</v>
      </c>
      <c r="BY81" s="483">
        <f>IF(BY76=1,SUM('Premissas Investimento'!$AS$12:DH12)*$E$29,IF(AND(BY77=1,BY76=2),SUM('Premissas Investimento'!DF12)*$E$29,IF(AND(BY77=1,BZ76=2),SUM('Premissas Investimento'!DF12:DG12)*$E$29,IF(AND(BY77=1,CA76=2),SUM('Premissas Investimento'!DF12:DH12)*$E$29,IF(AND(BY77=1,SUM(BY76:CA77)=1),SUM('Premissas Investimento'!DF12:DH12)*$E$29,0)))))</f>
        <v>0</v>
      </c>
      <c r="BZ81" s="483">
        <f>IF(BZ76=1,SUM('Premissas Investimento'!$AS$12:DI12)*$E$29,IF(AND(BZ77=1,BZ76=2),SUM('Premissas Investimento'!DG12)*$E$29,IF(AND(BZ77=1,CA76=2),SUM('Premissas Investimento'!DG12:DH12)*$E$29,IF(AND(BZ77=1,CB76=2),SUM('Premissas Investimento'!DG12:DI12)*$E$29,IF(AND(BZ77=1,SUM(BZ76:CB77)=1),SUM('Premissas Investimento'!DG12:DI12)*$E$29,0)))))</f>
        <v>0</v>
      </c>
      <c r="CA81" s="483">
        <f>IF(CA76=1,SUM('Premissas Investimento'!$AS$12:DJ12)*$E$29,IF(AND(CA77=1,CA76=2),SUM('Premissas Investimento'!DH12)*$E$29,IF(AND(CA77=1,CB76=2),SUM('Premissas Investimento'!DH12:DI12)*$E$29,IF(AND(CA77=1,CC76=2),SUM('Premissas Investimento'!DH12:DJ12)*$E$29,IF(AND(CA77=1,SUM(CA76:CC77)=1),SUM('Premissas Investimento'!DH12:DJ12)*$E$29,0)))))</f>
        <v>0</v>
      </c>
      <c r="CB81" s="483">
        <f>IF(CB76=1,SUM('Premissas Investimento'!$AS$12:DK12)*$E$29,IF(AND(CB77=1,CB76=2),SUM('Premissas Investimento'!DI12)*$E$29,IF(AND(CB77=1,CC76=2),SUM('Premissas Investimento'!DI12:DJ12)*$E$29,IF(AND(CB77=1,CD76=2),SUM('Premissas Investimento'!DI12:DK12)*$E$29,IF(AND(CB77=1,SUM(CB76:CD77)=1),SUM('Premissas Investimento'!DI12:DK12)*$E$29,0)))))</f>
        <v>0</v>
      </c>
      <c r="CC81" s="483">
        <f>IF(CC76=1,SUM('Premissas Investimento'!$AS$12:DL12)*$E$29,IF(AND(CC77=1,CC76=2),SUM('Premissas Investimento'!DJ12)*$E$29,IF(AND(CC77=1,CD76=2),SUM('Premissas Investimento'!DJ12:DK12)*$E$29,IF(AND(CC77=1,CE76=2),SUM('Premissas Investimento'!DJ12:DL12)*$E$29,IF(AND(CC77=1,SUM(CC76:CE77)=1),SUM('Premissas Investimento'!DJ12:DL12)*$E$29,0)))))</f>
        <v>0</v>
      </c>
      <c r="CD81" s="483">
        <f>IF(CD76=1,SUM('Premissas Investimento'!$AS$12:DM12)*$E$29,IF(AND(CD77=1,CD76=2),SUM('Premissas Investimento'!DK12)*$E$29,IF(AND(CD77=1,CE76=2),SUM('Premissas Investimento'!DK12:DL12)*$E$29,IF(AND(CD77=1,CG76=2),SUM('Premissas Investimento'!DK12:DM12)*$E$29,IF(AND(CD77=1,SUM(CD76:CG77)=1),SUM('Premissas Investimento'!DK12:DM12)*$E$29,0)))))</f>
        <v>0</v>
      </c>
      <c r="CE81" s="483">
        <f>IF(CE76=1,SUM('Premissas Investimento'!$AS$12:DN12)*$E$29,IF(AND(CE77=1,CE76=2),SUM('Premissas Investimento'!DL12)*$E$29,IF(AND(CE77=1,CG76=2),SUM('Premissas Investimento'!DL12:DM12)*$E$29,IF(AND(CE77=1,CH76=2),SUM('Premissas Investimento'!DL12:DN12)*$E$29,IF(AND(CE77=1,SUM(CE76:CH77)=1),SUM('Premissas Investimento'!DL12:DN12)*$E$29,0)))))</f>
        <v>0</v>
      </c>
      <c r="CF81" s="483">
        <f>SUM(BT81:CE81)</f>
        <v>0</v>
      </c>
      <c r="CG81" s="483">
        <f>IF(CG76=1,SUM('Premissas Investimento'!$AS$12:DO12)*$E$29,IF(AND(CG77=1,CG76=2),SUM('Premissas Investimento'!DM12)*$E$29,IF(AND(CG77=1,CH76=2),SUM('Premissas Investimento'!DM12:DN12)*$E$29,IF(AND(CG77=1,CI76=2),SUM('Premissas Investimento'!DM12:DO12)*$E$29,IF(AND(CG77=1,SUM(CG76:CI77)=1),SUM('Premissas Investimento'!DM12:DO12)*$E$29,0)))))</f>
        <v>0</v>
      </c>
      <c r="CH81" s="483">
        <f>IF(CH76=1,SUM('Premissas Investimento'!$AS$12:DP12)*$E$29,IF(AND(CH77=1,CH76=2),SUM('Premissas Investimento'!DN12)*$E$29,IF(AND(CH77=1,CI76=2),SUM('Premissas Investimento'!DN12:DO12)*$E$29,IF(AND(CH77=1,CJ76=2),SUM('Premissas Investimento'!DN12:DP12)*$E$29,IF(AND(CH77=1,SUM(CH76:CJ77)=1),SUM('Premissas Investimento'!DN12:DP12)*$E$29,0)))))</f>
        <v>0</v>
      </c>
      <c r="CI81" s="483">
        <f>IF(CI76=1,SUM('Premissas Investimento'!$AS$12:DQ12)*$E$29,IF(AND(CI77=1,CI76=2),SUM('Premissas Investimento'!DO12)*$E$29,IF(AND(CI77=1,CJ76=2),SUM('Premissas Investimento'!DO12:DP12)*$E$29,IF(AND(CI77=1,CK76=2),SUM('Premissas Investimento'!DO12:DQ12)*$E$29,IF(AND(CI77=1,SUM(CI76:CK77)=1),SUM('Premissas Investimento'!DO12:DQ12)*$E$29,0)))))</f>
        <v>0</v>
      </c>
      <c r="CJ81" s="483">
        <f>IF(CJ76=1,SUM('Premissas Investimento'!$AS$12:DR12)*$E$29,IF(AND(CJ77=1,CJ76=2),SUM('Premissas Investimento'!DP12)*$E$29,IF(AND(CJ77=1,CK76=2),SUM('Premissas Investimento'!DP12:DQ12)*$E$29,IF(AND(CJ77=1,CL76=2),SUM('Premissas Investimento'!DP12:DR12)*$E$29,IF(AND(CJ77=1,SUM(CJ76:CL77)=1),SUM('Premissas Investimento'!DP12:DR12)*$E$29,0)))))</f>
        <v>0</v>
      </c>
      <c r="CK81" s="483">
        <f>IF(CK76=1,SUM('Premissas Investimento'!$AS$12:DS12)*$E$29,IF(AND(CK77=1,CK76=2),SUM('Premissas Investimento'!DQ12)*$E$29,IF(AND(CK77=1,CL76=2),SUM('Premissas Investimento'!DQ12:DR12)*$E$29,IF(AND(CK77=1,CM76=2),SUM('Premissas Investimento'!DQ12:DS12)*$E$29,IF(AND(CK77=1,SUM(CK76:CM77)=1),SUM('Premissas Investimento'!DQ12:DS12)*$E$29,0)))))</f>
        <v>0</v>
      </c>
      <c r="CL81" s="483">
        <f>IF(CL76=1,SUM('Premissas Investimento'!$AS$12:DT12)*$E$29,IF(AND(CL77=1,CL76=2),SUM('Premissas Investimento'!DR12)*$E$29,IF(AND(CL77=1,CM76=2),SUM('Premissas Investimento'!DR12:DS12)*$E$29,IF(AND(CL77=1,CN76=2),SUM('Premissas Investimento'!DR12:DT12)*$E$29,IF(AND(CL77=1,SUM(CL76:CN77)=1),SUM('Premissas Investimento'!DR12:DT12)*$E$29,0)))))</f>
        <v>0</v>
      </c>
      <c r="CM81" s="483">
        <f>IF(CM76=1,SUM('Premissas Investimento'!$AS$12:DU12)*$E$29,IF(AND(CM77=1,CM76=2),SUM('Premissas Investimento'!DS12)*$E$29,IF(AND(CM77=1,CN76=2),SUM('Premissas Investimento'!DS12:DT12)*$E$29,IF(AND(CM77=1,CO76=2),SUM('Premissas Investimento'!DS12:DU12)*$E$29,IF(AND(CM77=1,SUM(CM76:CO77)=1),SUM('Premissas Investimento'!DS12:DU12)*$E$29,0)))))</f>
        <v>0</v>
      </c>
      <c r="CN81" s="483">
        <f>IF(CN76=1,SUM('Premissas Investimento'!$AS$12:DV12)*$E$29,IF(AND(CN77=1,CN76=2),SUM('Premissas Investimento'!DT12)*$E$29,IF(AND(CN77=1,CO76=2),SUM('Premissas Investimento'!DT12:DU12)*$E$29,IF(AND(CN77=1,CP76=2),SUM('Premissas Investimento'!DT12:DV12)*$E$29,IF(AND(CN77=1,SUM(CN76:CP77)=1),SUM('Premissas Investimento'!DT12:DV12)*$E$29,0)))))</f>
        <v>0</v>
      </c>
      <c r="CO81" s="483">
        <f>IF(CO76=1,SUM('Premissas Investimento'!$AS$12:DW12)*$E$29,IF(AND(CO77=1,CO76=2),SUM('Premissas Investimento'!DU12)*$E$29,IF(AND(CO77=1,CP76=2),SUM('Premissas Investimento'!DU12:DV12)*$E$29,IF(AND(CO77=1,CQ76=2),SUM('Premissas Investimento'!DU12:DW12)*$E$29,IF(AND(CO77=1,SUM(CO76:CQ77)=1),SUM('Premissas Investimento'!DU12:DW12)*$E$29,0)))))</f>
        <v>0</v>
      </c>
      <c r="CP81" s="483">
        <f>IF(CP76=1,SUM('Premissas Investimento'!$AS$12:DX12)*$E$29,IF(AND(CP77=1,CP76=2),SUM('Premissas Investimento'!DV12)*$E$29,IF(AND(CP77=1,CQ76=2),SUM('Premissas Investimento'!DV12:DW12)*$E$29,IF(AND(CP77=1,CR76=2),SUM('Premissas Investimento'!DV12:DX12)*$E$29,IF(AND(CP77=1,SUM(CP76:CR77)=1),SUM('Premissas Investimento'!DV12:DX12)*$E$29,0)))))</f>
        <v>0</v>
      </c>
      <c r="CQ81" s="483">
        <f>IF(CQ76=1,SUM('Premissas Investimento'!$AS$12:DY12)*$E$29,IF(AND(CQ77=1,CQ76=2),SUM('Premissas Investimento'!DW12)*$E$29,IF(AND(CQ77=1,CR76=2),SUM('Premissas Investimento'!DW12:DX12)*$E$29,IF(AND(CQ77=1,CT76=2),SUM('Premissas Investimento'!DW12:DY12)*$E$29,IF(AND(CQ77=1,SUM(CQ76:CT77)=1),SUM('Premissas Investimento'!DW12:DY12)*$E$29,0)))))</f>
        <v>0</v>
      </c>
      <c r="CR81" s="483">
        <f>IF(CR76=1,SUM('Premissas Investimento'!$AS$12:DZ12)*$E$29,IF(AND(CR77=1,CR76=2),SUM('Premissas Investimento'!DX12)*$E$29,IF(AND(CR77=1,CT76=2),SUM('Premissas Investimento'!DX12:DY12)*$E$29,IF(AND(CR77=1,CU76=2),SUM('Premissas Investimento'!DX12:DZ12)*$E$29,IF(AND(CR77=1,SUM(CR76:CU77)=1),SUM('Premissas Investimento'!DX12:DZ12)*$E$29,0)))))</f>
        <v>0</v>
      </c>
      <c r="CS81" s="483">
        <f>SUM(CG81:CR81)</f>
        <v>0</v>
      </c>
      <c r="CT81" s="483">
        <f>IF(CT76=1,SUM('Premissas Investimento'!$AS$12:EA12)*$E$29,IF(AND(CT77=1,CT76=2),SUM('Premissas Investimento'!DY12)*$E$29,IF(AND(CT77=1,CU76=2),SUM('Premissas Investimento'!DY12:DZ12)*$E$29,IF(AND(CT77=1,CV76=2),SUM('Premissas Investimento'!DY12:EA12)*$E$29,IF(AND(CT77=1,SUM(CT76:CV77)=1),SUM('Premissas Investimento'!DY12:EA12)*$E$29,0)))))</f>
        <v>0</v>
      </c>
      <c r="CU81" s="483">
        <f>IF(CU76=1,SUM('Premissas Investimento'!$AS$12:EB12)*$E$29,IF(AND(CU77=1,CU76=2),SUM('Premissas Investimento'!DZ12)*$E$29,IF(AND(CU77=1,CV76=2),SUM('Premissas Investimento'!DZ12:EA12)*$E$29,IF(AND(CU77=1,CW76=2),SUM('Premissas Investimento'!DZ12:EB12)*$E$29,IF(AND(CU77=1,SUM(CU76:CW77)=1),SUM('Premissas Investimento'!DZ12:EB12)*$E$29,0)))))</f>
        <v>0</v>
      </c>
      <c r="CV81" s="483">
        <f>IF(CV76=1,SUM('Premissas Investimento'!$AS$12:EC12)*$E$29,IF(AND(CV77=1,CV76=2),SUM('Premissas Investimento'!EA12)*$E$29,IF(AND(CV77=1,CW76=2),SUM('Premissas Investimento'!EA12:EB12)*$E$29,IF(AND(CV77=1,CX76=2),SUM('Premissas Investimento'!EA12:EC12)*$E$29,IF(AND(CV77=1,SUM(CV76:CX77)=1),SUM('Premissas Investimento'!EA12:EC12)*$E$29,0)))))</f>
        <v>0</v>
      </c>
      <c r="CW81" s="483">
        <f>IF(CW76=1,SUM('Premissas Investimento'!$AS$12:ED12)*$E$29,IF(AND(CW77=1,CW76=2),SUM('Premissas Investimento'!EB12)*$E$29,IF(AND(CW77=1,CX76=2),SUM('Premissas Investimento'!EB12:EC12)*$E$29,IF(AND(CW77=1,CY76=2),SUM('Premissas Investimento'!EB12:ED12)*$E$29,IF(AND(CW77=1,SUM(CW76:CY77)=1),SUM('Premissas Investimento'!EB12:ED12)*$E$29,0)))))</f>
        <v>0</v>
      </c>
      <c r="CX81" s="483">
        <f>IF(CX76=1,SUM('Premissas Investimento'!$AS$12:EE12)*$E$29,IF(AND(CX77=1,CX76=2),SUM('Premissas Investimento'!EC12)*$E$29,IF(AND(CX77=1,CY76=2),SUM('Premissas Investimento'!EC12:ED12)*$E$29,IF(AND(CX77=1,CZ76=2),SUM('Premissas Investimento'!EC12:EE12)*$E$29,IF(AND(CX77=1,SUM(CX76:CZ77)=1),SUM('Premissas Investimento'!EC12:EE12)*$E$29,0)))))</f>
        <v>0</v>
      </c>
      <c r="CY81" s="483">
        <f>IF(CY76=1,SUM('Premissas Investimento'!$AS$12:EF12)*$E$29,IF(AND(CY77=1,CY76=2),SUM('Premissas Investimento'!ED12)*$E$29,IF(AND(CY77=1,CZ76=2),SUM('Premissas Investimento'!ED12:EE12)*$E$29,IF(AND(CY77=1,DA76=2),SUM('Premissas Investimento'!ED12:EF12)*$E$29,IF(AND(CY77=1,SUM(CY76:DA77)=1),SUM('Premissas Investimento'!ED12:EF12)*$E$29,0)))))</f>
        <v>0</v>
      </c>
      <c r="CZ81" s="483">
        <f>IF(CZ76=1,SUM('Premissas Investimento'!$AS$12:EG12)*$E$29,IF(AND(CZ77=1,CZ76=2),SUM('Premissas Investimento'!EE12)*$E$29,IF(AND(CZ77=1,DA76=2),SUM('Premissas Investimento'!EE12:EF12)*$E$29,IF(AND(CZ77=1,DB76=2),SUM('Premissas Investimento'!EE12:EG12)*$E$29,IF(AND(CZ77=1,SUM(CZ76:DB77)=1),SUM('Premissas Investimento'!EE12:EG12)*$E$29,0)))))</f>
        <v>0</v>
      </c>
      <c r="DA81" s="483">
        <f>IF(DA76=1,SUM('Premissas Investimento'!$AS$12:EH12)*$E$29,IF(AND(DA77=1,DA76=2),SUM('Premissas Investimento'!EF12)*$E$29,IF(AND(DA77=1,DB76=2),SUM('Premissas Investimento'!EF12:EG12)*$E$29,IF(AND(DA77=1,DC76=2),SUM('Premissas Investimento'!EF12:EH12)*$E$29,IF(AND(DA77=1,SUM(DA76:DC77)=1),SUM('Premissas Investimento'!EF12:EH12)*$E$29,0)))))</f>
        <v>0</v>
      </c>
      <c r="DB81" s="483">
        <f>IF(DB76=1,SUM('Premissas Investimento'!$AS$12:EI12)*$E$29,IF(AND(DB77=1,DB76=2),SUM('Premissas Investimento'!EG12)*$E$29,IF(AND(DB77=1,DC76=2),SUM('Premissas Investimento'!EG12:EH12)*$E$29,IF(AND(DB77=1,DD76=2),SUM('Premissas Investimento'!EG12:EI12)*$E$29,IF(AND(DB77=1,SUM(DB76:DD77)=1),SUM('Premissas Investimento'!EG12:EI12)*$E$29,0)))))</f>
        <v>0</v>
      </c>
      <c r="DC81" s="483">
        <f>IF(DC76=1,SUM('Premissas Investimento'!$AS$12:EJ12)*$E$29,IF(AND(DC77=1,DC76=2),SUM('Premissas Investimento'!EH12)*$E$29,IF(AND(DC77=1,DD76=2),SUM('Premissas Investimento'!EH12:EI12)*$E$29,IF(AND(DC77=1,DE76=2),SUM('Premissas Investimento'!EH12:EJ12)*$E$29,IF(AND(DC77=1,SUM(DC76:DE77)=1),SUM('Premissas Investimento'!EH12:EJ12)*$E$29,0)))))</f>
        <v>0</v>
      </c>
      <c r="DD81" s="483">
        <f>IF(DD76=1,SUM('Premissas Investimento'!$AS$12:EK12)*$E$29,IF(AND(DD77=1,DD76=2),SUM('Premissas Investimento'!EI12)*$E$29,IF(AND(DD77=1,DF76=2),SUM('Premissas Investimento'!EI12:EJ12)*$E$29,IF(AND(DD77=1,DG76=2),SUM('Premissas Investimento'!EI12:EK12)*$E$29,IF(AND(DD77=1,SUM(DD76:DG77)=1),SUM('Premissas Investimento'!EI12:EK12)*$E$29,0)))))</f>
        <v>0</v>
      </c>
      <c r="DE81" s="483">
        <f>IF(DE76=1,SUM('Premissas Investimento'!$AS$12:EL12)*$E$29,IF(AND(DE77=1,DE76=2),SUM('Premissas Investimento'!EJ12)*$E$29,IF(AND(DE77=1,DG76=2),SUM('Premissas Investimento'!EJ12:EK12)*$E$29,IF(AND(DE77=1,DH76=2),SUM('Premissas Investimento'!EJ12:EL12)*$E$29,IF(AND(DE77=1,SUM(DE76:DH77)=1),SUM('Premissas Investimento'!EJ12:EL12)*$E$29,0)))))</f>
        <v>0</v>
      </c>
      <c r="DF81" s="483">
        <f>SUM(CT81:DE81)</f>
        <v>0</v>
      </c>
      <c r="DG81" s="483">
        <f>IF(DG76=1,SUM('Premissas Investimento'!$AS$12:EM12)*$E$29,IF(AND(DG77=1,DG76=2),SUM('Premissas Investimento'!EK12)*$E$29,IF(AND(DG77=1,DH76=2),SUM('Premissas Investimento'!EK12:EL12)*$E$29,IF(AND(DG77=1,DI76=2),SUM('Premissas Investimento'!EK12:EM12)*$E$29,IF(AND(DG77=1,SUM(DG76:DI77)=1),SUM('Premissas Investimento'!EK12:EM12)*$E$29,0)))))</f>
        <v>0</v>
      </c>
      <c r="DH81" s="483">
        <f>IF(DH76=1,SUM('Premissas Investimento'!$AS$12:EN12)*$E$29,IF(AND(DH77=1,DH76=2),SUM('Premissas Investimento'!EL12)*$E$29,IF(AND(DH77=1,DI76=2),SUM('Premissas Investimento'!EL12:EM12)*$E$29,IF(AND(DH77=1,DJ76=2),SUM('Premissas Investimento'!EL12:EN12)*$E$29,IF(AND(DH77=1,SUM(DH76:DJ77)=1),SUM('Premissas Investimento'!EL12:EN12)*$E$29,0)))))</f>
        <v>0</v>
      </c>
      <c r="DI81" s="483">
        <f>IF(DI76=1,SUM('Premissas Investimento'!$AS$12:EO12)*$E$29,IF(AND(DI77=1,DI76=2),SUM('Premissas Investimento'!EM12)*$E$29,IF(AND(DI77=1,DJ76=2),SUM('Premissas Investimento'!EM12:EN12)*$E$29,IF(AND(DI77=1,DK76=2),SUM('Premissas Investimento'!EM12:EO12)*$E$29,IF(AND(DI77=1,SUM(DI76:DK77)=1),SUM('Premissas Investimento'!EM12:EO12)*$E$29,0)))))</f>
        <v>0</v>
      </c>
      <c r="DJ81" s="483">
        <f>IF(DJ76=1,SUM('Premissas Investimento'!$AS$12:EP12)*$E$29,IF(AND(DJ77=1,DJ76=2),SUM('Premissas Investimento'!EN12)*$E$29,IF(AND(DJ77=1,DK76=2),SUM('Premissas Investimento'!EN12:EO12)*$E$29,IF(AND(DJ77=1,DL76=2),SUM('Premissas Investimento'!EN12:EP12)*$E$29,IF(AND(DJ77=1,SUM(DJ76:DL77)=1),SUM('Premissas Investimento'!EN12:EP12)*$E$29,0)))))</f>
        <v>0</v>
      </c>
      <c r="DK81" s="483">
        <f>IF(DK76=1,SUM('Premissas Investimento'!$AS$12:EQ12)*$E$29,IF(AND(DK77=1,DK76=2),SUM('Premissas Investimento'!EO12)*$E$29,IF(AND(DK77=1,DL76=2),SUM('Premissas Investimento'!EO12:EP12)*$E$29,IF(AND(DK77=1,DM76=2),SUM('Premissas Investimento'!EO12:EQ12)*$E$29,IF(AND(DK77=1,SUM(DK76:DM77)=1),SUM('Premissas Investimento'!EO12:EQ12)*$E$29,0)))))</f>
        <v>0</v>
      </c>
      <c r="DL81" s="483">
        <f>IF(DL76=1,SUM('Premissas Investimento'!$AS$12:ER12)*$E$29,IF(AND(DL77=1,DL76=2),SUM('Premissas Investimento'!EP12)*$E$29,IF(AND(DL77=1,DM76=2),SUM('Premissas Investimento'!EP12:EQ12)*$E$29,IF(AND(DL77=1,DN76=2),SUM('Premissas Investimento'!EP12:ER12)*$E$29,IF(AND(DL77=1,SUM(DL76:DN77)=1),SUM('Premissas Investimento'!EP12:ER12)*$E$29,0)))))</f>
        <v>0</v>
      </c>
      <c r="DM81" s="483">
        <f>IF(DM76=1,SUM('Premissas Investimento'!$AS$12:ES12)*$E$29,IF(AND(DM77=1,DM76=2),SUM('Premissas Investimento'!EQ12)*$E$29,IF(AND(DM77=1,DN76=2),SUM('Premissas Investimento'!EQ12:ER12)*$E$29,IF(AND(DM77=1,DO76=2),SUM('Premissas Investimento'!EQ12:ES12)*$E$29,IF(AND(DM77=1,SUM(DM76:DO77)=1),SUM('Premissas Investimento'!EQ12:ES12)*$E$29,0)))))</f>
        <v>0</v>
      </c>
      <c r="DN81" s="483">
        <f>IF(DN76=1,SUM('Premissas Investimento'!$AS$12:ET12)*$E$29,IF(AND(DN77=1,DN76=2),SUM('Premissas Investimento'!ER12)*$E$29,IF(AND(DN77=1,DO76=2),SUM('Premissas Investimento'!ER12:ES12)*$E$29,IF(AND(DN77=1,DP76=2),SUM('Premissas Investimento'!ER12:ET12)*$E$29,IF(AND(DN77=1,SUM(DN76:DP77)=1),SUM('Premissas Investimento'!ER12:ET12)*$E$29,0)))))</f>
        <v>0</v>
      </c>
      <c r="DO81" s="483">
        <f>IF(DO76=1,SUM('Premissas Investimento'!$AS$12:EU12)*$E$29,IF(AND(DO77=1,DO76=2),SUM('Premissas Investimento'!ES12)*$E$29,IF(AND(DO77=1,DP76=2),SUM('Premissas Investimento'!ES12:ET12)*$E$29,IF(AND(DO77=1,DQ76=2),SUM('Premissas Investimento'!ES12:EU12)*$E$29,IF(AND(DO77=1,SUM(DO76:DQ77)=1),SUM('Premissas Investimento'!ES12:EU12)*$E$29,0)))))</f>
        <v>0</v>
      </c>
      <c r="DP81" s="483">
        <f>IF(DP76=1,SUM('Premissas Investimento'!$AS$12:EV12)*$E$29,IF(AND(DP77=1,DP76=2),SUM('Premissas Investimento'!ET12)*$E$29,IF(AND(DP77=1,DQ76=2),SUM('Premissas Investimento'!ET12:EU12)*$E$29,IF(AND(DP77=1,DR76=2),SUM('Premissas Investimento'!ET12:EV12)*$E$29,IF(AND(DP77=1,SUM(DP76:DR77)=1),SUM('Premissas Investimento'!ET12:EV12)*$E$29,0)))))</f>
        <v>0</v>
      </c>
      <c r="DQ81" s="483">
        <f>IF(DQ76=1,SUM('Premissas Investimento'!$AS$12:EW12)*$E$29,IF(AND(DQ77=1,DQ76=2),SUM('Premissas Investimento'!EU12)*$E$29,IF(AND(DQ77=1,DR76=2),SUM('Premissas Investimento'!EU12:EV12)*$E$29,IF(AND(DQ77=1,DT76=2),SUM('Premissas Investimento'!EU12:EW12)*$E$29,IF(AND(DQ77=1,SUM(DQ76:DT77)=1),SUM('Premissas Investimento'!EU12:EW12)*$E$29,0)))))</f>
        <v>0</v>
      </c>
      <c r="DR81" s="483">
        <f>IF(DR76=1,SUM('Premissas Investimento'!$AS$12:EX12)*$E$29,IF(AND(DR77=1,DR76=2),SUM('Premissas Investimento'!EV12)*$E$29,IF(AND(DR77=1,DT76=2),SUM('Premissas Investimento'!EV12:EW12)*$E$29,IF(AND(DR77=1,DU76=2),SUM('Premissas Investimento'!EV12:EX12)*$E$29,IF(AND(DR77=1,SUM(DR76:DU77)=1),SUM('Premissas Investimento'!EV12:EX12)*$E$29,0)))))</f>
        <v>0</v>
      </c>
      <c r="DS81" s="483">
        <f>SUM(DG81:DR81)</f>
        <v>0</v>
      </c>
      <c r="DT81" s="483">
        <f>IF(DT76=1,SUM('Premissas Investimento'!$AS$12:EY12)*$E$29,IF(AND(DT77=1,DT76=2),SUM('Premissas Investimento'!EW12)*$E$29,IF(AND(DT77=1,DU76=2),SUM('Premissas Investimento'!EW12:EX12)*$E$29,IF(AND(DT77=1,DV76=2),SUM('Premissas Investimento'!EW12:EY12)*$E$29,IF(AND(DT77=1,SUM(DT76:DV77)=1),SUM('Premissas Investimento'!EW12:EY12)*$E$29,0)))))</f>
        <v>0</v>
      </c>
      <c r="DU81" s="483">
        <f>IF(DU76=1,SUM('Premissas Investimento'!$AS$12:EZ12)*$E$29,IF(AND(DU77=1,DU76=2),SUM('Premissas Investimento'!EX12)*$E$29,IF(AND(DU77=1,DV76=2),SUM('Premissas Investimento'!EX12:EY12)*$E$29,IF(AND(DU77=1,DW76=2),SUM('Premissas Investimento'!EX12:EZ12)*$E$29,IF(AND(DU77=1,SUM(DU76:DW77)=1),SUM('Premissas Investimento'!EX12:EZ12)*$E$29,0)))))</f>
        <v>0</v>
      </c>
      <c r="DV81" s="483">
        <f>IF(DV76=1,SUM('Premissas Investimento'!$AS$12:FA12)*$E$29,IF(AND(DV77=1,DV76=2),SUM('Premissas Investimento'!EY12)*$E$29,IF(AND(DV77=1,DW76=2),SUM('Premissas Investimento'!EY12:EZ12)*$E$29,IF(AND(DV77=1,DX76=2),SUM('Premissas Investimento'!EY12:FA12)*$E$29,IF(AND(DV77=1,SUM(DV76:DX77)=1),SUM('Premissas Investimento'!EY12:FA12)*$E$29,0)))))</f>
        <v>0</v>
      </c>
      <c r="DW81" s="483">
        <f>IF(DW76=1,SUM('Premissas Investimento'!$AS$12:FB12)*$E$29,IF(AND(DW77=1,DW76=2),SUM('Premissas Investimento'!EZ12)*$E$29,IF(AND(DW77=1,DX76=2),SUM('Premissas Investimento'!EZ12:FA12)*$E$29,IF(AND(DW77=1,DY76=2),SUM('Premissas Investimento'!EZ12:FB12)*$E$29,IF(AND(DW77=1,SUM(DW76:DY77)=1),SUM('Premissas Investimento'!EZ12:FB12)*$E$29,0)))))</f>
        <v>0</v>
      </c>
      <c r="DX81" s="483">
        <f>IF(DX76=1,SUM('Premissas Investimento'!$AS$12:FC12)*$E$29,IF(AND(DX77=1,DX76=2),SUM('Premissas Investimento'!FA12)*$E$29,IF(AND(DX77=1,DY76=2),SUM('Premissas Investimento'!FA12:FB12)*$E$29,IF(AND(DX77=1,DZ76=2),SUM('Premissas Investimento'!FA12:FC12)*$E$29,IF(AND(DX77=1,SUM(DX76:DZ77)=1),SUM('Premissas Investimento'!FA12:FC12)*$E$29,0)))))</f>
        <v>0</v>
      </c>
      <c r="DY81" s="483">
        <f>IF(DY76=1,SUM('Premissas Investimento'!$AS$12:FD12)*$E$29,IF(AND(DY77=1,DY76=2),SUM('Premissas Investimento'!FB12)*$E$29,IF(AND(DY77=1,DZ76=2),SUM('Premissas Investimento'!FB12:FC12)*$E$29,IF(AND(DY77=1,EA76=2),SUM('Premissas Investimento'!FB12:FD12)*$E$29,IF(AND(DY77=1,SUM(DY76:EA77)=1),SUM('Premissas Investimento'!FB12:FD12)*$E$29,0)))))</f>
        <v>0</v>
      </c>
      <c r="DZ81" s="483">
        <f>IF(DZ76=1,SUM('Premissas Investimento'!$AS$12:FE12)*$E$29,IF(AND(DZ77=1,DZ76=2),SUM('Premissas Investimento'!FC12)*$E$29,IF(AND(DZ77=1,EA76=2),SUM('Premissas Investimento'!FC12:FD12)*$E$29,IF(AND(DZ77=1,EB76=2),SUM('Premissas Investimento'!FC12:FE12)*$E$29,IF(AND(DZ77=1,SUM(DZ76:EB77)=1),SUM('Premissas Investimento'!FC12:FE12)*$E$29,0)))))</f>
        <v>0</v>
      </c>
      <c r="EA81" s="483">
        <f>IF(EA76=1,SUM('Premissas Investimento'!$AS$12:FF12)*$E$29,IF(AND(EA77=1,EA76=2),SUM('Premissas Investimento'!FD12)*$E$29,IF(AND(EA77=1,EB76=2),SUM('Premissas Investimento'!FD12:FE12)*$E$29,IF(AND(EA77=1,EC76=2),SUM('Premissas Investimento'!FD12:FF12)*$E$29,IF(AND(EA77=1,SUM(EA76:EC77)=1),SUM('Premissas Investimento'!FD12:FF12)*$E$29,0)))))</f>
        <v>0</v>
      </c>
      <c r="EB81" s="483">
        <f>IF(EB76=1,SUM('Premissas Investimento'!$AS$12:FG12)*$E$29,IF(AND(EB77=1,EB76=2),SUM('Premissas Investimento'!FE12)*$E$29,IF(AND(EB77=1,EC76=2),SUM('Premissas Investimento'!FE12:FF12)*$E$29,IF(AND(EB77=1,ED76=2),SUM('Premissas Investimento'!FE12:FG12)*$E$29,IF(AND(EB77=1,SUM(EB76:ED77)=1),SUM('Premissas Investimento'!FE12:FG12)*$E$29,0)))))</f>
        <v>0</v>
      </c>
      <c r="EC81" s="483">
        <f>IF(EC76=1,SUM('Premissas Investimento'!$AS$12:FH12)*$E$29,IF(AND(EC77=1,EC76=2),SUM('Premissas Investimento'!FF12)*$E$29,IF(AND(EC77=1,ED76=2),SUM('Premissas Investimento'!FF12:FG12)*$E$29,IF(AND(EC77=1,EE76=2),SUM('Premissas Investimento'!FF12:FH12)*$E$29,IF(AND(EC77=1,SUM(EC76:EE77)=1),SUM('Premissas Investimento'!FF12:FH12)*$E$29,0)))))</f>
        <v>0</v>
      </c>
      <c r="ED81" s="483">
        <f>IF(ED76=1,SUM('Premissas Investimento'!$AS$12:FI12)*$E$29,IF(AND(ED77=1,ED76=2),SUM('Premissas Investimento'!FG12)*$E$29,IF(AND(ED77=1,EE76=2),SUM('Premissas Investimento'!FG12:FH12)*$E$29,IF(AND(ED77=1,EG76=2),SUM('Premissas Investimento'!FG12:FI12)*$E$29,IF(AND(ED77=1,SUM(ED76:EG77)=1),SUM('Premissas Investimento'!FG12:FI12)*$E$29,0)))))</f>
        <v>0</v>
      </c>
      <c r="EE81" s="483">
        <f>IF(EE76=1,SUM('Premissas Investimento'!$AS$12:FJ12)*$E$29,IF(AND(EE77=1,EE76=2),SUM('Premissas Investimento'!FH12)*$E$29,IF(AND(EE77=1,EG76=2),SUM('Premissas Investimento'!FH12:FI12)*$E$29,IF(AND(EE77=1,EH76=2),SUM('Premissas Investimento'!FH12:FJ12)*$E$29,IF(AND(EE77=1,SUM(EE76:EH77)=1),SUM('Premissas Investimento'!FH12:FJ12)*$E$29,0)))))</f>
        <v>0</v>
      </c>
      <c r="EF81" s="483">
        <f>SUM(DT81:EE81)</f>
        <v>0</v>
      </c>
      <c r="EG81" s="483">
        <f>IF(EG76=1,SUM('Premissas Investimento'!$AS$12:FK12)*$E$29,IF(AND(EG77=1,EG76=2),SUM('Premissas Investimento'!FI12)*$E$29,IF(AND(EG77=1,EH76=2),SUM('Premissas Investimento'!FI12:FJ12)*$E$29,IF(AND(EG77=1,EI76=2),SUM('Premissas Investimento'!FI12:FK12)*$E$29,IF(AND(EG77=1,SUM(EG76:EI77)=1),SUM('Premissas Investimento'!FI12:FK12)*$E$29,0)))))</f>
        <v>0</v>
      </c>
      <c r="EH81" s="483">
        <f>IF(EH76=1,SUM('Premissas Investimento'!$AS$12:FL12)*$E$29,IF(AND(EH77=1,EH76=2),SUM('Premissas Investimento'!FJ12)*$E$29,IF(AND(EH77=1,EI76=2),SUM('Premissas Investimento'!FJ12:FK12)*$E$29,IF(AND(EH77=1,EJ76=2),SUM('Premissas Investimento'!FJ12:FL12)*$E$29,IF(AND(EH77=1,SUM(EH76:EJ77)=1),SUM('Premissas Investimento'!FJ12:FL12)*$E$29,0)))))</f>
        <v>0</v>
      </c>
      <c r="EI81" s="483">
        <f>IF(EI76=1,SUM('Premissas Investimento'!$AS$12:FM12)*$E$29,IF(AND(EI77=1,EI76=2),SUM('Premissas Investimento'!FK12)*$E$29,IF(AND(EI77=1,EJ76=2),SUM('Premissas Investimento'!FK12:FL12)*$E$29,IF(AND(EI77=1,EK76=2),SUM('Premissas Investimento'!FK12:FM12)*$E$29,IF(AND(EI77=1,SUM(EI76:EK77)=1),SUM('Premissas Investimento'!FK12:FM12)*$E$29,0)))))</f>
        <v>0</v>
      </c>
      <c r="EJ81" s="483">
        <f>IF(EJ76=1,SUM('Premissas Investimento'!$AS$12:FN12)*$E$29,IF(AND(EJ77=1,EJ76=2),SUM('Premissas Investimento'!FL12)*$E$29,IF(AND(EJ77=1,EK76=2),SUM('Premissas Investimento'!FL12:FM12)*$E$29,IF(AND(EJ77=1,EL76=2),SUM('Premissas Investimento'!FL12:FN12)*$E$29,IF(AND(EJ77=1,SUM(EJ76:EL77)=1),SUM('Premissas Investimento'!FL12:FN12)*$E$29,0)))))</f>
        <v>0</v>
      </c>
      <c r="EK81" s="483">
        <f>IF(EK76=1,SUM('Premissas Investimento'!$AS$12:FO12)*$E$29,IF(AND(EK77=1,EK76=2),SUM('Premissas Investimento'!FM12)*$E$29,IF(AND(EK77=1,EL76=2),SUM('Premissas Investimento'!FM12:FN12)*$E$29,IF(AND(EK77=1,EM76=2),SUM('Premissas Investimento'!FM12:FO12)*$E$29,IF(AND(EK77=1,SUM(EK76:EM77)=1),SUM('Premissas Investimento'!FM12:FO12)*$E$29,0)))))</f>
        <v>0</v>
      </c>
      <c r="EL81" s="483">
        <f>IF(EL76=1,SUM('Premissas Investimento'!$AS$12:FP12)*$E$29,IF(AND(EL77=1,EL76=2),SUM('Premissas Investimento'!FN12)*$E$29,IF(AND(EL77=1,EM76=2),SUM('Premissas Investimento'!FN12:FO12)*$E$29,IF(AND(EL77=1,EN76=2),SUM('Premissas Investimento'!FN12:FP12)*$E$29,IF(AND(EL77=1,SUM(EL76:EN77)=1),SUM('Premissas Investimento'!FN12:FP12)*$E$29,0)))))</f>
        <v>0</v>
      </c>
      <c r="EM81" s="483">
        <f>IF(EM76=1,SUM('Premissas Investimento'!$AS$12:FQ12)*$E$29,IF(AND(EM77=1,EM76=2),SUM('Premissas Investimento'!FO12)*$E$29,IF(AND(EM77=1,EN76=2),SUM('Premissas Investimento'!FO12:FP12)*$E$29,IF(AND(EM77=1,EO76=2),SUM('Premissas Investimento'!FO12:FQ12)*$E$29,IF(AND(EM77=1,SUM(EM76:EO77)=1),SUM('Premissas Investimento'!FO12:FQ12)*$E$29,0)))))</f>
        <v>0</v>
      </c>
      <c r="EN81" s="483">
        <f>IF(EN76=1,SUM('Premissas Investimento'!$AS$12:FR12)*$E$29,IF(AND(EN77=1,EN76=2),SUM('Premissas Investimento'!FP12)*$E$29,IF(AND(EN77=1,EO76=2),SUM('Premissas Investimento'!FP12:FQ12)*$E$29,IF(AND(EN77=1,EP76=2),SUM('Premissas Investimento'!FP12:FR12)*$E$29,IF(AND(EN77=1,SUM(EN76:EP77)=1),SUM('Premissas Investimento'!FP12:FR12)*$E$29,0)))))</f>
        <v>0</v>
      </c>
      <c r="EO81" s="483">
        <f>IF(EO76=1,SUM('Premissas Investimento'!$AS$12:FS12)*$E$29,IF(AND(EO77=1,EO76=2),SUM('Premissas Investimento'!FQ12)*$E$29,IF(AND(EO77=1,EP76=2),SUM('Premissas Investimento'!FQ12:FR12)*$E$29,IF(AND(EO77=1,EQ76=2),SUM('Premissas Investimento'!FQ12:FS12)*$E$29,IF(AND(EO77=1,SUM(EO76:EQ77)=1),SUM('Premissas Investimento'!FQ12:FS12)*$E$29,0)))))</f>
        <v>0</v>
      </c>
      <c r="EP81" s="483">
        <f>IF(EP76=1,SUM('Premissas Investimento'!$AS$12:FT12)*$E$29,IF(AND(EP77=1,EP76=2),SUM('Premissas Investimento'!FR12)*$E$29,IF(AND(EP77=1,EQ76=2),SUM('Premissas Investimento'!FR12:FS12)*$E$29,IF(AND(EP77=1,ER76=2),SUM('Premissas Investimento'!FR12:FT12)*$E$29,IF(AND(EP77=1,SUM(EP76:ER77)=1),SUM('Premissas Investimento'!FR12:FT12)*$E$29,0)))))</f>
        <v>0</v>
      </c>
      <c r="EQ81" s="483">
        <f>IF(EQ76=1,SUM('Premissas Investimento'!$AS$12:FU12)*$E$29,IF(AND(EQ77=1,EQ76=2),SUM('Premissas Investimento'!FS12)*$E$29,IF(AND(EQ77=1,ER76=2),SUM('Premissas Investimento'!FS12:FT12)*$E$29,IF(AND(EQ77=1,ET76=2),SUM('Premissas Investimento'!FS12:FU12)*$E$29,IF(AND(EQ77=1,SUM(EQ76:ET77)=1),SUM('Premissas Investimento'!FS12:FU12)*$E$29,0)))))</f>
        <v>0</v>
      </c>
      <c r="ER81" s="483">
        <f>IF(ER76=1,SUM('Premissas Investimento'!$AS$12:FV12)*$E$29,IF(AND(ER77=1,ER76=2),SUM('Premissas Investimento'!FT12)*$E$29,IF(AND(ER77=1,ET76=2),SUM('Premissas Investimento'!FT12:FU12)*$E$29,IF(AND(ER77=1,EU76=2),SUM('Premissas Investimento'!FT12:FV12)*$E$29,IF(AND(ER77=1,SUM(ER76:EU77)=1),SUM('Premissas Investimento'!FT12:FV12)*$E$29,0)))))</f>
        <v>0</v>
      </c>
      <c r="ES81" s="483">
        <f>SUM(EG81:ER81)</f>
        <v>0</v>
      </c>
      <c r="ET81" s="483">
        <f>IF(ET76=1,SUM('Premissas Investimento'!$AS$12:FW12)*$E$29,IF(AND(ET77=1,ET76=2),SUM('Premissas Investimento'!FU12)*$E$29,IF(AND(ET77=1,EU76=2),SUM('Premissas Investimento'!FU12:FV12)*$E$29,IF(AND(ET77=1,EV76=2),SUM('Premissas Investimento'!FU12:FW12)*$E$29,IF(AND(ET77=1,SUM(ET76:EV77)=1),SUM('Premissas Investimento'!FU12:FW12)*$E$29,0)))))</f>
        <v>0</v>
      </c>
      <c r="EU81" s="483">
        <f>IF(EU76=1,SUM('Premissas Investimento'!$AS$12:FX12)*$E$29,IF(AND(EU77=1,EU76=2),SUM('Premissas Investimento'!FV12)*$E$29,IF(AND(EU77=1,EV76=2),SUM('Premissas Investimento'!FV12:FW12)*$E$29,IF(AND(EU77=1,EW76=2),SUM('Premissas Investimento'!FV12:FX12)*$E$29,IF(AND(EU77=1,SUM(EU76:EW77)=1),SUM('Premissas Investimento'!FV12:FX12)*$E$29,0)))))</f>
        <v>0</v>
      </c>
      <c r="EV81" s="483">
        <f>IF(EV76=1,SUM('Premissas Investimento'!$AS$12:FY12)*$E$29,IF(AND(EV77=1,EV76=2),SUM('Premissas Investimento'!FW12)*$E$29,IF(AND(EV77=1,EW76=2),SUM('Premissas Investimento'!FW12:FX12)*$E$29,IF(AND(EV77=1,EX76=2),SUM('Premissas Investimento'!FW12:FY12)*$E$29,IF(AND(EV77=1,SUM(EV76:EX77)=1),SUM('Premissas Investimento'!FW12:FY12)*$E$29,0)))))</f>
        <v>0</v>
      </c>
      <c r="EW81" s="483">
        <f>IF(EW76=1,SUM('Premissas Investimento'!$AS$12:FZ12)*$E$29,IF(AND(EW77=1,EW76=2),SUM('Premissas Investimento'!FX12)*$E$29,IF(AND(EW77=1,EX76=2),SUM('Premissas Investimento'!FX12:FY12)*$E$29,IF(AND(EW77=1,EY76=2),SUM('Premissas Investimento'!FX12:FZ12)*$E$29,IF(AND(EW77=1,SUM(EW76:EY77)=1),SUM('Premissas Investimento'!FX12:FZ12)*$E$29,0)))))</f>
        <v>0</v>
      </c>
      <c r="EX81" s="483">
        <f>IF(EX76=1,SUM('Premissas Investimento'!$AS$12:GA12)*$E$29,IF(AND(EX77=1,EX76=2),SUM('Premissas Investimento'!FY12)*$E$29,IF(AND(EX77=1,EY76=2),SUM('Premissas Investimento'!FY12:FZ12)*$E$29,IF(AND(EX77=1,EZ76=2),SUM('Premissas Investimento'!FY12:GA12)*$E$29,IF(AND(EX77=1,SUM(EX76:EZ77)=1),SUM('Premissas Investimento'!FY12:GA12)*$E$29,0)))))</f>
        <v>0</v>
      </c>
      <c r="EY81" s="483">
        <f>IF(EY76=1,SUM('Premissas Investimento'!$AS$12:GB12)*$E$29,IF(AND(EY77=1,EY76=2),SUM('Premissas Investimento'!FZ12)*$E$29,IF(AND(EY77=1,EZ76=2),SUM('Premissas Investimento'!FZ12:GA12)*$E$29,IF(AND(EY77=1,FA76=2),SUM('Premissas Investimento'!FZ12:GB12)*$E$29,IF(AND(EY77=1,SUM(EY76:FA77)=1),SUM('Premissas Investimento'!FZ12:GB12)*$E$29,0)))))</f>
        <v>0</v>
      </c>
      <c r="EZ81" s="483">
        <f>IF(EZ76=1,SUM('Premissas Investimento'!$AS$12:GC12)*$E$29,IF(AND(EZ77=1,EZ76=2),SUM('Premissas Investimento'!GA12)*$E$29,IF(AND(EZ77=1,FA76=2),SUM('Premissas Investimento'!GA12:GB12)*$E$29,IF(AND(EZ77=1,FB76=2),SUM('Premissas Investimento'!GA12:GC12)*$E$29,IF(AND(EZ77=1,SUM(EZ76:FB77)=1),SUM('Premissas Investimento'!GA12:GC12)*$E$29,0)))))</f>
        <v>0</v>
      </c>
      <c r="FA81" s="483">
        <f>IF(FA76=1,SUM('Premissas Investimento'!$AS$12:GD12)*$E$29,IF(AND(FA77=1,FA76=2),SUM('Premissas Investimento'!GB12)*$E$29,IF(AND(FA77=1,FB76=2),SUM('Premissas Investimento'!GB12:GC12)*$E$29,IF(AND(FA77=1,FC76=2),SUM('Premissas Investimento'!GB12:GD12)*$E$29,IF(AND(FA77=1,SUM(FA76:FC77)=1),SUM('Premissas Investimento'!GB12:GD12)*$E$29,0)))))</f>
        <v>0</v>
      </c>
      <c r="FB81" s="483">
        <f>IF(FB76=1,SUM('Premissas Investimento'!$AS$12:GE12)*$E$29,IF(AND(FB77=1,FB76=2),SUM('Premissas Investimento'!GC12)*$E$29,IF(AND(FB77=1,FC76=2),SUM('Premissas Investimento'!GC12:GD12)*$E$29,IF(AND(FB77=1,FD76=2),SUM('Premissas Investimento'!GC12:GE12)*$E$29,IF(AND(FB77=1,SUM(FB76:FD77)=1),SUM('Premissas Investimento'!GC12:GE12)*$E$29,0)))))</f>
        <v>0</v>
      </c>
      <c r="FC81" s="483">
        <f>IF(FC76=1,SUM('Premissas Investimento'!$AS$12:GF12)*$E$29,IF(AND(FC77=1,FC76=2),SUM('Premissas Investimento'!GD12)*$E$29,IF(AND(FC77=1,FD76=2),SUM('Premissas Investimento'!GD12:GE12)*$E$29,IF(AND(FC77=1,FE76=2),SUM('Premissas Investimento'!GD12:GF12)*$E$29,IF(AND(FC77=1,SUM(FC76:FE77)=1),SUM('Premissas Investimento'!GD12:GF12)*$E$29,0)))))</f>
        <v>0</v>
      </c>
      <c r="FD81" s="483">
        <f>IF(FD76=1,SUM('Premissas Investimento'!$AS$12:GG12)*$E$29,IF(AND(FD77=1,FD76=2),SUM('Premissas Investimento'!GE12)*$E$29,IF(AND(FD77=1,FE76=2),SUM('Premissas Investimento'!GE12:GF12)*$E$29,IF(AND(FD77=1,FG76=2),SUM('Premissas Investimento'!GE12:GG12)*$E$29,IF(AND(FD77=1,SUM(FD76:FG77)=1),SUM('Premissas Investimento'!GE12:GG12)*$E$29,0)))))</f>
        <v>0</v>
      </c>
      <c r="FE81" s="483">
        <f>IF(FE76=1,SUM('Premissas Investimento'!$AS$12:GH12)*$E$29,IF(AND(FE77=1,FE76=2),SUM('Premissas Investimento'!GF12)*$E$29,IF(AND(FE77=1,FG76=2),SUM('Premissas Investimento'!GF12:GG12)*$E$29,IF(AND(FE77=1,FH76=2),SUM('Premissas Investimento'!GF12:GH12)*$E$29,IF(AND(FE77=1,SUM(FE76:FH77)=1),SUM('Premissas Investimento'!GF12:GH12)*$E$29,0)))))</f>
        <v>0</v>
      </c>
      <c r="FF81" s="483">
        <f>SUM(ET81:FE81)</f>
        <v>0</v>
      </c>
      <c r="FG81" s="483">
        <f>IF(FG76=1,SUM('Premissas Investimento'!$AS$12:GI12)*$E$29,IF(AND(FG77=1,FG76=2),SUM('Premissas Investimento'!GG12)*$E$29,IF(AND(FG77=1,FH76=2),SUM('Premissas Investimento'!GG12:GH12)*$E$29,IF(AND(FG77=1,FI76=2),SUM('Premissas Investimento'!GG12:GI12)*$E$29,IF(AND(FG77=1,SUM(FG76:FI77)=1),SUM('Premissas Investimento'!GG12:GI12)*$E$29,0)))))</f>
        <v>0</v>
      </c>
      <c r="FH81" s="483">
        <f>IF(FH76=1,SUM('Premissas Investimento'!$AS$12:GJ12)*$E$29,IF(AND(FH77=1,FH76=2),SUM('Premissas Investimento'!GH12)*$E$29,IF(AND(FH77=1,FI76=2),SUM('Premissas Investimento'!GH12:GI12)*$E$29,IF(AND(FH77=1,FJ76=2),SUM('Premissas Investimento'!GH12:GJ12)*$E$29,IF(AND(FH77=1,SUM(FH76:FJ77)=1),SUM('Premissas Investimento'!GH12:GJ12)*$E$29,0)))))</f>
        <v>0</v>
      </c>
      <c r="FI81" s="483">
        <f>IF(FI76=1,SUM('Premissas Investimento'!$AS$12:GK12)*$E$29,IF(AND(FI77=1,FI76=2),SUM('Premissas Investimento'!GI12)*$E$29,IF(AND(FI77=1,FJ76=2),SUM('Premissas Investimento'!GI12:GJ12)*$E$29,IF(AND(FI77=1,FK76=2),SUM('Premissas Investimento'!GI12:GK12)*$E$29,IF(AND(FI77=1,SUM(FI76:FK77)=1),SUM('Premissas Investimento'!GI12:GK12)*$E$29,0)))))</f>
        <v>0</v>
      </c>
      <c r="FJ81" s="483">
        <f>IF(FJ76=1,SUM('Premissas Investimento'!$AS$12:GL12)*$E$29,IF(AND(FJ77=1,FJ76=2),SUM('Premissas Investimento'!GJ12)*$E$29,IF(AND(FJ77=1,FK76=2),SUM('Premissas Investimento'!GJ12:GK12)*$E$29,IF(AND(FJ77=1,FL76=2),SUM('Premissas Investimento'!GJ12:GL12)*$E$29,IF(AND(FJ77=1,SUM(FJ76:FL77)=1),SUM('Premissas Investimento'!GJ12:GL12)*$E$29,0)))))</f>
        <v>0</v>
      </c>
      <c r="FK81" s="483">
        <f>IF(FK76=1,SUM('Premissas Investimento'!$AS$12:GM12)*$E$29,IF(AND(FK77=1,FK76=2),SUM('Premissas Investimento'!GK12)*$E$29,IF(AND(FK77=1,FL76=2),SUM('Premissas Investimento'!GK12:GL12)*$E$29,IF(AND(FK77=1,FM76=2),SUM('Premissas Investimento'!GK12:GM12)*$E$29,IF(AND(FK77=1,SUM(FK76:FM77)=1),SUM('Premissas Investimento'!GK12:GM12)*$E$29,0)))))</f>
        <v>0</v>
      </c>
      <c r="FL81" s="483">
        <f>IF(FL76=1,SUM('Premissas Investimento'!$AS$12:GN12)*$E$29,IF(AND(FL77=1,FL76=2),SUM('Premissas Investimento'!GL12)*$E$29,IF(AND(FL77=1,FM76=2),SUM('Premissas Investimento'!GL12:GM12)*$E$29,IF(AND(FL77=1,FN76=2),SUM('Premissas Investimento'!GL12:GN12)*$E$29,IF(AND(FL77=1,SUM(FL76:FN77)=1),SUM('Premissas Investimento'!GL12:GN12)*$E$29,0)))))</f>
        <v>0</v>
      </c>
      <c r="FM81" s="483">
        <f>IF(FM76=1,SUM('Premissas Investimento'!$AS$12:GO12)*$E$29,IF(AND(FM77=1,FM76=2),SUM('Premissas Investimento'!GM12)*$E$29,IF(AND(FM77=1,FN76=2),SUM('Premissas Investimento'!GM12:GN12)*$E$29,IF(AND(FM77=1,FO76=2),SUM('Premissas Investimento'!GM12:GO12)*$E$29,IF(AND(FM77=1,SUM(FM76:FO77)=1),SUM('Premissas Investimento'!GM12:GO12)*$E$29,0)))))</f>
        <v>0</v>
      </c>
      <c r="FN81" s="483">
        <f>IF(FN76=1,SUM('Premissas Investimento'!$AS$12:GP12)*$E$29,IF(AND(FN77=1,FN76=2),SUM('Premissas Investimento'!GN12)*$E$29,IF(AND(FN77=1,FO76=2),SUM('Premissas Investimento'!GN12:GO12)*$E$29,IF(AND(FN77=1,FP76=2),SUM('Premissas Investimento'!GN12:GP12)*$E$29,IF(AND(FN77=1,SUM(FN76:FP77)=1),SUM('Premissas Investimento'!GN12:GP12)*$E$29,0)))))</f>
        <v>0</v>
      </c>
      <c r="FO81" s="483">
        <f>IF(FO76=1,SUM('Premissas Investimento'!$AS$12:GQ12)*$E$29,IF(AND(FO77=1,FO76=2),SUM('Premissas Investimento'!GO12)*$E$29,IF(AND(FO77=1,FP76=2),SUM('Premissas Investimento'!GO12:GP12)*$E$29,IF(AND(FO77=1,FQ76=2),SUM('Premissas Investimento'!GO12:GQ12)*$E$29,IF(AND(FO77=1,SUM(FO76:FQ77)=1),SUM('Premissas Investimento'!GO12:GQ12)*$E$29,0)))))</f>
        <v>0</v>
      </c>
      <c r="FP81" s="483">
        <f>IF(FP76=1,SUM('Premissas Investimento'!$AS$12:GR12)*$E$29,IF(AND(FP77=1,FP76=2),SUM('Premissas Investimento'!GP12)*$E$29,IF(AND(FP77=1,FQ76=2),SUM('Premissas Investimento'!GP12:GQ12)*$E$29,IF(AND(FP77=1,FR76=2),SUM('Premissas Investimento'!GP12:GR12)*$E$29,IF(AND(FP77=1,SUM(FP76:FR77)=1),SUM('Premissas Investimento'!GP12:GR12)*$E$29,0)))))</f>
        <v>0</v>
      </c>
      <c r="FQ81" s="483">
        <f>IF(FQ76=1,SUM('Premissas Investimento'!$AS$12:GS12)*$E$29,IF(AND(FQ77=1,FQ76=2),SUM('Premissas Investimento'!GQ12)*$E$29,IF(AND(FQ77=1,FR76=2),SUM('Premissas Investimento'!GQ12:GR12)*$E$29,IF(AND(FQ77=1,FT76=2),SUM('Premissas Investimento'!GQ12:GS12)*$E$29,IF(AND(FQ77=1,SUM(FQ76:FT77)=1),SUM('Premissas Investimento'!GQ12:GS12)*$E$29,0)))))</f>
        <v>0</v>
      </c>
      <c r="FR81" s="483">
        <f>IF(FR76=1,SUM('Premissas Investimento'!$AS$12:GT12)*$E$29,IF(AND(FR77=1,FR76=2),SUM('Premissas Investimento'!GR12)*$E$29,IF(AND(FR77=1,FT76=2),SUM('Premissas Investimento'!GR12:GS12)*$E$29,IF(AND(FR77=1,FU76=2),SUM('Premissas Investimento'!GR12:GT12)*$E$29,IF(AND(FR77=1,SUM(FR76:FU77)=1),SUM('Premissas Investimento'!GR12:GT12)*$E$29,0)))))</f>
        <v>0</v>
      </c>
      <c r="FS81" s="483">
        <f>SUM(FG81:FR81)</f>
        <v>0</v>
      </c>
      <c r="FT81" s="483">
        <f>IF(FT76=1,SUM('Premissas Investimento'!$AS$12:GU12)*$E$29,IF(AND(FT77=1,FT76=2),SUM('Premissas Investimento'!GS12)*$E$29,IF(AND(FT77=1,FU76=2),SUM('Premissas Investimento'!GS12:GT12)*$E$29,IF(AND(FT77=1,FV76=2),SUM('Premissas Investimento'!GS12:GU12)*$E$29,IF(AND(FT77=1,SUM(FT76:FV77)=1),SUM('Premissas Investimento'!GS12:GU12)*$E$29,0)))))</f>
        <v>0</v>
      </c>
      <c r="FU81" s="483">
        <f>IF(FU76=1,SUM('Premissas Investimento'!$AS$12:GV12)*$E$29,IF(AND(FU77=1,FU76=2),SUM('Premissas Investimento'!GT12)*$E$29,IF(AND(FU77=1,FV76=2),SUM('Premissas Investimento'!GT12:GU12)*$E$29,IF(AND(FU77=1,FW76=2),SUM('Premissas Investimento'!GT12:GV12)*$E$29,IF(AND(FU77=1,SUM(FU76:FW77)=1),SUM('Premissas Investimento'!GT12:GV12)*$E$29,0)))))</f>
        <v>0</v>
      </c>
      <c r="FV81" s="483">
        <f>IF(FV76=1,SUM('Premissas Investimento'!$AS$12:GW12)*$E$29,IF(AND(FV77=1,FV76=2),SUM('Premissas Investimento'!GU12)*$E$29,IF(AND(FV77=1,FW76=2),SUM('Premissas Investimento'!GU12:GV12)*$E$29,IF(AND(FV77=1,FX76=2),SUM('Premissas Investimento'!GU12:GW12)*$E$29,IF(AND(FV77=1,SUM(FV76:FX77)=1),SUM('Premissas Investimento'!GU12:GW12)*$E$29,0)))))</f>
        <v>0</v>
      </c>
      <c r="FW81" s="483">
        <f>IF(FW76=1,SUM('Premissas Investimento'!$AS$12:GX12)*$E$29,IF(AND(FW77=1,FW76=2),SUM('Premissas Investimento'!GV12)*$E$29,IF(AND(FW77=1,FX76=2),SUM('Premissas Investimento'!GV12:GW12)*$E$29,IF(AND(FW77=1,FY76=2),SUM('Premissas Investimento'!GV12:GX12)*$E$29,IF(AND(FW77=1,SUM(FW76:FY77)=1),SUM('Premissas Investimento'!GV12:GX12)*$E$29,0)))))</f>
        <v>0</v>
      </c>
      <c r="FX81" s="483">
        <f>IF(FX76=1,SUM('Premissas Investimento'!$AS$12:GY12)*$E$29,IF(AND(FX77=1,FX76=2),SUM('Premissas Investimento'!GW12)*$E$29,IF(AND(FX77=1,FY76=2),SUM('Premissas Investimento'!GW12:GX12)*$E$29,IF(AND(FX77=1,FZ76=2),SUM('Premissas Investimento'!GW12:GY12)*$E$29,IF(AND(FX77=1,SUM(FX76:FZ77)=1),SUM('Premissas Investimento'!GW12:GY12)*$E$29,0)))))</f>
        <v>0</v>
      </c>
      <c r="FY81" s="483">
        <f>IF(FY76=1,SUM('Premissas Investimento'!$AS$12:GZ12)*$E$29,IF(AND(FY77=1,FY76=2),SUM('Premissas Investimento'!GX12)*$E$29,IF(AND(FY77=1,FZ76=2),SUM('Premissas Investimento'!GX12:GY12)*$E$29,IF(AND(FY77=1,GA76=2),SUM('Premissas Investimento'!GX12:GZ12)*$E$29,IF(AND(FY77=1,SUM(FY76:GA77)=1),SUM('Premissas Investimento'!GX12:GZ12)*$E$29,0)))))</f>
        <v>0</v>
      </c>
      <c r="FZ81" s="483">
        <f>IF(FZ76=1,SUM('Premissas Investimento'!$AS$12:HA12)*$E$29,IF(AND(FZ77=1,FZ76=2),SUM('Premissas Investimento'!GY12)*$E$29,IF(AND(FZ77=1,GA76=2),SUM('Premissas Investimento'!GY12:GZ12)*$E$29,IF(AND(FZ77=1,GB76=2),SUM('Premissas Investimento'!GY12:HA12)*$E$29,IF(AND(FZ77=1,SUM(FZ76:GB77)=1),SUM('Premissas Investimento'!GY12:HA12)*$E$29,0)))))</f>
        <v>0</v>
      </c>
      <c r="GA81" s="483">
        <f>IF(GA76=1,SUM('Premissas Investimento'!$AS$12:HB12)*$E$29,IF(AND(GA77=1,GA76=2),SUM('Premissas Investimento'!GZ12)*$E$29,IF(AND(GA77=1,GB76=2),SUM('Premissas Investimento'!GZ12:HA12)*$E$29,IF(AND(GA77=1,GC76=2),SUM('Premissas Investimento'!GZ12:HB12)*$E$29,IF(AND(GA77=1,SUM(GA76:GC77)=1),SUM('Premissas Investimento'!GZ12:HB12)*$E$29,0)))))</f>
        <v>0</v>
      </c>
      <c r="GB81" s="483">
        <f>IF(GB76=1,SUM('Premissas Investimento'!$AS$12:HC12)*$E$29,IF(AND(GB77=1,GB76=2),SUM('Premissas Investimento'!HA12)*$E$29,IF(AND(GB77=1,GC76=2),SUM('Premissas Investimento'!HA12:HB12)*$E$29,IF(AND(GB77=1,GD76=2),SUM('Premissas Investimento'!HA12:HC12)*$E$29,IF(AND(GB77=1,SUM(GB76:GD77)=1),SUM('Premissas Investimento'!HA12:HC12)*$E$29,0)))))</f>
        <v>0</v>
      </c>
      <c r="GC81" s="483">
        <f>IF(GC76=1,SUM('Premissas Investimento'!$AS$12:HD12)*$E$29,IF(AND(GC77=1,GC76=2),SUM('Premissas Investimento'!HB12)*$E$29,IF(AND(GC77=1,GD76=2),SUM('Premissas Investimento'!HB12:HC12)*$E$29,IF(AND(GC77=1,GE76=2),SUM('Premissas Investimento'!HB12:HD12)*$E$29,IF(AND(GC77=1,SUM(GC76:GE77)=1),SUM('Premissas Investimento'!HB12:HD12)*$E$29,0)))))</f>
        <v>0</v>
      </c>
      <c r="GD81" s="483">
        <f>IF(GD76=1,SUM('Premissas Investimento'!$AS$12:HE12)*$E$29,IF(AND(GD77=1,GD76=2),SUM('Premissas Investimento'!HC12)*$E$29,IF(AND(GD77=1,GE76=2),SUM('Premissas Investimento'!HC12:HD12)*$E$29,IF(AND(GD77=1,GG76=2),SUM('Premissas Investimento'!HC12:HE12)*$E$29,IF(AND(GD77=1,SUM(GD76:GG77)=1),SUM('Premissas Investimento'!HC12:HE12)*$E$29,0)))))</f>
        <v>0</v>
      </c>
      <c r="GE81" s="483">
        <f>IF(GE76=1,SUM('Premissas Investimento'!$AS$12:HF12)*$E$29,IF(AND(GE77=1,GE76=2),SUM('Premissas Investimento'!HD12)*$E$29,IF(AND(GE77=1,GG76=2),SUM('Premissas Investimento'!HD12:HE12)*$E$29,IF(AND(GE77=1,GH76=2),SUM('Premissas Investimento'!HD12:HF12)*$E$29,IF(AND(GE77=1,SUM(GE76:GH77)=1),SUM('Premissas Investimento'!HD12:HF12)*$E$29,0)))))</f>
        <v>0</v>
      </c>
      <c r="GF81" s="483">
        <f>SUM(FT81:GE81)</f>
        <v>0</v>
      </c>
      <c r="GG81" s="483">
        <f>IF(GG76=1,SUM('Premissas Investimento'!$AS$12:HG12)*$E$29,IF(AND(GG77=1,GG76=2),SUM('Premissas Investimento'!HE12)*$E$29,IF(AND(GG77=1,GH76=2),SUM('Premissas Investimento'!HE12:HF12)*$E$29,IF(AND(GG77=1,GI76=2),SUM('Premissas Investimento'!HE12:HG12)*$E$29,IF(AND(GG77=1,SUM(GG76:GI77)=1),SUM('Premissas Investimento'!HE12:HG12)*$E$29,0)))))</f>
        <v>0</v>
      </c>
      <c r="GH81" s="483">
        <f>IF(GH76=1,SUM('Premissas Investimento'!$AS$12:HH12)*$E$29,IF(AND(GH77=1,GH76=2),SUM('Premissas Investimento'!HF12)*$E$29,IF(AND(GH77=1,GI76=2),SUM('Premissas Investimento'!HF12:HG12)*$E$29,IF(AND(GH77=1,GJ76=2),SUM('Premissas Investimento'!HF12:HH12)*$E$29,IF(AND(GH77=1,SUM(GH76:GJ77)=1),SUM('Premissas Investimento'!HF12:HH12)*$E$29,0)))))</f>
        <v>0</v>
      </c>
      <c r="GI81" s="483">
        <f>IF(GI76=1,SUM('Premissas Investimento'!$AS$12:HI12)*$E$29,IF(AND(GI77=1,GI76=2),SUM('Premissas Investimento'!HG12)*$E$29,IF(AND(GI77=1,GJ76=2),SUM('Premissas Investimento'!HG12:HH12)*$E$29,IF(AND(GI77=1,GK76=2),SUM('Premissas Investimento'!HG12:HI12)*$E$29,IF(AND(GI77=1,SUM(GI76:GK77)=1),SUM('Premissas Investimento'!HG12:HI12)*$E$29,0)))))</f>
        <v>0</v>
      </c>
      <c r="GJ81" s="483">
        <f>IF(GJ76=1,SUM('Premissas Investimento'!$AS$12:HJ12)*$E$29,IF(AND(GJ77=1,GJ76=2),SUM('Premissas Investimento'!HH12)*$E$29,IF(AND(GJ77=1,GK76=2),SUM('Premissas Investimento'!HH12:HI12)*$E$29,IF(AND(GJ77=1,GL76=2),SUM('Premissas Investimento'!HH12:HJ12)*$E$29,IF(AND(GJ77=1,SUM(GJ76:GL77)=1),SUM('Premissas Investimento'!HH12:HJ12)*$E$29,0)))))</f>
        <v>0</v>
      </c>
      <c r="GK81" s="483">
        <f>IF(GK76=1,SUM('Premissas Investimento'!$AS$12:HK12)*$E$29,IF(AND(GK77=1,GK76=2),SUM('Premissas Investimento'!HI12)*$E$29,IF(AND(GK77=1,GL76=2),SUM('Premissas Investimento'!HI12:HJ12)*$E$29,IF(AND(GK77=1,GM76=2),SUM('Premissas Investimento'!HI12:HK12)*$E$29,IF(AND(GK77=1,SUM(GK76:GM77)=1),SUM('Premissas Investimento'!HI12:HK12)*$E$29,0)))))</f>
        <v>0</v>
      </c>
      <c r="GL81" s="483">
        <f>IF(GL76=1,SUM('Premissas Investimento'!$AS$12:HL12)*$E$29,IF(AND(GL77=1,GL76=2),SUM('Premissas Investimento'!HJ12)*$E$29,IF(AND(GL77=1,GM76=2),SUM('Premissas Investimento'!HJ12:HK12)*$E$29,IF(AND(GL77=1,GN76=2),SUM('Premissas Investimento'!HJ12:HL12)*$E$29,IF(AND(GL77=1,SUM(GL76:GN77)=1),SUM('Premissas Investimento'!HJ12:HL12)*$E$29,0)))))</f>
        <v>0</v>
      </c>
      <c r="GM81" s="483">
        <f>IF(GM76=1,SUM('Premissas Investimento'!$AS$12:HM12)*$E$29,IF(AND(GM77=1,GM76=2),SUM('Premissas Investimento'!HK12)*$E$29,IF(AND(GM77=1,GN76=2),SUM('Premissas Investimento'!HK12:HL12)*$E$29,IF(AND(GM77=1,GO76=2),SUM('Premissas Investimento'!HK12:HM12)*$E$29,IF(AND(GM77=1,SUM(GM76:GO77)=1),SUM('Premissas Investimento'!HK12:HM12)*$E$29,0)))))</f>
        <v>0</v>
      </c>
      <c r="GN81" s="483">
        <f>IF(GN76=1,SUM('Premissas Investimento'!$AS$12:HN12)*$E$29,IF(AND(GN77=1,GN76=2),SUM('Premissas Investimento'!HL12)*$E$29,IF(AND(GN77=1,GO76=2),SUM('Premissas Investimento'!HL12:HM12)*$E$29,IF(AND(GN77=1,GP76=2),SUM('Premissas Investimento'!HL12:HN12)*$E$29,IF(AND(GN77=1,SUM(GN76:GP77)=1),SUM('Premissas Investimento'!HL12:HN12)*$E$29,0)))))</f>
        <v>0</v>
      </c>
      <c r="GO81" s="483">
        <f>IF(GO76=1,SUM('Premissas Investimento'!$AS$12:HO12)*$E$29,IF(AND(GO77=1,GO76=2),SUM('Premissas Investimento'!HM12)*$E$29,IF(AND(GO77=1,GP76=2),SUM('Premissas Investimento'!HM12:HN12)*$E$29,IF(AND(GO77=1,GQ76=2),SUM('Premissas Investimento'!HM12:HO12)*$E$29,IF(AND(GO77=1,SUM(GO76:GQ77)=1),SUM('Premissas Investimento'!HM12:HO12)*$E$29,0)))))</f>
        <v>0</v>
      </c>
      <c r="GP81" s="483">
        <f>IF(GP76=1,SUM('Premissas Investimento'!$AS$12:HP12)*$E$29,IF(AND(GP77=1,GP76=2),SUM('Premissas Investimento'!HN12)*$E$29,IF(AND(GP77=1,GQ76=2),SUM('Premissas Investimento'!HN12:HO12)*$E$29,IF(AND(GP77=1,GR76=2),SUM('Premissas Investimento'!HN12:HP12)*$E$29,IF(AND(GP77=1,SUM(GP76:GR77)=1),SUM('Premissas Investimento'!HN12:HP12)*$E$29,0)))))</f>
        <v>0</v>
      </c>
      <c r="GQ81" s="483">
        <f>IF(GQ76=1,SUM('Premissas Investimento'!$AS$12:HQ12)*$E$29,IF(AND(GQ77=1,GQ76=2),SUM('Premissas Investimento'!HO12)*$E$29,IF(AND(GQ77=1,GR76=2),SUM('Premissas Investimento'!HO12:HP12)*$E$29,IF(AND(GQ77=1,GT76=2),SUM('Premissas Investimento'!HO12:HQ12)*$E$29,IF(AND(GQ77=1,SUM(GQ76:GT77)=1),SUM('Premissas Investimento'!HO12:HQ12)*$E$29,0)))))</f>
        <v>0</v>
      </c>
      <c r="GR81" s="483">
        <f>IF(GR76=1,SUM('Premissas Investimento'!$AS$12:HR12)*$E$29,IF(AND(GR77=1,GR76=2),SUM('Premissas Investimento'!HP12)*$E$29,IF(AND(GR77=1,GT76=2),SUM('Premissas Investimento'!HP12:HQ12)*$E$29,IF(AND(GR77=1,GU76=2),SUM('Premissas Investimento'!HP12:HR12)*$E$29,IF(AND(GR77=1,SUM(GR76:GU77)=1),SUM('Premissas Investimento'!HP12:HR12)*$E$29,0)))))</f>
        <v>0</v>
      </c>
      <c r="GS81" s="483">
        <f>SUM(GG81:GR81)</f>
        <v>0</v>
      </c>
      <c r="GT81" s="483">
        <f>IF(GT76=1,SUM('Premissas Investimento'!$AS$12:HS12)*$E$29,IF(AND(GT77=1,GT76=2),SUM('Premissas Investimento'!HQ12)*$E$29,IF(AND(GT77=1,GU76=2),SUM('Premissas Investimento'!HQ12:HR12)*$E$29,IF(AND(GT77=1,GV76=2),SUM('Premissas Investimento'!HQ12:HS12)*$E$29,IF(AND(GT77=1,SUM(GT76:GV77)=1),SUM('Premissas Investimento'!HQ12:HS12)*$E$29,0)))))</f>
        <v>0</v>
      </c>
      <c r="GU81" s="483">
        <f>IF(GU76=1,SUM('Premissas Investimento'!$AS$12:HT12)*$E$29,IF(AND(GU77=1,GU76=2),SUM('Premissas Investimento'!HR12)*$E$29,IF(AND(GU77=1,GV76=2),SUM('Premissas Investimento'!HR12:HS12)*$E$29,IF(AND(GU77=1,GW76=2),SUM('Premissas Investimento'!HR12:HT12)*$E$29,IF(AND(GU77=1,SUM(GU76:GW77)=1),SUM('Premissas Investimento'!HR12:HT12)*$E$29,0)))))</f>
        <v>0</v>
      </c>
      <c r="GV81" s="483">
        <f>IF(GV76=1,SUM('Premissas Investimento'!$AS$12:HU12)*$E$29,IF(AND(GV77=1,GV76=2),SUM('Premissas Investimento'!HS12)*$E$29,IF(AND(GV77=1,GW76=2),SUM('Premissas Investimento'!HS12:HT12)*$E$29,IF(AND(GV77=1,GX76=2),SUM('Premissas Investimento'!HS12:HU12)*$E$29,IF(AND(GV77=1,SUM(GV76:GX77)=1),SUM('Premissas Investimento'!HS12:HU12)*$E$29,0)))))</f>
        <v>0</v>
      </c>
      <c r="GW81" s="483">
        <f>IF(GW76=1,SUM('Premissas Investimento'!$AS$12:HV12)*$E$29,IF(AND(GW77=1,GW76=2),SUM('Premissas Investimento'!HT12)*$E$29,IF(AND(GW77=1,GX76=2),SUM('Premissas Investimento'!HT12:HU12)*$E$29,IF(AND(GW77=1,GY76=2),SUM('Premissas Investimento'!HT12:HV12)*$E$29,IF(AND(GW77=1,SUM(GW76:GY77)=1),SUM('Premissas Investimento'!HT12:HV12)*$E$29,0)))))</f>
        <v>0</v>
      </c>
      <c r="GX81" s="483">
        <f>IF(GX76=1,SUM('Premissas Investimento'!$AS$12:HW12)*$E$29,IF(AND(GX77=1,GX76=2),SUM('Premissas Investimento'!HU12)*$E$29,IF(AND(GX77=1,GY76=2),SUM('Premissas Investimento'!HU12:HV12)*$E$29,IF(AND(GX77=1,GZ76=2),SUM('Premissas Investimento'!HU12:HW12)*$E$29,IF(AND(GX77=1,SUM(GX76:GZ77)=1),SUM('Premissas Investimento'!HU12:HW12)*$E$29,0)))))</f>
        <v>0</v>
      </c>
      <c r="GY81" s="483">
        <f>IF(GY76=1,SUM('Premissas Investimento'!$AS$12:HX12)*$E$29,IF(AND(GY77=1,GY76=2),SUM('Premissas Investimento'!HV12)*$E$29,IF(AND(GY77=1,GZ76=2),SUM('Premissas Investimento'!HV12:HW12)*$E$29,IF(AND(GY77=1,HA76=2),SUM('Premissas Investimento'!HV12:HX12)*$E$29,IF(AND(GY77=1,SUM(GY76:HA77)=1),SUM('Premissas Investimento'!HV12:HX12)*$E$29,0)))))</f>
        <v>0</v>
      </c>
      <c r="GZ81" s="483">
        <f>IF(GZ76=1,SUM('Premissas Investimento'!$AS$12:HY12)*$E$29,IF(AND(GZ77=1,GZ76=2),SUM('Premissas Investimento'!HW12)*$E$29,IF(AND(GZ77=1,HA76=2),SUM('Premissas Investimento'!HW12:HX12)*$E$29,IF(AND(GZ77=1,HB76=2),SUM('Premissas Investimento'!HW12:HY12)*$E$29,IF(AND(GZ77=1,SUM(GZ76:HB77)=1),SUM('Premissas Investimento'!HW12:HY12)*$E$29,0)))))</f>
        <v>0</v>
      </c>
      <c r="HA81" s="483">
        <f>IF(HA76=1,SUM('Premissas Investimento'!$AS$12:HZ12)*$E$29,IF(AND(HA77=1,HA76=2),SUM('Premissas Investimento'!HX12)*$E$29,IF(AND(HA77=1,HB76=2),SUM('Premissas Investimento'!HX12:HY12)*$E$29,IF(AND(HA77=1,HC76=2),SUM('Premissas Investimento'!HX12:HZ12)*$E$29,IF(AND(HA77=1,SUM(HA76:HC77)=1),SUM('Premissas Investimento'!HX12:HZ12)*$E$29,0)))))</f>
        <v>0</v>
      </c>
      <c r="HB81" s="483">
        <f>IF(HB76=1,SUM('Premissas Investimento'!$AS$12:IA12)*$E$29,IF(AND(HB77=1,HB76=2),SUM('Premissas Investimento'!HY12)*$E$29,IF(AND(HB77=1,HC76=2),SUM('Premissas Investimento'!HY12:HZ12)*$E$29,IF(AND(HB77=1,HD76=2),SUM('Premissas Investimento'!HY12:IA12)*$E$29,IF(AND(HB77=1,SUM(HB76:HD77)=1),SUM('Premissas Investimento'!HY12:IA12)*$E$29,0)))))</f>
        <v>0</v>
      </c>
      <c r="HC81" s="483">
        <f>IF(HC76=1,SUM('Premissas Investimento'!$AS$12:IB12)*$E$29,IF(AND(HC77=1,HC76=2),SUM('Premissas Investimento'!HZ12)*$E$29,IF(AND(HC77=1,HD76=2),SUM('Premissas Investimento'!HZ12:IA12)*$E$29,IF(AND(HC77=1,HE76=2),SUM('Premissas Investimento'!HZ12:IB12)*$E$29,IF(AND(HC77=1,SUM(HC76:HE77)=1),SUM('Premissas Investimento'!HZ12:IB12)*$E$29,0)))))</f>
        <v>0</v>
      </c>
      <c r="HD81" s="483">
        <f>IF(HD76=1,SUM('Premissas Investimento'!$AS$12:IC12)*$E$29,IF(AND(HD77=1,HD76=2),SUM('Premissas Investimento'!IA12)*$E$29,IF(AND(HD77=1,HF76=2),SUM('Premissas Investimento'!IA12:IB12)*$E$29,IF(AND(HD77=1,HG76=2),SUM('Premissas Investimento'!IA12:IC12)*$E$29,IF(AND(HD77=1,SUM(HD76:HG77)=1),SUM('Premissas Investimento'!IA12:IC12)*$E$29,0)))))</f>
        <v>0</v>
      </c>
      <c r="HE81" s="483">
        <f>IF(HE76=1,SUM('Premissas Investimento'!$AS$12:ID12)*$E$29,IF(AND(HE77=1,HE76=2),SUM('Premissas Investimento'!IB12)*$E$29,IF(AND(HE77=1,HG76=2),SUM('Premissas Investimento'!IB12:IC12)*$E$29,IF(AND(HE77=1,HH76=2),SUM('Premissas Investimento'!IB12:ID12)*$E$29,IF(AND(HE77=1,SUM(HE76:HH77)=1),SUM('Premissas Investimento'!IB12:ID12)*$E$29,0)))))</f>
        <v>0</v>
      </c>
      <c r="HF81" s="483">
        <f>SUM(GT81:HE81)</f>
        <v>0</v>
      </c>
      <c r="HG81" s="483">
        <f>IF(HG76=1,SUM('Premissas Investimento'!$AS$12:IE12)*$E$29,IF(AND(HG77=1,HG76=2),SUM('Premissas Investimento'!IC12)*$E$29,IF(AND(HG77=1,HH76=2),SUM('Premissas Investimento'!IC12:ID12)*$E$29,IF(AND(HG77=1,HI76=2),SUM('Premissas Investimento'!IC12:IE12)*$E$29,IF(AND(HG77=1,SUM(HG76:HI77)=1),SUM('Premissas Investimento'!IC12:IE12)*$E$29,0)))))</f>
        <v>0</v>
      </c>
      <c r="HH81" s="483">
        <f>IF(HH76=1,SUM('Premissas Investimento'!$AS$12:IF12)*$E$29,IF(AND(HH77=1,HH76=2),SUM('Premissas Investimento'!ID12)*$E$29,IF(AND(HH77=1,HI76=2),SUM('Premissas Investimento'!ID12:IE12)*$E$29,IF(AND(HH77=1,HJ76=2),SUM('Premissas Investimento'!ID12:IF12)*$E$29,IF(AND(HH77=1,SUM(HH76:HJ77)=1),SUM('Premissas Investimento'!ID12:IF12)*$E$29,0)))))</f>
        <v>0</v>
      </c>
      <c r="HI81" s="483">
        <f>IF(HI76=1,SUM('Premissas Investimento'!$AS$12:IG12)*$E$29,IF(AND(HI77=1,HI76=2),SUM('Premissas Investimento'!IE12)*$E$29,IF(AND(HI77=1,HJ76=2),SUM('Premissas Investimento'!IE12:IF12)*$E$29,IF(AND(HI77=1,HK76=2),SUM('Premissas Investimento'!IE12:IG12)*$E$29,IF(AND(HI77=1,SUM(HI76:HK77)=1),SUM('Premissas Investimento'!IE12:IG12)*$E$29,0)))))</f>
        <v>0</v>
      </c>
      <c r="HJ81" s="483">
        <f>IF(HJ76=1,SUM('Premissas Investimento'!$AS$12:IH12)*$E$29,IF(AND(HJ77=1,HJ76=2),SUM('Premissas Investimento'!IF12)*$E$29,IF(AND(HJ77=1,HK76=2),SUM('Premissas Investimento'!IF12:IG12)*$E$29,IF(AND(HJ77=1,HL76=2),SUM('Premissas Investimento'!IF12:IH12)*$E$29,IF(AND(HJ77=1,SUM(HJ76:HL77)=1),SUM('Premissas Investimento'!IF12:IH12)*$E$29,0)))))</f>
        <v>0</v>
      </c>
      <c r="HK81" s="483">
        <f>IF(HK76=1,SUM('Premissas Investimento'!$AS$12:II12)*$E$29,IF(AND(HK77=1,HK76=2),SUM('Premissas Investimento'!IG12)*$E$29,IF(AND(HK77=1,HL76=2),SUM('Premissas Investimento'!IG12:IH12)*$E$29,IF(AND(HK77=1,HM76=2),SUM('Premissas Investimento'!IG12:II12)*$E$29,IF(AND(HK77=1,SUM(HK76:HM77)=1),SUM('Premissas Investimento'!IG12:II12)*$E$29,0)))))</f>
        <v>0</v>
      </c>
      <c r="HL81" s="483">
        <f>IF(HL76=1,SUM('Premissas Investimento'!$AS$12:IJ12)*$E$29,IF(AND(HL77=1,HL76=2),SUM('Premissas Investimento'!IH12)*$E$29,IF(AND(HL77=1,HM76=2),SUM('Premissas Investimento'!IH12:II12)*$E$29,IF(AND(HL77=1,HN76=2),SUM('Premissas Investimento'!IH12:IJ12)*$E$29,IF(AND(HL77=1,SUM(HL76:HN77)=1),SUM('Premissas Investimento'!IH12:IJ12)*$E$29,0)))))</f>
        <v>0</v>
      </c>
      <c r="HM81" s="483">
        <f>IF(HM76=1,SUM('Premissas Investimento'!$AS$12:IK12)*$E$29,IF(AND(HM77=1,HM76=2),SUM('Premissas Investimento'!II12)*$E$29,IF(AND(HM77=1,HN76=2),SUM('Premissas Investimento'!II12:IJ12)*$E$29,IF(AND(HM77=1,HO76=2),SUM('Premissas Investimento'!II12:IK12)*$E$29,IF(AND(HM77=1,SUM(HM76:HO77)=1),SUM('Premissas Investimento'!II12:IK12)*$E$29,0)))))</f>
        <v>0</v>
      </c>
      <c r="HN81" s="483">
        <f>IF(HN76=1,SUM('Premissas Investimento'!$AS$12:IL12)*$E$29,IF(AND(HN77=1,HN76=2),SUM('Premissas Investimento'!IJ12)*$E$29,IF(AND(HN77=1,HO76=2),SUM('Premissas Investimento'!IJ12:IK12)*$E$29,IF(AND(HN77=1,HP76=2),SUM('Premissas Investimento'!IJ12:IL12)*$E$29,IF(AND(HN77=1,SUM(HN76:HP77)=1),SUM('Premissas Investimento'!IJ12:IL12)*$E$29,0)))))</f>
        <v>0</v>
      </c>
      <c r="HO81" s="483">
        <f>IF(HO76=1,SUM('Premissas Investimento'!$AS$12:IM12)*$E$29,IF(AND(HO77=1,HO76=2),SUM('Premissas Investimento'!IK12)*$E$29,IF(AND(HO77=1,HP76=2),SUM('Premissas Investimento'!IK12:IL12)*$E$29,IF(AND(HO77=1,HQ76=2),SUM('Premissas Investimento'!IK12:IM12)*$E$29,IF(AND(HO77=1,SUM(HO76:HQ77)=1),SUM('Premissas Investimento'!IK12:IM12)*$E$29,0)))))</f>
        <v>0</v>
      </c>
      <c r="HP81" s="483">
        <f>IF(HP76=1,SUM('Premissas Investimento'!$AS$12:IN12)*$E$29,IF(AND(HP77=1,HP76=2),SUM('Premissas Investimento'!IL12)*$E$29,IF(AND(HP77=1,HQ76=2),SUM('Premissas Investimento'!IL12:IM12)*$E$29,IF(AND(HP77=1,HR76=2),SUM('Premissas Investimento'!IL12:IN12)*$E$29,IF(AND(HP77=1,SUM(HP76:HR77)=1),SUM('Premissas Investimento'!IL12:IN12)*$E$29,0)))))</f>
        <v>0</v>
      </c>
      <c r="HQ81" s="483">
        <f>IF(HQ76=1,SUM('Premissas Investimento'!$AS$12:IO12)*$E$29,IF(AND(HQ77=1,HQ76=2),SUM('Premissas Investimento'!IM12)*$E$29,IF(AND(HQ77=1,HR76=2),SUM('Premissas Investimento'!IM12:IN12)*$E$29,IF(AND(HQ77=1,HT76=2),SUM('Premissas Investimento'!IM12:IO12)*$E$29,IF(AND(HQ77=1,SUM(HQ76:HT77)=1),SUM('Premissas Investimento'!IM12:IO12)*$E$29,0)))))</f>
        <v>0</v>
      </c>
      <c r="HR81" s="483">
        <f>IF(HR76=1,SUM('Premissas Investimento'!$AS$12:IP12)*$E$29,IF(AND(HR77=1,HR76=2),SUM('Premissas Investimento'!IN12)*$E$29,IF(AND(HR77=1,HT76=2),SUM('Premissas Investimento'!IN12:IO12)*$E$29,IF(AND(HR77=1,HU76=2),SUM('Premissas Investimento'!IN12:IP12)*$E$29,IF(AND(HR77=1,SUM(HR76:HU77)=1),SUM('Premissas Investimento'!IN12:IP12)*$E$29,0)))))</f>
        <v>0</v>
      </c>
      <c r="HS81" s="483">
        <f>SUM(HG81:HR81)</f>
        <v>0</v>
      </c>
      <c r="HT81" s="483">
        <f>IF(HT76=1,SUM('Premissas Investimento'!$AS$12:IQ12)*$E$29,IF(AND(HT77=1,HT76=2),SUM('Premissas Investimento'!IO12)*$E$29,IF(AND(HT77=1,HU76=2),SUM('Premissas Investimento'!IO12:IP12)*$E$29,IF(AND(HT77=1,HV76=2),SUM('Premissas Investimento'!IO12:IQ12)*$E$29,IF(AND(HT77=1,SUM(HT76:HV77)=1),SUM('Premissas Investimento'!IO12:IQ12)*$E$29,0)))))</f>
        <v>0</v>
      </c>
      <c r="HU81" s="483">
        <f>IF(HU76=1,SUM('Premissas Investimento'!$AS$12:IR12)*$E$29,IF(AND(HU77=1,HU76=2),SUM('Premissas Investimento'!IP12)*$E$29,IF(AND(HU77=1,HV76=2),SUM('Premissas Investimento'!IP12:IQ12)*$E$29,IF(AND(HU77=1,HW76=2),SUM('Premissas Investimento'!IP12:IR12)*$E$29,IF(AND(HU77=1,SUM(HU76:HW77)=1),SUM('Premissas Investimento'!IP12:IR12)*$E$29,0)))))</f>
        <v>0</v>
      </c>
      <c r="HV81" s="483">
        <f>IF(HV76=1,SUM('Premissas Investimento'!$AS$12:IS12)*$E$29,IF(AND(HV77=1,HV76=2),SUM('Premissas Investimento'!IQ12)*$E$29,IF(AND(HV77=1,HW76=2),SUM('Premissas Investimento'!IQ12:IR12)*$E$29,IF(AND(HV77=1,HX76=2),SUM('Premissas Investimento'!IQ12:IS12)*$E$29,IF(AND(HV77=1,SUM(HV76:HX77)=1),SUM('Premissas Investimento'!IQ12:IS12)*$E$29,0)))))</f>
        <v>0</v>
      </c>
      <c r="HW81" s="483">
        <f>IF(HW76=1,SUM('Premissas Investimento'!$AS$12:IT12)*$E$29,IF(AND(HW77=1,HW76=2),SUM('Premissas Investimento'!IR12)*$E$29,IF(AND(HW77=1,HX76=2),SUM('Premissas Investimento'!IR12:IS12)*$E$29,IF(AND(HW77=1,HY76=2),SUM('Premissas Investimento'!IR12:IT12)*$E$29,IF(AND(HW77=1,SUM(HW76:HY77)=1),SUM('Premissas Investimento'!IR12:IT12)*$E$29,0)))))</f>
        <v>0</v>
      </c>
      <c r="HX81" s="483">
        <f>IF(HX76=1,SUM('Premissas Investimento'!$AS$12:IU12)*$E$29,IF(AND(HX77=1,HX76=2),SUM('Premissas Investimento'!IS12)*$E$29,IF(AND(HX77=1,HY76=2),SUM('Premissas Investimento'!IS12:IT12)*$E$29,IF(AND(HX77=1,HZ76=2),SUM('Premissas Investimento'!IS12:IU12)*$E$29,IF(AND(HX77=1,SUM(HX76:HZ77)=1),SUM('Premissas Investimento'!IS12:IU12)*$E$29,0)))))</f>
        <v>0</v>
      </c>
      <c r="HY81" s="483">
        <f>IF(HY76=1,SUM('Premissas Investimento'!$AS$12:IV12)*$E$29,IF(AND(HY77=1,HY76=2),SUM('Premissas Investimento'!IT12)*$E$29,IF(AND(HY77=1,HZ76=2),SUM('Premissas Investimento'!IT12:IU12)*$E$29,IF(AND(HY77=1,IA76=2),SUM('Premissas Investimento'!IT12:IV12)*$E$29,IF(AND(HY77=1,SUM(HY76:IA77)=1),SUM('Premissas Investimento'!IT12:IV12)*$E$29,0)))))</f>
        <v>0</v>
      </c>
      <c r="HZ81" s="483">
        <f>IF(HZ76=1,SUM('Premissas Investimento'!$AS$12:IW12)*$E$29,IF(AND(HZ77=1,HZ76=2),SUM('Premissas Investimento'!IU12)*$E$29,IF(AND(HZ77=1,IA76=2),SUM('Premissas Investimento'!IU12:IV12)*$E$29,IF(AND(HZ77=1,IB76=2),SUM('Premissas Investimento'!IU12:IW12)*$E$29,IF(AND(HZ77=1,SUM(HZ76:IB77)=1),SUM('Premissas Investimento'!IU12:IW12)*$E$29,0)))))</f>
        <v>0</v>
      </c>
      <c r="IA81" s="483">
        <f>IF(IA76=1,SUM('Premissas Investimento'!$AS$12:IX12)*$E$29,IF(AND(IA77=1,IA76=2),SUM('Premissas Investimento'!IV12)*$E$29,IF(AND(IA77=1,IB76=2),SUM('Premissas Investimento'!IV12:IW12)*$E$29,IF(AND(IA77=1,IC76=2),SUM('Premissas Investimento'!IV12:IX12)*$E$29,IF(AND(IA77=1,SUM(IA76:IC77)=1),SUM('Premissas Investimento'!IV12:IX12)*$E$29,0)))))</f>
        <v>0</v>
      </c>
      <c r="IB81" s="483">
        <f>IF(IB76=1,SUM('Premissas Investimento'!$AS$12:IY12)*$E$29,IF(AND(IB77=1,IB76=2),SUM('Premissas Investimento'!IW12)*$E$29,IF(AND(IB77=1,IC76=2),SUM('Premissas Investimento'!IW12:IX12)*$E$29,IF(AND(IB77=1,ID76=2),SUM('Premissas Investimento'!IW12:IY12)*$E$29,IF(AND(IB77=1,SUM(IB76:ID77)=1),SUM('Premissas Investimento'!IW12:IY12)*$E$29,0)))))</f>
        <v>0</v>
      </c>
      <c r="IC81" s="483">
        <f>IF(IC76=1,SUM('Premissas Investimento'!$AS$12:IZ12)*$E$29,IF(AND(IC77=1,IC76=2),SUM('Premissas Investimento'!IX12)*$E$29,IF(AND(IC77=1,ID76=2),SUM('Premissas Investimento'!IX12:IY12)*$E$29,IF(AND(IC77=1,IE76=2),SUM('Premissas Investimento'!IX12:IZ12)*$E$29,IF(AND(IC77=1,SUM(IC76:IE77)=1),SUM('Premissas Investimento'!IX12:IZ12)*$E$29,0)))))</f>
        <v>0</v>
      </c>
      <c r="ID81" s="483">
        <f>IF(ID76=1,SUM('Premissas Investimento'!$AS$12:JA12)*$E$29,IF(AND(ID77=1,ID76=2),SUM('Premissas Investimento'!IY12)*$E$29,IF(AND(ID77=1,IE76=2),SUM('Premissas Investimento'!IY12:IZ12)*$E$29,IF(AND(ID77=1,IG76=2),SUM('Premissas Investimento'!IY12:JA12)*$E$29,IF(AND(ID77=1,SUM(ID76:IG77)=1),SUM('Premissas Investimento'!IY12:JA12)*$E$29,0)))))</f>
        <v>0</v>
      </c>
      <c r="IE81" s="483">
        <f>IF(IE76=1,SUM('Premissas Investimento'!$AS$12:JB12)*$E$29,IF(AND(IE77=1,IE76=2),SUM('Premissas Investimento'!IZ12)*$E$29,IF(AND(IE77=1,IG76=2),SUM('Premissas Investimento'!IZ12:JA12)*$E$29,IF(AND(IE77=1,IH76=2),SUM('Premissas Investimento'!IZ12:JB12)*$E$29,IF(AND(IE77=1,SUM(IE76:IH77)=1),SUM('Premissas Investimento'!IZ12:JB12)*$E$29,0)))))</f>
        <v>0</v>
      </c>
      <c r="IF81" s="483">
        <f>SUM(HT81:IE81)</f>
        <v>0</v>
      </c>
      <c r="IG81" s="483">
        <f>IF(IG76=1,SUM('Premissas Investimento'!$AS$12:JC12)*$E$29,IF(AND(IG77=1,IG76=2),SUM('Premissas Investimento'!JA12)*$E$29,IF(AND(IG77=1,IH76=2),SUM('Premissas Investimento'!JA12:JB12)*$E$29,IF(AND(IG77=1,II76=2),SUM('Premissas Investimento'!JA12:JC12)*$E$29,IF(AND(IG77=1,SUM(IG76:II77)=1),SUM('Premissas Investimento'!JA12:JC12)*$E$29,0)))))</f>
        <v>0</v>
      </c>
      <c r="IH81" s="483">
        <f>IF(IH76=1,SUM('Premissas Investimento'!$AS$12:JD12)*$E$29,IF(AND(IH77=1,IH76=2),SUM('Premissas Investimento'!JB12)*$E$29,IF(AND(IH77=1,II76=2),SUM('Premissas Investimento'!JB12:JC12)*$E$29,IF(AND(IH77=1,IJ76=2),SUM('Premissas Investimento'!JB12:JD12)*$E$29,IF(AND(IH77=1,SUM(IH76:IJ77)=1),SUM('Premissas Investimento'!JB12:JD12)*$E$29,0)))))</f>
        <v>0</v>
      </c>
      <c r="II81" s="483">
        <f>IF(II76=1,SUM('Premissas Investimento'!$AS$12:JE12)*$E$29,IF(AND(II77=1,II76=2),SUM('Premissas Investimento'!JC12)*$E$29,IF(AND(II77=1,IJ76=2),SUM('Premissas Investimento'!JC12:JD12)*$E$29,IF(AND(II77=1,IK76=2),SUM('Premissas Investimento'!JC12:JE12)*$E$29,IF(AND(II77=1,SUM(II76:IK77)=1),SUM('Premissas Investimento'!JC12:JE12)*$E$29,0)))))</f>
        <v>0</v>
      </c>
      <c r="IJ81" s="483">
        <f>IF(IJ76=1,SUM('Premissas Investimento'!$AS$12:JF12)*$E$29,IF(AND(IJ77=1,IJ76=2),SUM('Premissas Investimento'!JD12)*$E$29,IF(AND(IJ77=1,IK76=2),SUM('Premissas Investimento'!JD12:JE12)*$E$29,IF(AND(IJ77=1,IL76=2),SUM('Premissas Investimento'!JD12:JF12)*$E$29,IF(AND(IJ77=1,SUM(IJ76:IL77)=1),SUM('Premissas Investimento'!JD12:JF12)*$E$29,0)))))</f>
        <v>0</v>
      </c>
      <c r="IK81" s="483">
        <f>IF(IK76=1,SUM('Premissas Investimento'!$AS$12:JG12)*$E$29,IF(AND(IK77=1,IK76=2),SUM('Premissas Investimento'!JE12)*$E$29,IF(AND(IK77=1,IL76=2),SUM('Premissas Investimento'!JE12:JF12)*$E$29,IF(AND(IK77=1,IM76=2),SUM('Premissas Investimento'!JE12:JG12)*$E$29,IF(AND(IK77=1,SUM(IK76:IM77)=1),SUM('Premissas Investimento'!JE12:JG12)*$E$29,0)))))</f>
        <v>0</v>
      </c>
      <c r="IL81" s="483">
        <f>IF(IL76=1,SUM('Premissas Investimento'!$AS$12:JH12)*$E$29,IF(AND(IL77=1,IL76=2),SUM('Premissas Investimento'!JF12)*$E$29,IF(AND(IL77=1,IM76=2),SUM('Premissas Investimento'!JF12:JG12)*$E$29,IF(AND(IL77=1,IN76=2),SUM('Premissas Investimento'!JF12:JH12)*$E$29,IF(AND(IL77=1,SUM(IL76:IN77)=1),SUM('Premissas Investimento'!JF12:JH12)*$E$29,0)))))</f>
        <v>0</v>
      </c>
      <c r="IM81" s="483">
        <f>IF(IM76=1,SUM('Premissas Investimento'!$AS$12:JI12)*$E$29,IF(AND(IM77=1,IM76=2),SUM('Premissas Investimento'!JG12)*$E$29,IF(AND(IM77=1,IN76=2),SUM('Premissas Investimento'!JG12:JH12)*$E$29,IF(AND(IM77=1,IO76=2),SUM('Premissas Investimento'!JG12:JI12)*$E$29,IF(AND(IM77=1,SUM(IM76:IO77)=1),SUM('Premissas Investimento'!JG12:JI12)*$E$29,0)))))</f>
        <v>0</v>
      </c>
      <c r="IN81" s="483">
        <f>IF(IN76=1,SUM('Premissas Investimento'!$AS$12:JJ12)*$E$29,IF(AND(IN77=1,IN76=2),SUM('Premissas Investimento'!JH12)*$E$29,IF(AND(IN77=1,IO76=2),SUM('Premissas Investimento'!JH12:JI12)*$E$29,IF(AND(IN77=1,IP76=2),SUM('Premissas Investimento'!JH12:JJ12)*$E$29,IF(AND(IN77=1,SUM(IN76:IP77)=1),SUM('Premissas Investimento'!JH12:JJ12)*$E$29,0)))))</f>
        <v>0</v>
      </c>
      <c r="IO81" s="483">
        <f>IF(IO76=1,SUM('Premissas Investimento'!$AS$12:JK12)*$E$29,IF(AND(IO77=1,IO76=2),SUM('Premissas Investimento'!JI12)*$E$29,IF(AND(IO77=1,IP76=2),SUM('Premissas Investimento'!JI12:JJ12)*$E$29,IF(AND(IO77=1,IQ76=2),SUM('Premissas Investimento'!JI12:JK12)*$E$29,IF(AND(IO77=1,SUM(IO76:IQ77)=1),SUM('Premissas Investimento'!JI12:JK12)*$E$29,0)))))</f>
        <v>0</v>
      </c>
      <c r="IP81" s="483">
        <f>IF(IP76=1,SUM('Premissas Investimento'!$AS$12:JL12)*$E$29,IF(AND(IP77=1,IP76=2),SUM('Premissas Investimento'!JJ12)*$E$29,IF(AND(IP77=1,IQ76=2),SUM('Premissas Investimento'!JJ12:JK12)*$E$29,IF(AND(IP77=1,IR76=2),SUM('Premissas Investimento'!JJ12:JL12)*$E$29,IF(AND(IP77=1,SUM(IP76:IR77)=1),SUM('Premissas Investimento'!JJ12:JL12)*$E$29,0)))))</f>
        <v>0</v>
      </c>
      <c r="IQ81" s="483">
        <f>IF(IQ76=1,SUM('Premissas Investimento'!$AS$12:JM12)*$E$29,IF(AND(IQ77=1,IQ76=2),SUM('Premissas Investimento'!JK12)*$E$29,IF(AND(IQ77=1,IR76=2),SUM('Premissas Investimento'!JK12:JL12)*$E$29,IF(AND(IQ77=1,IT76=2),SUM('Premissas Investimento'!JK12:JM12)*$E$29,IF(AND(IQ77=1,SUM(IQ76:IT77)=1),SUM('Premissas Investimento'!JK12:JM12)*$E$29,0)))))</f>
        <v>0</v>
      </c>
      <c r="IR81" s="483">
        <f>IF(IR76=1,SUM('Premissas Investimento'!$AS$12:JN12)*$E$29,IF(AND(IR77=1,IR76=2),SUM('Premissas Investimento'!JL12)*$E$29,IF(AND(IR77=1,IT76=2),SUM('Premissas Investimento'!JL12:JM12)*$E$29,IF(AND(IR77=1,IU76=2),SUM('Premissas Investimento'!JL12:JN12)*$E$29,IF(AND(IR77=1,SUM(IR76:IU77)=1),SUM('Premissas Investimento'!JL12:JN12)*$E$29,0)))))</f>
        <v>0</v>
      </c>
      <c r="IS81" s="483">
        <f>SUM(IG81:IR81)</f>
        <v>0</v>
      </c>
      <c r="IT81" s="483">
        <f>IF(IT76=1,SUM('Premissas Investimento'!$AS$12:JO12)*$E$29,IF(AND(IT77=1,IT76=2),SUM('Premissas Investimento'!JM12)*$E$29,IF(AND(IT77=1,IU76=2),SUM('Premissas Investimento'!JM12:JN12)*$E$29,IF(AND(IT77=1,IV76=2),SUM('Premissas Investimento'!JM12:JO12)*$E$29,IF(AND(IT77=1,SUM(IT76:IV77)=1),SUM('Premissas Investimento'!JM12:JO12)*$E$29,0)))))</f>
        <v>0</v>
      </c>
      <c r="IU81" s="483">
        <f>IF(IU76=1,SUM('Premissas Investimento'!$AS$12:JP12)*$E$29,IF(AND(IU77=1,IU76=2),SUM('Premissas Investimento'!JN12)*$E$29,IF(AND(IU77=1,IV76=2),SUM('Premissas Investimento'!JN12:JO12)*$E$29,IF(AND(IU77=1,IW76=2),SUM('Premissas Investimento'!JN12:JP12)*$E$29,IF(AND(IU77=1,SUM(IU76:IW77)=1),SUM('Premissas Investimento'!JN12:JP12)*$E$29,0)))))</f>
        <v>0</v>
      </c>
      <c r="IV81" s="483">
        <f>IF(IV76=1,SUM('Premissas Investimento'!$AS$12:JQ12)*$E$29,IF(AND(IV77=1,IV76=2),SUM('Premissas Investimento'!JO12)*$E$29,IF(AND(IV77=1,IW76=2),SUM('Premissas Investimento'!JO12:JP12)*$E$29,IF(AND(IV77=1,IX76=2),SUM('Premissas Investimento'!JO12:JQ12)*$E$29,IF(AND(IV77=1,SUM(IV76:IX77)=1),SUM('Premissas Investimento'!JO12:JQ12)*$E$29,0)))))</f>
        <v>0</v>
      </c>
      <c r="IW81" s="483">
        <f>IF(IW76=1,SUM('Premissas Investimento'!$AS$12:JR12)*$E$29,IF(AND(IW77=1,IW76=2),SUM('Premissas Investimento'!JP12)*$E$29,IF(AND(IW77=1,IX76=2),SUM('Premissas Investimento'!JP12:JQ12)*$E$29,IF(AND(IW77=1,IY76=2),SUM('Premissas Investimento'!JP12:JR12)*$E$29,IF(AND(IW77=1,SUM(IW76:IY77)=1),SUM('Premissas Investimento'!JP12:JR12)*$E$29,0)))))</f>
        <v>0</v>
      </c>
      <c r="IX81" s="483">
        <f>IF(IX76=1,SUM('Premissas Investimento'!$AS$12:JS12)*$E$29,IF(AND(IX77=1,IX76=2),SUM('Premissas Investimento'!JQ12)*$E$29,IF(AND(IX77=1,IY76=2),SUM('Premissas Investimento'!JQ12:JR12)*$E$29,IF(AND(IX77=1,IZ76=2),SUM('Premissas Investimento'!JQ12:JS12)*$E$29,IF(AND(IX77=1,SUM(IX76:IZ77)=1),SUM('Premissas Investimento'!JQ12:JS12)*$E$29,0)))))</f>
        <v>0</v>
      </c>
      <c r="IY81" s="483">
        <f>IF(IY76=1,SUM('Premissas Investimento'!$AS$12:JT12)*$E$29,IF(AND(IY77=1,IY76=2),SUM('Premissas Investimento'!JR12)*$E$29,IF(AND(IY77=1,IZ76=2),SUM('Premissas Investimento'!JR12:JS12)*$E$29,IF(AND(IY77=1,JA76=2),SUM('Premissas Investimento'!JR12:JT12)*$E$29,IF(AND(IY77=1,SUM(IY76:JA77)=1),SUM('Premissas Investimento'!JR12:JT12)*$E$29,0)))))</f>
        <v>0</v>
      </c>
      <c r="IZ81" s="483">
        <f>IF(IZ76=1,SUM('Premissas Investimento'!$AS$12:JU12)*$E$29,IF(AND(IZ77=1,IZ76=2),SUM('Premissas Investimento'!JS12)*$E$29,IF(AND(IZ77=1,JA76=2),SUM('Premissas Investimento'!JS12:JT12)*$E$29,IF(AND(IZ77=1,JB76=2),SUM('Premissas Investimento'!JS12:JU12)*$E$29,IF(AND(IZ77=1,SUM(IZ76:JB77)=1),SUM('Premissas Investimento'!JS12:JU12)*$E$29,0)))))</f>
        <v>0</v>
      </c>
      <c r="JA81" s="483">
        <f>IF(JA76=1,SUM('Premissas Investimento'!$AS$12:JV12)*$E$29,IF(AND(JA77=1,JA76=2),SUM('Premissas Investimento'!JT12)*$E$29,IF(AND(JA77=1,JB76=2),SUM('Premissas Investimento'!JT12:JU12)*$E$29,IF(AND(JA77=1,JC76=2),SUM('Premissas Investimento'!JT12:JV12)*$E$29,IF(AND(JA77=1,SUM(JA76:JC77)=1),SUM('Premissas Investimento'!JT12:JV12)*$E$29,0)))))</f>
        <v>0</v>
      </c>
      <c r="JB81" s="483">
        <f>IF(JB76=1,SUM('Premissas Investimento'!$AS$12:JW12)*$E$29,IF(AND(JB77=1,JB76=2),SUM('Premissas Investimento'!JU12)*$E$29,IF(AND(JB77=1,JC76=2),SUM('Premissas Investimento'!JU12:JV12)*$E$29,IF(AND(JB77=1,JD76=2),SUM('Premissas Investimento'!JU12:JW12)*$E$29,IF(AND(JB77=1,SUM(JB76:JD77)=1),SUM('Premissas Investimento'!JU12:JW12)*$E$29,0)))))</f>
        <v>0</v>
      </c>
      <c r="JC81" s="483">
        <f>IF(JC76=1,SUM('Premissas Investimento'!$AS$12:JX12)*$E$29,IF(AND(JC77=1,JC76=2),SUM('Premissas Investimento'!JV12)*$E$29,IF(AND(JC77=1,JD76=2),SUM('Premissas Investimento'!JV12:JW12)*$E$29,IF(AND(JC77=1,JE76=2),SUM('Premissas Investimento'!JV12:JX12)*$E$29,IF(AND(JC77=1,SUM(JC76:JE77)=1),SUM('Premissas Investimento'!JV12:JX12)*$E$29,0)))))</f>
        <v>0</v>
      </c>
      <c r="JD81" s="483">
        <f>IF(JD76=1,SUM('Premissas Investimento'!$AS$12:JY12)*$E$29,IF(AND(JD77=1,JD76=2),SUM('Premissas Investimento'!JW12)*$E$29,IF(AND(JD77=1,JE76=2),SUM('Premissas Investimento'!JW12:JX12)*$E$29,IF(AND(JD77=1,JG76=2),SUM('Premissas Investimento'!JW12:JY12)*$E$29,IF(AND(JD77=1,SUM(JD76:JG77)=1),SUM('Premissas Investimento'!JW12:JY12)*$E$29,0)))))</f>
        <v>0</v>
      </c>
      <c r="JE81" s="483">
        <f>IF(JE76=1,SUM('Premissas Investimento'!$AS$12:JZ12)*$E$29,IF(AND(JE77=1,JE76=2),SUM('Premissas Investimento'!JX12)*$E$29,IF(AND(JE77=1,JG76=2),SUM('Premissas Investimento'!JX12:JY12)*$E$29,IF(AND(JE77=1,JH76=2),SUM('Premissas Investimento'!JX12:JZ12)*$E$29,IF(AND(JE77=1,SUM(JE76:JH77)=1),SUM('Premissas Investimento'!JX12:JZ12)*$E$29,0)))))</f>
        <v>0</v>
      </c>
      <c r="JF81" s="483">
        <f>SUM(IT81:JE81)</f>
        <v>0</v>
      </c>
      <c r="JG81" s="483">
        <f>IF(JG76=1,SUM('Premissas Investimento'!$AS$12:KA12)*$E$29,IF(AND(JG77=1,JG76=2),SUM('Premissas Investimento'!JY12)*$E$29,IF(AND(JG77=1,JH76=2),SUM('Premissas Investimento'!JY12:JZ12)*$E$29,IF(AND(JG77=1,JI76=2),SUM('Premissas Investimento'!JY12:KA12)*$E$29,IF(AND(JG77=1,SUM(JG76:JI77)=1),SUM('Premissas Investimento'!JY12:KA12)*$E$29,0)))))</f>
        <v>0</v>
      </c>
      <c r="JH81" s="483">
        <f>IF(JH76=1,SUM('Premissas Investimento'!$AS$12:KB12)*$E$29,IF(AND(JH77=1,JH76=2),SUM('Premissas Investimento'!JZ12)*$E$29,IF(AND(JH77=1,JI76=2),SUM('Premissas Investimento'!JZ12:KA12)*$E$29,IF(AND(JH77=1,JJ76=2),SUM('Premissas Investimento'!JZ12:KB12)*$E$29,IF(AND(JH77=1,SUM(JH76:JJ77)=1),SUM('Premissas Investimento'!JZ12:KB12)*$E$29,0)))))</f>
        <v>0</v>
      </c>
      <c r="JI81" s="483">
        <f>IF(JI76=1,SUM('Premissas Investimento'!$AS$12:KC12)*$E$29,IF(AND(JI77=1,JI76=2),SUM('Premissas Investimento'!KA12)*$E$29,IF(AND(JI77=1,JJ76=2),SUM('Premissas Investimento'!KA12:KB12)*$E$29,IF(AND(JI77=1,JK76=2),SUM('Premissas Investimento'!KA12:KC12)*$E$29,IF(AND(JI77=1,SUM(JI76:JK77)=1),SUM('Premissas Investimento'!KA12:KC12)*$E$29,0)))))</f>
        <v>0</v>
      </c>
      <c r="JJ81" s="483">
        <f>IF(JJ76=1,SUM('Premissas Investimento'!$AS$12:KD12)*$E$29,IF(AND(JJ77=1,JJ76=2),SUM('Premissas Investimento'!KB12)*$E$29,IF(AND(JJ77=1,JK76=2),SUM('Premissas Investimento'!KB12:KC12)*$E$29,IF(AND(JJ77=1,JL76=2),SUM('Premissas Investimento'!KB12:KD12)*$E$29,IF(AND(JJ77=1,SUM(JJ76:JL77)=1),SUM('Premissas Investimento'!KB12:KD12)*$E$29,0)))))</f>
        <v>0</v>
      </c>
      <c r="JK81" s="483">
        <f>IF(JK76=1,SUM('Premissas Investimento'!$AS$12:KE12)*$E$29,IF(AND(JK77=1,JK76=2),SUM('Premissas Investimento'!KC12)*$E$29,IF(AND(JK77=1,JL76=2),SUM('Premissas Investimento'!KC12:KD12)*$E$29,IF(AND(JK77=1,JM76=2),SUM('Premissas Investimento'!KC12:KE12)*$E$29,IF(AND(JK77=1,SUM(JK76:JM77)=1),SUM('Premissas Investimento'!KC12:KE12)*$E$29,0)))))</f>
        <v>0</v>
      </c>
      <c r="JL81" s="483">
        <f>IF(JL76=1,SUM('Premissas Investimento'!$AS$12:KF12)*$E$29,IF(AND(JL77=1,JL76=2),SUM('Premissas Investimento'!KD12)*$E$29,IF(AND(JL77=1,JM76=2),SUM('Premissas Investimento'!KD12:KE12)*$E$29,IF(AND(JL77=1,JN76=2),SUM('Premissas Investimento'!KD12:KF12)*$E$29,IF(AND(JL77=1,SUM(JL76:JN77)=1),SUM('Premissas Investimento'!KD12:KF12)*$E$29,0)))))</f>
        <v>0</v>
      </c>
      <c r="JM81" s="483">
        <f>IF(JM76=1,SUM('Premissas Investimento'!$AS$12:KG12)*$E$29,IF(AND(JM77=1,JM76=2),SUM('Premissas Investimento'!KE12)*$E$29,IF(AND(JM77=1,JN76=2),SUM('Premissas Investimento'!KE12:KF12)*$E$29,IF(AND(JM77=1,JO76=2),SUM('Premissas Investimento'!KE12:KG12)*$E$29,IF(AND(JM77=1,SUM(JM76:JO77)=1),SUM('Premissas Investimento'!KE12:KG12)*$E$29,0)))))</f>
        <v>0</v>
      </c>
      <c r="JN81" s="483">
        <f>IF(JN76=1,SUM('Premissas Investimento'!$AS$12:KH12)*$E$29,IF(AND(JN77=1,JN76=2),SUM('Premissas Investimento'!KF12)*$E$29,IF(AND(JN77=1,JO76=2),SUM('Premissas Investimento'!KF12:KG12)*$E$29,IF(AND(JN77=1,JP76=2),SUM('Premissas Investimento'!KF12:KH12)*$E$29,IF(AND(JN77=1,SUM(JN76:JP77)=1),SUM('Premissas Investimento'!KF12:KH12)*$E$29,0)))))</f>
        <v>0</v>
      </c>
      <c r="JO81" s="483">
        <f>IF(JO76=1,SUM('Premissas Investimento'!$AS$12:KI12)*$E$29,IF(AND(JO77=1,JO76=2),SUM('Premissas Investimento'!KG12)*$E$29,IF(AND(JO77=1,JP76=2),SUM('Premissas Investimento'!KG12:KH12)*$E$29,IF(AND(JO77=1,JQ76=2),SUM('Premissas Investimento'!KG12:KI12)*$E$29,IF(AND(JO77=1,SUM(JO76:JQ77)=1),SUM('Premissas Investimento'!KG12:KI12)*$E$29,0)))))</f>
        <v>0</v>
      </c>
      <c r="JP81" s="483">
        <f>IF(JP76=1,SUM('Premissas Investimento'!$AS$12:KJ12)*$E$29,IF(AND(JP77=1,JP76=2),SUM('Premissas Investimento'!KH12)*$E$29,IF(AND(JP77=1,JQ76=2),SUM('Premissas Investimento'!KH12:KI12)*$E$29,IF(AND(JP77=1,JR76=2),SUM('Premissas Investimento'!KH12:KJ12)*$E$29,IF(AND(JP77=1,SUM(JP76:JR77)=1),SUM('Premissas Investimento'!KH12:KJ12)*$E$29,0)))))</f>
        <v>0</v>
      </c>
      <c r="JQ81" s="483">
        <f>IF(JQ76=1,SUM('Premissas Investimento'!$AS$12:KK12)*$E$29,IF(AND(JQ77=1,JQ76=2),SUM('Premissas Investimento'!KI12)*$E$29,IF(AND(JQ77=1,JR76=2),SUM('Premissas Investimento'!KI12:KJ12)*$E$29,IF(AND(JQ77=1,JT76=2),SUM('Premissas Investimento'!KI12:KK12)*$E$29,IF(AND(JQ77=1,SUM(JQ76:JT77)=1),SUM('Premissas Investimento'!KI12:KK12)*$E$29,0)))))</f>
        <v>0</v>
      </c>
      <c r="JR81" s="483">
        <f>IF(JR76=1,SUM('Premissas Investimento'!$AS$12:KL12)*$E$29,IF(AND(JR77=1,JR76=2),SUM('Premissas Investimento'!KJ12)*$E$29,IF(AND(JR77=1,JT76=2),SUM('Premissas Investimento'!KJ12:KK12)*$E$29,IF(AND(JR77=1,JU76=2),SUM('Premissas Investimento'!KJ12:KL12)*$E$29,IF(AND(JR77=1,SUM(JR76:JU77)=1),SUM('Premissas Investimento'!KJ12:KL12)*$E$29,0)))))</f>
        <v>0</v>
      </c>
      <c r="JS81" s="483">
        <f>SUM(JG81:JR81)</f>
        <v>0</v>
      </c>
      <c r="JT81" s="483">
        <f>IF(JT76=1,SUM('Premissas Investimento'!$AS$12:KM12)*$E$29,IF(AND(JT77=1,JT76=2),SUM('Premissas Investimento'!KK12)*$E$29,IF(AND(JT77=1,JU76=2),SUM('Premissas Investimento'!KK12:KL12)*$E$29,IF(AND(JT77=1,JV76=2),SUM('Premissas Investimento'!KK12:KM12)*$E$29,IF(AND(JT77=1,SUM(JT76:JV77)=1),SUM('Premissas Investimento'!KK12:KM12)*$E$29,0)))))</f>
        <v>0</v>
      </c>
      <c r="JU81" s="483">
        <f>IF(JU76=1,SUM('Premissas Investimento'!$AS$12:KN12)*$E$29,IF(AND(JU77=1,JU76=2),SUM('Premissas Investimento'!KL12)*$E$29,IF(AND(JU77=1,JV76=2),SUM('Premissas Investimento'!KL12:KM12)*$E$29,IF(AND(JU77=1,JW76=2),SUM('Premissas Investimento'!KL12:KN12)*$E$29,IF(AND(JU77=1,SUM(JU76:JW77)=1),SUM('Premissas Investimento'!KL12:KN12)*$E$29,0)))))</f>
        <v>0</v>
      </c>
      <c r="JV81" s="483">
        <f>IF(JV76=1,SUM('Premissas Investimento'!$AS$12:KO12)*$E$29,IF(AND(JV77=1,JV76=2),SUM('Premissas Investimento'!KM12)*$E$29,IF(AND(JV77=1,JW76=2),SUM('Premissas Investimento'!KM12:KN12)*$E$29,IF(AND(JV77=1,JX76=2),SUM('Premissas Investimento'!KM12:KO12)*$E$29,IF(AND(JV77=1,SUM(JV76:JX77)=1),SUM('Premissas Investimento'!KM12:KO12)*$E$29,0)))))</f>
        <v>0</v>
      </c>
      <c r="JW81" s="483">
        <f>IF(JW76=1,SUM('Premissas Investimento'!$AS$12:KP12)*$E$29,IF(AND(JW77=1,JW76=2),SUM('Premissas Investimento'!KN12)*$E$29,IF(AND(JW77=1,JX76=2),SUM('Premissas Investimento'!KN12:KO12)*$E$29,IF(AND(JW77=1,JY76=2),SUM('Premissas Investimento'!KN12:KP12)*$E$29,IF(AND(JW77=1,SUM(JW76:JY77)=1),SUM('Premissas Investimento'!KN12:KP12)*$E$29,0)))))</f>
        <v>0</v>
      </c>
      <c r="JX81" s="483">
        <f>IF(JX76=1,SUM('Premissas Investimento'!$AS$12:KQ12)*$E$29,IF(AND(JX77=1,JX76=2),SUM('Premissas Investimento'!KO12)*$E$29,IF(AND(JX77=1,JY76=2),SUM('Premissas Investimento'!KO12:KP12)*$E$29,IF(AND(JX77=1,JZ76=2),SUM('Premissas Investimento'!KO12:KQ12)*$E$29,IF(AND(JX77=1,SUM(JX76:JZ77)=1),SUM('Premissas Investimento'!KO12:KQ12)*$E$29,0)))))</f>
        <v>0</v>
      </c>
      <c r="JY81" s="483">
        <f>IF(JY76=1,SUM('Premissas Investimento'!$AS$12:KR12)*$E$29,IF(AND(JY77=1,JY76=2),SUM('Premissas Investimento'!KP12)*$E$29,IF(AND(JY77=1,JZ76=2),SUM('Premissas Investimento'!KP12:KQ12)*$E$29,IF(AND(JY77=1,KA76=2),SUM('Premissas Investimento'!KP12:KR12)*$E$29,IF(AND(JY77=1,SUM(JY76:KA77)=1),SUM('Premissas Investimento'!KP12:KR12)*$E$29,0)))))</f>
        <v>0</v>
      </c>
      <c r="JZ81" s="483">
        <f>IF(JZ76=1,SUM('Premissas Investimento'!$AS$12:KS12)*$E$29,IF(AND(JZ77=1,JZ76=2),SUM('Premissas Investimento'!KQ12)*$E$29,IF(AND(JZ77=1,KA76=2),SUM('Premissas Investimento'!KQ12:KR12)*$E$29,IF(AND(JZ77=1,KB76=2),SUM('Premissas Investimento'!KQ12:KS12)*$E$29,IF(AND(JZ77=1,SUM(JZ76:KB77)=1),SUM('Premissas Investimento'!KQ12:KS12)*$E$29,0)))))</f>
        <v>0</v>
      </c>
      <c r="KA81" s="483">
        <f>IF(KA76=1,SUM('Premissas Investimento'!$AS$12:KT12)*$E$29,IF(AND(KA77=1,KA76=2),SUM('Premissas Investimento'!KR12)*$E$29,IF(AND(KA77=1,KB76=2),SUM('Premissas Investimento'!KR12:KS12)*$E$29,IF(AND(KA77=1,KC76=2),SUM('Premissas Investimento'!KR12:KT12)*$E$29,IF(AND(KA77=1,SUM(KA76:KC77)=1),SUM('Premissas Investimento'!KR12:KT12)*$E$29,0)))))</f>
        <v>0</v>
      </c>
      <c r="KB81" s="483">
        <f>IF(KB76=1,SUM('Premissas Investimento'!$AS$12:KU12)*$E$29,IF(AND(KB77=1,KB76=2),SUM('Premissas Investimento'!KS12)*$E$29,IF(AND(KB77=1,KC76=2),SUM('Premissas Investimento'!KS12:KT12)*$E$29,IF(AND(KB77=1,KD76=2),SUM('Premissas Investimento'!KS12:KU12)*$E$29,IF(AND(KB77=1,SUM(KB76:KD77)=1),SUM('Premissas Investimento'!KS12:KU12)*$E$29,0)))))</f>
        <v>0</v>
      </c>
      <c r="KC81" s="483">
        <f>IF(KC76=1,SUM('Premissas Investimento'!$AS$12:KV12)*$E$29,IF(AND(KC77=1,KC76=2),SUM('Premissas Investimento'!KT12)*$E$29,IF(AND(KC77=1,KD76=2),SUM('Premissas Investimento'!KT12:KU12)*$E$29,IF(AND(KC77=1,KE76=2),SUM('Premissas Investimento'!KT12:KV12)*$E$29,IF(AND(KC77=1,SUM(KC76:KE77)=1),SUM('Premissas Investimento'!KT12:KV12)*$E$29,0)))))</f>
        <v>0</v>
      </c>
      <c r="KD81" s="483">
        <f>IF(KD76=1,SUM('Premissas Investimento'!$AS$12:KW12)*$E$29,IF(AND(KD77=1,KD76=2),SUM('Premissas Investimento'!KU12)*$E$29,IF(AND(KD77=1,KE76=2),SUM('Premissas Investimento'!KU12:KV12)*$E$29,IF(AND(KD77=1,KG76=2),SUM('Premissas Investimento'!KU12:KW12)*$E$29,IF(AND(KD77=1,SUM(KD76:KG77)=1),SUM('Premissas Investimento'!KU12:KW12)*$E$29,0)))))</f>
        <v>0</v>
      </c>
      <c r="KE81" s="483">
        <f>IF(KE76=1,SUM('Premissas Investimento'!$AS$12:KX12)*$E$29,IF(AND(KE77=1,KE76=2),SUM('Premissas Investimento'!KV12)*$E$29,IF(AND(KE77=1,KG76=2),SUM('Premissas Investimento'!KV12:KW12)*$E$29,IF(AND(KE77=1,KH76=2),SUM('Premissas Investimento'!KV12:KX12)*$E$29,IF(AND(KE77=1,SUM(KE76:KH77)=1),SUM('Premissas Investimento'!KV12:KX12)*$E$29,0)))))</f>
        <v>0</v>
      </c>
      <c r="KF81" s="483">
        <f>SUM(JT81:KE81)</f>
        <v>0</v>
      </c>
      <c r="KG81" s="483">
        <f>IF(KG76=1,SUM('Premissas Investimento'!$AS$12:KY12)*$E$29,IF(AND(KG77=1,KG76=2),SUM('Premissas Investimento'!KW12)*$E$29,IF(AND(KG77=1,KH76=2),SUM('Premissas Investimento'!KW12:KX12)*$E$29,IF(AND(KG77=1,KI76=2),SUM('Premissas Investimento'!KW12:KY12)*$E$29,IF(AND(KG77=1,SUM(KG76:KI77)=1),SUM('Premissas Investimento'!KW12:KY12)*$E$29,0)))))</f>
        <v>0</v>
      </c>
      <c r="KH81" s="483">
        <f>IF(KH76=1,SUM('Premissas Investimento'!$AS$12:KZ12)*$E$29,IF(AND(KH77=1,KH76=2),SUM('Premissas Investimento'!KX12)*$E$29,IF(AND(KH77=1,KI76=2),SUM('Premissas Investimento'!KX12:KY12)*$E$29,IF(AND(KH77=1,KJ76=2),SUM('Premissas Investimento'!KX12:KZ12)*$E$29,IF(AND(KH77=1,SUM(KH76:KJ77)=1),SUM('Premissas Investimento'!KX12:KZ12)*$E$29,0)))))</f>
        <v>0</v>
      </c>
      <c r="KI81" s="483">
        <f>IF(KI76=1,SUM('Premissas Investimento'!$AS$12:LA12)*$E$29,IF(AND(KI77=1,KI76=2),SUM('Premissas Investimento'!KY12)*$E$29,IF(AND(KI77=1,KJ76=2),SUM('Premissas Investimento'!KY12:KZ12)*$E$29,IF(AND(KI77=1,KK76=2),SUM('Premissas Investimento'!KY12:LA12)*$E$29,IF(AND(KI77=1,SUM(KI76:KK77)=1),SUM('Premissas Investimento'!KY12:LA12)*$E$29,0)))))</f>
        <v>0</v>
      </c>
      <c r="KJ81" s="483">
        <f>IF(KJ76=1,SUM('Premissas Investimento'!$AS$12:LB12)*$E$29,IF(AND(KJ77=1,KJ76=2),SUM('Premissas Investimento'!KZ12)*$E$29,IF(AND(KJ77=1,KK76=2),SUM('Premissas Investimento'!KZ12:LA12)*$E$29,IF(AND(KJ77=1,KL76=2),SUM('Premissas Investimento'!KZ12:LB12)*$E$29,IF(AND(KJ77=1,SUM(KJ76:KL77)=1),SUM('Premissas Investimento'!KZ12:LB12)*$E$29,0)))))</f>
        <v>0</v>
      </c>
      <c r="KK81" s="483">
        <f>IF(KK76=1,SUM('Premissas Investimento'!$AS$12:LC12)*$E$29,IF(AND(KK77=1,KK76=2),SUM('Premissas Investimento'!LA12)*$E$29,IF(AND(KK77=1,KL76=2),SUM('Premissas Investimento'!LA12:LB12)*$E$29,IF(AND(KK77=1,KM76=2),SUM('Premissas Investimento'!LA12:LC12)*$E$29,IF(AND(KK77=1,SUM(KK76:KM77)=1),SUM('Premissas Investimento'!LA12:LC12)*$E$29,0)))))</f>
        <v>0</v>
      </c>
      <c r="KL81" s="483">
        <f>IF(KL76=1,SUM('Premissas Investimento'!$AS$12:LD12)*$E$29,IF(AND(KL77=1,KL76=2),SUM('Premissas Investimento'!LB12)*$E$29,IF(AND(KL77=1,KM76=2),SUM('Premissas Investimento'!LB12:LC12)*$E$29,IF(AND(KL77=1,KN76=2),SUM('Premissas Investimento'!LB12:LD12)*$E$29,IF(AND(KL77=1,SUM(KL76:KN77)=1),SUM('Premissas Investimento'!LB12:LD12)*$E$29,0)))))</f>
        <v>0</v>
      </c>
      <c r="KM81" s="483">
        <f>IF(KM76=1,SUM('Premissas Investimento'!$AS$12:LE12)*$E$29,IF(AND(KM77=1,KM76=2),SUM('Premissas Investimento'!LC12)*$E$29,IF(AND(KM77=1,KN76=2),SUM('Premissas Investimento'!LC12:LD12)*$E$29,IF(AND(KM77=1,KO76=2),SUM('Premissas Investimento'!LC12:LE12)*$E$29,IF(AND(KM77=1,SUM(KM76:KO77)=1),SUM('Premissas Investimento'!LC12:LE12)*$E$29,0)))))</f>
        <v>0</v>
      </c>
      <c r="KN81" s="483">
        <f>IF(KN76=1,SUM('Premissas Investimento'!$AS$12:LF12)*$E$29,IF(AND(KN77=1,KN76=2),SUM('Premissas Investimento'!LD12)*$E$29,IF(AND(KN77=1,KO76=2),SUM('Premissas Investimento'!LD12:LE12)*$E$29,IF(AND(KN77=1,KP76=2),SUM('Premissas Investimento'!LD12:LF12)*$E$29,IF(AND(KN77=1,SUM(KN76:KP77)=1),SUM('Premissas Investimento'!LD12:LF12)*$E$29,0)))))</f>
        <v>0</v>
      </c>
      <c r="KO81" s="483">
        <f>IF(KO76=1,SUM('Premissas Investimento'!$AS$12:LG12)*$E$29,IF(AND(KO77=1,KO76=2),SUM('Premissas Investimento'!LE12)*$E$29,IF(AND(KO77=1,KP76=2),SUM('Premissas Investimento'!LE12:LF12)*$E$29,IF(AND(KO77=1,KQ76=2),SUM('Premissas Investimento'!LE12:LG12)*$E$29,IF(AND(KO77=1,SUM(KO76:KQ77)=1),SUM('Premissas Investimento'!LE12:LG12)*$E$29,0)))))</f>
        <v>0</v>
      </c>
      <c r="KP81" s="483">
        <f>IF(KP76=1,SUM('Premissas Investimento'!$AS$12:LH12)*$E$29,IF(AND(KP77=1,KP76=2),SUM('Premissas Investimento'!LF12)*$E$29,IF(AND(KP77=1,KQ76=2),SUM('Premissas Investimento'!LF12:LG12)*$E$29,IF(AND(KP77=1,KR76=2),SUM('Premissas Investimento'!LF12:LH12)*$E$29,IF(AND(KP77=1,SUM(KP76:KR77)=1),SUM('Premissas Investimento'!LF12:LH12)*$E$29,0)))))</f>
        <v>0</v>
      </c>
      <c r="KQ81" s="483">
        <f>IF(KQ76=1,SUM('Premissas Investimento'!$AS$12:LI12)*$E$29,IF(AND(KQ77=1,KQ76=2),SUM('Premissas Investimento'!LG12)*$E$29,IF(AND(KQ77=1,KR76=2),SUM('Premissas Investimento'!LG12:LH12)*$E$29,IF(AND(KQ77=1,KT76=2),SUM('Premissas Investimento'!LG12:LI12)*$E$29,IF(AND(KQ77=1,SUM(KQ76:KT77)=1),SUM('Premissas Investimento'!LG12:LI12)*$E$29,0)))))</f>
        <v>0</v>
      </c>
      <c r="KR81" s="483">
        <f>IF(KR76=1,SUM('Premissas Investimento'!$AS$12:LJ12)*$E$29,IF(AND(KR77=1,KR76=2),SUM('Premissas Investimento'!LH12)*$E$29,IF(AND(KR77=1,KT76=2),SUM('Premissas Investimento'!LH12:LI12)*$E$29,IF(AND(KR77=1,KU76=2),SUM('Premissas Investimento'!LH12:LJ12)*$E$29,IF(AND(KR77=1,SUM(KR76:KU77)=1),SUM('Premissas Investimento'!LH12:LJ12)*$E$29,0)))))</f>
        <v>0</v>
      </c>
      <c r="KS81" s="483">
        <f>SUM(KG81:KR81)</f>
        <v>0</v>
      </c>
      <c r="KT81" s="483">
        <f>IF(KT76=1,SUM('Premissas Investimento'!$AS$12:LK12)*$E$29,IF(AND(KT77=1,KT76=2),SUM('Premissas Investimento'!LI12)*$E$29,IF(AND(KT77=1,KU76=2),SUM('Premissas Investimento'!LI12:LJ12)*$E$29,IF(AND(KT77=1,KV76=2),SUM('Premissas Investimento'!LI12:LK12)*$E$29,IF(AND(KT77=1,SUM(KT76:KV77)=1),SUM('Premissas Investimento'!LI12:LK12)*$E$29,0)))))</f>
        <v>0</v>
      </c>
      <c r="KU81" s="483">
        <f>IF(KU76=1,SUM('Premissas Investimento'!$AS$12:LL12)*$E$29,IF(AND(KU77=1,KU76=2),SUM('Premissas Investimento'!LJ12)*$E$29,IF(AND(KU77=1,KV76=2),SUM('Premissas Investimento'!LJ12:LK12)*$E$29,IF(AND(KU77=1,KW76=2),SUM('Premissas Investimento'!LJ12:LL12)*$E$29,IF(AND(KU77=1,SUM(KU76:KW77)=1),SUM('Premissas Investimento'!LJ12:LL12)*$E$29,0)))))</f>
        <v>0</v>
      </c>
      <c r="KV81" s="483">
        <f>IF(KV76=1,SUM('Premissas Investimento'!$AS$12:LM12)*$E$29,IF(AND(KV77=1,KV76=2),SUM('Premissas Investimento'!LK12)*$E$29,IF(AND(KV77=1,KW76=2),SUM('Premissas Investimento'!LK12:LL12)*$E$29,IF(AND(KV77=1,KX76=2),SUM('Premissas Investimento'!LK12:LM12)*$E$29,IF(AND(KV77=1,SUM(KV76:KX77)=1),SUM('Premissas Investimento'!LK12:LM12)*$E$29,0)))))</f>
        <v>0</v>
      </c>
      <c r="KW81" s="483">
        <f>IF(KW76=1,SUM('Premissas Investimento'!$AS$12:LN12)*$E$29,IF(AND(KW77=1,KW76=2),SUM('Premissas Investimento'!LL12)*$E$29,IF(AND(KW77=1,KX76=2),SUM('Premissas Investimento'!LL12:LM12)*$E$29,IF(AND(KW77=1,KY76=2),SUM('Premissas Investimento'!LL12:LN12)*$E$29,IF(AND(KW77=1,SUM(KW76:KY77)=1),SUM('Premissas Investimento'!LL12:LN12)*$E$29,0)))))</f>
        <v>0</v>
      </c>
      <c r="KX81" s="483">
        <f>IF(KX76=1,SUM('Premissas Investimento'!$AS$12:LO12)*$E$29,IF(AND(KX77=1,KX76=2),SUM('Premissas Investimento'!LM12)*$E$29,IF(AND(KX77=1,KY76=2),SUM('Premissas Investimento'!LM12:LN12)*$E$29,IF(AND(KX77=1,KZ76=2),SUM('Premissas Investimento'!LM12:LO12)*$E$29,IF(AND(KX77=1,SUM(KX76:KZ77)=1),SUM('Premissas Investimento'!LM12:LO12)*$E$29,0)))))</f>
        <v>0</v>
      </c>
      <c r="KY81" s="483">
        <f>IF(KY76=1,SUM('Premissas Investimento'!$AS$12:LP12)*$E$29,IF(AND(KY77=1,KY76=2),SUM('Premissas Investimento'!LN12)*$E$29,IF(AND(KY77=1,KZ76=2),SUM('Premissas Investimento'!LN12:LO12)*$E$29,IF(AND(KY77=1,LA76=2),SUM('Premissas Investimento'!LN12:LP12)*$E$29,IF(AND(KY77=1,SUM(KY76:LA77)=1),SUM('Premissas Investimento'!LN12:LP12)*$E$29,0)))))</f>
        <v>0</v>
      </c>
      <c r="KZ81" s="483">
        <f>IF(KZ76=1,SUM('Premissas Investimento'!$AS$12:LQ12)*$E$29,IF(AND(KZ77=1,KZ76=2),SUM('Premissas Investimento'!LO12)*$E$29,IF(AND(KZ77=1,LA76=2),SUM('Premissas Investimento'!LO12:LP12)*$E$29,IF(AND(KZ77=1,LB76=2),SUM('Premissas Investimento'!LO12:LQ12)*$E$29,IF(AND(KZ77=1,SUM(KZ76:LB77)=1),SUM('Premissas Investimento'!LO12:LQ12)*$E$29,0)))))</f>
        <v>0</v>
      </c>
      <c r="LA81" s="483">
        <f>IF(LA76=1,SUM('Premissas Investimento'!$AS$12:LR12)*$E$29,IF(AND(LA77=1,LA76=2),SUM('Premissas Investimento'!LP12)*$E$29,IF(AND(LA77=1,LB76=2),SUM('Premissas Investimento'!LP12:LQ12)*$E$29,IF(AND(LA77=1,LC76=2),SUM('Premissas Investimento'!LP12:LR12)*$E$29,IF(AND(LA77=1,SUM(LA76:LC77)=1),SUM('Premissas Investimento'!LP12:LR12)*$E$29,0)))))</f>
        <v>0</v>
      </c>
      <c r="LB81" s="483">
        <f>IF(LB76=1,SUM('Premissas Investimento'!$AS$12:LS12)*$E$29,IF(AND(LB77=1,LB76=2),SUM('Premissas Investimento'!LQ12)*$E$29,IF(AND(LB77=1,LC76=2),SUM('Premissas Investimento'!LQ12:LR12)*$E$29,IF(AND(LB77=1,LD76=2),SUM('Premissas Investimento'!LQ12:LS12)*$E$29,IF(AND(LB77=1,SUM(LB76:LD77)=1),SUM('Premissas Investimento'!LQ12:LS12)*$E$29,0)))))</f>
        <v>0</v>
      </c>
      <c r="LC81" s="483">
        <f>IF(LC76=1,SUM('Premissas Investimento'!$AS$12:LT12)*$E$29,IF(AND(LC77=1,LC76=2),SUM('Premissas Investimento'!LR12)*$E$29,IF(AND(LC77=1,LD76=2),SUM('Premissas Investimento'!LR12:LS12)*$E$29,IF(AND(LC77=1,LE76=2),SUM('Premissas Investimento'!LR12:LT12)*$E$29,IF(AND(LC77=1,SUM(LC76:LE77)=1),SUM('Premissas Investimento'!LR12:LT12)*$E$29,0)))))</f>
        <v>0</v>
      </c>
      <c r="LD81" s="483">
        <f>IF(LD76=1,SUM('Premissas Investimento'!$AS$12:LU12)*$E$29,IF(AND(LD77=1,LD76=2),SUM('Premissas Investimento'!LS12)*$E$29,IF(AND(LD77=1,LE76=2),SUM('Premissas Investimento'!LS12:LT12)*$E$29,IF(AND(LD77=1,LG76=2),SUM('Premissas Investimento'!LS12:LU12)*$E$29,IF(AND(LD77=1,SUM(LD76:LG77)=1),SUM('Premissas Investimento'!LS12:LU12)*$E$29,0)))))</f>
        <v>0</v>
      </c>
      <c r="LE81" s="483">
        <f>IF(LE76=1,SUM('Premissas Investimento'!$AS$12:LV12)*$E$29,IF(AND(LE77=1,LE76=2),SUM('Premissas Investimento'!LT12)*$E$29,IF(AND(LE77=1,LG76=2),SUM('Premissas Investimento'!LT12:LU12)*$E$29,IF(AND(LE77=1,LH76=2),SUM('Premissas Investimento'!LT12:LV12)*$E$29,IF(AND(LE77=1,SUM(LE76:LH77)=1),SUM('Premissas Investimento'!LT12:LV12)*$E$29,0)))))</f>
        <v>0</v>
      </c>
      <c r="LF81" s="483">
        <f>SUM(KT81:LE81)</f>
        <v>0</v>
      </c>
      <c r="LG81" s="483">
        <f>IF(LG76=1,SUM('Premissas Investimento'!$AS$12:LW12)*$E$29,IF(AND(LG77=1,LG76=2),SUM('Premissas Investimento'!LU12)*$E$29,IF(AND(LG77=1,LH76=2),SUM('Premissas Investimento'!LU12:LV12)*$E$29,IF(AND(LG77=1,LI76=2),SUM('Premissas Investimento'!LU12:LW12)*$E$29,IF(AND(LG77=1,SUM(LG76:LI77)=1),SUM('Premissas Investimento'!LU12:LW12)*$E$29,0)))))</f>
        <v>0</v>
      </c>
      <c r="LH81" s="483">
        <f>IF(LH76=1,SUM('Premissas Investimento'!$AS$12:LX12)*$E$29,IF(AND(LH77=1,LH76=2),SUM('Premissas Investimento'!LV12)*$E$29,IF(AND(LH77=1,LI76=2),SUM('Premissas Investimento'!LV12:LW12)*$E$29,IF(AND(LH77=1,LJ76=2),SUM('Premissas Investimento'!LV12:LX12)*$E$29,IF(AND(LH77=1,SUM(LH76:LJ77)=1),SUM('Premissas Investimento'!LV12:LX12)*$E$29,0)))))</f>
        <v>0</v>
      </c>
      <c r="LI81" s="483">
        <f>IF(LI76=1,SUM('Premissas Investimento'!$AS$12:LY12)*$E$29,IF(AND(LI77=1,LI76=2),SUM('Premissas Investimento'!LW12)*$E$29,IF(AND(LI77=1,LJ76=2),SUM('Premissas Investimento'!LW12:LX12)*$E$29,IF(AND(LI77=1,LK76=2),SUM('Premissas Investimento'!LW12:LY12)*$E$29,IF(AND(LI77=1,SUM(LI76:LK77)=1),SUM('Premissas Investimento'!LW12:LY12)*$E$29,0)))))</f>
        <v>0</v>
      </c>
      <c r="LJ81" s="483">
        <f>IF(LJ76=1,SUM('Premissas Investimento'!$AS$12:LZ12)*$E$29,IF(AND(LJ77=1,LJ76=2),SUM('Premissas Investimento'!LX12)*$E$29,IF(AND(LJ77=1,LK76=2),SUM('Premissas Investimento'!LX12:LY12)*$E$29,IF(AND(LJ77=1,LL76=2),SUM('Premissas Investimento'!LX12:LZ12)*$E$29,IF(AND(LJ77=1,SUM(LJ76:LL77)=1),SUM('Premissas Investimento'!LX12:LZ12)*$E$29,0)))))</f>
        <v>0</v>
      </c>
      <c r="LK81" s="483">
        <f>IF(LK76=1,SUM('Premissas Investimento'!$AS$12:MA12)*$E$29,IF(AND(LK77=1,LK76=2),SUM('Premissas Investimento'!LY12)*$E$29,IF(AND(LK77=1,LL76=2),SUM('Premissas Investimento'!LY12:LZ12)*$E$29,IF(AND(LK77=1,LM76=2),SUM('Premissas Investimento'!LY12:MA12)*$E$29,IF(AND(LK77=1,SUM(LK76:LM77)=1),SUM('Premissas Investimento'!LY12:MA12)*$E$29,0)))))</f>
        <v>0</v>
      </c>
      <c r="LL81" s="483">
        <f>IF(LL76=1,SUM('Premissas Investimento'!$AS$12:MB12)*$E$29,IF(AND(LL77=1,LL76=2),SUM('Premissas Investimento'!LZ12)*$E$29,IF(AND(LL77=1,LM76=2),SUM('Premissas Investimento'!LZ12:MA12)*$E$29,IF(AND(LL77=1,LN76=2),SUM('Premissas Investimento'!LZ12:MB12)*$E$29,IF(AND(LL77=1,SUM(LL76:LN77)=1),SUM('Premissas Investimento'!LZ12:MB12)*$E$29,0)))))</f>
        <v>0</v>
      </c>
      <c r="LM81" s="483">
        <f>IF(LM76=1,SUM('Premissas Investimento'!$AS$12:MC12)*$E$29,IF(AND(LM77=1,LM76=2),SUM('Premissas Investimento'!MA12)*$E$29,IF(AND(LM77=1,LN76=2),SUM('Premissas Investimento'!MA12:MB12)*$E$29,IF(AND(LM77=1,LO76=2),SUM('Premissas Investimento'!MA12:MC12)*$E$29,IF(AND(LM77=1,SUM(LM76:LO77)=1),SUM('Premissas Investimento'!MA12:MC12)*$E$29,0)))))</f>
        <v>0</v>
      </c>
      <c r="LN81" s="483">
        <f>IF(LN76=1,SUM('Premissas Investimento'!$AS$12:MD12)*$E$29,IF(AND(LN77=1,LN76=2),SUM('Premissas Investimento'!MB12)*$E$29,IF(AND(LN77=1,LO76=2),SUM('Premissas Investimento'!MB12:MC12)*$E$29,IF(AND(LN77=1,LP76=2),SUM('Premissas Investimento'!MB12:MD12)*$E$29,IF(AND(LN77=1,SUM(LN76:LP77)=1),SUM('Premissas Investimento'!MB12:MD12)*$E$29,0)))))</f>
        <v>0</v>
      </c>
      <c r="LO81" s="483">
        <f>IF(LO76=1,SUM('Premissas Investimento'!$AS$12:ME12)*$E$29,IF(AND(LO77=1,LO76=2),SUM('Premissas Investimento'!MC12)*$E$29,IF(AND(LO77=1,LP76=2),SUM('Premissas Investimento'!MC12:MD12)*$E$29,IF(AND(LO77=1,LQ76=2),SUM('Premissas Investimento'!MC12:ME12)*$E$29,IF(AND(LO77=1,SUM(LO76:LQ77)=1),SUM('Premissas Investimento'!MC12:ME12)*$E$29,0)))))</f>
        <v>0</v>
      </c>
      <c r="LP81" s="483">
        <f>IF(LP76=1,SUM('Premissas Investimento'!$AS$12:MF12)*$E$29,IF(AND(LP77=1,LP76=2),SUM('Premissas Investimento'!MD12)*$E$29,IF(AND(LP77=1,LQ76=2),SUM('Premissas Investimento'!MD12:ME12)*$E$29,IF(AND(LP77=1,LR76=2),SUM('Premissas Investimento'!MD12:MF12)*$E$29,IF(AND(LP77=1,SUM(LP76:LR77)=1),SUM('Premissas Investimento'!MD12:MF12)*$E$29,0)))))</f>
        <v>0</v>
      </c>
      <c r="LQ81" s="483">
        <f>IF(LQ76=1,SUM('Premissas Investimento'!$AS$12:MG12)*$E$29,IF(AND(LQ77=1,LQ76=2),SUM('Premissas Investimento'!ME12)*$E$29,IF(AND(LQ77=1,LR76=2),SUM('Premissas Investimento'!ME12:MF12)*$E$29,IF(AND(LQ77=1,LT76=2),SUM('Premissas Investimento'!ME12:MG12)*$E$29,IF(AND(LQ77=1,SUM(LQ76:LT77)=1),SUM('Premissas Investimento'!ME12:MG12)*$E$29,0)))))</f>
        <v>0</v>
      </c>
      <c r="LR81" s="483">
        <f>IF(LR76=1,SUM('Premissas Investimento'!$AS$12:MH12)*$E$29,IF(AND(LR77=1,LR76=2),SUM('Premissas Investimento'!MF12)*$E$29,IF(AND(LR77=1,LT76=2),SUM('Premissas Investimento'!MF12:MG12)*$E$29,IF(AND(LR77=1,LU76=2),SUM('Premissas Investimento'!MF12:MH12)*$E$29,IF(AND(LR77=1,SUM(LR76:LU77)=1),SUM('Premissas Investimento'!MF12:MH12)*$E$29,0)))))</f>
        <v>0</v>
      </c>
      <c r="LS81" s="483">
        <f>SUM(LG81:LR81)</f>
        <v>0</v>
      </c>
      <c r="LT81" s="483">
        <f>IF(LT76=1,SUM('Premissas Investimento'!$AS$12:MI12)*$E$29,IF(AND(LT77=1,LT76=2),SUM('Premissas Investimento'!MG12)*$E$29,IF(AND(LT77=1,LU76=2),SUM('Premissas Investimento'!MG12:MH12)*$E$29,IF(AND(LT77=1,LV76=2),SUM('Premissas Investimento'!MG12:MI12)*$E$29,IF(AND(LT77=1,SUM(LT76:LV77)=1),SUM('Premissas Investimento'!MG12:MI12)*$E$29,0)))))</f>
        <v>0</v>
      </c>
      <c r="LU81" s="483">
        <f>IF(LU76=1,SUM('Premissas Investimento'!$AS$12:MJ12)*$E$29,IF(AND(LU77=1,LU76=2),SUM('Premissas Investimento'!MH12)*$E$29,IF(AND(LU77=1,LV76=2),SUM('Premissas Investimento'!MH12:MI12)*$E$29,IF(AND(LU77=1,LW76=2),SUM('Premissas Investimento'!MH12:MJ12)*$E$29,IF(AND(LU77=1,SUM(LU76:LW77)=1),SUM('Premissas Investimento'!MH12:MJ12)*$E$29,0)))))</f>
        <v>0</v>
      </c>
      <c r="LV81" s="483">
        <f>IF(LV76=1,SUM('Premissas Investimento'!$AS$12:MK12)*$E$29,IF(AND(LV77=1,LV76=2),SUM('Premissas Investimento'!MI12)*$E$29,IF(AND(LV77=1,LW76=2),SUM('Premissas Investimento'!MI12:MJ12)*$E$29,IF(AND(LV77=1,LX76=2),SUM('Premissas Investimento'!MI12:MK12)*$E$29,IF(AND(LV77=1,SUM(LV76:LX77)=1),SUM('Premissas Investimento'!MI12:MK12)*$E$29,0)))))</f>
        <v>0</v>
      </c>
      <c r="LW81" s="483">
        <f>IF(LW76=1,SUM('Premissas Investimento'!$AS$12:ML12)*$E$29,IF(AND(LW77=1,LW76=2),SUM('Premissas Investimento'!MJ12)*$E$29,IF(AND(LW77=1,LX76=2),SUM('Premissas Investimento'!MJ12:MK12)*$E$29,IF(AND(LW77=1,LY76=2),SUM('Premissas Investimento'!MJ12:ML12)*$E$29,IF(AND(LW77=1,SUM(LW76:LY77)=1),SUM('Premissas Investimento'!MJ12:ML12)*$E$29,0)))))</f>
        <v>0</v>
      </c>
      <c r="LX81" s="483">
        <f>IF(LX76=1,SUM('Premissas Investimento'!$AS$12:MM12)*$E$29,IF(AND(LX77=1,LX76=2),SUM('Premissas Investimento'!MK12)*$E$29,IF(AND(LX77=1,LY76=2),SUM('Premissas Investimento'!MK12:ML12)*$E$29,IF(AND(LX77=1,LZ76=2),SUM('Premissas Investimento'!MK12:MM12)*$E$29,IF(AND(LX77=1,SUM(LX76:LZ77)=1),SUM('Premissas Investimento'!MK12:MM12)*$E$29,0)))))</f>
        <v>0</v>
      </c>
      <c r="LY81" s="483">
        <f>IF(LY76=1,SUM('Premissas Investimento'!$AS$12:MN12)*$E$29,IF(AND(LY77=1,LY76=2),SUM('Premissas Investimento'!ML12)*$E$29,IF(AND(LY77=1,LZ76=2),SUM('Premissas Investimento'!ML12:MM12)*$E$29,IF(AND(LY77=1,MA76=2),SUM('Premissas Investimento'!ML12:MN12)*$E$29,IF(AND(LY77=1,SUM(LY76:MA77)=1),SUM('Premissas Investimento'!ML12:MN12)*$E$29,0)))))</f>
        <v>0</v>
      </c>
      <c r="LZ81" s="483">
        <f>IF(LZ76=1,SUM('Premissas Investimento'!$AS$12:MO12)*$E$29,IF(AND(LZ77=1,LZ76=2),SUM('Premissas Investimento'!MM12)*$E$29,IF(AND(LZ77=1,MA76=2),SUM('Premissas Investimento'!MM12:MN12)*$E$29,IF(AND(LZ77=1,MB76=2),SUM('Premissas Investimento'!MM12:MO12)*$E$29,IF(AND(LZ77=1,SUM(LZ76:MB77)=1),SUM('Premissas Investimento'!MM12:MO12)*$E$29,0)))))</f>
        <v>0</v>
      </c>
      <c r="MA81" s="483">
        <f>IF(MA76=1,SUM('Premissas Investimento'!$AS$12:MP12)*$E$29,IF(AND(MA77=1,MA76=2),SUM('Premissas Investimento'!MN12)*$E$29,IF(AND(MA77=1,MB76=2),SUM('Premissas Investimento'!MN12:MO12)*$E$29,IF(AND(MA77=1,MC76=2),SUM('Premissas Investimento'!MN12:MP12)*$E$29,IF(AND(MA77=1,SUM(MA76:MC77)=1),SUM('Premissas Investimento'!MN12:MP12)*$E$29,0)))))</f>
        <v>0</v>
      </c>
      <c r="MB81" s="483">
        <f>IF(MB76=1,SUM('Premissas Investimento'!$AS$12:MQ12)*$E$29,IF(AND(MB77=1,MB76=2),SUM('Premissas Investimento'!MO12)*$E$29,IF(AND(MB77=1,MC76=2),SUM('Premissas Investimento'!MO12:MP12)*$E$29,IF(AND(MB77=1,MD76=2),SUM('Premissas Investimento'!MO12:MQ12)*$E$29,IF(AND(MB77=1,SUM(MB76:MD77)=1),SUM('Premissas Investimento'!MO12:MQ12)*$E$29,0)))))</f>
        <v>0</v>
      </c>
      <c r="MC81" s="483">
        <f>IF(MC76=1,SUM('Premissas Investimento'!$AS$12:MR12)*$E$29,IF(AND(MC77=1,MC76=2),SUM('Premissas Investimento'!MP12)*$E$29,IF(AND(MC77=1,MD76=2),SUM('Premissas Investimento'!MP12:MQ12)*$E$29,IF(AND(MC77=1,ME76=2),SUM('Premissas Investimento'!MP12:MR12)*$E$29,IF(AND(MC77=1,SUM(MC76:ME77)=1),SUM('Premissas Investimento'!MP12:MR12)*$E$29,0)))))</f>
        <v>0</v>
      </c>
      <c r="MD81" s="483">
        <f>IF(MD76=1,SUM('Premissas Investimento'!$AS$12:MS12)*$E$29,IF(AND(MD77=1,MD76=2),SUM('Premissas Investimento'!MQ12)*$E$29,IF(AND(MD77=1,ME76=2),SUM('Premissas Investimento'!MQ12:MR12)*$E$29,IF(AND(MD77=1,MG76=2),SUM('Premissas Investimento'!MQ12:MS12)*$E$29,IF(AND(MD77=1,SUM(MD76:MG77)=1),SUM('Premissas Investimento'!MQ12:MS12)*$E$29,0)))))</f>
        <v>0</v>
      </c>
      <c r="ME81" s="483">
        <f>IF(ME76=1,SUM('Premissas Investimento'!$AS$12:MT12)*$E$29,IF(AND(ME77=1,ME76=2),SUM('Premissas Investimento'!MR12)*$E$29,IF(AND(ME77=1,MG76=2),SUM('Premissas Investimento'!MR12:MS12)*$E$29,IF(AND(ME77=1,MH76=2),SUM('Premissas Investimento'!MR12:MT12)*$E$29,IF(AND(ME77=1,SUM(ME76:MH77)=1),SUM('Premissas Investimento'!MR12:MT12)*$E$29,0)))))</f>
        <v>0</v>
      </c>
      <c r="MF81" s="483">
        <f>SUM(LT81:ME81)</f>
        <v>0</v>
      </c>
      <c r="MG81" s="483">
        <f>IF(MG76=1,SUM('Premissas Investimento'!$AS$12:MU12)*$E$29,IF(AND(MG77=1,MG76=2),SUM('Premissas Investimento'!MS12)*$E$29,IF(AND(MG77=1,MH76=2),SUM('Premissas Investimento'!MS12:MT12)*$E$29,IF(AND(MG77=1,MI76=2),SUM('Premissas Investimento'!MS12:MU12)*$E$29,IF(AND(MG77=1,SUM(MG76:MI77)=1),SUM('Premissas Investimento'!MS12:MU12)*$E$29,0)))))</f>
        <v>0</v>
      </c>
      <c r="MH81" s="483">
        <f>IF(MH76=1,SUM('Premissas Investimento'!$AS$12:MV12)*$E$29,IF(AND(MH77=1,MH76=2),SUM('Premissas Investimento'!MT12)*$E$29,IF(AND(MH77=1,MI76=2),SUM('Premissas Investimento'!MT12:MU12)*$E$29,IF(AND(MH77=1,MJ76=2),SUM('Premissas Investimento'!MT12:MV12)*$E$29,IF(AND(MH77=1,SUM(MH76:MJ77)=1),SUM('Premissas Investimento'!MT12:MV12)*$E$29,0)))))</f>
        <v>0</v>
      </c>
      <c r="MI81" s="483">
        <f>IF(MI76=1,SUM('Premissas Investimento'!$AS$12:MW12)*$E$29,IF(AND(MI77=1,MI76=2),SUM('Premissas Investimento'!MU12)*$E$29,IF(AND(MI77=1,MJ76=2),SUM('Premissas Investimento'!MU12:MV12)*$E$29,IF(AND(MI77=1,MK76=2),SUM('Premissas Investimento'!MU12:MW12)*$E$29,IF(AND(MI77=1,SUM(MI76:MK77)=1),SUM('Premissas Investimento'!MU12:MW12)*$E$29,0)))))</f>
        <v>0</v>
      </c>
      <c r="MJ81" s="483">
        <f>IF(MJ76=1,SUM('Premissas Investimento'!$AS$12:MX12)*$E$29,IF(AND(MJ77=1,MJ76=2),SUM('Premissas Investimento'!MV12)*$E$29,IF(AND(MJ77=1,MK76=2),SUM('Premissas Investimento'!MV12:MW12)*$E$29,IF(AND(MJ77=1,ML76=2),SUM('Premissas Investimento'!MV12:MX12)*$E$29,IF(AND(MJ77=1,SUM(MJ76:ML77)=1),SUM('Premissas Investimento'!MV12:MX12)*$E$29,0)))))</f>
        <v>0</v>
      </c>
      <c r="MK81" s="483">
        <f>IF(MK76=1,SUM('Premissas Investimento'!$AS$12:MY12)*$E$29,IF(AND(MK77=1,MK76=2),SUM('Premissas Investimento'!MW12)*$E$29,IF(AND(MK77=1,ML76=2),SUM('Premissas Investimento'!MW12:MX12)*$E$29,IF(AND(MK77=1,MM76=2),SUM('Premissas Investimento'!MW12:MY12)*$E$29,IF(AND(MK77=1,SUM(MK76:MM77)=1),SUM('Premissas Investimento'!MW12:MY12)*$E$29,0)))))</f>
        <v>0</v>
      </c>
      <c r="ML81" s="483">
        <f>IF(ML76=1,SUM('Premissas Investimento'!$AS$12:MZ12)*$E$29,IF(AND(ML77=1,ML76=2),SUM('Premissas Investimento'!MX12)*$E$29,IF(AND(ML77=1,MM76=2),SUM('Premissas Investimento'!MX12:MY12)*$E$29,IF(AND(ML77=1,MN76=2),SUM('Premissas Investimento'!MX12:MZ12)*$E$29,IF(AND(ML77=1,SUM(ML76:MN77)=1),SUM('Premissas Investimento'!MX12:MZ12)*$E$29,0)))))</f>
        <v>0</v>
      </c>
      <c r="MM81" s="483">
        <f>IF(MM76=1,SUM('Premissas Investimento'!$AS$12:NA12)*$E$29,IF(AND(MM77=1,MM76=2),SUM('Premissas Investimento'!MY12)*$E$29,IF(AND(MM77=1,MN76=2),SUM('Premissas Investimento'!MY12:MZ12)*$E$29,IF(AND(MM77=1,MO76=2),SUM('Premissas Investimento'!MY12:NA12)*$E$29,IF(AND(MM77=1,SUM(MM76:MO77)=1),SUM('Premissas Investimento'!MY12:NA12)*$E$29,0)))))</f>
        <v>0</v>
      </c>
      <c r="MN81" s="483">
        <f>IF(MN76=1,SUM('Premissas Investimento'!$AS$12:NB12)*$E$29,IF(AND(MN77=1,MN76=2),SUM('Premissas Investimento'!MZ12)*$E$29,IF(AND(MN77=1,MO76=2),SUM('Premissas Investimento'!MZ12:NA12)*$E$29,IF(AND(MN77=1,MP76=2),SUM('Premissas Investimento'!MZ12:NB12)*$E$29,IF(AND(MN77=1,SUM(MN76:MP77)=1),SUM('Premissas Investimento'!MZ12:NB12)*$E$29,0)))))</f>
        <v>0</v>
      </c>
      <c r="MO81" s="483">
        <f>IF(MO76=1,SUM('Premissas Investimento'!$AS$12:NC12)*$E$29,IF(AND(MO77=1,MO76=2),SUM('Premissas Investimento'!NA12)*$E$29,IF(AND(MO77=1,MP76=2),SUM('Premissas Investimento'!NA12:NB12)*$E$29,IF(AND(MO77=1,MQ76=2),SUM('Premissas Investimento'!NA12:NC12)*$E$29,IF(AND(MO77=1,SUM(MO76:MQ77)=1),SUM('Premissas Investimento'!NA12:NC12)*$E$29,0)))))</f>
        <v>0</v>
      </c>
      <c r="MP81" s="483">
        <f>IF(MP76=1,SUM('Premissas Investimento'!$AS$12:ND12)*$E$29,IF(AND(MP77=1,MP76=2),SUM('Premissas Investimento'!NB12)*$E$29,IF(AND(MP77=1,MQ76=2),SUM('Premissas Investimento'!NB12:NC12)*$E$29,IF(AND(MP77=1,MR76=2),SUM('Premissas Investimento'!NB12:ND12)*$E$29,IF(AND(MP77=1,SUM(MP76:MR77)=1),SUM('Premissas Investimento'!NB12:ND12)*$E$29,0)))))</f>
        <v>0</v>
      </c>
      <c r="MQ81" s="483">
        <f>IF(MQ76=1,SUM('Premissas Investimento'!$AS$12:NE12)*$E$29,IF(AND(MQ77=1,MQ76=2),SUM('Premissas Investimento'!NC12)*$E$29,IF(AND(MQ77=1,MR76=2),SUM('Premissas Investimento'!NC12:ND12)*$E$29,IF(AND(MQ77=1,MT76=2),SUM('Premissas Investimento'!NC12:NE12)*$E$29,IF(AND(MQ77=1,SUM(MQ76:MT77)=1),SUM('Premissas Investimento'!NC12:NE12)*$E$29,0)))))</f>
        <v>0</v>
      </c>
      <c r="MR81" s="483">
        <f>IF(MR76=1,SUM('Premissas Investimento'!$AS$12:NF12)*$E$29,IF(AND(MR77=1,MR76=2),SUM('Premissas Investimento'!ND12)*$E$29,IF(AND(MR77=1,MT76=2),SUM('Premissas Investimento'!ND12:NE12)*$E$29,IF(AND(MR77=1,MU76=2),SUM('Premissas Investimento'!ND12:NF12)*$E$29,IF(AND(MR77=1,SUM(MR76:MU77)=1),SUM('Premissas Investimento'!ND12:NF12)*$E$29,0)))))</f>
        <v>0</v>
      </c>
      <c r="MS81" s="483">
        <f>SUM(MG81:MR81)</f>
        <v>0</v>
      </c>
      <c r="MT81" s="483">
        <f>IF(MT76=1,SUM('Premissas Investimento'!$AS$12:NG12)*$E$29,IF(AND(MT77=1,MT76=2),SUM('Premissas Investimento'!NE12)*$E$29,IF(AND(MT77=1,MU76=2),SUM('Premissas Investimento'!NE12:NF12)*$E$29,IF(AND(MT77=1,MV76=2),SUM('Premissas Investimento'!NE12:NG12)*$E$29,IF(AND(MT77=1,SUM(MT76:MV77)=1),SUM('Premissas Investimento'!NE12:NG12)*$E$29,0)))))</f>
        <v>0</v>
      </c>
      <c r="MU81" s="483">
        <f>IF(MU76=1,SUM('Premissas Investimento'!$AS$12:NH12)*$E$29,IF(AND(MU77=1,MU76=2),SUM('Premissas Investimento'!NF12)*$E$29,IF(AND(MU77=1,MV76=2),SUM('Premissas Investimento'!NF12:NG12)*$E$29,IF(AND(MU77=1,MW76=2),SUM('Premissas Investimento'!NF12:NH12)*$E$29,IF(AND(MU77=1,SUM(MU76:MW77)=1),SUM('Premissas Investimento'!NF12:NH12)*$E$29,0)))))</f>
        <v>0</v>
      </c>
      <c r="MV81" s="483">
        <f>IF(MV76=1,SUM('Premissas Investimento'!$AS$12:NI12)*$E$29,IF(AND(MV77=1,MV76=2),SUM('Premissas Investimento'!NG12)*$E$29,IF(AND(MV77=1,MW76=2),SUM('Premissas Investimento'!NG12:NH12)*$E$29,IF(AND(MV77=1,MX76=2),SUM('Premissas Investimento'!NG12:NI12)*$E$29,IF(AND(MV77=1,SUM(MV76:MX77)=1),SUM('Premissas Investimento'!NG12:NI12)*$E$29,0)))))</f>
        <v>0</v>
      </c>
      <c r="MW81" s="483">
        <f>IF(MW76=1,SUM('Premissas Investimento'!$AS$12:NJ12)*$E$29,IF(AND(MW77=1,MW76=2),SUM('Premissas Investimento'!NH12)*$E$29,IF(AND(MW77=1,MX76=2),SUM('Premissas Investimento'!NH12:NI12)*$E$29,IF(AND(MW77=1,MY76=2),SUM('Premissas Investimento'!NH12:NJ12)*$E$29,IF(AND(MW77=1,SUM(MW76:MY77)=1),SUM('Premissas Investimento'!NH12:NJ12)*$E$29,0)))))</f>
        <v>0</v>
      </c>
      <c r="MX81" s="483">
        <f>IF(MX76=1,SUM('Premissas Investimento'!$AS$12:NK12)*$E$29,IF(AND(MX77=1,MX76=2),SUM('Premissas Investimento'!NI12)*$E$29,IF(AND(MX77=1,MY76=2),SUM('Premissas Investimento'!NI12:NJ12)*$E$29,IF(AND(MX77=1,MZ76=2),SUM('Premissas Investimento'!NI12:NK12)*$E$29,IF(AND(MX77=1,SUM(MX76:MZ77)=1),SUM('Premissas Investimento'!NI12:NK12)*$E$29,0)))))</f>
        <v>0</v>
      </c>
      <c r="MY81" s="483">
        <f>IF(MY76=1,SUM('Premissas Investimento'!$AS$12:NL12)*$E$29,IF(AND(MY77=1,MY76=2),SUM('Premissas Investimento'!NJ12)*$E$29,IF(AND(MY77=1,MZ76=2),SUM('Premissas Investimento'!NJ12:NK12)*$E$29,IF(AND(MY77=1,NA76=2),SUM('Premissas Investimento'!NJ12:NL12)*$E$29,IF(AND(MY77=1,SUM(MY76:NA77)=1),SUM('Premissas Investimento'!NJ12:NL12)*$E$29,0)))))</f>
        <v>0</v>
      </c>
      <c r="MZ81" s="483">
        <f>IF(MZ76=1,SUM('Premissas Investimento'!$AS$12:NM12)*$E$29,IF(AND(MZ77=1,MZ76=2),SUM('Premissas Investimento'!NK12)*$E$29,IF(AND(MZ77=1,NA76=2),SUM('Premissas Investimento'!NK12:NL12)*$E$29,IF(AND(MZ77=1,NB76=2),SUM('Premissas Investimento'!NK12:NM12)*$E$29,IF(AND(MZ77=1,SUM(MZ76:NB77)=1),SUM('Premissas Investimento'!NK12:NM12)*$E$29,0)))))</f>
        <v>0</v>
      </c>
      <c r="NA81" s="483">
        <f>IF(NA76=1,SUM('Premissas Investimento'!$AS$12:NN12)*$E$29,IF(AND(NA77=1,NA76=2),SUM('Premissas Investimento'!NL12)*$E$29,IF(AND(NA77=1,NB76=2),SUM('Premissas Investimento'!NL12:NM12)*$E$29,IF(AND(NA77=1,NC76=2),SUM('Premissas Investimento'!NL12:NN12)*$E$29,IF(AND(NA77=1,SUM(NA76:NC77)=1),SUM('Premissas Investimento'!NL12:NN12)*$E$29,0)))))</f>
        <v>0</v>
      </c>
      <c r="NB81" s="483">
        <f>IF(NB76=1,SUM('Premissas Investimento'!$AS$12:NO12)*$E$29,IF(AND(NB77=1,NB76=2),SUM('Premissas Investimento'!NM12)*$E$29,IF(AND(NB77=1,NC76=2),SUM('Premissas Investimento'!NM12:NN12)*$E$29,IF(AND(NB77=1,ND76=2),SUM('Premissas Investimento'!NM12:NO12)*$E$29,IF(AND(NB77=1,SUM(NB76:ND77)=1),SUM('Premissas Investimento'!NM12:NO12)*$E$29,0)))))</f>
        <v>0</v>
      </c>
      <c r="NC81" s="483">
        <f>IF(NC76=1,SUM('Premissas Investimento'!$AS$12:NP12)*$E$29,IF(AND(NC77=1,NC76=2),SUM('Premissas Investimento'!NN12)*$E$29,IF(AND(NC77=1,ND76=2),SUM('Premissas Investimento'!NN12:NO12)*$E$29,IF(AND(NC77=1,NE76=2),SUM('Premissas Investimento'!NN12:NP12)*$E$29,IF(AND(NC77=1,SUM(NC76:NE77)=1),SUM('Premissas Investimento'!NN12:NP12)*$E$29,0)))))</f>
        <v>0</v>
      </c>
      <c r="ND81" s="483">
        <f>IF(ND76=1,SUM('Premissas Investimento'!$AS$12:NQ12)*$E$29,IF(AND(ND77=1,ND76=2),SUM('Premissas Investimento'!NO12)*$E$29,IF(AND(ND77=1,NE76=2),SUM('Premissas Investimento'!NO12:NP12)*$E$29,IF(AND(ND77=1,NG76=2),SUM('Premissas Investimento'!NO12:NQ12)*$E$29,IF(AND(ND77=1,SUM(ND76:NG77)=1),SUM('Premissas Investimento'!NO12:NQ12)*$E$29,0)))))</f>
        <v>0</v>
      </c>
      <c r="NE81" s="483">
        <f>IF(NE76=1,SUM('Premissas Investimento'!$AS$12:NR12)*$E$29,IF(AND(NE77=1,NE76=2),SUM('Premissas Investimento'!NP12)*$E$29,IF(AND(NE77=1,NG76=2),SUM('Premissas Investimento'!NP12:NQ12)*$E$29,IF(AND(NE77=1,NH76=2),SUM('Premissas Investimento'!NP12:NR12)*$E$29,IF(AND(NE77=1,SUM(NE76:NH77)=1),SUM('Premissas Investimento'!NP12:NR12)*$E$29,0)))))</f>
        <v>0</v>
      </c>
      <c r="NF81" s="483">
        <f>SUM(MT81:NE81)</f>
        <v>0</v>
      </c>
      <c r="NG81" s="483">
        <f>IF(NG76=1,SUM('Premissas Investimento'!$AS$12:NS12)*$E$29,IF(AND(NG77=1,NG76=2),SUM('Premissas Investimento'!NQ12)*$E$29,IF(AND(NG77=1,NH76=2),SUM('Premissas Investimento'!NQ12:NR12)*$E$29,IF(AND(NG77=1,NI76=2),SUM('Premissas Investimento'!NQ12:NS12)*$E$29,IF(AND(NG77=1,SUM(NG76:NI77)=1),SUM('Premissas Investimento'!NQ12:NS12)*$E$29,0)))))</f>
        <v>0</v>
      </c>
      <c r="NH81" s="483">
        <f>IF(NH76=1,SUM('Premissas Investimento'!$AS$12:NT12)*$E$29,IF(AND(NH77=1,NH76=2),SUM('Premissas Investimento'!NR12)*$E$29,IF(AND(NH77=1,NI76=2),SUM('Premissas Investimento'!NR12:NS12)*$E$29,IF(AND(NH77=1,NJ76=2),SUM('Premissas Investimento'!NR12:NT12)*$E$29,IF(AND(NH77=1,SUM(NH76:NJ77)=1),SUM('Premissas Investimento'!NR12:NT12)*$E$29,0)))))</f>
        <v>0</v>
      </c>
      <c r="NI81" s="483">
        <f>IF(NI76=1,SUM('Premissas Investimento'!$AS$12:NU12)*$E$29,IF(AND(NI77=1,NI76=2),SUM('Premissas Investimento'!NS12)*$E$29,IF(AND(NI77=1,NJ76=2),SUM('Premissas Investimento'!NS12:NT12)*$E$29,IF(AND(NI77=1,NK76=2),SUM('Premissas Investimento'!NS12:NU12)*$E$29,IF(AND(NI77=1,SUM(NI76:NK77)=1),SUM('Premissas Investimento'!NS12:NU12)*$E$29,0)))))</f>
        <v>0</v>
      </c>
      <c r="NJ81" s="483">
        <f>IF(NJ76=1,SUM('Premissas Investimento'!$AS$12:NV12)*$E$29,IF(AND(NJ77=1,NJ76=2),SUM('Premissas Investimento'!NT12)*$E$29,IF(AND(NJ77=1,NK76=2),SUM('Premissas Investimento'!NT12:NU12)*$E$29,IF(AND(NJ77=1,NL76=2),SUM('Premissas Investimento'!NT12:NV12)*$E$29,IF(AND(NJ77=1,SUM(NJ76:NL77)=1),SUM('Premissas Investimento'!NT12:NV12)*$E$29,0)))))</f>
        <v>0</v>
      </c>
      <c r="NK81" s="483">
        <f>IF(NK76=1,SUM('Premissas Investimento'!$AS$12:NW12)*$E$29,IF(AND(NK77=1,NK76=2),SUM('Premissas Investimento'!NU12)*$E$29,IF(AND(NK77=1,NL76=2),SUM('Premissas Investimento'!NU12:NV12)*$E$29,IF(AND(NK77=1,NM76=2),SUM('Premissas Investimento'!NU12:NW12)*$E$29,IF(AND(NK77=1,SUM(NK76:NM77)=1),SUM('Premissas Investimento'!NU12:NW12)*$E$29,0)))))</f>
        <v>0</v>
      </c>
      <c r="NL81" s="483">
        <f>IF(NL76=1,SUM('Premissas Investimento'!$AS$12:NX12)*$E$29,IF(AND(NL77=1,NL76=2),SUM('Premissas Investimento'!NV12)*$E$29,IF(AND(NL77=1,NM76=2),SUM('Premissas Investimento'!NV12:NW12)*$E$29,IF(AND(NL77=1,NN76=2),SUM('Premissas Investimento'!NV12:NX12)*$E$29,IF(AND(NL77=1,SUM(NL76:NN77)=1),SUM('Premissas Investimento'!NV12:NX12)*$E$29,0)))))</f>
        <v>0</v>
      </c>
      <c r="NM81" s="483">
        <f>IF(NM76=1,SUM('Premissas Investimento'!$AS$12:NY12)*$E$29,IF(AND(NM77=1,NM76=2),SUM('Premissas Investimento'!NW12)*$E$29,IF(AND(NM77=1,NN76=2),SUM('Premissas Investimento'!NW12:NX12)*$E$29,IF(AND(NM77=1,NO76=2),SUM('Premissas Investimento'!NW12:NY12)*$E$29,IF(AND(NM77=1,SUM(NM76:NO77)=1),SUM('Premissas Investimento'!NW12:NY12)*$E$29,0)))))</f>
        <v>0</v>
      </c>
      <c r="NN81" s="483">
        <f>IF(NN76=1,SUM('Premissas Investimento'!$AS$12:NZ12)*$E$29,IF(AND(NN77=1,NN76=2),SUM('Premissas Investimento'!NX12)*$E$29,IF(AND(NN77=1,NO76=2),SUM('Premissas Investimento'!NX12:NY12)*$E$29,IF(AND(NN77=1,NP76=2),SUM('Premissas Investimento'!NX12:NZ12)*$E$29,IF(AND(NN77=1,SUM(NN76:NP77)=1),SUM('Premissas Investimento'!NX12:NZ12)*$E$29,0)))))</f>
        <v>0</v>
      </c>
      <c r="NO81" s="483">
        <f>IF(NO76=1,SUM('Premissas Investimento'!$AS$12:OA12)*$E$29,IF(AND(NO77=1,NO76=2),SUM('Premissas Investimento'!NY12)*$E$29,IF(AND(NO77=1,NP76=2),SUM('Premissas Investimento'!NY12:NZ12)*$E$29,IF(AND(NO77=1,NQ76=2),SUM('Premissas Investimento'!NY12:OA12)*$E$29,IF(AND(NO77=1,SUM(NO76:NQ77)=1),SUM('Premissas Investimento'!NY12:OA12)*$E$29,0)))))</f>
        <v>0</v>
      </c>
      <c r="NP81" s="483">
        <f>IF(NP76=1,SUM('Premissas Investimento'!$AS$12:OB12)*$E$29,IF(AND(NP77=1,NP76=2),SUM('Premissas Investimento'!NZ12)*$E$29,IF(AND(NP77=1,NQ76=2),SUM('Premissas Investimento'!NZ12:OA12)*$E$29,IF(AND(NP77=1,NR76=2),SUM('Premissas Investimento'!NZ12:OB12)*$E$29,IF(AND(NP77=1,SUM(NP76:NR77)=1),SUM('Premissas Investimento'!NZ12:OB12)*$E$29,0)))))</f>
        <v>0</v>
      </c>
      <c r="NQ81" s="483">
        <f>IF(NQ76=1,SUM('Premissas Investimento'!$AS$12:OC12)*$E$29,IF(AND(NQ77=1,NQ76=2),SUM('Premissas Investimento'!OA12)*$E$29,IF(AND(NQ77=1,NR76=2),SUM('Premissas Investimento'!OA12:OB12)*$E$29,IF(AND(NQ77=1,NT76=2),SUM('Premissas Investimento'!OA12:OC12)*$E$29,IF(AND(NQ77=1,SUM(NQ76:NT77)=1),SUM('Premissas Investimento'!OA12:OC12)*$E$29,0)))))</f>
        <v>0</v>
      </c>
      <c r="NR81" s="483">
        <f>IF(NR76=1,SUM('Premissas Investimento'!$AS$12:OD12)*$E$29,IF(AND(NR77=1,NR76=2),SUM('Premissas Investimento'!OB12)*$E$29,IF(AND(NR77=1,NT76=2),SUM('Premissas Investimento'!OB12:OC12)*$E$29,IF(AND(NR77=1,NU76=2),SUM('Premissas Investimento'!OB12:OD12)*$E$29,IF(AND(NR77=1,SUM(NR76:NU77)=1),SUM('Premissas Investimento'!OB12:OD12)*$E$29,0)))))</f>
        <v>0</v>
      </c>
      <c r="NS81" s="483">
        <f>SUM(NG81:NR81)</f>
        <v>0</v>
      </c>
      <c r="NT81" s="483">
        <f>IF(NT76=1,SUM('Premissas Investimento'!$AS$12:OE12)*$E$29,IF(AND(NT77=1,NT76=2),SUM('Premissas Investimento'!OC12)*$E$29,IF(AND(NT77=1,NU76=2),SUM('Premissas Investimento'!OC12:OD12)*$E$29,IF(AND(NT77=1,NV76=2),SUM('Premissas Investimento'!OC12:OE12)*$E$29,IF(AND(NT77=1,SUM(NT76:NV77)=1),SUM('Premissas Investimento'!OC12:OE12)*$E$29,0)))))</f>
        <v>0</v>
      </c>
      <c r="NU81" s="483">
        <f>IF(NU76=1,SUM('Premissas Investimento'!$AS$12:OF12)*$E$29,IF(AND(NU77=1,NU76=2),SUM('Premissas Investimento'!OD12)*$E$29,IF(AND(NU77=1,NV76=2),SUM('Premissas Investimento'!OD12:OE12)*$E$29,IF(AND(NU77=1,NW76=2),SUM('Premissas Investimento'!OD12:OF12)*$E$29,IF(AND(NU77=1,SUM(NU76:NW77)=1),SUM('Premissas Investimento'!OD12:OF12)*$E$29,0)))))</f>
        <v>0</v>
      </c>
      <c r="NV81" s="483">
        <f>IF(NV76=1,SUM('Premissas Investimento'!$AS$12:OG12)*$E$29,IF(AND(NV77=1,NV76=2),SUM('Premissas Investimento'!OE12)*$E$29,IF(AND(NV77=1,NW76=2),SUM('Premissas Investimento'!OE12:OF12)*$E$29,IF(AND(NV77=1,NX76=2),SUM('Premissas Investimento'!OE12:OG12)*$E$29,IF(AND(NV77=1,SUM(NV76:NX77)=1),SUM('Premissas Investimento'!OE12:OG12)*$E$29,0)))))</f>
        <v>0</v>
      </c>
      <c r="NW81" s="483">
        <f>IF(NW76=1,SUM('Premissas Investimento'!$AS$12:OH12)*$E$29,IF(AND(NW77=1,NW76=2),SUM('Premissas Investimento'!OF12)*$E$29,IF(AND(NW77=1,NX76=2),SUM('Premissas Investimento'!OF12:OG12)*$E$29,IF(AND(NW77=1,NY76=2),SUM('Premissas Investimento'!OF12:OH12)*$E$29,IF(AND(NW77=1,SUM(NW76:NY77)=1),SUM('Premissas Investimento'!OF12:OH12)*$E$29,0)))))</f>
        <v>0</v>
      </c>
      <c r="NX81" s="483">
        <f>IF(NX76=1,SUM('Premissas Investimento'!$AS$12:OI12)*$E$29,IF(AND(NX77=1,NX76=2),SUM('Premissas Investimento'!OG12)*$E$29,IF(AND(NX77=1,NY76=2),SUM('Premissas Investimento'!OG12:OH12)*$E$29,IF(AND(NX77=1,NZ76=2),SUM('Premissas Investimento'!OG12:OI12)*$E$29,IF(AND(NX77=1,SUM(NX76:NZ77)=1),SUM('Premissas Investimento'!OG12:OI12)*$E$29,0)))))</f>
        <v>0</v>
      </c>
      <c r="NY81" s="483">
        <f>IF(NY76=1,SUM('Premissas Investimento'!$AS$12:OJ12)*$E$29,IF(AND(NY77=1,NY76=2),SUM('Premissas Investimento'!OH12)*$E$29,IF(AND(NY77=1,NZ76=2),SUM('Premissas Investimento'!OH12:OI12)*$E$29,IF(AND(NY77=1,OA76=2),SUM('Premissas Investimento'!OH12:OJ12)*$E$29,IF(AND(NY77=1,SUM(NY76:OA77)=1),SUM('Premissas Investimento'!OH12:OJ12)*$E$29,0)))))</f>
        <v>0</v>
      </c>
      <c r="NZ81" s="483">
        <f>IF(NZ76=1,SUM('Premissas Investimento'!$AS$12:OK12)*$E$29,IF(AND(NZ77=1,NZ76=2),SUM('Premissas Investimento'!OI12)*$E$29,IF(AND(NZ77=1,OA76=2),SUM('Premissas Investimento'!OI12:OJ12)*$E$29,IF(AND(NZ77=1,OB76=2),SUM('Premissas Investimento'!OI12:OK12)*$E$29,IF(AND(NZ77=1,SUM(NZ76:OB77)=1),SUM('Premissas Investimento'!OI12:OK12)*$E$29,0)))))</f>
        <v>0</v>
      </c>
      <c r="OA81" s="483">
        <f>IF(OA76=1,SUM('Premissas Investimento'!$AS$12:OL12)*$E$29,IF(AND(OA77=1,OA76=2),SUM('Premissas Investimento'!OJ12)*$E$29,IF(AND(OA77=1,OB76=2),SUM('Premissas Investimento'!OJ12:OK12)*$E$29,IF(AND(OA77=1,OC76=2),SUM('Premissas Investimento'!OJ12:OL12)*$E$29,IF(AND(OA77=1,SUM(OA76:OC77)=1),SUM('Premissas Investimento'!OJ12:OL12)*$E$29,0)))))</f>
        <v>0</v>
      </c>
      <c r="OB81" s="483">
        <f>IF(OB76=1,SUM('Premissas Investimento'!$AS$12:OM12)*$E$29,IF(AND(OB77=1,OB76=2),SUM('Premissas Investimento'!OK12)*$E$29,IF(AND(OB77=1,OC76=2),SUM('Premissas Investimento'!OK12:OL12)*$E$29,IF(AND(OB77=1,OD76=2),SUM('Premissas Investimento'!OK12:OM12)*$E$29,IF(AND(OB77=1,SUM(OB76:OD77)=1),SUM('Premissas Investimento'!OK12:OM12)*$E$29,0)))))</f>
        <v>0</v>
      </c>
      <c r="OC81" s="483">
        <f>IF(OC76=1,SUM('Premissas Investimento'!$AS$12:ON12)*$E$29,IF(AND(OC77=1,OC76=2),SUM('Premissas Investimento'!OL12)*$E$29,IF(AND(OC77=1,OD76=2),SUM('Premissas Investimento'!OL12:OM12)*$E$29,IF(AND(OC77=1,OE76=2),SUM('Premissas Investimento'!OL12:ON12)*$E$29,IF(AND(OC77=1,SUM(OC76:OE77)=1),SUM('Premissas Investimento'!OL12:ON12)*$E$29,0)))))</f>
        <v>0</v>
      </c>
      <c r="OD81" s="483">
        <f>IF(OD76=1,SUM('Premissas Investimento'!$AS$12:OO12)*$E$29,IF(AND(OD77=1,OD76=2),SUM('Premissas Investimento'!OM12)*$E$29,IF(AND(OD77=1,OG76=2),SUM('Premissas Investimento'!OM12:ON12)*$E$29,IF(AND(OD77=1,OH76=2),SUM('Premissas Investimento'!OM12:OO12)*$E$29,IF(AND(OD77=1,SUM(OD76:OH77)=1),SUM('Premissas Investimento'!OM12:OO12)*$E$29,0)))))</f>
        <v>0</v>
      </c>
      <c r="OE81" s="483">
        <f>IF(OE76=1,SUM('Premissas Investimento'!$AS$12:OP12)*$E$29,IF(AND(OE77=1,OE76=2),SUM('Premissas Investimento'!ON12)*$E$29,IF(AND(OE77=1,OG76=2),SUM('Premissas Investimento'!ON12:OO12)*$E$29,IF(AND(OE77=1,OH76=2),SUM('Premissas Investimento'!ON12:OP12)*$E$29,IF(AND(OE77=1,SUM(OE76:OH77)=1),SUM('Premissas Investimento'!ON12:OP12)*$E$29,0)))))</f>
        <v>0</v>
      </c>
      <c r="OF81" s="483">
        <f>SUM(NT81:OE81)</f>
        <v>0</v>
      </c>
      <c r="OG81" s="483">
        <f>IF(OG76=1,SUM('Premissas Investimento'!$AS$12:OQ12)*$E$29,IF(AND(OG77=1,OG76=2),SUM('Premissas Investimento'!OO12)*$E$29,IF(AND(OG77=1,OH76=2),SUM('Premissas Investimento'!OO12:OP12)*$E$29,IF(AND(OG77=1,OI76=2),SUM('Premissas Investimento'!OO12:OQ12)*$E$29,IF(AND(OG77=1,SUM(OG76:OI77)=1),SUM('Premissas Investimento'!OO12:OQ12)*$E$29,0)))))</f>
        <v>0</v>
      </c>
      <c r="OH81" s="483">
        <f>IF(OH76=1,SUM('Premissas Investimento'!$AS$12:OR12)*$E$29,IF(AND(OH77=1,OH76=2),SUM('Premissas Investimento'!OP12)*$E$29,IF(AND(OH77=1,OI76=2),SUM('Premissas Investimento'!OP12:OQ12)*$E$29,IF(AND(OH77=1,OJ76=2),SUM('Premissas Investimento'!OP12:OR12)*$E$29,IF(AND(OH77=1,SUM(OH76:OJ77)=1),SUM('Premissas Investimento'!OP12:OR12)*$E$29,0)))))</f>
        <v>0</v>
      </c>
      <c r="OI81" s="483">
        <f>IF(OI76=1,SUM('Premissas Investimento'!$AS$12:OS12)*$E$29,IF(AND(OI77=1,OI76=2),SUM('Premissas Investimento'!OQ12)*$E$29,IF(AND(OI77=1,OJ76=2),SUM('Premissas Investimento'!OQ12:OR12)*$E$29,IF(AND(OI77=1,OK76=2),SUM('Premissas Investimento'!OQ12:OS12)*$E$29,IF(AND(OI77=1,SUM(OI76:OK77)=1),SUM('Premissas Investimento'!OQ12:OS12)*$E$29,0)))))</f>
        <v>0</v>
      </c>
      <c r="OJ81" s="483">
        <f>IF(OJ76=1,SUM('Premissas Investimento'!$AS$12:OT12)*$E$29,IF(AND(OJ77=1,OJ76=2),SUM('Premissas Investimento'!OR12)*$E$29,IF(AND(OJ77=1,OK76=2),SUM('Premissas Investimento'!OR12:OS12)*$E$29,IF(AND(OJ77=1,OL76=2),SUM('Premissas Investimento'!OR12:OT12)*$E$29,IF(AND(OJ77=1,SUM(OJ76:OL77)=1),SUM('Premissas Investimento'!OR12:OT12)*$E$29,0)))))</f>
        <v>0</v>
      </c>
      <c r="OK81" s="483">
        <f>IF(OK76=1,SUM('Premissas Investimento'!$AS$12:OU12)*$E$29,IF(AND(OK77=1,OK76=2),SUM('Premissas Investimento'!OS12)*$E$29,IF(AND(OK77=1,OL76=2),SUM('Premissas Investimento'!OS12:OT12)*$E$29,IF(AND(OK77=1,OM76=2),SUM('Premissas Investimento'!OS12:OU12)*$E$29,IF(AND(OK77=1,SUM(OK76:OM77)=1),SUM('Premissas Investimento'!OS12:OU12)*$E$29,0)))))</f>
        <v>0</v>
      </c>
      <c r="OL81" s="483">
        <f>IF(OL76=1,SUM('Premissas Investimento'!$AS$12:OV12)*$E$29,IF(AND(OL77=1,OL76=2),SUM('Premissas Investimento'!OT12)*$E$29,IF(AND(OL77=1,OM76=2),SUM('Premissas Investimento'!OT12:OU12)*$E$29,IF(AND(OL77=1,ON76=2),SUM('Premissas Investimento'!OT12:OV12)*$E$29,IF(AND(OL77=1,SUM(OL76:ON77)=1),SUM('Premissas Investimento'!OT12:OV12)*$E$29,0)))))</f>
        <v>0</v>
      </c>
      <c r="OM81" s="483">
        <f>IF(OM76=1,SUM('Premissas Investimento'!$AS$12:OW12)*$E$29,IF(AND(OM77=1,OM76=2),SUM('Premissas Investimento'!OU12)*$E$29,IF(AND(OM77=1,ON76=2),SUM('Premissas Investimento'!OU12:OV12)*$E$29,IF(AND(OM77=1,OO76=2),SUM('Premissas Investimento'!OU12:OW12)*$E$29,IF(AND(OM77=1,SUM(OM76:OO77)=1),SUM('Premissas Investimento'!OU12:OW12)*$E$29,0)))))</f>
        <v>0</v>
      </c>
      <c r="ON81" s="483">
        <f>IF(ON76=1,SUM('Premissas Investimento'!$AS$12:OX12)*$E$29,IF(AND(ON77=1,ON76=2),SUM('Premissas Investimento'!OV12)*$E$29,IF(AND(ON77=1,OO76=2),SUM('Premissas Investimento'!OV12:OW12)*$E$29,IF(AND(ON77=1,OP76=2),SUM('Premissas Investimento'!OV12:OX12)*$E$29,IF(AND(ON77=1,SUM(ON76:OP77)=1),SUM('Premissas Investimento'!OV12:OX12)*$E$29,0)))))</f>
        <v>0</v>
      </c>
      <c r="OO81" s="483">
        <f>IF(OO76=1,SUM('Premissas Investimento'!$AS$12:OY12)*$E$29,IF(AND(OO77=1,OO76=2),SUM('Premissas Investimento'!OW12)*$E$29,IF(AND(OO77=1,OP76=2),SUM('Premissas Investimento'!OW12:OX12)*$E$29,IF(AND(OO77=1,OQ76=2),SUM('Premissas Investimento'!OW12:OY12)*$E$29,IF(AND(OO77=1,SUM(OO76:OQ77)=1),SUM('Premissas Investimento'!OW12:OY12)*$E$29,0)))))</f>
        <v>0</v>
      </c>
      <c r="OP81" s="483">
        <f>IF(OP76=1,SUM('Premissas Investimento'!$AS$12:OZ12)*$E$29,IF(AND(OP77=1,OP76=2),SUM('Premissas Investimento'!OX12)*$E$29,IF(AND(OP77=1,OQ76=2),SUM('Premissas Investimento'!OX12:OY12)*$E$29,IF(AND(OP77=1,OR76=2),SUM('Premissas Investimento'!OX12:OZ12)*$E$29,IF(AND(OP77=1,SUM(OP76:OR77)=1),SUM('Premissas Investimento'!OX12:OZ12)*$E$29,0)))))</f>
        <v>0</v>
      </c>
      <c r="OQ81" s="483">
        <f>IF(OQ76=1,SUM('Premissas Investimento'!$AS$12:PA12)*$E$29,IF(AND(OQ77=1,OQ76=2),SUM('Premissas Investimento'!OY12)*$E$29,IF(AND(OQ77=1,OR76=2),SUM('Premissas Investimento'!OY12:OZ12)*$E$29,IF(AND(OQ77=1,OS76=2),SUM('Premissas Investimento'!OY12:PA12)*$E$29,IF(AND(OQ77=1,SUM(OQ76:OS77)=1),SUM('Premissas Investimento'!OY12:PA12)*$E$29,0)))))</f>
        <v>0</v>
      </c>
      <c r="OR81" s="483">
        <f>IF(OR76=1,SUM('Premissas Investimento'!$AS$12:PB12)*$E$29,IF(AND(OR77=1,OR76=2),SUM('Premissas Investimento'!OZ12)*$E$29,IF(AND(OR77=1,OS76=2),SUM('Premissas Investimento'!OZ12:PA12)*$E$29,IF(AND(OR77=1,OT76=2),SUM('Premissas Investimento'!OZ12:PB12)*$E$29,IF(AND(OR77=1,SUM(OR76:OT77)=1),SUM('Premissas Investimento'!OZ12:PB12)*$E$29,0)))))</f>
        <v>0</v>
      </c>
      <c r="OS81" s="483">
        <f>SUM(OG81:OR81)</f>
        <v>0</v>
      </c>
      <c r="OT81" s="483"/>
      <c r="OU81" s="483"/>
      <c r="OV81" s="483"/>
      <c r="OW81" s="483"/>
      <c r="OX81" s="483"/>
      <c r="OY81" s="483"/>
      <c r="OZ81" s="483"/>
      <c r="PA81" s="483"/>
      <c r="PB81" s="483"/>
      <c r="PC81" s="483"/>
      <c r="PD81" s="483"/>
      <c r="PE81" s="483"/>
      <c r="PF81" s="483"/>
      <c r="PG81" s="483"/>
      <c r="PH81" s="483"/>
      <c r="PI81" s="483"/>
      <c r="PJ81" s="483"/>
      <c r="PK81" s="483"/>
      <c r="PL81" s="483"/>
      <c r="PM81" s="483"/>
      <c r="PN81" s="483"/>
      <c r="PO81" s="483"/>
      <c r="PP81" s="483"/>
      <c r="PQ81" s="483"/>
      <c r="PR81" s="483"/>
      <c r="PS81" s="483"/>
      <c r="PT81" s="483"/>
      <c r="PU81" s="483"/>
      <c r="PV81" s="483"/>
      <c r="PW81" s="483"/>
      <c r="PX81" s="483"/>
      <c r="PY81" s="483"/>
      <c r="PZ81" s="483"/>
      <c r="QA81" s="483"/>
      <c r="QB81" s="483"/>
      <c r="QC81" s="483"/>
      <c r="QD81" s="483"/>
      <c r="QE81" s="483"/>
      <c r="QF81" s="483"/>
      <c r="QG81" s="483"/>
      <c r="QH81" s="483"/>
      <c r="QI81" s="483"/>
      <c r="QJ81" s="483"/>
      <c r="QK81" s="483"/>
      <c r="QL81" s="483"/>
      <c r="QM81" s="483"/>
      <c r="QN81" s="483"/>
      <c r="QO81" s="483"/>
      <c r="QP81" s="483"/>
      <c r="QQ81" s="483"/>
      <c r="QR81" s="483"/>
      <c r="QS81" s="483"/>
      <c r="QT81" s="483"/>
      <c r="QU81" s="483"/>
      <c r="QV81" s="483"/>
      <c r="QW81" s="483"/>
      <c r="QX81" s="483"/>
      <c r="QY81" s="483"/>
      <c r="QZ81" s="483"/>
      <c r="RA81" s="483"/>
      <c r="RB81" s="483"/>
      <c r="RC81" s="483"/>
      <c r="RD81" s="483"/>
      <c r="RE81" s="483"/>
      <c r="RF81" s="483"/>
    </row>
    <row r="82" spans="1:474" ht="12.75" customHeight="1">
      <c r="A82" s="483"/>
      <c r="B82" s="484" t="s">
        <v>500</v>
      </c>
      <c r="C82" s="483"/>
      <c r="D82" s="483"/>
      <c r="E82" s="483">
        <f>SUM(S82,AF82,AS82,BF82,BS82,CF82,CS82,DF82,DS82,EF82,ES82,FF82,FS82,GF82,GS82,HF82,HS82,IF82,IS82,JF82,JS82,KF82,KS82,LF82,LS82,MF82,MS82,NF82,NS82,OF82,OS82)</f>
        <v>0</v>
      </c>
      <c r="F82" s="483"/>
      <c r="G82" s="483">
        <f t="shared" ref="G82:R82" si="677">SUM(G80:G81)*G68</f>
        <v>0</v>
      </c>
      <c r="H82" s="483">
        <f t="shared" si="677"/>
        <v>0</v>
      </c>
      <c r="I82" s="483">
        <f t="shared" si="677"/>
        <v>0</v>
      </c>
      <c r="J82" s="483">
        <f t="shared" si="677"/>
        <v>0</v>
      </c>
      <c r="K82" s="483">
        <f t="shared" si="677"/>
        <v>0</v>
      </c>
      <c r="L82" s="483">
        <f t="shared" si="677"/>
        <v>0</v>
      </c>
      <c r="M82" s="483">
        <f t="shared" si="677"/>
        <v>0</v>
      </c>
      <c r="N82" s="483">
        <f t="shared" si="677"/>
        <v>0</v>
      </c>
      <c r="O82" s="483">
        <f t="shared" si="677"/>
        <v>0</v>
      </c>
      <c r="P82" s="483">
        <f t="shared" si="677"/>
        <v>0</v>
      </c>
      <c r="Q82" s="483">
        <f t="shared" si="677"/>
        <v>0</v>
      </c>
      <c r="R82" s="483">
        <f t="shared" si="677"/>
        <v>0</v>
      </c>
      <c r="S82" s="483">
        <f>SUM(G82:R82)</f>
        <v>0</v>
      </c>
      <c r="T82" s="483">
        <f t="shared" ref="T82:AE82" si="678">SUM(T80:T81)*T68</f>
        <v>0</v>
      </c>
      <c r="U82" s="483">
        <f t="shared" si="678"/>
        <v>0</v>
      </c>
      <c r="V82" s="483">
        <f t="shared" si="678"/>
        <v>0</v>
      </c>
      <c r="W82" s="483">
        <f t="shared" si="678"/>
        <v>0</v>
      </c>
      <c r="X82" s="483">
        <f t="shared" si="678"/>
        <v>0</v>
      </c>
      <c r="Y82" s="483">
        <f t="shared" si="678"/>
        <v>0</v>
      </c>
      <c r="Z82" s="483">
        <f t="shared" si="678"/>
        <v>0</v>
      </c>
      <c r="AA82" s="483">
        <f t="shared" si="678"/>
        <v>0</v>
      </c>
      <c r="AB82" s="483">
        <f t="shared" si="678"/>
        <v>0</v>
      </c>
      <c r="AC82" s="483">
        <f t="shared" si="678"/>
        <v>0</v>
      </c>
      <c r="AD82" s="483">
        <f t="shared" si="678"/>
        <v>0</v>
      </c>
      <c r="AE82" s="483">
        <f t="shared" si="678"/>
        <v>0</v>
      </c>
      <c r="AF82" s="483">
        <f>SUM(T82:AE82)</f>
        <v>0</v>
      </c>
      <c r="AG82" s="483">
        <f t="shared" ref="AG82:AR82" si="679">SUM(AG80:AG81)*AG68</f>
        <v>0</v>
      </c>
      <c r="AH82" s="483">
        <f t="shared" si="679"/>
        <v>0</v>
      </c>
      <c r="AI82" s="483">
        <f t="shared" si="679"/>
        <v>0</v>
      </c>
      <c r="AJ82" s="483">
        <f t="shared" si="679"/>
        <v>0</v>
      </c>
      <c r="AK82" s="483">
        <f t="shared" si="679"/>
        <v>0</v>
      </c>
      <c r="AL82" s="483">
        <f t="shared" si="679"/>
        <v>0</v>
      </c>
      <c r="AM82" s="483">
        <f t="shared" si="679"/>
        <v>0</v>
      </c>
      <c r="AN82" s="483">
        <f t="shared" si="679"/>
        <v>0</v>
      </c>
      <c r="AO82" s="483">
        <f t="shared" si="679"/>
        <v>0</v>
      </c>
      <c r="AP82" s="483">
        <f t="shared" si="679"/>
        <v>0</v>
      </c>
      <c r="AQ82" s="483">
        <f t="shared" si="679"/>
        <v>0</v>
      </c>
      <c r="AR82" s="483">
        <f t="shared" si="679"/>
        <v>0</v>
      </c>
      <c r="AS82" s="483">
        <f>SUM(AG82:AR82)</f>
        <v>0</v>
      </c>
      <c r="AT82" s="483">
        <f t="shared" ref="AT82:BE82" si="680">SUM(AT80:AT81)*AT68</f>
        <v>0</v>
      </c>
      <c r="AU82" s="483">
        <f t="shared" si="680"/>
        <v>0</v>
      </c>
      <c r="AV82" s="483">
        <f t="shared" si="680"/>
        <v>0</v>
      </c>
      <c r="AW82" s="483">
        <f t="shared" si="680"/>
        <v>0</v>
      </c>
      <c r="AX82" s="483">
        <f t="shared" si="680"/>
        <v>0</v>
      </c>
      <c r="AY82" s="483">
        <f t="shared" si="680"/>
        <v>0</v>
      </c>
      <c r="AZ82" s="483">
        <f t="shared" si="680"/>
        <v>0</v>
      </c>
      <c r="BA82" s="483">
        <f t="shared" si="680"/>
        <v>0</v>
      </c>
      <c r="BB82" s="483">
        <f t="shared" si="680"/>
        <v>0</v>
      </c>
      <c r="BC82" s="483">
        <f t="shared" si="680"/>
        <v>0</v>
      </c>
      <c r="BD82" s="483">
        <f t="shared" si="680"/>
        <v>0</v>
      </c>
      <c r="BE82" s="483">
        <f t="shared" si="680"/>
        <v>0</v>
      </c>
      <c r="BF82" s="483">
        <f>SUM(AT82:BE82)</f>
        <v>0</v>
      </c>
      <c r="BG82" s="483">
        <f t="shared" ref="BG82:BR82" si="681">SUM(BG80:BG81)*BG68</f>
        <v>0</v>
      </c>
      <c r="BH82" s="483">
        <f t="shared" si="681"/>
        <v>0</v>
      </c>
      <c r="BI82" s="483">
        <f t="shared" si="681"/>
        <v>0</v>
      </c>
      <c r="BJ82" s="483">
        <f t="shared" si="681"/>
        <v>0</v>
      </c>
      <c r="BK82" s="483">
        <f t="shared" si="681"/>
        <v>0</v>
      </c>
      <c r="BL82" s="483">
        <f t="shared" si="681"/>
        <v>0</v>
      </c>
      <c r="BM82" s="483">
        <f t="shared" si="681"/>
        <v>0</v>
      </c>
      <c r="BN82" s="483">
        <f t="shared" si="681"/>
        <v>0</v>
      </c>
      <c r="BO82" s="483">
        <f t="shared" si="681"/>
        <v>0</v>
      </c>
      <c r="BP82" s="483">
        <f t="shared" si="681"/>
        <v>0</v>
      </c>
      <c r="BQ82" s="483">
        <f t="shared" si="681"/>
        <v>0</v>
      </c>
      <c r="BR82" s="483">
        <f t="shared" si="681"/>
        <v>0</v>
      </c>
      <c r="BS82" s="483">
        <f>SUM(BG82:BR82)</f>
        <v>0</v>
      </c>
      <c r="BT82" s="483">
        <f t="shared" ref="BT82:CE82" si="682">SUM(BT80:BT81)*BT68</f>
        <v>0</v>
      </c>
      <c r="BU82" s="483">
        <f t="shared" si="682"/>
        <v>0</v>
      </c>
      <c r="BV82" s="483">
        <f t="shared" si="682"/>
        <v>0</v>
      </c>
      <c r="BW82" s="483">
        <f t="shared" si="682"/>
        <v>0</v>
      </c>
      <c r="BX82" s="483">
        <f t="shared" si="682"/>
        <v>0</v>
      </c>
      <c r="BY82" s="483">
        <f t="shared" si="682"/>
        <v>0</v>
      </c>
      <c r="BZ82" s="483">
        <f t="shared" si="682"/>
        <v>0</v>
      </c>
      <c r="CA82" s="483">
        <f t="shared" si="682"/>
        <v>0</v>
      </c>
      <c r="CB82" s="483">
        <f t="shared" si="682"/>
        <v>0</v>
      </c>
      <c r="CC82" s="483">
        <f t="shared" si="682"/>
        <v>0</v>
      </c>
      <c r="CD82" s="483">
        <f t="shared" si="682"/>
        <v>0</v>
      </c>
      <c r="CE82" s="483">
        <f t="shared" si="682"/>
        <v>0</v>
      </c>
      <c r="CF82" s="483">
        <f>SUM(BT82:CE82)</f>
        <v>0</v>
      </c>
      <c r="CG82" s="483">
        <f t="shared" ref="CG82:CR82" si="683">SUM(CG80:CG81)*CG68</f>
        <v>0</v>
      </c>
      <c r="CH82" s="483">
        <f t="shared" si="683"/>
        <v>0</v>
      </c>
      <c r="CI82" s="483">
        <f t="shared" si="683"/>
        <v>0</v>
      </c>
      <c r="CJ82" s="483">
        <f t="shared" si="683"/>
        <v>0</v>
      </c>
      <c r="CK82" s="483">
        <f t="shared" si="683"/>
        <v>0</v>
      </c>
      <c r="CL82" s="483">
        <f t="shared" si="683"/>
        <v>0</v>
      </c>
      <c r="CM82" s="483">
        <f t="shared" si="683"/>
        <v>0</v>
      </c>
      <c r="CN82" s="483">
        <f t="shared" si="683"/>
        <v>0</v>
      </c>
      <c r="CO82" s="483">
        <f t="shared" si="683"/>
        <v>0</v>
      </c>
      <c r="CP82" s="483">
        <f t="shared" si="683"/>
        <v>0</v>
      </c>
      <c r="CQ82" s="483">
        <f t="shared" si="683"/>
        <v>0</v>
      </c>
      <c r="CR82" s="483">
        <f t="shared" si="683"/>
        <v>0</v>
      </c>
      <c r="CS82" s="483">
        <f>SUM(CG82:CR82)</f>
        <v>0</v>
      </c>
      <c r="CT82" s="483">
        <f t="shared" ref="CT82:DE82" si="684">SUM(CT80:CT81)*CT68</f>
        <v>0</v>
      </c>
      <c r="CU82" s="483">
        <f t="shared" si="684"/>
        <v>0</v>
      </c>
      <c r="CV82" s="483">
        <f t="shared" si="684"/>
        <v>0</v>
      </c>
      <c r="CW82" s="483">
        <f t="shared" si="684"/>
        <v>0</v>
      </c>
      <c r="CX82" s="483">
        <f t="shared" si="684"/>
        <v>0</v>
      </c>
      <c r="CY82" s="483">
        <f t="shared" si="684"/>
        <v>0</v>
      </c>
      <c r="CZ82" s="483">
        <f t="shared" si="684"/>
        <v>0</v>
      </c>
      <c r="DA82" s="483">
        <f t="shared" si="684"/>
        <v>0</v>
      </c>
      <c r="DB82" s="483">
        <f t="shared" si="684"/>
        <v>0</v>
      </c>
      <c r="DC82" s="483">
        <f t="shared" si="684"/>
        <v>0</v>
      </c>
      <c r="DD82" s="483">
        <f t="shared" si="684"/>
        <v>0</v>
      </c>
      <c r="DE82" s="483">
        <f t="shared" si="684"/>
        <v>0</v>
      </c>
      <c r="DF82" s="483">
        <f>SUM(CT82:DE82)</f>
        <v>0</v>
      </c>
      <c r="DG82" s="483">
        <f t="shared" ref="DG82:DR82" si="685">SUM(DG80:DG81)*DG68</f>
        <v>0</v>
      </c>
      <c r="DH82" s="483">
        <f t="shared" si="685"/>
        <v>0</v>
      </c>
      <c r="DI82" s="483">
        <f t="shared" si="685"/>
        <v>0</v>
      </c>
      <c r="DJ82" s="483">
        <f t="shared" si="685"/>
        <v>0</v>
      </c>
      <c r="DK82" s="483">
        <f t="shared" si="685"/>
        <v>0</v>
      </c>
      <c r="DL82" s="483">
        <f t="shared" si="685"/>
        <v>0</v>
      </c>
      <c r="DM82" s="483">
        <f t="shared" si="685"/>
        <v>0</v>
      </c>
      <c r="DN82" s="483">
        <f t="shared" si="685"/>
        <v>0</v>
      </c>
      <c r="DO82" s="483">
        <f t="shared" si="685"/>
        <v>0</v>
      </c>
      <c r="DP82" s="483">
        <f t="shared" si="685"/>
        <v>0</v>
      </c>
      <c r="DQ82" s="483">
        <f t="shared" si="685"/>
        <v>0</v>
      </c>
      <c r="DR82" s="483">
        <f t="shared" si="685"/>
        <v>0</v>
      </c>
      <c r="DS82" s="483">
        <f>SUM(DG82:DR82)</f>
        <v>0</v>
      </c>
      <c r="DT82" s="483">
        <f t="shared" ref="DT82:EE82" si="686">SUM(DT80:DT81)*DT68</f>
        <v>0</v>
      </c>
      <c r="DU82" s="483">
        <f t="shared" si="686"/>
        <v>0</v>
      </c>
      <c r="DV82" s="483">
        <f t="shared" si="686"/>
        <v>0</v>
      </c>
      <c r="DW82" s="483">
        <f t="shared" si="686"/>
        <v>0</v>
      </c>
      <c r="DX82" s="483">
        <f t="shared" si="686"/>
        <v>0</v>
      </c>
      <c r="DY82" s="483">
        <f t="shared" si="686"/>
        <v>0</v>
      </c>
      <c r="DZ82" s="483">
        <f t="shared" si="686"/>
        <v>0</v>
      </c>
      <c r="EA82" s="483">
        <f t="shared" si="686"/>
        <v>0</v>
      </c>
      <c r="EB82" s="483">
        <f t="shared" si="686"/>
        <v>0</v>
      </c>
      <c r="EC82" s="483">
        <f t="shared" si="686"/>
        <v>0</v>
      </c>
      <c r="ED82" s="483">
        <f t="shared" si="686"/>
        <v>0</v>
      </c>
      <c r="EE82" s="483">
        <f t="shared" si="686"/>
        <v>0</v>
      </c>
      <c r="EF82" s="483">
        <f>SUM(DT82:EE82)</f>
        <v>0</v>
      </c>
      <c r="EG82" s="483">
        <f t="shared" ref="EG82:ER82" si="687">SUM(EG80:EG81)*EG68</f>
        <v>0</v>
      </c>
      <c r="EH82" s="483">
        <f t="shared" si="687"/>
        <v>0</v>
      </c>
      <c r="EI82" s="483">
        <f t="shared" si="687"/>
        <v>0</v>
      </c>
      <c r="EJ82" s="483">
        <f t="shared" si="687"/>
        <v>0</v>
      </c>
      <c r="EK82" s="483">
        <f t="shared" si="687"/>
        <v>0</v>
      </c>
      <c r="EL82" s="483">
        <f t="shared" si="687"/>
        <v>0</v>
      </c>
      <c r="EM82" s="483">
        <f t="shared" si="687"/>
        <v>0</v>
      </c>
      <c r="EN82" s="483">
        <f t="shared" si="687"/>
        <v>0</v>
      </c>
      <c r="EO82" s="483">
        <f t="shared" si="687"/>
        <v>0</v>
      </c>
      <c r="EP82" s="483">
        <f t="shared" si="687"/>
        <v>0</v>
      </c>
      <c r="EQ82" s="483">
        <f t="shared" si="687"/>
        <v>0</v>
      </c>
      <c r="ER82" s="483">
        <f t="shared" si="687"/>
        <v>0</v>
      </c>
      <c r="ES82" s="483">
        <f>SUM(EG82:ER82)</f>
        <v>0</v>
      </c>
      <c r="ET82" s="483">
        <f t="shared" ref="ET82:FE82" si="688">SUM(ET80:ET81)*ET68</f>
        <v>0</v>
      </c>
      <c r="EU82" s="483">
        <f t="shared" si="688"/>
        <v>0</v>
      </c>
      <c r="EV82" s="483">
        <f t="shared" si="688"/>
        <v>0</v>
      </c>
      <c r="EW82" s="483">
        <f t="shared" si="688"/>
        <v>0</v>
      </c>
      <c r="EX82" s="483">
        <f t="shared" si="688"/>
        <v>0</v>
      </c>
      <c r="EY82" s="483">
        <f t="shared" si="688"/>
        <v>0</v>
      </c>
      <c r="EZ82" s="483">
        <f t="shared" si="688"/>
        <v>0</v>
      </c>
      <c r="FA82" s="483">
        <f t="shared" si="688"/>
        <v>0</v>
      </c>
      <c r="FB82" s="483">
        <f t="shared" si="688"/>
        <v>0</v>
      </c>
      <c r="FC82" s="483">
        <f t="shared" si="688"/>
        <v>0</v>
      </c>
      <c r="FD82" s="483">
        <f t="shared" si="688"/>
        <v>0</v>
      </c>
      <c r="FE82" s="483">
        <f t="shared" si="688"/>
        <v>0</v>
      </c>
      <c r="FF82" s="483">
        <f>SUM(ET82:FE82)</f>
        <v>0</v>
      </c>
      <c r="FG82" s="483">
        <f t="shared" ref="FG82:FR82" si="689">SUM(FG80:FG81)*FG68</f>
        <v>0</v>
      </c>
      <c r="FH82" s="483">
        <f t="shared" si="689"/>
        <v>0</v>
      </c>
      <c r="FI82" s="483">
        <f t="shared" si="689"/>
        <v>0</v>
      </c>
      <c r="FJ82" s="483">
        <f t="shared" si="689"/>
        <v>0</v>
      </c>
      <c r="FK82" s="483">
        <f t="shared" si="689"/>
        <v>0</v>
      </c>
      <c r="FL82" s="483">
        <f t="shared" si="689"/>
        <v>0</v>
      </c>
      <c r="FM82" s="483">
        <f t="shared" si="689"/>
        <v>0</v>
      </c>
      <c r="FN82" s="483">
        <f t="shared" si="689"/>
        <v>0</v>
      </c>
      <c r="FO82" s="483">
        <f t="shared" si="689"/>
        <v>0</v>
      </c>
      <c r="FP82" s="483">
        <f t="shared" si="689"/>
        <v>0</v>
      </c>
      <c r="FQ82" s="483">
        <f t="shared" si="689"/>
        <v>0</v>
      </c>
      <c r="FR82" s="483">
        <f t="shared" si="689"/>
        <v>0</v>
      </c>
      <c r="FS82" s="483">
        <f>SUM(FG82:FR82)</f>
        <v>0</v>
      </c>
      <c r="FT82" s="483">
        <f t="shared" ref="FT82:GE82" si="690">SUM(FT80:FT81)*FT68</f>
        <v>0</v>
      </c>
      <c r="FU82" s="483">
        <f t="shared" si="690"/>
        <v>0</v>
      </c>
      <c r="FV82" s="483">
        <f t="shared" si="690"/>
        <v>0</v>
      </c>
      <c r="FW82" s="483">
        <f t="shared" si="690"/>
        <v>0</v>
      </c>
      <c r="FX82" s="483">
        <f t="shared" si="690"/>
        <v>0</v>
      </c>
      <c r="FY82" s="483">
        <f t="shared" si="690"/>
        <v>0</v>
      </c>
      <c r="FZ82" s="483">
        <f t="shared" si="690"/>
        <v>0</v>
      </c>
      <c r="GA82" s="483">
        <f t="shared" si="690"/>
        <v>0</v>
      </c>
      <c r="GB82" s="483">
        <f t="shared" si="690"/>
        <v>0</v>
      </c>
      <c r="GC82" s="483">
        <f t="shared" si="690"/>
        <v>0</v>
      </c>
      <c r="GD82" s="483">
        <f t="shared" si="690"/>
        <v>0</v>
      </c>
      <c r="GE82" s="483">
        <f t="shared" si="690"/>
        <v>0</v>
      </c>
      <c r="GF82" s="483">
        <f>SUM(FT82:GE82)</f>
        <v>0</v>
      </c>
      <c r="GG82" s="483">
        <f t="shared" ref="GG82:GR82" si="691">SUM(GG80:GG81)*GG68</f>
        <v>0</v>
      </c>
      <c r="GH82" s="483">
        <f t="shared" si="691"/>
        <v>0</v>
      </c>
      <c r="GI82" s="483">
        <f t="shared" si="691"/>
        <v>0</v>
      </c>
      <c r="GJ82" s="483">
        <f t="shared" si="691"/>
        <v>0</v>
      </c>
      <c r="GK82" s="483">
        <f t="shared" si="691"/>
        <v>0</v>
      </c>
      <c r="GL82" s="483">
        <f t="shared" si="691"/>
        <v>0</v>
      </c>
      <c r="GM82" s="483">
        <f t="shared" si="691"/>
        <v>0</v>
      </c>
      <c r="GN82" s="483">
        <f t="shared" si="691"/>
        <v>0</v>
      </c>
      <c r="GO82" s="483">
        <f t="shared" si="691"/>
        <v>0</v>
      </c>
      <c r="GP82" s="483">
        <f t="shared" si="691"/>
        <v>0</v>
      </c>
      <c r="GQ82" s="483">
        <f t="shared" si="691"/>
        <v>0</v>
      </c>
      <c r="GR82" s="483">
        <f t="shared" si="691"/>
        <v>0</v>
      </c>
      <c r="GS82" s="483">
        <f>SUM(GG82:GR82)</f>
        <v>0</v>
      </c>
      <c r="GT82" s="483">
        <f t="shared" ref="GT82:HE82" si="692">SUM(GT80:GT81)*GT68</f>
        <v>0</v>
      </c>
      <c r="GU82" s="483">
        <f t="shared" si="692"/>
        <v>0</v>
      </c>
      <c r="GV82" s="483">
        <f t="shared" si="692"/>
        <v>0</v>
      </c>
      <c r="GW82" s="483">
        <f t="shared" si="692"/>
        <v>0</v>
      </c>
      <c r="GX82" s="483">
        <f t="shared" si="692"/>
        <v>0</v>
      </c>
      <c r="GY82" s="483">
        <f t="shared" si="692"/>
        <v>0</v>
      </c>
      <c r="GZ82" s="483">
        <f t="shared" si="692"/>
        <v>0</v>
      </c>
      <c r="HA82" s="483">
        <f t="shared" si="692"/>
        <v>0</v>
      </c>
      <c r="HB82" s="483">
        <f t="shared" si="692"/>
        <v>0</v>
      </c>
      <c r="HC82" s="483">
        <f t="shared" si="692"/>
        <v>0</v>
      </c>
      <c r="HD82" s="483">
        <f t="shared" si="692"/>
        <v>0</v>
      </c>
      <c r="HE82" s="483">
        <f t="shared" si="692"/>
        <v>0</v>
      </c>
      <c r="HF82" s="483">
        <f>SUM(GT82:HE82)</f>
        <v>0</v>
      </c>
      <c r="HG82" s="483">
        <f t="shared" ref="HG82:HR82" si="693">SUM(HG80:HG81)*HG68</f>
        <v>0</v>
      </c>
      <c r="HH82" s="483">
        <f t="shared" si="693"/>
        <v>0</v>
      </c>
      <c r="HI82" s="483">
        <f t="shared" si="693"/>
        <v>0</v>
      </c>
      <c r="HJ82" s="483">
        <f t="shared" si="693"/>
        <v>0</v>
      </c>
      <c r="HK82" s="483">
        <f t="shared" si="693"/>
        <v>0</v>
      </c>
      <c r="HL82" s="483">
        <f t="shared" si="693"/>
        <v>0</v>
      </c>
      <c r="HM82" s="483">
        <f t="shared" si="693"/>
        <v>0</v>
      </c>
      <c r="HN82" s="483">
        <f t="shared" si="693"/>
        <v>0</v>
      </c>
      <c r="HO82" s="483">
        <f t="shared" si="693"/>
        <v>0</v>
      </c>
      <c r="HP82" s="483">
        <f t="shared" si="693"/>
        <v>0</v>
      </c>
      <c r="HQ82" s="483">
        <f t="shared" si="693"/>
        <v>0</v>
      </c>
      <c r="HR82" s="483">
        <f t="shared" si="693"/>
        <v>0</v>
      </c>
      <c r="HS82" s="483">
        <f>SUM(HG82:HR82)</f>
        <v>0</v>
      </c>
      <c r="HT82" s="483">
        <f t="shared" ref="HT82:IE82" si="694">SUM(HT80:HT81)*HT68</f>
        <v>0</v>
      </c>
      <c r="HU82" s="483">
        <f t="shared" si="694"/>
        <v>0</v>
      </c>
      <c r="HV82" s="483">
        <f t="shared" si="694"/>
        <v>0</v>
      </c>
      <c r="HW82" s="483">
        <f t="shared" si="694"/>
        <v>0</v>
      </c>
      <c r="HX82" s="483">
        <f t="shared" si="694"/>
        <v>0</v>
      </c>
      <c r="HY82" s="483">
        <f t="shared" si="694"/>
        <v>0</v>
      </c>
      <c r="HZ82" s="483">
        <f t="shared" si="694"/>
        <v>0</v>
      </c>
      <c r="IA82" s="483">
        <f t="shared" si="694"/>
        <v>0</v>
      </c>
      <c r="IB82" s="483">
        <f t="shared" si="694"/>
        <v>0</v>
      </c>
      <c r="IC82" s="483">
        <f t="shared" si="694"/>
        <v>0</v>
      </c>
      <c r="ID82" s="483">
        <f t="shared" si="694"/>
        <v>0</v>
      </c>
      <c r="IE82" s="483">
        <f t="shared" si="694"/>
        <v>0</v>
      </c>
      <c r="IF82" s="483">
        <f>SUM(HT82:IE82)</f>
        <v>0</v>
      </c>
      <c r="IG82" s="483">
        <f t="shared" ref="IG82:IR82" si="695">SUM(IG80:IG81)*IG68</f>
        <v>0</v>
      </c>
      <c r="IH82" s="483">
        <f t="shared" si="695"/>
        <v>0</v>
      </c>
      <c r="II82" s="483">
        <f t="shared" si="695"/>
        <v>0</v>
      </c>
      <c r="IJ82" s="483">
        <f t="shared" si="695"/>
        <v>0</v>
      </c>
      <c r="IK82" s="483">
        <f t="shared" si="695"/>
        <v>0</v>
      </c>
      <c r="IL82" s="483">
        <f t="shared" si="695"/>
        <v>0</v>
      </c>
      <c r="IM82" s="483">
        <f t="shared" si="695"/>
        <v>0</v>
      </c>
      <c r="IN82" s="483">
        <f t="shared" si="695"/>
        <v>0</v>
      </c>
      <c r="IO82" s="483">
        <f t="shared" si="695"/>
        <v>0</v>
      </c>
      <c r="IP82" s="483">
        <f t="shared" si="695"/>
        <v>0</v>
      </c>
      <c r="IQ82" s="483">
        <f t="shared" si="695"/>
        <v>0</v>
      </c>
      <c r="IR82" s="483">
        <f t="shared" si="695"/>
        <v>0</v>
      </c>
      <c r="IS82" s="483">
        <f>SUM(IG82:IR82)</f>
        <v>0</v>
      </c>
      <c r="IT82" s="483">
        <f t="shared" ref="IT82:JE82" si="696">SUM(IT80:IT81)*IT68</f>
        <v>0</v>
      </c>
      <c r="IU82" s="483">
        <f t="shared" si="696"/>
        <v>0</v>
      </c>
      <c r="IV82" s="483">
        <f t="shared" si="696"/>
        <v>0</v>
      </c>
      <c r="IW82" s="483">
        <f t="shared" si="696"/>
        <v>0</v>
      </c>
      <c r="IX82" s="483">
        <f t="shared" si="696"/>
        <v>0</v>
      </c>
      <c r="IY82" s="483">
        <f t="shared" si="696"/>
        <v>0</v>
      </c>
      <c r="IZ82" s="483">
        <f t="shared" si="696"/>
        <v>0</v>
      </c>
      <c r="JA82" s="483">
        <f t="shared" si="696"/>
        <v>0</v>
      </c>
      <c r="JB82" s="483">
        <f t="shared" si="696"/>
        <v>0</v>
      </c>
      <c r="JC82" s="483">
        <f t="shared" si="696"/>
        <v>0</v>
      </c>
      <c r="JD82" s="483">
        <f t="shared" si="696"/>
        <v>0</v>
      </c>
      <c r="JE82" s="483">
        <f t="shared" si="696"/>
        <v>0</v>
      </c>
      <c r="JF82" s="483">
        <f>SUM(IT82:JE82)</f>
        <v>0</v>
      </c>
      <c r="JG82" s="483">
        <f t="shared" ref="JG82:JR82" si="697">SUM(JG80:JG81)*JG68</f>
        <v>0</v>
      </c>
      <c r="JH82" s="483">
        <f t="shared" si="697"/>
        <v>0</v>
      </c>
      <c r="JI82" s="483">
        <f t="shared" si="697"/>
        <v>0</v>
      </c>
      <c r="JJ82" s="483">
        <f t="shared" si="697"/>
        <v>0</v>
      </c>
      <c r="JK82" s="483">
        <f t="shared" si="697"/>
        <v>0</v>
      </c>
      <c r="JL82" s="483">
        <f t="shared" si="697"/>
        <v>0</v>
      </c>
      <c r="JM82" s="483">
        <f t="shared" si="697"/>
        <v>0</v>
      </c>
      <c r="JN82" s="483">
        <f t="shared" si="697"/>
        <v>0</v>
      </c>
      <c r="JO82" s="483">
        <f t="shared" si="697"/>
        <v>0</v>
      </c>
      <c r="JP82" s="483">
        <f t="shared" si="697"/>
        <v>0</v>
      </c>
      <c r="JQ82" s="483">
        <f t="shared" si="697"/>
        <v>0</v>
      </c>
      <c r="JR82" s="483">
        <f t="shared" si="697"/>
        <v>0</v>
      </c>
      <c r="JS82" s="483">
        <f>SUM(JG82:JR82)</f>
        <v>0</v>
      </c>
      <c r="JT82" s="483">
        <f t="shared" ref="JT82:KE82" si="698">SUM(JT80:JT81)*JT68</f>
        <v>0</v>
      </c>
      <c r="JU82" s="483">
        <f t="shared" si="698"/>
        <v>0</v>
      </c>
      <c r="JV82" s="483">
        <f t="shared" si="698"/>
        <v>0</v>
      </c>
      <c r="JW82" s="483">
        <f t="shared" si="698"/>
        <v>0</v>
      </c>
      <c r="JX82" s="483">
        <f t="shared" si="698"/>
        <v>0</v>
      </c>
      <c r="JY82" s="483">
        <f t="shared" si="698"/>
        <v>0</v>
      </c>
      <c r="JZ82" s="483">
        <f t="shared" si="698"/>
        <v>0</v>
      </c>
      <c r="KA82" s="483">
        <f t="shared" si="698"/>
        <v>0</v>
      </c>
      <c r="KB82" s="483">
        <f t="shared" si="698"/>
        <v>0</v>
      </c>
      <c r="KC82" s="483">
        <f t="shared" si="698"/>
        <v>0</v>
      </c>
      <c r="KD82" s="483">
        <f t="shared" si="698"/>
        <v>0</v>
      </c>
      <c r="KE82" s="483">
        <f t="shared" si="698"/>
        <v>0</v>
      </c>
      <c r="KF82" s="483">
        <f>SUM(JT82:KE82)</f>
        <v>0</v>
      </c>
      <c r="KG82" s="483">
        <f t="shared" ref="KG82:KR82" si="699">SUM(KG80:KG81)*KG68</f>
        <v>0</v>
      </c>
      <c r="KH82" s="483">
        <f t="shared" si="699"/>
        <v>0</v>
      </c>
      <c r="KI82" s="483">
        <f t="shared" si="699"/>
        <v>0</v>
      </c>
      <c r="KJ82" s="483">
        <f t="shared" si="699"/>
        <v>0</v>
      </c>
      <c r="KK82" s="483">
        <f t="shared" si="699"/>
        <v>0</v>
      </c>
      <c r="KL82" s="483">
        <f t="shared" si="699"/>
        <v>0</v>
      </c>
      <c r="KM82" s="483">
        <f t="shared" si="699"/>
        <v>0</v>
      </c>
      <c r="KN82" s="483">
        <f t="shared" si="699"/>
        <v>0</v>
      </c>
      <c r="KO82" s="483">
        <f t="shared" si="699"/>
        <v>0</v>
      </c>
      <c r="KP82" s="483">
        <f t="shared" si="699"/>
        <v>0</v>
      </c>
      <c r="KQ82" s="483">
        <f t="shared" si="699"/>
        <v>0</v>
      </c>
      <c r="KR82" s="483">
        <f t="shared" si="699"/>
        <v>0</v>
      </c>
      <c r="KS82" s="483">
        <f>SUM(KG82:KR82)</f>
        <v>0</v>
      </c>
      <c r="KT82" s="483">
        <f t="shared" ref="KT82:LE82" si="700">SUM(KT80:KT81)*KT68</f>
        <v>0</v>
      </c>
      <c r="KU82" s="483">
        <f t="shared" si="700"/>
        <v>0</v>
      </c>
      <c r="KV82" s="483">
        <f t="shared" si="700"/>
        <v>0</v>
      </c>
      <c r="KW82" s="483">
        <f t="shared" si="700"/>
        <v>0</v>
      </c>
      <c r="KX82" s="483">
        <f t="shared" si="700"/>
        <v>0</v>
      </c>
      <c r="KY82" s="483">
        <f t="shared" si="700"/>
        <v>0</v>
      </c>
      <c r="KZ82" s="483">
        <f t="shared" si="700"/>
        <v>0</v>
      </c>
      <c r="LA82" s="483">
        <f t="shared" si="700"/>
        <v>0</v>
      </c>
      <c r="LB82" s="483">
        <f t="shared" si="700"/>
        <v>0</v>
      </c>
      <c r="LC82" s="483">
        <f t="shared" si="700"/>
        <v>0</v>
      </c>
      <c r="LD82" s="483">
        <f t="shared" si="700"/>
        <v>0</v>
      </c>
      <c r="LE82" s="483">
        <f t="shared" si="700"/>
        <v>0</v>
      </c>
      <c r="LF82" s="483">
        <f>SUM(KT82:LE82)</f>
        <v>0</v>
      </c>
      <c r="LG82" s="483">
        <f t="shared" ref="LG82:LR82" si="701">SUM(LG80:LG81)*LG68</f>
        <v>0</v>
      </c>
      <c r="LH82" s="483">
        <f t="shared" si="701"/>
        <v>0</v>
      </c>
      <c r="LI82" s="483">
        <f t="shared" si="701"/>
        <v>0</v>
      </c>
      <c r="LJ82" s="483">
        <f t="shared" si="701"/>
        <v>0</v>
      </c>
      <c r="LK82" s="483">
        <f t="shared" si="701"/>
        <v>0</v>
      </c>
      <c r="LL82" s="483">
        <f t="shared" si="701"/>
        <v>0</v>
      </c>
      <c r="LM82" s="483">
        <f t="shared" si="701"/>
        <v>0</v>
      </c>
      <c r="LN82" s="483">
        <f t="shared" si="701"/>
        <v>0</v>
      </c>
      <c r="LO82" s="483">
        <f t="shared" si="701"/>
        <v>0</v>
      </c>
      <c r="LP82" s="483">
        <f t="shared" si="701"/>
        <v>0</v>
      </c>
      <c r="LQ82" s="483">
        <f t="shared" si="701"/>
        <v>0</v>
      </c>
      <c r="LR82" s="483">
        <f t="shared" si="701"/>
        <v>0</v>
      </c>
      <c r="LS82" s="483">
        <f>SUM(LG82:LR82)</f>
        <v>0</v>
      </c>
      <c r="LT82" s="483">
        <f t="shared" ref="LT82:ME82" si="702">SUM(LT80:LT81)*LT68</f>
        <v>0</v>
      </c>
      <c r="LU82" s="483">
        <f t="shared" si="702"/>
        <v>0</v>
      </c>
      <c r="LV82" s="483">
        <f t="shared" si="702"/>
        <v>0</v>
      </c>
      <c r="LW82" s="483">
        <f t="shared" si="702"/>
        <v>0</v>
      </c>
      <c r="LX82" s="483">
        <f t="shared" si="702"/>
        <v>0</v>
      </c>
      <c r="LY82" s="483">
        <f t="shared" si="702"/>
        <v>0</v>
      </c>
      <c r="LZ82" s="483">
        <f t="shared" si="702"/>
        <v>0</v>
      </c>
      <c r="MA82" s="483">
        <f t="shared" si="702"/>
        <v>0</v>
      </c>
      <c r="MB82" s="483">
        <f t="shared" si="702"/>
        <v>0</v>
      </c>
      <c r="MC82" s="483">
        <f t="shared" si="702"/>
        <v>0</v>
      </c>
      <c r="MD82" s="483">
        <f t="shared" si="702"/>
        <v>0</v>
      </c>
      <c r="ME82" s="483">
        <f t="shared" si="702"/>
        <v>0</v>
      </c>
      <c r="MF82" s="483">
        <f>SUM(LT82:ME82)</f>
        <v>0</v>
      </c>
      <c r="MG82" s="483">
        <f t="shared" ref="MG82:MR82" si="703">SUM(MG80:MG81)*MG68</f>
        <v>0</v>
      </c>
      <c r="MH82" s="483">
        <f t="shared" si="703"/>
        <v>0</v>
      </c>
      <c r="MI82" s="483">
        <f t="shared" si="703"/>
        <v>0</v>
      </c>
      <c r="MJ82" s="483">
        <f t="shared" si="703"/>
        <v>0</v>
      </c>
      <c r="MK82" s="483">
        <f t="shared" si="703"/>
        <v>0</v>
      </c>
      <c r="ML82" s="483">
        <f t="shared" si="703"/>
        <v>0</v>
      </c>
      <c r="MM82" s="483">
        <f t="shared" si="703"/>
        <v>0</v>
      </c>
      <c r="MN82" s="483">
        <f t="shared" si="703"/>
        <v>0</v>
      </c>
      <c r="MO82" s="483">
        <f t="shared" si="703"/>
        <v>0</v>
      </c>
      <c r="MP82" s="483">
        <f t="shared" si="703"/>
        <v>0</v>
      </c>
      <c r="MQ82" s="483">
        <f t="shared" si="703"/>
        <v>0</v>
      </c>
      <c r="MR82" s="483">
        <f t="shared" si="703"/>
        <v>0</v>
      </c>
      <c r="MS82" s="483">
        <f>SUM(MG82:MR82)</f>
        <v>0</v>
      </c>
      <c r="MT82" s="483">
        <f t="shared" ref="MT82:NE82" si="704">SUM(MT80:MT81)*MT68</f>
        <v>0</v>
      </c>
      <c r="MU82" s="483">
        <f t="shared" si="704"/>
        <v>0</v>
      </c>
      <c r="MV82" s="483">
        <f t="shared" si="704"/>
        <v>0</v>
      </c>
      <c r="MW82" s="483">
        <f t="shared" si="704"/>
        <v>0</v>
      </c>
      <c r="MX82" s="483">
        <f t="shared" si="704"/>
        <v>0</v>
      </c>
      <c r="MY82" s="483">
        <f t="shared" si="704"/>
        <v>0</v>
      </c>
      <c r="MZ82" s="483">
        <f t="shared" si="704"/>
        <v>0</v>
      </c>
      <c r="NA82" s="483">
        <f t="shared" si="704"/>
        <v>0</v>
      </c>
      <c r="NB82" s="483">
        <f t="shared" si="704"/>
        <v>0</v>
      </c>
      <c r="NC82" s="483">
        <f t="shared" si="704"/>
        <v>0</v>
      </c>
      <c r="ND82" s="483">
        <f t="shared" si="704"/>
        <v>0</v>
      </c>
      <c r="NE82" s="483">
        <f t="shared" si="704"/>
        <v>0</v>
      </c>
      <c r="NF82" s="483">
        <f>SUM(MT82:NE82)</f>
        <v>0</v>
      </c>
      <c r="NG82" s="483">
        <f t="shared" ref="NG82:NR82" si="705">SUM(NG80:NG81)*NG68</f>
        <v>0</v>
      </c>
      <c r="NH82" s="483">
        <f t="shared" si="705"/>
        <v>0</v>
      </c>
      <c r="NI82" s="483">
        <f t="shared" si="705"/>
        <v>0</v>
      </c>
      <c r="NJ82" s="483">
        <f t="shared" si="705"/>
        <v>0</v>
      </c>
      <c r="NK82" s="483">
        <f t="shared" si="705"/>
        <v>0</v>
      </c>
      <c r="NL82" s="483">
        <f t="shared" si="705"/>
        <v>0</v>
      </c>
      <c r="NM82" s="483">
        <f t="shared" si="705"/>
        <v>0</v>
      </c>
      <c r="NN82" s="483">
        <f t="shared" si="705"/>
        <v>0</v>
      </c>
      <c r="NO82" s="483">
        <f t="shared" si="705"/>
        <v>0</v>
      </c>
      <c r="NP82" s="483">
        <f t="shared" si="705"/>
        <v>0</v>
      </c>
      <c r="NQ82" s="483">
        <f t="shared" si="705"/>
        <v>0</v>
      </c>
      <c r="NR82" s="483">
        <f t="shared" si="705"/>
        <v>0</v>
      </c>
      <c r="NS82" s="483">
        <f>SUM(NG82:NR82)</f>
        <v>0</v>
      </c>
      <c r="NT82" s="483">
        <f t="shared" ref="NT82:OE82" si="706">SUM(NT80:NT81)*NT68</f>
        <v>0</v>
      </c>
      <c r="NU82" s="483">
        <f t="shared" si="706"/>
        <v>0</v>
      </c>
      <c r="NV82" s="483">
        <f t="shared" si="706"/>
        <v>0</v>
      </c>
      <c r="NW82" s="483">
        <f t="shared" si="706"/>
        <v>0</v>
      </c>
      <c r="NX82" s="483">
        <f t="shared" si="706"/>
        <v>0</v>
      </c>
      <c r="NY82" s="483">
        <f t="shared" si="706"/>
        <v>0</v>
      </c>
      <c r="NZ82" s="483">
        <f t="shared" si="706"/>
        <v>0</v>
      </c>
      <c r="OA82" s="483">
        <f t="shared" si="706"/>
        <v>0</v>
      </c>
      <c r="OB82" s="483">
        <f t="shared" si="706"/>
        <v>0</v>
      </c>
      <c r="OC82" s="483">
        <f t="shared" si="706"/>
        <v>0</v>
      </c>
      <c r="OD82" s="483">
        <f t="shared" si="706"/>
        <v>0</v>
      </c>
      <c r="OE82" s="483">
        <f t="shared" si="706"/>
        <v>0</v>
      </c>
      <c r="OF82" s="483">
        <f>SUM(NT82:OE82)</f>
        <v>0</v>
      </c>
      <c r="OG82" s="483">
        <f t="shared" ref="OG82:OR82" si="707">SUM(OG80:OG81)*OG68</f>
        <v>0</v>
      </c>
      <c r="OH82" s="483">
        <f t="shared" si="707"/>
        <v>0</v>
      </c>
      <c r="OI82" s="483">
        <f t="shared" si="707"/>
        <v>0</v>
      </c>
      <c r="OJ82" s="483">
        <f t="shared" si="707"/>
        <v>0</v>
      </c>
      <c r="OK82" s="483">
        <f t="shared" si="707"/>
        <v>0</v>
      </c>
      <c r="OL82" s="483">
        <f t="shared" si="707"/>
        <v>0</v>
      </c>
      <c r="OM82" s="483">
        <f t="shared" si="707"/>
        <v>0</v>
      </c>
      <c r="ON82" s="483">
        <f t="shared" si="707"/>
        <v>0</v>
      </c>
      <c r="OO82" s="483">
        <f t="shared" si="707"/>
        <v>0</v>
      </c>
      <c r="OP82" s="483">
        <f t="shared" si="707"/>
        <v>0</v>
      </c>
      <c r="OQ82" s="483">
        <f t="shared" si="707"/>
        <v>0</v>
      </c>
      <c r="OR82" s="483">
        <f t="shared" si="707"/>
        <v>0</v>
      </c>
      <c r="OS82" s="483">
        <f>SUM(OG82:OR82)</f>
        <v>0</v>
      </c>
      <c r="OT82" s="483"/>
      <c r="OU82" s="483"/>
      <c r="OV82" s="483"/>
      <c r="OW82" s="483"/>
      <c r="OX82" s="483"/>
      <c r="OY82" s="483"/>
      <c r="OZ82" s="483"/>
      <c r="PA82" s="483"/>
      <c r="PB82" s="483"/>
      <c r="PC82" s="483"/>
      <c r="PD82" s="483"/>
      <c r="PE82" s="483"/>
      <c r="PF82" s="483"/>
      <c r="PG82" s="483"/>
      <c r="PH82" s="483"/>
      <c r="PI82" s="483"/>
      <c r="PJ82" s="483"/>
      <c r="PK82" s="483"/>
      <c r="PL82" s="483"/>
      <c r="PM82" s="483"/>
      <c r="PN82" s="483"/>
      <c r="PO82" s="483"/>
      <c r="PP82" s="483"/>
      <c r="PQ82" s="483"/>
      <c r="PR82" s="483"/>
      <c r="PS82" s="483"/>
      <c r="PT82" s="483"/>
      <c r="PU82" s="483"/>
      <c r="PV82" s="483"/>
      <c r="PW82" s="483"/>
      <c r="PX82" s="483"/>
      <c r="PY82" s="483"/>
      <c r="PZ82" s="483"/>
      <c r="QA82" s="483"/>
      <c r="QB82" s="483"/>
      <c r="QC82" s="483"/>
      <c r="QD82" s="483"/>
      <c r="QE82" s="483"/>
      <c r="QF82" s="483"/>
      <c r="QG82" s="483"/>
      <c r="QH82" s="483"/>
      <c r="QI82" s="483"/>
      <c r="QJ82" s="483"/>
      <c r="QK82" s="483"/>
      <c r="QL82" s="483"/>
      <c r="QM82" s="483"/>
      <c r="QN82" s="483"/>
      <c r="QO82" s="483"/>
      <c r="QP82" s="483"/>
      <c r="QQ82" s="483"/>
      <c r="QR82" s="483"/>
      <c r="QS82" s="483"/>
      <c r="QT82" s="483"/>
      <c r="QU82" s="483"/>
      <c r="QV82" s="483"/>
      <c r="QW82" s="483"/>
      <c r="QX82" s="483"/>
      <c r="QY82" s="483"/>
      <c r="QZ82" s="483"/>
      <c r="RA82" s="483"/>
      <c r="RB82" s="483"/>
      <c r="RC82" s="483"/>
      <c r="RD82" s="483"/>
      <c r="RE82" s="483"/>
      <c r="RF82" s="483"/>
    </row>
    <row r="83" spans="1:474" ht="12.75" customHeight="1">
      <c r="A83" s="483"/>
      <c r="B83" s="484" t="s">
        <v>501</v>
      </c>
      <c r="C83" s="483"/>
      <c r="D83" s="483"/>
      <c r="E83" s="483">
        <f>SUM(S83,AF83,AS83,BF83,BS83,CF83,CS83,DF83,DS83,EF83,ES83,FF83,FS83,GF83,GS83,HF83,HS83,IF83,IS83,JF83,JS83,KF83,KS83,LF83,LS83,MF83,MS83,NF83,NS83,OF83,OS83)</f>
        <v>0</v>
      </c>
      <c r="F83" s="483"/>
      <c r="G83" s="483">
        <f t="shared" ref="G83:R83" si="708">IF(G71=1,-G82,0)</f>
        <v>0</v>
      </c>
      <c r="H83" s="483">
        <f t="shared" si="708"/>
        <v>0</v>
      </c>
      <c r="I83" s="483">
        <f t="shared" si="708"/>
        <v>0</v>
      </c>
      <c r="J83" s="483">
        <f t="shared" si="708"/>
        <v>0</v>
      </c>
      <c r="K83" s="483">
        <f t="shared" si="708"/>
        <v>0</v>
      </c>
      <c r="L83" s="483">
        <f t="shared" si="708"/>
        <v>0</v>
      </c>
      <c r="M83" s="483">
        <f t="shared" si="708"/>
        <v>0</v>
      </c>
      <c r="N83" s="483">
        <f t="shared" si="708"/>
        <v>0</v>
      </c>
      <c r="O83" s="483">
        <f t="shared" si="708"/>
        <v>0</v>
      </c>
      <c r="P83" s="483">
        <f t="shared" si="708"/>
        <v>0</v>
      </c>
      <c r="Q83" s="483">
        <f t="shared" si="708"/>
        <v>0</v>
      </c>
      <c r="R83" s="483">
        <f t="shared" si="708"/>
        <v>0</v>
      </c>
      <c r="S83" s="483">
        <f>SUM(G83:R83)</f>
        <v>0</v>
      </c>
      <c r="T83" s="483">
        <f t="shared" ref="T83:AE83" si="709">IF(T71=1,-T82,0)</f>
        <v>0</v>
      </c>
      <c r="U83" s="483">
        <f t="shared" si="709"/>
        <v>0</v>
      </c>
      <c r="V83" s="483">
        <f t="shared" si="709"/>
        <v>0</v>
      </c>
      <c r="W83" s="483">
        <f t="shared" si="709"/>
        <v>0</v>
      </c>
      <c r="X83" s="483">
        <f t="shared" si="709"/>
        <v>0</v>
      </c>
      <c r="Y83" s="483">
        <f t="shared" si="709"/>
        <v>0</v>
      </c>
      <c r="Z83" s="483">
        <f t="shared" si="709"/>
        <v>0</v>
      </c>
      <c r="AA83" s="483">
        <f t="shared" si="709"/>
        <v>0</v>
      </c>
      <c r="AB83" s="483">
        <f t="shared" si="709"/>
        <v>0</v>
      </c>
      <c r="AC83" s="483">
        <f t="shared" si="709"/>
        <v>0</v>
      </c>
      <c r="AD83" s="483">
        <f t="shared" si="709"/>
        <v>0</v>
      </c>
      <c r="AE83" s="483">
        <f t="shared" si="709"/>
        <v>0</v>
      </c>
      <c r="AF83" s="483">
        <f>SUM(T83:AE83)</f>
        <v>0</v>
      </c>
      <c r="AG83" s="483">
        <f t="shared" ref="AG83:AR83" si="710">IF(AG71=1,-AG82,0)</f>
        <v>0</v>
      </c>
      <c r="AH83" s="483">
        <f t="shared" si="710"/>
        <v>0</v>
      </c>
      <c r="AI83" s="483">
        <f t="shared" si="710"/>
        <v>0</v>
      </c>
      <c r="AJ83" s="483">
        <f t="shared" si="710"/>
        <v>0</v>
      </c>
      <c r="AK83" s="483">
        <f t="shared" si="710"/>
        <v>0</v>
      </c>
      <c r="AL83" s="483">
        <f t="shared" si="710"/>
        <v>0</v>
      </c>
      <c r="AM83" s="483">
        <f t="shared" si="710"/>
        <v>0</v>
      </c>
      <c r="AN83" s="483">
        <f t="shared" si="710"/>
        <v>0</v>
      </c>
      <c r="AO83" s="483">
        <f t="shared" si="710"/>
        <v>0</v>
      </c>
      <c r="AP83" s="483">
        <f t="shared" si="710"/>
        <v>0</v>
      </c>
      <c r="AQ83" s="483">
        <f t="shared" si="710"/>
        <v>0</v>
      </c>
      <c r="AR83" s="483">
        <f t="shared" si="710"/>
        <v>0</v>
      </c>
      <c r="AS83" s="483">
        <f>SUM(AG83:AR83)</f>
        <v>0</v>
      </c>
      <c r="AT83" s="483">
        <f t="shared" ref="AT83:BE83" si="711">IF(AT71=1,-AT82,0)</f>
        <v>0</v>
      </c>
      <c r="AU83" s="483">
        <f t="shared" si="711"/>
        <v>0</v>
      </c>
      <c r="AV83" s="483">
        <f t="shared" si="711"/>
        <v>0</v>
      </c>
      <c r="AW83" s="483">
        <f t="shared" si="711"/>
        <v>0</v>
      </c>
      <c r="AX83" s="483">
        <f t="shared" si="711"/>
        <v>0</v>
      </c>
      <c r="AY83" s="483">
        <f t="shared" si="711"/>
        <v>0</v>
      </c>
      <c r="AZ83" s="483">
        <f t="shared" si="711"/>
        <v>0</v>
      </c>
      <c r="BA83" s="483">
        <f t="shared" si="711"/>
        <v>0</v>
      </c>
      <c r="BB83" s="483">
        <f t="shared" si="711"/>
        <v>0</v>
      </c>
      <c r="BC83" s="483">
        <f t="shared" si="711"/>
        <v>0</v>
      </c>
      <c r="BD83" s="483">
        <f t="shared" si="711"/>
        <v>0</v>
      </c>
      <c r="BE83" s="483">
        <f t="shared" si="711"/>
        <v>0</v>
      </c>
      <c r="BF83" s="483">
        <f>SUM(AT83:BE83)</f>
        <v>0</v>
      </c>
      <c r="BG83" s="483">
        <f t="shared" ref="BG83:BR83" si="712">IF(BG71=1,-BG82,0)</f>
        <v>0</v>
      </c>
      <c r="BH83" s="483">
        <f t="shared" si="712"/>
        <v>0</v>
      </c>
      <c r="BI83" s="483">
        <f t="shared" si="712"/>
        <v>0</v>
      </c>
      <c r="BJ83" s="483">
        <f t="shared" si="712"/>
        <v>0</v>
      </c>
      <c r="BK83" s="483">
        <f t="shared" si="712"/>
        <v>0</v>
      </c>
      <c r="BL83" s="483">
        <f t="shared" si="712"/>
        <v>0</v>
      </c>
      <c r="BM83" s="483">
        <f t="shared" si="712"/>
        <v>0</v>
      </c>
      <c r="BN83" s="483">
        <f t="shared" si="712"/>
        <v>0</v>
      </c>
      <c r="BO83" s="483">
        <f t="shared" si="712"/>
        <v>0</v>
      </c>
      <c r="BP83" s="483">
        <f t="shared" si="712"/>
        <v>0</v>
      </c>
      <c r="BQ83" s="483">
        <f t="shared" si="712"/>
        <v>0</v>
      </c>
      <c r="BR83" s="483">
        <f t="shared" si="712"/>
        <v>0</v>
      </c>
      <c r="BS83" s="483">
        <f>SUM(BG83:BR83)</f>
        <v>0</v>
      </c>
      <c r="BT83" s="483">
        <f t="shared" ref="BT83:CE83" si="713">IF(BT71=1,-BT82,0)</f>
        <v>0</v>
      </c>
      <c r="BU83" s="483">
        <f t="shared" si="713"/>
        <v>0</v>
      </c>
      <c r="BV83" s="483">
        <f t="shared" si="713"/>
        <v>0</v>
      </c>
      <c r="BW83" s="483">
        <f t="shared" si="713"/>
        <v>0</v>
      </c>
      <c r="BX83" s="483">
        <f t="shared" si="713"/>
        <v>0</v>
      </c>
      <c r="BY83" s="483">
        <f t="shared" si="713"/>
        <v>0</v>
      </c>
      <c r="BZ83" s="483">
        <f t="shared" si="713"/>
        <v>0</v>
      </c>
      <c r="CA83" s="483">
        <f t="shared" si="713"/>
        <v>0</v>
      </c>
      <c r="CB83" s="483">
        <f t="shared" si="713"/>
        <v>0</v>
      </c>
      <c r="CC83" s="483">
        <f t="shared" si="713"/>
        <v>0</v>
      </c>
      <c r="CD83" s="483">
        <f t="shared" si="713"/>
        <v>0</v>
      </c>
      <c r="CE83" s="483">
        <f t="shared" si="713"/>
        <v>0</v>
      </c>
      <c r="CF83" s="483">
        <f>SUM(BT83:CE83)</f>
        <v>0</v>
      </c>
      <c r="CG83" s="483">
        <f t="shared" ref="CG83:CR83" si="714">IF(CG71=1,-CG82,0)</f>
        <v>0</v>
      </c>
      <c r="CH83" s="483">
        <f t="shared" si="714"/>
        <v>0</v>
      </c>
      <c r="CI83" s="483">
        <f t="shared" si="714"/>
        <v>0</v>
      </c>
      <c r="CJ83" s="483">
        <f t="shared" si="714"/>
        <v>0</v>
      </c>
      <c r="CK83" s="483">
        <f t="shared" si="714"/>
        <v>0</v>
      </c>
      <c r="CL83" s="483">
        <f t="shared" si="714"/>
        <v>0</v>
      </c>
      <c r="CM83" s="483">
        <f t="shared" si="714"/>
        <v>0</v>
      </c>
      <c r="CN83" s="483">
        <f t="shared" si="714"/>
        <v>0</v>
      </c>
      <c r="CO83" s="483">
        <f t="shared" si="714"/>
        <v>0</v>
      </c>
      <c r="CP83" s="483">
        <f t="shared" si="714"/>
        <v>0</v>
      </c>
      <c r="CQ83" s="483">
        <f t="shared" si="714"/>
        <v>0</v>
      </c>
      <c r="CR83" s="483">
        <f t="shared" si="714"/>
        <v>0</v>
      </c>
      <c r="CS83" s="483">
        <f>SUM(CG83:CR83)</f>
        <v>0</v>
      </c>
      <c r="CT83" s="483">
        <f t="shared" ref="CT83:DE83" si="715">IF(CT71=1,-CT82,0)</f>
        <v>0</v>
      </c>
      <c r="CU83" s="483">
        <f t="shared" si="715"/>
        <v>0</v>
      </c>
      <c r="CV83" s="483">
        <f t="shared" si="715"/>
        <v>0</v>
      </c>
      <c r="CW83" s="483">
        <f t="shared" si="715"/>
        <v>0</v>
      </c>
      <c r="CX83" s="483">
        <f t="shared" si="715"/>
        <v>0</v>
      </c>
      <c r="CY83" s="483">
        <f t="shared" si="715"/>
        <v>0</v>
      </c>
      <c r="CZ83" s="483">
        <f t="shared" si="715"/>
        <v>0</v>
      </c>
      <c r="DA83" s="483">
        <f t="shared" si="715"/>
        <v>0</v>
      </c>
      <c r="DB83" s="483">
        <f t="shared" si="715"/>
        <v>0</v>
      </c>
      <c r="DC83" s="483">
        <f t="shared" si="715"/>
        <v>0</v>
      </c>
      <c r="DD83" s="483">
        <f t="shared" si="715"/>
        <v>0</v>
      </c>
      <c r="DE83" s="483">
        <f t="shared" si="715"/>
        <v>0</v>
      </c>
      <c r="DF83" s="483">
        <f>SUM(CT83:DE83)</f>
        <v>0</v>
      </c>
      <c r="DG83" s="483">
        <f t="shared" ref="DG83:DR83" si="716">IF(DG71=1,-DG82,0)</f>
        <v>0</v>
      </c>
      <c r="DH83" s="483">
        <f t="shared" si="716"/>
        <v>0</v>
      </c>
      <c r="DI83" s="483">
        <f t="shared" si="716"/>
        <v>0</v>
      </c>
      <c r="DJ83" s="483">
        <f t="shared" si="716"/>
        <v>0</v>
      </c>
      <c r="DK83" s="483">
        <f t="shared" si="716"/>
        <v>0</v>
      </c>
      <c r="DL83" s="483">
        <f t="shared" si="716"/>
        <v>0</v>
      </c>
      <c r="DM83" s="483">
        <f t="shared" si="716"/>
        <v>0</v>
      </c>
      <c r="DN83" s="483">
        <f t="shared" si="716"/>
        <v>0</v>
      </c>
      <c r="DO83" s="483">
        <f t="shared" si="716"/>
        <v>0</v>
      </c>
      <c r="DP83" s="483">
        <f t="shared" si="716"/>
        <v>0</v>
      </c>
      <c r="DQ83" s="483">
        <f t="shared" si="716"/>
        <v>0</v>
      </c>
      <c r="DR83" s="483">
        <f t="shared" si="716"/>
        <v>0</v>
      </c>
      <c r="DS83" s="483">
        <f>SUM(DG83:DR83)</f>
        <v>0</v>
      </c>
      <c r="DT83" s="483">
        <f t="shared" ref="DT83:EE83" si="717">IF(DT71=1,-DT82,0)</f>
        <v>0</v>
      </c>
      <c r="DU83" s="483">
        <f t="shared" si="717"/>
        <v>0</v>
      </c>
      <c r="DV83" s="483">
        <f t="shared" si="717"/>
        <v>0</v>
      </c>
      <c r="DW83" s="483">
        <f t="shared" si="717"/>
        <v>0</v>
      </c>
      <c r="DX83" s="483">
        <f t="shared" si="717"/>
        <v>0</v>
      </c>
      <c r="DY83" s="483">
        <f t="shared" si="717"/>
        <v>0</v>
      </c>
      <c r="DZ83" s="483">
        <f t="shared" si="717"/>
        <v>0</v>
      </c>
      <c r="EA83" s="483">
        <f t="shared" si="717"/>
        <v>0</v>
      </c>
      <c r="EB83" s="483">
        <f t="shared" si="717"/>
        <v>0</v>
      </c>
      <c r="EC83" s="483">
        <f t="shared" si="717"/>
        <v>0</v>
      </c>
      <c r="ED83" s="483">
        <f t="shared" si="717"/>
        <v>0</v>
      </c>
      <c r="EE83" s="483">
        <f t="shared" si="717"/>
        <v>0</v>
      </c>
      <c r="EF83" s="483">
        <f>SUM(DT83:EE83)</f>
        <v>0</v>
      </c>
      <c r="EG83" s="483">
        <f t="shared" ref="EG83:ER83" si="718">IF(EG71=1,-EG82,0)</f>
        <v>0</v>
      </c>
      <c r="EH83" s="483">
        <f t="shared" si="718"/>
        <v>0</v>
      </c>
      <c r="EI83" s="483">
        <f t="shared" si="718"/>
        <v>0</v>
      </c>
      <c r="EJ83" s="483">
        <f t="shared" si="718"/>
        <v>0</v>
      </c>
      <c r="EK83" s="483">
        <f t="shared" si="718"/>
        <v>0</v>
      </c>
      <c r="EL83" s="483">
        <f t="shared" si="718"/>
        <v>0</v>
      </c>
      <c r="EM83" s="483">
        <f t="shared" si="718"/>
        <v>0</v>
      </c>
      <c r="EN83" s="483">
        <f t="shared" si="718"/>
        <v>0</v>
      </c>
      <c r="EO83" s="483">
        <f t="shared" si="718"/>
        <v>0</v>
      </c>
      <c r="EP83" s="483">
        <f t="shared" si="718"/>
        <v>0</v>
      </c>
      <c r="EQ83" s="483">
        <f t="shared" si="718"/>
        <v>0</v>
      </c>
      <c r="ER83" s="483">
        <f t="shared" si="718"/>
        <v>0</v>
      </c>
      <c r="ES83" s="483">
        <f>SUM(EG83:ER83)</f>
        <v>0</v>
      </c>
      <c r="ET83" s="483">
        <f t="shared" ref="ET83:FE83" si="719">IF(ET71=1,-ET82,0)</f>
        <v>0</v>
      </c>
      <c r="EU83" s="483">
        <f t="shared" si="719"/>
        <v>0</v>
      </c>
      <c r="EV83" s="483">
        <f t="shared" si="719"/>
        <v>0</v>
      </c>
      <c r="EW83" s="483">
        <f t="shared" si="719"/>
        <v>0</v>
      </c>
      <c r="EX83" s="483">
        <f t="shared" si="719"/>
        <v>0</v>
      </c>
      <c r="EY83" s="483">
        <f t="shared" si="719"/>
        <v>0</v>
      </c>
      <c r="EZ83" s="483">
        <f t="shared" si="719"/>
        <v>0</v>
      </c>
      <c r="FA83" s="483">
        <f t="shared" si="719"/>
        <v>0</v>
      </c>
      <c r="FB83" s="483">
        <f t="shared" si="719"/>
        <v>0</v>
      </c>
      <c r="FC83" s="483">
        <f t="shared" si="719"/>
        <v>0</v>
      </c>
      <c r="FD83" s="483">
        <f t="shared" si="719"/>
        <v>0</v>
      </c>
      <c r="FE83" s="483">
        <f t="shared" si="719"/>
        <v>0</v>
      </c>
      <c r="FF83" s="483">
        <f>SUM(ET83:FE83)</f>
        <v>0</v>
      </c>
      <c r="FG83" s="483">
        <f t="shared" ref="FG83:FR83" si="720">IF(FG71=1,-FG82,0)</f>
        <v>0</v>
      </c>
      <c r="FH83" s="483">
        <f t="shared" si="720"/>
        <v>0</v>
      </c>
      <c r="FI83" s="483">
        <f t="shared" si="720"/>
        <v>0</v>
      </c>
      <c r="FJ83" s="483">
        <f t="shared" si="720"/>
        <v>0</v>
      </c>
      <c r="FK83" s="483">
        <f t="shared" si="720"/>
        <v>0</v>
      </c>
      <c r="FL83" s="483">
        <f t="shared" si="720"/>
        <v>0</v>
      </c>
      <c r="FM83" s="483">
        <f t="shared" si="720"/>
        <v>0</v>
      </c>
      <c r="FN83" s="483">
        <f t="shared" si="720"/>
        <v>0</v>
      </c>
      <c r="FO83" s="483">
        <f t="shared" si="720"/>
        <v>0</v>
      </c>
      <c r="FP83" s="483">
        <f t="shared" si="720"/>
        <v>0</v>
      </c>
      <c r="FQ83" s="483">
        <f t="shared" si="720"/>
        <v>0</v>
      </c>
      <c r="FR83" s="483">
        <f t="shared" si="720"/>
        <v>0</v>
      </c>
      <c r="FS83" s="483">
        <f>SUM(FG83:FR83)</f>
        <v>0</v>
      </c>
      <c r="FT83" s="483">
        <f t="shared" ref="FT83:GE83" si="721">IF(FT71=1,-FT82,0)</f>
        <v>0</v>
      </c>
      <c r="FU83" s="483">
        <f t="shared" si="721"/>
        <v>0</v>
      </c>
      <c r="FV83" s="483">
        <f t="shared" si="721"/>
        <v>0</v>
      </c>
      <c r="FW83" s="483">
        <f t="shared" si="721"/>
        <v>0</v>
      </c>
      <c r="FX83" s="483">
        <f t="shared" si="721"/>
        <v>0</v>
      </c>
      <c r="FY83" s="483">
        <f t="shared" si="721"/>
        <v>0</v>
      </c>
      <c r="FZ83" s="483">
        <f t="shared" si="721"/>
        <v>0</v>
      </c>
      <c r="GA83" s="483">
        <f t="shared" si="721"/>
        <v>0</v>
      </c>
      <c r="GB83" s="483">
        <f t="shared" si="721"/>
        <v>0</v>
      </c>
      <c r="GC83" s="483">
        <f t="shared" si="721"/>
        <v>0</v>
      </c>
      <c r="GD83" s="483">
        <f t="shared" si="721"/>
        <v>0</v>
      </c>
      <c r="GE83" s="483">
        <f t="shared" si="721"/>
        <v>0</v>
      </c>
      <c r="GF83" s="483">
        <f>SUM(FT83:GE83)</f>
        <v>0</v>
      </c>
      <c r="GG83" s="483">
        <f t="shared" ref="GG83:GR83" si="722">IF(GG71=1,-GG82,0)</f>
        <v>0</v>
      </c>
      <c r="GH83" s="483">
        <f t="shared" si="722"/>
        <v>0</v>
      </c>
      <c r="GI83" s="483">
        <f t="shared" si="722"/>
        <v>0</v>
      </c>
      <c r="GJ83" s="483">
        <f t="shared" si="722"/>
        <v>0</v>
      </c>
      <c r="GK83" s="483">
        <f t="shared" si="722"/>
        <v>0</v>
      </c>
      <c r="GL83" s="483">
        <f t="shared" si="722"/>
        <v>0</v>
      </c>
      <c r="GM83" s="483">
        <f t="shared" si="722"/>
        <v>0</v>
      </c>
      <c r="GN83" s="483">
        <f t="shared" si="722"/>
        <v>0</v>
      </c>
      <c r="GO83" s="483">
        <f t="shared" si="722"/>
        <v>0</v>
      </c>
      <c r="GP83" s="483">
        <f t="shared" si="722"/>
        <v>0</v>
      </c>
      <c r="GQ83" s="483">
        <f t="shared" si="722"/>
        <v>0</v>
      </c>
      <c r="GR83" s="483">
        <f t="shared" si="722"/>
        <v>0</v>
      </c>
      <c r="GS83" s="483">
        <f>SUM(GG83:GR83)</f>
        <v>0</v>
      </c>
      <c r="GT83" s="483">
        <f t="shared" ref="GT83:HE83" si="723">IF(GT71=1,-GT82,0)</f>
        <v>0</v>
      </c>
      <c r="GU83" s="483">
        <f t="shared" si="723"/>
        <v>0</v>
      </c>
      <c r="GV83" s="483">
        <f t="shared" si="723"/>
        <v>0</v>
      </c>
      <c r="GW83" s="483">
        <f t="shared" si="723"/>
        <v>0</v>
      </c>
      <c r="GX83" s="483">
        <f t="shared" si="723"/>
        <v>0</v>
      </c>
      <c r="GY83" s="483">
        <f t="shared" si="723"/>
        <v>0</v>
      </c>
      <c r="GZ83" s="483">
        <f t="shared" si="723"/>
        <v>0</v>
      </c>
      <c r="HA83" s="483">
        <f t="shared" si="723"/>
        <v>0</v>
      </c>
      <c r="HB83" s="483">
        <f t="shared" si="723"/>
        <v>0</v>
      </c>
      <c r="HC83" s="483">
        <f t="shared" si="723"/>
        <v>0</v>
      </c>
      <c r="HD83" s="483">
        <f t="shared" si="723"/>
        <v>0</v>
      </c>
      <c r="HE83" s="483">
        <f t="shared" si="723"/>
        <v>0</v>
      </c>
      <c r="HF83" s="483">
        <f>SUM(GT83:HE83)</f>
        <v>0</v>
      </c>
      <c r="HG83" s="483">
        <f t="shared" ref="HG83:HR83" si="724">IF(HG71=1,-HG82,0)</f>
        <v>0</v>
      </c>
      <c r="HH83" s="483">
        <f t="shared" si="724"/>
        <v>0</v>
      </c>
      <c r="HI83" s="483">
        <f t="shared" si="724"/>
        <v>0</v>
      </c>
      <c r="HJ83" s="483">
        <f t="shared" si="724"/>
        <v>0</v>
      </c>
      <c r="HK83" s="483">
        <f t="shared" si="724"/>
        <v>0</v>
      </c>
      <c r="HL83" s="483">
        <f t="shared" si="724"/>
        <v>0</v>
      </c>
      <c r="HM83" s="483">
        <f t="shared" si="724"/>
        <v>0</v>
      </c>
      <c r="HN83" s="483">
        <f t="shared" si="724"/>
        <v>0</v>
      </c>
      <c r="HO83" s="483">
        <f t="shared" si="724"/>
        <v>0</v>
      </c>
      <c r="HP83" s="483">
        <f t="shared" si="724"/>
        <v>0</v>
      </c>
      <c r="HQ83" s="483">
        <f t="shared" si="724"/>
        <v>0</v>
      </c>
      <c r="HR83" s="483">
        <f t="shared" si="724"/>
        <v>0</v>
      </c>
      <c r="HS83" s="483">
        <f>SUM(HG83:HR83)</f>
        <v>0</v>
      </c>
      <c r="HT83" s="483">
        <f t="shared" ref="HT83:IE83" si="725">IF(HT71=1,-HT82,0)</f>
        <v>0</v>
      </c>
      <c r="HU83" s="483">
        <f t="shared" si="725"/>
        <v>0</v>
      </c>
      <c r="HV83" s="483">
        <f t="shared" si="725"/>
        <v>0</v>
      </c>
      <c r="HW83" s="483">
        <f t="shared" si="725"/>
        <v>0</v>
      </c>
      <c r="HX83" s="483">
        <f t="shared" si="725"/>
        <v>0</v>
      </c>
      <c r="HY83" s="483">
        <f t="shared" si="725"/>
        <v>0</v>
      </c>
      <c r="HZ83" s="483">
        <f t="shared" si="725"/>
        <v>0</v>
      </c>
      <c r="IA83" s="483">
        <f t="shared" si="725"/>
        <v>0</v>
      </c>
      <c r="IB83" s="483">
        <f t="shared" si="725"/>
        <v>0</v>
      </c>
      <c r="IC83" s="483">
        <f t="shared" si="725"/>
        <v>0</v>
      </c>
      <c r="ID83" s="483">
        <f t="shared" si="725"/>
        <v>0</v>
      </c>
      <c r="IE83" s="483">
        <f t="shared" si="725"/>
        <v>0</v>
      </c>
      <c r="IF83" s="483">
        <f>SUM(HT83:IE83)</f>
        <v>0</v>
      </c>
      <c r="IG83" s="483">
        <f t="shared" ref="IG83:IR83" si="726">IF(IG71=1,-IG82,0)</f>
        <v>0</v>
      </c>
      <c r="IH83" s="483">
        <f t="shared" si="726"/>
        <v>0</v>
      </c>
      <c r="II83" s="483">
        <f t="shared" si="726"/>
        <v>0</v>
      </c>
      <c r="IJ83" s="483">
        <f t="shared" si="726"/>
        <v>0</v>
      </c>
      <c r="IK83" s="483">
        <f t="shared" si="726"/>
        <v>0</v>
      </c>
      <c r="IL83" s="483">
        <f t="shared" si="726"/>
        <v>0</v>
      </c>
      <c r="IM83" s="483">
        <f t="shared" si="726"/>
        <v>0</v>
      </c>
      <c r="IN83" s="483">
        <f t="shared" si="726"/>
        <v>0</v>
      </c>
      <c r="IO83" s="483">
        <f t="shared" si="726"/>
        <v>0</v>
      </c>
      <c r="IP83" s="483">
        <f t="shared" si="726"/>
        <v>0</v>
      </c>
      <c r="IQ83" s="483">
        <f t="shared" si="726"/>
        <v>0</v>
      </c>
      <c r="IR83" s="483">
        <f t="shared" si="726"/>
        <v>0</v>
      </c>
      <c r="IS83" s="483">
        <f>SUM(IG83:IR83)</f>
        <v>0</v>
      </c>
      <c r="IT83" s="483">
        <f t="shared" ref="IT83:JE83" si="727">IF(IT71=1,-IT82,0)</f>
        <v>0</v>
      </c>
      <c r="IU83" s="483">
        <f t="shared" si="727"/>
        <v>0</v>
      </c>
      <c r="IV83" s="483">
        <f t="shared" si="727"/>
        <v>0</v>
      </c>
      <c r="IW83" s="483">
        <f t="shared" si="727"/>
        <v>0</v>
      </c>
      <c r="IX83" s="483">
        <f t="shared" si="727"/>
        <v>0</v>
      </c>
      <c r="IY83" s="483">
        <f t="shared" si="727"/>
        <v>0</v>
      </c>
      <c r="IZ83" s="483">
        <f t="shared" si="727"/>
        <v>0</v>
      </c>
      <c r="JA83" s="483">
        <f t="shared" si="727"/>
        <v>0</v>
      </c>
      <c r="JB83" s="483">
        <f t="shared" si="727"/>
        <v>0</v>
      </c>
      <c r="JC83" s="483">
        <f t="shared" si="727"/>
        <v>0</v>
      </c>
      <c r="JD83" s="483">
        <f t="shared" si="727"/>
        <v>0</v>
      </c>
      <c r="JE83" s="483">
        <f t="shared" si="727"/>
        <v>0</v>
      </c>
      <c r="JF83" s="483">
        <f>SUM(IT83:JE83)</f>
        <v>0</v>
      </c>
      <c r="JG83" s="483">
        <f t="shared" ref="JG83:JR83" si="728">IF(JG71=1,-JG82,0)</f>
        <v>0</v>
      </c>
      <c r="JH83" s="483">
        <f t="shared" si="728"/>
        <v>0</v>
      </c>
      <c r="JI83" s="483">
        <f t="shared" si="728"/>
        <v>0</v>
      </c>
      <c r="JJ83" s="483">
        <f t="shared" si="728"/>
        <v>0</v>
      </c>
      <c r="JK83" s="483">
        <f t="shared" si="728"/>
        <v>0</v>
      </c>
      <c r="JL83" s="483">
        <f t="shared" si="728"/>
        <v>0</v>
      </c>
      <c r="JM83" s="483">
        <f t="shared" si="728"/>
        <v>0</v>
      </c>
      <c r="JN83" s="483">
        <f t="shared" si="728"/>
        <v>0</v>
      </c>
      <c r="JO83" s="483">
        <f t="shared" si="728"/>
        <v>0</v>
      </c>
      <c r="JP83" s="483">
        <f t="shared" si="728"/>
        <v>0</v>
      </c>
      <c r="JQ83" s="483">
        <f t="shared" si="728"/>
        <v>0</v>
      </c>
      <c r="JR83" s="483">
        <f t="shared" si="728"/>
        <v>0</v>
      </c>
      <c r="JS83" s="483">
        <f>SUM(JG83:JR83)</f>
        <v>0</v>
      </c>
      <c r="JT83" s="483">
        <f t="shared" ref="JT83:KE83" si="729">IF(JT71=1,-JT82,0)</f>
        <v>0</v>
      </c>
      <c r="JU83" s="483">
        <f t="shared" si="729"/>
        <v>0</v>
      </c>
      <c r="JV83" s="483">
        <f t="shared" si="729"/>
        <v>0</v>
      </c>
      <c r="JW83" s="483">
        <f t="shared" si="729"/>
        <v>0</v>
      </c>
      <c r="JX83" s="483">
        <f t="shared" si="729"/>
        <v>0</v>
      </c>
      <c r="JY83" s="483">
        <f t="shared" si="729"/>
        <v>0</v>
      </c>
      <c r="JZ83" s="483">
        <f t="shared" si="729"/>
        <v>0</v>
      </c>
      <c r="KA83" s="483">
        <f t="shared" si="729"/>
        <v>0</v>
      </c>
      <c r="KB83" s="483">
        <f t="shared" si="729"/>
        <v>0</v>
      </c>
      <c r="KC83" s="483">
        <f t="shared" si="729"/>
        <v>0</v>
      </c>
      <c r="KD83" s="483">
        <f t="shared" si="729"/>
        <v>0</v>
      </c>
      <c r="KE83" s="483">
        <f t="shared" si="729"/>
        <v>0</v>
      </c>
      <c r="KF83" s="483">
        <f>SUM(JT83:KE83)</f>
        <v>0</v>
      </c>
      <c r="KG83" s="483">
        <f t="shared" ref="KG83:KR83" si="730">IF(KG71=1,-KG82,0)</f>
        <v>0</v>
      </c>
      <c r="KH83" s="483">
        <f t="shared" si="730"/>
        <v>0</v>
      </c>
      <c r="KI83" s="483">
        <f t="shared" si="730"/>
        <v>0</v>
      </c>
      <c r="KJ83" s="483">
        <f t="shared" si="730"/>
        <v>0</v>
      </c>
      <c r="KK83" s="483">
        <f t="shared" si="730"/>
        <v>0</v>
      </c>
      <c r="KL83" s="483">
        <f t="shared" si="730"/>
        <v>0</v>
      </c>
      <c r="KM83" s="483">
        <f t="shared" si="730"/>
        <v>0</v>
      </c>
      <c r="KN83" s="483">
        <f t="shared" si="730"/>
        <v>0</v>
      </c>
      <c r="KO83" s="483">
        <f t="shared" si="730"/>
        <v>0</v>
      </c>
      <c r="KP83" s="483">
        <f t="shared" si="730"/>
        <v>0</v>
      </c>
      <c r="KQ83" s="483">
        <f t="shared" si="730"/>
        <v>0</v>
      </c>
      <c r="KR83" s="483">
        <f t="shared" si="730"/>
        <v>0</v>
      </c>
      <c r="KS83" s="483">
        <f>SUM(KG83:KR83)</f>
        <v>0</v>
      </c>
      <c r="KT83" s="483">
        <f t="shared" ref="KT83:LE83" si="731">IF(KT71=1,-KT82,0)</f>
        <v>0</v>
      </c>
      <c r="KU83" s="483">
        <f t="shared" si="731"/>
        <v>0</v>
      </c>
      <c r="KV83" s="483">
        <f t="shared" si="731"/>
        <v>0</v>
      </c>
      <c r="KW83" s="483">
        <f t="shared" si="731"/>
        <v>0</v>
      </c>
      <c r="KX83" s="483">
        <f t="shared" si="731"/>
        <v>0</v>
      </c>
      <c r="KY83" s="483">
        <f t="shared" si="731"/>
        <v>0</v>
      </c>
      <c r="KZ83" s="483">
        <f t="shared" si="731"/>
        <v>0</v>
      </c>
      <c r="LA83" s="483">
        <f t="shared" si="731"/>
        <v>0</v>
      </c>
      <c r="LB83" s="483">
        <f t="shared" si="731"/>
        <v>0</v>
      </c>
      <c r="LC83" s="483">
        <f t="shared" si="731"/>
        <v>0</v>
      </c>
      <c r="LD83" s="483">
        <f t="shared" si="731"/>
        <v>0</v>
      </c>
      <c r="LE83" s="483">
        <f t="shared" si="731"/>
        <v>0</v>
      </c>
      <c r="LF83" s="483">
        <f>SUM(KT83:LE83)</f>
        <v>0</v>
      </c>
      <c r="LG83" s="483">
        <f t="shared" ref="LG83:LR83" si="732">IF(LG71=1,-LG82,0)</f>
        <v>0</v>
      </c>
      <c r="LH83" s="483">
        <f t="shared" si="732"/>
        <v>0</v>
      </c>
      <c r="LI83" s="483">
        <f t="shared" si="732"/>
        <v>0</v>
      </c>
      <c r="LJ83" s="483">
        <f t="shared" si="732"/>
        <v>0</v>
      </c>
      <c r="LK83" s="483">
        <f t="shared" si="732"/>
        <v>0</v>
      </c>
      <c r="LL83" s="483">
        <f t="shared" si="732"/>
        <v>0</v>
      </c>
      <c r="LM83" s="483">
        <f t="shared" si="732"/>
        <v>0</v>
      </c>
      <c r="LN83" s="483">
        <f t="shared" si="732"/>
        <v>0</v>
      </c>
      <c r="LO83" s="483">
        <f t="shared" si="732"/>
        <v>0</v>
      </c>
      <c r="LP83" s="483">
        <f t="shared" si="732"/>
        <v>0</v>
      </c>
      <c r="LQ83" s="483">
        <f t="shared" si="732"/>
        <v>0</v>
      </c>
      <c r="LR83" s="483">
        <f t="shared" si="732"/>
        <v>0</v>
      </c>
      <c r="LS83" s="483">
        <f>SUM(LG83:LR83)</f>
        <v>0</v>
      </c>
      <c r="LT83" s="483">
        <f t="shared" ref="LT83:ME83" si="733">IF(LT71=1,-LT82,0)</f>
        <v>0</v>
      </c>
      <c r="LU83" s="483">
        <f t="shared" si="733"/>
        <v>0</v>
      </c>
      <c r="LV83" s="483">
        <f t="shared" si="733"/>
        <v>0</v>
      </c>
      <c r="LW83" s="483">
        <f t="shared" si="733"/>
        <v>0</v>
      </c>
      <c r="LX83" s="483">
        <f t="shared" si="733"/>
        <v>0</v>
      </c>
      <c r="LY83" s="483">
        <f t="shared" si="733"/>
        <v>0</v>
      </c>
      <c r="LZ83" s="483">
        <f t="shared" si="733"/>
        <v>0</v>
      </c>
      <c r="MA83" s="483">
        <f t="shared" si="733"/>
        <v>0</v>
      </c>
      <c r="MB83" s="483">
        <f t="shared" si="733"/>
        <v>0</v>
      </c>
      <c r="MC83" s="483">
        <f t="shared" si="733"/>
        <v>0</v>
      </c>
      <c r="MD83" s="483">
        <f t="shared" si="733"/>
        <v>0</v>
      </c>
      <c r="ME83" s="483">
        <f t="shared" si="733"/>
        <v>0</v>
      </c>
      <c r="MF83" s="483">
        <f>SUM(LT83:ME83)</f>
        <v>0</v>
      </c>
      <c r="MG83" s="483">
        <f t="shared" ref="MG83:MR83" si="734">IF(MG71=1,-MG82,0)</f>
        <v>0</v>
      </c>
      <c r="MH83" s="483">
        <f t="shared" si="734"/>
        <v>0</v>
      </c>
      <c r="MI83" s="483">
        <f t="shared" si="734"/>
        <v>0</v>
      </c>
      <c r="MJ83" s="483">
        <f t="shared" si="734"/>
        <v>0</v>
      </c>
      <c r="MK83" s="483">
        <f t="shared" si="734"/>
        <v>0</v>
      </c>
      <c r="ML83" s="483">
        <f t="shared" si="734"/>
        <v>0</v>
      </c>
      <c r="MM83" s="483">
        <f t="shared" si="734"/>
        <v>0</v>
      </c>
      <c r="MN83" s="483">
        <f t="shared" si="734"/>
        <v>0</v>
      </c>
      <c r="MO83" s="483">
        <f t="shared" si="734"/>
        <v>0</v>
      </c>
      <c r="MP83" s="483">
        <f t="shared" si="734"/>
        <v>0</v>
      </c>
      <c r="MQ83" s="483">
        <f t="shared" si="734"/>
        <v>0</v>
      </c>
      <c r="MR83" s="483">
        <f t="shared" si="734"/>
        <v>0</v>
      </c>
      <c r="MS83" s="483">
        <f>SUM(MG83:MR83)</f>
        <v>0</v>
      </c>
      <c r="MT83" s="483">
        <f t="shared" ref="MT83:NE83" si="735">IF(MT71=1,-MT82,0)</f>
        <v>0</v>
      </c>
      <c r="MU83" s="483">
        <f t="shared" si="735"/>
        <v>0</v>
      </c>
      <c r="MV83" s="483">
        <f t="shared" si="735"/>
        <v>0</v>
      </c>
      <c r="MW83" s="483">
        <f t="shared" si="735"/>
        <v>0</v>
      </c>
      <c r="MX83" s="483">
        <f t="shared" si="735"/>
        <v>0</v>
      </c>
      <c r="MY83" s="483">
        <f t="shared" si="735"/>
        <v>0</v>
      </c>
      <c r="MZ83" s="483">
        <f t="shared" si="735"/>
        <v>0</v>
      </c>
      <c r="NA83" s="483">
        <f t="shared" si="735"/>
        <v>0</v>
      </c>
      <c r="NB83" s="483">
        <f t="shared" si="735"/>
        <v>0</v>
      </c>
      <c r="NC83" s="483">
        <f t="shared" si="735"/>
        <v>0</v>
      </c>
      <c r="ND83" s="483">
        <f t="shared" si="735"/>
        <v>0</v>
      </c>
      <c r="NE83" s="483">
        <f t="shared" si="735"/>
        <v>0</v>
      </c>
      <c r="NF83" s="483">
        <f>SUM(MT83:NE83)</f>
        <v>0</v>
      </c>
      <c r="NG83" s="483">
        <f t="shared" ref="NG83:NR83" si="736">IF(NG71=1,-NG82,0)</f>
        <v>0</v>
      </c>
      <c r="NH83" s="483">
        <f t="shared" si="736"/>
        <v>0</v>
      </c>
      <c r="NI83" s="483">
        <f t="shared" si="736"/>
        <v>0</v>
      </c>
      <c r="NJ83" s="483">
        <f t="shared" si="736"/>
        <v>0</v>
      </c>
      <c r="NK83" s="483">
        <f t="shared" si="736"/>
        <v>0</v>
      </c>
      <c r="NL83" s="483">
        <f t="shared" si="736"/>
        <v>0</v>
      </c>
      <c r="NM83" s="483">
        <f t="shared" si="736"/>
        <v>0</v>
      </c>
      <c r="NN83" s="483">
        <f t="shared" si="736"/>
        <v>0</v>
      </c>
      <c r="NO83" s="483">
        <f t="shared" si="736"/>
        <v>0</v>
      </c>
      <c r="NP83" s="483">
        <f t="shared" si="736"/>
        <v>0</v>
      </c>
      <c r="NQ83" s="483">
        <f t="shared" si="736"/>
        <v>0</v>
      </c>
      <c r="NR83" s="483">
        <f t="shared" si="736"/>
        <v>0</v>
      </c>
      <c r="NS83" s="483">
        <f>SUM(NG83:NR83)</f>
        <v>0</v>
      </c>
      <c r="NT83" s="483">
        <f t="shared" ref="NT83:OE83" si="737">IF(NT71=1,-NT82,0)</f>
        <v>0</v>
      </c>
      <c r="NU83" s="483">
        <f t="shared" si="737"/>
        <v>0</v>
      </c>
      <c r="NV83" s="483">
        <f t="shared" si="737"/>
        <v>0</v>
      </c>
      <c r="NW83" s="483">
        <f t="shared" si="737"/>
        <v>0</v>
      </c>
      <c r="NX83" s="483">
        <f t="shared" si="737"/>
        <v>0</v>
      </c>
      <c r="NY83" s="483">
        <f t="shared" si="737"/>
        <v>0</v>
      </c>
      <c r="NZ83" s="483">
        <f t="shared" si="737"/>
        <v>0</v>
      </c>
      <c r="OA83" s="483">
        <f t="shared" si="737"/>
        <v>0</v>
      </c>
      <c r="OB83" s="483">
        <f t="shared" si="737"/>
        <v>0</v>
      </c>
      <c r="OC83" s="483">
        <f t="shared" si="737"/>
        <v>0</v>
      </c>
      <c r="OD83" s="483">
        <f t="shared" si="737"/>
        <v>0</v>
      </c>
      <c r="OE83" s="483">
        <f t="shared" si="737"/>
        <v>0</v>
      </c>
      <c r="OF83" s="483">
        <f>SUM(NT83:OE83)</f>
        <v>0</v>
      </c>
      <c r="OG83" s="483">
        <f t="shared" ref="OG83:OR83" si="738">IF(OG71=1,-OG82,0)</f>
        <v>0</v>
      </c>
      <c r="OH83" s="483">
        <f t="shared" si="738"/>
        <v>0</v>
      </c>
      <c r="OI83" s="483">
        <f t="shared" si="738"/>
        <v>0</v>
      </c>
      <c r="OJ83" s="483">
        <f t="shared" si="738"/>
        <v>0</v>
      </c>
      <c r="OK83" s="483">
        <f t="shared" si="738"/>
        <v>0</v>
      </c>
      <c r="OL83" s="483">
        <f t="shared" si="738"/>
        <v>0</v>
      </c>
      <c r="OM83" s="483">
        <f t="shared" si="738"/>
        <v>0</v>
      </c>
      <c r="ON83" s="483">
        <f t="shared" si="738"/>
        <v>0</v>
      </c>
      <c r="OO83" s="483">
        <f t="shared" si="738"/>
        <v>0</v>
      </c>
      <c r="OP83" s="483">
        <f t="shared" si="738"/>
        <v>0</v>
      </c>
      <c r="OQ83" s="483">
        <f t="shared" si="738"/>
        <v>0</v>
      </c>
      <c r="OR83" s="483">
        <f t="shared" si="738"/>
        <v>0</v>
      </c>
      <c r="OS83" s="483">
        <f>SUM(OG83:OR83)</f>
        <v>0</v>
      </c>
      <c r="OT83" s="483"/>
      <c r="OU83" s="483"/>
      <c r="OV83" s="483"/>
      <c r="OW83" s="483"/>
      <c r="OX83" s="483"/>
      <c r="OY83" s="483"/>
      <c r="OZ83" s="483"/>
      <c r="PA83" s="483"/>
      <c r="PB83" s="483"/>
      <c r="PC83" s="483"/>
      <c r="PD83" s="483"/>
      <c r="PE83" s="483"/>
      <c r="PF83" s="483"/>
      <c r="PG83" s="483"/>
      <c r="PH83" s="483"/>
      <c r="PI83" s="483"/>
      <c r="PJ83" s="483"/>
      <c r="PK83" s="483"/>
      <c r="PL83" s="483"/>
      <c r="PM83" s="483"/>
      <c r="PN83" s="483"/>
      <c r="PO83" s="483"/>
      <c r="PP83" s="483"/>
      <c r="PQ83" s="483"/>
      <c r="PR83" s="483"/>
      <c r="PS83" s="483"/>
      <c r="PT83" s="483"/>
      <c r="PU83" s="483"/>
      <c r="PV83" s="483"/>
      <c r="PW83" s="483"/>
      <c r="PX83" s="483"/>
      <c r="PY83" s="483"/>
      <c r="PZ83" s="483"/>
      <c r="QA83" s="483"/>
      <c r="QB83" s="483"/>
      <c r="QC83" s="483"/>
      <c r="QD83" s="483"/>
      <c r="QE83" s="483"/>
      <c r="QF83" s="483"/>
      <c r="QG83" s="483"/>
      <c r="QH83" s="483"/>
      <c r="QI83" s="483"/>
      <c r="QJ83" s="483"/>
      <c r="QK83" s="483"/>
      <c r="QL83" s="483"/>
      <c r="QM83" s="483"/>
      <c r="QN83" s="483"/>
      <c r="QO83" s="483"/>
      <c r="QP83" s="483"/>
      <c r="QQ83" s="483"/>
      <c r="QR83" s="483"/>
      <c r="QS83" s="483"/>
      <c r="QT83" s="483"/>
      <c r="QU83" s="483"/>
      <c r="QV83" s="483"/>
      <c r="QW83" s="483"/>
      <c r="QX83" s="483"/>
      <c r="QY83" s="483"/>
      <c r="QZ83" s="483"/>
      <c r="RA83" s="483"/>
      <c r="RB83" s="483"/>
      <c r="RC83" s="483"/>
      <c r="RD83" s="483"/>
      <c r="RE83" s="483"/>
      <c r="RF83" s="483"/>
    </row>
    <row r="84" spans="1:474" ht="12.75" customHeight="1">
      <c r="A84" s="483"/>
      <c r="B84" s="484" t="s">
        <v>502</v>
      </c>
      <c r="C84" s="483"/>
      <c r="D84" s="483"/>
      <c r="E84" s="483">
        <f>SUM(S84,AF84,AS84,BF84,BS84,CF84,CS84,DF84,DS84,EF84,ES84,FF84,FS84,GF84,GS84,HF84,HS84,IF84,IS84,JF84,JS84,KF84,KS84,LF84,LS84,MF84,MS84,NF84,NS84,OF84,OS84)</f>
        <v>0</v>
      </c>
      <c r="F84" s="483"/>
      <c r="G84" s="483">
        <f t="shared" ref="G84:R84" si="739">G85-G83</f>
        <v>0</v>
      </c>
      <c r="H84" s="483">
        <f t="shared" si="739"/>
        <v>0</v>
      </c>
      <c r="I84" s="483">
        <f t="shared" si="739"/>
        <v>0</v>
      </c>
      <c r="J84" s="483">
        <f t="shared" si="739"/>
        <v>0</v>
      </c>
      <c r="K84" s="483">
        <f t="shared" si="739"/>
        <v>0</v>
      </c>
      <c r="L84" s="483">
        <f t="shared" si="739"/>
        <v>0</v>
      </c>
      <c r="M84" s="483">
        <f t="shared" si="739"/>
        <v>0</v>
      </c>
      <c r="N84" s="483">
        <f t="shared" si="739"/>
        <v>0</v>
      </c>
      <c r="O84" s="483">
        <f t="shared" si="739"/>
        <v>0</v>
      </c>
      <c r="P84" s="483">
        <f t="shared" si="739"/>
        <v>0</v>
      </c>
      <c r="Q84" s="483">
        <f t="shared" si="739"/>
        <v>0</v>
      </c>
      <c r="R84" s="483">
        <f t="shared" si="739"/>
        <v>0</v>
      </c>
      <c r="S84" s="483">
        <f>SUM(G84:R84)</f>
        <v>0</v>
      </c>
      <c r="T84" s="483">
        <f t="shared" ref="T84:AE84" si="740">T85-T83</f>
        <v>0</v>
      </c>
      <c r="U84" s="483">
        <f t="shared" si="740"/>
        <v>0</v>
      </c>
      <c r="V84" s="483">
        <f t="shared" si="740"/>
        <v>0</v>
      </c>
      <c r="W84" s="483">
        <f t="shared" si="740"/>
        <v>0</v>
      </c>
      <c r="X84" s="483">
        <f t="shared" si="740"/>
        <v>0</v>
      </c>
      <c r="Y84" s="483">
        <f t="shared" si="740"/>
        <v>0</v>
      </c>
      <c r="Z84" s="483">
        <f t="shared" si="740"/>
        <v>0</v>
      </c>
      <c r="AA84" s="483">
        <f t="shared" si="740"/>
        <v>0</v>
      </c>
      <c r="AB84" s="483">
        <f t="shared" si="740"/>
        <v>0</v>
      </c>
      <c r="AC84" s="483">
        <f t="shared" si="740"/>
        <v>0</v>
      </c>
      <c r="AD84" s="483">
        <f t="shared" si="740"/>
        <v>0</v>
      </c>
      <c r="AE84" s="483">
        <f t="shared" si="740"/>
        <v>0</v>
      </c>
      <c r="AF84" s="483">
        <f>SUM(T84:AE84)</f>
        <v>0</v>
      </c>
      <c r="AG84" s="483">
        <f t="shared" ref="AG84:AR84" si="741">AG85-AG83</f>
        <v>0</v>
      </c>
      <c r="AH84" s="483">
        <f t="shared" si="741"/>
        <v>0</v>
      </c>
      <c r="AI84" s="483">
        <f t="shared" si="741"/>
        <v>0</v>
      </c>
      <c r="AJ84" s="483">
        <f t="shared" si="741"/>
        <v>0</v>
      </c>
      <c r="AK84" s="483">
        <f t="shared" si="741"/>
        <v>0</v>
      </c>
      <c r="AL84" s="483">
        <f t="shared" si="741"/>
        <v>0</v>
      </c>
      <c r="AM84" s="483">
        <f t="shared" si="741"/>
        <v>0</v>
      </c>
      <c r="AN84" s="483">
        <f t="shared" si="741"/>
        <v>0</v>
      </c>
      <c r="AO84" s="483">
        <f t="shared" si="741"/>
        <v>0</v>
      </c>
      <c r="AP84" s="483">
        <f t="shared" si="741"/>
        <v>0</v>
      </c>
      <c r="AQ84" s="483">
        <f t="shared" si="741"/>
        <v>0</v>
      </c>
      <c r="AR84" s="483">
        <f t="shared" si="741"/>
        <v>0</v>
      </c>
      <c r="AS84" s="483">
        <f>SUM(AG84:AR84)</f>
        <v>0</v>
      </c>
      <c r="AT84" s="483">
        <f t="shared" ref="AT84:BE84" si="742">AT85-AT83</f>
        <v>0</v>
      </c>
      <c r="AU84" s="483">
        <f t="shared" si="742"/>
        <v>0</v>
      </c>
      <c r="AV84" s="483">
        <f t="shared" si="742"/>
        <v>0</v>
      </c>
      <c r="AW84" s="483">
        <f t="shared" si="742"/>
        <v>0</v>
      </c>
      <c r="AX84" s="483">
        <f t="shared" si="742"/>
        <v>0</v>
      </c>
      <c r="AY84" s="483">
        <f t="shared" si="742"/>
        <v>0</v>
      </c>
      <c r="AZ84" s="483">
        <f t="shared" si="742"/>
        <v>0</v>
      </c>
      <c r="BA84" s="483">
        <f t="shared" si="742"/>
        <v>0</v>
      </c>
      <c r="BB84" s="483">
        <f t="shared" si="742"/>
        <v>0</v>
      </c>
      <c r="BC84" s="483">
        <f t="shared" si="742"/>
        <v>0</v>
      </c>
      <c r="BD84" s="483">
        <f t="shared" si="742"/>
        <v>0</v>
      </c>
      <c r="BE84" s="483">
        <f t="shared" si="742"/>
        <v>0</v>
      </c>
      <c r="BF84" s="483">
        <f>SUM(AT84:BE84)</f>
        <v>0</v>
      </c>
      <c r="BG84" s="483">
        <f t="shared" ref="BG84:BR84" si="743">BG85-BG83</f>
        <v>0</v>
      </c>
      <c r="BH84" s="483">
        <f t="shared" si="743"/>
        <v>0</v>
      </c>
      <c r="BI84" s="483">
        <f t="shared" si="743"/>
        <v>0</v>
      </c>
      <c r="BJ84" s="483">
        <f t="shared" si="743"/>
        <v>0</v>
      </c>
      <c r="BK84" s="483">
        <f t="shared" si="743"/>
        <v>0</v>
      </c>
      <c r="BL84" s="483">
        <f t="shared" si="743"/>
        <v>0</v>
      </c>
      <c r="BM84" s="483">
        <f t="shared" si="743"/>
        <v>0</v>
      </c>
      <c r="BN84" s="483">
        <f t="shared" si="743"/>
        <v>0</v>
      </c>
      <c r="BO84" s="483">
        <f t="shared" si="743"/>
        <v>0</v>
      </c>
      <c r="BP84" s="483">
        <f t="shared" si="743"/>
        <v>0</v>
      </c>
      <c r="BQ84" s="483">
        <f t="shared" si="743"/>
        <v>0</v>
      </c>
      <c r="BR84" s="483">
        <f t="shared" si="743"/>
        <v>0</v>
      </c>
      <c r="BS84" s="483">
        <f>SUM(BG84:BR84)</f>
        <v>0</v>
      </c>
      <c r="BT84" s="483">
        <f t="shared" ref="BT84:CE84" si="744">BT85-BT83</f>
        <v>0</v>
      </c>
      <c r="BU84" s="483">
        <f t="shared" si="744"/>
        <v>0</v>
      </c>
      <c r="BV84" s="483">
        <f t="shared" si="744"/>
        <v>0</v>
      </c>
      <c r="BW84" s="483">
        <f t="shared" si="744"/>
        <v>0</v>
      </c>
      <c r="BX84" s="483">
        <f t="shared" si="744"/>
        <v>0</v>
      </c>
      <c r="BY84" s="483">
        <f t="shared" si="744"/>
        <v>0</v>
      </c>
      <c r="BZ84" s="483">
        <f t="shared" si="744"/>
        <v>0</v>
      </c>
      <c r="CA84" s="483">
        <f t="shared" si="744"/>
        <v>0</v>
      </c>
      <c r="CB84" s="483">
        <f t="shared" si="744"/>
        <v>0</v>
      </c>
      <c r="CC84" s="483">
        <f t="shared" si="744"/>
        <v>0</v>
      </c>
      <c r="CD84" s="483">
        <f t="shared" si="744"/>
        <v>0</v>
      </c>
      <c r="CE84" s="483">
        <f t="shared" si="744"/>
        <v>0</v>
      </c>
      <c r="CF84" s="483">
        <f>SUM(BT84:CE84)</f>
        <v>0</v>
      </c>
      <c r="CG84" s="483">
        <f t="shared" ref="CG84:CR84" si="745">CG85-CG83</f>
        <v>0</v>
      </c>
      <c r="CH84" s="483">
        <f t="shared" si="745"/>
        <v>0</v>
      </c>
      <c r="CI84" s="483">
        <f t="shared" si="745"/>
        <v>0</v>
      </c>
      <c r="CJ84" s="483">
        <f t="shared" si="745"/>
        <v>0</v>
      </c>
      <c r="CK84" s="483">
        <f t="shared" si="745"/>
        <v>0</v>
      </c>
      <c r="CL84" s="483">
        <f t="shared" si="745"/>
        <v>0</v>
      </c>
      <c r="CM84" s="483">
        <f t="shared" si="745"/>
        <v>0</v>
      </c>
      <c r="CN84" s="483">
        <f t="shared" si="745"/>
        <v>0</v>
      </c>
      <c r="CO84" s="483">
        <f t="shared" si="745"/>
        <v>0</v>
      </c>
      <c r="CP84" s="483">
        <f t="shared" si="745"/>
        <v>0</v>
      </c>
      <c r="CQ84" s="483">
        <f t="shared" si="745"/>
        <v>0</v>
      </c>
      <c r="CR84" s="483">
        <f t="shared" si="745"/>
        <v>0</v>
      </c>
      <c r="CS84" s="483">
        <f>SUM(CG84:CR84)</f>
        <v>0</v>
      </c>
      <c r="CT84" s="483">
        <f t="shared" ref="CT84:DE84" si="746">CT85-CT83</f>
        <v>0</v>
      </c>
      <c r="CU84" s="483">
        <f t="shared" si="746"/>
        <v>0</v>
      </c>
      <c r="CV84" s="483">
        <f t="shared" si="746"/>
        <v>0</v>
      </c>
      <c r="CW84" s="483">
        <f t="shared" si="746"/>
        <v>0</v>
      </c>
      <c r="CX84" s="483">
        <f t="shared" si="746"/>
        <v>0</v>
      </c>
      <c r="CY84" s="483">
        <f t="shared" si="746"/>
        <v>0</v>
      </c>
      <c r="CZ84" s="483">
        <f t="shared" si="746"/>
        <v>0</v>
      </c>
      <c r="DA84" s="483">
        <f t="shared" si="746"/>
        <v>0</v>
      </c>
      <c r="DB84" s="483">
        <f t="shared" si="746"/>
        <v>0</v>
      </c>
      <c r="DC84" s="483">
        <f t="shared" si="746"/>
        <v>0</v>
      </c>
      <c r="DD84" s="483">
        <f t="shared" si="746"/>
        <v>0</v>
      </c>
      <c r="DE84" s="483">
        <f t="shared" si="746"/>
        <v>0</v>
      </c>
      <c r="DF84" s="483">
        <f>SUM(CT84:DE84)</f>
        <v>0</v>
      </c>
      <c r="DG84" s="483">
        <f t="shared" ref="DG84:DR84" si="747">DG85-DG83</f>
        <v>0</v>
      </c>
      <c r="DH84" s="483">
        <f t="shared" si="747"/>
        <v>0</v>
      </c>
      <c r="DI84" s="483">
        <f t="shared" si="747"/>
        <v>0</v>
      </c>
      <c r="DJ84" s="483">
        <f t="shared" si="747"/>
        <v>0</v>
      </c>
      <c r="DK84" s="483">
        <f t="shared" si="747"/>
        <v>0</v>
      </c>
      <c r="DL84" s="483">
        <f t="shared" si="747"/>
        <v>0</v>
      </c>
      <c r="DM84" s="483">
        <f t="shared" si="747"/>
        <v>0</v>
      </c>
      <c r="DN84" s="483">
        <f t="shared" si="747"/>
        <v>0</v>
      </c>
      <c r="DO84" s="483">
        <f t="shared" si="747"/>
        <v>0</v>
      </c>
      <c r="DP84" s="483">
        <f t="shared" si="747"/>
        <v>0</v>
      </c>
      <c r="DQ84" s="483">
        <f t="shared" si="747"/>
        <v>0</v>
      </c>
      <c r="DR84" s="483">
        <f t="shared" si="747"/>
        <v>0</v>
      </c>
      <c r="DS84" s="483">
        <f>SUM(DG84:DR84)</f>
        <v>0</v>
      </c>
      <c r="DT84" s="483">
        <f t="shared" ref="DT84:EE84" si="748">DT85-DT83</f>
        <v>0</v>
      </c>
      <c r="DU84" s="483">
        <f t="shared" si="748"/>
        <v>0</v>
      </c>
      <c r="DV84" s="483">
        <f t="shared" si="748"/>
        <v>0</v>
      </c>
      <c r="DW84" s="483">
        <f t="shared" si="748"/>
        <v>0</v>
      </c>
      <c r="DX84" s="483">
        <f t="shared" si="748"/>
        <v>0</v>
      </c>
      <c r="DY84" s="483">
        <f t="shared" si="748"/>
        <v>0</v>
      </c>
      <c r="DZ84" s="483">
        <f t="shared" si="748"/>
        <v>0</v>
      </c>
      <c r="EA84" s="483">
        <f t="shared" si="748"/>
        <v>0</v>
      </c>
      <c r="EB84" s="483">
        <f t="shared" si="748"/>
        <v>0</v>
      </c>
      <c r="EC84" s="483">
        <f t="shared" si="748"/>
        <v>0</v>
      </c>
      <c r="ED84" s="483">
        <f t="shared" si="748"/>
        <v>0</v>
      </c>
      <c r="EE84" s="483">
        <f t="shared" si="748"/>
        <v>0</v>
      </c>
      <c r="EF84" s="483">
        <f>SUM(DT84:EE84)</f>
        <v>0</v>
      </c>
      <c r="EG84" s="483">
        <f t="shared" ref="EG84:ER84" si="749">EG85-EG83</f>
        <v>0</v>
      </c>
      <c r="EH84" s="483">
        <f t="shared" si="749"/>
        <v>0</v>
      </c>
      <c r="EI84" s="483">
        <f t="shared" si="749"/>
        <v>0</v>
      </c>
      <c r="EJ84" s="483">
        <f t="shared" si="749"/>
        <v>0</v>
      </c>
      <c r="EK84" s="483">
        <f t="shared" si="749"/>
        <v>0</v>
      </c>
      <c r="EL84" s="483">
        <f t="shared" si="749"/>
        <v>0</v>
      </c>
      <c r="EM84" s="483">
        <f t="shared" si="749"/>
        <v>0</v>
      </c>
      <c r="EN84" s="483">
        <f t="shared" si="749"/>
        <v>0</v>
      </c>
      <c r="EO84" s="483">
        <f t="shared" si="749"/>
        <v>0</v>
      </c>
      <c r="EP84" s="483">
        <f t="shared" si="749"/>
        <v>0</v>
      </c>
      <c r="EQ84" s="483">
        <f t="shared" si="749"/>
        <v>0</v>
      </c>
      <c r="ER84" s="483">
        <f t="shared" si="749"/>
        <v>0</v>
      </c>
      <c r="ES84" s="483">
        <f>SUM(EG84:ER84)</f>
        <v>0</v>
      </c>
      <c r="ET84" s="483">
        <f t="shared" ref="ET84:FE84" si="750">ET85-ET83</f>
        <v>0</v>
      </c>
      <c r="EU84" s="483">
        <f t="shared" si="750"/>
        <v>0</v>
      </c>
      <c r="EV84" s="483">
        <f t="shared" si="750"/>
        <v>0</v>
      </c>
      <c r="EW84" s="483">
        <f t="shared" si="750"/>
        <v>0</v>
      </c>
      <c r="EX84" s="483">
        <f t="shared" si="750"/>
        <v>0</v>
      </c>
      <c r="EY84" s="483">
        <f t="shared" si="750"/>
        <v>0</v>
      </c>
      <c r="EZ84" s="483">
        <f t="shared" si="750"/>
        <v>0</v>
      </c>
      <c r="FA84" s="483">
        <f t="shared" si="750"/>
        <v>0</v>
      </c>
      <c r="FB84" s="483">
        <f t="shared" si="750"/>
        <v>0</v>
      </c>
      <c r="FC84" s="483">
        <f t="shared" si="750"/>
        <v>0</v>
      </c>
      <c r="FD84" s="483">
        <f t="shared" si="750"/>
        <v>0</v>
      </c>
      <c r="FE84" s="483">
        <f t="shared" si="750"/>
        <v>0</v>
      </c>
      <c r="FF84" s="483">
        <f>SUM(ET84:FE84)</f>
        <v>0</v>
      </c>
      <c r="FG84" s="483">
        <f t="shared" ref="FG84:FR84" si="751">FG85-FG83</f>
        <v>0</v>
      </c>
      <c r="FH84" s="483">
        <f t="shared" si="751"/>
        <v>0</v>
      </c>
      <c r="FI84" s="483">
        <f t="shared" si="751"/>
        <v>0</v>
      </c>
      <c r="FJ84" s="483">
        <f t="shared" si="751"/>
        <v>0</v>
      </c>
      <c r="FK84" s="483">
        <f t="shared" si="751"/>
        <v>0</v>
      </c>
      <c r="FL84" s="483">
        <f t="shared" si="751"/>
        <v>0</v>
      </c>
      <c r="FM84" s="483">
        <f t="shared" si="751"/>
        <v>0</v>
      </c>
      <c r="FN84" s="483">
        <f t="shared" si="751"/>
        <v>0</v>
      </c>
      <c r="FO84" s="483">
        <f t="shared" si="751"/>
        <v>0</v>
      </c>
      <c r="FP84" s="483">
        <f t="shared" si="751"/>
        <v>0</v>
      </c>
      <c r="FQ84" s="483">
        <f t="shared" si="751"/>
        <v>0</v>
      </c>
      <c r="FR84" s="483">
        <f t="shared" si="751"/>
        <v>0</v>
      </c>
      <c r="FS84" s="483">
        <f>SUM(FG84:FR84)</f>
        <v>0</v>
      </c>
      <c r="FT84" s="483">
        <f t="shared" ref="FT84:GE84" si="752">FT85-FT83</f>
        <v>0</v>
      </c>
      <c r="FU84" s="483">
        <f t="shared" si="752"/>
        <v>0</v>
      </c>
      <c r="FV84" s="483">
        <f t="shared" si="752"/>
        <v>0</v>
      </c>
      <c r="FW84" s="483">
        <f t="shared" si="752"/>
        <v>0</v>
      </c>
      <c r="FX84" s="483">
        <f t="shared" si="752"/>
        <v>0</v>
      </c>
      <c r="FY84" s="483">
        <f t="shared" si="752"/>
        <v>0</v>
      </c>
      <c r="FZ84" s="483">
        <f t="shared" si="752"/>
        <v>0</v>
      </c>
      <c r="GA84" s="483">
        <f t="shared" si="752"/>
        <v>0</v>
      </c>
      <c r="GB84" s="483">
        <f t="shared" si="752"/>
        <v>0</v>
      </c>
      <c r="GC84" s="483">
        <f t="shared" si="752"/>
        <v>0</v>
      </c>
      <c r="GD84" s="483">
        <f t="shared" si="752"/>
        <v>0</v>
      </c>
      <c r="GE84" s="483">
        <f t="shared" si="752"/>
        <v>0</v>
      </c>
      <c r="GF84" s="483">
        <f>SUM(FT84:GE84)</f>
        <v>0</v>
      </c>
      <c r="GG84" s="483">
        <f t="shared" ref="GG84:GR84" si="753">GG85-GG83</f>
        <v>0</v>
      </c>
      <c r="GH84" s="483">
        <f t="shared" si="753"/>
        <v>0</v>
      </c>
      <c r="GI84" s="483">
        <f t="shared" si="753"/>
        <v>0</v>
      </c>
      <c r="GJ84" s="483">
        <f t="shared" si="753"/>
        <v>0</v>
      </c>
      <c r="GK84" s="483">
        <f t="shared" si="753"/>
        <v>0</v>
      </c>
      <c r="GL84" s="483">
        <f t="shared" si="753"/>
        <v>0</v>
      </c>
      <c r="GM84" s="483">
        <f t="shared" si="753"/>
        <v>0</v>
      </c>
      <c r="GN84" s="483">
        <f t="shared" si="753"/>
        <v>0</v>
      </c>
      <c r="GO84" s="483">
        <f t="shared" si="753"/>
        <v>0</v>
      </c>
      <c r="GP84" s="483">
        <f t="shared" si="753"/>
        <v>0</v>
      </c>
      <c r="GQ84" s="483">
        <f t="shared" si="753"/>
        <v>0</v>
      </c>
      <c r="GR84" s="483">
        <f t="shared" si="753"/>
        <v>0</v>
      </c>
      <c r="GS84" s="483">
        <f>SUM(GG84:GR84)</f>
        <v>0</v>
      </c>
      <c r="GT84" s="483">
        <f t="shared" ref="GT84:HE84" si="754">GT85-GT83</f>
        <v>0</v>
      </c>
      <c r="GU84" s="483">
        <f t="shared" si="754"/>
        <v>0</v>
      </c>
      <c r="GV84" s="483">
        <f t="shared" si="754"/>
        <v>0</v>
      </c>
      <c r="GW84" s="483">
        <f t="shared" si="754"/>
        <v>0</v>
      </c>
      <c r="GX84" s="483">
        <f t="shared" si="754"/>
        <v>0</v>
      </c>
      <c r="GY84" s="483">
        <f t="shared" si="754"/>
        <v>0</v>
      </c>
      <c r="GZ84" s="483">
        <f t="shared" si="754"/>
        <v>0</v>
      </c>
      <c r="HA84" s="483">
        <f t="shared" si="754"/>
        <v>0</v>
      </c>
      <c r="HB84" s="483">
        <f t="shared" si="754"/>
        <v>0</v>
      </c>
      <c r="HC84" s="483">
        <f t="shared" si="754"/>
        <v>0</v>
      </c>
      <c r="HD84" s="483">
        <f t="shared" si="754"/>
        <v>0</v>
      </c>
      <c r="HE84" s="483">
        <f t="shared" si="754"/>
        <v>0</v>
      </c>
      <c r="HF84" s="483">
        <f>SUM(GT84:HE84)</f>
        <v>0</v>
      </c>
      <c r="HG84" s="483">
        <f t="shared" ref="HG84:HR84" si="755">HG85-HG83</f>
        <v>0</v>
      </c>
      <c r="HH84" s="483">
        <f t="shared" si="755"/>
        <v>0</v>
      </c>
      <c r="HI84" s="483">
        <f t="shared" si="755"/>
        <v>0</v>
      </c>
      <c r="HJ84" s="483">
        <f t="shared" si="755"/>
        <v>0</v>
      </c>
      <c r="HK84" s="483">
        <f t="shared" si="755"/>
        <v>0</v>
      </c>
      <c r="HL84" s="483">
        <f t="shared" si="755"/>
        <v>0</v>
      </c>
      <c r="HM84" s="483">
        <f t="shared" si="755"/>
        <v>0</v>
      </c>
      <c r="HN84" s="483">
        <f t="shared" si="755"/>
        <v>0</v>
      </c>
      <c r="HO84" s="483">
        <f t="shared" si="755"/>
        <v>0</v>
      </c>
      <c r="HP84" s="483">
        <f t="shared" si="755"/>
        <v>0</v>
      </c>
      <c r="HQ84" s="483">
        <f t="shared" si="755"/>
        <v>0</v>
      </c>
      <c r="HR84" s="483">
        <f t="shared" si="755"/>
        <v>0</v>
      </c>
      <c r="HS84" s="483">
        <f>SUM(HG84:HR84)</f>
        <v>0</v>
      </c>
      <c r="HT84" s="483">
        <f t="shared" ref="HT84:IE84" si="756">HT85-HT83</f>
        <v>0</v>
      </c>
      <c r="HU84" s="483">
        <f t="shared" si="756"/>
        <v>0</v>
      </c>
      <c r="HV84" s="483">
        <f t="shared" si="756"/>
        <v>0</v>
      </c>
      <c r="HW84" s="483">
        <f t="shared" si="756"/>
        <v>0</v>
      </c>
      <c r="HX84" s="483">
        <f t="shared" si="756"/>
        <v>0</v>
      </c>
      <c r="HY84" s="483">
        <f t="shared" si="756"/>
        <v>0</v>
      </c>
      <c r="HZ84" s="483">
        <f t="shared" si="756"/>
        <v>0</v>
      </c>
      <c r="IA84" s="483">
        <f t="shared" si="756"/>
        <v>0</v>
      </c>
      <c r="IB84" s="483">
        <f t="shared" si="756"/>
        <v>0</v>
      </c>
      <c r="IC84" s="483">
        <f t="shared" si="756"/>
        <v>0</v>
      </c>
      <c r="ID84" s="483">
        <f t="shared" si="756"/>
        <v>0</v>
      </c>
      <c r="IE84" s="483">
        <f t="shared" si="756"/>
        <v>0</v>
      </c>
      <c r="IF84" s="483">
        <f>SUM(HT84:IE84)</f>
        <v>0</v>
      </c>
      <c r="IG84" s="483">
        <f t="shared" ref="IG84:IR84" si="757">IG85-IG83</f>
        <v>0</v>
      </c>
      <c r="IH84" s="483">
        <f t="shared" si="757"/>
        <v>0</v>
      </c>
      <c r="II84" s="483">
        <f t="shared" si="757"/>
        <v>0</v>
      </c>
      <c r="IJ84" s="483">
        <f t="shared" si="757"/>
        <v>0</v>
      </c>
      <c r="IK84" s="483">
        <f t="shared" si="757"/>
        <v>0</v>
      </c>
      <c r="IL84" s="483">
        <f t="shared" si="757"/>
        <v>0</v>
      </c>
      <c r="IM84" s="483">
        <f t="shared" si="757"/>
        <v>0</v>
      </c>
      <c r="IN84" s="483">
        <f t="shared" si="757"/>
        <v>0</v>
      </c>
      <c r="IO84" s="483">
        <f t="shared" si="757"/>
        <v>0</v>
      </c>
      <c r="IP84" s="483">
        <f t="shared" si="757"/>
        <v>0</v>
      </c>
      <c r="IQ84" s="483">
        <f t="shared" si="757"/>
        <v>0</v>
      </c>
      <c r="IR84" s="483">
        <f t="shared" si="757"/>
        <v>0</v>
      </c>
      <c r="IS84" s="483">
        <f>SUM(IG84:IR84)</f>
        <v>0</v>
      </c>
      <c r="IT84" s="483">
        <f t="shared" ref="IT84:JE84" si="758">IT85-IT83</f>
        <v>0</v>
      </c>
      <c r="IU84" s="483">
        <f t="shared" si="758"/>
        <v>0</v>
      </c>
      <c r="IV84" s="483">
        <f t="shared" si="758"/>
        <v>0</v>
      </c>
      <c r="IW84" s="483">
        <f t="shared" si="758"/>
        <v>0</v>
      </c>
      <c r="IX84" s="483">
        <f t="shared" si="758"/>
        <v>0</v>
      </c>
      <c r="IY84" s="483">
        <f t="shared" si="758"/>
        <v>0</v>
      </c>
      <c r="IZ84" s="483">
        <f t="shared" si="758"/>
        <v>0</v>
      </c>
      <c r="JA84" s="483">
        <f t="shared" si="758"/>
        <v>0</v>
      </c>
      <c r="JB84" s="483">
        <f t="shared" si="758"/>
        <v>0</v>
      </c>
      <c r="JC84" s="483">
        <f t="shared" si="758"/>
        <v>0</v>
      </c>
      <c r="JD84" s="483">
        <f t="shared" si="758"/>
        <v>0</v>
      </c>
      <c r="JE84" s="483">
        <f t="shared" si="758"/>
        <v>0</v>
      </c>
      <c r="JF84" s="483">
        <f>SUM(IT84:JE84)</f>
        <v>0</v>
      </c>
      <c r="JG84" s="483">
        <f t="shared" ref="JG84:JR84" si="759">JG85-JG83</f>
        <v>0</v>
      </c>
      <c r="JH84" s="483">
        <f t="shared" si="759"/>
        <v>0</v>
      </c>
      <c r="JI84" s="483">
        <f t="shared" si="759"/>
        <v>0</v>
      </c>
      <c r="JJ84" s="483">
        <f t="shared" si="759"/>
        <v>0</v>
      </c>
      <c r="JK84" s="483">
        <f t="shared" si="759"/>
        <v>0</v>
      </c>
      <c r="JL84" s="483">
        <f t="shared" si="759"/>
        <v>0</v>
      </c>
      <c r="JM84" s="483">
        <f t="shared" si="759"/>
        <v>0</v>
      </c>
      <c r="JN84" s="483">
        <f t="shared" si="759"/>
        <v>0</v>
      </c>
      <c r="JO84" s="483">
        <f t="shared" si="759"/>
        <v>0</v>
      </c>
      <c r="JP84" s="483">
        <f t="shared" si="759"/>
        <v>0</v>
      </c>
      <c r="JQ84" s="483">
        <f t="shared" si="759"/>
        <v>0</v>
      </c>
      <c r="JR84" s="483">
        <f t="shared" si="759"/>
        <v>0</v>
      </c>
      <c r="JS84" s="483">
        <f>SUM(JG84:JR84)</f>
        <v>0</v>
      </c>
      <c r="JT84" s="483">
        <f t="shared" ref="JT84:KE84" si="760">JT85-JT83</f>
        <v>0</v>
      </c>
      <c r="JU84" s="483">
        <f t="shared" si="760"/>
        <v>0</v>
      </c>
      <c r="JV84" s="483">
        <f t="shared" si="760"/>
        <v>0</v>
      </c>
      <c r="JW84" s="483">
        <f t="shared" si="760"/>
        <v>0</v>
      </c>
      <c r="JX84" s="483">
        <f t="shared" si="760"/>
        <v>0</v>
      </c>
      <c r="JY84" s="483">
        <f t="shared" si="760"/>
        <v>0</v>
      </c>
      <c r="JZ84" s="483">
        <f t="shared" si="760"/>
        <v>0</v>
      </c>
      <c r="KA84" s="483">
        <f t="shared" si="760"/>
        <v>0</v>
      </c>
      <c r="KB84" s="483">
        <f t="shared" si="760"/>
        <v>0</v>
      </c>
      <c r="KC84" s="483">
        <f t="shared" si="760"/>
        <v>0</v>
      </c>
      <c r="KD84" s="483">
        <f t="shared" si="760"/>
        <v>0</v>
      </c>
      <c r="KE84" s="483">
        <f t="shared" si="760"/>
        <v>0</v>
      </c>
      <c r="KF84" s="483">
        <f>SUM(JT84:KE84)</f>
        <v>0</v>
      </c>
      <c r="KG84" s="483">
        <f t="shared" ref="KG84:KR84" si="761">KG85-KG83</f>
        <v>0</v>
      </c>
      <c r="KH84" s="483">
        <f t="shared" si="761"/>
        <v>0</v>
      </c>
      <c r="KI84" s="483">
        <f t="shared" si="761"/>
        <v>0</v>
      </c>
      <c r="KJ84" s="483">
        <f t="shared" si="761"/>
        <v>0</v>
      </c>
      <c r="KK84" s="483">
        <f t="shared" si="761"/>
        <v>0</v>
      </c>
      <c r="KL84" s="483">
        <f t="shared" si="761"/>
        <v>0</v>
      </c>
      <c r="KM84" s="483">
        <f t="shared" si="761"/>
        <v>0</v>
      </c>
      <c r="KN84" s="483">
        <f t="shared" si="761"/>
        <v>0</v>
      </c>
      <c r="KO84" s="483">
        <f t="shared" si="761"/>
        <v>0</v>
      </c>
      <c r="KP84" s="483">
        <f t="shared" si="761"/>
        <v>0</v>
      </c>
      <c r="KQ84" s="483">
        <f t="shared" si="761"/>
        <v>0</v>
      </c>
      <c r="KR84" s="483">
        <f t="shared" si="761"/>
        <v>0</v>
      </c>
      <c r="KS84" s="483">
        <f>SUM(KG84:KR84)</f>
        <v>0</v>
      </c>
      <c r="KT84" s="483">
        <f t="shared" ref="KT84:LE84" si="762">KT85-KT83</f>
        <v>0</v>
      </c>
      <c r="KU84" s="483">
        <f t="shared" si="762"/>
        <v>0</v>
      </c>
      <c r="KV84" s="483">
        <f t="shared" si="762"/>
        <v>0</v>
      </c>
      <c r="KW84" s="483">
        <f t="shared" si="762"/>
        <v>0</v>
      </c>
      <c r="KX84" s="483">
        <f t="shared" si="762"/>
        <v>0</v>
      </c>
      <c r="KY84" s="483">
        <f t="shared" si="762"/>
        <v>0</v>
      </c>
      <c r="KZ84" s="483">
        <f t="shared" si="762"/>
        <v>0</v>
      </c>
      <c r="LA84" s="483">
        <f t="shared" si="762"/>
        <v>0</v>
      </c>
      <c r="LB84" s="483">
        <f t="shared" si="762"/>
        <v>0</v>
      </c>
      <c r="LC84" s="483">
        <f t="shared" si="762"/>
        <v>0</v>
      </c>
      <c r="LD84" s="483">
        <f t="shared" si="762"/>
        <v>0</v>
      </c>
      <c r="LE84" s="483">
        <f t="shared" si="762"/>
        <v>0</v>
      </c>
      <c r="LF84" s="483">
        <f>SUM(KT84:LE84)</f>
        <v>0</v>
      </c>
      <c r="LG84" s="483">
        <f t="shared" ref="LG84:LR84" si="763">LG85-LG83</f>
        <v>0</v>
      </c>
      <c r="LH84" s="483">
        <f t="shared" si="763"/>
        <v>0</v>
      </c>
      <c r="LI84" s="483">
        <f t="shared" si="763"/>
        <v>0</v>
      </c>
      <c r="LJ84" s="483">
        <f t="shared" si="763"/>
        <v>0</v>
      </c>
      <c r="LK84" s="483">
        <f t="shared" si="763"/>
        <v>0</v>
      </c>
      <c r="LL84" s="483">
        <f t="shared" si="763"/>
        <v>0</v>
      </c>
      <c r="LM84" s="483">
        <f t="shared" si="763"/>
        <v>0</v>
      </c>
      <c r="LN84" s="483">
        <f t="shared" si="763"/>
        <v>0</v>
      </c>
      <c r="LO84" s="483">
        <f t="shared" si="763"/>
        <v>0</v>
      </c>
      <c r="LP84" s="483">
        <f t="shared" si="763"/>
        <v>0</v>
      </c>
      <c r="LQ84" s="483">
        <f t="shared" si="763"/>
        <v>0</v>
      </c>
      <c r="LR84" s="483">
        <f t="shared" si="763"/>
        <v>0</v>
      </c>
      <c r="LS84" s="483">
        <f>SUM(LG84:LR84)</f>
        <v>0</v>
      </c>
      <c r="LT84" s="483">
        <f t="shared" ref="LT84:ME84" si="764">LT85-LT83</f>
        <v>0</v>
      </c>
      <c r="LU84" s="483">
        <f t="shared" si="764"/>
        <v>0</v>
      </c>
      <c r="LV84" s="483">
        <f t="shared" si="764"/>
        <v>0</v>
      </c>
      <c r="LW84" s="483">
        <f t="shared" si="764"/>
        <v>0</v>
      </c>
      <c r="LX84" s="483">
        <f t="shared" si="764"/>
        <v>0</v>
      </c>
      <c r="LY84" s="483">
        <f t="shared" si="764"/>
        <v>0</v>
      </c>
      <c r="LZ84" s="483">
        <f t="shared" si="764"/>
        <v>0</v>
      </c>
      <c r="MA84" s="483">
        <f t="shared" si="764"/>
        <v>0</v>
      </c>
      <c r="MB84" s="483">
        <f t="shared" si="764"/>
        <v>0</v>
      </c>
      <c r="MC84" s="483">
        <f t="shared" si="764"/>
        <v>0</v>
      </c>
      <c r="MD84" s="483">
        <f t="shared" si="764"/>
        <v>0</v>
      </c>
      <c r="ME84" s="483">
        <f t="shared" si="764"/>
        <v>0</v>
      </c>
      <c r="MF84" s="483">
        <f>SUM(LT84:ME84)</f>
        <v>0</v>
      </c>
      <c r="MG84" s="483">
        <f t="shared" ref="MG84:MR84" si="765">MG85-MG83</f>
        <v>0</v>
      </c>
      <c r="MH84" s="483">
        <f t="shared" si="765"/>
        <v>0</v>
      </c>
      <c r="MI84" s="483">
        <f t="shared" si="765"/>
        <v>0</v>
      </c>
      <c r="MJ84" s="483">
        <f t="shared" si="765"/>
        <v>0</v>
      </c>
      <c r="MK84" s="483">
        <f t="shared" si="765"/>
        <v>0</v>
      </c>
      <c r="ML84" s="483">
        <f t="shared" si="765"/>
        <v>0</v>
      </c>
      <c r="MM84" s="483">
        <f t="shared" si="765"/>
        <v>0</v>
      </c>
      <c r="MN84" s="483">
        <f t="shared" si="765"/>
        <v>0</v>
      </c>
      <c r="MO84" s="483">
        <f t="shared" si="765"/>
        <v>0</v>
      </c>
      <c r="MP84" s="483">
        <f t="shared" si="765"/>
        <v>0</v>
      </c>
      <c r="MQ84" s="483">
        <f t="shared" si="765"/>
        <v>0</v>
      </c>
      <c r="MR84" s="483">
        <f t="shared" si="765"/>
        <v>0</v>
      </c>
      <c r="MS84" s="483">
        <f>SUM(MG84:MR84)</f>
        <v>0</v>
      </c>
      <c r="MT84" s="483">
        <f t="shared" ref="MT84:NE84" si="766">MT85-MT83</f>
        <v>0</v>
      </c>
      <c r="MU84" s="483">
        <f t="shared" si="766"/>
        <v>0</v>
      </c>
      <c r="MV84" s="483">
        <f t="shared" si="766"/>
        <v>0</v>
      </c>
      <c r="MW84" s="483">
        <f t="shared" si="766"/>
        <v>0</v>
      </c>
      <c r="MX84" s="483">
        <f t="shared" si="766"/>
        <v>0</v>
      </c>
      <c r="MY84" s="483">
        <f t="shared" si="766"/>
        <v>0</v>
      </c>
      <c r="MZ84" s="483">
        <f t="shared" si="766"/>
        <v>0</v>
      </c>
      <c r="NA84" s="483">
        <f t="shared" si="766"/>
        <v>0</v>
      </c>
      <c r="NB84" s="483">
        <f t="shared" si="766"/>
        <v>0</v>
      </c>
      <c r="NC84" s="483">
        <f t="shared" si="766"/>
        <v>0</v>
      </c>
      <c r="ND84" s="483">
        <f t="shared" si="766"/>
        <v>0</v>
      </c>
      <c r="NE84" s="483">
        <f t="shared" si="766"/>
        <v>0</v>
      </c>
      <c r="NF84" s="483">
        <f>SUM(MT84:NE84)</f>
        <v>0</v>
      </c>
      <c r="NG84" s="483">
        <f t="shared" ref="NG84:NR84" si="767">NG85-NG83</f>
        <v>0</v>
      </c>
      <c r="NH84" s="483">
        <f t="shared" si="767"/>
        <v>0</v>
      </c>
      <c r="NI84" s="483">
        <f t="shared" si="767"/>
        <v>0</v>
      </c>
      <c r="NJ84" s="483">
        <f t="shared" si="767"/>
        <v>0</v>
      </c>
      <c r="NK84" s="483">
        <f t="shared" si="767"/>
        <v>0</v>
      </c>
      <c r="NL84" s="483">
        <f t="shared" si="767"/>
        <v>0</v>
      </c>
      <c r="NM84" s="483">
        <f t="shared" si="767"/>
        <v>0</v>
      </c>
      <c r="NN84" s="483">
        <f t="shared" si="767"/>
        <v>0</v>
      </c>
      <c r="NO84" s="483">
        <f t="shared" si="767"/>
        <v>0</v>
      </c>
      <c r="NP84" s="483">
        <f t="shared" si="767"/>
        <v>0</v>
      </c>
      <c r="NQ84" s="483">
        <f t="shared" si="767"/>
        <v>0</v>
      </c>
      <c r="NR84" s="483">
        <f t="shared" si="767"/>
        <v>0</v>
      </c>
      <c r="NS84" s="483">
        <f>SUM(NG84:NR84)</f>
        <v>0</v>
      </c>
      <c r="NT84" s="483">
        <f t="shared" ref="NT84:OE84" si="768">NT85-NT83</f>
        <v>0</v>
      </c>
      <c r="NU84" s="483">
        <f t="shared" si="768"/>
        <v>0</v>
      </c>
      <c r="NV84" s="483">
        <f t="shared" si="768"/>
        <v>0</v>
      </c>
      <c r="NW84" s="483">
        <f t="shared" si="768"/>
        <v>0</v>
      </c>
      <c r="NX84" s="483">
        <f t="shared" si="768"/>
        <v>0</v>
      </c>
      <c r="NY84" s="483">
        <f t="shared" si="768"/>
        <v>0</v>
      </c>
      <c r="NZ84" s="483">
        <f t="shared" si="768"/>
        <v>0</v>
      </c>
      <c r="OA84" s="483">
        <f t="shared" si="768"/>
        <v>0</v>
      </c>
      <c r="OB84" s="483">
        <f t="shared" si="768"/>
        <v>0</v>
      </c>
      <c r="OC84" s="483">
        <f t="shared" si="768"/>
        <v>0</v>
      </c>
      <c r="OD84" s="483">
        <f t="shared" si="768"/>
        <v>0</v>
      </c>
      <c r="OE84" s="483">
        <f t="shared" si="768"/>
        <v>0</v>
      </c>
      <c r="OF84" s="483">
        <f>SUM(NT84:OE84)</f>
        <v>0</v>
      </c>
      <c r="OG84" s="483">
        <f t="shared" ref="OG84:OR84" si="769">OG85-OG83</f>
        <v>0</v>
      </c>
      <c r="OH84" s="483">
        <f t="shared" si="769"/>
        <v>0</v>
      </c>
      <c r="OI84" s="483">
        <f t="shared" si="769"/>
        <v>0</v>
      </c>
      <c r="OJ84" s="483">
        <f t="shared" si="769"/>
        <v>0</v>
      </c>
      <c r="OK84" s="483">
        <f t="shared" si="769"/>
        <v>0</v>
      </c>
      <c r="OL84" s="483">
        <f t="shared" si="769"/>
        <v>0</v>
      </c>
      <c r="OM84" s="483">
        <f t="shared" si="769"/>
        <v>0</v>
      </c>
      <c r="ON84" s="483">
        <f t="shared" si="769"/>
        <v>0</v>
      </c>
      <c r="OO84" s="483">
        <f t="shared" si="769"/>
        <v>0</v>
      </c>
      <c r="OP84" s="483">
        <f t="shared" si="769"/>
        <v>0</v>
      </c>
      <c r="OQ84" s="483">
        <f t="shared" si="769"/>
        <v>0</v>
      </c>
      <c r="OR84" s="483">
        <f t="shared" si="769"/>
        <v>0</v>
      </c>
      <c r="OS84" s="483">
        <f>SUM(OG84:OR84)</f>
        <v>0</v>
      </c>
      <c r="OT84" s="483"/>
      <c r="OU84" s="483"/>
      <c r="OV84" s="483"/>
      <c r="OW84" s="483"/>
      <c r="OX84" s="483"/>
      <c r="OY84" s="483"/>
      <c r="OZ84" s="483"/>
      <c r="PA84" s="483"/>
      <c r="PB84" s="483"/>
      <c r="PC84" s="483"/>
      <c r="PD84" s="483"/>
      <c r="PE84" s="483"/>
      <c r="PF84" s="483"/>
      <c r="PG84" s="483"/>
      <c r="PH84" s="483"/>
      <c r="PI84" s="483"/>
      <c r="PJ84" s="483"/>
      <c r="PK84" s="483"/>
      <c r="PL84" s="483"/>
      <c r="PM84" s="483"/>
      <c r="PN84" s="483"/>
      <c r="PO84" s="483"/>
      <c r="PP84" s="483"/>
      <c r="PQ84" s="483"/>
      <c r="PR84" s="483"/>
      <c r="PS84" s="483"/>
      <c r="PT84" s="483"/>
      <c r="PU84" s="483"/>
      <c r="PV84" s="483"/>
      <c r="PW84" s="483"/>
      <c r="PX84" s="483"/>
      <c r="PY84" s="483"/>
      <c r="PZ84" s="483"/>
      <c r="QA84" s="483"/>
      <c r="QB84" s="483"/>
      <c r="QC84" s="483"/>
      <c r="QD84" s="483"/>
      <c r="QE84" s="483"/>
      <c r="QF84" s="483"/>
      <c r="QG84" s="483"/>
      <c r="QH84" s="483"/>
      <c r="QI84" s="483"/>
      <c r="QJ84" s="483"/>
      <c r="QK84" s="483"/>
      <c r="QL84" s="483"/>
      <c r="QM84" s="483"/>
      <c r="QN84" s="483"/>
      <c r="QO84" s="483"/>
      <c r="QP84" s="483"/>
      <c r="QQ84" s="483"/>
      <c r="QR84" s="483"/>
      <c r="QS84" s="483"/>
      <c r="QT84" s="483"/>
      <c r="QU84" s="483"/>
      <c r="QV84" s="483"/>
      <c r="QW84" s="483"/>
      <c r="QX84" s="483"/>
      <c r="QY84" s="483"/>
      <c r="QZ84" s="483"/>
      <c r="RA84" s="483"/>
      <c r="RB84" s="483"/>
      <c r="RC84" s="483"/>
      <c r="RD84" s="483"/>
      <c r="RE84" s="483"/>
      <c r="RF84" s="483"/>
    </row>
    <row r="85" spans="1:474" ht="12.75" customHeight="1">
      <c r="A85" s="483"/>
      <c r="B85" s="484" t="s">
        <v>503</v>
      </c>
      <c r="C85" s="483"/>
      <c r="D85" s="483"/>
      <c r="E85" s="483">
        <f>SUM(S85,AF85,AS85,BF85,BS85,CF85,CS85,DF85,DS85,EF85,ES85,FF85,FS85,GF85,GS85,HF85,HS85,IF85,IS85,JF85,JS85,KF85,KS85,LF85,LS85,MF85,MS85,NF85,NS85,OF85,OS85)</f>
        <v>0</v>
      </c>
      <c r="F85" s="483"/>
      <c r="G85" s="483">
        <f t="shared" ref="G85:R85" si="770">IF(AND(E74=1,G74=0),-SUM(G80,G81,G82),IF(G73=1,PMT(G68,E74,G80+G81+G82,,0),G83))</f>
        <v>0</v>
      </c>
      <c r="H85" s="483">
        <f t="shared" si="770"/>
        <v>0</v>
      </c>
      <c r="I85" s="483">
        <f t="shared" si="770"/>
        <v>0</v>
      </c>
      <c r="J85" s="483">
        <f t="shared" si="770"/>
        <v>0</v>
      </c>
      <c r="K85" s="483">
        <f t="shared" si="770"/>
        <v>0</v>
      </c>
      <c r="L85" s="483">
        <f t="shared" si="770"/>
        <v>0</v>
      </c>
      <c r="M85" s="483">
        <f t="shared" si="770"/>
        <v>0</v>
      </c>
      <c r="N85" s="483">
        <f t="shared" si="770"/>
        <v>0</v>
      </c>
      <c r="O85" s="483">
        <f t="shared" si="770"/>
        <v>0</v>
      </c>
      <c r="P85" s="483">
        <f t="shared" si="770"/>
        <v>0</v>
      </c>
      <c r="Q85" s="483">
        <f t="shared" si="770"/>
        <v>0</v>
      </c>
      <c r="R85" s="483">
        <f t="shared" si="770"/>
        <v>0</v>
      </c>
      <c r="S85" s="483">
        <f>SUM(G85:R85)</f>
        <v>0</v>
      </c>
      <c r="T85" s="483">
        <f>IF(AND(R74=1,T74=0),-SUM(T80,T81,T82),IF(T73=1,PMT(T68,R74,T80+T81+T82,,0),T83))</f>
        <v>0</v>
      </c>
      <c r="U85" s="483">
        <f t="shared" ref="U85:AE85" si="771">IF(AND(T74=1,U74=0),-SUM(U80,U81,U82),IF(U73=1,PMT(U68,T74,U80+U81+U82,,0),U83))</f>
        <v>0</v>
      </c>
      <c r="V85" s="483">
        <f t="shared" si="771"/>
        <v>0</v>
      </c>
      <c r="W85" s="483">
        <f t="shared" si="771"/>
        <v>0</v>
      </c>
      <c r="X85" s="483">
        <f t="shared" si="771"/>
        <v>0</v>
      </c>
      <c r="Y85" s="483">
        <f t="shared" si="771"/>
        <v>0</v>
      </c>
      <c r="Z85" s="483">
        <f t="shared" si="771"/>
        <v>0</v>
      </c>
      <c r="AA85" s="483">
        <f t="shared" si="771"/>
        <v>0</v>
      </c>
      <c r="AB85" s="483">
        <f t="shared" si="771"/>
        <v>0</v>
      </c>
      <c r="AC85" s="483">
        <f t="shared" si="771"/>
        <v>0</v>
      </c>
      <c r="AD85" s="483">
        <f t="shared" si="771"/>
        <v>0</v>
      </c>
      <c r="AE85" s="483">
        <f t="shared" si="771"/>
        <v>0</v>
      </c>
      <c r="AF85" s="483">
        <f>SUM(T85:AE85)</f>
        <v>0</v>
      </c>
      <c r="AG85" s="483">
        <f>IF(AND(AE74=1,AG74=0),-SUM(AG80,AG81,AG82),IF(AG73=1,PMT(AG68,AE74,AG80+AG81+AG82,,0),AG83))</f>
        <v>0</v>
      </c>
      <c r="AH85" s="483">
        <f t="shared" ref="AH85:AR85" si="772">IF(AND(AG74=1,AH74=0),-SUM(AH80,AH81,AH82),IF(AH73=1,PMT(AH68,AG74,AH80+AH81+AH82,,0),AH83))</f>
        <v>0</v>
      </c>
      <c r="AI85" s="483">
        <f t="shared" si="772"/>
        <v>0</v>
      </c>
      <c r="AJ85" s="483">
        <f t="shared" si="772"/>
        <v>0</v>
      </c>
      <c r="AK85" s="483">
        <f t="shared" si="772"/>
        <v>0</v>
      </c>
      <c r="AL85" s="483">
        <f t="shared" si="772"/>
        <v>0</v>
      </c>
      <c r="AM85" s="483">
        <f t="shared" si="772"/>
        <v>0</v>
      </c>
      <c r="AN85" s="483">
        <f t="shared" si="772"/>
        <v>0</v>
      </c>
      <c r="AO85" s="483">
        <f t="shared" si="772"/>
        <v>0</v>
      </c>
      <c r="AP85" s="483">
        <f t="shared" si="772"/>
        <v>0</v>
      </c>
      <c r="AQ85" s="483">
        <f t="shared" si="772"/>
        <v>0</v>
      </c>
      <c r="AR85" s="483">
        <f t="shared" si="772"/>
        <v>0</v>
      </c>
      <c r="AS85" s="483">
        <f>SUM(AG85:AR85)</f>
        <v>0</v>
      </c>
      <c r="AT85" s="483">
        <f>IF(AND(AR74=1,AT74=0),-SUM(AT80,AT81,AT82),IF(AT73=1,PMT(AT68,AR74,AT80+AT81+AT82,,0),AT83))</f>
        <v>0</v>
      </c>
      <c r="AU85" s="483">
        <f t="shared" ref="AU85:BE85" si="773">IF(AND(AT74=1,AU74=0),-SUM(AU80,AU81,AU82),IF(AU73=1,PMT(AU68,AT74,AU80+AU81+AU82,,0),AU83))</f>
        <v>0</v>
      </c>
      <c r="AV85" s="483">
        <f t="shared" si="773"/>
        <v>0</v>
      </c>
      <c r="AW85" s="483">
        <f t="shared" si="773"/>
        <v>0</v>
      </c>
      <c r="AX85" s="483">
        <f t="shared" si="773"/>
        <v>0</v>
      </c>
      <c r="AY85" s="483">
        <f t="shared" si="773"/>
        <v>0</v>
      </c>
      <c r="AZ85" s="483">
        <f t="shared" si="773"/>
        <v>0</v>
      </c>
      <c r="BA85" s="483">
        <f t="shared" si="773"/>
        <v>0</v>
      </c>
      <c r="BB85" s="483">
        <f t="shared" si="773"/>
        <v>0</v>
      </c>
      <c r="BC85" s="483">
        <f t="shared" si="773"/>
        <v>0</v>
      </c>
      <c r="BD85" s="483">
        <f t="shared" si="773"/>
        <v>0</v>
      </c>
      <c r="BE85" s="483">
        <f t="shared" si="773"/>
        <v>0</v>
      </c>
      <c r="BF85" s="483">
        <f>SUM(AT85:BE85)</f>
        <v>0</v>
      </c>
      <c r="BG85" s="483">
        <f>IF(AND(BE74=1,BG74=0),-SUM(BG80,BG81,BG82),IF(BG73=1,PMT(BG68,BE74,BG80+BG81+BG82,,0),BG83))</f>
        <v>0</v>
      </c>
      <c r="BH85" s="483">
        <f t="shared" ref="BH85:BR85" si="774">IF(AND(BG74=1,BH74=0),-SUM(BH80,BH81,BH82),IF(BH73=1,PMT(BH68,BG74,BH80+BH81+BH82,,0),BH83))</f>
        <v>0</v>
      </c>
      <c r="BI85" s="483">
        <f t="shared" si="774"/>
        <v>0</v>
      </c>
      <c r="BJ85" s="483">
        <f t="shared" si="774"/>
        <v>0</v>
      </c>
      <c r="BK85" s="483">
        <f t="shared" si="774"/>
        <v>0</v>
      </c>
      <c r="BL85" s="483">
        <f t="shared" si="774"/>
        <v>0</v>
      </c>
      <c r="BM85" s="483">
        <f t="shared" si="774"/>
        <v>0</v>
      </c>
      <c r="BN85" s="483">
        <f t="shared" si="774"/>
        <v>0</v>
      </c>
      <c r="BO85" s="483">
        <f t="shared" si="774"/>
        <v>0</v>
      </c>
      <c r="BP85" s="483">
        <f t="shared" si="774"/>
        <v>0</v>
      </c>
      <c r="BQ85" s="483">
        <f t="shared" si="774"/>
        <v>0</v>
      </c>
      <c r="BR85" s="483">
        <f t="shared" si="774"/>
        <v>0</v>
      </c>
      <c r="BS85" s="483">
        <f>SUM(BG85:BR85)</f>
        <v>0</v>
      </c>
      <c r="BT85" s="483">
        <f>IF(AND(BR74=1,BT74=0),-SUM(BT80,BT81,BT82),IF(BT73=1,PMT(BT68,BR74,BT80+BT81+BT82,,0),BT83))</f>
        <v>0</v>
      </c>
      <c r="BU85" s="483">
        <f t="shared" ref="BU85:CE85" si="775">IF(AND(BT74=1,BU74=0),-SUM(BU80,BU81,BU82),IF(BU73=1,PMT(BU68,BT74,BU80+BU81+BU82,,0),BU83))</f>
        <v>0</v>
      </c>
      <c r="BV85" s="483">
        <f t="shared" si="775"/>
        <v>0</v>
      </c>
      <c r="BW85" s="483">
        <f t="shared" si="775"/>
        <v>0</v>
      </c>
      <c r="BX85" s="483">
        <f t="shared" si="775"/>
        <v>0</v>
      </c>
      <c r="BY85" s="483">
        <f t="shared" si="775"/>
        <v>0</v>
      </c>
      <c r="BZ85" s="483">
        <f t="shared" si="775"/>
        <v>0</v>
      </c>
      <c r="CA85" s="483">
        <f t="shared" si="775"/>
        <v>0</v>
      </c>
      <c r="CB85" s="483">
        <f t="shared" si="775"/>
        <v>0</v>
      </c>
      <c r="CC85" s="483">
        <f t="shared" si="775"/>
        <v>0</v>
      </c>
      <c r="CD85" s="483">
        <f t="shared" si="775"/>
        <v>0</v>
      </c>
      <c r="CE85" s="483">
        <f t="shared" si="775"/>
        <v>0</v>
      </c>
      <c r="CF85" s="483">
        <f>SUM(BT85:CE85)</f>
        <v>0</v>
      </c>
      <c r="CG85" s="483">
        <f>IF(AND(CE74=1,CG74=0),-SUM(CG80,CG81,CG82),IF(CG73=1,PMT(CG68,CE74,CG80+CG81+CG82,,0),CG83))</f>
        <v>0</v>
      </c>
      <c r="CH85" s="483">
        <f t="shared" ref="CH85:CR85" si="776">IF(AND(CG74=1,CH74=0),-SUM(CH80,CH81,CH82),IF(CH73=1,PMT(CH68,CG74,CH80+CH81+CH82,,0),CH83))</f>
        <v>0</v>
      </c>
      <c r="CI85" s="483">
        <f t="shared" si="776"/>
        <v>0</v>
      </c>
      <c r="CJ85" s="483">
        <f t="shared" si="776"/>
        <v>0</v>
      </c>
      <c r="CK85" s="483">
        <f t="shared" si="776"/>
        <v>0</v>
      </c>
      <c r="CL85" s="483">
        <f t="shared" si="776"/>
        <v>0</v>
      </c>
      <c r="CM85" s="483">
        <f t="shared" si="776"/>
        <v>0</v>
      </c>
      <c r="CN85" s="483">
        <f t="shared" si="776"/>
        <v>0</v>
      </c>
      <c r="CO85" s="483">
        <f t="shared" si="776"/>
        <v>0</v>
      </c>
      <c r="CP85" s="483">
        <f t="shared" si="776"/>
        <v>0</v>
      </c>
      <c r="CQ85" s="483">
        <f t="shared" si="776"/>
        <v>0</v>
      </c>
      <c r="CR85" s="483">
        <f t="shared" si="776"/>
        <v>0</v>
      </c>
      <c r="CS85" s="483">
        <f>SUM(CG85:CR85)</f>
        <v>0</v>
      </c>
      <c r="CT85" s="483">
        <f>IF(AND(CR74=1,CT74=0),-SUM(CT80,CT81,CT82),IF(CT73=1,PMT(CT68,CR74,CT80+CT81+CT82,,0),CT83))</f>
        <v>0</v>
      </c>
      <c r="CU85" s="483">
        <f t="shared" ref="CU85:DE85" si="777">IF(AND(CT74=1,CU74=0),-SUM(CU80,CU81,CU82),IF(CU73=1,PMT(CU68,CT74,CU80+CU81+CU82,,0),CU83))</f>
        <v>0</v>
      </c>
      <c r="CV85" s="483">
        <f t="shared" si="777"/>
        <v>0</v>
      </c>
      <c r="CW85" s="483">
        <f t="shared" si="777"/>
        <v>0</v>
      </c>
      <c r="CX85" s="483">
        <f t="shared" si="777"/>
        <v>0</v>
      </c>
      <c r="CY85" s="483">
        <f t="shared" si="777"/>
        <v>0</v>
      </c>
      <c r="CZ85" s="483">
        <f t="shared" si="777"/>
        <v>0</v>
      </c>
      <c r="DA85" s="483">
        <f t="shared" si="777"/>
        <v>0</v>
      </c>
      <c r="DB85" s="483">
        <f t="shared" si="777"/>
        <v>0</v>
      </c>
      <c r="DC85" s="483">
        <f t="shared" si="777"/>
        <v>0</v>
      </c>
      <c r="DD85" s="483">
        <f t="shared" si="777"/>
        <v>0</v>
      </c>
      <c r="DE85" s="483">
        <f t="shared" si="777"/>
        <v>0</v>
      </c>
      <c r="DF85" s="483">
        <f>SUM(CT85:DE85)</f>
        <v>0</v>
      </c>
      <c r="DG85" s="483">
        <f>IF(AND(DE74=1,DG74=0),-SUM(DG80,DG81,DG82),IF(DG73=1,PMT(DG68,DE74,DG80+DG81+DG82,,0),DG83))</f>
        <v>0</v>
      </c>
      <c r="DH85" s="483">
        <f t="shared" ref="DH85:DR85" si="778">IF(AND(DG74=1,DH74=0),-SUM(DH80,DH81,DH82),IF(DH73=1,PMT(DH68,DG74,DH80+DH81+DH82,,0),DH83))</f>
        <v>0</v>
      </c>
      <c r="DI85" s="483">
        <f t="shared" si="778"/>
        <v>0</v>
      </c>
      <c r="DJ85" s="483">
        <f t="shared" si="778"/>
        <v>0</v>
      </c>
      <c r="DK85" s="483">
        <f t="shared" si="778"/>
        <v>0</v>
      </c>
      <c r="DL85" s="483">
        <f t="shared" si="778"/>
        <v>0</v>
      </c>
      <c r="DM85" s="483">
        <f t="shared" si="778"/>
        <v>0</v>
      </c>
      <c r="DN85" s="483">
        <f t="shared" si="778"/>
        <v>0</v>
      </c>
      <c r="DO85" s="483">
        <f t="shared" si="778"/>
        <v>0</v>
      </c>
      <c r="DP85" s="483">
        <f t="shared" si="778"/>
        <v>0</v>
      </c>
      <c r="DQ85" s="483">
        <f t="shared" si="778"/>
        <v>0</v>
      </c>
      <c r="DR85" s="483">
        <f t="shared" si="778"/>
        <v>0</v>
      </c>
      <c r="DS85" s="483">
        <f>SUM(DG85:DR85)</f>
        <v>0</v>
      </c>
      <c r="DT85" s="483">
        <f>IF(AND(DR74=1,DT74=0),-SUM(DT80,DT81,DT82),IF(DT73=1,PMT(DT68,DR74,DT80+DT81+DT82,,0),DT83))</f>
        <v>0</v>
      </c>
      <c r="DU85" s="483">
        <f t="shared" ref="DU85:EE85" si="779">IF(AND(DT74=1,DU74=0),-SUM(DU80,DU81,DU82),IF(DU73=1,PMT(DU68,DT74,DU80+DU81+DU82,,0),DU83))</f>
        <v>0</v>
      </c>
      <c r="DV85" s="483">
        <f t="shared" si="779"/>
        <v>0</v>
      </c>
      <c r="DW85" s="483">
        <f t="shared" si="779"/>
        <v>0</v>
      </c>
      <c r="DX85" s="483">
        <f t="shared" si="779"/>
        <v>0</v>
      </c>
      <c r="DY85" s="483">
        <f t="shared" si="779"/>
        <v>0</v>
      </c>
      <c r="DZ85" s="483">
        <f t="shared" si="779"/>
        <v>0</v>
      </c>
      <c r="EA85" s="483">
        <f t="shared" si="779"/>
        <v>0</v>
      </c>
      <c r="EB85" s="483">
        <f t="shared" si="779"/>
        <v>0</v>
      </c>
      <c r="EC85" s="483">
        <f t="shared" si="779"/>
        <v>0</v>
      </c>
      <c r="ED85" s="483">
        <f t="shared" si="779"/>
        <v>0</v>
      </c>
      <c r="EE85" s="483">
        <f t="shared" si="779"/>
        <v>0</v>
      </c>
      <c r="EF85" s="483">
        <f>SUM(DT85:EE85)</f>
        <v>0</v>
      </c>
      <c r="EG85" s="483">
        <f>IF(AND(EE74=1,EG74=0),-SUM(EG80,EG81,EG82),IF(EG73=1,PMT(EG68,EE74,EG80+EG81+EG82,,0),EG83))</f>
        <v>0</v>
      </c>
      <c r="EH85" s="483">
        <f t="shared" ref="EH85:ER85" si="780">IF(AND(EG74=1,EH74=0),-SUM(EH80,EH81,EH82),IF(EH73=1,PMT(EH68,EG74,EH80+EH81+EH82,,0),EH83))</f>
        <v>0</v>
      </c>
      <c r="EI85" s="483">
        <f t="shared" si="780"/>
        <v>0</v>
      </c>
      <c r="EJ85" s="483">
        <f t="shared" si="780"/>
        <v>0</v>
      </c>
      <c r="EK85" s="483">
        <f t="shared" si="780"/>
        <v>0</v>
      </c>
      <c r="EL85" s="483">
        <f t="shared" si="780"/>
        <v>0</v>
      </c>
      <c r="EM85" s="483">
        <f t="shared" si="780"/>
        <v>0</v>
      </c>
      <c r="EN85" s="483">
        <f t="shared" si="780"/>
        <v>0</v>
      </c>
      <c r="EO85" s="483">
        <f t="shared" si="780"/>
        <v>0</v>
      </c>
      <c r="EP85" s="483">
        <f t="shared" si="780"/>
        <v>0</v>
      </c>
      <c r="EQ85" s="483">
        <f t="shared" si="780"/>
        <v>0</v>
      </c>
      <c r="ER85" s="483">
        <f t="shared" si="780"/>
        <v>0</v>
      </c>
      <c r="ES85" s="483">
        <f>SUM(EG85:ER85)</f>
        <v>0</v>
      </c>
      <c r="ET85" s="483">
        <f>IF(AND(ER74=1,ET74=0),-SUM(ET80,ET81,ET82),IF(ET73=1,PMT(ET68,ER74,ET80+ET81+ET82,,0),ET83))</f>
        <v>0</v>
      </c>
      <c r="EU85" s="483">
        <f t="shared" ref="EU85:FE85" si="781">IF(AND(ET74=1,EU74=0),-SUM(EU80,EU81,EU82),IF(EU73=1,PMT(EU68,ET74,EU80+EU81+EU82,,0),EU83))</f>
        <v>0</v>
      </c>
      <c r="EV85" s="483">
        <f t="shared" si="781"/>
        <v>0</v>
      </c>
      <c r="EW85" s="483">
        <f t="shared" si="781"/>
        <v>0</v>
      </c>
      <c r="EX85" s="483">
        <f t="shared" si="781"/>
        <v>0</v>
      </c>
      <c r="EY85" s="483">
        <f t="shared" si="781"/>
        <v>0</v>
      </c>
      <c r="EZ85" s="483">
        <f t="shared" si="781"/>
        <v>0</v>
      </c>
      <c r="FA85" s="483">
        <f t="shared" si="781"/>
        <v>0</v>
      </c>
      <c r="FB85" s="483">
        <f t="shared" si="781"/>
        <v>0</v>
      </c>
      <c r="FC85" s="483">
        <f t="shared" si="781"/>
        <v>0</v>
      </c>
      <c r="FD85" s="483">
        <f t="shared" si="781"/>
        <v>0</v>
      </c>
      <c r="FE85" s="483">
        <f t="shared" si="781"/>
        <v>0</v>
      </c>
      <c r="FF85" s="483">
        <f>SUM(ET85:FE85)</f>
        <v>0</v>
      </c>
      <c r="FG85" s="483">
        <f>IF(AND(FE74=1,FG74=0),-SUM(FG80,FG81,FG82),IF(FG73=1,PMT(FG68,FE74,FG80+FG81+FG82,,0),FG83))</f>
        <v>0</v>
      </c>
      <c r="FH85" s="483">
        <f t="shared" ref="FH85:FR85" si="782">IF(AND(FG74=1,FH74=0),-SUM(FH80,FH81,FH82),IF(FH73=1,PMT(FH68,FG74,FH80+FH81+FH82,,0),FH83))</f>
        <v>0</v>
      </c>
      <c r="FI85" s="483">
        <f t="shared" si="782"/>
        <v>0</v>
      </c>
      <c r="FJ85" s="483">
        <f t="shared" si="782"/>
        <v>0</v>
      </c>
      <c r="FK85" s="483">
        <f t="shared" si="782"/>
        <v>0</v>
      </c>
      <c r="FL85" s="483">
        <f t="shared" si="782"/>
        <v>0</v>
      </c>
      <c r="FM85" s="483">
        <f t="shared" si="782"/>
        <v>0</v>
      </c>
      <c r="FN85" s="483">
        <f t="shared" si="782"/>
        <v>0</v>
      </c>
      <c r="FO85" s="483">
        <f t="shared" si="782"/>
        <v>0</v>
      </c>
      <c r="FP85" s="483">
        <f t="shared" si="782"/>
        <v>0</v>
      </c>
      <c r="FQ85" s="483">
        <f t="shared" si="782"/>
        <v>0</v>
      </c>
      <c r="FR85" s="483">
        <f t="shared" si="782"/>
        <v>0</v>
      </c>
      <c r="FS85" s="483">
        <f>SUM(FG85:FR85)</f>
        <v>0</v>
      </c>
      <c r="FT85" s="483">
        <f>IF(AND(FR74=1,FT74=0),-SUM(FT80,FT81,FT82),IF(FT73=1,PMT(FT68,FR74,FT80+FT81+FT82,,0),FT83))</f>
        <v>0</v>
      </c>
      <c r="FU85" s="483">
        <f t="shared" ref="FU85:GE85" si="783">IF(AND(FT74=1,FU74=0),-SUM(FU80,FU81,FU82),IF(FU73=1,PMT(FU68,FT74,FU80+FU81+FU82,,0),FU83))</f>
        <v>0</v>
      </c>
      <c r="FV85" s="483">
        <f t="shared" si="783"/>
        <v>0</v>
      </c>
      <c r="FW85" s="483">
        <f t="shared" si="783"/>
        <v>0</v>
      </c>
      <c r="FX85" s="483">
        <f t="shared" si="783"/>
        <v>0</v>
      </c>
      <c r="FY85" s="483">
        <f t="shared" si="783"/>
        <v>0</v>
      </c>
      <c r="FZ85" s="483">
        <f t="shared" si="783"/>
        <v>0</v>
      </c>
      <c r="GA85" s="483">
        <f t="shared" si="783"/>
        <v>0</v>
      </c>
      <c r="GB85" s="483">
        <f t="shared" si="783"/>
        <v>0</v>
      </c>
      <c r="GC85" s="483">
        <f t="shared" si="783"/>
        <v>0</v>
      </c>
      <c r="GD85" s="483">
        <f t="shared" si="783"/>
        <v>0</v>
      </c>
      <c r="GE85" s="483">
        <f t="shared" si="783"/>
        <v>0</v>
      </c>
      <c r="GF85" s="483">
        <f>SUM(FT85:GE85)</f>
        <v>0</v>
      </c>
      <c r="GG85" s="483">
        <f>IF(AND(GE74=1,GG74=0),-SUM(GG80,GG81,GG82),IF(GG73=1,PMT(GG68,GE74,GG80+GG81+GG82,,0),GG83))</f>
        <v>0</v>
      </c>
      <c r="GH85" s="483">
        <f t="shared" ref="GH85:GR85" si="784">IF(AND(GG74=1,GH74=0),-SUM(GH80,GH81,GH82),IF(GH73=1,PMT(GH68,GG74,GH80+GH81+GH82,,0),GH83))</f>
        <v>0</v>
      </c>
      <c r="GI85" s="483">
        <f t="shared" si="784"/>
        <v>0</v>
      </c>
      <c r="GJ85" s="483">
        <f t="shared" si="784"/>
        <v>0</v>
      </c>
      <c r="GK85" s="483">
        <f t="shared" si="784"/>
        <v>0</v>
      </c>
      <c r="GL85" s="483">
        <f t="shared" si="784"/>
        <v>0</v>
      </c>
      <c r="GM85" s="483">
        <f t="shared" si="784"/>
        <v>0</v>
      </c>
      <c r="GN85" s="483">
        <f t="shared" si="784"/>
        <v>0</v>
      </c>
      <c r="GO85" s="483">
        <f t="shared" si="784"/>
        <v>0</v>
      </c>
      <c r="GP85" s="483">
        <f t="shared" si="784"/>
        <v>0</v>
      </c>
      <c r="GQ85" s="483">
        <f t="shared" si="784"/>
        <v>0</v>
      </c>
      <c r="GR85" s="483">
        <f t="shared" si="784"/>
        <v>0</v>
      </c>
      <c r="GS85" s="483">
        <f>SUM(GG85:GR85)</f>
        <v>0</v>
      </c>
      <c r="GT85" s="483">
        <f>IF(AND(GR74=1,GT74=0),-SUM(GT80,GT81,GT82),IF(GT73=1,PMT(GT68,GR74,GT80+GT81+GT82,,0),GT83))</f>
        <v>0</v>
      </c>
      <c r="GU85" s="483">
        <f t="shared" ref="GU85:HE85" si="785">IF(AND(GT74=1,GU74=0),-SUM(GU80,GU81,GU82),IF(GU73=1,PMT(GU68,GT74,GU80+GU81+GU82,,0),GU83))</f>
        <v>0</v>
      </c>
      <c r="GV85" s="483">
        <f t="shared" si="785"/>
        <v>0</v>
      </c>
      <c r="GW85" s="483">
        <f t="shared" si="785"/>
        <v>0</v>
      </c>
      <c r="GX85" s="483">
        <f t="shared" si="785"/>
        <v>0</v>
      </c>
      <c r="GY85" s="483">
        <f t="shared" si="785"/>
        <v>0</v>
      </c>
      <c r="GZ85" s="483">
        <f t="shared" si="785"/>
        <v>0</v>
      </c>
      <c r="HA85" s="483">
        <f t="shared" si="785"/>
        <v>0</v>
      </c>
      <c r="HB85" s="483">
        <f t="shared" si="785"/>
        <v>0</v>
      </c>
      <c r="HC85" s="483">
        <f t="shared" si="785"/>
        <v>0</v>
      </c>
      <c r="HD85" s="483">
        <f t="shared" si="785"/>
        <v>0</v>
      </c>
      <c r="HE85" s="483">
        <f t="shared" si="785"/>
        <v>0</v>
      </c>
      <c r="HF85" s="483">
        <f>SUM(GT85:HE85)</f>
        <v>0</v>
      </c>
      <c r="HG85" s="483">
        <f>IF(AND(HE74=1,HG74=0),-SUM(HG80,HG81,HG82),IF(HG73=1,PMT(HG68,HE74,HG80+HG81+HG82,,0),HG83))</f>
        <v>0</v>
      </c>
      <c r="HH85" s="483">
        <f t="shared" ref="HH85:HR85" si="786">IF(AND(HG74=1,HH74=0),-SUM(HH80,HH81,HH82),IF(HH73=1,PMT(HH68,HG74,HH80+HH81+HH82,,0),HH83))</f>
        <v>0</v>
      </c>
      <c r="HI85" s="483">
        <f t="shared" si="786"/>
        <v>0</v>
      </c>
      <c r="HJ85" s="483">
        <f t="shared" si="786"/>
        <v>0</v>
      </c>
      <c r="HK85" s="483">
        <f t="shared" si="786"/>
        <v>0</v>
      </c>
      <c r="HL85" s="483">
        <f t="shared" si="786"/>
        <v>0</v>
      </c>
      <c r="HM85" s="483">
        <f t="shared" si="786"/>
        <v>0</v>
      </c>
      <c r="HN85" s="483">
        <f t="shared" si="786"/>
        <v>0</v>
      </c>
      <c r="HO85" s="483">
        <f t="shared" si="786"/>
        <v>0</v>
      </c>
      <c r="HP85" s="483">
        <f t="shared" si="786"/>
        <v>0</v>
      </c>
      <c r="HQ85" s="483">
        <f t="shared" si="786"/>
        <v>0</v>
      </c>
      <c r="HR85" s="483">
        <f t="shared" si="786"/>
        <v>0</v>
      </c>
      <c r="HS85" s="483">
        <f>SUM(HG85:HR85)</f>
        <v>0</v>
      </c>
      <c r="HT85" s="483">
        <f>IF(AND(HR74=1,HT74=0),-SUM(HT80,HT81,HT82),IF(HT73=1,PMT(HT68,HR74,HT80+HT81+HT82,,0),HT83))</f>
        <v>0</v>
      </c>
      <c r="HU85" s="483">
        <f t="shared" ref="HU85:IE85" si="787">IF(AND(HT74=1,HU74=0),-SUM(HU80,HU81,HU82),IF(HU73=1,PMT(HU68,HT74,HU80+HU81+HU82,,0),HU83))</f>
        <v>0</v>
      </c>
      <c r="HV85" s="483">
        <f t="shared" si="787"/>
        <v>0</v>
      </c>
      <c r="HW85" s="483">
        <f t="shared" si="787"/>
        <v>0</v>
      </c>
      <c r="HX85" s="483">
        <f t="shared" si="787"/>
        <v>0</v>
      </c>
      <c r="HY85" s="483">
        <f t="shared" si="787"/>
        <v>0</v>
      </c>
      <c r="HZ85" s="483">
        <f t="shared" si="787"/>
        <v>0</v>
      </c>
      <c r="IA85" s="483">
        <f t="shared" si="787"/>
        <v>0</v>
      </c>
      <c r="IB85" s="483">
        <f t="shared" si="787"/>
        <v>0</v>
      </c>
      <c r="IC85" s="483">
        <f t="shared" si="787"/>
        <v>0</v>
      </c>
      <c r="ID85" s="483">
        <f t="shared" si="787"/>
        <v>0</v>
      </c>
      <c r="IE85" s="483">
        <f t="shared" si="787"/>
        <v>0</v>
      </c>
      <c r="IF85" s="483">
        <f>SUM(HT85:IE85)</f>
        <v>0</v>
      </c>
      <c r="IG85" s="483">
        <f>IF(AND(IE74=1,IG74=0),-SUM(IG80,IG81,IG82),IF(IG73=1,PMT(IG68,IE74,IG80+IG81+IG82,,0),IG83))</f>
        <v>0</v>
      </c>
      <c r="IH85" s="483">
        <f t="shared" ref="IH85:IR85" si="788">IF(AND(IG74=1,IH74=0),-SUM(IH80,IH81,IH82),IF(IH73=1,PMT(IH68,IG74,IH80+IH81+IH82,,0),IH83))</f>
        <v>0</v>
      </c>
      <c r="II85" s="483">
        <f t="shared" si="788"/>
        <v>0</v>
      </c>
      <c r="IJ85" s="483">
        <f t="shared" si="788"/>
        <v>0</v>
      </c>
      <c r="IK85" s="483">
        <f t="shared" si="788"/>
        <v>0</v>
      </c>
      <c r="IL85" s="483">
        <f t="shared" si="788"/>
        <v>0</v>
      </c>
      <c r="IM85" s="483">
        <f t="shared" si="788"/>
        <v>0</v>
      </c>
      <c r="IN85" s="483">
        <f t="shared" si="788"/>
        <v>0</v>
      </c>
      <c r="IO85" s="483">
        <f t="shared" si="788"/>
        <v>0</v>
      </c>
      <c r="IP85" s="483">
        <f t="shared" si="788"/>
        <v>0</v>
      </c>
      <c r="IQ85" s="483">
        <f t="shared" si="788"/>
        <v>0</v>
      </c>
      <c r="IR85" s="483">
        <f t="shared" si="788"/>
        <v>0</v>
      </c>
      <c r="IS85" s="483">
        <f>SUM(IG85:IR85)</f>
        <v>0</v>
      </c>
      <c r="IT85" s="483">
        <f>IF(AND(IR74=1,IT74=0),-SUM(IT80,IT81,IT82),IF(IT73=1,PMT(IT68,IR74,IT80+IT81+IT82,,0),IT83))</f>
        <v>0</v>
      </c>
      <c r="IU85" s="483">
        <f t="shared" ref="IU85:JE85" si="789">IF(AND(IT74=1,IU74=0),-SUM(IU80,IU81,IU82),IF(IU73=1,PMT(IU68,IT74,IU80+IU81+IU82,,0),IU83))</f>
        <v>0</v>
      </c>
      <c r="IV85" s="483">
        <f t="shared" si="789"/>
        <v>0</v>
      </c>
      <c r="IW85" s="483">
        <f t="shared" si="789"/>
        <v>0</v>
      </c>
      <c r="IX85" s="483">
        <f t="shared" si="789"/>
        <v>0</v>
      </c>
      <c r="IY85" s="483">
        <f t="shared" si="789"/>
        <v>0</v>
      </c>
      <c r="IZ85" s="483">
        <f t="shared" si="789"/>
        <v>0</v>
      </c>
      <c r="JA85" s="483">
        <f t="shared" si="789"/>
        <v>0</v>
      </c>
      <c r="JB85" s="483">
        <f t="shared" si="789"/>
        <v>0</v>
      </c>
      <c r="JC85" s="483">
        <f t="shared" si="789"/>
        <v>0</v>
      </c>
      <c r="JD85" s="483">
        <f t="shared" si="789"/>
        <v>0</v>
      </c>
      <c r="JE85" s="483">
        <f t="shared" si="789"/>
        <v>0</v>
      </c>
      <c r="JF85" s="483">
        <f>SUM(IT85:JE85)</f>
        <v>0</v>
      </c>
      <c r="JG85" s="483">
        <f>IF(AND(JE74=1,JG74=0),-SUM(JG80,JG81,JG82),IF(JG73=1,PMT(JG68,JE74,JG80+JG81+JG82,,0),JG83))</f>
        <v>0</v>
      </c>
      <c r="JH85" s="483">
        <f t="shared" ref="JH85:JR85" si="790">IF(AND(JG74=1,JH74=0),-SUM(JH80,JH81,JH82),IF(JH73=1,PMT(JH68,JG74,JH80+JH81+JH82,,0),JH83))</f>
        <v>0</v>
      </c>
      <c r="JI85" s="483">
        <f t="shared" si="790"/>
        <v>0</v>
      </c>
      <c r="JJ85" s="483">
        <f t="shared" si="790"/>
        <v>0</v>
      </c>
      <c r="JK85" s="483">
        <f t="shared" si="790"/>
        <v>0</v>
      </c>
      <c r="JL85" s="483">
        <f t="shared" si="790"/>
        <v>0</v>
      </c>
      <c r="JM85" s="483">
        <f t="shared" si="790"/>
        <v>0</v>
      </c>
      <c r="JN85" s="483">
        <f t="shared" si="790"/>
        <v>0</v>
      </c>
      <c r="JO85" s="483">
        <f t="shared" si="790"/>
        <v>0</v>
      </c>
      <c r="JP85" s="483">
        <f t="shared" si="790"/>
        <v>0</v>
      </c>
      <c r="JQ85" s="483">
        <f t="shared" si="790"/>
        <v>0</v>
      </c>
      <c r="JR85" s="483">
        <f t="shared" si="790"/>
        <v>0</v>
      </c>
      <c r="JS85" s="483">
        <f>SUM(JG85:JR85)</f>
        <v>0</v>
      </c>
      <c r="JT85" s="483">
        <f>IF(AND(JR74=1,JT74=0),-SUM(JT80,JT81,JT82),IF(JT73=1,PMT(JT68,JR74,JT80+JT81+JT82,,0),JT83))</f>
        <v>0</v>
      </c>
      <c r="JU85" s="483">
        <f t="shared" ref="JU85:KE85" si="791">IF(AND(JT74=1,JU74=0),-SUM(JU80,JU81,JU82),IF(JU73=1,PMT(JU68,JT74,JU80+JU81+JU82,,0),JU83))</f>
        <v>0</v>
      </c>
      <c r="JV85" s="483">
        <f t="shared" si="791"/>
        <v>0</v>
      </c>
      <c r="JW85" s="483">
        <f t="shared" si="791"/>
        <v>0</v>
      </c>
      <c r="JX85" s="483">
        <f t="shared" si="791"/>
        <v>0</v>
      </c>
      <c r="JY85" s="483">
        <f t="shared" si="791"/>
        <v>0</v>
      </c>
      <c r="JZ85" s="483">
        <f t="shared" si="791"/>
        <v>0</v>
      </c>
      <c r="KA85" s="483">
        <f t="shared" si="791"/>
        <v>0</v>
      </c>
      <c r="KB85" s="483">
        <f t="shared" si="791"/>
        <v>0</v>
      </c>
      <c r="KC85" s="483">
        <f t="shared" si="791"/>
        <v>0</v>
      </c>
      <c r="KD85" s="483">
        <f t="shared" si="791"/>
        <v>0</v>
      </c>
      <c r="KE85" s="483">
        <f t="shared" si="791"/>
        <v>0</v>
      </c>
      <c r="KF85" s="483">
        <f>SUM(JT85:KE85)</f>
        <v>0</v>
      </c>
      <c r="KG85" s="483">
        <f>IF(AND(KE74=1,KG74=0),-SUM(KG80,KG81,KG82),IF(KG73=1,PMT(KG68,KE74,KG80+KG81+KG82,,0),KG83))</f>
        <v>0</v>
      </c>
      <c r="KH85" s="483">
        <f t="shared" ref="KH85:KR85" si="792">IF(AND(KG74=1,KH74=0),-SUM(KH80,KH81,KH82),IF(KH73=1,PMT(KH68,KG74,KH80+KH81+KH82,,0),KH83))</f>
        <v>0</v>
      </c>
      <c r="KI85" s="483">
        <f t="shared" si="792"/>
        <v>0</v>
      </c>
      <c r="KJ85" s="483">
        <f t="shared" si="792"/>
        <v>0</v>
      </c>
      <c r="KK85" s="483">
        <f t="shared" si="792"/>
        <v>0</v>
      </c>
      <c r="KL85" s="483">
        <f t="shared" si="792"/>
        <v>0</v>
      </c>
      <c r="KM85" s="483">
        <f t="shared" si="792"/>
        <v>0</v>
      </c>
      <c r="KN85" s="483">
        <f t="shared" si="792"/>
        <v>0</v>
      </c>
      <c r="KO85" s="483">
        <f t="shared" si="792"/>
        <v>0</v>
      </c>
      <c r="KP85" s="483">
        <f t="shared" si="792"/>
        <v>0</v>
      </c>
      <c r="KQ85" s="483">
        <f t="shared" si="792"/>
        <v>0</v>
      </c>
      <c r="KR85" s="483">
        <f t="shared" si="792"/>
        <v>0</v>
      </c>
      <c r="KS85" s="483">
        <f>SUM(KG85:KR85)</f>
        <v>0</v>
      </c>
      <c r="KT85" s="483">
        <f>IF(AND(KR74=1,KT74=0),-SUM(KT80,KT81,KT82),IF(KT73=1,PMT(KT68,KR74,KT80+KT81+KT82,,0),KT83))</f>
        <v>0</v>
      </c>
      <c r="KU85" s="483">
        <f t="shared" ref="KU85:LE85" si="793">IF(AND(KT74=1,KU74=0),-SUM(KU80,KU81,KU82),IF(KU73=1,PMT(KU68,KT74,KU80+KU81+KU82,,0),KU83))</f>
        <v>0</v>
      </c>
      <c r="KV85" s="483">
        <f t="shared" si="793"/>
        <v>0</v>
      </c>
      <c r="KW85" s="483">
        <f t="shared" si="793"/>
        <v>0</v>
      </c>
      <c r="KX85" s="483">
        <f t="shared" si="793"/>
        <v>0</v>
      </c>
      <c r="KY85" s="483">
        <f t="shared" si="793"/>
        <v>0</v>
      </c>
      <c r="KZ85" s="483">
        <f t="shared" si="793"/>
        <v>0</v>
      </c>
      <c r="LA85" s="483">
        <f t="shared" si="793"/>
        <v>0</v>
      </c>
      <c r="LB85" s="483">
        <f t="shared" si="793"/>
        <v>0</v>
      </c>
      <c r="LC85" s="483">
        <f t="shared" si="793"/>
        <v>0</v>
      </c>
      <c r="LD85" s="483">
        <f t="shared" si="793"/>
        <v>0</v>
      </c>
      <c r="LE85" s="483">
        <f t="shared" si="793"/>
        <v>0</v>
      </c>
      <c r="LF85" s="483">
        <f>SUM(KT85:LE85)</f>
        <v>0</v>
      </c>
      <c r="LG85" s="483">
        <f>IF(AND(LE74=1,LG74=0),-SUM(LG80,LG81,LG82),IF(LG73=1,PMT(LG68,LE74,LG80+LG81+LG82,,0),LG83))</f>
        <v>0</v>
      </c>
      <c r="LH85" s="483">
        <f t="shared" ref="LH85:LR85" si="794">IF(AND(LG74=1,LH74=0),-SUM(LH80,LH81,LH82),IF(LH73=1,PMT(LH68,LG74,LH80+LH81+LH82,,0),LH83))</f>
        <v>0</v>
      </c>
      <c r="LI85" s="483">
        <f t="shared" si="794"/>
        <v>0</v>
      </c>
      <c r="LJ85" s="483">
        <f t="shared" si="794"/>
        <v>0</v>
      </c>
      <c r="LK85" s="483">
        <f t="shared" si="794"/>
        <v>0</v>
      </c>
      <c r="LL85" s="483">
        <f t="shared" si="794"/>
        <v>0</v>
      </c>
      <c r="LM85" s="483">
        <f t="shared" si="794"/>
        <v>0</v>
      </c>
      <c r="LN85" s="483">
        <f t="shared" si="794"/>
        <v>0</v>
      </c>
      <c r="LO85" s="483">
        <f t="shared" si="794"/>
        <v>0</v>
      </c>
      <c r="LP85" s="483">
        <f t="shared" si="794"/>
        <v>0</v>
      </c>
      <c r="LQ85" s="483">
        <f t="shared" si="794"/>
        <v>0</v>
      </c>
      <c r="LR85" s="483">
        <f t="shared" si="794"/>
        <v>0</v>
      </c>
      <c r="LS85" s="483">
        <f>SUM(LG85:LR85)</f>
        <v>0</v>
      </c>
      <c r="LT85" s="483">
        <f>IF(AND(LR74=1,LT74=0),-SUM(LT80,LT81,LT82),IF(LT73=1,PMT(LT68,LR74,LT80+LT81+LT82,,0),LT83))</f>
        <v>0</v>
      </c>
      <c r="LU85" s="483">
        <f t="shared" ref="LU85:ME85" si="795">IF(AND(LT74=1,LU74=0),-SUM(LU80,LU81,LU82),IF(LU73=1,PMT(LU68,LT74,LU80+LU81+LU82,,0),LU83))</f>
        <v>0</v>
      </c>
      <c r="LV85" s="483">
        <f t="shared" si="795"/>
        <v>0</v>
      </c>
      <c r="LW85" s="483">
        <f t="shared" si="795"/>
        <v>0</v>
      </c>
      <c r="LX85" s="483">
        <f t="shared" si="795"/>
        <v>0</v>
      </c>
      <c r="LY85" s="483">
        <f t="shared" si="795"/>
        <v>0</v>
      </c>
      <c r="LZ85" s="483">
        <f t="shared" si="795"/>
        <v>0</v>
      </c>
      <c r="MA85" s="483">
        <f t="shared" si="795"/>
        <v>0</v>
      </c>
      <c r="MB85" s="483">
        <f t="shared" si="795"/>
        <v>0</v>
      </c>
      <c r="MC85" s="483">
        <f t="shared" si="795"/>
        <v>0</v>
      </c>
      <c r="MD85" s="483">
        <f t="shared" si="795"/>
        <v>0</v>
      </c>
      <c r="ME85" s="483">
        <f t="shared" si="795"/>
        <v>0</v>
      </c>
      <c r="MF85" s="483">
        <f>SUM(LT85:ME85)</f>
        <v>0</v>
      </c>
      <c r="MG85" s="483">
        <f>IF(AND(ME74=1,MG74=0),-SUM(MG80,MG81,MG82),IF(MG73=1,PMT(MG68,ME74,MG80+MG81+MG82,,0),MG83))</f>
        <v>0</v>
      </c>
      <c r="MH85" s="483">
        <f t="shared" ref="MH85:MR85" si="796">IF(AND(MG74=1,MH74=0),-SUM(MH80,MH81,MH82),IF(MH73=1,PMT(MH68,MG74,MH80+MH81+MH82,,0),MH83))</f>
        <v>0</v>
      </c>
      <c r="MI85" s="483">
        <f t="shared" si="796"/>
        <v>0</v>
      </c>
      <c r="MJ85" s="483">
        <f t="shared" si="796"/>
        <v>0</v>
      </c>
      <c r="MK85" s="483">
        <f t="shared" si="796"/>
        <v>0</v>
      </c>
      <c r="ML85" s="483">
        <f t="shared" si="796"/>
        <v>0</v>
      </c>
      <c r="MM85" s="483">
        <f t="shared" si="796"/>
        <v>0</v>
      </c>
      <c r="MN85" s="483">
        <f t="shared" si="796"/>
        <v>0</v>
      </c>
      <c r="MO85" s="483">
        <f t="shared" si="796"/>
        <v>0</v>
      </c>
      <c r="MP85" s="483">
        <f t="shared" si="796"/>
        <v>0</v>
      </c>
      <c r="MQ85" s="483">
        <f t="shared" si="796"/>
        <v>0</v>
      </c>
      <c r="MR85" s="483">
        <f t="shared" si="796"/>
        <v>0</v>
      </c>
      <c r="MS85" s="483">
        <f>SUM(MG85:MR85)</f>
        <v>0</v>
      </c>
      <c r="MT85" s="483">
        <f>IF(AND(MR74=1,MT74=0),-SUM(MT80,MT81,MT82),IF(MT73=1,PMT(MT68,MR74,MT80+MT81+MT82,,0),MT83))</f>
        <v>0</v>
      </c>
      <c r="MU85" s="483">
        <f t="shared" ref="MU85:NE85" si="797">IF(AND(MT74=1,MU74=0),-SUM(MU80,MU81,MU82),IF(MU73=1,PMT(MU68,MT74,MU80+MU81+MU82,,0),MU83))</f>
        <v>0</v>
      </c>
      <c r="MV85" s="483">
        <f t="shared" si="797"/>
        <v>0</v>
      </c>
      <c r="MW85" s="483">
        <f t="shared" si="797"/>
        <v>0</v>
      </c>
      <c r="MX85" s="483">
        <f t="shared" si="797"/>
        <v>0</v>
      </c>
      <c r="MY85" s="483">
        <f t="shared" si="797"/>
        <v>0</v>
      </c>
      <c r="MZ85" s="483">
        <f t="shared" si="797"/>
        <v>0</v>
      </c>
      <c r="NA85" s="483">
        <f t="shared" si="797"/>
        <v>0</v>
      </c>
      <c r="NB85" s="483">
        <f t="shared" si="797"/>
        <v>0</v>
      </c>
      <c r="NC85" s="483">
        <f t="shared" si="797"/>
        <v>0</v>
      </c>
      <c r="ND85" s="483">
        <f t="shared" si="797"/>
        <v>0</v>
      </c>
      <c r="NE85" s="483">
        <f t="shared" si="797"/>
        <v>0</v>
      </c>
      <c r="NF85" s="483">
        <f>SUM(MT85:NE85)</f>
        <v>0</v>
      </c>
      <c r="NG85" s="483">
        <f>IF(AND(NE74=1,NG74=0),-SUM(NG80,NG81,NG82),IF(NG73=1,PMT(NG68,NE74,NG80+NG81+NG82,,0),NG83))</f>
        <v>0</v>
      </c>
      <c r="NH85" s="483">
        <f t="shared" ref="NH85:NR85" si="798">IF(AND(NG74=1,NH74=0),-SUM(NH80,NH81,NH82),IF(NH73=1,PMT(NH68,NG74,NH80+NH81+NH82,,0),NH83))</f>
        <v>0</v>
      </c>
      <c r="NI85" s="483">
        <f t="shared" si="798"/>
        <v>0</v>
      </c>
      <c r="NJ85" s="483">
        <f t="shared" si="798"/>
        <v>0</v>
      </c>
      <c r="NK85" s="483">
        <f t="shared" si="798"/>
        <v>0</v>
      </c>
      <c r="NL85" s="483">
        <f t="shared" si="798"/>
        <v>0</v>
      </c>
      <c r="NM85" s="483">
        <f t="shared" si="798"/>
        <v>0</v>
      </c>
      <c r="NN85" s="483">
        <f t="shared" si="798"/>
        <v>0</v>
      </c>
      <c r="NO85" s="483">
        <f t="shared" si="798"/>
        <v>0</v>
      </c>
      <c r="NP85" s="483">
        <f t="shared" si="798"/>
        <v>0</v>
      </c>
      <c r="NQ85" s="483">
        <f t="shared" si="798"/>
        <v>0</v>
      </c>
      <c r="NR85" s="483">
        <f t="shared" si="798"/>
        <v>0</v>
      </c>
      <c r="NS85" s="483">
        <f>SUM(NG85:NR85)</f>
        <v>0</v>
      </c>
      <c r="NT85" s="483">
        <f>IF(AND(NR74=1,NT74=0),-SUM(NT80,NT81,NT82),IF(NT73=1,PMT(NT68,NR74,NT80+NT81+NT82,,0),NT83))</f>
        <v>0</v>
      </c>
      <c r="NU85" s="483">
        <f t="shared" ref="NU85:OE85" si="799">IF(AND(NT74=1,NU74=0),-SUM(NU80,NU81,NU82),IF(NU73=1,PMT(NU68,NT74,NU80+NU81+NU82,,0),NU83))</f>
        <v>0</v>
      </c>
      <c r="NV85" s="483">
        <f t="shared" si="799"/>
        <v>0</v>
      </c>
      <c r="NW85" s="483">
        <f t="shared" si="799"/>
        <v>0</v>
      </c>
      <c r="NX85" s="483">
        <f t="shared" si="799"/>
        <v>0</v>
      </c>
      <c r="NY85" s="483">
        <f t="shared" si="799"/>
        <v>0</v>
      </c>
      <c r="NZ85" s="483">
        <f t="shared" si="799"/>
        <v>0</v>
      </c>
      <c r="OA85" s="483">
        <f t="shared" si="799"/>
        <v>0</v>
      </c>
      <c r="OB85" s="483">
        <f t="shared" si="799"/>
        <v>0</v>
      </c>
      <c r="OC85" s="483">
        <f t="shared" si="799"/>
        <v>0</v>
      </c>
      <c r="OD85" s="483">
        <f t="shared" si="799"/>
        <v>0</v>
      </c>
      <c r="OE85" s="483">
        <f t="shared" si="799"/>
        <v>0</v>
      </c>
      <c r="OF85" s="483">
        <f>SUM(NT85:OE85)</f>
        <v>0</v>
      </c>
      <c r="OG85" s="483">
        <f>IF(AND(OE74=1,OG74=0),-SUM(OG80,OG81,OG82),IF(OG73=1,PMT(OG68,OE74,OG80+OG81+OG82,,0),OG83))</f>
        <v>0</v>
      </c>
      <c r="OH85" s="483">
        <f t="shared" ref="OH85:OR85" si="800">IF(AND(OG74=1,OH74=0),-SUM(OH80,OH81,OH82),IF(OH73=1,PMT(OH68,OG74,OH80+OH81+OH82,,0),OH83))</f>
        <v>0</v>
      </c>
      <c r="OI85" s="483">
        <f t="shared" si="800"/>
        <v>0</v>
      </c>
      <c r="OJ85" s="483">
        <f t="shared" si="800"/>
        <v>0</v>
      </c>
      <c r="OK85" s="483">
        <f t="shared" si="800"/>
        <v>0</v>
      </c>
      <c r="OL85" s="483">
        <f t="shared" si="800"/>
        <v>0</v>
      </c>
      <c r="OM85" s="483">
        <f t="shared" si="800"/>
        <v>0</v>
      </c>
      <c r="ON85" s="483">
        <f t="shared" si="800"/>
        <v>0</v>
      </c>
      <c r="OO85" s="483">
        <f t="shared" si="800"/>
        <v>0</v>
      </c>
      <c r="OP85" s="483">
        <f t="shared" si="800"/>
        <v>0</v>
      </c>
      <c r="OQ85" s="483">
        <f t="shared" si="800"/>
        <v>0</v>
      </c>
      <c r="OR85" s="483">
        <f t="shared" si="800"/>
        <v>0</v>
      </c>
      <c r="OS85" s="483">
        <f>SUM(OG85:OR85)</f>
        <v>0</v>
      </c>
      <c r="OT85" s="483"/>
      <c r="OU85" s="483"/>
      <c r="OV85" s="483"/>
      <c r="OW85" s="483"/>
      <c r="OX85" s="483"/>
      <c r="OY85" s="483"/>
      <c r="OZ85" s="483"/>
      <c r="PA85" s="483"/>
      <c r="PB85" s="483"/>
      <c r="PC85" s="483"/>
      <c r="PD85" s="483"/>
      <c r="PE85" s="483"/>
      <c r="PF85" s="483"/>
      <c r="PG85" s="483"/>
      <c r="PH85" s="483"/>
      <c r="PI85" s="483"/>
      <c r="PJ85" s="483"/>
      <c r="PK85" s="483"/>
      <c r="PL85" s="483"/>
      <c r="PM85" s="483"/>
      <c r="PN85" s="483"/>
      <c r="PO85" s="483"/>
      <c r="PP85" s="483"/>
      <c r="PQ85" s="483"/>
      <c r="PR85" s="483"/>
      <c r="PS85" s="483"/>
      <c r="PT85" s="483"/>
      <c r="PU85" s="483"/>
      <c r="PV85" s="483"/>
      <c r="PW85" s="483"/>
      <c r="PX85" s="483"/>
      <c r="PY85" s="483"/>
      <c r="PZ85" s="483"/>
      <c r="QA85" s="483"/>
      <c r="QB85" s="483"/>
      <c r="QC85" s="483"/>
      <c r="QD85" s="483"/>
      <c r="QE85" s="483"/>
      <c r="QF85" s="483"/>
      <c r="QG85" s="483"/>
      <c r="QH85" s="483"/>
      <c r="QI85" s="483"/>
      <c r="QJ85" s="483"/>
      <c r="QK85" s="483"/>
      <c r="QL85" s="483"/>
      <c r="QM85" s="483"/>
      <c r="QN85" s="483"/>
      <c r="QO85" s="483"/>
      <c r="QP85" s="483"/>
      <c r="QQ85" s="483"/>
      <c r="QR85" s="483"/>
      <c r="QS85" s="483"/>
      <c r="QT85" s="483"/>
      <c r="QU85" s="483"/>
      <c r="QV85" s="483"/>
      <c r="QW85" s="483"/>
      <c r="QX85" s="483"/>
      <c r="QY85" s="483"/>
      <c r="QZ85" s="483"/>
      <c r="RA85" s="483"/>
      <c r="RB85" s="483"/>
      <c r="RC85" s="483"/>
      <c r="RD85" s="483"/>
      <c r="RE85" s="483"/>
      <c r="RF85" s="483"/>
    </row>
    <row r="86" spans="1:474" ht="12.75" customHeight="1">
      <c r="A86" s="483"/>
      <c r="B86" s="484" t="s">
        <v>504</v>
      </c>
      <c r="C86" s="483"/>
      <c r="D86" s="483"/>
      <c r="E86" s="483"/>
      <c r="F86" s="483"/>
      <c r="G86" s="483">
        <f t="shared" ref="G86:BR86" si="801">SUM(G80:G82,G85)</f>
        <v>0</v>
      </c>
      <c r="H86" s="483">
        <f t="shared" si="801"/>
        <v>0</v>
      </c>
      <c r="I86" s="483">
        <f t="shared" si="801"/>
        <v>0</v>
      </c>
      <c r="J86" s="483">
        <f t="shared" si="801"/>
        <v>0</v>
      </c>
      <c r="K86" s="483">
        <f t="shared" si="801"/>
        <v>0</v>
      </c>
      <c r="L86" s="483">
        <f t="shared" si="801"/>
        <v>0</v>
      </c>
      <c r="M86" s="483">
        <f t="shared" si="801"/>
        <v>0</v>
      </c>
      <c r="N86" s="483">
        <f t="shared" si="801"/>
        <v>0</v>
      </c>
      <c r="O86" s="483">
        <f t="shared" si="801"/>
        <v>0</v>
      </c>
      <c r="P86" s="483">
        <f t="shared" si="801"/>
        <v>0</v>
      </c>
      <c r="Q86" s="483">
        <f t="shared" si="801"/>
        <v>0</v>
      </c>
      <c r="R86" s="483">
        <f t="shared" si="801"/>
        <v>0</v>
      </c>
      <c r="S86" s="483">
        <f t="shared" si="801"/>
        <v>0</v>
      </c>
      <c r="T86" s="483">
        <f t="shared" si="801"/>
        <v>0</v>
      </c>
      <c r="U86" s="483">
        <f t="shared" si="801"/>
        <v>0</v>
      </c>
      <c r="V86" s="483">
        <f t="shared" si="801"/>
        <v>0</v>
      </c>
      <c r="W86" s="483">
        <f t="shared" si="801"/>
        <v>0</v>
      </c>
      <c r="X86" s="483">
        <f t="shared" si="801"/>
        <v>0</v>
      </c>
      <c r="Y86" s="483">
        <f t="shared" si="801"/>
        <v>0</v>
      </c>
      <c r="Z86" s="483">
        <f t="shared" si="801"/>
        <v>0</v>
      </c>
      <c r="AA86" s="483">
        <f t="shared" si="801"/>
        <v>0</v>
      </c>
      <c r="AB86" s="483">
        <f t="shared" si="801"/>
        <v>0</v>
      </c>
      <c r="AC86" s="483">
        <f t="shared" si="801"/>
        <v>0</v>
      </c>
      <c r="AD86" s="483">
        <f t="shared" si="801"/>
        <v>0</v>
      </c>
      <c r="AE86" s="483">
        <f t="shared" si="801"/>
        <v>0</v>
      </c>
      <c r="AF86" s="483">
        <f t="shared" si="801"/>
        <v>0</v>
      </c>
      <c r="AG86" s="483">
        <f t="shared" si="801"/>
        <v>0</v>
      </c>
      <c r="AH86" s="483">
        <f t="shared" si="801"/>
        <v>0</v>
      </c>
      <c r="AI86" s="483">
        <f t="shared" si="801"/>
        <v>0</v>
      </c>
      <c r="AJ86" s="483">
        <f t="shared" si="801"/>
        <v>0</v>
      </c>
      <c r="AK86" s="483">
        <f t="shared" si="801"/>
        <v>0</v>
      </c>
      <c r="AL86" s="483">
        <f t="shared" si="801"/>
        <v>0</v>
      </c>
      <c r="AM86" s="483">
        <f t="shared" si="801"/>
        <v>0</v>
      </c>
      <c r="AN86" s="483">
        <f t="shared" si="801"/>
        <v>0</v>
      </c>
      <c r="AO86" s="483">
        <f t="shared" si="801"/>
        <v>0</v>
      </c>
      <c r="AP86" s="483">
        <f t="shared" si="801"/>
        <v>0</v>
      </c>
      <c r="AQ86" s="483">
        <f t="shared" si="801"/>
        <v>0</v>
      </c>
      <c r="AR86" s="483">
        <f t="shared" si="801"/>
        <v>0</v>
      </c>
      <c r="AS86" s="483">
        <f t="shared" si="801"/>
        <v>0</v>
      </c>
      <c r="AT86" s="483">
        <f t="shared" si="801"/>
        <v>0</v>
      </c>
      <c r="AU86" s="483">
        <f t="shared" si="801"/>
        <v>0</v>
      </c>
      <c r="AV86" s="483">
        <f t="shared" si="801"/>
        <v>0</v>
      </c>
      <c r="AW86" s="483">
        <f t="shared" si="801"/>
        <v>0</v>
      </c>
      <c r="AX86" s="483">
        <f t="shared" si="801"/>
        <v>0</v>
      </c>
      <c r="AY86" s="483">
        <f t="shared" si="801"/>
        <v>0</v>
      </c>
      <c r="AZ86" s="483">
        <f t="shared" si="801"/>
        <v>0</v>
      </c>
      <c r="BA86" s="483">
        <f t="shared" si="801"/>
        <v>0</v>
      </c>
      <c r="BB86" s="483">
        <f t="shared" si="801"/>
        <v>0</v>
      </c>
      <c r="BC86" s="483">
        <f t="shared" si="801"/>
        <v>0</v>
      </c>
      <c r="BD86" s="483">
        <f t="shared" si="801"/>
        <v>0</v>
      </c>
      <c r="BE86" s="483">
        <f t="shared" si="801"/>
        <v>0</v>
      </c>
      <c r="BF86" s="483">
        <f t="shared" si="801"/>
        <v>0</v>
      </c>
      <c r="BG86" s="483">
        <f t="shared" si="801"/>
        <v>0</v>
      </c>
      <c r="BH86" s="483">
        <f t="shared" si="801"/>
        <v>0</v>
      </c>
      <c r="BI86" s="483">
        <f t="shared" si="801"/>
        <v>0</v>
      </c>
      <c r="BJ86" s="483">
        <f t="shared" si="801"/>
        <v>0</v>
      </c>
      <c r="BK86" s="483">
        <f t="shared" si="801"/>
        <v>0</v>
      </c>
      <c r="BL86" s="483">
        <f t="shared" si="801"/>
        <v>0</v>
      </c>
      <c r="BM86" s="483">
        <f t="shared" si="801"/>
        <v>0</v>
      </c>
      <c r="BN86" s="483">
        <f t="shared" si="801"/>
        <v>0</v>
      </c>
      <c r="BO86" s="483">
        <f t="shared" si="801"/>
        <v>0</v>
      </c>
      <c r="BP86" s="483">
        <f t="shared" si="801"/>
        <v>0</v>
      </c>
      <c r="BQ86" s="483">
        <f t="shared" si="801"/>
        <v>0</v>
      </c>
      <c r="BR86" s="483">
        <f t="shared" si="801"/>
        <v>0</v>
      </c>
      <c r="BS86" s="483">
        <f t="shared" ref="BS86:ED86" si="802">SUM(BS80:BS82,BS85)</f>
        <v>0</v>
      </c>
      <c r="BT86" s="483">
        <f t="shared" si="802"/>
        <v>0</v>
      </c>
      <c r="BU86" s="483">
        <f t="shared" si="802"/>
        <v>0</v>
      </c>
      <c r="BV86" s="483">
        <f t="shared" si="802"/>
        <v>0</v>
      </c>
      <c r="BW86" s="483">
        <f t="shared" si="802"/>
        <v>0</v>
      </c>
      <c r="BX86" s="483">
        <f t="shared" si="802"/>
        <v>0</v>
      </c>
      <c r="BY86" s="483">
        <f t="shared" si="802"/>
        <v>0</v>
      </c>
      <c r="BZ86" s="483">
        <f t="shared" si="802"/>
        <v>0</v>
      </c>
      <c r="CA86" s="483">
        <f t="shared" si="802"/>
        <v>0</v>
      </c>
      <c r="CB86" s="483">
        <f t="shared" si="802"/>
        <v>0</v>
      </c>
      <c r="CC86" s="483">
        <f t="shared" si="802"/>
        <v>0</v>
      </c>
      <c r="CD86" s="483">
        <f t="shared" si="802"/>
        <v>0</v>
      </c>
      <c r="CE86" s="483">
        <f t="shared" si="802"/>
        <v>0</v>
      </c>
      <c r="CF86" s="483">
        <f t="shared" si="802"/>
        <v>0</v>
      </c>
      <c r="CG86" s="483">
        <f t="shared" si="802"/>
        <v>0</v>
      </c>
      <c r="CH86" s="483">
        <f t="shared" si="802"/>
        <v>0</v>
      </c>
      <c r="CI86" s="483">
        <f t="shared" si="802"/>
        <v>0</v>
      </c>
      <c r="CJ86" s="483">
        <f t="shared" si="802"/>
        <v>0</v>
      </c>
      <c r="CK86" s="483">
        <f t="shared" si="802"/>
        <v>0</v>
      </c>
      <c r="CL86" s="483">
        <f t="shared" si="802"/>
        <v>0</v>
      </c>
      <c r="CM86" s="483">
        <f t="shared" si="802"/>
        <v>0</v>
      </c>
      <c r="CN86" s="483">
        <f t="shared" si="802"/>
        <v>0</v>
      </c>
      <c r="CO86" s="483">
        <f t="shared" si="802"/>
        <v>0</v>
      </c>
      <c r="CP86" s="483">
        <f t="shared" si="802"/>
        <v>0</v>
      </c>
      <c r="CQ86" s="483">
        <f t="shared" si="802"/>
        <v>0</v>
      </c>
      <c r="CR86" s="483">
        <f t="shared" si="802"/>
        <v>0</v>
      </c>
      <c r="CS86" s="483">
        <f t="shared" si="802"/>
        <v>0</v>
      </c>
      <c r="CT86" s="483">
        <f t="shared" si="802"/>
        <v>0</v>
      </c>
      <c r="CU86" s="483">
        <f t="shared" si="802"/>
        <v>0</v>
      </c>
      <c r="CV86" s="483">
        <f t="shared" si="802"/>
        <v>0</v>
      </c>
      <c r="CW86" s="483">
        <f t="shared" si="802"/>
        <v>0</v>
      </c>
      <c r="CX86" s="483">
        <f t="shared" si="802"/>
        <v>0</v>
      </c>
      <c r="CY86" s="483">
        <f t="shared" si="802"/>
        <v>0</v>
      </c>
      <c r="CZ86" s="483">
        <f t="shared" si="802"/>
        <v>0</v>
      </c>
      <c r="DA86" s="483">
        <f t="shared" si="802"/>
        <v>0</v>
      </c>
      <c r="DB86" s="483">
        <f t="shared" si="802"/>
        <v>0</v>
      </c>
      <c r="DC86" s="483">
        <f t="shared" si="802"/>
        <v>0</v>
      </c>
      <c r="DD86" s="483">
        <f t="shared" si="802"/>
        <v>0</v>
      </c>
      <c r="DE86" s="483">
        <f t="shared" si="802"/>
        <v>0</v>
      </c>
      <c r="DF86" s="483">
        <f t="shared" si="802"/>
        <v>0</v>
      </c>
      <c r="DG86" s="483">
        <f t="shared" si="802"/>
        <v>0</v>
      </c>
      <c r="DH86" s="483">
        <f t="shared" si="802"/>
        <v>0</v>
      </c>
      <c r="DI86" s="483">
        <f t="shared" si="802"/>
        <v>0</v>
      </c>
      <c r="DJ86" s="483">
        <f t="shared" si="802"/>
        <v>0</v>
      </c>
      <c r="DK86" s="483">
        <f t="shared" si="802"/>
        <v>0</v>
      </c>
      <c r="DL86" s="483">
        <f t="shared" si="802"/>
        <v>0</v>
      </c>
      <c r="DM86" s="483">
        <f t="shared" si="802"/>
        <v>0</v>
      </c>
      <c r="DN86" s="483">
        <f t="shared" si="802"/>
        <v>0</v>
      </c>
      <c r="DO86" s="483">
        <f t="shared" si="802"/>
        <v>0</v>
      </c>
      <c r="DP86" s="483">
        <f t="shared" si="802"/>
        <v>0</v>
      </c>
      <c r="DQ86" s="483">
        <f t="shared" si="802"/>
        <v>0</v>
      </c>
      <c r="DR86" s="483">
        <f t="shared" si="802"/>
        <v>0</v>
      </c>
      <c r="DS86" s="483">
        <f t="shared" si="802"/>
        <v>0</v>
      </c>
      <c r="DT86" s="483">
        <f t="shared" si="802"/>
        <v>0</v>
      </c>
      <c r="DU86" s="483">
        <f t="shared" si="802"/>
        <v>0</v>
      </c>
      <c r="DV86" s="483">
        <f t="shared" si="802"/>
        <v>0</v>
      </c>
      <c r="DW86" s="483">
        <f t="shared" si="802"/>
        <v>0</v>
      </c>
      <c r="DX86" s="483">
        <f t="shared" si="802"/>
        <v>0</v>
      </c>
      <c r="DY86" s="483">
        <f t="shared" si="802"/>
        <v>0</v>
      </c>
      <c r="DZ86" s="483">
        <f t="shared" si="802"/>
        <v>0</v>
      </c>
      <c r="EA86" s="483">
        <f t="shared" si="802"/>
        <v>0</v>
      </c>
      <c r="EB86" s="483">
        <f t="shared" si="802"/>
        <v>0</v>
      </c>
      <c r="EC86" s="483">
        <f t="shared" si="802"/>
        <v>0</v>
      </c>
      <c r="ED86" s="483">
        <f t="shared" si="802"/>
        <v>0</v>
      </c>
      <c r="EE86" s="483">
        <f t="shared" ref="EE86:GP86" si="803">SUM(EE80:EE82,EE85)</f>
        <v>0</v>
      </c>
      <c r="EF86" s="483">
        <f t="shared" si="803"/>
        <v>0</v>
      </c>
      <c r="EG86" s="483">
        <f t="shared" si="803"/>
        <v>0</v>
      </c>
      <c r="EH86" s="483">
        <f t="shared" si="803"/>
        <v>0</v>
      </c>
      <c r="EI86" s="483">
        <f t="shared" si="803"/>
        <v>0</v>
      </c>
      <c r="EJ86" s="483">
        <f t="shared" si="803"/>
        <v>0</v>
      </c>
      <c r="EK86" s="483">
        <f t="shared" si="803"/>
        <v>0</v>
      </c>
      <c r="EL86" s="483">
        <f t="shared" si="803"/>
        <v>0</v>
      </c>
      <c r="EM86" s="483">
        <f t="shared" si="803"/>
        <v>0</v>
      </c>
      <c r="EN86" s="483">
        <f t="shared" si="803"/>
        <v>0</v>
      </c>
      <c r="EO86" s="483">
        <f t="shared" si="803"/>
        <v>0</v>
      </c>
      <c r="EP86" s="483">
        <f t="shared" si="803"/>
        <v>0</v>
      </c>
      <c r="EQ86" s="483">
        <f t="shared" si="803"/>
        <v>0</v>
      </c>
      <c r="ER86" s="483">
        <f t="shared" si="803"/>
        <v>0</v>
      </c>
      <c r="ES86" s="483">
        <f t="shared" si="803"/>
        <v>0</v>
      </c>
      <c r="ET86" s="483">
        <f t="shared" si="803"/>
        <v>0</v>
      </c>
      <c r="EU86" s="483">
        <f t="shared" si="803"/>
        <v>0</v>
      </c>
      <c r="EV86" s="483">
        <f t="shared" si="803"/>
        <v>0</v>
      </c>
      <c r="EW86" s="483">
        <f t="shared" si="803"/>
        <v>0</v>
      </c>
      <c r="EX86" s="483">
        <f t="shared" si="803"/>
        <v>0</v>
      </c>
      <c r="EY86" s="483">
        <f t="shared" si="803"/>
        <v>0</v>
      </c>
      <c r="EZ86" s="483">
        <f t="shared" si="803"/>
        <v>0</v>
      </c>
      <c r="FA86" s="483">
        <f t="shared" si="803"/>
        <v>0</v>
      </c>
      <c r="FB86" s="483">
        <f t="shared" si="803"/>
        <v>0</v>
      </c>
      <c r="FC86" s="483">
        <f t="shared" si="803"/>
        <v>0</v>
      </c>
      <c r="FD86" s="483">
        <f t="shared" si="803"/>
        <v>0</v>
      </c>
      <c r="FE86" s="483">
        <f t="shared" si="803"/>
        <v>0</v>
      </c>
      <c r="FF86" s="483">
        <f t="shared" si="803"/>
        <v>0</v>
      </c>
      <c r="FG86" s="483">
        <f t="shared" si="803"/>
        <v>0</v>
      </c>
      <c r="FH86" s="483">
        <f t="shared" si="803"/>
        <v>0</v>
      </c>
      <c r="FI86" s="483">
        <f t="shared" si="803"/>
        <v>0</v>
      </c>
      <c r="FJ86" s="483">
        <f t="shared" si="803"/>
        <v>0</v>
      </c>
      <c r="FK86" s="483">
        <f t="shared" si="803"/>
        <v>0</v>
      </c>
      <c r="FL86" s="483">
        <f t="shared" si="803"/>
        <v>0</v>
      </c>
      <c r="FM86" s="483">
        <f t="shared" si="803"/>
        <v>0</v>
      </c>
      <c r="FN86" s="483">
        <f t="shared" si="803"/>
        <v>0</v>
      </c>
      <c r="FO86" s="483">
        <f t="shared" si="803"/>
        <v>0</v>
      </c>
      <c r="FP86" s="483">
        <f t="shared" si="803"/>
        <v>0</v>
      </c>
      <c r="FQ86" s="483">
        <f t="shared" si="803"/>
        <v>0</v>
      </c>
      <c r="FR86" s="483">
        <f t="shared" si="803"/>
        <v>0</v>
      </c>
      <c r="FS86" s="483">
        <f t="shared" si="803"/>
        <v>0</v>
      </c>
      <c r="FT86" s="483">
        <f t="shared" si="803"/>
        <v>0</v>
      </c>
      <c r="FU86" s="483">
        <f t="shared" si="803"/>
        <v>0</v>
      </c>
      <c r="FV86" s="483">
        <f t="shared" si="803"/>
        <v>0</v>
      </c>
      <c r="FW86" s="483">
        <f t="shared" si="803"/>
        <v>0</v>
      </c>
      <c r="FX86" s="483">
        <f t="shared" si="803"/>
        <v>0</v>
      </c>
      <c r="FY86" s="483">
        <f t="shared" si="803"/>
        <v>0</v>
      </c>
      <c r="FZ86" s="483">
        <f t="shared" si="803"/>
        <v>0</v>
      </c>
      <c r="GA86" s="483">
        <f t="shared" si="803"/>
        <v>0</v>
      </c>
      <c r="GB86" s="483">
        <f t="shared" si="803"/>
        <v>0</v>
      </c>
      <c r="GC86" s="483">
        <f t="shared" si="803"/>
        <v>0</v>
      </c>
      <c r="GD86" s="483">
        <f t="shared" si="803"/>
        <v>0</v>
      </c>
      <c r="GE86" s="483">
        <f t="shared" si="803"/>
        <v>0</v>
      </c>
      <c r="GF86" s="483">
        <f t="shared" si="803"/>
        <v>0</v>
      </c>
      <c r="GG86" s="483">
        <f t="shared" si="803"/>
        <v>0</v>
      </c>
      <c r="GH86" s="483">
        <f t="shared" si="803"/>
        <v>0</v>
      </c>
      <c r="GI86" s="483">
        <f t="shared" si="803"/>
        <v>0</v>
      </c>
      <c r="GJ86" s="483">
        <f t="shared" si="803"/>
        <v>0</v>
      </c>
      <c r="GK86" s="483">
        <f t="shared" si="803"/>
        <v>0</v>
      </c>
      <c r="GL86" s="483">
        <f t="shared" si="803"/>
        <v>0</v>
      </c>
      <c r="GM86" s="483">
        <f t="shared" si="803"/>
        <v>0</v>
      </c>
      <c r="GN86" s="483">
        <f t="shared" si="803"/>
        <v>0</v>
      </c>
      <c r="GO86" s="483">
        <f t="shared" si="803"/>
        <v>0</v>
      </c>
      <c r="GP86" s="483">
        <f t="shared" si="803"/>
        <v>0</v>
      </c>
      <c r="GQ86" s="483">
        <f t="shared" ref="GQ86:JB86" si="804">SUM(GQ80:GQ82,GQ85)</f>
        <v>0</v>
      </c>
      <c r="GR86" s="483">
        <f t="shared" si="804"/>
        <v>0</v>
      </c>
      <c r="GS86" s="483">
        <f t="shared" si="804"/>
        <v>0</v>
      </c>
      <c r="GT86" s="483">
        <f t="shared" si="804"/>
        <v>0</v>
      </c>
      <c r="GU86" s="483">
        <f t="shared" si="804"/>
        <v>0</v>
      </c>
      <c r="GV86" s="483">
        <f t="shared" si="804"/>
        <v>0</v>
      </c>
      <c r="GW86" s="483">
        <f t="shared" si="804"/>
        <v>0</v>
      </c>
      <c r="GX86" s="483">
        <f t="shared" si="804"/>
        <v>0</v>
      </c>
      <c r="GY86" s="483">
        <f t="shared" si="804"/>
        <v>0</v>
      </c>
      <c r="GZ86" s="483">
        <f t="shared" si="804"/>
        <v>0</v>
      </c>
      <c r="HA86" s="483">
        <f t="shared" si="804"/>
        <v>0</v>
      </c>
      <c r="HB86" s="483">
        <f t="shared" si="804"/>
        <v>0</v>
      </c>
      <c r="HC86" s="483">
        <f t="shared" si="804"/>
        <v>0</v>
      </c>
      <c r="HD86" s="483">
        <f t="shared" si="804"/>
        <v>0</v>
      </c>
      <c r="HE86" s="483">
        <f t="shared" si="804"/>
        <v>0</v>
      </c>
      <c r="HF86" s="483">
        <f t="shared" si="804"/>
        <v>0</v>
      </c>
      <c r="HG86" s="483">
        <f t="shared" si="804"/>
        <v>0</v>
      </c>
      <c r="HH86" s="483">
        <f t="shared" si="804"/>
        <v>0</v>
      </c>
      <c r="HI86" s="483">
        <f t="shared" si="804"/>
        <v>0</v>
      </c>
      <c r="HJ86" s="483">
        <f t="shared" si="804"/>
        <v>0</v>
      </c>
      <c r="HK86" s="483">
        <f t="shared" si="804"/>
        <v>0</v>
      </c>
      <c r="HL86" s="483">
        <f t="shared" si="804"/>
        <v>0</v>
      </c>
      <c r="HM86" s="483">
        <f t="shared" si="804"/>
        <v>0</v>
      </c>
      <c r="HN86" s="483">
        <f t="shared" si="804"/>
        <v>0</v>
      </c>
      <c r="HO86" s="483">
        <f t="shared" si="804"/>
        <v>0</v>
      </c>
      <c r="HP86" s="483">
        <f t="shared" si="804"/>
        <v>0</v>
      </c>
      <c r="HQ86" s="483">
        <f t="shared" si="804"/>
        <v>0</v>
      </c>
      <c r="HR86" s="483">
        <f t="shared" si="804"/>
        <v>0</v>
      </c>
      <c r="HS86" s="483">
        <f t="shared" si="804"/>
        <v>0</v>
      </c>
      <c r="HT86" s="483">
        <f t="shared" si="804"/>
        <v>0</v>
      </c>
      <c r="HU86" s="483">
        <f t="shared" si="804"/>
        <v>0</v>
      </c>
      <c r="HV86" s="483">
        <f t="shared" si="804"/>
        <v>0</v>
      </c>
      <c r="HW86" s="483">
        <f t="shared" si="804"/>
        <v>0</v>
      </c>
      <c r="HX86" s="483">
        <f t="shared" si="804"/>
        <v>0</v>
      </c>
      <c r="HY86" s="483">
        <f t="shared" si="804"/>
        <v>0</v>
      </c>
      <c r="HZ86" s="483">
        <f t="shared" si="804"/>
        <v>0</v>
      </c>
      <c r="IA86" s="483">
        <f t="shared" si="804"/>
        <v>0</v>
      </c>
      <c r="IB86" s="483">
        <f t="shared" si="804"/>
        <v>0</v>
      </c>
      <c r="IC86" s="483">
        <f t="shared" si="804"/>
        <v>0</v>
      </c>
      <c r="ID86" s="483">
        <f t="shared" si="804"/>
        <v>0</v>
      </c>
      <c r="IE86" s="483">
        <f t="shared" si="804"/>
        <v>0</v>
      </c>
      <c r="IF86" s="483">
        <f t="shared" si="804"/>
        <v>0</v>
      </c>
      <c r="IG86" s="483">
        <f t="shared" si="804"/>
        <v>0</v>
      </c>
      <c r="IH86" s="483">
        <f t="shared" si="804"/>
        <v>0</v>
      </c>
      <c r="II86" s="483">
        <f t="shared" si="804"/>
        <v>0</v>
      </c>
      <c r="IJ86" s="483">
        <f t="shared" si="804"/>
        <v>0</v>
      </c>
      <c r="IK86" s="483">
        <f t="shared" si="804"/>
        <v>0</v>
      </c>
      <c r="IL86" s="483">
        <f t="shared" si="804"/>
        <v>0</v>
      </c>
      <c r="IM86" s="483">
        <f t="shared" si="804"/>
        <v>0</v>
      </c>
      <c r="IN86" s="483">
        <f t="shared" si="804"/>
        <v>0</v>
      </c>
      <c r="IO86" s="483">
        <f t="shared" si="804"/>
        <v>0</v>
      </c>
      <c r="IP86" s="483">
        <f t="shared" si="804"/>
        <v>0</v>
      </c>
      <c r="IQ86" s="483">
        <f t="shared" si="804"/>
        <v>0</v>
      </c>
      <c r="IR86" s="483">
        <f t="shared" si="804"/>
        <v>0</v>
      </c>
      <c r="IS86" s="483">
        <f t="shared" si="804"/>
        <v>0</v>
      </c>
      <c r="IT86" s="483">
        <f t="shared" si="804"/>
        <v>0</v>
      </c>
      <c r="IU86" s="483">
        <f t="shared" si="804"/>
        <v>0</v>
      </c>
      <c r="IV86" s="483">
        <f t="shared" si="804"/>
        <v>0</v>
      </c>
      <c r="IW86" s="483">
        <f t="shared" si="804"/>
        <v>0</v>
      </c>
      <c r="IX86" s="483">
        <f t="shared" si="804"/>
        <v>0</v>
      </c>
      <c r="IY86" s="483">
        <f t="shared" si="804"/>
        <v>0</v>
      </c>
      <c r="IZ86" s="483">
        <f t="shared" si="804"/>
        <v>0</v>
      </c>
      <c r="JA86" s="483">
        <f t="shared" si="804"/>
        <v>0</v>
      </c>
      <c r="JB86" s="483">
        <f t="shared" si="804"/>
        <v>0</v>
      </c>
      <c r="JC86" s="483">
        <f t="shared" ref="JC86:LN86" si="805">SUM(JC80:JC82,JC85)</f>
        <v>0</v>
      </c>
      <c r="JD86" s="483">
        <f t="shared" si="805"/>
        <v>0</v>
      </c>
      <c r="JE86" s="483">
        <f t="shared" si="805"/>
        <v>0</v>
      </c>
      <c r="JF86" s="483">
        <f t="shared" si="805"/>
        <v>0</v>
      </c>
      <c r="JG86" s="483">
        <f t="shared" si="805"/>
        <v>0</v>
      </c>
      <c r="JH86" s="483">
        <f t="shared" si="805"/>
        <v>0</v>
      </c>
      <c r="JI86" s="483">
        <f t="shared" si="805"/>
        <v>0</v>
      </c>
      <c r="JJ86" s="483">
        <f t="shared" si="805"/>
        <v>0</v>
      </c>
      <c r="JK86" s="483">
        <f t="shared" si="805"/>
        <v>0</v>
      </c>
      <c r="JL86" s="483">
        <f t="shared" si="805"/>
        <v>0</v>
      </c>
      <c r="JM86" s="483">
        <f t="shared" si="805"/>
        <v>0</v>
      </c>
      <c r="JN86" s="483">
        <f t="shared" si="805"/>
        <v>0</v>
      </c>
      <c r="JO86" s="483">
        <f t="shared" si="805"/>
        <v>0</v>
      </c>
      <c r="JP86" s="483">
        <f t="shared" si="805"/>
        <v>0</v>
      </c>
      <c r="JQ86" s="483">
        <f t="shared" si="805"/>
        <v>0</v>
      </c>
      <c r="JR86" s="483">
        <f t="shared" si="805"/>
        <v>0</v>
      </c>
      <c r="JS86" s="483">
        <f t="shared" si="805"/>
        <v>0</v>
      </c>
      <c r="JT86" s="483">
        <f t="shared" si="805"/>
        <v>0</v>
      </c>
      <c r="JU86" s="483">
        <f t="shared" si="805"/>
        <v>0</v>
      </c>
      <c r="JV86" s="483">
        <f t="shared" si="805"/>
        <v>0</v>
      </c>
      <c r="JW86" s="483">
        <f t="shared" si="805"/>
        <v>0</v>
      </c>
      <c r="JX86" s="483">
        <f t="shared" si="805"/>
        <v>0</v>
      </c>
      <c r="JY86" s="483">
        <f t="shared" si="805"/>
        <v>0</v>
      </c>
      <c r="JZ86" s="483">
        <f t="shared" si="805"/>
        <v>0</v>
      </c>
      <c r="KA86" s="483">
        <f t="shared" si="805"/>
        <v>0</v>
      </c>
      <c r="KB86" s="483">
        <f t="shared" si="805"/>
        <v>0</v>
      </c>
      <c r="KC86" s="483">
        <f t="shared" si="805"/>
        <v>0</v>
      </c>
      <c r="KD86" s="483">
        <f t="shared" si="805"/>
        <v>0</v>
      </c>
      <c r="KE86" s="483">
        <f t="shared" si="805"/>
        <v>0</v>
      </c>
      <c r="KF86" s="483">
        <f t="shared" si="805"/>
        <v>0</v>
      </c>
      <c r="KG86" s="483">
        <f t="shared" si="805"/>
        <v>0</v>
      </c>
      <c r="KH86" s="483">
        <f t="shared" si="805"/>
        <v>0</v>
      </c>
      <c r="KI86" s="483">
        <f t="shared" si="805"/>
        <v>0</v>
      </c>
      <c r="KJ86" s="483">
        <f t="shared" si="805"/>
        <v>0</v>
      </c>
      <c r="KK86" s="483">
        <f t="shared" si="805"/>
        <v>0</v>
      </c>
      <c r="KL86" s="483">
        <f t="shared" si="805"/>
        <v>0</v>
      </c>
      <c r="KM86" s="483">
        <f t="shared" si="805"/>
        <v>0</v>
      </c>
      <c r="KN86" s="483">
        <f t="shared" si="805"/>
        <v>0</v>
      </c>
      <c r="KO86" s="483">
        <f t="shared" si="805"/>
        <v>0</v>
      </c>
      <c r="KP86" s="483">
        <f t="shared" si="805"/>
        <v>0</v>
      </c>
      <c r="KQ86" s="483">
        <f t="shared" si="805"/>
        <v>0</v>
      </c>
      <c r="KR86" s="483">
        <f t="shared" si="805"/>
        <v>0</v>
      </c>
      <c r="KS86" s="483">
        <f t="shared" si="805"/>
        <v>0</v>
      </c>
      <c r="KT86" s="483">
        <f t="shared" si="805"/>
        <v>0</v>
      </c>
      <c r="KU86" s="483">
        <f t="shared" si="805"/>
        <v>0</v>
      </c>
      <c r="KV86" s="483">
        <f t="shared" si="805"/>
        <v>0</v>
      </c>
      <c r="KW86" s="483">
        <f t="shared" si="805"/>
        <v>0</v>
      </c>
      <c r="KX86" s="483">
        <f t="shared" si="805"/>
        <v>0</v>
      </c>
      <c r="KY86" s="483">
        <f t="shared" si="805"/>
        <v>0</v>
      </c>
      <c r="KZ86" s="483">
        <f t="shared" si="805"/>
        <v>0</v>
      </c>
      <c r="LA86" s="483">
        <f t="shared" si="805"/>
        <v>0</v>
      </c>
      <c r="LB86" s="483">
        <f t="shared" si="805"/>
        <v>0</v>
      </c>
      <c r="LC86" s="483">
        <f t="shared" si="805"/>
        <v>0</v>
      </c>
      <c r="LD86" s="483">
        <f t="shared" si="805"/>
        <v>0</v>
      </c>
      <c r="LE86" s="483">
        <f t="shared" si="805"/>
        <v>0</v>
      </c>
      <c r="LF86" s="483">
        <f t="shared" si="805"/>
        <v>0</v>
      </c>
      <c r="LG86" s="483">
        <f t="shared" si="805"/>
        <v>0</v>
      </c>
      <c r="LH86" s="483">
        <f t="shared" si="805"/>
        <v>0</v>
      </c>
      <c r="LI86" s="483">
        <f t="shared" si="805"/>
        <v>0</v>
      </c>
      <c r="LJ86" s="483">
        <f t="shared" si="805"/>
        <v>0</v>
      </c>
      <c r="LK86" s="483">
        <f t="shared" si="805"/>
        <v>0</v>
      </c>
      <c r="LL86" s="483">
        <f t="shared" si="805"/>
        <v>0</v>
      </c>
      <c r="LM86" s="483">
        <f t="shared" si="805"/>
        <v>0</v>
      </c>
      <c r="LN86" s="483">
        <f t="shared" si="805"/>
        <v>0</v>
      </c>
      <c r="LO86" s="483">
        <f t="shared" ref="LO86:NZ86" si="806">SUM(LO80:LO82,LO85)</f>
        <v>0</v>
      </c>
      <c r="LP86" s="483">
        <f t="shared" si="806"/>
        <v>0</v>
      </c>
      <c r="LQ86" s="483">
        <f t="shared" si="806"/>
        <v>0</v>
      </c>
      <c r="LR86" s="483">
        <f t="shared" si="806"/>
        <v>0</v>
      </c>
      <c r="LS86" s="483">
        <f t="shared" si="806"/>
        <v>0</v>
      </c>
      <c r="LT86" s="483">
        <f t="shared" si="806"/>
        <v>0</v>
      </c>
      <c r="LU86" s="483">
        <f t="shared" si="806"/>
        <v>0</v>
      </c>
      <c r="LV86" s="483">
        <f t="shared" si="806"/>
        <v>0</v>
      </c>
      <c r="LW86" s="483">
        <f t="shared" si="806"/>
        <v>0</v>
      </c>
      <c r="LX86" s="483">
        <f t="shared" si="806"/>
        <v>0</v>
      </c>
      <c r="LY86" s="483">
        <f t="shared" si="806"/>
        <v>0</v>
      </c>
      <c r="LZ86" s="483">
        <f t="shared" si="806"/>
        <v>0</v>
      </c>
      <c r="MA86" s="483">
        <f t="shared" si="806"/>
        <v>0</v>
      </c>
      <c r="MB86" s="483">
        <f t="shared" si="806"/>
        <v>0</v>
      </c>
      <c r="MC86" s="483">
        <f t="shared" si="806"/>
        <v>0</v>
      </c>
      <c r="MD86" s="483">
        <f t="shared" si="806"/>
        <v>0</v>
      </c>
      <c r="ME86" s="483">
        <f t="shared" si="806"/>
        <v>0</v>
      </c>
      <c r="MF86" s="483">
        <f t="shared" si="806"/>
        <v>0</v>
      </c>
      <c r="MG86" s="483">
        <f t="shared" si="806"/>
        <v>0</v>
      </c>
      <c r="MH86" s="483">
        <f t="shared" si="806"/>
        <v>0</v>
      </c>
      <c r="MI86" s="483">
        <f t="shared" si="806"/>
        <v>0</v>
      </c>
      <c r="MJ86" s="483">
        <f t="shared" si="806"/>
        <v>0</v>
      </c>
      <c r="MK86" s="483">
        <f t="shared" si="806"/>
        <v>0</v>
      </c>
      <c r="ML86" s="483">
        <f t="shared" si="806"/>
        <v>0</v>
      </c>
      <c r="MM86" s="483">
        <f t="shared" si="806"/>
        <v>0</v>
      </c>
      <c r="MN86" s="483">
        <f t="shared" si="806"/>
        <v>0</v>
      </c>
      <c r="MO86" s="483">
        <f t="shared" si="806"/>
        <v>0</v>
      </c>
      <c r="MP86" s="483">
        <f t="shared" si="806"/>
        <v>0</v>
      </c>
      <c r="MQ86" s="483">
        <f t="shared" si="806"/>
        <v>0</v>
      </c>
      <c r="MR86" s="483">
        <f t="shared" si="806"/>
        <v>0</v>
      </c>
      <c r="MS86" s="483">
        <f t="shared" si="806"/>
        <v>0</v>
      </c>
      <c r="MT86" s="483">
        <f t="shared" si="806"/>
        <v>0</v>
      </c>
      <c r="MU86" s="483">
        <f t="shared" si="806"/>
        <v>0</v>
      </c>
      <c r="MV86" s="483">
        <f t="shared" si="806"/>
        <v>0</v>
      </c>
      <c r="MW86" s="483">
        <f t="shared" si="806"/>
        <v>0</v>
      </c>
      <c r="MX86" s="483">
        <f t="shared" si="806"/>
        <v>0</v>
      </c>
      <c r="MY86" s="483">
        <f t="shared" si="806"/>
        <v>0</v>
      </c>
      <c r="MZ86" s="483">
        <f t="shared" si="806"/>
        <v>0</v>
      </c>
      <c r="NA86" s="483">
        <f t="shared" si="806"/>
        <v>0</v>
      </c>
      <c r="NB86" s="483">
        <f t="shared" si="806"/>
        <v>0</v>
      </c>
      <c r="NC86" s="483">
        <f t="shared" si="806"/>
        <v>0</v>
      </c>
      <c r="ND86" s="483">
        <f t="shared" si="806"/>
        <v>0</v>
      </c>
      <c r="NE86" s="483">
        <f t="shared" si="806"/>
        <v>0</v>
      </c>
      <c r="NF86" s="483">
        <f t="shared" si="806"/>
        <v>0</v>
      </c>
      <c r="NG86" s="483">
        <f t="shared" si="806"/>
        <v>0</v>
      </c>
      <c r="NH86" s="483">
        <f t="shared" si="806"/>
        <v>0</v>
      </c>
      <c r="NI86" s="483">
        <f t="shared" si="806"/>
        <v>0</v>
      </c>
      <c r="NJ86" s="483">
        <f t="shared" si="806"/>
        <v>0</v>
      </c>
      <c r="NK86" s="483">
        <f t="shared" si="806"/>
        <v>0</v>
      </c>
      <c r="NL86" s="483">
        <f t="shared" si="806"/>
        <v>0</v>
      </c>
      <c r="NM86" s="483">
        <f t="shared" si="806"/>
        <v>0</v>
      </c>
      <c r="NN86" s="483">
        <f t="shared" si="806"/>
        <v>0</v>
      </c>
      <c r="NO86" s="483">
        <f t="shared" si="806"/>
        <v>0</v>
      </c>
      <c r="NP86" s="483">
        <f t="shared" si="806"/>
        <v>0</v>
      </c>
      <c r="NQ86" s="483">
        <f t="shared" si="806"/>
        <v>0</v>
      </c>
      <c r="NR86" s="483">
        <f t="shared" si="806"/>
        <v>0</v>
      </c>
      <c r="NS86" s="483">
        <f t="shared" si="806"/>
        <v>0</v>
      </c>
      <c r="NT86" s="483">
        <f t="shared" si="806"/>
        <v>0</v>
      </c>
      <c r="NU86" s="483">
        <f t="shared" si="806"/>
        <v>0</v>
      </c>
      <c r="NV86" s="483">
        <f t="shared" si="806"/>
        <v>0</v>
      </c>
      <c r="NW86" s="483">
        <f t="shared" si="806"/>
        <v>0</v>
      </c>
      <c r="NX86" s="483">
        <f t="shared" si="806"/>
        <v>0</v>
      </c>
      <c r="NY86" s="483">
        <f t="shared" si="806"/>
        <v>0</v>
      </c>
      <c r="NZ86" s="483">
        <f t="shared" si="806"/>
        <v>0</v>
      </c>
      <c r="OA86" s="483">
        <f t="shared" ref="OA86:QL86" si="807">SUM(OA80:OA82,OA85)</f>
        <v>0</v>
      </c>
      <c r="OB86" s="483">
        <f t="shared" si="807"/>
        <v>0</v>
      </c>
      <c r="OC86" s="483">
        <f t="shared" si="807"/>
        <v>0</v>
      </c>
      <c r="OD86" s="483">
        <f t="shared" si="807"/>
        <v>0</v>
      </c>
      <c r="OE86" s="483">
        <f t="shared" si="807"/>
        <v>0</v>
      </c>
      <c r="OF86" s="483">
        <f t="shared" si="807"/>
        <v>0</v>
      </c>
      <c r="OG86" s="483">
        <f t="shared" si="807"/>
        <v>0</v>
      </c>
      <c r="OH86" s="483">
        <f t="shared" si="807"/>
        <v>0</v>
      </c>
      <c r="OI86" s="483">
        <f t="shared" si="807"/>
        <v>0</v>
      </c>
      <c r="OJ86" s="483">
        <f t="shared" si="807"/>
        <v>0</v>
      </c>
      <c r="OK86" s="483">
        <f t="shared" si="807"/>
        <v>0</v>
      </c>
      <c r="OL86" s="483">
        <f t="shared" si="807"/>
        <v>0</v>
      </c>
      <c r="OM86" s="483">
        <f t="shared" si="807"/>
        <v>0</v>
      </c>
      <c r="ON86" s="483">
        <f t="shared" si="807"/>
        <v>0</v>
      </c>
      <c r="OO86" s="483">
        <f t="shared" si="807"/>
        <v>0</v>
      </c>
      <c r="OP86" s="483">
        <f t="shared" si="807"/>
        <v>0</v>
      </c>
      <c r="OQ86" s="483">
        <f t="shared" si="807"/>
        <v>0</v>
      </c>
      <c r="OR86" s="483">
        <f t="shared" si="807"/>
        <v>0</v>
      </c>
      <c r="OS86" s="483">
        <f t="shared" si="807"/>
        <v>0</v>
      </c>
      <c r="OT86" s="483"/>
      <c r="OU86" s="483"/>
      <c r="OV86" s="483"/>
      <c r="OW86" s="483"/>
      <c r="OX86" s="483"/>
      <c r="OY86" s="483"/>
      <c r="OZ86" s="483"/>
      <c r="PA86" s="483"/>
      <c r="PB86" s="483"/>
      <c r="PC86" s="483"/>
      <c r="PD86" s="483"/>
      <c r="PE86" s="483"/>
      <c r="PF86" s="483"/>
      <c r="PG86" s="483"/>
      <c r="PH86" s="483"/>
      <c r="PI86" s="483"/>
      <c r="PJ86" s="483"/>
      <c r="PK86" s="483"/>
      <c r="PL86" s="483"/>
      <c r="PM86" s="483"/>
      <c r="PN86" s="483"/>
      <c r="PO86" s="483"/>
      <c r="PP86" s="483"/>
      <c r="PQ86" s="483"/>
      <c r="PR86" s="483"/>
      <c r="PS86" s="483"/>
      <c r="PT86" s="483"/>
      <c r="PU86" s="483"/>
      <c r="PV86" s="483"/>
      <c r="PW86" s="483"/>
      <c r="PX86" s="483"/>
      <c r="PY86" s="483"/>
      <c r="PZ86" s="483"/>
      <c r="QA86" s="483"/>
      <c r="QB86" s="483"/>
      <c r="QC86" s="483"/>
      <c r="QD86" s="483"/>
      <c r="QE86" s="483"/>
      <c r="QF86" s="483"/>
      <c r="QG86" s="483"/>
      <c r="QH86" s="483"/>
      <c r="QI86" s="483"/>
      <c r="QJ86" s="483"/>
      <c r="QK86" s="483"/>
      <c r="QL86" s="483"/>
      <c r="QM86" s="483"/>
      <c r="QN86" s="483"/>
      <c r="QO86" s="483"/>
      <c r="QP86" s="483"/>
      <c r="QQ86" s="483"/>
      <c r="QR86" s="483"/>
      <c r="QS86" s="483"/>
      <c r="QT86" s="483"/>
      <c r="QU86" s="483"/>
      <c r="QV86" s="483"/>
      <c r="QW86" s="483"/>
      <c r="QX86" s="483"/>
      <c r="QY86" s="483"/>
      <c r="QZ86" s="483"/>
      <c r="RA86" s="483"/>
      <c r="RB86" s="483"/>
      <c r="RC86" s="483"/>
      <c r="RD86" s="483"/>
      <c r="RE86" s="483"/>
      <c r="RF86" s="483"/>
    </row>
    <row r="87" spans="1:474" ht="12.75" customHeight="1">
      <c r="E87" s="483"/>
      <c r="S87" s="483"/>
      <c r="AF87" s="483"/>
      <c r="BV87" s="505"/>
    </row>
    <row r="88" spans="1:474" ht="12.75" customHeight="1">
      <c r="B88" s="483" t="s">
        <v>507</v>
      </c>
      <c r="E88" s="483">
        <f>SUM(AF88,AS88,BF88,BS88,CF88,CS88,DF88,DS88,EF88,ES88,FF88,FS88,GF88,GS88,HF88,HS88,IF88,IS88,JF88,JS88,KF88,KS88,LF88,LS88,MF88,MS88,NF88,NS88,OF88,OS88)</f>
        <v>0</v>
      </c>
      <c r="G88" s="483">
        <f t="shared" ref="G88:R88" si="808">IF(G63=$E$30,$E$81*$I$31,0)</f>
        <v>0</v>
      </c>
      <c r="H88" s="483">
        <f t="shared" si="808"/>
        <v>0</v>
      </c>
      <c r="I88" s="483">
        <f t="shared" si="808"/>
        <v>0</v>
      </c>
      <c r="J88" s="483">
        <f t="shared" si="808"/>
        <v>0</v>
      </c>
      <c r="K88" s="483">
        <f t="shared" si="808"/>
        <v>0</v>
      </c>
      <c r="L88" s="483">
        <f t="shared" si="808"/>
        <v>0</v>
      </c>
      <c r="M88" s="483">
        <f t="shared" si="808"/>
        <v>0</v>
      </c>
      <c r="N88" s="483">
        <f t="shared" si="808"/>
        <v>0</v>
      </c>
      <c r="O88" s="483">
        <f t="shared" si="808"/>
        <v>0</v>
      </c>
      <c r="P88" s="483">
        <f t="shared" si="808"/>
        <v>0</v>
      </c>
      <c r="Q88" s="483">
        <f t="shared" si="808"/>
        <v>0</v>
      </c>
      <c r="R88" s="483">
        <f t="shared" si="808"/>
        <v>0</v>
      </c>
      <c r="S88" s="483">
        <f>SUM(G88:R88)</f>
        <v>0</v>
      </c>
      <c r="T88" s="483">
        <f t="shared" ref="T88:AE88" si="809">IF(T63=$E$30,$E$81*$I$31,0)</f>
        <v>0</v>
      </c>
      <c r="U88" s="483">
        <f t="shared" si="809"/>
        <v>0</v>
      </c>
      <c r="V88" s="483">
        <f t="shared" si="809"/>
        <v>0</v>
      </c>
      <c r="W88" s="483">
        <f t="shared" si="809"/>
        <v>0</v>
      </c>
      <c r="X88" s="483">
        <f t="shared" si="809"/>
        <v>0</v>
      </c>
      <c r="Y88" s="483">
        <f t="shared" si="809"/>
        <v>0</v>
      </c>
      <c r="Z88" s="483">
        <f t="shared" si="809"/>
        <v>0</v>
      </c>
      <c r="AA88" s="483">
        <f t="shared" si="809"/>
        <v>0</v>
      </c>
      <c r="AB88" s="483">
        <f t="shared" si="809"/>
        <v>0</v>
      </c>
      <c r="AC88" s="483">
        <f t="shared" si="809"/>
        <v>0</v>
      </c>
      <c r="AD88" s="483">
        <f t="shared" si="809"/>
        <v>0</v>
      </c>
      <c r="AE88" s="483">
        <f t="shared" si="809"/>
        <v>0</v>
      </c>
      <c r="AF88" s="483">
        <f>SUM(T88:AE88)</f>
        <v>0</v>
      </c>
      <c r="AG88" s="483">
        <f t="shared" ref="AG88:AR88" si="810">IF(AG63=$E$30,$E$81*$I$31,0)</f>
        <v>0</v>
      </c>
      <c r="AH88" s="483">
        <f t="shared" si="810"/>
        <v>0</v>
      </c>
      <c r="AI88" s="483">
        <f t="shared" si="810"/>
        <v>0</v>
      </c>
      <c r="AJ88" s="483">
        <f t="shared" si="810"/>
        <v>0</v>
      </c>
      <c r="AK88" s="483">
        <f t="shared" si="810"/>
        <v>0</v>
      </c>
      <c r="AL88" s="483">
        <f t="shared" si="810"/>
        <v>0</v>
      </c>
      <c r="AM88" s="483">
        <f t="shared" si="810"/>
        <v>0</v>
      </c>
      <c r="AN88" s="483">
        <f t="shared" si="810"/>
        <v>0</v>
      </c>
      <c r="AO88" s="483">
        <f t="shared" si="810"/>
        <v>0</v>
      </c>
      <c r="AP88" s="483">
        <f t="shared" si="810"/>
        <v>0</v>
      </c>
      <c r="AQ88" s="483">
        <f t="shared" si="810"/>
        <v>0</v>
      </c>
      <c r="AR88" s="483">
        <f t="shared" si="810"/>
        <v>0</v>
      </c>
      <c r="AS88" s="483">
        <f>SUM(AG88:AR88)</f>
        <v>0</v>
      </c>
      <c r="AT88" s="483">
        <f t="shared" ref="AT88:BE88" si="811">IF(AT63=$E$30,$E$81*$I$31,0)</f>
        <v>0</v>
      </c>
      <c r="AU88" s="483">
        <f t="shared" si="811"/>
        <v>0</v>
      </c>
      <c r="AV88" s="483">
        <f t="shared" si="811"/>
        <v>0</v>
      </c>
      <c r="AW88" s="483">
        <f t="shared" si="811"/>
        <v>0</v>
      </c>
      <c r="AX88" s="483">
        <f t="shared" si="811"/>
        <v>0</v>
      </c>
      <c r="AY88" s="483">
        <f t="shared" si="811"/>
        <v>0</v>
      </c>
      <c r="AZ88" s="483">
        <f t="shared" si="811"/>
        <v>0</v>
      </c>
      <c r="BA88" s="483">
        <f t="shared" si="811"/>
        <v>0</v>
      </c>
      <c r="BB88" s="483">
        <f t="shared" si="811"/>
        <v>0</v>
      </c>
      <c r="BC88" s="483">
        <f t="shared" si="811"/>
        <v>0</v>
      </c>
      <c r="BD88" s="483">
        <f t="shared" si="811"/>
        <v>0</v>
      </c>
      <c r="BE88" s="483">
        <f t="shared" si="811"/>
        <v>0</v>
      </c>
      <c r="BF88" s="483">
        <f>SUM(AT88:BE88)</f>
        <v>0</v>
      </c>
      <c r="BG88" s="483">
        <f t="shared" ref="BG88:BR88" si="812">IF(BG63=$E$30,$E$81*$I$31,0)</f>
        <v>0</v>
      </c>
      <c r="BH88" s="483">
        <f t="shared" si="812"/>
        <v>0</v>
      </c>
      <c r="BI88" s="483">
        <f t="shared" si="812"/>
        <v>0</v>
      </c>
      <c r="BJ88" s="483">
        <f t="shared" si="812"/>
        <v>0</v>
      </c>
      <c r="BK88" s="483">
        <f t="shared" si="812"/>
        <v>0</v>
      </c>
      <c r="BL88" s="483">
        <f t="shared" si="812"/>
        <v>0</v>
      </c>
      <c r="BM88" s="483">
        <f t="shared" si="812"/>
        <v>0</v>
      </c>
      <c r="BN88" s="483">
        <f t="shared" si="812"/>
        <v>0</v>
      </c>
      <c r="BO88" s="483">
        <f t="shared" si="812"/>
        <v>0</v>
      </c>
      <c r="BP88" s="483">
        <f t="shared" si="812"/>
        <v>0</v>
      </c>
      <c r="BQ88" s="483">
        <f t="shared" si="812"/>
        <v>0</v>
      </c>
      <c r="BR88" s="483">
        <f t="shared" si="812"/>
        <v>0</v>
      </c>
      <c r="BS88" s="483">
        <f>SUM(BG88:BR88)</f>
        <v>0</v>
      </c>
      <c r="BT88" s="483">
        <f t="shared" ref="BT88:CE88" si="813">IF(BT63=$E$30,$E$81*$I$31,0)</f>
        <v>0</v>
      </c>
      <c r="BU88" s="483">
        <f t="shared" si="813"/>
        <v>0</v>
      </c>
      <c r="BV88" s="483">
        <f t="shared" si="813"/>
        <v>0</v>
      </c>
      <c r="BW88" s="483">
        <f t="shared" si="813"/>
        <v>0</v>
      </c>
      <c r="BX88" s="483">
        <f t="shared" si="813"/>
        <v>0</v>
      </c>
      <c r="BY88" s="483">
        <f t="shared" si="813"/>
        <v>0</v>
      </c>
      <c r="BZ88" s="483">
        <f t="shared" si="813"/>
        <v>0</v>
      </c>
      <c r="CA88" s="483">
        <f t="shared" si="813"/>
        <v>0</v>
      </c>
      <c r="CB88" s="483">
        <f t="shared" si="813"/>
        <v>0</v>
      </c>
      <c r="CC88" s="483">
        <f t="shared" si="813"/>
        <v>0</v>
      </c>
      <c r="CD88" s="483">
        <f t="shared" si="813"/>
        <v>0</v>
      </c>
      <c r="CE88" s="483">
        <f t="shared" si="813"/>
        <v>0</v>
      </c>
      <c r="CF88" s="483">
        <f>SUM(BT88:CE88)</f>
        <v>0</v>
      </c>
      <c r="CG88" s="483">
        <f t="shared" ref="CG88:CR88" si="814">IF(CG63=$E$30,$E$81*$I$31,0)</f>
        <v>0</v>
      </c>
      <c r="CH88" s="483">
        <f t="shared" si="814"/>
        <v>0</v>
      </c>
      <c r="CI88" s="483">
        <f t="shared" si="814"/>
        <v>0</v>
      </c>
      <c r="CJ88" s="483">
        <f t="shared" si="814"/>
        <v>0</v>
      </c>
      <c r="CK88" s="483">
        <f t="shared" si="814"/>
        <v>0</v>
      </c>
      <c r="CL88" s="483">
        <f t="shared" si="814"/>
        <v>0</v>
      </c>
      <c r="CM88" s="483">
        <f t="shared" si="814"/>
        <v>0</v>
      </c>
      <c r="CN88" s="483">
        <f t="shared" si="814"/>
        <v>0</v>
      </c>
      <c r="CO88" s="483">
        <f t="shared" si="814"/>
        <v>0</v>
      </c>
      <c r="CP88" s="483">
        <f t="shared" si="814"/>
        <v>0</v>
      </c>
      <c r="CQ88" s="483">
        <f t="shared" si="814"/>
        <v>0</v>
      </c>
      <c r="CR88" s="483">
        <f t="shared" si="814"/>
        <v>0</v>
      </c>
      <c r="CS88" s="483">
        <f>SUM(CG88:CR88)</f>
        <v>0</v>
      </c>
      <c r="CT88" s="483">
        <f t="shared" ref="CT88:DE88" si="815">IF(CT63=$E$30,$E$81*$I$31,0)</f>
        <v>0</v>
      </c>
      <c r="CU88" s="483">
        <f t="shared" si="815"/>
        <v>0</v>
      </c>
      <c r="CV88" s="483">
        <f t="shared" si="815"/>
        <v>0</v>
      </c>
      <c r="CW88" s="483">
        <f t="shared" si="815"/>
        <v>0</v>
      </c>
      <c r="CX88" s="483">
        <f t="shared" si="815"/>
        <v>0</v>
      </c>
      <c r="CY88" s="483">
        <f t="shared" si="815"/>
        <v>0</v>
      </c>
      <c r="CZ88" s="483">
        <f t="shared" si="815"/>
        <v>0</v>
      </c>
      <c r="DA88" s="483">
        <f t="shared" si="815"/>
        <v>0</v>
      </c>
      <c r="DB88" s="483">
        <f t="shared" si="815"/>
        <v>0</v>
      </c>
      <c r="DC88" s="483">
        <f t="shared" si="815"/>
        <v>0</v>
      </c>
      <c r="DD88" s="483">
        <f t="shared" si="815"/>
        <v>0</v>
      </c>
      <c r="DE88" s="483">
        <f t="shared" si="815"/>
        <v>0</v>
      </c>
      <c r="DF88" s="483">
        <f>SUM(CT88:DE88)</f>
        <v>0</v>
      </c>
      <c r="DG88" s="483">
        <f t="shared" ref="DG88:DR88" si="816">IF(DG63=$E$30,$E$81*$I$31,0)</f>
        <v>0</v>
      </c>
      <c r="DH88" s="483">
        <f t="shared" si="816"/>
        <v>0</v>
      </c>
      <c r="DI88" s="483">
        <f t="shared" si="816"/>
        <v>0</v>
      </c>
      <c r="DJ88" s="483">
        <f t="shared" si="816"/>
        <v>0</v>
      </c>
      <c r="DK88" s="483">
        <f t="shared" si="816"/>
        <v>0</v>
      </c>
      <c r="DL88" s="483">
        <f t="shared" si="816"/>
        <v>0</v>
      </c>
      <c r="DM88" s="483">
        <f t="shared" si="816"/>
        <v>0</v>
      </c>
      <c r="DN88" s="483">
        <f t="shared" si="816"/>
        <v>0</v>
      </c>
      <c r="DO88" s="483">
        <f t="shared" si="816"/>
        <v>0</v>
      </c>
      <c r="DP88" s="483">
        <f t="shared" si="816"/>
        <v>0</v>
      </c>
      <c r="DQ88" s="483">
        <f t="shared" si="816"/>
        <v>0</v>
      </c>
      <c r="DR88" s="483">
        <f t="shared" si="816"/>
        <v>0</v>
      </c>
      <c r="DS88" s="483">
        <f>SUM(DG88:DR88)</f>
        <v>0</v>
      </c>
      <c r="DT88" s="483">
        <f t="shared" ref="DT88:EE88" si="817">IF(DT63=$E$30,$E$81*$I$31,0)</f>
        <v>0</v>
      </c>
      <c r="DU88" s="483">
        <f t="shared" si="817"/>
        <v>0</v>
      </c>
      <c r="DV88" s="483">
        <f t="shared" si="817"/>
        <v>0</v>
      </c>
      <c r="DW88" s="483">
        <f t="shared" si="817"/>
        <v>0</v>
      </c>
      <c r="DX88" s="483">
        <f t="shared" si="817"/>
        <v>0</v>
      </c>
      <c r="DY88" s="483">
        <f t="shared" si="817"/>
        <v>0</v>
      </c>
      <c r="DZ88" s="483">
        <f t="shared" si="817"/>
        <v>0</v>
      </c>
      <c r="EA88" s="483">
        <f t="shared" si="817"/>
        <v>0</v>
      </c>
      <c r="EB88" s="483">
        <f t="shared" si="817"/>
        <v>0</v>
      </c>
      <c r="EC88" s="483">
        <f t="shared" si="817"/>
        <v>0</v>
      </c>
      <c r="ED88" s="483">
        <f t="shared" si="817"/>
        <v>0</v>
      </c>
      <c r="EE88" s="483">
        <f t="shared" si="817"/>
        <v>0</v>
      </c>
      <c r="EF88" s="483">
        <f>SUM(DT88:EE88)</f>
        <v>0</v>
      </c>
      <c r="EG88" s="483">
        <f t="shared" ref="EG88:ER88" si="818">IF(EG63=$E$30,$E$81*$I$31,0)</f>
        <v>0</v>
      </c>
      <c r="EH88" s="483">
        <f t="shared" si="818"/>
        <v>0</v>
      </c>
      <c r="EI88" s="483">
        <f t="shared" si="818"/>
        <v>0</v>
      </c>
      <c r="EJ88" s="483">
        <f t="shared" si="818"/>
        <v>0</v>
      </c>
      <c r="EK88" s="483">
        <f t="shared" si="818"/>
        <v>0</v>
      </c>
      <c r="EL88" s="483">
        <f t="shared" si="818"/>
        <v>0</v>
      </c>
      <c r="EM88" s="483">
        <f t="shared" si="818"/>
        <v>0</v>
      </c>
      <c r="EN88" s="483">
        <f t="shared" si="818"/>
        <v>0</v>
      </c>
      <c r="EO88" s="483">
        <f t="shared" si="818"/>
        <v>0</v>
      </c>
      <c r="EP88" s="483">
        <f t="shared" si="818"/>
        <v>0</v>
      </c>
      <c r="EQ88" s="483">
        <f t="shared" si="818"/>
        <v>0</v>
      </c>
      <c r="ER88" s="483">
        <f t="shared" si="818"/>
        <v>0</v>
      </c>
      <c r="ES88" s="483">
        <f>SUM(EG88:ER88)</f>
        <v>0</v>
      </c>
      <c r="ET88" s="483">
        <f t="shared" ref="ET88:FE88" si="819">IF(ET63=$E$30,$E$81*$I$31,0)</f>
        <v>0</v>
      </c>
      <c r="EU88" s="483">
        <f t="shared" si="819"/>
        <v>0</v>
      </c>
      <c r="EV88" s="483">
        <f t="shared" si="819"/>
        <v>0</v>
      </c>
      <c r="EW88" s="483">
        <f t="shared" si="819"/>
        <v>0</v>
      </c>
      <c r="EX88" s="483">
        <f t="shared" si="819"/>
        <v>0</v>
      </c>
      <c r="EY88" s="483">
        <f t="shared" si="819"/>
        <v>0</v>
      </c>
      <c r="EZ88" s="483">
        <f t="shared" si="819"/>
        <v>0</v>
      </c>
      <c r="FA88" s="483">
        <f t="shared" si="819"/>
        <v>0</v>
      </c>
      <c r="FB88" s="483">
        <f t="shared" si="819"/>
        <v>0</v>
      </c>
      <c r="FC88" s="483">
        <f t="shared" si="819"/>
        <v>0</v>
      </c>
      <c r="FD88" s="483">
        <f t="shared" si="819"/>
        <v>0</v>
      </c>
      <c r="FE88" s="483">
        <f t="shared" si="819"/>
        <v>0</v>
      </c>
      <c r="FF88" s="483">
        <f>SUM(ET88:FE88)</f>
        <v>0</v>
      </c>
      <c r="FG88" s="483">
        <f t="shared" ref="FG88:FR88" si="820">IF(FG63=$E$30,$E$81*$I$31,0)</f>
        <v>0</v>
      </c>
      <c r="FH88" s="483">
        <f t="shared" si="820"/>
        <v>0</v>
      </c>
      <c r="FI88" s="483">
        <f t="shared" si="820"/>
        <v>0</v>
      </c>
      <c r="FJ88" s="483">
        <f t="shared" si="820"/>
        <v>0</v>
      </c>
      <c r="FK88" s="483">
        <f t="shared" si="820"/>
        <v>0</v>
      </c>
      <c r="FL88" s="483">
        <f t="shared" si="820"/>
        <v>0</v>
      </c>
      <c r="FM88" s="483">
        <f t="shared" si="820"/>
        <v>0</v>
      </c>
      <c r="FN88" s="483">
        <f t="shared" si="820"/>
        <v>0</v>
      </c>
      <c r="FO88" s="483">
        <f t="shared" si="820"/>
        <v>0</v>
      </c>
      <c r="FP88" s="483">
        <f t="shared" si="820"/>
        <v>0</v>
      </c>
      <c r="FQ88" s="483">
        <f t="shared" si="820"/>
        <v>0</v>
      </c>
      <c r="FR88" s="483">
        <f t="shared" si="820"/>
        <v>0</v>
      </c>
      <c r="FS88" s="483">
        <f>SUM(FG88:FR88)</f>
        <v>0</v>
      </c>
      <c r="FT88" s="483">
        <f t="shared" ref="FT88:GE88" si="821">IF(FT63=$E$30,$E$81*$I$31,0)</f>
        <v>0</v>
      </c>
      <c r="FU88" s="483">
        <f t="shared" si="821"/>
        <v>0</v>
      </c>
      <c r="FV88" s="483">
        <f t="shared" si="821"/>
        <v>0</v>
      </c>
      <c r="FW88" s="483">
        <f t="shared" si="821"/>
        <v>0</v>
      </c>
      <c r="FX88" s="483">
        <f t="shared" si="821"/>
        <v>0</v>
      </c>
      <c r="FY88" s="483">
        <f t="shared" si="821"/>
        <v>0</v>
      </c>
      <c r="FZ88" s="483">
        <f t="shared" si="821"/>
        <v>0</v>
      </c>
      <c r="GA88" s="483">
        <f t="shared" si="821"/>
        <v>0</v>
      </c>
      <c r="GB88" s="483">
        <f t="shared" si="821"/>
        <v>0</v>
      </c>
      <c r="GC88" s="483">
        <f t="shared" si="821"/>
        <v>0</v>
      </c>
      <c r="GD88" s="483">
        <f t="shared" si="821"/>
        <v>0</v>
      </c>
      <c r="GE88" s="483">
        <f t="shared" si="821"/>
        <v>0</v>
      </c>
      <c r="GF88" s="483">
        <f>SUM(FT88:GE88)</f>
        <v>0</v>
      </c>
      <c r="GG88" s="483">
        <f t="shared" ref="GG88:GR88" si="822">IF(GG63=$E$30,$E$81*$I$31,0)</f>
        <v>0</v>
      </c>
      <c r="GH88" s="483">
        <f t="shared" si="822"/>
        <v>0</v>
      </c>
      <c r="GI88" s="483">
        <f t="shared" si="822"/>
        <v>0</v>
      </c>
      <c r="GJ88" s="483">
        <f t="shared" si="822"/>
        <v>0</v>
      </c>
      <c r="GK88" s="483">
        <f t="shared" si="822"/>
        <v>0</v>
      </c>
      <c r="GL88" s="483">
        <f t="shared" si="822"/>
        <v>0</v>
      </c>
      <c r="GM88" s="483">
        <f t="shared" si="822"/>
        <v>0</v>
      </c>
      <c r="GN88" s="483">
        <f t="shared" si="822"/>
        <v>0</v>
      </c>
      <c r="GO88" s="483">
        <f t="shared" si="822"/>
        <v>0</v>
      </c>
      <c r="GP88" s="483">
        <f t="shared" si="822"/>
        <v>0</v>
      </c>
      <c r="GQ88" s="483">
        <f t="shared" si="822"/>
        <v>0</v>
      </c>
      <c r="GR88" s="483">
        <f t="shared" si="822"/>
        <v>0</v>
      </c>
      <c r="GS88" s="483">
        <f>SUM(GG88:GR88)</f>
        <v>0</v>
      </c>
      <c r="GT88" s="483">
        <f t="shared" ref="GT88:HE88" si="823">IF(GT63=$E$30,$E$81*$I$31,0)</f>
        <v>0</v>
      </c>
      <c r="GU88" s="483">
        <f t="shared" si="823"/>
        <v>0</v>
      </c>
      <c r="GV88" s="483">
        <f t="shared" si="823"/>
        <v>0</v>
      </c>
      <c r="GW88" s="483">
        <f t="shared" si="823"/>
        <v>0</v>
      </c>
      <c r="GX88" s="483">
        <f t="shared" si="823"/>
        <v>0</v>
      </c>
      <c r="GY88" s="483">
        <f t="shared" si="823"/>
        <v>0</v>
      </c>
      <c r="GZ88" s="483">
        <f t="shared" si="823"/>
        <v>0</v>
      </c>
      <c r="HA88" s="483">
        <f t="shared" si="823"/>
        <v>0</v>
      </c>
      <c r="HB88" s="483">
        <f t="shared" si="823"/>
        <v>0</v>
      </c>
      <c r="HC88" s="483">
        <f t="shared" si="823"/>
        <v>0</v>
      </c>
      <c r="HD88" s="483">
        <f t="shared" si="823"/>
        <v>0</v>
      </c>
      <c r="HE88" s="483">
        <f t="shared" si="823"/>
        <v>0</v>
      </c>
      <c r="HF88" s="483">
        <f>SUM(GT88:HE88)</f>
        <v>0</v>
      </c>
      <c r="HG88" s="483">
        <f t="shared" ref="HG88:HR88" si="824">IF(HG63=$E$30,$E$81*$I$31,0)</f>
        <v>0</v>
      </c>
      <c r="HH88" s="483">
        <f t="shared" si="824"/>
        <v>0</v>
      </c>
      <c r="HI88" s="483">
        <f t="shared" si="824"/>
        <v>0</v>
      </c>
      <c r="HJ88" s="483">
        <f t="shared" si="824"/>
        <v>0</v>
      </c>
      <c r="HK88" s="483">
        <f t="shared" si="824"/>
        <v>0</v>
      </c>
      <c r="HL88" s="483">
        <f t="shared" si="824"/>
        <v>0</v>
      </c>
      <c r="HM88" s="483">
        <f t="shared" si="824"/>
        <v>0</v>
      </c>
      <c r="HN88" s="483">
        <f t="shared" si="824"/>
        <v>0</v>
      </c>
      <c r="HO88" s="483">
        <f t="shared" si="824"/>
        <v>0</v>
      </c>
      <c r="HP88" s="483">
        <f t="shared" si="824"/>
        <v>0</v>
      </c>
      <c r="HQ88" s="483">
        <f t="shared" si="824"/>
        <v>0</v>
      </c>
      <c r="HR88" s="483">
        <f t="shared" si="824"/>
        <v>0</v>
      </c>
      <c r="HS88" s="483">
        <f>SUM(HG88:HR88)</f>
        <v>0</v>
      </c>
      <c r="HT88" s="483">
        <f t="shared" ref="HT88:IE88" si="825">IF(HT63=$E$30,$E$81*$I$31,0)</f>
        <v>0</v>
      </c>
      <c r="HU88" s="483">
        <f t="shared" si="825"/>
        <v>0</v>
      </c>
      <c r="HV88" s="483">
        <f t="shared" si="825"/>
        <v>0</v>
      </c>
      <c r="HW88" s="483">
        <f t="shared" si="825"/>
        <v>0</v>
      </c>
      <c r="HX88" s="483">
        <f t="shared" si="825"/>
        <v>0</v>
      </c>
      <c r="HY88" s="483">
        <f t="shared" si="825"/>
        <v>0</v>
      </c>
      <c r="HZ88" s="483">
        <f t="shared" si="825"/>
        <v>0</v>
      </c>
      <c r="IA88" s="483">
        <f t="shared" si="825"/>
        <v>0</v>
      </c>
      <c r="IB88" s="483">
        <f t="shared" si="825"/>
        <v>0</v>
      </c>
      <c r="IC88" s="483">
        <f t="shared" si="825"/>
        <v>0</v>
      </c>
      <c r="ID88" s="483">
        <f t="shared" si="825"/>
        <v>0</v>
      </c>
      <c r="IE88" s="483">
        <f t="shared" si="825"/>
        <v>0</v>
      </c>
      <c r="IF88" s="483">
        <f>SUM(HT88:IE88)</f>
        <v>0</v>
      </c>
      <c r="IG88" s="483">
        <f t="shared" ref="IG88:IR88" si="826">IF(IG63=$E$30,$E$81*$I$31,0)</f>
        <v>0</v>
      </c>
      <c r="IH88" s="483">
        <f t="shared" si="826"/>
        <v>0</v>
      </c>
      <c r="II88" s="483">
        <f t="shared" si="826"/>
        <v>0</v>
      </c>
      <c r="IJ88" s="483">
        <f t="shared" si="826"/>
        <v>0</v>
      </c>
      <c r="IK88" s="483">
        <f t="shared" si="826"/>
        <v>0</v>
      </c>
      <c r="IL88" s="483">
        <f t="shared" si="826"/>
        <v>0</v>
      </c>
      <c r="IM88" s="483">
        <f t="shared" si="826"/>
        <v>0</v>
      </c>
      <c r="IN88" s="483">
        <f t="shared" si="826"/>
        <v>0</v>
      </c>
      <c r="IO88" s="483">
        <f t="shared" si="826"/>
        <v>0</v>
      </c>
      <c r="IP88" s="483">
        <f t="shared" si="826"/>
        <v>0</v>
      </c>
      <c r="IQ88" s="483">
        <f t="shared" si="826"/>
        <v>0</v>
      </c>
      <c r="IR88" s="483">
        <f t="shared" si="826"/>
        <v>0</v>
      </c>
      <c r="IS88" s="483">
        <f>SUM(IG88:IR88)</f>
        <v>0</v>
      </c>
      <c r="IT88" s="483">
        <f t="shared" ref="IT88:JE88" si="827">IF(IT63=$E$30,$E$81*$I$31,0)</f>
        <v>0</v>
      </c>
      <c r="IU88" s="483">
        <f t="shared" si="827"/>
        <v>0</v>
      </c>
      <c r="IV88" s="483">
        <f t="shared" si="827"/>
        <v>0</v>
      </c>
      <c r="IW88" s="483">
        <f t="shared" si="827"/>
        <v>0</v>
      </c>
      <c r="IX88" s="483">
        <f t="shared" si="827"/>
        <v>0</v>
      </c>
      <c r="IY88" s="483">
        <f t="shared" si="827"/>
        <v>0</v>
      </c>
      <c r="IZ88" s="483">
        <f t="shared" si="827"/>
        <v>0</v>
      </c>
      <c r="JA88" s="483">
        <f t="shared" si="827"/>
        <v>0</v>
      </c>
      <c r="JB88" s="483">
        <f t="shared" si="827"/>
        <v>0</v>
      </c>
      <c r="JC88" s="483">
        <f t="shared" si="827"/>
        <v>0</v>
      </c>
      <c r="JD88" s="483">
        <f t="shared" si="827"/>
        <v>0</v>
      </c>
      <c r="JE88" s="483">
        <f t="shared" si="827"/>
        <v>0</v>
      </c>
      <c r="JF88" s="483">
        <f>SUM(IT88:JE88)</f>
        <v>0</v>
      </c>
      <c r="JG88" s="483">
        <f t="shared" ref="JG88:JR88" si="828">IF(JG63=$E$30,$E$81*$I$31,0)</f>
        <v>0</v>
      </c>
      <c r="JH88" s="483">
        <f t="shared" si="828"/>
        <v>0</v>
      </c>
      <c r="JI88" s="483">
        <f t="shared" si="828"/>
        <v>0</v>
      </c>
      <c r="JJ88" s="483">
        <f t="shared" si="828"/>
        <v>0</v>
      </c>
      <c r="JK88" s="483">
        <f t="shared" si="828"/>
        <v>0</v>
      </c>
      <c r="JL88" s="483">
        <f t="shared" si="828"/>
        <v>0</v>
      </c>
      <c r="JM88" s="483">
        <f t="shared" si="828"/>
        <v>0</v>
      </c>
      <c r="JN88" s="483">
        <f t="shared" si="828"/>
        <v>0</v>
      </c>
      <c r="JO88" s="483">
        <f t="shared" si="828"/>
        <v>0</v>
      </c>
      <c r="JP88" s="483">
        <f t="shared" si="828"/>
        <v>0</v>
      </c>
      <c r="JQ88" s="483">
        <f t="shared" si="828"/>
        <v>0</v>
      </c>
      <c r="JR88" s="483">
        <f t="shared" si="828"/>
        <v>0</v>
      </c>
      <c r="JS88" s="483">
        <f>SUM(JG88:JR88)</f>
        <v>0</v>
      </c>
      <c r="JT88" s="483">
        <f t="shared" ref="JT88:KE88" si="829">IF(JT63=$E$30,$E$81*$I$31,0)</f>
        <v>0</v>
      </c>
      <c r="JU88" s="483">
        <f t="shared" si="829"/>
        <v>0</v>
      </c>
      <c r="JV88" s="483">
        <f t="shared" si="829"/>
        <v>0</v>
      </c>
      <c r="JW88" s="483">
        <f t="shared" si="829"/>
        <v>0</v>
      </c>
      <c r="JX88" s="483">
        <f t="shared" si="829"/>
        <v>0</v>
      </c>
      <c r="JY88" s="483">
        <f t="shared" si="829"/>
        <v>0</v>
      </c>
      <c r="JZ88" s="483">
        <f t="shared" si="829"/>
        <v>0</v>
      </c>
      <c r="KA88" s="483">
        <f t="shared" si="829"/>
        <v>0</v>
      </c>
      <c r="KB88" s="483">
        <f t="shared" si="829"/>
        <v>0</v>
      </c>
      <c r="KC88" s="483">
        <f t="shared" si="829"/>
        <v>0</v>
      </c>
      <c r="KD88" s="483">
        <f t="shared" si="829"/>
        <v>0</v>
      </c>
      <c r="KE88" s="483">
        <f t="shared" si="829"/>
        <v>0</v>
      </c>
      <c r="KF88" s="483">
        <f>SUM(JT88:KE88)</f>
        <v>0</v>
      </c>
      <c r="KG88" s="483">
        <f t="shared" ref="KG88:KR88" si="830">IF(KG63=$E$30,$E$81*$I$31,0)</f>
        <v>0</v>
      </c>
      <c r="KH88" s="483">
        <f t="shared" si="830"/>
        <v>0</v>
      </c>
      <c r="KI88" s="483">
        <f t="shared" si="830"/>
        <v>0</v>
      </c>
      <c r="KJ88" s="483">
        <f t="shared" si="830"/>
        <v>0</v>
      </c>
      <c r="KK88" s="483">
        <f t="shared" si="830"/>
        <v>0</v>
      </c>
      <c r="KL88" s="483">
        <f t="shared" si="830"/>
        <v>0</v>
      </c>
      <c r="KM88" s="483">
        <f t="shared" si="830"/>
        <v>0</v>
      </c>
      <c r="KN88" s="483">
        <f t="shared" si="830"/>
        <v>0</v>
      </c>
      <c r="KO88" s="483">
        <f t="shared" si="830"/>
        <v>0</v>
      </c>
      <c r="KP88" s="483">
        <f t="shared" si="830"/>
        <v>0</v>
      </c>
      <c r="KQ88" s="483">
        <f t="shared" si="830"/>
        <v>0</v>
      </c>
      <c r="KR88" s="483">
        <f t="shared" si="830"/>
        <v>0</v>
      </c>
      <c r="KS88" s="483">
        <f>SUM(KG88:KR88)</f>
        <v>0</v>
      </c>
      <c r="KT88" s="483">
        <f t="shared" ref="KT88:LE88" si="831">IF(KT63=$E$30,$E$81*$I$31,0)</f>
        <v>0</v>
      </c>
      <c r="KU88" s="483">
        <f t="shared" si="831"/>
        <v>0</v>
      </c>
      <c r="KV88" s="483">
        <f t="shared" si="831"/>
        <v>0</v>
      </c>
      <c r="KW88" s="483">
        <f t="shared" si="831"/>
        <v>0</v>
      </c>
      <c r="KX88" s="483">
        <f t="shared" si="831"/>
        <v>0</v>
      </c>
      <c r="KY88" s="483">
        <f t="shared" si="831"/>
        <v>0</v>
      </c>
      <c r="KZ88" s="483">
        <f t="shared" si="831"/>
        <v>0</v>
      </c>
      <c r="LA88" s="483">
        <f t="shared" si="831"/>
        <v>0</v>
      </c>
      <c r="LB88" s="483">
        <f t="shared" si="831"/>
        <v>0</v>
      </c>
      <c r="LC88" s="483">
        <f t="shared" si="831"/>
        <v>0</v>
      </c>
      <c r="LD88" s="483">
        <f t="shared" si="831"/>
        <v>0</v>
      </c>
      <c r="LE88" s="483">
        <f t="shared" si="831"/>
        <v>0</v>
      </c>
      <c r="LF88" s="483">
        <f>SUM(KT88:LE88)</f>
        <v>0</v>
      </c>
      <c r="LG88" s="483">
        <f t="shared" ref="LG88:LR88" si="832">IF(LG63=$E$30,$E$81*$I$31,0)</f>
        <v>0</v>
      </c>
      <c r="LH88" s="483">
        <f t="shared" si="832"/>
        <v>0</v>
      </c>
      <c r="LI88" s="483">
        <f t="shared" si="832"/>
        <v>0</v>
      </c>
      <c r="LJ88" s="483">
        <f t="shared" si="832"/>
        <v>0</v>
      </c>
      <c r="LK88" s="483">
        <f t="shared" si="832"/>
        <v>0</v>
      </c>
      <c r="LL88" s="483">
        <f t="shared" si="832"/>
        <v>0</v>
      </c>
      <c r="LM88" s="483">
        <f t="shared" si="832"/>
        <v>0</v>
      </c>
      <c r="LN88" s="483">
        <f t="shared" si="832"/>
        <v>0</v>
      </c>
      <c r="LO88" s="483">
        <f t="shared" si="832"/>
        <v>0</v>
      </c>
      <c r="LP88" s="483">
        <f t="shared" si="832"/>
        <v>0</v>
      </c>
      <c r="LQ88" s="483">
        <f t="shared" si="832"/>
        <v>0</v>
      </c>
      <c r="LR88" s="483">
        <f t="shared" si="832"/>
        <v>0</v>
      </c>
      <c r="LS88" s="483">
        <f>SUM(LG88:LR88)</f>
        <v>0</v>
      </c>
      <c r="LT88" s="483">
        <f t="shared" ref="LT88:ME88" si="833">IF(LT63=$E$30,$E$81*$I$31,0)</f>
        <v>0</v>
      </c>
      <c r="LU88" s="483">
        <f t="shared" si="833"/>
        <v>0</v>
      </c>
      <c r="LV88" s="483">
        <f t="shared" si="833"/>
        <v>0</v>
      </c>
      <c r="LW88" s="483">
        <f t="shared" si="833"/>
        <v>0</v>
      </c>
      <c r="LX88" s="483">
        <f t="shared" si="833"/>
        <v>0</v>
      </c>
      <c r="LY88" s="483">
        <f t="shared" si="833"/>
        <v>0</v>
      </c>
      <c r="LZ88" s="483">
        <f t="shared" si="833"/>
        <v>0</v>
      </c>
      <c r="MA88" s="483">
        <f t="shared" si="833"/>
        <v>0</v>
      </c>
      <c r="MB88" s="483">
        <f t="shared" si="833"/>
        <v>0</v>
      </c>
      <c r="MC88" s="483">
        <f t="shared" si="833"/>
        <v>0</v>
      </c>
      <c r="MD88" s="483">
        <f t="shared" si="833"/>
        <v>0</v>
      </c>
      <c r="ME88" s="483">
        <f t="shared" si="833"/>
        <v>0</v>
      </c>
      <c r="MF88" s="483">
        <f>SUM(LT88:ME88)</f>
        <v>0</v>
      </c>
      <c r="MG88" s="483">
        <f t="shared" ref="MG88:MR88" si="834">IF(MG63=$E$30,$E$81*$I$31,0)</f>
        <v>0</v>
      </c>
      <c r="MH88" s="483">
        <f t="shared" si="834"/>
        <v>0</v>
      </c>
      <c r="MI88" s="483">
        <f t="shared" si="834"/>
        <v>0</v>
      </c>
      <c r="MJ88" s="483">
        <f t="shared" si="834"/>
        <v>0</v>
      </c>
      <c r="MK88" s="483">
        <f t="shared" si="834"/>
        <v>0</v>
      </c>
      <c r="ML88" s="483">
        <f t="shared" si="834"/>
        <v>0</v>
      </c>
      <c r="MM88" s="483">
        <f t="shared" si="834"/>
        <v>0</v>
      </c>
      <c r="MN88" s="483">
        <f t="shared" si="834"/>
        <v>0</v>
      </c>
      <c r="MO88" s="483">
        <f t="shared" si="834"/>
        <v>0</v>
      </c>
      <c r="MP88" s="483">
        <f t="shared" si="834"/>
        <v>0</v>
      </c>
      <c r="MQ88" s="483">
        <f t="shared" si="834"/>
        <v>0</v>
      </c>
      <c r="MR88" s="483">
        <f t="shared" si="834"/>
        <v>0</v>
      </c>
      <c r="MS88" s="483">
        <f>SUM(MG88:MR88)</f>
        <v>0</v>
      </c>
      <c r="MT88" s="483">
        <f t="shared" ref="MT88:NE88" si="835">IF(MT63=$E$30,$E$81*$I$31,0)</f>
        <v>0</v>
      </c>
      <c r="MU88" s="483">
        <f t="shared" si="835"/>
        <v>0</v>
      </c>
      <c r="MV88" s="483">
        <f t="shared" si="835"/>
        <v>0</v>
      </c>
      <c r="MW88" s="483">
        <f t="shared" si="835"/>
        <v>0</v>
      </c>
      <c r="MX88" s="483">
        <f t="shared" si="835"/>
        <v>0</v>
      </c>
      <c r="MY88" s="483">
        <f t="shared" si="835"/>
        <v>0</v>
      </c>
      <c r="MZ88" s="483">
        <f t="shared" si="835"/>
        <v>0</v>
      </c>
      <c r="NA88" s="483">
        <f t="shared" si="835"/>
        <v>0</v>
      </c>
      <c r="NB88" s="483">
        <f t="shared" si="835"/>
        <v>0</v>
      </c>
      <c r="NC88" s="483">
        <f t="shared" si="835"/>
        <v>0</v>
      </c>
      <c r="ND88" s="483">
        <f t="shared" si="835"/>
        <v>0</v>
      </c>
      <c r="NE88" s="483">
        <f t="shared" si="835"/>
        <v>0</v>
      </c>
      <c r="NF88" s="483">
        <f>SUM(MT88:NE88)</f>
        <v>0</v>
      </c>
      <c r="NG88" s="483">
        <f t="shared" ref="NG88:NR88" si="836">IF(NG63=$E$30,$E$81*$I$31,0)</f>
        <v>0</v>
      </c>
      <c r="NH88" s="483">
        <f t="shared" si="836"/>
        <v>0</v>
      </c>
      <c r="NI88" s="483">
        <f t="shared" si="836"/>
        <v>0</v>
      </c>
      <c r="NJ88" s="483">
        <f t="shared" si="836"/>
        <v>0</v>
      </c>
      <c r="NK88" s="483">
        <f t="shared" si="836"/>
        <v>0</v>
      </c>
      <c r="NL88" s="483">
        <f t="shared" si="836"/>
        <v>0</v>
      </c>
      <c r="NM88" s="483">
        <f t="shared" si="836"/>
        <v>0</v>
      </c>
      <c r="NN88" s="483">
        <f t="shared" si="836"/>
        <v>0</v>
      </c>
      <c r="NO88" s="483">
        <f t="shared" si="836"/>
        <v>0</v>
      </c>
      <c r="NP88" s="483">
        <f t="shared" si="836"/>
        <v>0</v>
      </c>
      <c r="NQ88" s="483">
        <f t="shared" si="836"/>
        <v>0</v>
      </c>
      <c r="NR88" s="483">
        <f t="shared" si="836"/>
        <v>0</v>
      </c>
      <c r="NS88" s="483">
        <f>SUM(NG88:NR88)</f>
        <v>0</v>
      </c>
      <c r="NT88" s="483">
        <f t="shared" ref="NT88:OE88" si="837">IF(NT63=$E$30,$E$81*$I$31,0)</f>
        <v>0</v>
      </c>
      <c r="NU88" s="483">
        <f t="shared" si="837"/>
        <v>0</v>
      </c>
      <c r="NV88" s="483">
        <f t="shared" si="837"/>
        <v>0</v>
      </c>
      <c r="NW88" s="483">
        <f t="shared" si="837"/>
        <v>0</v>
      </c>
      <c r="NX88" s="483">
        <f t="shared" si="837"/>
        <v>0</v>
      </c>
      <c r="NY88" s="483">
        <f t="shared" si="837"/>
        <v>0</v>
      </c>
      <c r="NZ88" s="483">
        <f t="shared" si="837"/>
        <v>0</v>
      </c>
      <c r="OA88" s="483">
        <f t="shared" si="837"/>
        <v>0</v>
      </c>
      <c r="OB88" s="483">
        <f t="shared" si="837"/>
        <v>0</v>
      </c>
      <c r="OC88" s="483">
        <f t="shared" si="837"/>
        <v>0</v>
      </c>
      <c r="OD88" s="483">
        <f t="shared" si="837"/>
        <v>0</v>
      </c>
      <c r="OE88" s="483">
        <f t="shared" si="837"/>
        <v>0</v>
      </c>
      <c r="OF88" s="483">
        <f>SUM(NT88:OE88)</f>
        <v>0</v>
      </c>
      <c r="OG88" s="483">
        <f t="shared" ref="OG88:OR88" si="838">IF(OG63=$E$30,$E$81*$I$31,0)</f>
        <v>0</v>
      </c>
      <c r="OH88" s="483">
        <f t="shared" si="838"/>
        <v>0</v>
      </c>
      <c r="OI88" s="483">
        <f t="shared" si="838"/>
        <v>0</v>
      </c>
      <c r="OJ88" s="483">
        <f t="shared" si="838"/>
        <v>0</v>
      </c>
      <c r="OK88" s="483">
        <f t="shared" si="838"/>
        <v>0</v>
      </c>
      <c r="OL88" s="483">
        <f t="shared" si="838"/>
        <v>0</v>
      </c>
      <c r="OM88" s="483">
        <f t="shared" si="838"/>
        <v>0</v>
      </c>
      <c r="ON88" s="483">
        <f t="shared" si="838"/>
        <v>0</v>
      </c>
      <c r="OO88" s="483">
        <f t="shared" si="838"/>
        <v>0</v>
      </c>
      <c r="OP88" s="483">
        <f t="shared" si="838"/>
        <v>0</v>
      </c>
      <c r="OQ88" s="483">
        <f t="shared" si="838"/>
        <v>0</v>
      </c>
      <c r="OR88" s="483">
        <f t="shared" si="838"/>
        <v>0</v>
      </c>
      <c r="OS88" s="483">
        <f>SUM(OG88:OR88)</f>
        <v>0</v>
      </c>
    </row>
    <row r="89" spans="1:474" ht="12.75" customHeight="1">
      <c r="CP89" s="505"/>
    </row>
    <row r="90" spans="1:474" ht="12.75" customHeight="1">
      <c r="B90" s="91" t="s">
        <v>218</v>
      </c>
      <c r="C90" s="91"/>
      <c r="D90" s="91"/>
      <c r="E90" s="91" t="s">
        <v>539</v>
      </c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  <c r="IE90" s="91"/>
      <c r="IF90" s="91"/>
      <c r="IG90" s="91"/>
      <c r="IH90" s="91"/>
      <c r="II90" s="91"/>
      <c r="IJ90" s="91"/>
      <c r="IK90" s="91"/>
      <c r="IL90" s="91"/>
      <c r="IM90" s="91"/>
      <c r="IN90" s="91"/>
      <c r="IO90" s="91"/>
      <c r="IP90" s="91"/>
      <c r="IQ90" s="91"/>
      <c r="IR90" s="91"/>
      <c r="IS90" s="91"/>
      <c r="IT90" s="91"/>
      <c r="IU90" s="91"/>
      <c r="IV90" s="91"/>
      <c r="IW90" s="91"/>
      <c r="IX90" s="91"/>
      <c r="IY90" s="91"/>
      <c r="IZ90" s="91"/>
      <c r="JA90" s="91"/>
      <c r="JB90" s="91"/>
      <c r="JC90" s="91"/>
      <c r="JD90" s="91"/>
      <c r="JE90" s="91"/>
      <c r="JF90" s="91"/>
      <c r="JG90" s="91"/>
      <c r="JH90" s="91"/>
      <c r="JI90" s="91"/>
      <c r="JJ90" s="91"/>
      <c r="JK90" s="91"/>
      <c r="JL90" s="91"/>
      <c r="JM90" s="91"/>
      <c r="JN90" s="91"/>
      <c r="JO90" s="91"/>
      <c r="JP90" s="91"/>
      <c r="JQ90" s="91"/>
      <c r="JR90" s="91"/>
      <c r="JS90" s="91"/>
      <c r="JT90" s="91"/>
      <c r="JU90" s="91"/>
      <c r="JV90" s="91"/>
      <c r="JW90" s="91"/>
      <c r="JX90" s="91"/>
      <c r="JY90" s="91"/>
      <c r="JZ90" s="91"/>
      <c r="KA90" s="91"/>
      <c r="KB90" s="91"/>
      <c r="KC90" s="91"/>
      <c r="KD90" s="91"/>
      <c r="KE90" s="91"/>
      <c r="KF90" s="91"/>
      <c r="KG90" s="91"/>
      <c r="KH90" s="91"/>
      <c r="KI90" s="91"/>
      <c r="KJ90" s="91"/>
      <c r="KK90" s="91"/>
      <c r="KL90" s="91"/>
      <c r="KM90" s="91"/>
      <c r="KN90" s="91"/>
      <c r="KO90" s="91"/>
      <c r="KP90" s="91"/>
      <c r="KQ90" s="91"/>
      <c r="KR90" s="91"/>
      <c r="KS90" s="91"/>
      <c r="KT90" s="91"/>
      <c r="KU90" s="91"/>
      <c r="KV90" s="91"/>
      <c r="KW90" s="91"/>
      <c r="KX90" s="91"/>
      <c r="KY90" s="91"/>
      <c r="KZ90" s="91"/>
      <c r="LA90" s="91"/>
      <c r="LB90" s="91"/>
      <c r="LC90" s="91"/>
      <c r="LD90" s="91"/>
      <c r="LE90" s="91"/>
      <c r="LF90" s="91"/>
      <c r="LG90" s="91"/>
      <c r="LH90" s="91"/>
      <c r="LI90" s="91"/>
      <c r="LJ90" s="91"/>
      <c r="LK90" s="91"/>
      <c r="LL90" s="91"/>
      <c r="LM90" s="91"/>
      <c r="LN90" s="91"/>
      <c r="LO90" s="91"/>
      <c r="LP90" s="91"/>
      <c r="LQ90" s="91"/>
      <c r="LR90" s="91"/>
      <c r="LS90" s="91"/>
      <c r="LT90" s="91"/>
      <c r="LU90" s="91"/>
      <c r="LV90" s="91"/>
      <c r="LW90" s="91"/>
      <c r="LX90" s="91"/>
      <c r="LY90" s="91"/>
      <c r="LZ90" s="91"/>
      <c r="MA90" s="91"/>
      <c r="MB90" s="91"/>
      <c r="MC90" s="91"/>
      <c r="MD90" s="91"/>
      <c r="ME90" s="91"/>
      <c r="MF90" s="91"/>
      <c r="MG90" s="91"/>
      <c r="MH90" s="91"/>
      <c r="MI90" s="91"/>
      <c r="MJ90" s="91"/>
      <c r="MK90" s="91"/>
      <c r="ML90" s="91"/>
      <c r="MM90" s="91"/>
      <c r="MN90" s="91"/>
      <c r="MO90" s="91"/>
      <c r="MP90" s="91"/>
      <c r="MQ90" s="91"/>
      <c r="MR90" s="91"/>
      <c r="MS90" s="91"/>
      <c r="MT90" s="91"/>
      <c r="MU90" s="91"/>
      <c r="MV90" s="91"/>
      <c r="MW90" s="91"/>
      <c r="MX90" s="91"/>
      <c r="MY90" s="91"/>
      <c r="MZ90" s="91"/>
      <c r="NA90" s="91"/>
      <c r="NB90" s="91"/>
      <c r="NC90" s="91"/>
      <c r="ND90" s="91"/>
      <c r="NE90" s="91"/>
      <c r="NF90" s="91"/>
      <c r="NG90" s="91"/>
      <c r="NH90" s="91"/>
      <c r="NI90" s="91"/>
      <c r="NJ90" s="91"/>
      <c r="NK90" s="91"/>
      <c r="NL90" s="91"/>
      <c r="NM90" s="91"/>
      <c r="NN90" s="91"/>
      <c r="NO90" s="91"/>
      <c r="NP90" s="91"/>
      <c r="NQ90" s="91"/>
      <c r="NR90" s="91"/>
      <c r="NS90" s="91"/>
      <c r="NT90" s="91"/>
      <c r="NU90" s="91"/>
      <c r="NV90" s="91"/>
      <c r="NW90" s="91"/>
      <c r="NX90" s="91"/>
      <c r="NY90" s="91"/>
      <c r="NZ90" s="91"/>
      <c r="OA90" s="91"/>
      <c r="OB90" s="91"/>
      <c r="OC90" s="91"/>
      <c r="OD90" s="91"/>
      <c r="OE90" s="91"/>
      <c r="OF90" s="91"/>
      <c r="OG90" s="91"/>
      <c r="OH90" s="91"/>
      <c r="OI90" s="91"/>
      <c r="OJ90" s="91"/>
      <c r="OK90" s="91"/>
      <c r="OL90" s="91"/>
      <c r="OM90" s="91"/>
      <c r="ON90" s="91"/>
      <c r="OO90" s="91"/>
      <c r="OP90" s="91"/>
      <c r="OQ90" s="91"/>
      <c r="OR90" s="91"/>
      <c r="OS90" s="91"/>
    </row>
    <row r="91" spans="1:474" ht="12.75" customHeight="1"/>
    <row r="92" spans="1:474" ht="12.75" customHeight="1">
      <c r="C92" s="50" t="s">
        <v>225</v>
      </c>
      <c r="D92" s="50"/>
      <c r="E92" s="493" t="str">
        <f>'Premissas Financeiras'!J28</f>
        <v>Comercial</v>
      </c>
      <c r="F92" s="50"/>
      <c r="G92" s="50" t="s">
        <v>246</v>
      </c>
      <c r="H92" s="50"/>
      <c r="I92" s="492"/>
      <c r="J92" s="50"/>
      <c r="K92" s="50" t="s">
        <v>514</v>
      </c>
      <c r="L92" s="50"/>
      <c r="M92" s="492"/>
      <c r="R92" s="50"/>
    </row>
    <row r="93" spans="1:474" ht="12.75" customHeight="1">
      <c r="C93" s="50"/>
      <c r="D93" s="50"/>
      <c r="E93" s="467"/>
      <c r="F93" s="50"/>
      <c r="G93" s="50"/>
      <c r="H93" s="50"/>
      <c r="I93" s="492"/>
      <c r="J93" s="50"/>
      <c r="K93" s="50"/>
      <c r="L93" s="50"/>
      <c r="M93" s="492"/>
      <c r="R93" s="50"/>
    </row>
    <row r="94" spans="1:474" ht="12.75" customHeight="1">
      <c r="C94" s="50" t="s">
        <v>229</v>
      </c>
      <c r="D94" s="50"/>
      <c r="E94" s="493" t="str">
        <f>'Premissas Financeiras'!J29</f>
        <v>SAC</v>
      </c>
      <c r="F94" s="50"/>
      <c r="G94" s="50" t="s">
        <v>515</v>
      </c>
      <c r="H94" s="50"/>
      <c r="I94" s="494">
        <f>'Premissas Financeiras'!J39</f>
        <v>46204</v>
      </c>
      <c r="J94" s="50"/>
      <c r="K94" s="50" t="s">
        <v>516</v>
      </c>
      <c r="L94" s="50"/>
      <c r="M94" s="494">
        <f>'Premissas Financeiras'!J42</f>
        <v>47300</v>
      </c>
      <c r="R94" s="50"/>
    </row>
    <row r="95" spans="1:474" ht="12.75" customHeight="1">
      <c r="C95" s="50"/>
      <c r="D95" s="50"/>
      <c r="E95" s="50"/>
      <c r="F95" s="50"/>
      <c r="J95" s="50"/>
      <c r="R95" s="50"/>
    </row>
    <row r="96" spans="1:474" ht="12.75" customHeight="1">
      <c r="C96" s="50" t="s">
        <v>540</v>
      </c>
      <c r="D96" s="50" t="s">
        <v>541</v>
      </c>
      <c r="E96" s="506">
        <f>'Premissas Financeiras'!J41</f>
        <v>8</v>
      </c>
      <c r="F96" s="50"/>
      <c r="G96" s="50" t="s">
        <v>518</v>
      </c>
      <c r="H96" s="50"/>
      <c r="I96" s="494">
        <f>'Premissas Financeiras'!J40</f>
        <v>46388</v>
      </c>
      <c r="J96" s="507"/>
      <c r="K96" s="50" t="s">
        <v>519</v>
      </c>
      <c r="L96" s="50"/>
      <c r="M96" s="494">
        <f>'Premissas Financeiras'!J43</f>
        <v>49491</v>
      </c>
      <c r="R96" s="50"/>
    </row>
    <row r="97" spans="1:474" ht="12.75" customHeight="1">
      <c r="C97" s="50"/>
      <c r="D97" s="50"/>
      <c r="E97" s="492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496"/>
      <c r="V97" s="507"/>
      <c r="W97" s="50"/>
      <c r="X97" s="50"/>
      <c r="Y97" s="496"/>
    </row>
    <row r="98" spans="1:474" ht="12.75" customHeight="1">
      <c r="C98" s="50" t="s">
        <v>507</v>
      </c>
      <c r="D98" s="50"/>
      <c r="E98" s="497">
        <f>'Premissas Financeiras'!J44</f>
        <v>0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V98" s="50"/>
      <c r="W98" s="50"/>
      <c r="X98" s="50"/>
      <c r="Y98" s="50"/>
    </row>
    <row r="99" spans="1:474" ht="12.75" customHeight="1"/>
    <row r="100" spans="1:474" ht="12.75" customHeight="1">
      <c r="B100" s="281" t="s">
        <v>262</v>
      </c>
      <c r="C100" s="282"/>
      <c r="D100" s="282"/>
      <c r="E100" s="282"/>
      <c r="F100" s="282"/>
      <c r="G100" s="6" t="s">
        <v>147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 t="s">
        <v>124</v>
      </c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 t="s">
        <v>125</v>
      </c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 t="s">
        <v>126</v>
      </c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 t="s">
        <v>127</v>
      </c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 t="s">
        <v>128</v>
      </c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 t="s">
        <v>129</v>
      </c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 t="s">
        <v>130</v>
      </c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 t="s">
        <v>131</v>
      </c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 t="s">
        <v>132</v>
      </c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 t="s">
        <v>133</v>
      </c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 t="s">
        <v>148</v>
      </c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 t="s">
        <v>149</v>
      </c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 t="s">
        <v>150</v>
      </c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 t="s">
        <v>151</v>
      </c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 t="s">
        <v>152</v>
      </c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 t="s">
        <v>153</v>
      </c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 t="s">
        <v>154</v>
      </c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 t="s">
        <v>155</v>
      </c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 t="s">
        <v>156</v>
      </c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 t="s">
        <v>157</v>
      </c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 t="s">
        <v>158</v>
      </c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 t="s">
        <v>159</v>
      </c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 t="s">
        <v>160</v>
      </c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 t="s">
        <v>161</v>
      </c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 t="s">
        <v>162</v>
      </c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 t="s">
        <v>163</v>
      </c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 t="s">
        <v>164</v>
      </c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 t="s">
        <v>165</v>
      </c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 t="s">
        <v>166</v>
      </c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 t="s">
        <v>167</v>
      </c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</row>
    <row r="101" spans="1:474" ht="12.75" customHeight="1">
      <c r="B101" s="283" t="s">
        <v>542</v>
      </c>
      <c r="C101" s="205"/>
      <c r="D101" s="206"/>
      <c r="E101" s="206"/>
      <c r="F101" s="206"/>
      <c r="G101" s="503">
        <f t="shared" ref="G101:R101" si="839">G63</f>
        <v>45292</v>
      </c>
      <c r="H101" s="503">
        <f t="shared" si="839"/>
        <v>45323</v>
      </c>
      <c r="I101" s="503">
        <f t="shared" si="839"/>
        <v>45352</v>
      </c>
      <c r="J101" s="503">
        <f t="shared" si="839"/>
        <v>45383</v>
      </c>
      <c r="K101" s="503">
        <f t="shared" si="839"/>
        <v>45413</v>
      </c>
      <c r="L101" s="503">
        <f t="shared" si="839"/>
        <v>45444</v>
      </c>
      <c r="M101" s="503">
        <f t="shared" si="839"/>
        <v>45474</v>
      </c>
      <c r="N101" s="503">
        <f t="shared" si="839"/>
        <v>45505</v>
      </c>
      <c r="O101" s="503">
        <f t="shared" si="839"/>
        <v>45536</v>
      </c>
      <c r="P101" s="503">
        <f t="shared" si="839"/>
        <v>45566</v>
      </c>
      <c r="Q101" s="503">
        <f t="shared" si="839"/>
        <v>45597</v>
      </c>
      <c r="R101" s="503">
        <f t="shared" si="839"/>
        <v>45627</v>
      </c>
      <c r="S101" s="504" t="s">
        <v>543</v>
      </c>
      <c r="T101" s="503">
        <f t="shared" ref="T101:AE101" si="840">T63</f>
        <v>45658</v>
      </c>
      <c r="U101" s="503">
        <f t="shared" si="840"/>
        <v>45689</v>
      </c>
      <c r="V101" s="503">
        <f t="shared" si="840"/>
        <v>45717</v>
      </c>
      <c r="W101" s="503">
        <f t="shared" si="840"/>
        <v>45748</v>
      </c>
      <c r="X101" s="503">
        <f t="shared" si="840"/>
        <v>45778</v>
      </c>
      <c r="Y101" s="503">
        <f t="shared" si="840"/>
        <v>45809</v>
      </c>
      <c r="Z101" s="503">
        <f t="shared" si="840"/>
        <v>45839</v>
      </c>
      <c r="AA101" s="503">
        <f t="shared" si="840"/>
        <v>45870</v>
      </c>
      <c r="AB101" s="503">
        <f t="shared" si="840"/>
        <v>45901</v>
      </c>
      <c r="AC101" s="503">
        <f t="shared" si="840"/>
        <v>45931</v>
      </c>
      <c r="AD101" s="503">
        <f t="shared" si="840"/>
        <v>45962</v>
      </c>
      <c r="AE101" s="503">
        <f t="shared" si="840"/>
        <v>45992</v>
      </c>
      <c r="AF101" s="504" t="s">
        <v>544</v>
      </c>
      <c r="AG101" s="503">
        <f t="shared" ref="AG101:AR101" si="841">AG63</f>
        <v>46023</v>
      </c>
      <c r="AH101" s="503">
        <f t="shared" si="841"/>
        <v>46054</v>
      </c>
      <c r="AI101" s="503">
        <f t="shared" si="841"/>
        <v>46082</v>
      </c>
      <c r="AJ101" s="503">
        <f t="shared" si="841"/>
        <v>46113</v>
      </c>
      <c r="AK101" s="503">
        <f t="shared" si="841"/>
        <v>46143</v>
      </c>
      <c r="AL101" s="503">
        <f t="shared" si="841"/>
        <v>46174</v>
      </c>
      <c r="AM101" s="503">
        <f t="shared" si="841"/>
        <v>46204</v>
      </c>
      <c r="AN101" s="503">
        <f t="shared" si="841"/>
        <v>46235</v>
      </c>
      <c r="AO101" s="503">
        <f t="shared" si="841"/>
        <v>46266</v>
      </c>
      <c r="AP101" s="503">
        <f t="shared" si="841"/>
        <v>46296</v>
      </c>
      <c r="AQ101" s="503">
        <f t="shared" si="841"/>
        <v>46327</v>
      </c>
      <c r="AR101" s="503">
        <f t="shared" si="841"/>
        <v>46357</v>
      </c>
      <c r="AS101" s="504" t="s">
        <v>545</v>
      </c>
      <c r="AT101" s="503">
        <f t="shared" ref="AT101:BY101" si="842">AT63</f>
        <v>46388</v>
      </c>
      <c r="AU101" s="503">
        <f t="shared" si="842"/>
        <v>46419</v>
      </c>
      <c r="AV101" s="503">
        <f t="shared" si="842"/>
        <v>46447</v>
      </c>
      <c r="AW101" s="503">
        <f t="shared" si="842"/>
        <v>46478</v>
      </c>
      <c r="AX101" s="503">
        <f t="shared" si="842"/>
        <v>46508</v>
      </c>
      <c r="AY101" s="503">
        <f t="shared" si="842"/>
        <v>46539</v>
      </c>
      <c r="AZ101" s="503">
        <f t="shared" si="842"/>
        <v>46569</v>
      </c>
      <c r="BA101" s="503">
        <f t="shared" si="842"/>
        <v>46600</v>
      </c>
      <c r="BB101" s="503">
        <f t="shared" si="842"/>
        <v>46631</v>
      </c>
      <c r="BC101" s="503">
        <f t="shared" si="842"/>
        <v>46661</v>
      </c>
      <c r="BD101" s="503">
        <f t="shared" si="842"/>
        <v>46692</v>
      </c>
      <c r="BE101" s="503">
        <f t="shared" si="842"/>
        <v>46722</v>
      </c>
      <c r="BF101" s="482">
        <f t="shared" si="842"/>
        <v>2027</v>
      </c>
      <c r="BG101" s="503">
        <f t="shared" si="842"/>
        <v>46753</v>
      </c>
      <c r="BH101" s="503">
        <f t="shared" si="842"/>
        <v>46784</v>
      </c>
      <c r="BI101" s="503">
        <f t="shared" si="842"/>
        <v>46813</v>
      </c>
      <c r="BJ101" s="503">
        <f t="shared" si="842"/>
        <v>46844</v>
      </c>
      <c r="BK101" s="503">
        <f t="shared" si="842"/>
        <v>46874</v>
      </c>
      <c r="BL101" s="503">
        <f t="shared" si="842"/>
        <v>46905</v>
      </c>
      <c r="BM101" s="503">
        <f t="shared" si="842"/>
        <v>46935</v>
      </c>
      <c r="BN101" s="503">
        <f t="shared" si="842"/>
        <v>46966</v>
      </c>
      <c r="BO101" s="503">
        <f t="shared" si="842"/>
        <v>46997</v>
      </c>
      <c r="BP101" s="503">
        <f t="shared" si="842"/>
        <v>47027</v>
      </c>
      <c r="BQ101" s="503">
        <f t="shared" si="842"/>
        <v>47058</v>
      </c>
      <c r="BR101" s="503">
        <f t="shared" si="842"/>
        <v>47088</v>
      </c>
      <c r="BS101" s="503">
        <f t="shared" si="842"/>
        <v>2028</v>
      </c>
      <c r="BT101" s="503">
        <f t="shared" si="842"/>
        <v>47119</v>
      </c>
      <c r="BU101" s="503">
        <f t="shared" si="842"/>
        <v>47150</v>
      </c>
      <c r="BV101" s="503">
        <f t="shared" si="842"/>
        <v>47178</v>
      </c>
      <c r="BW101" s="503">
        <f t="shared" si="842"/>
        <v>47209</v>
      </c>
      <c r="BX101" s="503">
        <f t="shared" si="842"/>
        <v>47239</v>
      </c>
      <c r="BY101" s="503">
        <f t="shared" si="842"/>
        <v>47270</v>
      </c>
      <c r="BZ101" s="503">
        <f t="shared" ref="BZ101:DE101" si="843">BZ63</f>
        <v>47300</v>
      </c>
      <c r="CA101" s="503">
        <f t="shared" si="843"/>
        <v>47331</v>
      </c>
      <c r="CB101" s="503">
        <f t="shared" si="843"/>
        <v>47362</v>
      </c>
      <c r="CC101" s="503">
        <f t="shared" si="843"/>
        <v>47392</v>
      </c>
      <c r="CD101" s="503">
        <f t="shared" si="843"/>
        <v>47423</v>
      </c>
      <c r="CE101" s="503">
        <f t="shared" si="843"/>
        <v>47453</v>
      </c>
      <c r="CF101" s="503">
        <f t="shared" si="843"/>
        <v>2029</v>
      </c>
      <c r="CG101" s="503">
        <f t="shared" si="843"/>
        <v>47484</v>
      </c>
      <c r="CH101" s="503">
        <f t="shared" si="843"/>
        <v>47515</v>
      </c>
      <c r="CI101" s="503">
        <f t="shared" si="843"/>
        <v>47543</v>
      </c>
      <c r="CJ101" s="503">
        <f t="shared" si="843"/>
        <v>47574</v>
      </c>
      <c r="CK101" s="503">
        <f t="shared" si="843"/>
        <v>47604</v>
      </c>
      <c r="CL101" s="503">
        <f t="shared" si="843"/>
        <v>47635</v>
      </c>
      <c r="CM101" s="503">
        <f t="shared" si="843"/>
        <v>47665</v>
      </c>
      <c r="CN101" s="503">
        <f t="shared" si="843"/>
        <v>47696</v>
      </c>
      <c r="CO101" s="503">
        <f t="shared" si="843"/>
        <v>47727</v>
      </c>
      <c r="CP101" s="503">
        <f t="shared" si="843"/>
        <v>47757</v>
      </c>
      <c r="CQ101" s="503">
        <f t="shared" si="843"/>
        <v>47788</v>
      </c>
      <c r="CR101" s="503">
        <f t="shared" si="843"/>
        <v>47818</v>
      </c>
      <c r="CS101" s="503">
        <f t="shared" si="843"/>
        <v>2030</v>
      </c>
      <c r="CT101" s="503">
        <f t="shared" si="843"/>
        <v>47849</v>
      </c>
      <c r="CU101" s="503">
        <f t="shared" si="843"/>
        <v>47880</v>
      </c>
      <c r="CV101" s="503">
        <f t="shared" si="843"/>
        <v>47908</v>
      </c>
      <c r="CW101" s="503">
        <f t="shared" si="843"/>
        <v>47939</v>
      </c>
      <c r="CX101" s="503">
        <f t="shared" si="843"/>
        <v>47969</v>
      </c>
      <c r="CY101" s="503">
        <f t="shared" si="843"/>
        <v>48000</v>
      </c>
      <c r="CZ101" s="503">
        <f t="shared" si="843"/>
        <v>48030</v>
      </c>
      <c r="DA101" s="503">
        <f t="shared" si="843"/>
        <v>48061</v>
      </c>
      <c r="DB101" s="503">
        <f t="shared" si="843"/>
        <v>48092</v>
      </c>
      <c r="DC101" s="503">
        <f t="shared" si="843"/>
        <v>48122</v>
      </c>
      <c r="DD101" s="503">
        <f t="shared" si="843"/>
        <v>48153</v>
      </c>
      <c r="DE101" s="503">
        <f t="shared" si="843"/>
        <v>48183</v>
      </c>
      <c r="DF101" s="503">
        <f t="shared" ref="DF101:EK101" si="844">DF63</f>
        <v>2031</v>
      </c>
      <c r="DG101" s="503">
        <f t="shared" si="844"/>
        <v>48214</v>
      </c>
      <c r="DH101" s="503">
        <f t="shared" si="844"/>
        <v>48245</v>
      </c>
      <c r="DI101" s="503">
        <f t="shared" si="844"/>
        <v>48274</v>
      </c>
      <c r="DJ101" s="503">
        <f t="shared" si="844"/>
        <v>48305</v>
      </c>
      <c r="DK101" s="503">
        <f t="shared" si="844"/>
        <v>48335</v>
      </c>
      <c r="DL101" s="503">
        <f t="shared" si="844"/>
        <v>48366</v>
      </c>
      <c r="DM101" s="503">
        <f t="shared" si="844"/>
        <v>48396</v>
      </c>
      <c r="DN101" s="503">
        <f t="shared" si="844"/>
        <v>48427</v>
      </c>
      <c r="DO101" s="503">
        <f t="shared" si="844"/>
        <v>48458</v>
      </c>
      <c r="DP101" s="503">
        <f t="shared" si="844"/>
        <v>48488</v>
      </c>
      <c r="DQ101" s="503">
        <f t="shared" si="844"/>
        <v>48519</v>
      </c>
      <c r="DR101" s="503">
        <f t="shared" si="844"/>
        <v>48549</v>
      </c>
      <c r="DS101" s="503">
        <f t="shared" si="844"/>
        <v>2032</v>
      </c>
      <c r="DT101" s="503">
        <f t="shared" si="844"/>
        <v>48580</v>
      </c>
      <c r="DU101" s="503">
        <f t="shared" si="844"/>
        <v>48611</v>
      </c>
      <c r="DV101" s="503">
        <f t="shared" si="844"/>
        <v>48639</v>
      </c>
      <c r="DW101" s="503">
        <f t="shared" si="844"/>
        <v>48670</v>
      </c>
      <c r="DX101" s="503">
        <f t="shared" si="844"/>
        <v>48700</v>
      </c>
      <c r="DY101" s="503">
        <f t="shared" si="844"/>
        <v>48731</v>
      </c>
      <c r="DZ101" s="503">
        <f t="shared" si="844"/>
        <v>48761</v>
      </c>
      <c r="EA101" s="503">
        <f t="shared" si="844"/>
        <v>48792</v>
      </c>
      <c r="EB101" s="503">
        <f t="shared" si="844"/>
        <v>48823</v>
      </c>
      <c r="EC101" s="503">
        <f t="shared" si="844"/>
        <v>48853</v>
      </c>
      <c r="ED101" s="503">
        <f t="shared" si="844"/>
        <v>48884</v>
      </c>
      <c r="EE101" s="503">
        <f t="shared" si="844"/>
        <v>48914</v>
      </c>
      <c r="EF101" s="503">
        <f t="shared" si="844"/>
        <v>2033</v>
      </c>
      <c r="EG101" s="503">
        <f t="shared" si="844"/>
        <v>48945</v>
      </c>
      <c r="EH101" s="503">
        <f t="shared" si="844"/>
        <v>48976</v>
      </c>
      <c r="EI101" s="503">
        <f t="shared" si="844"/>
        <v>49004</v>
      </c>
      <c r="EJ101" s="503">
        <f t="shared" si="844"/>
        <v>49035</v>
      </c>
      <c r="EK101" s="503">
        <f t="shared" si="844"/>
        <v>49065</v>
      </c>
      <c r="EL101" s="503">
        <f t="shared" ref="EL101:FQ101" si="845">EL63</f>
        <v>49096</v>
      </c>
      <c r="EM101" s="503">
        <f t="shared" si="845"/>
        <v>49126</v>
      </c>
      <c r="EN101" s="503">
        <f t="shared" si="845"/>
        <v>49157</v>
      </c>
      <c r="EO101" s="503">
        <f t="shared" si="845"/>
        <v>49188</v>
      </c>
      <c r="EP101" s="503">
        <f t="shared" si="845"/>
        <v>49218</v>
      </c>
      <c r="EQ101" s="503">
        <f t="shared" si="845"/>
        <v>49249</v>
      </c>
      <c r="ER101" s="503">
        <f t="shared" si="845"/>
        <v>49279</v>
      </c>
      <c r="ES101" s="503">
        <f t="shared" si="845"/>
        <v>2034</v>
      </c>
      <c r="ET101" s="503">
        <f t="shared" si="845"/>
        <v>49310</v>
      </c>
      <c r="EU101" s="503">
        <f t="shared" si="845"/>
        <v>49341</v>
      </c>
      <c r="EV101" s="503">
        <f t="shared" si="845"/>
        <v>49369</v>
      </c>
      <c r="EW101" s="503">
        <f t="shared" si="845"/>
        <v>49400</v>
      </c>
      <c r="EX101" s="503">
        <f t="shared" si="845"/>
        <v>49430</v>
      </c>
      <c r="EY101" s="503">
        <f t="shared" si="845"/>
        <v>49461</v>
      </c>
      <c r="EZ101" s="503">
        <f t="shared" si="845"/>
        <v>49491</v>
      </c>
      <c r="FA101" s="503">
        <f t="shared" si="845"/>
        <v>49522</v>
      </c>
      <c r="FB101" s="503">
        <f t="shared" si="845"/>
        <v>49553</v>
      </c>
      <c r="FC101" s="503">
        <f t="shared" si="845"/>
        <v>49583</v>
      </c>
      <c r="FD101" s="503">
        <f t="shared" si="845"/>
        <v>49614</v>
      </c>
      <c r="FE101" s="503">
        <f t="shared" si="845"/>
        <v>49644</v>
      </c>
      <c r="FF101" s="503">
        <f t="shared" si="845"/>
        <v>2035</v>
      </c>
      <c r="FG101" s="503">
        <f t="shared" si="845"/>
        <v>49675</v>
      </c>
      <c r="FH101" s="503">
        <f t="shared" si="845"/>
        <v>49706</v>
      </c>
      <c r="FI101" s="503">
        <f t="shared" si="845"/>
        <v>49735</v>
      </c>
      <c r="FJ101" s="503">
        <f t="shared" si="845"/>
        <v>49766</v>
      </c>
      <c r="FK101" s="503">
        <f t="shared" si="845"/>
        <v>49796</v>
      </c>
      <c r="FL101" s="503">
        <f t="shared" si="845"/>
        <v>49827</v>
      </c>
      <c r="FM101" s="503">
        <f t="shared" si="845"/>
        <v>49857</v>
      </c>
      <c r="FN101" s="503">
        <f t="shared" si="845"/>
        <v>49888</v>
      </c>
      <c r="FO101" s="503">
        <f t="shared" si="845"/>
        <v>49919</v>
      </c>
      <c r="FP101" s="503">
        <f t="shared" si="845"/>
        <v>49949</v>
      </c>
      <c r="FQ101" s="503">
        <f t="shared" si="845"/>
        <v>49980</v>
      </c>
      <c r="FR101" s="503">
        <f t="shared" ref="FR101:GE101" si="846">FR63</f>
        <v>50010</v>
      </c>
      <c r="FS101" s="503">
        <f t="shared" si="846"/>
        <v>2036</v>
      </c>
      <c r="FT101" s="503">
        <f t="shared" si="846"/>
        <v>50041</v>
      </c>
      <c r="FU101" s="503">
        <f t="shared" si="846"/>
        <v>50072</v>
      </c>
      <c r="FV101" s="503">
        <f t="shared" si="846"/>
        <v>50100</v>
      </c>
      <c r="FW101" s="503">
        <f t="shared" si="846"/>
        <v>50131</v>
      </c>
      <c r="FX101" s="503">
        <f t="shared" si="846"/>
        <v>50161</v>
      </c>
      <c r="FY101" s="503">
        <f t="shared" si="846"/>
        <v>50192</v>
      </c>
      <c r="FZ101" s="503">
        <f t="shared" si="846"/>
        <v>50222</v>
      </c>
      <c r="GA101" s="503">
        <f t="shared" si="846"/>
        <v>50253</v>
      </c>
      <c r="GB101" s="503">
        <f t="shared" si="846"/>
        <v>50284</v>
      </c>
      <c r="GC101" s="503">
        <f t="shared" si="846"/>
        <v>50314</v>
      </c>
      <c r="GD101" s="503">
        <f t="shared" si="846"/>
        <v>50345</v>
      </c>
      <c r="GE101" s="503">
        <f t="shared" si="846"/>
        <v>50375</v>
      </c>
      <c r="GF101" s="503"/>
      <c r="GG101" s="503">
        <f t="shared" ref="GG101:GR101" si="847">GG63</f>
        <v>50406</v>
      </c>
      <c r="GH101" s="503">
        <f t="shared" si="847"/>
        <v>50437</v>
      </c>
      <c r="GI101" s="503">
        <f t="shared" si="847"/>
        <v>50465</v>
      </c>
      <c r="GJ101" s="503">
        <f t="shared" si="847"/>
        <v>50496</v>
      </c>
      <c r="GK101" s="503">
        <f t="shared" si="847"/>
        <v>50526</v>
      </c>
      <c r="GL101" s="503">
        <f t="shared" si="847"/>
        <v>50557</v>
      </c>
      <c r="GM101" s="503">
        <f t="shared" si="847"/>
        <v>50587</v>
      </c>
      <c r="GN101" s="503">
        <f t="shared" si="847"/>
        <v>50618</v>
      </c>
      <c r="GO101" s="503">
        <f t="shared" si="847"/>
        <v>50649</v>
      </c>
      <c r="GP101" s="503">
        <f t="shared" si="847"/>
        <v>50679</v>
      </c>
      <c r="GQ101" s="503">
        <f t="shared" si="847"/>
        <v>50710</v>
      </c>
      <c r="GR101" s="503">
        <f t="shared" si="847"/>
        <v>50740</v>
      </c>
      <c r="GS101" s="503"/>
      <c r="GT101" s="503">
        <f t="shared" ref="GT101:HE101" si="848">GT63</f>
        <v>50771</v>
      </c>
      <c r="GU101" s="503">
        <f t="shared" si="848"/>
        <v>50802</v>
      </c>
      <c r="GV101" s="503">
        <f t="shared" si="848"/>
        <v>50830</v>
      </c>
      <c r="GW101" s="503">
        <f t="shared" si="848"/>
        <v>50861</v>
      </c>
      <c r="GX101" s="503">
        <f t="shared" si="848"/>
        <v>50891</v>
      </c>
      <c r="GY101" s="503">
        <f t="shared" si="848"/>
        <v>50922</v>
      </c>
      <c r="GZ101" s="503">
        <f t="shared" si="848"/>
        <v>50952</v>
      </c>
      <c r="HA101" s="503">
        <f t="shared" si="848"/>
        <v>50983</v>
      </c>
      <c r="HB101" s="503">
        <f t="shared" si="848"/>
        <v>51014</v>
      </c>
      <c r="HC101" s="503">
        <f t="shared" si="848"/>
        <v>51044</v>
      </c>
      <c r="HD101" s="503">
        <f t="shared" si="848"/>
        <v>51075</v>
      </c>
      <c r="HE101" s="503">
        <f t="shared" si="848"/>
        <v>51105</v>
      </c>
      <c r="HF101" s="503"/>
      <c r="HG101" s="503">
        <f t="shared" ref="HG101:HR101" si="849">HG63</f>
        <v>51136</v>
      </c>
      <c r="HH101" s="503">
        <f t="shared" si="849"/>
        <v>51167</v>
      </c>
      <c r="HI101" s="503">
        <f t="shared" si="849"/>
        <v>51196</v>
      </c>
      <c r="HJ101" s="503">
        <f t="shared" si="849"/>
        <v>51227</v>
      </c>
      <c r="HK101" s="503">
        <f t="shared" si="849"/>
        <v>51257</v>
      </c>
      <c r="HL101" s="503">
        <f t="shared" si="849"/>
        <v>51288</v>
      </c>
      <c r="HM101" s="503">
        <f t="shared" si="849"/>
        <v>51318</v>
      </c>
      <c r="HN101" s="503">
        <f t="shared" si="849"/>
        <v>51349</v>
      </c>
      <c r="HO101" s="503">
        <f t="shared" si="849"/>
        <v>51380</v>
      </c>
      <c r="HP101" s="503">
        <f t="shared" si="849"/>
        <v>51410</v>
      </c>
      <c r="HQ101" s="503">
        <f t="shared" si="849"/>
        <v>51441</v>
      </c>
      <c r="HR101" s="503">
        <f t="shared" si="849"/>
        <v>51471</v>
      </c>
      <c r="HS101" s="503"/>
      <c r="HT101" s="503">
        <f t="shared" ref="HT101:IE101" si="850">HT63</f>
        <v>51502</v>
      </c>
      <c r="HU101" s="503">
        <f t="shared" si="850"/>
        <v>51533</v>
      </c>
      <c r="HV101" s="503">
        <f t="shared" si="850"/>
        <v>51561</v>
      </c>
      <c r="HW101" s="503">
        <f t="shared" si="850"/>
        <v>51592</v>
      </c>
      <c r="HX101" s="503">
        <f t="shared" si="850"/>
        <v>51622</v>
      </c>
      <c r="HY101" s="503">
        <f t="shared" si="850"/>
        <v>51653</v>
      </c>
      <c r="HZ101" s="503">
        <f t="shared" si="850"/>
        <v>51683</v>
      </c>
      <c r="IA101" s="503">
        <f t="shared" si="850"/>
        <v>51714</v>
      </c>
      <c r="IB101" s="503">
        <f t="shared" si="850"/>
        <v>51745</v>
      </c>
      <c r="IC101" s="503">
        <f t="shared" si="850"/>
        <v>51775</v>
      </c>
      <c r="ID101" s="503">
        <f t="shared" si="850"/>
        <v>51806</v>
      </c>
      <c r="IE101" s="503">
        <f t="shared" si="850"/>
        <v>51836</v>
      </c>
      <c r="IF101" s="503"/>
      <c r="IG101" s="503">
        <f t="shared" ref="IG101:JL101" si="851">IG63</f>
        <v>51867</v>
      </c>
      <c r="IH101" s="503">
        <f t="shared" si="851"/>
        <v>51898</v>
      </c>
      <c r="II101" s="503">
        <f t="shared" si="851"/>
        <v>51926</v>
      </c>
      <c r="IJ101" s="503">
        <f t="shared" si="851"/>
        <v>51957</v>
      </c>
      <c r="IK101" s="503">
        <f t="shared" si="851"/>
        <v>51987</v>
      </c>
      <c r="IL101" s="503">
        <f t="shared" si="851"/>
        <v>52018</v>
      </c>
      <c r="IM101" s="503">
        <f t="shared" si="851"/>
        <v>52048</v>
      </c>
      <c r="IN101" s="503">
        <f t="shared" si="851"/>
        <v>52079</v>
      </c>
      <c r="IO101" s="503">
        <f t="shared" si="851"/>
        <v>52110</v>
      </c>
      <c r="IP101" s="503">
        <f t="shared" si="851"/>
        <v>52140</v>
      </c>
      <c r="IQ101" s="503">
        <f t="shared" si="851"/>
        <v>52171</v>
      </c>
      <c r="IR101" s="503">
        <f t="shared" si="851"/>
        <v>52201</v>
      </c>
      <c r="IS101" s="503">
        <f t="shared" si="851"/>
        <v>0</v>
      </c>
      <c r="IT101" s="503">
        <f t="shared" si="851"/>
        <v>52232</v>
      </c>
      <c r="IU101" s="503">
        <f t="shared" si="851"/>
        <v>52263</v>
      </c>
      <c r="IV101" s="503">
        <f t="shared" si="851"/>
        <v>52291</v>
      </c>
      <c r="IW101" s="503">
        <f t="shared" si="851"/>
        <v>52322</v>
      </c>
      <c r="IX101" s="503">
        <f t="shared" si="851"/>
        <v>52352</v>
      </c>
      <c r="IY101" s="503">
        <f t="shared" si="851"/>
        <v>52383</v>
      </c>
      <c r="IZ101" s="503">
        <f t="shared" si="851"/>
        <v>52413</v>
      </c>
      <c r="JA101" s="503">
        <f t="shared" si="851"/>
        <v>52444</v>
      </c>
      <c r="JB101" s="503">
        <f t="shared" si="851"/>
        <v>52475</v>
      </c>
      <c r="JC101" s="503">
        <f t="shared" si="851"/>
        <v>52505</v>
      </c>
      <c r="JD101" s="503">
        <f t="shared" si="851"/>
        <v>52536</v>
      </c>
      <c r="JE101" s="503">
        <f t="shared" si="851"/>
        <v>52566</v>
      </c>
      <c r="JF101" s="503">
        <f t="shared" si="851"/>
        <v>0</v>
      </c>
      <c r="JG101" s="503">
        <f t="shared" si="851"/>
        <v>52597</v>
      </c>
      <c r="JH101" s="503">
        <f t="shared" si="851"/>
        <v>52628</v>
      </c>
      <c r="JI101" s="503">
        <f t="shared" si="851"/>
        <v>52657</v>
      </c>
      <c r="JJ101" s="503">
        <f t="shared" si="851"/>
        <v>52688</v>
      </c>
      <c r="JK101" s="503">
        <f t="shared" si="851"/>
        <v>52718</v>
      </c>
      <c r="JL101" s="503">
        <f t="shared" si="851"/>
        <v>52749</v>
      </c>
      <c r="JM101" s="503">
        <f t="shared" ref="JM101:KR101" si="852">JM63</f>
        <v>52779</v>
      </c>
      <c r="JN101" s="503">
        <f t="shared" si="852"/>
        <v>52810</v>
      </c>
      <c r="JO101" s="503">
        <f t="shared" si="852"/>
        <v>52841</v>
      </c>
      <c r="JP101" s="503">
        <f t="shared" si="852"/>
        <v>52871</v>
      </c>
      <c r="JQ101" s="503">
        <f t="shared" si="852"/>
        <v>52902</v>
      </c>
      <c r="JR101" s="503">
        <f t="shared" si="852"/>
        <v>52932</v>
      </c>
      <c r="JS101" s="503">
        <f t="shared" si="852"/>
        <v>0</v>
      </c>
      <c r="JT101" s="503">
        <f t="shared" si="852"/>
        <v>52963</v>
      </c>
      <c r="JU101" s="503">
        <f t="shared" si="852"/>
        <v>52994</v>
      </c>
      <c r="JV101" s="503">
        <f t="shared" si="852"/>
        <v>53022</v>
      </c>
      <c r="JW101" s="503">
        <f t="shared" si="852"/>
        <v>53053</v>
      </c>
      <c r="JX101" s="503">
        <f t="shared" si="852"/>
        <v>53083</v>
      </c>
      <c r="JY101" s="503">
        <f t="shared" si="852"/>
        <v>53114</v>
      </c>
      <c r="JZ101" s="503">
        <f t="shared" si="852"/>
        <v>53144</v>
      </c>
      <c r="KA101" s="503">
        <f t="shared" si="852"/>
        <v>53175</v>
      </c>
      <c r="KB101" s="503">
        <f t="shared" si="852"/>
        <v>53206</v>
      </c>
      <c r="KC101" s="503">
        <f t="shared" si="852"/>
        <v>53236</v>
      </c>
      <c r="KD101" s="503">
        <f t="shared" si="852"/>
        <v>53267</v>
      </c>
      <c r="KE101" s="503">
        <f t="shared" si="852"/>
        <v>53297</v>
      </c>
      <c r="KF101" s="503">
        <f t="shared" si="852"/>
        <v>0</v>
      </c>
      <c r="KG101" s="503">
        <f t="shared" si="852"/>
        <v>53328</v>
      </c>
      <c r="KH101" s="503">
        <f t="shared" si="852"/>
        <v>53359</v>
      </c>
      <c r="KI101" s="503">
        <f t="shared" si="852"/>
        <v>53387</v>
      </c>
      <c r="KJ101" s="503">
        <f t="shared" si="852"/>
        <v>53418</v>
      </c>
      <c r="KK101" s="503">
        <f t="shared" si="852"/>
        <v>53448</v>
      </c>
      <c r="KL101" s="503">
        <f t="shared" si="852"/>
        <v>53479</v>
      </c>
      <c r="KM101" s="503">
        <f t="shared" si="852"/>
        <v>53509</v>
      </c>
      <c r="KN101" s="503">
        <f t="shared" si="852"/>
        <v>53540</v>
      </c>
      <c r="KO101" s="503">
        <f t="shared" si="852"/>
        <v>53571</v>
      </c>
      <c r="KP101" s="503">
        <f t="shared" si="852"/>
        <v>53601</v>
      </c>
      <c r="KQ101" s="503">
        <f t="shared" si="852"/>
        <v>53632</v>
      </c>
      <c r="KR101" s="503">
        <f t="shared" si="852"/>
        <v>53662</v>
      </c>
      <c r="KS101" s="503">
        <f t="shared" ref="KS101:LX101" si="853">KS63</f>
        <v>0</v>
      </c>
      <c r="KT101" s="503">
        <f t="shared" si="853"/>
        <v>53693</v>
      </c>
      <c r="KU101" s="503">
        <f t="shared" si="853"/>
        <v>53724</v>
      </c>
      <c r="KV101" s="503">
        <f t="shared" si="853"/>
        <v>53752</v>
      </c>
      <c r="KW101" s="503">
        <f t="shared" si="853"/>
        <v>53783</v>
      </c>
      <c r="KX101" s="503">
        <f t="shared" si="853"/>
        <v>53813</v>
      </c>
      <c r="KY101" s="503">
        <f t="shared" si="853"/>
        <v>53844</v>
      </c>
      <c r="KZ101" s="503">
        <f t="shared" si="853"/>
        <v>53874</v>
      </c>
      <c r="LA101" s="503">
        <f t="shared" si="853"/>
        <v>53905</v>
      </c>
      <c r="LB101" s="503">
        <f t="shared" si="853"/>
        <v>53936</v>
      </c>
      <c r="LC101" s="503">
        <f t="shared" si="853"/>
        <v>53966</v>
      </c>
      <c r="LD101" s="503">
        <f t="shared" si="853"/>
        <v>53997</v>
      </c>
      <c r="LE101" s="503">
        <f t="shared" si="853"/>
        <v>54027</v>
      </c>
      <c r="LF101" s="503">
        <f t="shared" si="853"/>
        <v>0</v>
      </c>
      <c r="LG101" s="503">
        <f t="shared" si="853"/>
        <v>54058</v>
      </c>
      <c r="LH101" s="503">
        <f t="shared" si="853"/>
        <v>54089</v>
      </c>
      <c r="LI101" s="503">
        <f t="shared" si="853"/>
        <v>54118</v>
      </c>
      <c r="LJ101" s="503">
        <f t="shared" si="853"/>
        <v>54149</v>
      </c>
      <c r="LK101" s="503">
        <f t="shared" si="853"/>
        <v>54179</v>
      </c>
      <c r="LL101" s="503">
        <f t="shared" si="853"/>
        <v>54210</v>
      </c>
      <c r="LM101" s="503">
        <f t="shared" si="853"/>
        <v>54240</v>
      </c>
      <c r="LN101" s="503">
        <f t="shared" si="853"/>
        <v>54271</v>
      </c>
      <c r="LO101" s="503">
        <f t="shared" si="853"/>
        <v>54302</v>
      </c>
      <c r="LP101" s="503">
        <f t="shared" si="853"/>
        <v>54332</v>
      </c>
      <c r="LQ101" s="503">
        <f t="shared" si="853"/>
        <v>54363</v>
      </c>
      <c r="LR101" s="503">
        <f t="shared" si="853"/>
        <v>54393</v>
      </c>
      <c r="LS101" s="503">
        <f t="shared" si="853"/>
        <v>0</v>
      </c>
      <c r="LT101" s="503">
        <f t="shared" si="853"/>
        <v>54424</v>
      </c>
      <c r="LU101" s="503">
        <f t="shared" si="853"/>
        <v>54455</v>
      </c>
      <c r="LV101" s="503">
        <f t="shared" si="853"/>
        <v>54483</v>
      </c>
      <c r="LW101" s="503">
        <f t="shared" si="853"/>
        <v>54514</v>
      </c>
      <c r="LX101" s="503">
        <f t="shared" si="853"/>
        <v>54544</v>
      </c>
      <c r="LY101" s="503">
        <f t="shared" ref="LY101:ND101" si="854">LY63</f>
        <v>54575</v>
      </c>
      <c r="LZ101" s="503">
        <f t="shared" si="854"/>
        <v>54605</v>
      </c>
      <c r="MA101" s="503">
        <f t="shared" si="854"/>
        <v>54636</v>
      </c>
      <c r="MB101" s="503">
        <f t="shared" si="854"/>
        <v>54667</v>
      </c>
      <c r="MC101" s="503">
        <f t="shared" si="854"/>
        <v>54697</v>
      </c>
      <c r="MD101" s="503">
        <f t="shared" si="854"/>
        <v>54728</v>
      </c>
      <c r="ME101" s="503">
        <f t="shared" si="854"/>
        <v>54758</v>
      </c>
      <c r="MF101" s="503">
        <f t="shared" si="854"/>
        <v>0</v>
      </c>
      <c r="MG101" s="503">
        <f t="shared" si="854"/>
        <v>54789</v>
      </c>
      <c r="MH101" s="503">
        <f t="shared" si="854"/>
        <v>54820</v>
      </c>
      <c r="MI101" s="503">
        <f t="shared" si="854"/>
        <v>54848</v>
      </c>
      <c r="MJ101" s="503">
        <f t="shared" si="854"/>
        <v>54879</v>
      </c>
      <c r="MK101" s="503">
        <f t="shared" si="854"/>
        <v>54909</v>
      </c>
      <c r="ML101" s="503">
        <f t="shared" si="854"/>
        <v>54940</v>
      </c>
      <c r="MM101" s="503">
        <f t="shared" si="854"/>
        <v>54970</v>
      </c>
      <c r="MN101" s="503">
        <f t="shared" si="854"/>
        <v>55001</v>
      </c>
      <c r="MO101" s="503">
        <f t="shared" si="854"/>
        <v>55032</v>
      </c>
      <c r="MP101" s="503">
        <f t="shared" si="854"/>
        <v>55062</v>
      </c>
      <c r="MQ101" s="503">
        <f t="shared" si="854"/>
        <v>55093</v>
      </c>
      <c r="MR101" s="503">
        <f t="shared" si="854"/>
        <v>55123</v>
      </c>
      <c r="MS101" s="503">
        <f t="shared" si="854"/>
        <v>0</v>
      </c>
      <c r="MT101" s="503">
        <f t="shared" si="854"/>
        <v>55154</v>
      </c>
      <c r="MU101" s="503">
        <f t="shared" si="854"/>
        <v>55185</v>
      </c>
      <c r="MV101" s="503">
        <f t="shared" si="854"/>
        <v>55213</v>
      </c>
      <c r="MW101" s="503">
        <f t="shared" si="854"/>
        <v>55244</v>
      </c>
      <c r="MX101" s="503">
        <f t="shared" si="854"/>
        <v>55274</v>
      </c>
      <c r="MY101" s="503">
        <f t="shared" si="854"/>
        <v>55305</v>
      </c>
      <c r="MZ101" s="503">
        <f t="shared" si="854"/>
        <v>55335</v>
      </c>
      <c r="NA101" s="503">
        <f t="shared" si="854"/>
        <v>55366</v>
      </c>
      <c r="NB101" s="503">
        <f t="shared" si="854"/>
        <v>55397</v>
      </c>
      <c r="NC101" s="503">
        <f t="shared" si="854"/>
        <v>55427</v>
      </c>
      <c r="ND101" s="503">
        <f t="shared" si="854"/>
        <v>55458</v>
      </c>
      <c r="NE101" s="503">
        <f t="shared" ref="NE101:OJ101" si="855">NE63</f>
        <v>55488</v>
      </c>
      <c r="NF101" s="503">
        <f t="shared" si="855"/>
        <v>0</v>
      </c>
      <c r="NG101" s="503">
        <f t="shared" si="855"/>
        <v>55519</v>
      </c>
      <c r="NH101" s="503">
        <f t="shared" si="855"/>
        <v>55550</v>
      </c>
      <c r="NI101" s="503">
        <f t="shared" si="855"/>
        <v>55579</v>
      </c>
      <c r="NJ101" s="503">
        <f t="shared" si="855"/>
        <v>55610</v>
      </c>
      <c r="NK101" s="503">
        <f t="shared" si="855"/>
        <v>55640</v>
      </c>
      <c r="NL101" s="503">
        <f t="shared" si="855"/>
        <v>55671</v>
      </c>
      <c r="NM101" s="503">
        <f t="shared" si="855"/>
        <v>55701</v>
      </c>
      <c r="NN101" s="503">
        <f t="shared" si="855"/>
        <v>55732</v>
      </c>
      <c r="NO101" s="503">
        <f t="shared" si="855"/>
        <v>55763</v>
      </c>
      <c r="NP101" s="503">
        <f t="shared" si="855"/>
        <v>55793</v>
      </c>
      <c r="NQ101" s="503">
        <f t="shared" si="855"/>
        <v>55824</v>
      </c>
      <c r="NR101" s="503">
        <f t="shared" si="855"/>
        <v>55854</v>
      </c>
      <c r="NS101" s="503">
        <f t="shared" si="855"/>
        <v>0</v>
      </c>
      <c r="NT101" s="503">
        <f t="shared" si="855"/>
        <v>55885</v>
      </c>
      <c r="NU101" s="503">
        <f t="shared" si="855"/>
        <v>55916</v>
      </c>
      <c r="NV101" s="503">
        <f t="shared" si="855"/>
        <v>55944</v>
      </c>
      <c r="NW101" s="503">
        <f t="shared" si="855"/>
        <v>55975</v>
      </c>
      <c r="NX101" s="503">
        <f t="shared" si="855"/>
        <v>56005</v>
      </c>
      <c r="NY101" s="503">
        <f t="shared" si="855"/>
        <v>56036</v>
      </c>
      <c r="NZ101" s="503">
        <f t="shared" si="855"/>
        <v>56066</v>
      </c>
      <c r="OA101" s="503">
        <f t="shared" si="855"/>
        <v>56097</v>
      </c>
      <c r="OB101" s="503">
        <f t="shared" si="855"/>
        <v>56128</v>
      </c>
      <c r="OC101" s="503">
        <f t="shared" si="855"/>
        <v>56158</v>
      </c>
      <c r="OD101" s="503">
        <f t="shared" si="855"/>
        <v>56189</v>
      </c>
      <c r="OE101" s="503">
        <f t="shared" si="855"/>
        <v>56219</v>
      </c>
      <c r="OF101" s="503">
        <f t="shared" si="855"/>
        <v>0</v>
      </c>
      <c r="OG101" s="503">
        <f t="shared" si="855"/>
        <v>56250</v>
      </c>
      <c r="OH101" s="503">
        <f t="shared" si="855"/>
        <v>56281</v>
      </c>
      <c r="OI101" s="503">
        <f t="shared" si="855"/>
        <v>56309</v>
      </c>
      <c r="OJ101" s="503">
        <f t="shared" si="855"/>
        <v>56340</v>
      </c>
      <c r="OK101" s="503">
        <f t="shared" ref="OK101:OS101" si="856">OK63</f>
        <v>56370</v>
      </c>
      <c r="OL101" s="503">
        <f t="shared" si="856"/>
        <v>56401</v>
      </c>
      <c r="OM101" s="503">
        <f t="shared" si="856"/>
        <v>56431</v>
      </c>
      <c r="ON101" s="503">
        <f t="shared" si="856"/>
        <v>56462</v>
      </c>
      <c r="OO101" s="503">
        <f t="shared" si="856"/>
        <v>56493</v>
      </c>
      <c r="OP101" s="503">
        <f t="shared" si="856"/>
        <v>56523</v>
      </c>
      <c r="OQ101" s="503">
        <f t="shared" si="856"/>
        <v>56554</v>
      </c>
      <c r="OR101" s="503">
        <f t="shared" si="856"/>
        <v>56584</v>
      </c>
      <c r="OS101" s="503">
        <f t="shared" si="856"/>
        <v>0</v>
      </c>
    </row>
    <row r="102" spans="1:474" ht="12.75" customHeight="1"/>
    <row r="103" spans="1:474" ht="12.75" customHeight="1">
      <c r="A103" s="202"/>
      <c r="B103" s="498" t="s">
        <v>524</v>
      </c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  <c r="FM103" s="202"/>
      <c r="FN103" s="202"/>
      <c r="FO103" s="202"/>
      <c r="FP103" s="202"/>
      <c r="FQ103" s="202"/>
      <c r="FR103" s="202"/>
      <c r="FS103" s="202"/>
      <c r="FT103" s="202"/>
      <c r="FU103" s="202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2"/>
      <c r="OC103" s="202"/>
      <c r="OD103" s="202"/>
      <c r="OE103" s="202"/>
      <c r="OF103" s="202"/>
      <c r="OG103" s="202"/>
      <c r="OH103" s="202"/>
      <c r="OI103" s="202"/>
      <c r="OJ103" s="202"/>
      <c r="OK103" s="202"/>
      <c r="OL103" s="202"/>
      <c r="OM103" s="202"/>
      <c r="ON103" s="202"/>
      <c r="OO103" s="202"/>
      <c r="OP103" s="202"/>
      <c r="OQ103" s="202"/>
      <c r="OR103" s="202"/>
      <c r="OS103" s="202"/>
      <c r="OT103" s="202"/>
      <c r="OU103" s="202"/>
      <c r="OV103" s="202"/>
      <c r="OW103" s="202"/>
      <c r="OX103" s="202"/>
      <c r="OY103" s="202"/>
      <c r="OZ103" s="202"/>
      <c r="PA103" s="202"/>
      <c r="PB103" s="202"/>
      <c r="PC103" s="202"/>
      <c r="PD103" s="202"/>
      <c r="PE103" s="202"/>
      <c r="PF103" s="202"/>
      <c r="PG103" s="202"/>
      <c r="PH103" s="202"/>
      <c r="PI103" s="202"/>
      <c r="PJ103" s="202"/>
      <c r="PK103" s="202"/>
      <c r="PL103" s="202"/>
      <c r="PM103" s="202"/>
      <c r="PN103" s="202"/>
      <c r="PO103" s="202"/>
      <c r="PP103" s="202"/>
      <c r="PQ103" s="202"/>
      <c r="PR103" s="202"/>
      <c r="PS103" s="202"/>
      <c r="PT103" s="202"/>
      <c r="PU103" s="202"/>
      <c r="PV103" s="202"/>
      <c r="PW103" s="202"/>
      <c r="PX103" s="202"/>
      <c r="PY103" s="202"/>
      <c r="PZ103" s="202"/>
      <c r="QA103" s="202"/>
      <c r="QB103" s="202"/>
      <c r="QC103" s="202"/>
      <c r="QD103" s="202"/>
      <c r="QE103" s="202"/>
      <c r="QF103" s="202"/>
      <c r="QG103" s="202"/>
      <c r="QH103" s="202"/>
      <c r="QI103" s="202"/>
      <c r="QJ103" s="202"/>
      <c r="QK103" s="202"/>
      <c r="QL103" s="202"/>
      <c r="QM103" s="202"/>
      <c r="QN103" s="202"/>
      <c r="QO103" s="202"/>
      <c r="QP103" s="202"/>
      <c r="QQ103" s="202"/>
      <c r="QR103" s="202"/>
      <c r="QS103" s="202"/>
      <c r="QT103" s="202"/>
      <c r="QU103" s="202"/>
      <c r="QV103" s="202"/>
      <c r="QW103" s="202"/>
      <c r="QX103" s="202"/>
      <c r="QY103" s="202"/>
      <c r="QZ103" s="202"/>
      <c r="RA103" s="202"/>
      <c r="RB103" s="202"/>
      <c r="RC103" s="202"/>
      <c r="RD103" s="202"/>
      <c r="RE103" s="202"/>
      <c r="RF103" s="202"/>
    </row>
    <row r="104" spans="1:474" ht="12.75" customHeight="1">
      <c r="A104" s="202"/>
      <c r="B104" s="95" t="s">
        <v>525</v>
      </c>
      <c r="C104" s="202"/>
      <c r="D104" s="202"/>
      <c r="E104" s="499" t="s">
        <v>51</v>
      </c>
      <c r="F104" s="202"/>
      <c r="G104" s="500">
        <f t="shared" ref="G104:R105" si="857">(1+$AF104)^(1/12)-1</f>
        <v>0</v>
      </c>
      <c r="H104" s="500">
        <f t="shared" si="857"/>
        <v>0</v>
      </c>
      <c r="I104" s="500">
        <f t="shared" si="857"/>
        <v>0</v>
      </c>
      <c r="J104" s="500">
        <f t="shared" si="857"/>
        <v>0</v>
      </c>
      <c r="K104" s="500">
        <f t="shared" si="857"/>
        <v>0</v>
      </c>
      <c r="L104" s="500">
        <f t="shared" si="857"/>
        <v>0</v>
      </c>
      <c r="M104" s="500">
        <f t="shared" si="857"/>
        <v>0</v>
      </c>
      <c r="N104" s="500">
        <f t="shared" si="857"/>
        <v>0</v>
      </c>
      <c r="O104" s="500">
        <f t="shared" si="857"/>
        <v>0</v>
      </c>
      <c r="P104" s="500">
        <f t="shared" si="857"/>
        <v>0</v>
      </c>
      <c r="Q104" s="500">
        <f t="shared" si="857"/>
        <v>0</v>
      </c>
      <c r="R104" s="500">
        <f t="shared" si="857"/>
        <v>0</v>
      </c>
      <c r="S104" s="500">
        <f>IF('Painel  de Controle'!$E$28="REAL",'Premissas Financeiras'!H19-'Premissas Financeiras'!H19,'Premissas Financeiras'!H19)</f>
        <v>0</v>
      </c>
      <c r="T104" s="500">
        <f t="shared" ref="T104:AE105" si="858">(1+$AF104)^(1/12)-1</f>
        <v>0</v>
      </c>
      <c r="U104" s="500">
        <f t="shared" si="858"/>
        <v>0</v>
      </c>
      <c r="V104" s="500">
        <f t="shared" si="858"/>
        <v>0</v>
      </c>
      <c r="W104" s="500">
        <f t="shared" si="858"/>
        <v>0</v>
      </c>
      <c r="X104" s="500">
        <f t="shared" si="858"/>
        <v>0</v>
      </c>
      <c r="Y104" s="500">
        <f t="shared" si="858"/>
        <v>0</v>
      </c>
      <c r="Z104" s="500">
        <f t="shared" si="858"/>
        <v>0</v>
      </c>
      <c r="AA104" s="500">
        <f t="shared" si="858"/>
        <v>0</v>
      </c>
      <c r="AB104" s="500">
        <f t="shared" si="858"/>
        <v>0</v>
      </c>
      <c r="AC104" s="500">
        <f t="shared" si="858"/>
        <v>0</v>
      </c>
      <c r="AD104" s="500">
        <f t="shared" si="858"/>
        <v>0</v>
      </c>
      <c r="AE104" s="500">
        <f t="shared" si="858"/>
        <v>0</v>
      </c>
      <c r="AF104" s="500">
        <f>IF('Painel  de Controle'!$E$28="REAL",'Premissas Financeiras'!I$19-'Premissas Financeiras'!I$19,'Premissas Financeiras'!I$19)</f>
        <v>0</v>
      </c>
      <c r="AG104" s="500">
        <f t="shared" ref="AG104:AR104" si="859">(1+$AS104)^(1/12)-1</f>
        <v>0</v>
      </c>
      <c r="AH104" s="500">
        <f t="shared" si="859"/>
        <v>0</v>
      </c>
      <c r="AI104" s="500">
        <f t="shared" si="859"/>
        <v>0</v>
      </c>
      <c r="AJ104" s="500">
        <f t="shared" si="859"/>
        <v>0</v>
      </c>
      <c r="AK104" s="500">
        <f t="shared" si="859"/>
        <v>0</v>
      </c>
      <c r="AL104" s="500">
        <f t="shared" si="859"/>
        <v>0</v>
      </c>
      <c r="AM104" s="500">
        <f t="shared" si="859"/>
        <v>0</v>
      </c>
      <c r="AN104" s="500">
        <f t="shared" si="859"/>
        <v>0</v>
      </c>
      <c r="AO104" s="500">
        <f t="shared" si="859"/>
        <v>0</v>
      </c>
      <c r="AP104" s="500">
        <f t="shared" si="859"/>
        <v>0</v>
      </c>
      <c r="AQ104" s="500">
        <f t="shared" si="859"/>
        <v>0</v>
      </c>
      <c r="AR104" s="500">
        <f t="shared" si="859"/>
        <v>0</v>
      </c>
      <c r="AS104" s="500">
        <f>IF('Painel  de Controle'!$E$28="REAL",'Premissas Financeiras'!J$19-'Premissas Financeiras'!J$19,'Premissas Financeiras'!J$19)</f>
        <v>0</v>
      </c>
      <c r="AT104" s="500">
        <f t="shared" ref="AT104:BE104" si="860">(1+$BF104)^(1/12)-1</f>
        <v>0</v>
      </c>
      <c r="AU104" s="500">
        <f t="shared" si="860"/>
        <v>0</v>
      </c>
      <c r="AV104" s="500">
        <f t="shared" si="860"/>
        <v>0</v>
      </c>
      <c r="AW104" s="500">
        <f t="shared" si="860"/>
        <v>0</v>
      </c>
      <c r="AX104" s="500">
        <f t="shared" si="860"/>
        <v>0</v>
      </c>
      <c r="AY104" s="500">
        <f t="shared" si="860"/>
        <v>0</v>
      </c>
      <c r="AZ104" s="500">
        <f t="shared" si="860"/>
        <v>0</v>
      </c>
      <c r="BA104" s="500">
        <f t="shared" si="860"/>
        <v>0</v>
      </c>
      <c r="BB104" s="500">
        <f t="shared" si="860"/>
        <v>0</v>
      </c>
      <c r="BC104" s="500">
        <f t="shared" si="860"/>
        <v>0</v>
      </c>
      <c r="BD104" s="500">
        <f t="shared" si="860"/>
        <v>0</v>
      </c>
      <c r="BE104" s="500">
        <f t="shared" si="860"/>
        <v>0</v>
      </c>
      <c r="BF104" s="500">
        <f>IF('Painel  de Controle'!$E$28="REAL",'Premissas Financeiras'!K$19-'Premissas Financeiras'!K$19,'Premissas Financeiras'!K$19)</f>
        <v>0</v>
      </c>
      <c r="BG104" s="500">
        <f t="shared" ref="BG104:BR104" si="861">(1+$BS104)^(1/12)-1</f>
        <v>0</v>
      </c>
      <c r="BH104" s="500">
        <f t="shared" si="861"/>
        <v>0</v>
      </c>
      <c r="BI104" s="500">
        <f t="shared" si="861"/>
        <v>0</v>
      </c>
      <c r="BJ104" s="500">
        <f t="shared" si="861"/>
        <v>0</v>
      </c>
      <c r="BK104" s="500">
        <f t="shared" si="861"/>
        <v>0</v>
      </c>
      <c r="BL104" s="500">
        <f t="shared" si="861"/>
        <v>0</v>
      </c>
      <c r="BM104" s="500">
        <f t="shared" si="861"/>
        <v>0</v>
      </c>
      <c r="BN104" s="500">
        <f t="shared" si="861"/>
        <v>0</v>
      </c>
      <c r="BO104" s="500">
        <f t="shared" si="861"/>
        <v>0</v>
      </c>
      <c r="BP104" s="500">
        <f t="shared" si="861"/>
        <v>0</v>
      </c>
      <c r="BQ104" s="500">
        <f t="shared" si="861"/>
        <v>0</v>
      </c>
      <c r="BR104" s="500">
        <f t="shared" si="861"/>
        <v>0</v>
      </c>
      <c r="BS104" s="500">
        <f>IF('Painel  de Controle'!$E$28="REAL",'Premissas Financeiras'!L$19-'Premissas Financeiras'!L$19,'Premissas Financeiras'!L$19)</f>
        <v>0</v>
      </c>
      <c r="BT104" s="500">
        <f t="shared" ref="BT104:CE104" si="862">(1+$CF104)^(1/12)-1</f>
        <v>0</v>
      </c>
      <c r="BU104" s="500">
        <f t="shared" si="862"/>
        <v>0</v>
      </c>
      <c r="BV104" s="500">
        <f t="shared" si="862"/>
        <v>0</v>
      </c>
      <c r="BW104" s="500">
        <f t="shared" si="862"/>
        <v>0</v>
      </c>
      <c r="BX104" s="500">
        <f t="shared" si="862"/>
        <v>0</v>
      </c>
      <c r="BY104" s="500">
        <f t="shared" si="862"/>
        <v>0</v>
      </c>
      <c r="BZ104" s="500">
        <f t="shared" si="862"/>
        <v>0</v>
      </c>
      <c r="CA104" s="500">
        <f t="shared" si="862"/>
        <v>0</v>
      </c>
      <c r="CB104" s="500">
        <f t="shared" si="862"/>
        <v>0</v>
      </c>
      <c r="CC104" s="500">
        <f t="shared" si="862"/>
        <v>0</v>
      </c>
      <c r="CD104" s="500">
        <f t="shared" si="862"/>
        <v>0</v>
      </c>
      <c r="CE104" s="500">
        <f t="shared" si="862"/>
        <v>0</v>
      </c>
      <c r="CF104" s="500">
        <f>IF('Painel  de Controle'!$E$28="REAL",'Premissas Financeiras'!M$19-'Premissas Financeiras'!M$19,'Premissas Financeiras'!M$19)</f>
        <v>0</v>
      </c>
      <c r="CG104" s="500">
        <f t="shared" ref="CG104:CR104" si="863">(1+$CS104)^(1/12)-1</f>
        <v>0</v>
      </c>
      <c r="CH104" s="500">
        <f t="shared" si="863"/>
        <v>0</v>
      </c>
      <c r="CI104" s="500">
        <f t="shared" si="863"/>
        <v>0</v>
      </c>
      <c r="CJ104" s="500">
        <f t="shared" si="863"/>
        <v>0</v>
      </c>
      <c r="CK104" s="500">
        <f t="shared" si="863"/>
        <v>0</v>
      </c>
      <c r="CL104" s="500">
        <f t="shared" si="863"/>
        <v>0</v>
      </c>
      <c r="CM104" s="500">
        <f t="shared" si="863"/>
        <v>0</v>
      </c>
      <c r="CN104" s="500">
        <f t="shared" si="863"/>
        <v>0</v>
      </c>
      <c r="CO104" s="500">
        <f t="shared" si="863"/>
        <v>0</v>
      </c>
      <c r="CP104" s="500">
        <f t="shared" si="863"/>
        <v>0</v>
      </c>
      <c r="CQ104" s="500">
        <f t="shared" si="863"/>
        <v>0</v>
      </c>
      <c r="CR104" s="500">
        <f t="shared" si="863"/>
        <v>0</v>
      </c>
      <c r="CS104" s="500">
        <f>IF('Painel  de Controle'!$E$28="REAL",'Premissas Financeiras'!N$19-'Premissas Financeiras'!N$19,'Premissas Financeiras'!N$19)</f>
        <v>0</v>
      </c>
      <c r="CT104" s="500">
        <f t="shared" ref="CT104:DE104" si="864">(1+$DF104)^(1/12)-1</f>
        <v>0</v>
      </c>
      <c r="CU104" s="500">
        <f t="shared" si="864"/>
        <v>0</v>
      </c>
      <c r="CV104" s="500">
        <f t="shared" si="864"/>
        <v>0</v>
      </c>
      <c r="CW104" s="500">
        <f t="shared" si="864"/>
        <v>0</v>
      </c>
      <c r="CX104" s="500">
        <f t="shared" si="864"/>
        <v>0</v>
      </c>
      <c r="CY104" s="500">
        <f t="shared" si="864"/>
        <v>0</v>
      </c>
      <c r="CZ104" s="500">
        <f t="shared" si="864"/>
        <v>0</v>
      </c>
      <c r="DA104" s="500">
        <f t="shared" si="864"/>
        <v>0</v>
      </c>
      <c r="DB104" s="500">
        <f t="shared" si="864"/>
        <v>0</v>
      </c>
      <c r="DC104" s="500">
        <f t="shared" si="864"/>
        <v>0</v>
      </c>
      <c r="DD104" s="500">
        <f t="shared" si="864"/>
        <v>0</v>
      </c>
      <c r="DE104" s="500">
        <f t="shared" si="864"/>
        <v>0</v>
      </c>
      <c r="DF104" s="500">
        <f>IF('Painel  de Controle'!$E$28="REAL",'Premissas Financeiras'!O$19-'Premissas Financeiras'!O$19,'Premissas Financeiras'!O$19)</f>
        <v>0</v>
      </c>
      <c r="DG104" s="500">
        <f t="shared" ref="DG104:DR104" si="865">(1+$DF104)^(1/12)-1</f>
        <v>0</v>
      </c>
      <c r="DH104" s="500">
        <f t="shared" si="865"/>
        <v>0</v>
      </c>
      <c r="DI104" s="500">
        <f t="shared" si="865"/>
        <v>0</v>
      </c>
      <c r="DJ104" s="500">
        <f t="shared" si="865"/>
        <v>0</v>
      </c>
      <c r="DK104" s="500">
        <f t="shared" si="865"/>
        <v>0</v>
      </c>
      <c r="DL104" s="500">
        <f t="shared" si="865"/>
        <v>0</v>
      </c>
      <c r="DM104" s="500">
        <f t="shared" si="865"/>
        <v>0</v>
      </c>
      <c r="DN104" s="500">
        <f t="shared" si="865"/>
        <v>0</v>
      </c>
      <c r="DO104" s="500">
        <f t="shared" si="865"/>
        <v>0</v>
      </c>
      <c r="DP104" s="500">
        <f t="shared" si="865"/>
        <v>0</v>
      </c>
      <c r="DQ104" s="500">
        <f t="shared" si="865"/>
        <v>0</v>
      </c>
      <c r="DR104" s="500">
        <f t="shared" si="865"/>
        <v>0</v>
      </c>
      <c r="DS104" s="500">
        <f>IF('Painel  de Controle'!$E$28="REAL",'Premissas Financeiras'!P$19-'Premissas Financeiras'!P$19,'Premissas Financeiras'!P$19)</f>
        <v>0</v>
      </c>
      <c r="DT104" s="500">
        <f t="shared" ref="DT104:EE104" si="866">(1+$DF104)^(1/12)-1</f>
        <v>0</v>
      </c>
      <c r="DU104" s="500">
        <f t="shared" si="866"/>
        <v>0</v>
      </c>
      <c r="DV104" s="500">
        <f t="shared" si="866"/>
        <v>0</v>
      </c>
      <c r="DW104" s="500">
        <f t="shared" si="866"/>
        <v>0</v>
      </c>
      <c r="DX104" s="500">
        <f t="shared" si="866"/>
        <v>0</v>
      </c>
      <c r="DY104" s="500">
        <f t="shared" si="866"/>
        <v>0</v>
      </c>
      <c r="DZ104" s="500">
        <f t="shared" si="866"/>
        <v>0</v>
      </c>
      <c r="EA104" s="500">
        <f t="shared" si="866"/>
        <v>0</v>
      </c>
      <c r="EB104" s="500">
        <f t="shared" si="866"/>
        <v>0</v>
      </c>
      <c r="EC104" s="500">
        <f t="shared" si="866"/>
        <v>0</v>
      </c>
      <c r="ED104" s="500">
        <f t="shared" si="866"/>
        <v>0</v>
      </c>
      <c r="EE104" s="500">
        <f t="shared" si="866"/>
        <v>0</v>
      </c>
      <c r="EF104" s="500">
        <f>IF('Painel  de Controle'!$E$28="REAL",'Premissas Financeiras'!Q$19-'Premissas Financeiras'!Q$19,'Premissas Financeiras'!Q$19)</f>
        <v>0</v>
      </c>
      <c r="EG104" s="500">
        <f t="shared" ref="EG104:ER104" si="867">(1+$DF104)^(1/12)-1</f>
        <v>0</v>
      </c>
      <c r="EH104" s="500">
        <f t="shared" si="867"/>
        <v>0</v>
      </c>
      <c r="EI104" s="500">
        <f t="shared" si="867"/>
        <v>0</v>
      </c>
      <c r="EJ104" s="500">
        <f t="shared" si="867"/>
        <v>0</v>
      </c>
      <c r="EK104" s="500">
        <f t="shared" si="867"/>
        <v>0</v>
      </c>
      <c r="EL104" s="500">
        <f t="shared" si="867"/>
        <v>0</v>
      </c>
      <c r="EM104" s="500">
        <f t="shared" si="867"/>
        <v>0</v>
      </c>
      <c r="EN104" s="500">
        <f t="shared" si="867"/>
        <v>0</v>
      </c>
      <c r="EO104" s="500">
        <f t="shared" si="867"/>
        <v>0</v>
      </c>
      <c r="EP104" s="500">
        <f t="shared" si="867"/>
        <v>0</v>
      </c>
      <c r="EQ104" s="500">
        <f t="shared" si="867"/>
        <v>0</v>
      </c>
      <c r="ER104" s="500">
        <f t="shared" si="867"/>
        <v>0</v>
      </c>
      <c r="ES104" s="500">
        <f>IF('Painel  de Controle'!$E$28="REAL",'Premissas Financeiras'!R$19-'Premissas Financeiras'!R$19,'Premissas Financeiras'!R$19)</f>
        <v>0</v>
      </c>
      <c r="ET104" s="500">
        <f t="shared" ref="ET104:FE104" si="868">(1+$DF104)^(1/12)-1</f>
        <v>0</v>
      </c>
      <c r="EU104" s="500">
        <f t="shared" si="868"/>
        <v>0</v>
      </c>
      <c r="EV104" s="500">
        <f t="shared" si="868"/>
        <v>0</v>
      </c>
      <c r="EW104" s="500">
        <f t="shared" si="868"/>
        <v>0</v>
      </c>
      <c r="EX104" s="500">
        <f t="shared" si="868"/>
        <v>0</v>
      </c>
      <c r="EY104" s="500">
        <f t="shared" si="868"/>
        <v>0</v>
      </c>
      <c r="EZ104" s="500">
        <f t="shared" si="868"/>
        <v>0</v>
      </c>
      <c r="FA104" s="500">
        <f t="shared" si="868"/>
        <v>0</v>
      </c>
      <c r="FB104" s="500">
        <f t="shared" si="868"/>
        <v>0</v>
      </c>
      <c r="FC104" s="500">
        <f t="shared" si="868"/>
        <v>0</v>
      </c>
      <c r="FD104" s="500">
        <f t="shared" si="868"/>
        <v>0</v>
      </c>
      <c r="FE104" s="500">
        <f t="shared" si="868"/>
        <v>0</v>
      </c>
      <c r="FF104" s="500">
        <f>IF('Painel  de Controle'!$E$28="REAL",'Premissas Financeiras'!S$19-'Premissas Financeiras'!S$19,'Premissas Financeiras'!S$19)</f>
        <v>0</v>
      </c>
      <c r="FG104" s="500">
        <f t="shared" ref="FG104:FR104" si="869">(1+$DF104)^(1/12)-1</f>
        <v>0</v>
      </c>
      <c r="FH104" s="500">
        <f t="shared" si="869"/>
        <v>0</v>
      </c>
      <c r="FI104" s="500">
        <f t="shared" si="869"/>
        <v>0</v>
      </c>
      <c r="FJ104" s="500">
        <f t="shared" si="869"/>
        <v>0</v>
      </c>
      <c r="FK104" s="500">
        <f t="shared" si="869"/>
        <v>0</v>
      </c>
      <c r="FL104" s="500">
        <f t="shared" si="869"/>
        <v>0</v>
      </c>
      <c r="FM104" s="500">
        <f t="shared" si="869"/>
        <v>0</v>
      </c>
      <c r="FN104" s="500">
        <f t="shared" si="869"/>
        <v>0</v>
      </c>
      <c r="FO104" s="500">
        <f t="shared" si="869"/>
        <v>0</v>
      </c>
      <c r="FP104" s="500">
        <f t="shared" si="869"/>
        <v>0</v>
      </c>
      <c r="FQ104" s="500">
        <f t="shared" si="869"/>
        <v>0</v>
      </c>
      <c r="FR104" s="500">
        <f t="shared" si="869"/>
        <v>0</v>
      </c>
      <c r="FS104" s="500">
        <f>IF('Painel  de Controle'!$E$28="REAL",'Premissas Financeiras'!T$19-'Premissas Financeiras'!T$19,'Premissas Financeiras'!T$19)</f>
        <v>0</v>
      </c>
      <c r="FT104" s="500">
        <f t="shared" ref="FT104:GE104" si="870">(1+$DF104)^(1/12)-1</f>
        <v>0</v>
      </c>
      <c r="FU104" s="500">
        <f t="shared" si="870"/>
        <v>0</v>
      </c>
      <c r="FV104" s="500">
        <f t="shared" si="870"/>
        <v>0</v>
      </c>
      <c r="FW104" s="500">
        <f t="shared" si="870"/>
        <v>0</v>
      </c>
      <c r="FX104" s="500">
        <f t="shared" si="870"/>
        <v>0</v>
      </c>
      <c r="FY104" s="500">
        <f t="shared" si="870"/>
        <v>0</v>
      </c>
      <c r="FZ104" s="500">
        <f t="shared" si="870"/>
        <v>0</v>
      </c>
      <c r="GA104" s="500">
        <f t="shared" si="870"/>
        <v>0</v>
      </c>
      <c r="GB104" s="500">
        <f t="shared" si="870"/>
        <v>0</v>
      </c>
      <c r="GC104" s="500">
        <f t="shared" si="870"/>
        <v>0</v>
      </c>
      <c r="GD104" s="500">
        <f t="shared" si="870"/>
        <v>0</v>
      </c>
      <c r="GE104" s="500">
        <f t="shared" si="870"/>
        <v>0</v>
      </c>
      <c r="GF104" s="500">
        <f>IF('Painel  de Controle'!$E$28="REAL",'Premissas Financeiras'!U$19-'Premissas Financeiras'!U$19,'Premissas Financeiras'!U$19)</f>
        <v>0</v>
      </c>
      <c r="GG104" s="500">
        <f t="shared" ref="GG104:GR104" si="871">(1+$DF104)^(1/12)-1</f>
        <v>0</v>
      </c>
      <c r="GH104" s="500">
        <f t="shared" si="871"/>
        <v>0</v>
      </c>
      <c r="GI104" s="500">
        <f t="shared" si="871"/>
        <v>0</v>
      </c>
      <c r="GJ104" s="500">
        <f t="shared" si="871"/>
        <v>0</v>
      </c>
      <c r="GK104" s="500">
        <f t="shared" si="871"/>
        <v>0</v>
      </c>
      <c r="GL104" s="500">
        <f t="shared" si="871"/>
        <v>0</v>
      </c>
      <c r="GM104" s="500">
        <f t="shared" si="871"/>
        <v>0</v>
      </c>
      <c r="GN104" s="500">
        <f t="shared" si="871"/>
        <v>0</v>
      </c>
      <c r="GO104" s="500">
        <f t="shared" si="871"/>
        <v>0</v>
      </c>
      <c r="GP104" s="500">
        <f t="shared" si="871"/>
        <v>0</v>
      </c>
      <c r="GQ104" s="500">
        <f t="shared" si="871"/>
        <v>0</v>
      </c>
      <c r="GR104" s="500">
        <f t="shared" si="871"/>
        <v>0</v>
      </c>
      <c r="GS104" s="500">
        <f>IF('Painel  de Controle'!$E$28="REAL",'Premissas Financeiras'!V$19-'Premissas Financeiras'!V$19,'Premissas Financeiras'!V$19)</f>
        <v>0</v>
      </c>
      <c r="GT104" s="500">
        <f t="shared" ref="GT104:HE104" si="872">(1+$DF104)^(1/12)-1</f>
        <v>0</v>
      </c>
      <c r="GU104" s="500">
        <f t="shared" si="872"/>
        <v>0</v>
      </c>
      <c r="GV104" s="500">
        <f t="shared" si="872"/>
        <v>0</v>
      </c>
      <c r="GW104" s="500">
        <f t="shared" si="872"/>
        <v>0</v>
      </c>
      <c r="GX104" s="500">
        <f t="shared" si="872"/>
        <v>0</v>
      </c>
      <c r="GY104" s="500">
        <f t="shared" si="872"/>
        <v>0</v>
      </c>
      <c r="GZ104" s="500">
        <f t="shared" si="872"/>
        <v>0</v>
      </c>
      <c r="HA104" s="500">
        <f t="shared" si="872"/>
        <v>0</v>
      </c>
      <c r="HB104" s="500">
        <f t="shared" si="872"/>
        <v>0</v>
      </c>
      <c r="HC104" s="500">
        <f t="shared" si="872"/>
        <v>0</v>
      </c>
      <c r="HD104" s="500">
        <f t="shared" si="872"/>
        <v>0</v>
      </c>
      <c r="HE104" s="500">
        <f t="shared" si="872"/>
        <v>0</v>
      </c>
      <c r="HF104" s="500">
        <f>IF('Painel  de Controle'!$E$28="REAL",'Premissas Financeiras'!W$19-'Premissas Financeiras'!W$19,'Premissas Financeiras'!W$19)</f>
        <v>0</v>
      </c>
      <c r="HG104" s="500">
        <f t="shared" ref="HG104:HR104" si="873">(1+$DF104)^(1/12)-1</f>
        <v>0</v>
      </c>
      <c r="HH104" s="500">
        <f t="shared" si="873"/>
        <v>0</v>
      </c>
      <c r="HI104" s="500">
        <f t="shared" si="873"/>
        <v>0</v>
      </c>
      <c r="HJ104" s="500">
        <f t="shared" si="873"/>
        <v>0</v>
      </c>
      <c r="HK104" s="500">
        <f t="shared" si="873"/>
        <v>0</v>
      </c>
      <c r="HL104" s="500">
        <f t="shared" si="873"/>
        <v>0</v>
      </c>
      <c r="HM104" s="500">
        <f t="shared" si="873"/>
        <v>0</v>
      </c>
      <c r="HN104" s="500">
        <f t="shared" si="873"/>
        <v>0</v>
      </c>
      <c r="HO104" s="500">
        <f t="shared" si="873"/>
        <v>0</v>
      </c>
      <c r="HP104" s="500">
        <f t="shared" si="873"/>
        <v>0</v>
      </c>
      <c r="HQ104" s="500">
        <f t="shared" si="873"/>
        <v>0</v>
      </c>
      <c r="HR104" s="500">
        <f t="shared" si="873"/>
        <v>0</v>
      </c>
      <c r="HS104" s="500">
        <f>IF('Painel  de Controle'!$E$28="REAL",'Premissas Financeiras'!X$19-'Premissas Financeiras'!X$19,'Premissas Financeiras'!X$19)</f>
        <v>0</v>
      </c>
      <c r="HT104" s="500">
        <f t="shared" ref="HT104:IE104" si="874">(1+$DF104)^(1/12)-1</f>
        <v>0</v>
      </c>
      <c r="HU104" s="500">
        <f t="shared" si="874"/>
        <v>0</v>
      </c>
      <c r="HV104" s="500">
        <f t="shared" si="874"/>
        <v>0</v>
      </c>
      <c r="HW104" s="500">
        <f t="shared" si="874"/>
        <v>0</v>
      </c>
      <c r="HX104" s="500">
        <f t="shared" si="874"/>
        <v>0</v>
      </c>
      <c r="HY104" s="500">
        <f t="shared" si="874"/>
        <v>0</v>
      </c>
      <c r="HZ104" s="500">
        <f t="shared" si="874"/>
        <v>0</v>
      </c>
      <c r="IA104" s="500">
        <f t="shared" si="874"/>
        <v>0</v>
      </c>
      <c r="IB104" s="500">
        <f t="shared" si="874"/>
        <v>0</v>
      </c>
      <c r="IC104" s="500">
        <f t="shared" si="874"/>
        <v>0</v>
      </c>
      <c r="ID104" s="500">
        <f t="shared" si="874"/>
        <v>0</v>
      </c>
      <c r="IE104" s="500">
        <f t="shared" si="874"/>
        <v>0</v>
      </c>
      <c r="IF104" s="500">
        <f>IF('Painel  de Controle'!$E$28="REAL",'Premissas Financeiras'!Y$19-'Premissas Financeiras'!Y$19,'Premissas Financeiras'!Y$19)</f>
        <v>0</v>
      </c>
      <c r="IG104" s="500">
        <f t="shared" ref="IG104:IR104" si="875">(1+$DF104)^(1/12)-1</f>
        <v>0</v>
      </c>
      <c r="IH104" s="500">
        <f t="shared" si="875"/>
        <v>0</v>
      </c>
      <c r="II104" s="500">
        <f t="shared" si="875"/>
        <v>0</v>
      </c>
      <c r="IJ104" s="500">
        <f t="shared" si="875"/>
        <v>0</v>
      </c>
      <c r="IK104" s="500">
        <f t="shared" si="875"/>
        <v>0</v>
      </c>
      <c r="IL104" s="500">
        <f t="shared" si="875"/>
        <v>0</v>
      </c>
      <c r="IM104" s="500">
        <f t="shared" si="875"/>
        <v>0</v>
      </c>
      <c r="IN104" s="500">
        <f t="shared" si="875"/>
        <v>0</v>
      </c>
      <c r="IO104" s="500">
        <f t="shared" si="875"/>
        <v>0</v>
      </c>
      <c r="IP104" s="500">
        <f t="shared" si="875"/>
        <v>0</v>
      </c>
      <c r="IQ104" s="500">
        <f t="shared" si="875"/>
        <v>0</v>
      </c>
      <c r="IR104" s="500">
        <f t="shared" si="875"/>
        <v>0</v>
      </c>
      <c r="IS104" s="500">
        <f>IF('Painel  de Controle'!$E$28="REAL",'Premissas Financeiras'!Z$19-'Premissas Financeiras'!Z$19,'Premissas Financeiras'!Z$19)</f>
        <v>0</v>
      </c>
      <c r="IT104" s="500">
        <f t="shared" ref="IT104:JE104" si="876">(1+$DF104)^(1/12)-1</f>
        <v>0</v>
      </c>
      <c r="IU104" s="500">
        <f t="shared" si="876"/>
        <v>0</v>
      </c>
      <c r="IV104" s="500">
        <f t="shared" si="876"/>
        <v>0</v>
      </c>
      <c r="IW104" s="500">
        <f t="shared" si="876"/>
        <v>0</v>
      </c>
      <c r="IX104" s="500">
        <f t="shared" si="876"/>
        <v>0</v>
      </c>
      <c r="IY104" s="500">
        <f t="shared" si="876"/>
        <v>0</v>
      </c>
      <c r="IZ104" s="500">
        <f t="shared" si="876"/>
        <v>0</v>
      </c>
      <c r="JA104" s="500">
        <f t="shared" si="876"/>
        <v>0</v>
      </c>
      <c r="JB104" s="500">
        <f t="shared" si="876"/>
        <v>0</v>
      </c>
      <c r="JC104" s="500">
        <f t="shared" si="876"/>
        <v>0</v>
      </c>
      <c r="JD104" s="500">
        <f t="shared" si="876"/>
        <v>0</v>
      </c>
      <c r="JE104" s="500">
        <f t="shared" si="876"/>
        <v>0</v>
      </c>
      <c r="JF104" s="500">
        <f>IF('Painel  de Controle'!$E$28="REAL",'Premissas Financeiras'!AA$19-'Premissas Financeiras'!AA$19,'Premissas Financeiras'!AA$19)</f>
        <v>0</v>
      </c>
      <c r="JG104" s="500">
        <f t="shared" ref="JG104:JR104" si="877">(1+$DF104)^(1/12)-1</f>
        <v>0</v>
      </c>
      <c r="JH104" s="500">
        <f t="shared" si="877"/>
        <v>0</v>
      </c>
      <c r="JI104" s="500">
        <f t="shared" si="877"/>
        <v>0</v>
      </c>
      <c r="JJ104" s="500">
        <f t="shared" si="877"/>
        <v>0</v>
      </c>
      <c r="JK104" s="500">
        <f t="shared" si="877"/>
        <v>0</v>
      </c>
      <c r="JL104" s="500">
        <f t="shared" si="877"/>
        <v>0</v>
      </c>
      <c r="JM104" s="500">
        <f t="shared" si="877"/>
        <v>0</v>
      </c>
      <c r="JN104" s="500">
        <f t="shared" si="877"/>
        <v>0</v>
      </c>
      <c r="JO104" s="500">
        <f t="shared" si="877"/>
        <v>0</v>
      </c>
      <c r="JP104" s="500">
        <f t="shared" si="877"/>
        <v>0</v>
      </c>
      <c r="JQ104" s="500">
        <f t="shared" si="877"/>
        <v>0</v>
      </c>
      <c r="JR104" s="500">
        <f t="shared" si="877"/>
        <v>0</v>
      </c>
      <c r="JS104" s="500">
        <f>IF('Painel  de Controle'!$E$28="REAL",'Premissas Financeiras'!AB$19-'Premissas Financeiras'!AB$19,'Premissas Financeiras'!AB$19)</f>
        <v>0</v>
      </c>
      <c r="JT104" s="500">
        <f t="shared" ref="JT104:KE104" si="878">(1+$DF104)^(1/12)-1</f>
        <v>0</v>
      </c>
      <c r="JU104" s="500">
        <f t="shared" si="878"/>
        <v>0</v>
      </c>
      <c r="JV104" s="500">
        <f t="shared" si="878"/>
        <v>0</v>
      </c>
      <c r="JW104" s="500">
        <f t="shared" si="878"/>
        <v>0</v>
      </c>
      <c r="JX104" s="500">
        <f t="shared" si="878"/>
        <v>0</v>
      </c>
      <c r="JY104" s="500">
        <f t="shared" si="878"/>
        <v>0</v>
      </c>
      <c r="JZ104" s="500">
        <f t="shared" si="878"/>
        <v>0</v>
      </c>
      <c r="KA104" s="500">
        <f t="shared" si="878"/>
        <v>0</v>
      </c>
      <c r="KB104" s="500">
        <f t="shared" si="878"/>
        <v>0</v>
      </c>
      <c r="KC104" s="500">
        <f t="shared" si="878"/>
        <v>0</v>
      </c>
      <c r="KD104" s="500">
        <f t="shared" si="878"/>
        <v>0</v>
      </c>
      <c r="KE104" s="500">
        <f t="shared" si="878"/>
        <v>0</v>
      </c>
      <c r="KF104" s="500">
        <f>IF('Painel  de Controle'!$E$28="REAL",'Premissas Financeiras'!AC$19-'Premissas Financeiras'!AC$19,'Premissas Financeiras'!AC$19)</f>
        <v>0</v>
      </c>
      <c r="KG104" s="500">
        <f t="shared" ref="KG104:KR104" si="879">(1+$DF104)^(1/12)-1</f>
        <v>0</v>
      </c>
      <c r="KH104" s="500">
        <f t="shared" si="879"/>
        <v>0</v>
      </c>
      <c r="KI104" s="500">
        <f t="shared" si="879"/>
        <v>0</v>
      </c>
      <c r="KJ104" s="500">
        <f t="shared" si="879"/>
        <v>0</v>
      </c>
      <c r="KK104" s="500">
        <f t="shared" si="879"/>
        <v>0</v>
      </c>
      <c r="KL104" s="500">
        <f t="shared" si="879"/>
        <v>0</v>
      </c>
      <c r="KM104" s="500">
        <f t="shared" si="879"/>
        <v>0</v>
      </c>
      <c r="KN104" s="500">
        <f t="shared" si="879"/>
        <v>0</v>
      </c>
      <c r="KO104" s="500">
        <f t="shared" si="879"/>
        <v>0</v>
      </c>
      <c r="KP104" s="500">
        <f t="shared" si="879"/>
        <v>0</v>
      </c>
      <c r="KQ104" s="500">
        <f t="shared" si="879"/>
        <v>0</v>
      </c>
      <c r="KR104" s="500">
        <f t="shared" si="879"/>
        <v>0</v>
      </c>
      <c r="KS104" s="500">
        <f>IF('Painel  de Controle'!$E$28="REAL",'Premissas Financeiras'!AD$19-'Premissas Financeiras'!AD$19,'Premissas Financeiras'!AD$19)</f>
        <v>0</v>
      </c>
      <c r="KT104" s="500">
        <f t="shared" ref="KT104:LE104" si="880">(1+$DF104)^(1/12)-1</f>
        <v>0</v>
      </c>
      <c r="KU104" s="500">
        <f t="shared" si="880"/>
        <v>0</v>
      </c>
      <c r="KV104" s="500">
        <f t="shared" si="880"/>
        <v>0</v>
      </c>
      <c r="KW104" s="500">
        <f t="shared" si="880"/>
        <v>0</v>
      </c>
      <c r="KX104" s="500">
        <f t="shared" si="880"/>
        <v>0</v>
      </c>
      <c r="KY104" s="500">
        <f t="shared" si="880"/>
        <v>0</v>
      </c>
      <c r="KZ104" s="500">
        <f t="shared" si="880"/>
        <v>0</v>
      </c>
      <c r="LA104" s="500">
        <f t="shared" si="880"/>
        <v>0</v>
      </c>
      <c r="LB104" s="500">
        <f t="shared" si="880"/>
        <v>0</v>
      </c>
      <c r="LC104" s="500">
        <f t="shared" si="880"/>
        <v>0</v>
      </c>
      <c r="LD104" s="500">
        <f t="shared" si="880"/>
        <v>0</v>
      </c>
      <c r="LE104" s="500">
        <f t="shared" si="880"/>
        <v>0</v>
      </c>
      <c r="LF104" s="500">
        <f>IF('Painel  de Controle'!$E$28="REAL",'Premissas Financeiras'!AE$19-'Premissas Financeiras'!AE$19,'Premissas Financeiras'!AE$19)</f>
        <v>0</v>
      </c>
      <c r="LG104" s="500">
        <f t="shared" ref="LG104:LR104" si="881">(1+$DF104)^(1/12)-1</f>
        <v>0</v>
      </c>
      <c r="LH104" s="500">
        <f t="shared" si="881"/>
        <v>0</v>
      </c>
      <c r="LI104" s="500">
        <f t="shared" si="881"/>
        <v>0</v>
      </c>
      <c r="LJ104" s="500">
        <f t="shared" si="881"/>
        <v>0</v>
      </c>
      <c r="LK104" s="500">
        <f t="shared" si="881"/>
        <v>0</v>
      </c>
      <c r="LL104" s="500">
        <f t="shared" si="881"/>
        <v>0</v>
      </c>
      <c r="LM104" s="500">
        <f t="shared" si="881"/>
        <v>0</v>
      </c>
      <c r="LN104" s="500">
        <f t="shared" si="881"/>
        <v>0</v>
      </c>
      <c r="LO104" s="500">
        <f t="shared" si="881"/>
        <v>0</v>
      </c>
      <c r="LP104" s="500">
        <f t="shared" si="881"/>
        <v>0</v>
      </c>
      <c r="LQ104" s="500">
        <f t="shared" si="881"/>
        <v>0</v>
      </c>
      <c r="LR104" s="500">
        <f t="shared" si="881"/>
        <v>0</v>
      </c>
      <c r="LS104" s="500">
        <f>IF('Painel  de Controle'!$E$28="REAL",'Premissas Financeiras'!AF$19-'Premissas Financeiras'!AF$19,'Premissas Financeiras'!AF$19)</f>
        <v>0</v>
      </c>
      <c r="LT104" s="500">
        <f t="shared" ref="LT104:ME105" si="882">(1+$AF104)^(1/12)-1</f>
        <v>0</v>
      </c>
      <c r="LU104" s="500">
        <f t="shared" si="882"/>
        <v>0</v>
      </c>
      <c r="LV104" s="500">
        <f t="shared" si="882"/>
        <v>0</v>
      </c>
      <c r="LW104" s="500">
        <f t="shared" si="882"/>
        <v>0</v>
      </c>
      <c r="LX104" s="500">
        <f t="shared" si="882"/>
        <v>0</v>
      </c>
      <c r="LY104" s="500">
        <f t="shared" si="882"/>
        <v>0</v>
      </c>
      <c r="LZ104" s="500">
        <f t="shared" si="882"/>
        <v>0</v>
      </c>
      <c r="MA104" s="500">
        <f t="shared" si="882"/>
        <v>0</v>
      </c>
      <c r="MB104" s="500">
        <f t="shared" si="882"/>
        <v>0</v>
      </c>
      <c r="MC104" s="500">
        <f t="shared" si="882"/>
        <v>0</v>
      </c>
      <c r="MD104" s="500">
        <f t="shared" si="882"/>
        <v>0</v>
      </c>
      <c r="ME104" s="500">
        <f t="shared" si="882"/>
        <v>0</v>
      </c>
      <c r="MF104" s="500">
        <f>IF('Painel  de Controle'!$E$28="REAL",'Premissas Financeiras'!AG$19-'Premissas Financeiras'!AG$19,'Premissas Financeiras'!AG$19)</f>
        <v>0</v>
      </c>
      <c r="MG104" s="500">
        <f t="shared" ref="MG104:MR105" si="883">(1+$AF104)^(1/12)-1</f>
        <v>0</v>
      </c>
      <c r="MH104" s="500">
        <f t="shared" si="883"/>
        <v>0</v>
      </c>
      <c r="MI104" s="500">
        <f t="shared" si="883"/>
        <v>0</v>
      </c>
      <c r="MJ104" s="500">
        <f t="shared" si="883"/>
        <v>0</v>
      </c>
      <c r="MK104" s="500">
        <f t="shared" si="883"/>
        <v>0</v>
      </c>
      <c r="ML104" s="500">
        <f t="shared" si="883"/>
        <v>0</v>
      </c>
      <c r="MM104" s="500">
        <f t="shared" si="883"/>
        <v>0</v>
      </c>
      <c r="MN104" s="500">
        <f t="shared" si="883"/>
        <v>0</v>
      </c>
      <c r="MO104" s="500">
        <f t="shared" si="883"/>
        <v>0</v>
      </c>
      <c r="MP104" s="500">
        <f t="shared" si="883"/>
        <v>0</v>
      </c>
      <c r="MQ104" s="500">
        <f t="shared" si="883"/>
        <v>0</v>
      </c>
      <c r="MR104" s="500">
        <f t="shared" si="883"/>
        <v>0</v>
      </c>
      <c r="MS104" s="500">
        <f>IF('Painel  de Controle'!$E$28="REAL",'Premissas Financeiras'!AH$19-'Premissas Financeiras'!AH$19,'Premissas Financeiras'!AH$19)</f>
        <v>0</v>
      </c>
      <c r="MT104" s="500">
        <f t="shared" ref="MT104:NE105" si="884">(1+$AF104)^(1/12)-1</f>
        <v>0</v>
      </c>
      <c r="MU104" s="500">
        <f t="shared" si="884"/>
        <v>0</v>
      </c>
      <c r="MV104" s="500">
        <f t="shared" si="884"/>
        <v>0</v>
      </c>
      <c r="MW104" s="500">
        <f t="shared" si="884"/>
        <v>0</v>
      </c>
      <c r="MX104" s="500">
        <f t="shared" si="884"/>
        <v>0</v>
      </c>
      <c r="MY104" s="500">
        <f t="shared" si="884"/>
        <v>0</v>
      </c>
      <c r="MZ104" s="500">
        <f t="shared" si="884"/>
        <v>0</v>
      </c>
      <c r="NA104" s="500">
        <f t="shared" si="884"/>
        <v>0</v>
      </c>
      <c r="NB104" s="500">
        <f t="shared" si="884"/>
        <v>0</v>
      </c>
      <c r="NC104" s="500">
        <f t="shared" si="884"/>
        <v>0</v>
      </c>
      <c r="ND104" s="500">
        <f t="shared" si="884"/>
        <v>0</v>
      </c>
      <c r="NE104" s="500">
        <f t="shared" si="884"/>
        <v>0</v>
      </c>
      <c r="NF104" s="500">
        <f>IF('Painel  de Controle'!$E$28="REAL",'Premissas Financeiras'!AI$19-'Premissas Financeiras'!AI$19,'Premissas Financeiras'!AI$19)</f>
        <v>0</v>
      </c>
      <c r="NG104" s="500">
        <f t="shared" ref="NG104:NR105" si="885">(1+$AF104)^(1/12)-1</f>
        <v>0</v>
      </c>
      <c r="NH104" s="500">
        <f t="shared" si="885"/>
        <v>0</v>
      </c>
      <c r="NI104" s="500">
        <f t="shared" si="885"/>
        <v>0</v>
      </c>
      <c r="NJ104" s="500">
        <f t="shared" si="885"/>
        <v>0</v>
      </c>
      <c r="NK104" s="500">
        <f t="shared" si="885"/>
        <v>0</v>
      </c>
      <c r="NL104" s="500">
        <f t="shared" si="885"/>
        <v>0</v>
      </c>
      <c r="NM104" s="500">
        <f t="shared" si="885"/>
        <v>0</v>
      </c>
      <c r="NN104" s="500">
        <f t="shared" si="885"/>
        <v>0</v>
      </c>
      <c r="NO104" s="500">
        <f t="shared" si="885"/>
        <v>0</v>
      </c>
      <c r="NP104" s="500">
        <f t="shared" si="885"/>
        <v>0</v>
      </c>
      <c r="NQ104" s="500">
        <f t="shared" si="885"/>
        <v>0</v>
      </c>
      <c r="NR104" s="500">
        <f t="shared" si="885"/>
        <v>0</v>
      </c>
      <c r="NS104" s="500">
        <f>IF('Painel  de Controle'!$E$28="REAL",'Premissas Financeiras'!AJ$19-'Premissas Financeiras'!AJ$19,'Premissas Financeiras'!AJ$19)</f>
        <v>0</v>
      </c>
      <c r="NT104" s="500">
        <f t="shared" ref="NT104:OE105" si="886">(1+$AF104)^(1/12)-1</f>
        <v>0</v>
      </c>
      <c r="NU104" s="500">
        <f t="shared" si="886"/>
        <v>0</v>
      </c>
      <c r="NV104" s="500">
        <f t="shared" si="886"/>
        <v>0</v>
      </c>
      <c r="NW104" s="500">
        <f t="shared" si="886"/>
        <v>0</v>
      </c>
      <c r="NX104" s="500">
        <f t="shared" si="886"/>
        <v>0</v>
      </c>
      <c r="NY104" s="500">
        <f t="shared" si="886"/>
        <v>0</v>
      </c>
      <c r="NZ104" s="500">
        <f t="shared" si="886"/>
        <v>0</v>
      </c>
      <c r="OA104" s="500">
        <f t="shared" si="886"/>
        <v>0</v>
      </c>
      <c r="OB104" s="500">
        <f t="shared" si="886"/>
        <v>0</v>
      </c>
      <c r="OC104" s="500">
        <f t="shared" si="886"/>
        <v>0</v>
      </c>
      <c r="OD104" s="500">
        <f t="shared" si="886"/>
        <v>0</v>
      </c>
      <c r="OE104" s="500">
        <f t="shared" si="886"/>
        <v>0</v>
      </c>
      <c r="OF104" s="500">
        <f>IF('Painel  de Controle'!$E$28="REAL",'Premissas Financeiras'!AK$19-'Premissas Financeiras'!AK$19,'Premissas Financeiras'!AK$19)</f>
        <v>0</v>
      </c>
      <c r="OG104" s="500">
        <f t="shared" ref="OG104:OR105" si="887">(1+$AF104)^(1/12)-1</f>
        <v>0</v>
      </c>
      <c r="OH104" s="500">
        <f t="shared" si="887"/>
        <v>0</v>
      </c>
      <c r="OI104" s="500">
        <f t="shared" si="887"/>
        <v>0</v>
      </c>
      <c r="OJ104" s="500">
        <f t="shared" si="887"/>
        <v>0</v>
      </c>
      <c r="OK104" s="500">
        <f t="shared" si="887"/>
        <v>0</v>
      </c>
      <c r="OL104" s="500">
        <f t="shared" si="887"/>
        <v>0</v>
      </c>
      <c r="OM104" s="500">
        <f t="shared" si="887"/>
        <v>0</v>
      </c>
      <c r="ON104" s="500">
        <f t="shared" si="887"/>
        <v>0</v>
      </c>
      <c r="OO104" s="500">
        <f t="shared" si="887"/>
        <v>0</v>
      </c>
      <c r="OP104" s="500">
        <f t="shared" si="887"/>
        <v>0</v>
      </c>
      <c r="OQ104" s="500">
        <f t="shared" si="887"/>
        <v>0</v>
      </c>
      <c r="OR104" s="500">
        <f t="shared" si="887"/>
        <v>0</v>
      </c>
      <c r="OS104" s="500">
        <f>IF('Painel  de Controle'!$E$28="REAL",'Premissas Financeiras'!AL$19-'Premissas Financeiras'!AL$19,'Premissas Financeiras'!AL$19)</f>
        <v>0</v>
      </c>
      <c r="OT104" s="202"/>
      <c r="OU104" s="202"/>
      <c r="OV104" s="202"/>
      <c r="OW104" s="202"/>
      <c r="OX104" s="202"/>
      <c r="OY104" s="202"/>
      <c r="OZ104" s="202"/>
      <c r="PA104" s="202"/>
      <c r="PB104" s="202"/>
      <c r="PC104" s="202"/>
      <c r="PD104" s="202"/>
      <c r="PE104" s="202"/>
      <c r="PF104" s="202"/>
      <c r="PG104" s="202"/>
      <c r="PH104" s="202"/>
      <c r="PI104" s="202"/>
      <c r="PJ104" s="202"/>
      <c r="PK104" s="202"/>
      <c r="PL104" s="202"/>
      <c r="PM104" s="202"/>
      <c r="PN104" s="202"/>
      <c r="PO104" s="202"/>
      <c r="PP104" s="202"/>
      <c r="PQ104" s="202"/>
      <c r="PR104" s="202"/>
      <c r="PS104" s="202"/>
      <c r="PT104" s="202"/>
      <c r="PU104" s="202"/>
      <c r="PV104" s="202"/>
      <c r="PW104" s="202"/>
      <c r="PX104" s="202"/>
      <c r="PY104" s="202"/>
      <c r="PZ104" s="202"/>
      <c r="QA104" s="202"/>
      <c r="QB104" s="202"/>
      <c r="QC104" s="202"/>
      <c r="QD104" s="202"/>
      <c r="QE104" s="202"/>
      <c r="QF104" s="202"/>
      <c r="QG104" s="202"/>
      <c r="QH104" s="202"/>
      <c r="QI104" s="202"/>
      <c r="QJ104" s="202"/>
      <c r="QK104" s="202"/>
      <c r="QL104" s="202"/>
      <c r="QM104" s="202"/>
      <c r="QN104" s="202"/>
      <c r="QO104" s="202"/>
      <c r="QP104" s="202"/>
      <c r="QQ104" s="202"/>
      <c r="QR104" s="202"/>
      <c r="QS104" s="202"/>
      <c r="QT104" s="202"/>
      <c r="QU104" s="202"/>
      <c r="QV104" s="202"/>
      <c r="QW104" s="202"/>
      <c r="QX104" s="202"/>
      <c r="QY104" s="202"/>
      <c r="QZ104" s="202"/>
      <c r="RA104" s="202"/>
      <c r="RB104" s="202"/>
      <c r="RC104" s="202"/>
      <c r="RD104" s="202"/>
      <c r="RE104" s="202"/>
      <c r="RF104" s="202"/>
    </row>
    <row r="105" spans="1:474" ht="12.75" customHeight="1">
      <c r="A105" s="202"/>
      <c r="B105" s="95" t="s">
        <v>527</v>
      </c>
      <c r="C105" s="202"/>
      <c r="D105" s="202"/>
      <c r="E105" s="501">
        <f>'Premissas Financeiras'!J33</f>
        <v>0.15252711305920341</v>
      </c>
      <c r="F105" s="202"/>
      <c r="G105" s="500">
        <f t="shared" si="857"/>
        <v>1.1900000000000022E-2</v>
      </c>
      <c r="H105" s="500">
        <f t="shared" si="857"/>
        <v>1.1900000000000022E-2</v>
      </c>
      <c r="I105" s="500">
        <f t="shared" si="857"/>
        <v>1.1900000000000022E-2</v>
      </c>
      <c r="J105" s="500">
        <f t="shared" si="857"/>
        <v>1.1900000000000022E-2</v>
      </c>
      <c r="K105" s="500">
        <f t="shared" si="857"/>
        <v>1.1900000000000022E-2</v>
      </c>
      <c r="L105" s="500">
        <f t="shared" si="857"/>
        <v>1.1900000000000022E-2</v>
      </c>
      <c r="M105" s="500">
        <f t="shared" si="857"/>
        <v>1.1900000000000022E-2</v>
      </c>
      <c r="N105" s="500">
        <f t="shared" si="857"/>
        <v>1.1900000000000022E-2</v>
      </c>
      <c r="O105" s="500">
        <f t="shared" si="857"/>
        <v>1.1900000000000022E-2</v>
      </c>
      <c r="P105" s="500">
        <f t="shared" si="857"/>
        <v>1.1900000000000022E-2</v>
      </c>
      <c r="Q105" s="500">
        <f t="shared" si="857"/>
        <v>1.1900000000000022E-2</v>
      </c>
      <c r="R105" s="500">
        <f t="shared" si="857"/>
        <v>1.1900000000000022E-2</v>
      </c>
      <c r="S105" s="500">
        <f>$E$105</f>
        <v>0.15252711305920341</v>
      </c>
      <c r="T105" s="500">
        <f t="shared" si="858"/>
        <v>1.1900000000000022E-2</v>
      </c>
      <c r="U105" s="500">
        <f t="shared" si="858"/>
        <v>1.1900000000000022E-2</v>
      </c>
      <c r="V105" s="500">
        <f t="shared" si="858"/>
        <v>1.1900000000000022E-2</v>
      </c>
      <c r="W105" s="500">
        <f t="shared" si="858"/>
        <v>1.1900000000000022E-2</v>
      </c>
      <c r="X105" s="500">
        <f t="shared" si="858"/>
        <v>1.1900000000000022E-2</v>
      </c>
      <c r="Y105" s="500">
        <f t="shared" si="858"/>
        <v>1.1900000000000022E-2</v>
      </c>
      <c r="Z105" s="500">
        <f t="shared" si="858"/>
        <v>1.1900000000000022E-2</v>
      </c>
      <c r="AA105" s="500">
        <f t="shared" si="858"/>
        <v>1.1900000000000022E-2</v>
      </c>
      <c r="AB105" s="500">
        <f t="shared" si="858"/>
        <v>1.1900000000000022E-2</v>
      </c>
      <c r="AC105" s="500">
        <f t="shared" si="858"/>
        <v>1.1900000000000022E-2</v>
      </c>
      <c r="AD105" s="500">
        <f t="shared" si="858"/>
        <v>1.1900000000000022E-2</v>
      </c>
      <c r="AE105" s="500">
        <f t="shared" si="858"/>
        <v>1.1900000000000022E-2</v>
      </c>
      <c r="AF105" s="500">
        <f>$E$105</f>
        <v>0.15252711305920341</v>
      </c>
      <c r="AG105" s="500">
        <f t="shared" ref="AG105:AR105" si="888">(1+$AF105)^(1/12)-1</f>
        <v>1.1900000000000022E-2</v>
      </c>
      <c r="AH105" s="500">
        <f t="shared" si="888"/>
        <v>1.1900000000000022E-2</v>
      </c>
      <c r="AI105" s="500">
        <f t="shared" si="888"/>
        <v>1.1900000000000022E-2</v>
      </c>
      <c r="AJ105" s="500">
        <f t="shared" si="888"/>
        <v>1.1900000000000022E-2</v>
      </c>
      <c r="AK105" s="500">
        <f t="shared" si="888"/>
        <v>1.1900000000000022E-2</v>
      </c>
      <c r="AL105" s="500">
        <f t="shared" si="888"/>
        <v>1.1900000000000022E-2</v>
      </c>
      <c r="AM105" s="500">
        <f t="shared" si="888"/>
        <v>1.1900000000000022E-2</v>
      </c>
      <c r="AN105" s="500">
        <f t="shared" si="888"/>
        <v>1.1900000000000022E-2</v>
      </c>
      <c r="AO105" s="500">
        <f t="shared" si="888"/>
        <v>1.1900000000000022E-2</v>
      </c>
      <c r="AP105" s="500">
        <f t="shared" si="888"/>
        <v>1.1900000000000022E-2</v>
      </c>
      <c r="AQ105" s="500">
        <f t="shared" si="888"/>
        <v>1.1900000000000022E-2</v>
      </c>
      <c r="AR105" s="500">
        <f t="shared" si="888"/>
        <v>1.1900000000000022E-2</v>
      </c>
      <c r="AS105" s="500">
        <f>$E$105</f>
        <v>0.15252711305920341</v>
      </c>
      <c r="AT105" s="500">
        <f t="shared" ref="AT105:BE105" si="889">(1+$AF105)^(1/12)-1</f>
        <v>1.1900000000000022E-2</v>
      </c>
      <c r="AU105" s="500">
        <f t="shared" si="889"/>
        <v>1.1900000000000022E-2</v>
      </c>
      <c r="AV105" s="500">
        <f t="shared" si="889"/>
        <v>1.1900000000000022E-2</v>
      </c>
      <c r="AW105" s="500">
        <f t="shared" si="889"/>
        <v>1.1900000000000022E-2</v>
      </c>
      <c r="AX105" s="500">
        <f t="shared" si="889"/>
        <v>1.1900000000000022E-2</v>
      </c>
      <c r="AY105" s="500">
        <f t="shared" si="889"/>
        <v>1.1900000000000022E-2</v>
      </c>
      <c r="AZ105" s="500">
        <f t="shared" si="889"/>
        <v>1.1900000000000022E-2</v>
      </c>
      <c r="BA105" s="500">
        <f t="shared" si="889"/>
        <v>1.1900000000000022E-2</v>
      </c>
      <c r="BB105" s="500">
        <f t="shared" si="889"/>
        <v>1.1900000000000022E-2</v>
      </c>
      <c r="BC105" s="500">
        <f t="shared" si="889"/>
        <v>1.1900000000000022E-2</v>
      </c>
      <c r="BD105" s="500">
        <f t="shared" si="889"/>
        <v>1.1900000000000022E-2</v>
      </c>
      <c r="BE105" s="500">
        <f t="shared" si="889"/>
        <v>1.1900000000000022E-2</v>
      </c>
      <c r="BF105" s="500">
        <f>$E$105</f>
        <v>0.15252711305920341</v>
      </c>
      <c r="BG105" s="500">
        <f t="shared" ref="BG105:BR105" si="890">(1+$AF105)^(1/12)-1</f>
        <v>1.1900000000000022E-2</v>
      </c>
      <c r="BH105" s="500">
        <f t="shared" si="890"/>
        <v>1.1900000000000022E-2</v>
      </c>
      <c r="BI105" s="500">
        <f t="shared" si="890"/>
        <v>1.1900000000000022E-2</v>
      </c>
      <c r="BJ105" s="500">
        <f t="shared" si="890"/>
        <v>1.1900000000000022E-2</v>
      </c>
      <c r="BK105" s="500">
        <f t="shared" si="890"/>
        <v>1.1900000000000022E-2</v>
      </c>
      <c r="BL105" s="500">
        <f t="shared" si="890"/>
        <v>1.1900000000000022E-2</v>
      </c>
      <c r="BM105" s="500">
        <f t="shared" si="890"/>
        <v>1.1900000000000022E-2</v>
      </c>
      <c r="BN105" s="500">
        <f t="shared" si="890"/>
        <v>1.1900000000000022E-2</v>
      </c>
      <c r="BO105" s="500">
        <f t="shared" si="890"/>
        <v>1.1900000000000022E-2</v>
      </c>
      <c r="BP105" s="500">
        <f t="shared" si="890"/>
        <v>1.1900000000000022E-2</v>
      </c>
      <c r="BQ105" s="500">
        <f t="shared" si="890"/>
        <v>1.1900000000000022E-2</v>
      </c>
      <c r="BR105" s="500">
        <f t="shared" si="890"/>
        <v>1.1900000000000022E-2</v>
      </c>
      <c r="BS105" s="500">
        <f>$E$105</f>
        <v>0.15252711305920341</v>
      </c>
      <c r="BT105" s="500">
        <f t="shared" ref="BT105:CE105" si="891">(1+$AF105)^(1/12)-1</f>
        <v>1.1900000000000022E-2</v>
      </c>
      <c r="BU105" s="500">
        <f t="shared" si="891"/>
        <v>1.1900000000000022E-2</v>
      </c>
      <c r="BV105" s="500">
        <f t="shared" si="891"/>
        <v>1.1900000000000022E-2</v>
      </c>
      <c r="BW105" s="500">
        <f t="shared" si="891"/>
        <v>1.1900000000000022E-2</v>
      </c>
      <c r="BX105" s="500">
        <f t="shared" si="891"/>
        <v>1.1900000000000022E-2</v>
      </c>
      <c r="BY105" s="500">
        <f t="shared" si="891"/>
        <v>1.1900000000000022E-2</v>
      </c>
      <c r="BZ105" s="500">
        <f t="shared" si="891"/>
        <v>1.1900000000000022E-2</v>
      </c>
      <c r="CA105" s="500">
        <f t="shared" si="891"/>
        <v>1.1900000000000022E-2</v>
      </c>
      <c r="CB105" s="500">
        <f t="shared" si="891"/>
        <v>1.1900000000000022E-2</v>
      </c>
      <c r="CC105" s="500">
        <f t="shared" si="891"/>
        <v>1.1900000000000022E-2</v>
      </c>
      <c r="CD105" s="500">
        <f t="shared" si="891"/>
        <v>1.1900000000000022E-2</v>
      </c>
      <c r="CE105" s="500">
        <f t="shared" si="891"/>
        <v>1.1900000000000022E-2</v>
      </c>
      <c r="CF105" s="500">
        <f>$E$105</f>
        <v>0.15252711305920341</v>
      </c>
      <c r="CG105" s="500">
        <f t="shared" ref="CG105:CR105" si="892">(1+$AF105)^(1/12)-1</f>
        <v>1.1900000000000022E-2</v>
      </c>
      <c r="CH105" s="500">
        <f t="shared" si="892"/>
        <v>1.1900000000000022E-2</v>
      </c>
      <c r="CI105" s="500">
        <f t="shared" si="892"/>
        <v>1.1900000000000022E-2</v>
      </c>
      <c r="CJ105" s="500">
        <f t="shared" si="892"/>
        <v>1.1900000000000022E-2</v>
      </c>
      <c r="CK105" s="500">
        <f t="shared" si="892"/>
        <v>1.1900000000000022E-2</v>
      </c>
      <c r="CL105" s="500">
        <f t="shared" si="892"/>
        <v>1.1900000000000022E-2</v>
      </c>
      <c r="CM105" s="500">
        <f t="shared" si="892"/>
        <v>1.1900000000000022E-2</v>
      </c>
      <c r="CN105" s="500">
        <f t="shared" si="892"/>
        <v>1.1900000000000022E-2</v>
      </c>
      <c r="CO105" s="500">
        <f t="shared" si="892"/>
        <v>1.1900000000000022E-2</v>
      </c>
      <c r="CP105" s="500">
        <f t="shared" si="892"/>
        <v>1.1900000000000022E-2</v>
      </c>
      <c r="CQ105" s="500">
        <f t="shared" si="892"/>
        <v>1.1900000000000022E-2</v>
      </c>
      <c r="CR105" s="500">
        <f t="shared" si="892"/>
        <v>1.1900000000000022E-2</v>
      </c>
      <c r="CS105" s="500">
        <f>$E$105</f>
        <v>0.15252711305920341</v>
      </c>
      <c r="CT105" s="500">
        <f t="shared" ref="CT105:DE105" si="893">(1+$AF105)^(1/12)-1</f>
        <v>1.1900000000000022E-2</v>
      </c>
      <c r="CU105" s="500">
        <f t="shared" si="893"/>
        <v>1.1900000000000022E-2</v>
      </c>
      <c r="CV105" s="500">
        <f t="shared" si="893"/>
        <v>1.1900000000000022E-2</v>
      </c>
      <c r="CW105" s="500">
        <f t="shared" si="893"/>
        <v>1.1900000000000022E-2</v>
      </c>
      <c r="CX105" s="500">
        <f t="shared" si="893"/>
        <v>1.1900000000000022E-2</v>
      </c>
      <c r="CY105" s="500">
        <f t="shared" si="893"/>
        <v>1.1900000000000022E-2</v>
      </c>
      <c r="CZ105" s="500">
        <f t="shared" si="893"/>
        <v>1.1900000000000022E-2</v>
      </c>
      <c r="DA105" s="500">
        <f t="shared" si="893"/>
        <v>1.1900000000000022E-2</v>
      </c>
      <c r="DB105" s="500">
        <f t="shared" si="893"/>
        <v>1.1900000000000022E-2</v>
      </c>
      <c r="DC105" s="500">
        <f t="shared" si="893"/>
        <v>1.1900000000000022E-2</v>
      </c>
      <c r="DD105" s="500">
        <f t="shared" si="893"/>
        <v>1.1900000000000022E-2</v>
      </c>
      <c r="DE105" s="500">
        <f t="shared" si="893"/>
        <v>1.1900000000000022E-2</v>
      </c>
      <c r="DF105" s="500">
        <f>$E$105</f>
        <v>0.15252711305920341</v>
      </c>
      <c r="DG105" s="500">
        <f t="shared" ref="DG105:DR105" si="894">(1+$AF105)^(1/12)-1</f>
        <v>1.1900000000000022E-2</v>
      </c>
      <c r="DH105" s="500">
        <f t="shared" si="894"/>
        <v>1.1900000000000022E-2</v>
      </c>
      <c r="DI105" s="500">
        <f t="shared" si="894"/>
        <v>1.1900000000000022E-2</v>
      </c>
      <c r="DJ105" s="500">
        <f t="shared" si="894"/>
        <v>1.1900000000000022E-2</v>
      </c>
      <c r="DK105" s="500">
        <f t="shared" si="894"/>
        <v>1.1900000000000022E-2</v>
      </c>
      <c r="DL105" s="500">
        <f t="shared" si="894"/>
        <v>1.1900000000000022E-2</v>
      </c>
      <c r="DM105" s="500">
        <f t="shared" si="894"/>
        <v>1.1900000000000022E-2</v>
      </c>
      <c r="DN105" s="500">
        <f t="shared" si="894"/>
        <v>1.1900000000000022E-2</v>
      </c>
      <c r="DO105" s="500">
        <f t="shared" si="894"/>
        <v>1.1900000000000022E-2</v>
      </c>
      <c r="DP105" s="500">
        <f t="shared" si="894"/>
        <v>1.1900000000000022E-2</v>
      </c>
      <c r="DQ105" s="500">
        <f t="shared" si="894"/>
        <v>1.1900000000000022E-2</v>
      </c>
      <c r="DR105" s="500">
        <f t="shared" si="894"/>
        <v>1.1900000000000022E-2</v>
      </c>
      <c r="DS105" s="500">
        <f>$E$105</f>
        <v>0.15252711305920341</v>
      </c>
      <c r="DT105" s="500">
        <f t="shared" ref="DT105:EE105" si="895">(1+$AF105)^(1/12)-1</f>
        <v>1.1900000000000022E-2</v>
      </c>
      <c r="DU105" s="500">
        <f t="shared" si="895"/>
        <v>1.1900000000000022E-2</v>
      </c>
      <c r="DV105" s="500">
        <f t="shared" si="895"/>
        <v>1.1900000000000022E-2</v>
      </c>
      <c r="DW105" s="500">
        <f t="shared" si="895"/>
        <v>1.1900000000000022E-2</v>
      </c>
      <c r="DX105" s="500">
        <f t="shared" si="895"/>
        <v>1.1900000000000022E-2</v>
      </c>
      <c r="DY105" s="500">
        <f t="shared" si="895"/>
        <v>1.1900000000000022E-2</v>
      </c>
      <c r="DZ105" s="500">
        <f t="shared" si="895"/>
        <v>1.1900000000000022E-2</v>
      </c>
      <c r="EA105" s="500">
        <f t="shared" si="895"/>
        <v>1.1900000000000022E-2</v>
      </c>
      <c r="EB105" s="500">
        <f t="shared" si="895"/>
        <v>1.1900000000000022E-2</v>
      </c>
      <c r="EC105" s="500">
        <f t="shared" si="895"/>
        <v>1.1900000000000022E-2</v>
      </c>
      <c r="ED105" s="500">
        <f t="shared" si="895"/>
        <v>1.1900000000000022E-2</v>
      </c>
      <c r="EE105" s="500">
        <f t="shared" si="895"/>
        <v>1.1900000000000022E-2</v>
      </c>
      <c r="EF105" s="500">
        <f>$E$105</f>
        <v>0.15252711305920341</v>
      </c>
      <c r="EG105" s="500">
        <f t="shared" ref="EG105:ER105" si="896">(1+$AF105)^(1/12)-1</f>
        <v>1.1900000000000022E-2</v>
      </c>
      <c r="EH105" s="500">
        <f t="shared" si="896"/>
        <v>1.1900000000000022E-2</v>
      </c>
      <c r="EI105" s="500">
        <f t="shared" si="896"/>
        <v>1.1900000000000022E-2</v>
      </c>
      <c r="EJ105" s="500">
        <f t="shared" si="896"/>
        <v>1.1900000000000022E-2</v>
      </c>
      <c r="EK105" s="500">
        <f t="shared" si="896"/>
        <v>1.1900000000000022E-2</v>
      </c>
      <c r="EL105" s="500">
        <f t="shared" si="896"/>
        <v>1.1900000000000022E-2</v>
      </c>
      <c r="EM105" s="500">
        <f t="shared" si="896"/>
        <v>1.1900000000000022E-2</v>
      </c>
      <c r="EN105" s="500">
        <f t="shared" si="896"/>
        <v>1.1900000000000022E-2</v>
      </c>
      <c r="EO105" s="500">
        <f t="shared" si="896"/>
        <v>1.1900000000000022E-2</v>
      </c>
      <c r="EP105" s="500">
        <f t="shared" si="896"/>
        <v>1.1900000000000022E-2</v>
      </c>
      <c r="EQ105" s="500">
        <f t="shared" si="896"/>
        <v>1.1900000000000022E-2</v>
      </c>
      <c r="ER105" s="500">
        <f t="shared" si="896"/>
        <v>1.1900000000000022E-2</v>
      </c>
      <c r="ES105" s="500">
        <f>$E$105</f>
        <v>0.15252711305920341</v>
      </c>
      <c r="ET105" s="500">
        <f t="shared" ref="ET105:FE105" si="897">(1+$AF105)^(1/12)-1</f>
        <v>1.1900000000000022E-2</v>
      </c>
      <c r="EU105" s="500">
        <f t="shared" si="897"/>
        <v>1.1900000000000022E-2</v>
      </c>
      <c r="EV105" s="500">
        <f t="shared" si="897"/>
        <v>1.1900000000000022E-2</v>
      </c>
      <c r="EW105" s="500">
        <f t="shared" si="897"/>
        <v>1.1900000000000022E-2</v>
      </c>
      <c r="EX105" s="500">
        <f t="shared" si="897"/>
        <v>1.1900000000000022E-2</v>
      </c>
      <c r="EY105" s="500">
        <f t="shared" si="897"/>
        <v>1.1900000000000022E-2</v>
      </c>
      <c r="EZ105" s="500">
        <f t="shared" si="897"/>
        <v>1.1900000000000022E-2</v>
      </c>
      <c r="FA105" s="500">
        <f t="shared" si="897"/>
        <v>1.1900000000000022E-2</v>
      </c>
      <c r="FB105" s="500">
        <f t="shared" si="897"/>
        <v>1.1900000000000022E-2</v>
      </c>
      <c r="FC105" s="500">
        <f t="shared" si="897"/>
        <v>1.1900000000000022E-2</v>
      </c>
      <c r="FD105" s="500">
        <f t="shared" si="897"/>
        <v>1.1900000000000022E-2</v>
      </c>
      <c r="FE105" s="500">
        <f t="shared" si="897"/>
        <v>1.1900000000000022E-2</v>
      </c>
      <c r="FF105" s="500">
        <f>$E$105</f>
        <v>0.15252711305920341</v>
      </c>
      <c r="FG105" s="500">
        <f t="shared" ref="FG105:FR105" si="898">(1+$AF105)^(1/12)-1</f>
        <v>1.1900000000000022E-2</v>
      </c>
      <c r="FH105" s="500">
        <f t="shared" si="898"/>
        <v>1.1900000000000022E-2</v>
      </c>
      <c r="FI105" s="500">
        <f t="shared" si="898"/>
        <v>1.1900000000000022E-2</v>
      </c>
      <c r="FJ105" s="500">
        <f t="shared" si="898"/>
        <v>1.1900000000000022E-2</v>
      </c>
      <c r="FK105" s="500">
        <f t="shared" si="898"/>
        <v>1.1900000000000022E-2</v>
      </c>
      <c r="FL105" s="500">
        <f t="shared" si="898"/>
        <v>1.1900000000000022E-2</v>
      </c>
      <c r="FM105" s="500">
        <f t="shared" si="898"/>
        <v>1.1900000000000022E-2</v>
      </c>
      <c r="FN105" s="500">
        <f t="shared" si="898"/>
        <v>1.1900000000000022E-2</v>
      </c>
      <c r="FO105" s="500">
        <f t="shared" si="898"/>
        <v>1.1900000000000022E-2</v>
      </c>
      <c r="FP105" s="500">
        <f t="shared" si="898"/>
        <v>1.1900000000000022E-2</v>
      </c>
      <c r="FQ105" s="500">
        <f t="shared" si="898"/>
        <v>1.1900000000000022E-2</v>
      </c>
      <c r="FR105" s="500">
        <f t="shared" si="898"/>
        <v>1.1900000000000022E-2</v>
      </c>
      <c r="FS105" s="500">
        <f>$E$105</f>
        <v>0.15252711305920341</v>
      </c>
      <c r="FT105" s="500">
        <f t="shared" ref="FT105:GE105" si="899">(1+$AF105)^(1/12)-1</f>
        <v>1.1900000000000022E-2</v>
      </c>
      <c r="FU105" s="500">
        <f t="shared" si="899"/>
        <v>1.1900000000000022E-2</v>
      </c>
      <c r="FV105" s="500">
        <f t="shared" si="899"/>
        <v>1.1900000000000022E-2</v>
      </c>
      <c r="FW105" s="500">
        <f t="shared" si="899"/>
        <v>1.1900000000000022E-2</v>
      </c>
      <c r="FX105" s="500">
        <f t="shared" si="899"/>
        <v>1.1900000000000022E-2</v>
      </c>
      <c r="FY105" s="500">
        <f t="shared" si="899"/>
        <v>1.1900000000000022E-2</v>
      </c>
      <c r="FZ105" s="500">
        <f t="shared" si="899"/>
        <v>1.1900000000000022E-2</v>
      </c>
      <c r="GA105" s="500">
        <f t="shared" si="899"/>
        <v>1.1900000000000022E-2</v>
      </c>
      <c r="GB105" s="500">
        <f t="shared" si="899"/>
        <v>1.1900000000000022E-2</v>
      </c>
      <c r="GC105" s="500">
        <f t="shared" si="899"/>
        <v>1.1900000000000022E-2</v>
      </c>
      <c r="GD105" s="500">
        <f t="shared" si="899"/>
        <v>1.1900000000000022E-2</v>
      </c>
      <c r="GE105" s="500">
        <f t="shared" si="899"/>
        <v>1.1900000000000022E-2</v>
      </c>
      <c r="GF105" s="500">
        <f>$E$105</f>
        <v>0.15252711305920341</v>
      </c>
      <c r="GG105" s="500">
        <f t="shared" ref="GG105:GR105" si="900">(1+$AF105)^(1/12)-1</f>
        <v>1.1900000000000022E-2</v>
      </c>
      <c r="GH105" s="500">
        <f t="shared" si="900"/>
        <v>1.1900000000000022E-2</v>
      </c>
      <c r="GI105" s="500">
        <f t="shared" si="900"/>
        <v>1.1900000000000022E-2</v>
      </c>
      <c r="GJ105" s="500">
        <f t="shared" si="900"/>
        <v>1.1900000000000022E-2</v>
      </c>
      <c r="GK105" s="500">
        <f t="shared" si="900"/>
        <v>1.1900000000000022E-2</v>
      </c>
      <c r="GL105" s="500">
        <f t="shared" si="900"/>
        <v>1.1900000000000022E-2</v>
      </c>
      <c r="GM105" s="500">
        <f t="shared" si="900"/>
        <v>1.1900000000000022E-2</v>
      </c>
      <c r="GN105" s="500">
        <f t="shared" si="900"/>
        <v>1.1900000000000022E-2</v>
      </c>
      <c r="GO105" s="500">
        <f t="shared" si="900"/>
        <v>1.1900000000000022E-2</v>
      </c>
      <c r="GP105" s="500">
        <f t="shared" si="900"/>
        <v>1.1900000000000022E-2</v>
      </c>
      <c r="GQ105" s="500">
        <f t="shared" si="900"/>
        <v>1.1900000000000022E-2</v>
      </c>
      <c r="GR105" s="500">
        <f t="shared" si="900"/>
        <v>1.1900000000000022E-2</v>
      </c>
      <c r="GS105" s="500">
        <f>$E$105</f>
        <v>0.15252711305920341</v>
      </c>
      <c r="GT105" s="500">
        <f t="shared" ref="GT105:HE105" si="901">(1+$AF105)^(1/12)-1</f>
        <v>1.1900000000000022E-2</v>
      </c>
      <c r="GU105" s="500">
        <f t="shared" si="901"/>
        <v>1.1900000000000022E-2</v>
      </c>
      <c r="GV105" s="500">
        <f t="shared" si="901"/>
        <v>1.1900000000000022E-2</v>
      </c>
      <c r="GW105" s="500">
        <f t="shared" si="901"/>
        <v>1.1900000000000022E-2</v>
      </c>
      <c r="GX105" s="500">
        <f t="shared" si="901"/>
        <v>1.1900000000000022E-2</v>
      </c>
      <c r="GY105" s="500">
        <f t="shared" si="901"/>
        <v>1.1900000000000022E-2</v>
      </c>
      <c r="GZ105" s="500">
        <f t="shared" si="901"/>
        <v>1.1900000000000022E-2</v>
      </c>
      <c r="HA105" s="500">
        <f t="shared" si="901"/>
        <v>1.1900000000000022E-2</v>
      </c>
      <c r="HB105" s="500">
        <f t="shared" si="901"/>
        <v>1.1900000000000022E-2</v>
      </c>
      <c r="HC105" s="500">
        <f t="shared" si="901"/>
        <v>1.1900000000000022E-2</v>
      </c>
      <c r="HD105" s="500">
        <f t="shared" si="901"/>
        <v>1.1900000000000022E-2</v>
      </c>
      <c r="HE105" s="500">
        <f t="shared" si="901"/>
        <v>1.1900000000000022E-2</v>
      </c>
      <c r="HF105" s="500">
        <f>$E$105</f>
        <v>0.15252711305920341</v>
      </c>
      <c r="HG105" s="500">
        <f t="shared" ref="HG105:HR105" si="902">(1+$AF105)^(1/12)-1</f>
        <v>1.1900000000000022E-2</v>
      </c>
      <c r="HH105" s="500">
        <f t="shared" si="902"/>
        <v>1.1900000000000022E-2</v>
      </c>
      <c r="HI105" s="500">
        <f t="shared" si="902"/>
        <v>1.1900000000000022E-2</v>
      </c>
      <c r="HJ105" s="500">
        <f t="shared" si="902"/>
        <v>1.1900000000000022E-2</v>
      </c>
      <c r="HK105" s="500">
        <f t="shared" si="902"/>
        <v>1.1900000000000022E-2</v>
      </c>
      <c r="HL105" s="500">
        <f t="shared" si="902"/>
        <v>1.1900000000000022E-2</v>
      </c>
      <c r="HM105" s="500">
        <f t="shared" si="902"/>
        <v>1.1900000000000022E-2</v>
      </c>
      <c r="HN105" s="500">
        <f t="shared" si="902"/>
        <v>1.1900000000000022E-2</v>
      </c>
      <c r="HO105" s="500">
        <f t="shared" si="902"/>
        <v>1.1900000000000022E-2</v>
      </c>
      <c r="HP105" s="500">
        <f t="shared" si="902"/>
        <v>1.1900000000000022E-2</v>
      </c>
      <c r="HQ105" s="500">
        <f t="shared" si="902"/>
        <v>1.1900000000000022E-2</v>
      </c>
      <c r="HR105" s="500">
        <f t="shared" si="902"/>
        <v>1.1900000000000022E-2</v>
      </c>
      <c r="HS105" s="500">
        <f>$E$105</f>
        <v>0.15252711305920341</v>
      </c>
      <c r="HT105" s="500">
        <f t="shared" ref="HT105:IE105" si="903">(1+$AF105)^(1/12)-1</f>
        <v>1.1900000000000022E-2</v>
      </c>
      <c r="HU105" s="500">
        <f t="shared" si="903"/>
        <v>1.1900000000000022E-2</v>
      </c>
      <c r="HV105" s="500">
        <f t="shared" si="903"/>
        <v>1.1900000000000022E-2</v>
      </c>
      <c r="HW105" s="500">
        <f t="shared" si="903"/>
        <v>1.1900000000000022E-2</v>
      </c>
      <c r="HX105" s="500">
        <f t="shared" si="903"/>
        <v>1.1900000000000022E-2</v>
      </c>
      <c r="HY105" s="500">
        <f t="shared" si="903"/>
        <v>1.1900000000000022E-2</v>
      </c>
      <c r="HZ105" s="500">
        <f t="shared" si="903"/>
        <v>1.1900000000000022E-2</v>
      </c>
      <c r="IA105" s="500">
        <f t="shared" si="903"/>
        <v>1.1900000000000022E-2</v>
      </c>
      <c r="IB105" s="500">
        <f t="shared" si="903"/>
        <v>1.1900000000000022E-2</v>
      </c>
      <c r="IC105" s="500">
        <f t="shared" si="903"/>
        <v>1.1900000000000022E-2</v>
      </c>
      <c r="ID105" s="500">
        <f t="shared" si="903"/>
        <v>1.1900000000000022E-2</v>
      </c>
      <c r="IE105" s="500">
        <f t="shared" si="903"/>
        <v>1.1900000000000022E-2</v>
      </c>
      <c r="IF105" s="500">
        <f>$E$105</f>
        <v>0.15252711305920341</v>
      </c>
      <c r="IG105" s="500">
        <f t="shared" ref="IG105:IR105" si="904">(1+$AF105)^(1/12)-1</f>
        <v>1.1900000000000022E-2</v>
      </c>
      <c r="IH105" s="500">
        <f t="shared" si="904"/>
        <v>1.1900000000000022E-2</v>
      </c>
      <c r="II105" s="500">
        <f t="shared" si="904"/>
        <v>1.1900000000000022E-2</v>
      </c>
      <c r="IJ105" s="500">
        <f t="shared" si="904"/>
        <v>1.1900000000000022E-2</v>
      </c>
      <c r="IK105" s="500">
        <f t="shared" si="904"/>
        <v>1.1900000000000022E-2</v>
      </c>
      <c r="IL105" s="500">
        <f t="shared" si="904"/>
        <v>1.1900000000000022E-2</v>
      </c>
      <c r="IM105" s="500">
        <f t="shared" si="904"/>
        <v>1.1900000000000022E-2</v>
      </c>
      <c r="IN105" s="500">
        <f t="shared" si="904"/>
        <v>1.1900000000000022E-2</v>
      </c>
      <c r="IO105" s="500">
        <f t="shared" si="904"/>
        <v>1.1900000000000022E-2</v>
      </c>
      <c r="IP105" s="500">
        <f t="shared" si="904"/>
        <v>1.1900000000000022E-2</v>
      </c>
      <c r="IQ105" s="500">
        <f t="shared" si="904"/>
        <v>1.1900000000000022E-2</v>
      </c>
      <c r="IR105" s="500">
        <f t="shared" si="904"/>
        <v>1.1900000000000022E-2</v>
      </c>
      <c r="IS105" s="500">
        <f>$E$105</f>
        <v>0.15252711305920341</v>
      </c>
      <c r="IT105" s="500">
        <f t="shared" ref="IT105:JE105" si="905">(1+$AF105)^(1/12)-1</f>
        <v>1.1900000000000022E-2</v>
      </c>
      <c r="IU105" s="500">
        <f t="shared" si="905"/>
        <v>1.1900000000000022E-2</v>
      </c>
      <c r="IV105" s="500">
        <f t="shared" si="905"/>
        <v>1.1900000000000022E-2</v>
      </c>
      <c r="IW105" s="500">
        <f t="shared" si="905"/>
        <v>1.1900000000000022E-2</v>
      </c>
      <c r="IX105" s="500">
        <f t="shared" si="905"/>
        <v>1.1900000000000022E-2</v>
      </c>
      <c r="IY105" s="500">
        <f t="shared" si="905"/>
        <v>1.1900000000000022E-2</v>
      </c>
      <c r="IZ105" s="500">
        <f t="shared" si="905"/>
        <v>1.1900000000000022E-2</v>
      </c>
      <c r="JA105" s="500">
        <f t="shared" si="905"/>
        <v>1.1900000000000022E-2</v>
      </c>
      <c r="JB105" s="500">
        <f t="shared" si="905"/>
        <v>1.1900000000000022E-2</v>
      </c>
      <c r="JC105" s="500">
        <f t="shared" si="905"/>
        <v>1.1900000000000022E-2</v>
      </c>
      <c r="JD105" s="500">
        <f t="shared" si="905"/>
        <v>1.1900000000000022E-2</v>
      </c>
      <c r="JE105" s="500">
        <f t="shared" si="905"/>
        <v>1.1900000000000022E-2</v>
      </c>
      <c r="JF105" s="500">
        <f>$E$105</f>
        <v>0.15252711305920341</v>
      </c>
      <c r="JG105" s="500">
        <f t="shared" ref="JG105:JR105" si="906">(1+$AF105)^(1/12)-1</f>
        <v>1.1900000000000022E-2</v>
      </c>
      <c r="JH105" s="500">
        <f t="shared" si="906"/>
        <v>1.1900000000000022E-2</v>
      </c>
      <c r="JI105" s="500">
        <f t="shared" si="906"/>
        <v>1.1900000000000022E-2</v>
      </c>
      <c r="JJ105" s="500">
        <f t="shared" si="906"/>
        <v>1.1900000000000022E-2</v>
      </c>
      <c r="JK105" s="500">
        <f t="shared" si="906"/>
        <v>1.1900000000000022E-2</v>
      </c>
      <c r="JL105" s="500">
        <f t="shared" si="906"/>
        <v>1.1900000000000022E-2</v>
      </c>
      <c r="JM105" s="500">
        <f t="shared" si="906"/>
        <v>1.1900000000000022E-2</v>
      </c>
      <c r="JN105" s="500">
        <f t="shared" si="906"/>
        <v>1.1900000000000022E-2</v>
      </c>
      <c r="JO105" s="500">
        <f t="shared" si="906"/>
        <v>1.1900000000000022E-2</v>
      </c>
      <c r="JP105" s="500">
        <f t="shared" si="906"/>
        <v>1.1900000000000022E-2</v>
      </c>
      <c r="JQ105" s="500">
        <f t="shared" si="906"/>
        <v>1.1900000000000022E-2</v>
      </c>
      <c r="JR105" s="500">
        <f t="shared" si="906"/>
        <v>1.1900000000000022E-2</v>
      </c>
      <c r="JS105" s="500">
        <f>$E$105</f>
        <v>0.15252711305920341</v>
      </c>
      <c r="JT105" s="500">
        <f t="shared" ref="JT105:KE105" si="907">(1+$AF105)^(1/12)-1</f>
        <v>1.1900000000000022E-2</v>
      </c>
      <c r="JU105" s="500">
        <f t="shared" si="907"/>
        <v>1.1900000000000022E-2</v>
      </c>
      <c r="JV105" s="500">
        <f t="shared" si="907"/>
        <v>1.1900000000000022E-2</v>
      </c>
      <c r="JW105" s="500">
        <f t="shared" si="907"/>
        <v>1.1900000000000022E-2</v>
      </c>
      <c r="JX105" s="500">
        <f t="shared" si="907"/>
        <v>1.1900000000000022E-2</v>
      </c>
      <c r="JY105" s="500">
        <f t="shared" si="907"/>
        <v>1.1900000000000022E-2</v>
      </c>
      <c r="JZ105" s="500">
        <f t="shared" si="907"/>
        <v>1.1900000000000022E-2</v>
      </c>
      <c r="KA105" s="500">
        <f t="shared" si="907"/>
        <v>1.1900000000000022E-2</v>
      </c>
      <c r="KB105" s="500">
        <f t="shared" si="907"/>
        <v>1.1900000000000022E-2</v>
      </c>
      <c r="KC105" s="500">
        <f t="shared" si="907"/>
        <v>1.1900000000000022E-2</v>
      </c>
      <c r="KD105" s="500">
        <f t="shared" si="907"/>
        <v>1.1900000000000022E-2</v>
      </c>
      <c r="KE105" s="500">
        <f t="shared" si="907"/>
        <v>1.1900000000000022E-2</v>
      </c>
      <c r="KF105" s="500">
        <f>$E$105</f>
        <v>0.15252711305920341</v>
      </c>
      <c r="KG105" s="500">
        <f t="shared" ref="KG105:KR105" si="908">(1+$AF105)^(1/12)-1</f>
        <v>1.1900000000000022E-2</v>
      </c>
      <c r="KH105" s="500">
        <f t="shared" si="908"/>
        <v>1.1900000000000022E-2</v>
      </c>
      <c r="KI105" s="500">
        <f t="shared" si="908"/>
        <v>1.1900000000000022E-2</v>
      </c>
      <c r="KJ105" s="500">
        <f t="shared" si="908"/>
        <v>1.1900000000000022E-2</v>
      </c>
      <c r="KK105" s="500">
        <f t="shared" si="908"/>
        <v>1.1900000000000022E-2</v>
      </c>
      <c r="KL105" s="500">
        <f t="shared" si="908"/>
        <v>1.1900000000000022E-2</v>
      </c>
      <c r="KM105" s="500">
        <f t="shared" si="908"/>
        <v>1.1900000000000022E-2</v>
      </c>
      <c r="KN105" s="500">
        <f t="shared" si="908"/>
        <v>1.1900000000000022E-2</v>
      </c>
      <c r="KO105" s="500">
        <f t="shared" si="908"/>
        <v>1.1900000000000022E-2</v>
      </c>
      <c r="KP105" s="500">
        <f t="shared" si="908"/>
        <v>1.1900000000000022E-2</v>
      </c>
      <c r="KQ105" s="500">
        <f t="shared" si="908"/>
        <v>1.1900000000000022E-2</v>
      </c>
      <c r="KR105" s="500">
        <f t="shared" si="908"/>
        <v>1.1900000000000022E-2</v>
      </c>
      <c r="KS105" s="500">
        <f>$E$105</f>
        <v>0.15252711305920341</v>
      </c>
      <c r="KT105" s="500">
        <f t="shared" ref="KT105:LE105" si="909">(1+$AF105)^(1/12)-1</f>
        <v>1.1900000000000022E-2</v>
      </c>
      <c r="KU105" s="500">
        <f t="shared" si="909"/>
        <v>1.1900000000000022E-2</v>
      </c>
      <c r="KV105" s="500">
        <f t="shared" si="909"/>
        <v>1.1900000000000022E-2</v>
      </c>
      <c r="KW105" s="500">
        <f t="shared" si="909"/>
        <v>1.1900000000000022E-2</v>
      </c>
      <c r="KX105" s="500">
        <f t="shared" si="909"/>
        <v>1.1900000000000022E-2</v>
      </c>
      <c r="KY105" s="500">
        <f t="shared" si="909"/>
        <v>1.1900000000000022E-2</v>
      </c>
      <c r="KZ105" s="500">
        <f t="shared" si="909"/>
        <v>1.1900000000000022E-2</v>
      </c>
      <c r="LA105" s="500">
        <f t="shared" si="909"/>
        <v>1.1900000000000022E-2</v>
      </c>
      <c r="LB105" s="500">
        <f t="shared" si="909"/>
        <v>1.1900000000000022E-2</v>
      </c>
      <c r="LC105" s="500">
        <f t="shared" si="909"/>
        <v>1.1900000000000022E-2</v>
      </c>
      <c r="LD105" s="500">
        <f t="shared" si="909"/>
        <v>1.1900000000000022E-2</v>
      </c>
      <c r="LE105" s="500">
        <f t="shared" si="909"/>
        <v>1.1900000000000022E-2</v>
      </c>
      <c r="LF105" s="500">
        <f>$E$105</f>
        <v>0.15252711305920341</v>
      </c>
      <c r="LG105" s="500">
        <f t="shared" ref="LG105:LR105" si="910">(1+$AF105)^(1/12)-1</f>
        <v>1.1900000000000022E-2</v>
      </c>
      <c r="LH105" s="500">
        <f t="shared" si="910"/>
        <v>1.1900000000000022E-2</v>
      </c>
      <c r="LI105" s="500">
        <f t="shared" si="910"/>
        <v>1.1900000000000022E-2</v>
      </c>
      <c r="LJ105" s="500">
        <f t="shared" si="910"/>
        <v>1.1900000000000022E-2</v>
      </c>
      <c r="LK105" s="500">
        <f t="shared" si="910"/>
        <v>1.1900000000000022E-2</v>
      </c>
      <c r="LL105" s="500">
        <f t="shared" si="910"/>
        <v>1.1900000000000022E-2</v>
      </c>
      <c r="LM105" s="500">
        <f t="shared" si="910"/>
        <v>1.1900000000000022E-2</v>
      </c>
      <c r="LN105" s="500">
        <f t="shared" si="910"/>
        <v>1.1900000000000022E-2</v>
      </c>
      <c r="LO105" s="500">
        <f t="shared" si="910"/>
        <v>1.1900000000000022E-2</v>
      </c>
      <c r="LP105" s="500">
        <f t="shared" si="910"/>
        <v>1.1900000000000022E-2</v>
      </c>
      <c r="LQ105" s="500">
        <f t="shared" si="910"/>
        <v>1.1900000000000022E-2</v>
      </c>
      <c r="LR105" s="500">
        <f t="shared" si="910"/>
        <v>1.1900000000000022E-2</v>
      </c>
      <c r="LS105" s="500">
        <f>$E$105</f>
        <v>0.15252711305920341</v>
      </c>
      <c r="LT105" s="500">
        <f t="shared" si="882"/>
        <v>1.1900000000000022E-2</v>
      </c>
      <c r="LU105" s="500">
        <f t="shared" si="882"/>
        <v>1.1900000000000022E-2</v>
      </c>
      <c r="LV105" s="500">
        <f t="shared" si="882"/>
        <v>1.1900000000000022E-2</v>
      </c>
      <c r="LW105" s="500">
        <f t="shared" si="882"/>
        <v>1.1900000000000022E-2</v>
      </c>
      <c r="LX105" s="500">
        <f t="shared" si="882"/>
        <v>1.1900000000000022E-2</v>
      </c>
      <c r="LY105" s="500">
        <f t="shared" si="882"/>
        <v>1.1900000000000022E-2</v>
      </c>
      <c r="LZ105" s="500">
        <f t="shared" si="882"/>
        <v>1.1900000000000022E-2</v>
      </c>
      <c r="MA105" s="500">
        <f t="shared" si="882"/>
        <v>1.1900000000000022E-2</v>
      </c>
      <c r="MB105" s="500">
        <f t="shared" si="882"/>
        <v>1.1900000000000022E-2</v>
      </c>
      <c r="MC105" s="500">
        <f t="shared" si="882"/>
        <v>1.1900000000000022E-2</v>
      </c>
      <c r="MD105" s="500">
        <f t="shared" si="882"/>
        <v>1.1900000000000022E-2</v>
      </c>
      <c r="ME105" s="500">
        <f t="shared" si="882"/>
        <v>1.1900000000000022E-2</v>
      </c>
      <c r="MF105" s="500">
        <f>$E$105</f>
        <v>0.15252711305920341</v>
      </c>
      <c r="MG105" s="500">
        <f t="shared" si="883"/>
        <v>1.1900000000000022E-2</v>
      </c>
      <c r="MH105" s="500">
        <f t="shared" si="883"/>
        <v>1.1900000000000022E-2</v>
      </c>
      <c r="MI105" s="500">
        <f t="shared" si="883"/>
        <v>1.1900000000000022E-2</v>
      </c>
      <c r="MJ105" s="500">
        <f t="shared" si="883"/>
        <v>1.1900000000000022E-2</v>
      </c>
      <c r="MK105" s="500">
        <f t="shared" si="883"/>
        <v>1.1900000000000022E-2</v>
      </c>
      <c r="ML105" s="500">
        <f t="shared" si="883"/>
        <v>1.1900000000000022E-2</v>
      </c>
      <c r="MM105" s="500">
        <f t="shared" si="883"/>
        <v>1.1900000000000022E-2</v>
      </c>
      <c r="MN105" s="500">
        <f t="shared" si="883"/>
        <v>1.1900000000000022E-2</v>
      </c>
      <c r="MO105" s="500">
        <f t="shared" si="883"/>
        <v>1.1900000000000022E-2</v>
      </c>
      <c r="MP105" s="500">
        <f t="shared" si="883"/>
        <v>1.1900000000000022E-2</v>
      </c>
      <c r="MQ105" s="500">
        <f t="shared" si="883"/>
        <v>1.1900000000000022E-2</v>
      </c>
      <c r="MR105" s="500">
        <f t="shared" si="883"/>
        <v>1.1900000000000022E-2</v>
      </c>
      <c r="MS105" s="500">
        <f>$E$105</f>
        <v>0.15252711305920341</v>
      </c>
      <c r="MT105" s="500">
        <f t="shared" si="884"/>
        <v>1.1900000000000022E-2</v>
      </c>
      <c r="MU105" s="500">
        <f t="shared" si="884"/>
        <v>1.1900000000000022E-2</v>
      </c>
      <c r="MV105" s="500">
        <f t="shared" si="884"/>
        <v>1.1900000000000022E-2</v>
      </c>
      <c r="MW105" s="500">
        <f t="shared" si="884"/>
        <v>1.1900000000000022E-2</v>
      </c>
      <c r="MX105" s="500">
        <f t="shared" si="884"/>
        <v>1.1900000000000022E-2</v>
      </c>
      <c r="MY105" s="500">
        <f t="shared" si="884"/>
        <v>1.1900000000000022E-2</v>
      </c>
      <c r="MZ105" s="500">
        <f t="shared" si="884"/>
        <v>1.1900000000000022E-2</v>
      </c>
      <c r="NA105" s="500">
        <f t="shared" si="884"/>
        <v>1.1900000000000022E-2</v>
      </c>
      <c r="NB105" s="500">
        <f t="shared" si="884"/>
        <v>1.1900000000000022E-2</v>
      </c>
      <c r="NC105" s="500">
        <f t="shared" si="884"/>
        <v>1.1900000000000022E-2</v>
      </c>
      <c r="ND105" s="500">
        <f t="shared" si="884"/>
        <v>1.1900000000000022E-2</v>
      </c>
      <c r="NE105" s="500">
        <f t="shared" si="884"/>
        <v>1.1900000000000022E-2</v>
      </c>
      <c r="NF105" s="500">
        <f>$E$105</f>
        <v>0.15252711305920341</v>
      </c>
      <c r="NG105" s="500">
        <f t="shared" si="885"/>
        <v>1.1900000000000022E-2</v>
      </c>
      <c r="NH105" s="500">
        <f t="shared" si="885"/>
        <v>1.1900000000000022E-2</v>
      </c>
      <c r="NI105" s="500">
        <f t="shared" si="885"/>
        <v>1.1900000000000022E-2</v>
      </c>
      <c r="NJ105" s="500">
        <f t="shared" si="885"/>
        <v>1.1900000000000022E-2</v>
      </c>
      <c r="NK105" s="500">
        <f t="shared" si="885"/>
        <v>1.1900000000000022E-2</v>
      </c>
      <c r="NL105" s="500">
        <f t="shared" si="885"/>
        <v>1.1900000000000022E-2</v>
      </c>
      <c r="NM105" s="500">
        <f t="shared" si="885"/>
        <v>1.1900000000000022E-2</v>
      </c>
      <c r="NN105" s="500">
        <f t="shared" si="885"/>
        <v>1.1900000000000022E-2</v>
      </c>
      <c r="NO105" s="500">
        <f t="shared" si="885"/>
        <v>1.1900000000000022E-2</v>
      </c>
      <c r="NP105" s="500">
        <f t="shared" si="885"/>
        <v>1.1900000000000022E-2</v>
      </c>
      <c r="NQ105" s="500">
        <f t="shared" si="885"/>
        <v>1.1900000000000022E-2</v>
      </c>
      <c r="NR105" s="500">
        <f t="shared" si="885"/>
        <v>1.1900000000000022E-2</v>
      </c>
      <c r="NS105" s="500">
        <f>$E$105</f>
        <v>0.15252711305920341</v>
      </c>
      <c r="NT105" s="500">
        <f t="shared" si="886"/>
        <v>1.1900000000000022E-2</v>
      </c>
      <c r="NU105" s="500">
        <f t="shared" si="886"/>
        <v>1.1900000000000022E-2</v>
      </c>
      <c r="NV105" s="500">
        <f t="shared" si="886"/>
        <v>1.1900000000000022E-2</v>
      </c>
      <c r="NW105" s="500">
        <f t="shared" si="886"/>
        <v>1.1900000000000022E-2</v>
      </c>
      <c r="NX105" s="500">
        <f t="shared" si="886"/>
        <v>1.1900000000000022E-2</v>
      </c>
      <c r="NY105" s="500">
        <f t="shared" si="886"/>
        <v>1.1900000000000022E-2</v>
      </c>
      <c r="NZ105" s="500">
        <f t="shared" si="886"/>
        <v>1.1900000000000022E-2</v>
      </c>
      <c r="OA105" s="500">
        <f t="shared" si="886"/>
        <v>1.1900000000000022E-2</v>
      </c>
      <c r="OB105" s="500">
        <f t="shared" si="886"/>
        <v>1.1900000000000022E-2</v>
      </c>
      <c r="OC105" s="500">
        <f t="shared" si="886"/>
        <v>1.1900000000000022E-2</v>
      </c>
      <c r="OD105" s="500">
        <f t="shared" si="886"/>
        <v>1.1900000000000022E-2</v>
      </c>
      <c r="OE105" s="500">
        <f t="shared" si="886"/>
        <v>1.1900000000000022E-2</v>
      </c>
      <c r="OF105" s="500">
        <f>$E$105</f>
        <v>0.15252711305920341</v>
      </c>
      <c r="OG105" s="500">
        <f t="shared" si="887"/>
        <v>1.1900000000000022E-2</v>
      </c>
      <c r="OH105" s="500">
        <f t="shared" si="887"/>
        <v>1.1900000000000022E-2</v>
      </c>
      <c r="OI105" s="500">
        <f t="shared" si="887"/>
        <v>1.1900000000000022E-2</v>
      </c>
      <c r="OJ105" s="500">
        <f t="shared" si="887"/>
        <v>1.1900000000000022E-2</v>
      </c>
      <c r="OK105" s="500">
        <f t="shared" si="887"/>
        <v>1.1900000000000022E-2</v>
      </c>
      <c r="OL105" s="500">
        <f t="shared" si="887"/>
        <v>1.1900000000000022E-2</v>
      </c>
      <c r="OM105" s="500">
        <f t="shared" si="887"/>
        <v>1.1900000000000022E-2</v>
      </c>
      <c r="ON105" s="500">
        <f t="shared" si="887"/>
        <v>1.1900000000000022E-2</v>
      </c>
      <c r="OO105" s="500">
        <f t="shared" si="887"/>
        <v>1.1900000000000022E-2</v>
      </c>
      <c r="OP105" s="500">
        <f t="shared" si="887"/>
        <v>1.1900000000000022E-2</v>
      </c>
      <c r="OQ105" s="500">
        <f t="shared" si="887"/>
        <v>1.1900000000000022E-2</v>
      </c>
      <c r="OR105" s="500">
        <f t="shared" si="887"/>
        <v>1.1900000000000022E-2</v>
      </c>
      <c r="OS105" s="500">
        <f>$E$105</f>
        <v>0.15252711305920341</v>
      </c>
      <c r="OT105" s="202"/>
      <c r="OU105" s="202"/>
      <c r="OV105" s="202"/>
      <c r="OW105" s="202"/>
      <c r="OX105" s="202"/>
      <c r="OY105" s="202"/>
      <c r="OZ105" s="202"/>
      <c r="PA105" s="202"/>
      <c r="PB105" s="202"/>
      <c r="PC105" s="202"/>
      <c r="PD105" s="202"/>
      <c r="PE105" s="202"/>
      <c r="PF105" s="202"/>
      <c r="PG105" s="202"/>
      <c r="PH105" s="202"/>
      <c r="PI105" s="202"/>
      <c r="PJ105" s="202"/>
      <c r="PK105" s="202"/>
      <c r="PL105" s="202"/>
      <c r="PM105" s="202"/>
      <c r="PN105" s="202"/>
      <c r="PO105" s="202"/>
      <c r="PP105" s="202"/>
      <c r="PQ105" s="202"/>
      <c r="PR105" s="202"/>
      <c r="PS105" s="202"/>
      <c r="PT105" s="202"/>
      <c r="PU105" s="202"/>
      <c r="PV105" s="202"/>
      <c r="PW105" s="202"/>
      <c r="PX105" s="202"/>
      <c r="PY105" s="202"/>
      <c r="PZ105" s="202"/>
      <c r="QA105" s="202"/>
      <c r="QB105" s="202"/>
      <c r="QC105" s="202"/>
      <c r="QD105" s="202"/>
      <c r="QE105" s="202"/>
      <c r="QF105" s="202"/>
      <c r="QG105" s="202"/>
      <c r="QH105" s="202"/>
      <c r="QI105" s="202"/>
      <c r="QJ105" s="202"/>
      <c r="QK105" s="202"/>
      <c r="QL105" s="202"/>
      <c r="QM105" s="202"/>
      <c r="QN105" s="202"/>
      <c r="QO105" s="202"/>
      <c r="QP105" s="202"/>
      <c r="QQ105" s="202"/>
      <c r="QR105" s="202"/>
      <c r="QS105" s="202"/>
      <c r="QT105" s="202"/>
      <c r="QU105" s="202"/>
      <c r="QV105" s="202"/>
      <c r="QW105" s="202"/>
      <c r="QX105" s="202"/>
      <c r="QY105" s="202"/>
      <c r="QZ105" s="202"/>
      <c r="RA105" s="202"/>
      <c r="RB105" s="202"/>
      <c r="RC105" s="202"/>
      <c r="RD105" s="202"/>
      <c r="RE105" s="202"/>
      <c r="RF105" s="202"/>
    </row>
    <row r="106" spans="1:474" ht="12.75" customHeight="1">
      <c r="A106" s="202"/>
      <c r="B106" s="95" t="s">
        <v>528</v>
      </c>
      <c r="C106" s="202"/>
      <c r="D106" s="202"/>
      <c r="E106" s="202"/>
      <c r="F106" s="202"/>
      <c r="G106" s="500">
        <f t="shared" ref="G106:BR106" si="911">G104+G105</f>
        <v>1.1900000000000022E-2</v>
      </c>
      <c r="H106" s="500">
        <f t="shared" si="911"/>
        <v>1.1900000000000022E-2</v>
      </c>
      <c r="I106" s="500">
        <f t="shared" si="911"/>
        <v>1.1900000000000022E-2</v>
      </c>
      <c r="J106" s="500">
        <f t="shared" si="911"/>
        <v>1.1900000000000022E-2</v>
      </c>
      <c r="K106" s="500">
        <f t="shared" si="911"/>
        <v>1.1900000000000022E-2</v>
      </c>
      <c r="L106" s="500">
        <f t="shared" si="911"/>
        <v>1.1900000000000022E-2</v>
      </c>
      <c r="M106" s="500">
        <f t="shared" si="911"/>
        <v>1.1900000000000022E-2</v>
      </c>
      <c r="N106" s="500">
        <f t="shared" si="911"/>
        <v>1.1900000000000022E-2</v>
      </c>
      <c r="O106" s="500">
        <f t="shared" si="911"/>
        <v>1.1900000000000022E-2</v>
      </c>
      <c r="P106" s="500">
        <f t="shared" si="911"/>
        <v>1.1900000000000022E-2</v>
      </c>
      <c r="Q106" s="500">
        <f t="shared" si="911"/>
        <v>1.1900000000000022E-2</v>
      </c>
      <c r="R106" s="500">
        <f t="shared" si="911"/>
        <v>1.1900000000000022E-2</v>
      </c>
      <c r="S106" s="500">
        <f t="shared" si="911"/>
        <v>0.15252711305920341</v>
      </c>
      <c r="T106" s="500">
        <f t="shared" si="911"/>
        <v>1.1900000000000022E-2</v>
      </c>
      <c r="U106" s="500">
        <f t="shared" si="911"/>
        <v>1.1900000000000022E-2</v>
      </c>
      <c r="V106" s="500">
        <f t="shared" si="911"/>
        <v>1.1900000000000022E-2</v>
      </c>
      <c r="W106" s="500">
        <f t="shared" si="911"/>
        <v>1.1900000000000022E-2</v>
      </c>
      <c r="X106" s="500">
        <f t="shared" si="911"/>
        <v>1.1900000000000022E-2</v>
      </c>
      <c r="Y106" s="500">
        <f t="shared" si="911"/>
        <v>1.1900000000000022E-2</v>
      </c>
      <c r="Z106" s="500">
        <f t="shared" si="911"/>
        <v>1.1900000000000022E-2</v>
      </c>
      <c r="AA106" s="500">
        <f t="shared" si="911"/>
        <v>1.1900000000000022E-2</v>
      </c>
      <c r="AB106" s="500">
        <f t="shared" si="911"/>
        <v>1.1900000000000022E-2</v>
      </c>
      <c r="AC106" s="500">
        <f t="shared" si="911"/>
        <v>1.1900000000000022E-2</v>
      </c>
      <c r="AD106" s="500">
        <f t="shared" si="911"/>
        <v>1.1900000000000022E-2</v>
      </c>
      <c r="AE106" s="500">
        <f t="shared" si="911"/>
        <v>1.1900000000000022E-2</v>
      </c>
      <c r="AF106" s="500">
        <f t="shared" si="911"/>
        <v>0.15252711305920341</v>
      </c>
      <c r="AG106" s="500">
        <f t="shared" si="911"/>
        <v>1.1900000000000022E-2</v>
      </c>
      <c r="AH106" s="500">
        <f t="shared" si="911"/>
        <v>1.1900000000000022E-2</v>
      </c>
      <c r="AI106" s="500">
        <f t="shared" si="911"/>
        <v>1.1900000000000022E-2</v>
      </c>
      <c r="AJ106" s="500">
        <f t="shared" si="911"/>
        <v>1.1900000000000022E-2</v>
      </c>
      <c r="AK106" s="500">
        <f t="shared" si="911"/>
        <v>1.1900000000000022E-2</v>
      </c>
      <c r="AL106" s="500">
        <f t="shared" si="911"/>
        <v>1.1900000000000022E-2</v>
      </c>
      <c r="AM106" s="500">
        <f t="shared" si="911"/>
        <v>1.1900000000000022E-2</v>
      </c>
      <c r="AN106" s="500">
        <f t="shared" si="911"/>
        <v>1.1900000000000022E-2</v>
      </c>
      <c r="AO106" s="500">
        <f t="shared" si="911"/>
        <v>1.1900000000000022E-2</v>
      </c>
      <c r="AP106" s="500">
        <f t="shared" si="911"/>
        <v>1.1900000000000022E-2</v>
      </c>
      <c r="AQ106" s="500">
        <f t="shared" si="911"/>
        <v>1.1900000000000022E-2</v>
      </c>
      <c r="AR106" s="500">
        <f t="shared" si="911"/>
        <v>1.1900000000000022E-2</v>
      </c>
      <c r="AS106" s="500">
        <f t="shared" si="911"/>
        <v>0.15252711305920341</v>
      </c>
      <c r="AT106" s="500">
        <f t="shared" si="911"/>
        <v>1.1900000000000022E-2</v>
      </c>
      <c r="AU106" s="500">
        <f t="shared" si="911"/>
        <v>1.1900000000000022E-2</v>
      </c>
      <c r="AV106" s="500">
        <f t="shared" si="911"/>
        <v>1.1900000000000022E-2</v>
      </c>
      <c r="AW106" s="500">
        <f t="shared" si="911"/>
        <v>1.1900000000000022E-2</v>
      </c>
      <c r="AX106" s="500">
        <f t="shared" si="911"/>
        <v>1.1900000000000022E-2</v>
      </c>
      <c r="AY106" s="500">
        <f t="shared" si="911"/>
        <v>1.1900000000000022E-2</v>
      </c>
      <c r="AZ106" s="500">
        <f t="shared" si="911"/>
        <v>1.1900000000000022E-2</v>
      </c>
      <c r="BA106" s="500">
        <f t="shared" si="911"/>
        <v>1.1900000000000022E-2</v>
      </c>
      <c r="BB106" s="500">
        <f t="shared" si="911"/>
        <v>1.1900000000000022E-2</v>
      </c>
      <c r="BC106" s="500">
        <f t="shared" si="911"/>
        <v>1.1900000000000022E-2</v>
      </c>
      <c r="BD106" s="500">
        <f t="shared" si="911"/>
        <v>1.1900000000000022E-2</v>
      </c>
      <c r="BE106" s="500">
        <f t="shared" si="911"/>
        <v>1.1900000000000022E-2</v>
      </c>
      <c r="BF106" s="500">
        <f t="shared" si="911"/>
        <v>0.15252711305920341</v>
      </c>
      <c r="BG106" s="500">
        <f t="shared" si="911"/>
        <v>1.1900000000000022E-2</v>
      </c>
      <c r="BH106" s="500">
        <f t="shared" si="911"/>
        <v>1.1900000000000022E-2</v>
      </c>
      <c r="BI106" s="500">
        <f t="shared" si="911"/>
        <v>1.1900000000000022E-2</v>
      </c>
      <c r="BJ106" s="500">
        <f t="shared" si="911"/>
        <v>1.1900000000000022E-2</v>
      </c>
      <c r="BK106" s="500">
        <f t="shared" si="911"/>
        <v>1.1900000000000022E-2</v>
      </c>
      <c r="BL106" s="500">
        <f t="shared" si="911"/>
        <v>1.1900000000000022E-2</v>
      </c>
      <c r="BM106" s="500">
        <f t="shared" si="911"/>
        <v>1.1900000000000022E-2</v>
      </c>
      <c r="BN106" s="500">
        <f t="shared" si="911"/>
        <v>1.1900000000000022E-2</v>
      </c>
      <c r="BO106" s="500">
        <f t="shared" si="911"/>
        <v>1.1900000000000022E-2</v>
      </c>
      <c r="BP106" s="500">
        <f t="shared" si="911"/>
        <v>1.1900000000000022E-2</v>
      </c>
      <c r="BQ106" s="500">
        <f t="shared" si="911"/>
        <v>1.1900000000000022E-2</v>
      </c>
      <c r="BR106" s="500">
        <f t="shared" si="911"/>
        <v>1.1900000000000022E-2</v>
      </c>
      <c r="BS106" s="500">
        <f t="shared" ref="BS106:ED106" si="912">BS104+BS105</f>
        <v>0.15252711305920341</v>
      </c>
      <c r="BT106" s="500">
        <f t="shared" si="912"/>
        <v>1.1900000000000022E-2</v>
      </c>
      <c r="BU106" s="500">
        <f t="shared" si="912"/>
        <v>1.1900000000000022E-2</v>
      </c>
      <c r="BV106" s="500">
        <f t="shared" si="912"/>
        <v>1.1900000000000022E-2</v>
      </c>
      <c r="BW106" s="500">
        <f t="shared" si="912"/>
        <v>1.1900000000000022E-2</v>
      </c>
      <c r="BX106" s="500">
        <f t="shared" si="912"/>
        <v>1.1900000000000022E-2</v>
      </c>
      <c r="BY106" s="500">
        <f t="shared" si="912"/>
        <v>1.1900000000000022E-2</v>
      </c>
      <c r="BZ106" s="500">
        <f t="shared" si="912"/>
        <v>1.1900000000000022E-2</v>
      </c>
      <c r="CA106" s="500">
        <f t="shared" si="912"/>
        <v>1.1900000000000022E-2</v>
      </c>
      <c r="CB106" s="500">
        <f t="shared" si="912"/>
        <v>1.1900000000000022E-2</v>
      </c>
      <c r="CC106" s="500">
        <f t="shared" si="912"/>
        <v>1.1900000000000022E-2</v>
      </c>
      <c r="CD106" s="500">
        <f t="shared" si="912"/>
        <v>1.1900000000000022E-2</v>
      </c>
      <c r="CE106" s="500">
        <f t="shared" si="912"/>
        <v>1.1900000000000022E-2</v>
      </c>
      <c r="CF106" s="500">
        <f t="shared" si="912"/>
        <v>0.15252711305920341</v>
      </c>
      <c r="CG106" s="500">
        <f t="shared" si="912"/>
        <v>1.1900000000000022E-2</v>
      </c>
      <c r="CH106" s="500">
        <f t="shared" si="912"/>
        <v>1.1900000000000022E-2</v>
      </c>
      <c r="CI106" s="500">
        <f t="shared" si="912"/>
        <v>1.1900000000000022E-2</v>
      </c>
      <c r="CJ106" s="500">
        <f t="shared" si="912"/>
        <v>1.1900000000000022E-2</v>
      </c>
      <c r="CK106" s="500">
        <f t="shared" si="912"/>
        <v>1.1900000000000022E-2</v>
      </c>
      <c r="CL106" s="500">
        <f t="shared" si="912"/>
        <v>1.1900000000000022E-2</v>
      </c>
      <c r="CM106" s="500">
        <f t="shared" si="912"/>
        <v>1.1900000000000022E-2</v>
      </c>
      <c r="CN106" s="500">
        <f t="shared" si="912"/>
        <v>1.1900000000000022E-2</v>
      </c>
      <c r="CO106" s="500">
        <f t="shared" si="912"/>
        <v>1.1900000000000022E-2</v>
      </c>
      <c r="CP106" s="500">
        <f t="shared" si="912"/>
        <v>1.1900000000000022E-2</v>
      </c>
      <c r="CQ106" s="500">
        <f t="shared" si="912"/>
        <v>1.1900000000000022E-2</v>
      </c>
      <c r="CR106" s="500">
        <f t="shared" si="912"/>
        <v>1.1900000000000022E-2</v>
      </c>
      <c r="CS106" s="500">
        <f t="shared" si="912"/>
        <v>0.15252711305920341</v>
      </c>
      <c r="CT106" s="500">
        <f t="shared" si="912"/>
        <v>1.1900000000000022E-2</v>
      </c>
      <c r="CU106" s="500">
        <f t="shared" si="912"/>
        <v>1.1900000000000022E-2</v>
      </c>
      <c r="CV106" s="500">
        <f t="shared" si="912"/>
        <v>1.1900000000000022E-2</v>
      </c>
      <c r="CW106" s="500">
        <f t="shared" si="912"/>
        <v>1.1900000000000022E-2</v>
      </c>
      <c r="CX106" s="500">
        <f t="shared" si="912"/>
        <v>1.1900000000000022E-2</v>
      </c>
      <c r="CY106" s="500">
        <f t="shared" si="912"/>
        <v>1.1900000000000022E-2</v>
      </c>
      <c r="CZ106" s="500">
        <f t="shared" si="912"/>
        <v>1.1900000000000022E-2</v>
      </c>
      <c r="DA106" s="500">
        <f t="shared" si="912"/>
        <v>1.1900000000000022E-2</v>
      </c>
      <c r="DB106" s="500">
        <f t="shared" si="912"/>
        <v>1.1900000000000022E-2</v>
      </c>
      <c r="DC106" s="500">
        <f t="shared" si="912"/>
        <v>1.1900000000000022E-2</v>
      </c>
      <c r="DD106" s="500">
        <f t="shared" si="912"/>
        <v>1.1900000000000022E-2</v>
      </c>
      <c r="DE106" s="500">
        <f t="shared" si="912"/>
        <v>1.1900000000000022E-2</v>
      </c>
      <c r="DF106" s="500">
        <f t="shared" si="912"/>
        <v>0.15252711305920341</v>
      </c>
      <c r="DG106" s="500">
        <f t="shared" si="912"/>
        <v>1.1900000000000022E-2</v>
      </c>
      <c r="DH106" s="500">
        <f t="shared" si="912"/>
        <v>1.1900000000000022E-2</v>
      </c>
      <c r="DI106" s="500">
        <f t="shared" si="912"/>
        <v>1.1900000000000022E-2</v>
      </c>
      <c r="DJ106" s="500">
        <f t="shared" si="912"/>
        <v>1.1900000000000022E-2</v>
      </c>
      <c r="DK106" s="500">
        <f t="shared" si="912"/>
        <v>1.1900000000000022E-2</v>
      </c>
      <c r="DL106" s="500">
        <f t="shared" si="912"/>
        <v>1.1900000000000022E-2</v>
      </c>
      <c r="DM106" s="500">
        <f t="shared" si="912"/>
        <v>1.1900000000000022E-2</v>
      </c>
      <c r="DN106" s="500">
        <f t="shared" si="912"/>
        <v>1.1900000000000022E-2</v>
      </c>
      <c r="DO106" s="500">
        <f t="shared" si="912"/>
        <v>1.1900000000000022E-2</v>
      </c>
      <c r="DP106" s="500">
        <f t="shared" si="912"/>
        <v>1.1900000000000022E-2</v>
      </c>
      <c r="DQ106" s="500">
        <f t="shared" si="912"/>
        <v>1.1900000000000022E-2</v>
      </c>
      <c r="DR106" s="500">
        <f t="shared" si="912"/>
        <v>1.1900000000000022E-2</v>
      </c>
      <c r="DS106" s="500">
        <f t="shared" si="912"/>
        <v>0.15252711305920341</v>
      </c>
      <c r="DT106" s="500">
        <f t="shared" si="912"/>
        <v>1.1900000000000022E-2</v>
      </c>
      <c r="DU106" s="500">
        <f t="shared" si="912"/>
        <v>1.1900000000000022E-2</v>
      </c>
      <c r="DV106" s="500">
        <f t="shared" si="912"/>
        <v>1.1900000000000022E-2</v>
      </c>
      <c r="DW106" s="500">
        <f t="shared" si="912"/>
        <v>1.1900000000000022E-2</v>
      </c>
      <c r="DX106" s="500">
        <f t="shared" si="912"/>
        <v>1.1900000000000022E-2</v>
      </c>
      <c r="DY106" s="500">
        <f t="shared" si="912"/>
        <v>1.1900000000000022E-2</v>
      </c>
      <c r="DZ106" s="500">
        <f t="shared" si="912"/>
        <v>1.1900000000000022E-2</v>
      </c>
      <c r="EA106" s="500">
        <f t="shared" si="912"/>
        <v>1.1900000000000022E-2</v>
      </c>
      <c r="EB106" s="500">
        <f t="shared" si="912"/>
        <v>1.1900000000000022E-2</v>
      </c>
      <c r="EC106" s="500">
        <f t="shared" si="912"/>
        <v>1.1900000000000022E-2</v>
      </c>
      <c r="ED106" s="500">
        <f t="shared" si="912"/>
        <v>1.1900000000000022E-2</v>
      </c>
      <c r="EE106" s="500">
        <f t="shared" ref="EE106:GP106" si="913">EE104+EE105</f>
        <v>1.1900000000000022E-2</v>
      </c>
      <c r="EF106" s="500">
        <f t="shared" si="913"/>
        <v>0.15252711305920341</v>
      </c>
      <c r="EG106" s="500">
        <f t="shared" si="913"/>
        <v>1.1900000000000022E-2</v>
      </c>
      <c r="EH106" s="500">
        <f t="shared" si="913"/>
        <v>1.1900000000000022E-2</v>
      </c>
      <c r="EI106" s="500">
        <f t="shared" si="913"/>
        <v>1.1900000000000022E-2</v>
      </c>
      <c r="EJ106" s="500">
        <f t="shared" si="913"/>
        <v>1.1900000000000022E-2</v>
      </c>
      <c r="EK106" s="500">
        <f t="shared" si="913"/>
        <v>1.1900000000000022E-2</v>
      </c>
      <c r="EL106" s="500">
        <f t="shared" si="913"/>
        <v>1.1900000000000022E-2</v>
      </c>
      <c r="EM106" s="500">
        <f t="shared" si="913"/>
        <v>1.1900000000000022E-2</v>
      </c>
      <c r="EN106" s="500">
        <f t="shared" si="913"/>
        <v>1.1900000000000022E-2</v>
      </c>
      <c r="EO106" s="500">
        <f t="shared" si="913"/>
        <v>1.1900000000000022E-2</v>
      </c>
      <c r="EP106" s="500">
        <f t="shared" si="913"/>
        <v>1.1900000000000022E-2</v>
      </c>
      <c r="EQ106" s="500">
        <f t="shared" si="913"/>
        <v>1.1900000000000022E-2</v>
      </c>
      <c r="ER106" s="500">
        <f t="shared" si="913"/>
        <v>1.1900000000000022E-2</v>
      </c>
      <c r="ES106" s="500">
        <f t="shared" si="913"/>
        <v>0.15252711305920341</v>
      </c>
      <c r="ET106" s="500">
        <f t="shared" si="913"/>
        <v>1.1900000000000022E-2</v>
      </c>
      <c r="EU106" s="500">
        <f t="shared" si="913"/>
        <v>1.1900000000000022E-2</v>
      </c>
      <c r="EV106" s="500">
        <f t="shared" si="913"/>
        <v>1.1900000000000022E-2</v>
      </c>
      <c r="EW106" s="500">
        <f t="shared" si="913"/>
        <v>1.1900000000000022E-2</v>
      </c>
      <c r="EX106" s="500">
        <f t="shared" si="913"/>
        <v>1.1900000000000022E-2</v>
      </c>
      <c r="EY106" s="500">
        <f t="shared" si="913"/>
        <v>1.1900000000000022E-2</v>
      </c>
      <c r="EZ106" s="500">
        <f t="shared" si="913"/>
        <v>1.1900000000000022E-2</v>
      </c>
      <c r="FA106" s="500">
        <f t="shared" si="913"/>
        <v>1.1900000000000022E-2</v>
      </c>
      <c r="FB106" s="500">
        <f t="shared" si="913"/>
        <v>1.1900000000000022E-2</v>
      </c>
      <c r="FC106" s="500">
        <f t="shared" si="913"/>
        <v>1.1900000000000022E-2</v>
      </c>
      <c r="FD106" s="500">
        <f t="shared" si="913"/>
        <v>1.1900000000000022E-2</v>
      </c>
      <c r="FE106" s="500">
        <f t="shared" si="913"/>
        <v>1.1900000000000022E-2</v>
      </c>
      <c r="FF106" s="500">
        <f t="shared" si="913"/>
        <v>0.15252711305920341</v>
      </c>
      <c r="FG106" s="500">
        <f t="shared" si="913"/>
        <v>1.1900000000000022E-2</v>
      </c>
      <c r="FH106" s="500">
        <f t="shared" si="913"/>
        <v>1.1900000000000022E-2</v>
      </c>
      <c r="FI106" s="500">
        <f t="shared" si="913"/>
        <v>1.1900000000000022E-2</v>
      </c>
      <c r="FJ106" s="500">
        <f t="shared" si="913"/>
        <v>1.1900000000000022E-2</v>
      </c>
      <c r="FK106" s="500">
        <f t="shared" si="913"/>
        <v>1.1900000000000022E-2</v>
      </c>
      <c r="FL106" s="500">
        <f t="shared" si="913"/>
        <v>1.1900000000000022E-2</v>
      </c>
      <c r="FM106" s="500">
        <f t="shared" si="913"/>
        <v>1.1900000000000022E-2</v>
      </c>
      <c r="FN106" s="500">
        <f t="shared" si="913"/>
        <v>1.1900000000000022E-2</v>
      </c>
      <c r="FO106" s="500">
        <f t="shared" si="913"/>
        <v>1.1900000000000022E-2</v>
      </c>
      <c r="FP106" s="500">
        <f t="shared" si="913"/>
        <v>1.1900000000000022E-2</v>
      </c>
      <c r="FQ106" s="500">
        <f t="shared" si="913"/>
        <v>1.1900000000000022E-2</v>
      </c>
      <c r="FR106" s="500">
        <f t="shared" si="913"/>
        <v>1.1900000000000022E-2</v>
      </c>
      <c r="FS106" s="500">
        <f t="shared" si="913"/>
        <v>0.15252711305920341</v>
      </c>
      <c r="FT106" s="500">
        <f t="shared" si="913"/>
        <v>1.1900000000000022E-2</v>
      </c>
      <c r="FU106" s="500">
        <f t="shared" si="913"/>
        <v>1.1900000000000022E-2</v>
      </c>
      <c r="FV106" s="500">
        <f t="shared" si="913"/>
        <v>1.1900000000000022E-2</v>
      </c>
      <c r="FW106" s="500">
        <f t="shared" si="913"/>
        <v>1.1900000000000022E-2</v>
      </c>
      <c r="FX106" s="500">
        <f t="shared" si="913"/>
        <v>1.1900000000000022E-2</v>
      </c>
      <c r="FY106" s="500">
        <f t="shared" si="913"/>
        <v>1.1900000000000022E-2</v>
      </c>
      <c r="FZ106" s="500">
        <f t="shared" si="913"/>
        <v>1.1900000000000022E-2</v>
      </c>
      <c r="GA106" s="500">
        <f t="shared" si="913"/>
        <v>1.1900000000000022E-2</v>
      </c>
      <c r="GB106" s="500">
        <f t="shared" si="913"/>
        <v>1.1900000000000022E-2</v>
      </c>
      <c r="GC106" s="500">
        <f t="shared" si="913"/>
        <v>1.1900000000000022E-2</v>
      </c>
      <c r="GD106" s="500">
        <f t="shared" si="913"/>
        <v>1.1900000000000022E-2</v>
      </c>
      <c r="GE106" s="500">
        <f t="shared" si="913"/>
        <v>1.1900000000000022E-2</v>
      </c>
      <c r="GF106" s="500">
        <f t="shared" si="913"/>
        <v>0.15252711305920341</v>
      </c>
      <c r="GG106" s="500">
        <f t="shared" si="913"/>
        <v>1.1900000000000022E-2</v>
      </c>
      <c r="GH106" s="500">
        <f t="shared" si="913"/>
        <v>1.1900000000000022E-2</v>
      </c>
      <c r="GI106" s="500">
        <f t="shared" si="913"/>
        <v>1.1900000000000022E-2</v>
      </c>
      <c r="GJ106" s="500">
        <f t="shared" si="913"/>
        <v>1.1900000000000022E-2</v>
      </c>
      <c r="GK106" s="500">
        <f t="shared" si="913"/>
        <v>1.1900000000000022E-2</v>
      </c>
      <c r="GL106" s="500">
        <f t="shared" si="913"/>
        <v>1.1900000000000022E-2</v>
      </c>
      <c r="GM106" s="500">
        <f t="shared" si="913"/>
        <v>1.1900000000000022E-2</v>
      </c>
      <c r="GN106" s="500">
        <f t="shared" si="913"/>
        <v>1.1900000000000022E-2</v>
      </c>
      <c r="GO106" s="500">
        <f t="shared" si="913"/>
        <v>1.1900000000000022E-2</v>
      </c>
      <c r="GP106" s="500">
        <f t="shared" si="913"/>
        <v>1.1900000000000022E-2</v>
      </c>
      <c r="GQ106" s="500">
        <f t="shared" ref="GQ106:JB106" si="914">GQ104+GQ105</f>
        <v>1.1900000000000022E-2</v>
      </c>
      <c r="GR106" s="500">
        <f t="shared" si="914"/>
        <v>1.1900000000000022E-2</v>
      </c>
      <c r="GS106" s="500">
        <f t="shared" si="914"/>
        <v>0.15252711305920341</v>
      </c>
      <c r="GT106" s="500">
        <f t="shared" si="914"/>
        <v>1.1900000000000022E-2</v>
      </c>
      <c r="GU106" s="500">
        <f t="shared" si="914"/>
        <v>1.1900000000000022E-2</v>
      </c>
      <c r="GV106" s="500">
        <f t="shared" si="914"/>
        <v>1.1900000000000022E-2</v>
      </c>
      <c r="GW106" s="500">
        <f t="shared" si="914"/>
        <v>1.1900000000000022E-2</v>
      </c>
      <c r="GX106" s="500">
        <f t="shared" si="914"/>
        <v>1.1900000000000022E-2</v>
      </c>
      <c r="GY106" s="500">
        <f t="shared" si="914"/>
        <v>1.1900000000000022E-2</v>
      </c>
      <c r="GZ106" s="500">
        <f t="shared" si="914"/>
        <v>1.1900000000000022E-2</v>
      </c>
      <c r="HA106" s="500">
        <f t="shared" si="914"/>
        <v>1.1900000000000022E-2</v>
      </c>
      <c r="HB106" s="500">
        <f t="shared" si="914"/>
        <v>1.1900000000000022E-2</v>
      </c>
      <c r="HC106" s="500">
        <f t="shared" si="914"/>
        <v>1.1900000000000022E-2</v>
      </c>
      <c r="HD106" s="500">
        <f t="shared" si="914"/>
        <v>1.1900000000000022E-2</v>
      </c>
      <c r="HE106" s="500">
        <f t="shared" si="914"/>
        <v>1.1900000000000022E-2</v>
      </c>
      <c r="HF106" s="500">
        <f t="shared" si="914"/>
        <v>0.15252711305920341</v>
      </c>
      <c r="HG106" s="500">
        <f t="shared" si="914"/>
        <v>1.1900000000000022E-2</v>
      </c>
      <c r="HH106" s="500">
        <f t="shared" si="914"/>
        <v>1.1900000000000022E-2</v>
      </c>
      <c r="HI106" s="500">
        <f t="shared" si="914"/>
        <v>1.1900000000000022E-2</v>
      </c>
      <c r="HJ106" s="500">
        <f t="shared" si="914"/>
        <v>1.1900000000000022E-2</v>
      </c>
      <c r="HK106" s="500">
        <f t="shared" si="914"/>
        <v>1.1900000000000022E-2</v>
      </c>
      <c r="HL106" s="500">
        <f t="shared" si="914"/>
        <v>1.1900000000000022E-2</v>
      </c>
      <c r="HM106" s="500">
        <f t="shared" si="914"/>
        <v>1.1900000000000022E-2</v>
      </c>
      <c r="HN106" s="500">
        <f t="shared" si="914"/>
        <v>1.1900000000000022E-2</v>
      </c>
      <c r="HO106" s="500">
        <f t="shared" si="914"/>
        <v>1.1900000000000022E-2</v>
      </c>
      <c r="HP106" s="500">
        <f t="shared" si="914"/>
        <v>1.1900000000000022E-2</v>
      </c>
      <c r="HQ106" s="500">
        <f t="shared" si="914"/>
        <v>1.1900000000000022E-2</v>
      </c>
      <c r="HR106" s="500">
        <f t="shared" si="914"/>
        <v>1.1900000000000022E-2</v>
      </c>
      <c r="HS106" s="500">
        <f t="shared" si="914"/>
        <v>0.15252711305920341</v>
      </c>
      <c r="HT106" s="500">
        <f t="shared" si="914"/>
        <v>1.1900000000000022E-2</v>
      </c>
      <c r="HU106" s="500">
        <f t="shared" si="914"/>
        <v>1.1900000000000022E-2</v>
      </c>
      <c r="HV106" s="500">
        <f t="shared" si="914"/>
        <v>1.1900000000000022E-2</v>
      </c>
      <c r="HW106" s="500">
        <f t="shared" si="914"/>
        <v>1.1900000000000022E-2</v>
      </c>
      <c r="HX106" s="500">
        <f t="shared" si="914"/>
        <v>1.1900000000000022E-2</v>
      </c>
      <c r="HY106" s="500">
        <f t="shared" si="914"/>
        <v>1.1900000000000022E-2</v>
      </c>
      <c r="HZ106" s="500">
        <f t="shared" si="914"/>
        <v>1.1900000000000022E-2</v>
      </c>
      <c r="IA106" s="500">
        <f t="shared" si="914"/>
        <v>1.1900000000000022E-2</v>
      </c>
      <c r="IB106" s="500">
        <f t="shared" si="914"/>
        <v>1.1900000000000022E-2</v>
      </c>
      <c r="IC106" s="500">
        <f t="shared" si="914"/>
        <v>1.1900000000000022E-2</v>
      </c>
      <c r="ID106" s="500">
        <f t="shared" si="914"/>
        <v>1.1900000000000022E-2</v>
      </c>
      <c r="IE106" s="500">
        <f t="shared" si="914"/>
        <v>1.1900000000000022E-2</v>
      </c>
      <c r="IF106" s="500">
        <f t="shared" si="914"/>
        <v>0.15252711305920341</v>
      </c>
      <c r="IG106" s="500">
        <f t="shared" si="914"/>
        <v>1.1900000000000022E-2</v>
      </c>
      <c r="IH106" s="500">
        <f t="shared" si="914"/>
        <v>1.1900000000000022E-2</v>
      </c>
      <c r="II106" s="500">
        <f t="shared" si="914"/>
        <v>1.1900000000000022E-2</v>
      </c>
      <c r="IJ106" s="500">
        <f t="shared" si="914"/>
        <v>1.1900000000000022E-2</v>
      </c>
      <c r="IK106" s="500">
        <f t="shared" si="914"/>
        <v>1.1900000000000022E-2</v>
      </c>
      <c r="IL106" s="500">
        <f t="shared" si="914"/>
        <v>1.1900000000000022E-2</v>
      </c>
      <c r="IM106" s="500">
        <f t="shared" si="914"/>
        <v>1.1900000000000022E-2</v>
      </c>
      <c r="IN106" s="500">
        <f t="shared" si="914"/>
        <v>1.1900000000000022E-2</v>
      </c>
      <c r="IO106" s="500">
        <f t="shared" si="914"/>
        <v>1.1900000000000022E-2</v>
      </c>
      <c r="IP106" s="500">
        <f t="shared" si="914"/>
        <v>1.1900000000000022E-2</v>
      </c>
      <c r="IQ106" s="500">
        <f t="shared" si="914"/>
        <v>1.1900000000000022E-2</v>
      </c>
      <c r="IR106" s="500">
        <f t="shared" si="914"/>
        <v>1.1900000000000022E-2</v>
      </c>
      <c r="IS106" s="500">
        <f t="shared" si="914"/>
        <v>0.15252711305920341</v>
      </c>
      <c r="IT106" s="500">
        <f t="shared" si="914"/>
        <v>1.1900000000000022E-2</v>
      </c>
      <c r="IU106" s="500">
        <f t="shared" si="914"/>
        <v>1.1900000000000022E-2</v>
      </c>
      <c r="IV106" s="500">
        <f t="shared" si="914"/>
        <v>1.1900000000000022E-2</v>
      </c>
      <c r="IW106" s="500">
        <f t="shared" si="914"/>
        <v>1.1900000000000022E-2</v>
      </c>
      <c r="IX106" s="500">
        <f t="shared" si="914"/>
        <v>1.1900000000000022E-2</v>
      </c>
      <c r="IY106" s="500">
        <f t="shared" si="914"/>
        <v>1.1900000000000022E-2</v>
      </c>
      <c r="IZ106" s="500">
        <f t="shared" si="914"/>
        <v>1.1900000000000022E-2</v>
      </c>
      <c r="JA106" s="500">
        <f t="shared" si="914"/>
        <v>1.1900000000000022E-2</v>
      </c>
      <c r="JB106" s="500">
        <f t="shared" si="914"/>
        <v>1.1900000000000022E-2</v>
      </c>
      <c r="JC106" s="500">
        <f t="shared" ref="JC106:LN106" si="915">JC104+JC105</f>
        <v>1.1900000000000022E-2</v>
      </c>
      <c r="JD106" s="500">
        <f t="shared" si="915"/>
        <v>1.1900000000000022E-2</v>
      </c>
      <c r="JE106" s="500">
        <f t="shared" si="915"/>
        <v>1.1900000000000022E-2</v>
      </c>
      <c r="JF106" s="500">
        <f t="shared" si="915"/>
        <v>0.15252711305920341</v>
      </c>
      <c r="JG106" s="500">
        <f t="shared" si="915"/>
        <v>1.1900000000000022E-2</v>
      </c>
      <c r="JH106" s="500">
        <f t="shared" si="915"/>
        <v>1.1900000000000022E-2</v>
      </c>
      <c r="JI106" s="500">
        <f t="shared" si="915"/>
        <v>1.1900000000000022E-2</v>
      </c>
      <c r="JJ106" s="500">
        <f t="shared" si="915"/>
        <v>1.1900000000000022E-2</v>
      </c>
      <c r="JK106" s="500">
        <f t="shared" si="915"/>
        <v>1.1900000000000022E-2</v>
      </c>
      <c r="JL106" s="500">
        <f t="shared" si="915"/>
        <v>1.1900000000000022E-2</v>
      </c>
      <c r="JM106" s="500">
        <f t="shared" si="915"/>
        <v>1.1900000000000022E-2</v>
      </c>
      <c r="JN106" s="500">
        <f t="shared" si="915"/>
        <v>1.1900000000000022E-2</v>
      </c>
      <c r="JO106" s="500">
        <f t="shared" si="915"/>
        <v>1.1900000000000022E-2</v>
      </c>
      <c r="JP106" s="500">
        <f t="shared" si="915"/>
        <v>1.1900000000000022E-2</v>
      </c>
      <c r="JQ106" s="500">
        <f t="shared" si="915"/>
        <v>1.1900000000000022E-2</v>
      </c>
      <c r="JR106" s="500">
        <f t="shared" si="915"/>
        <v>1.1900000000000022E-2</v>
      </c>
      <c r="JS106" s="500">
        <f t="shared" si="915"/>
        <v>0.15252711305920341</v>
      </c>
      <c r="JT106" s="500">
        <f t="shared" si="915"/>
        <v>1.1900000000000022E-2</v>
      </c>
      <c r="JU106" s="500">
        <f t="shared" si="915"/>
        <v>1.1900000000000022E-2</v>
      </c>
      <c r="JV106" s="500">
        <f t="shared" si="915"/>
        <v>1.1900000000000022E-2</v>
      </c>
      <c r="JW106" s="500">
        <f t="shared" si="915"/>
        <v>1.1900000000000022E-2</v>
      </c>
      <c r="JX106" s="500">
        <f t="shared" si="915"/>
        <v>1.1900000000000022E-2</v>
      </c>
      <c r="JY106" s="500">
        <f t="shared" si="915"/>
        <v>1.1900000000000022E-2</v>
      </c>
      <c r="JZ106" s="500">
        <f t="shared" si="915"/>
        <v>1.1900000000000022E-2</v>
      </c>
      <c r="KA106" s="500">
        <f t="shared" si="915"/>
        <v>1.1900000000000022E-2</v>
      </c>
      <c r="KB106" s="500">
        <f t="shared" si="915"/>
        <v>1.1900000000000022E-2</v>
      </c>
      <c r="KC106" s="500">
        <f t="shared" si="915"/>
        <v>1.1900000000000022E-2</v>
      </c>
      <c r="KD106" s="500">
        <f t="shared" si="915"/>
        <v>1.1900000000000022E-2</v>
      </c>
      <c r="KE106" s="500">
        <f t="shared" si="915"/>
        <v>1.1900000000000022E-2</v>
      </c>
      <c r="KF106" s="500">
        <f t="shared" si="915"/>
        <v>0.15252711305920341</v>
      </c>
      <c r="KG106" s="500">
        <f t="shared" si="915"/>
        <v>1.1900000000000022E-2</v>
      </c>
      <c r="KH106" s="500">
        <f t="shared" si="915"/>
        <v>1.1900000000000022E-2</v>
      </c>
      <c r="KI106" s="500">
        <f t="shared" si="915"/>
        <v>1.1900000000000022E-2</v>
      </c>
      <c r="KJ106" s="500">
        <f t="shared" si="915"/>
        <v>1.1900000000000022E-2</v>
      </c>
      <c r="KK106" s="500">
        <f t="shared" si="915"/>
        <v>1.1900000000000022E-2</v>
      </c>
      <c r="KL106" s="500">
        <f t="shared" si="915"/>
        <v>1.1900000000000022E-2</v>
      </c>
      <c r="KM106" s="500">
        <f t="shared" si="915"/>
        <v>1.1900000000000022E-2</v>
      </c>
      <c r="KN106" s="500">
        <f t="shared" si="915"/>
        <v>1.1900000000000022E-2</v>
      </c>
      <c r="KO106" s="500">
        <f t="shared" si="915"/>
        <v>1.1900000000000022E-2</v>
      </c>
      <c r="KP106" s="500">
        <f t="shared" si="915"/>
        <v>1.1900000000000022E-2</v>
      </c>
      <c r="KQ106" s="500">
        <f t="shared" si="915"/>
        <v>1.1900000000000022E-2</v>
      </c>
      <c r="KR106" s="500">
        <f t="shared" si="915"/>
        <v>1.1900000000000022E-2</v>
      </c>
      <c r="KS106" s="500">
        <f t="shared" si="915"/>
        <v>0.15252711305920341</v>
      </c>
      <c r="KT106" s="500">
        <f t="shared" si="915"/>
        <v>1.1900000000000022E-2</v>
      </c>
      <c r="KU106" s="500">
        <f t="shared" si="915"/>
        <v>1.1900000000000022E-2</v>
      </c>
      <c r="KV106" s="500">
        <f t="shared" si="915"/>
        <v>1.1900000000000022E-2</v>
      </c>
      <c r="KW106" s="500">
        <f t="shared" si="915"/>
        <v>1.1900000000000022E-2</v>
      </c>
      <c r="KX106" s="500">
        <f t="shared" si="915"/>
        <v>1.1900000000000022E-2</v>
      </c>
      <c r="KY106" s="500">
        <f t="shared" si="915"/>
        <v>1.1900000000000022E-2</v>
      </c>
      <c r="KZ106" s="500">
        <f t="shared" si="915"/>
        <v>1.1900000000000022E-2</v>
      </c>
      <c r="LA106" s="500">
        <f t="shared" si="915"/>
        <v>1.1900000000000022E-2</v>
      </c>
      <c r="LB106" s="500">
        <f t="shared" si="915"/>
        <v>1.1900000000000022E-2</v>
      </c>
      <c r="LC106" s="500">
        <f t="shared" si="915"/>
        <v>1.1900000000000022E-2</v>
      </c>
      <c r="LD106" s="500">
        <f t="shared" si="915"/>
        <v>1.1900000000000022E-2</v>
      </c>
      <c r="LE106" s="500">
        <f t="shared" si="915"/>
        <v>1.1900000000000022E-2</v>
      </c>
      <c r="LF106" s="500">
        <f t="shared" si="915"/>
        <v>0.15252711305920341</v>
      </c>
      <c r="LG106" s="500">
        <f t="shared" si="915"/>
        <v>1.1900000000000022E-2</v>
      </c>
      <c r="LH106" s="500">
        <f t="shared" si="915"/>
        <v>1.1900000000000022E-2</v>
      </c>
      <c r="LI106" s="500">
        <f t="shared" si="915"/>
        <v>1.1900000000000022E-2</v>
      </c>
      <c r="LJ106" s="500">
        <f t="shared" si="915"/>
        <v>1.1900000000000022E-2</v>
      </c>
      <c r="LK106" s="500">
        <f t="shared" si="915"/>
        <v>1.1900000000000022E-2</v>
      </c>
      <c r="LL106" s="500">
        <f t="shared" si="915"/>
        <v>1.1900000000000022E-2</v>
      </c>
      <c r="LM106" s="500">
        <f t="shared" si="915"/>
        <v>1.1900000000000022E-2</v>
      </c>
      <c r="LN106" s="500">
        <f t="shared" si="915"/>
        <v>1.1900000000000022E-2</v>
      </c>
      <c r="LO106" s="500">
        <f t="shared" ref="LO106:NZ106" si="916">LO104+LO105</f>
        <v>1.1900000000000022E-2</v>
      </c>
      <c r="LP106" s="500">
        <f t="shared" si="916"/>
        <v>1.1900000000000022E-2</v>
      </c>
      <c r="LQ106" s="500">
        <f t="shared" si="916"/>
        <v>1.1900000000000022E-2</v>
      </c>
      <c r="LR106" s="500">
        <f t="shared" si="916"/>
        <v>1.1900000000000022E-2</v>
      </c>
      <c r="LS106" s="500">
        <f t="shared" si="916"/>
        <v>0.15252711305920341</v>
      </c>
      <c r="LT106" s="500">
        <f t="shared" si="916"/>
        <v>1.1900000000000022E-2</v>
      </c>
      <c r="LU106" s="500">
        <f t="shared" si="916"/>
        <v>1.1900000000000022E-2</v>
      </c>
      <c r="LV106" s="500">
        <f t="shared" si="916"/>
        <v>1.1900000000000022E-2</v>
      </c>
      <c r="LW106" s="500">
        <f t="shared" si="916"/>
        <v>1.1900000000000022E-2</v>
      </c>
      <c r="LX106" s="500">
        <f t="shared" si="916"/>
        <v>1.1900000000000022E-2</v>
      </c>
      <c r="LY106" s="500">
        <f t="shared" si="916"/>
        <v>1.1900000000000022E-2</v>
      </c>
      <c r="LZ106" s="500">
        <f t="shared" si="916"/>
        <v>1.1900000000000022E-2</v>
      </c>
      <c r="MA106" s="500">
        <f t="shared" si="916"/>
        <v>1.1900000000000022E-2</v>
      </c>
      <c r="MB106" s="500">
        <f t="shared" si="916"/>
        <v>1.1900000000000022E-2</v>
      </c>
      <c r="MC106" s="500">
        <f t="shared" si="916"/>
        <v>1.1900000000000022E-2</v>
      </c>
      <c r="MD106" s="500">
        <f t="shared" si="916"/>
        <v>1.1900000000000022E-2</v>
      </c>
      <c r="ME106" s="500">
        <f t="shared" si="916"/>
        <v>1.1900000000000022E-2</v>
      </c>
      <c r="MF106" s="500">
        <f t="shared" si="916"/>
        <v>0.15252711305920341</v>
      </c>
      <c r="MG106" s="500">
        <f t="shared" si="916"/>
        <v>1.1900000000000022E-2</v>
      </c>
      <c r="MH106" s="500">
        <f t="shared" si="916"/>
        <v>1.1900000000000022E-2</v>
      </c>
      <c r="MI106" s="500">
        <f t="shared" si="916"/>
        <v>1.1900000000000022E-2</v>
      </c>
      <c r="MJ106" s="500">
        <f t="shared" si="916"/>
        <v>1.1900000000000022E-2</v>
      </c>
      <c r="MK106" s="500">
        <f t="shared" si="916"/>
        <v>1.1900000000000022E-2</v>
      </c>
      <c r="ML106" s="500">
        <f t="shared" si="916"/>
        <v>1.1900000000000022E-2</v>
      </c>
      <c r="MM106" s="500">
        <f t="shared" si="916"/>
        <v>1.1900000000000022E-2</v>
      </c>
      <c r="MN106" s="500">
        <f t="shared" si="916"/>
        <v>1.1900000000000022E-2</v>
      </c>
      <c r="MO106" s="500">
        <f t="shared" si="916"/>
        <v>1.1900000000000022E-2</v>
      </c>
      <c r="MP106" s="500">
        <f t="shared" si="916"/>
        <v>1.1900000000000022E-2</v>
      </c>
      <c r="MQ106" s="500">
        <f t="shared" si="916"/>
        <v>1.1900000000000022E-2</v>
      </c>
      <c r="MR106" s="500">
        <f t="shared" si="916"/>
        <v>1.1900000000000022E-2</v>
      </c>
      <c r="MS106" s="500">
        <f t="shared" si="916"/>
        <v>0.15252711305920341</v>
      </c>
      <c r="MT106" s="500">
        <f t="shared" si="916"/>
        <v>1.1900000000000022E-2</v>
      </c>
      <c r="MU106" s="500">
        <f t="shared" si="916"/>
        <v>1.1900000000000022E-2</v>
      </c>
      <c r="MV106" s="500">
        <f t="shared" si="916"/>
        <v>1.1900000000000022E-2</v>
      </c>
      <c r="MW106" s="500">
        <f t="shared" si="916"/>
        <v>1.1900000000000022E-2</v>
      </c>
      <c r="MX106" s="500">
        <f t="shared" si="916"/>
        <v>1.1900000000000022E-2</v>
      </c>
      <c r="MY106" s="500">
        <f t="shared" si="916"/>
        <v>1.1900000000000022E-2</v>
      </c>
      <c r="MZ106" s="500">
        <f t="shared" si="916"/>
        <v>1.1900000000000022E-2</v>
      </c>
      <c r="NA106" s="500">
        <f t="shared" si="916"/>
        <v>1.1900000000000022E-2</v>
      </c>
      <c r="NB106" s="500">
        <f t="shared" si="916"/>
        <v>1.1900000000000022E-2</v>
      </c>
      <c r="NC106" s="500">
        <f t="shared" si="916"/>
        <v>1.1900000000000022E-2</v>
      </c>
      <c r="ND106" s="500">
        <f t="shared" si="916"/>
        <v>1.1900000000000022E-2</v>
      </c>
      <c r="NE106" s="500">
        <f t="shared" si="916"/>
        <v>1.1900000000000022E-2</v>
      </c>
      <c r="NF106" s="500">
        <f t="shared" si="916"/>
        <v>0.15252711305920341</v>
      </c>
      <c r="NG106" s="500">
        <f t="shared" si="916"/>
        <v>1.1900000000000022E-2</v>
      </c>
      <c r="NH106" s="500">
        <f t="shared" si="916"/>
        <v>1.1900000000000022E-2</v>
      </c>
      <c r="NI106" s="500">
        <f t="shared" si="916"/>
        <v>1.1900000000000022E-2</v>
      </c>
      <c r="NJ106" s="500">
        <f t="shared" si="916"/>
        <v>1.1900000000000022E-2</v>
      </c>
      <c r="NK106" s="500">
        <f t="shared" si="916"/>
        <v>1.1900000000000022E-2</v>
      </c>
      <c r="NL106" s="500">
        <f t="shared" si="916"/>
        <v>1.1900000000000022E-2</v>
      </c>
      <c r="NM106" s="500">
        <f t="shared" si="916"/>
        <v>1.1900000000000022E-2</v>
      </c>
      <c r="NN106" s="500">
        <f t="shared" si="916"/>
        <v>1.1900000000000022E-2</v>
      </c>
      <c r="NO106" s="500">
        <f t="shared" si="916"/>
        <v>1.1900000000000022E-2</v>
      </c>
      <c r="NP106" s="500">
        <f t="shared" si="916"/>
        <v>1.1900000000000022E-2</v>
      </c>
      <c r="NQ106" s="500">
        <f t="shared" si="916"/>
        <v>1.1900000000000022E-2</v>
      </c>
      <c r="NR106" s="500">
        <f t="shared" si="916"/>
        <v>1.1900000000000022E-2</v>
      </c>
      <c r="NS106" s="500">
        <f t="shared" si="916"/>
        <v>0.15252711305920341</v>
      </c>
      <c r="NT106" s="500">
        <f t="shared" si="916"/>
        <v>1.1900000000000022E-2</v>
      </c>
      <c r="NU106" s="500">
        <f t="shared" si="916"/>
        <v>1.1900000000000022E-2</v>
      </c>
      <c r="NV106" s="500">
        <f t="shared" si="916"/>
        <v>1.1900000000000022E-2</v>
      </c>
      <c r="NW106" s="500">
        <f t="shared" si="916"/>
        <v>1.1900000000000022E-2</v>
      </c>
      <c r="NX106" s="500">
        <f t="shared" si="916"/>
        <v>1.1900000000000022E-2</v>
      </c>
      <c r="NY106" s="500">
        <f t="shared" si="916"/>
        <v>1.1900000000000022E-2</v>
      </c>
      <c r="NZ106" s="500">
        <f t="shared" si="916"/>
        <v>1.1900000000000022E-2</v>
      </c>
      <c r="OA106" s="500">
        <f t="shared" ref="OA106:QL106" si="917">OA104+OA105</f>
        <v>1.1900000000000022E-2</v>
      </c>
      <c r="OB106" s="500">
        <f t="shared" si="917"/>
        <v>1.1900000000000022E-2</v>
      </c>
      <c r="OC106" s="500">
        <f t="shared" si="917"/>
        <v>1.1900000000000022E-2</v>
      </c>
      <c r="OD106" s="500">
        <f t="shared" si="917"/>
        <v>1.1900000000000022E-2</v>
      </c>
      <c r="OE106" s="500">
        <f t="shared" si="917"/>
        <v>1.1900000000000022E-2</v>
      </c>
      <c r="OF106" s="500">
        <f t="shared" si="917"/>
        <v>0.15252711305920341</v>
      </c>
      <c r="OG106" s="500">
        <f t="shared" si="917"/>
        <v>1.1900000000000022E-2</v>
      </c>
      <c r="OH106" s="500">
        <f t="shared" si="917"/>
        <v>1.1900000000000022E-2</v>
      </c>
      <c r="OI106" s="500">
        <f t="shared" si="917"/>
        <v>1.1900000000000022E-2</v>
      </c>
      <c r="OJ106" s="500">
        <f t="shared" si="917"/>
        <v>1.1900000000000022E-2</v>
      </c>
      <c r="OK106" s="500">
        <f t="shared" si="917"/>
        <v>1.1900000000000022E-2</v>
      </c>
      <c r="OL106" s="500">
        <f t="shared" si="917"/>
        <v>1.1900000000000022E-2</v>
      </c>
      <c r="OM106" s="500">
        <f t="shared" si="917"/>
        <v>1.1900000000000022E-2</v>
      </c>
      <c r="ON106" s="500">
        <f t="shared" si="917"/>
        <v>1.1900000000000022E-2</v>
      </c>
      <c r="OO106" s="500">
        <f t="shared" si="917"/>
        <v>1.1900000000000022E-2</v>
      </c>
      <c r="OP106" s="500">
        <f t="shared" si="917"/>
        <v>1.1900000000000022E-2</v>
      </c>
      <c r="OQ106" s="500">
        <f t="shared" si="917"/>
        <v>1.1900000000000022E-2</v>
      </c>
      <c r="OR106" s="500">
        <f t="shared" si="917"/>
        <v>1.1900000000000022E-2</v>
      </c>
      <c r="OS106" s="500">
        <f t="shared" si="917"/>
        <v>0.15252711305920341</v>
      </c>
      <c r="OT106" s="202"/>
      <c r="OU106" s="202"/>
      <c r="OV106" s="202"/>
      <c r="OW106" s="202"/>
      <c r="OX106" s="202"/>
      <c r="OY106" s="202"/>
      <c r="OZ106" s="202"/>
      <c r="PA106" s="202"/>
      <c r="PB106" s="202"/>
      <c r="PC106" s="202"/>
      <c r="PD106" s="202"/>
      <c r="PE106" s="202"/>
      <c r="PF106" s="202"/>
      <c r="PG106" s="202"/>
      <c r="PH106" s="202"/>
      <c r="PI106" s="202"/>
      <c r="PJ106" s="202"/>
      <c r="PK106" s="202"/>
      <c r="PL106" s="202"/>
      <c r="PM106" s="202"/>
      <c r="PN106" s="202"/>
      <c r="PO106" s="202"/>
      <c r="PP106" s="202"/>
      <c r="PQ106" s="202"/>
      <c r="PR106" s="202"/>
      <c r="PS106" s="202"/>
      <c r="PT106" s="202"/>
      <c r="PU106" s="202"/>
      <c r="PV106" s="202"/>
      <c r="PW106" s="202"/>
      <c r="PX106" s="202"/>
      <c r="PY106" s="202"/>
      <c r="PZ106" s="202"/>
      <c r="QA106" s="202"/>
      <c r="QB106" s="202"/>
      <c r="QC106" s="202"/>
      <c r="QD106" s="202"/>
      <c r="QE106" s="202"/>
      <c r="QF106" s="202"/>
      <c r="QG106" s="202"/>
      <c r="QH106" s="202"/>
      <c r="QI106" s="202"/>
      <c r="QJ106" s="202"/>
      <c r="QK106" s="202"/>
      <c r="QL106" s="202"/>
      <c r="QM106" s="202"/>
      <c r="QN106" s="202"/>
      <c r="QO106" s="202"/>
      <c r="QP106" s="202"/>
      <c r="QQ106" s="202"/>
      <c r="QR106" s="202"/>
      <c r="QS106" s="202"/>
      <c r="QT106" s="202"/>
      <c r="QU106" s="202"/>
      <c r="QV106" s="202"/>
      <c r="QW106" s="202"/>
      <c r="QX106" s="202"/>
      <c r="QY106" s="202"/>
      <c r="QZ106" s="202"/>
      <c r="RA106" s="202"/>
      <c r="RB106" s="202"/>
      <c r="RC106" s="202"/>
      <c r="RD106" s="202"/>
      <c r="RE106" s="202"/>
      <c r="RF106" s="202"/>
    </row>
    <row r="107" spans="1:474" ht="12.75" customHeight="1">
      <c r="A107" s="202"/>
      <c r="B107" s="202"/>
      <c r="C107" s="202"/>
      <c r="D107" s="202"/>
      <c r="E107" s="202"/>
      <c r="F107" s="202"/>
      <c r="G107" s="500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500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  <c r="DK107" s="202"/>
      <c r="DL107" s="202"/>
      <c r="DM107" s="202"/>
      <c r="DN107" s="202"/>
      <c r="DO107" s="202"/>
      <c r="DP107" s="202"/>
      <c r="DQ107" s="202"/>
      <c r="DR107" s="202"/>
      <c r="DS107" s="202"/>
      <c r="DT107" s="202"/>
      <c r="DU107" s="202"/>
      <c r="DV107" s="202"/>
      <c r="DW107" s="202"/>
      <c r="DX107" s="202"/>
      <c r="DY107" s="202"/>
      <c r="DZ107" s="202"/>
      <c r="EA107" s="202"/>
      <c r="EB107" s="202"/>
      <c r="EC107" s="202"/>
      <c r="ED107" s="202"/>
      <c r="EE107" s="202"/>
      <c r="EF107" s="202"/>
      <c r="EG107" s="202"/>
      <c r="EH107" s="202"/>
      <c r="EI107" s="202"/>
      <c r="EJ107" s="202"/>
      <c r="EK107" s="202"/>
      <c r="EL107" s="202"/>
      <c r="EM107" s="202"/>
      <c r="EN107" s="202"/>
      <c r="EO107" s="202"/>
      <c r="EP107" s="202"/>
      <c r="EQ107" s="202"/>
      <c r="ER107" s="202"/>
      <c r="ES107" s="202"/>
      <c r="ET107" s="202"/>
      <c r="EU107" s="202"/>
      <c r="EV107" s="202"/>
      <c r="EW107" s="202"/>
      <c r="EX107" s="202"/>
      <c r="EY107" s="202"/>
      <c r="EZ107" s="202"/>
      <c r="FA107" s="202"/>
      <c r="FB107" s="202"/>
      <c r="FC107" s="202"/>
      <c r="FD107" s="202"/>
      <c r="FE107" s="202"/>
      <c r="FF107" s="202"/>
      <c r="FG107" s="202"/>
      <c r="FH107" s="202"/>
      <c r="FI107" s="202"/>
      <c r="FJ107" s="202"/>
      <c r="FK107" s="202"/>
      <c r="FL107" s="202"/>
      <c r="FM107" s="202"/>
      <c r="FN107" s="202"/>
      <c r="FO107" s="202"/>
      <c r="FP107" s="202"/>
      <c r="FQ107" s="202"/>
      <c r="FR107" s="202"/>
      <c r="FS107" s="202"/>
      <c r="FT107" s="202"/>
      <c r="FU107" s="202"/>
      <c r="FV107" s="202"/>
      <c r="FW107" s="202"/>
      <c r="FX107" s="202"/>
      <c r="FY107" s="202"/>
      <c r="FZ107" s="202"/>
      <c r="GA107" s="202"/>
      <c r="GB107" s="202"/>
      <c r="GC107" s="202"/>
      <c r="GD107" s="202"/>
      <c r="GE107" s="202"/>
      <c r="GF107" s="202"/>
      <c r="GG107" s="202"/>
      <c r="GH107" s="202"/>
      <c r="GI107" s="202"/>
      <c r="GJ107" s="202"/>
      <c r="GK107" s="202"/>
      <c r="GL107" s="202"/>
      <c r="GM107" s="202"/>
      <c r="GN107" s="202"/>
      <c r="GO107" s="202"/>
      <c r="GP107" s="202"/>
      <c r="GQ107" s="202"/>
      <c r="GR107" s="202"/>
      <c r="GS107" s="202"/>
      <c r="GT107" s="202"/>
      <c r="GU107" s="202"/>
      <c r="GV107" s="202"/>
      <c r="GW107" s="202"/>
      <c r="GX107" s="202"/>
      <c r="GY107" s="202"/>
      <c r="GZ107" s="202"/>
      <c r="HA107" s="202"/>
      <c r="HB107" s="202"/>
      <c r="HC107" s="202"/>
      <c r="HD107" s="202"/>
      <c r="HE107" s="202"/>
      <c r="HF107" s="202"/>
      <c r="HG107" s="202"/>
      <c r="HH107" s="202"/>
      <c r="HI107" s="202"/>
      <c r="HJ107" s="202"/>
      <c r="HK107" s="202"/>
      <c r="HL107" s="202"/>
      <c r="HM107" s="202"/>
      <c r="HN107" s="202"/>
      <c r="HO107" s="202"/>
      <c r="HP107" s="202"/>
      <c r="HQ107" s="202"/>
      <c r="HR107" s="202"/>
      <c r="HS107" s="202"/>
      <c r="HT107" s="202"/>
      <c r="HU107" s="202"/>
      <c r="HV107" s="202"/>
      <c r="HW107" s="202"/>
      <c r="HX107" s="202"/>
      <c r="HY107" s="202"/>
      <c r="HZ107" s="202"/>
      <c r="IA107" s="202"/>
      <c r="IB107" s="202"/>
      <c r="IC107" s="202"/>
      <c r="ID107" s="202"/>
      <c r="IE107" s="202"/>
      <c r="IF107" s="202"/>
      <c r="IG107" s="202"/>
      <c r="IH107" s="202"/>
      <c r="II107" s="202"/>
      <c r="IJ107" s="202"/>
      <c r="IK107" s="202"/>
      <c r="IL107" s="202"/>
      <c r="IM107" s="202"/>
      <c r="IN107" s="202"/>
      <c r="IO107" s="202"/>
      <c r="IP107" s="202"/>
      <c r="IQ107" s="202"/>
      <c r="IR107" s="202"/>
      <c r="IS107" s="202"/>
      <c r="IT107" s="202"/>
      <c r="IU107" s="202"/>
      <c r="IV107" s="202"/>
      <c r="IW107" s="202"/>
      <c r="IX107" s="202"/>
      <c r="IY107" s="202"/>
      <c r="IZ107" s="202"/>
      <c r="JA107" s="202"/>
      <c r="JB107" s="202"/>
      <c r="JC107" s="202"/>
      <c r="JD107" s="202"/>
      <c r="JE107" s="202"/>
      <c r="JF107" s="202"/>
      <c r="JG107" s="202"/>
      <c r="JH107" s="202"/>
      <c r="JI107" s="202"/>
      <c r="JJ107" s="202"/>
      <c r="JK107" s="202"/>
      <c r="JL107" s="202"/>
      <c r="JM107" s="202"/>
      <c r="JN107" s="202"/>
      <c r="JO107" s="202"/>
      <c r="JP107" s="202"/>
      <c r="JQ107" s="202"/>
      <c r="JR107" s="202"/>
      <c r="JS107" s="202"/>
      <c r="JT107" s="202"/>
      <c r="JU107" s="202"/>
      <c r="JV107" s="202"/>
      <c r="JW107" s="202"/>
      <c r="JX107" s="202"/>
      <c r="JY107" s="202"/>
      <c r="JZ107" s="202"/>
      <c r="KA107" s="202"/>
      <c r="KB107" s="202"/>
      <c r="KC107" s="202"/>
      <c r="KD107" s="202"/>
      <c r="KE107" s="202"/>
      <c r="KF107" s="202"/>
      <c r="KG107" s="202"/>
      <c r="KH107" s="202"/>
      <c r="KI107" s="202"/>
      <c r="KJ107" s="202"/>
      <c r="KK107" s="202"/>
      <c r="KL107" s="202"/>
      <c r="KM107" s="202"/>
      <c r="KN107" s="202"/>
      <c r="KO107" s="202"/>
      <c r="KP107" s="202"/>
      <c r="KQ107" s="202"/>
      <c r="KR107" s="202"/>
      <c r="KS107" s="202"/>
      <c r="KT107" s="202"/>
      <c r="KU107" s="202"/>
      <c r="KV107" s="202"/>
      <c r="KW107" s="202"/>
      <c r="KX107" s="202"/>
      <c r="KY107" s="202"/>
      <c r="KZ107" s="202"/>
      <c r="LA107" s="202"/>
      <c r="LB107" s="202"/>
      <c r="LC107" s="202"/>
      <c r="LD107" s="202"/>
      <c r="LE107" s="202"/>
      <c r="LF107" s="202"/>
      <c r="LG107" s="202"/>
      <c r="LH107" s="202"/>
      <c r="LI107" s="202"/>
      <c r="LJ107" s="202"/>
      <c r="LK107" s="202"/>
      <c r="LL107" s="202"/>
      <c r="LM107" s="202"/>
      <c r="LN107" s="202"/>
      <c r="LO107" s="202"/>
      <c r="LP107" s="202"/>
      <c r="LQ107" s="202"/>
      <c r="LR107" s="202"/>
      <c r="LS107" s="202"/>
      <c r="LT107" s="202"/>
      <c r="LU107" s="202"/>
      <c r="LV107" s="202"/>
      <c r="LW107" s="202"/>
      <c r="LX107" s="202"/>
      <c r="LY107" s="202"/>
      <c r="LZ107" s="202"/>
      <c r="MA107" s="202"/>
      <c r="MB107" s="202"/>
      <c r="MC107" s="202"/>
      <c r="MD107" s="202"/>
      <c r="ME107" s="202"/>
      <c r="MF107" s="202"/>
      <c r="MG107" s="202"/>
      <c r="MH107" s="202"/>
      <c r="MI107" s="202"/>
      <c r="MJ107" s="202"/>
      <c r="MK107" s="202"/>
      <c r="ML107" s="202"/>
      <c r="MM107" s="202"/>
      <c r="MN107" s="202"/>
      <c r="MO107" s="202"/>
      <c r="MP107" s="202"/>
      <c r="MQ107" s="202"/>
      <c r="MR107" s="202"/>
      <c r="MS107" s="202"/>
      <c r="MT107" s="202"/>
      <c r="MU107" s="202"/>
      <c r="MV107" s="202"/>
      <c r="MW107" s="202"/>
      <c r="MX107" s="202"/>
      <c r="MY107" s="202"/>
      <c r="MZ107" s="202"/>
      <c r="NA107" s="202"/>
      <c r="NB107" s="202"/>
      <c r="NC107" s="202"/>
      <c r="ND107" s="202"/>
      <c r="NE107" s="202"/>
      <c r="NF107" s="202"/>
      <c r="NG107" s="202"/>
      <c r="NH107" s="202"/>
      <c r="NI107" s="202"/>
      <c r="NJ107" s="202"/>
      <c r="NK107" s="202"/>
      <c r="NL107" s="202"/>
      <c r="NM107" s="202"/>
      <c r="NN107" s="202"/>
      <c r="NO107" s="202"/>
      <c r="NP107" s="202"/>
      <c r="NQ107" s="202"/>
      <c r="NR107" s="202"/>
      <c r="NS107" s="202"/>
      <c r="NT107" s="202"/>
      <c r="NU107" s="202"/>
      <c r="NV107" s="202"/>
      <c r="NW107" s="202"/>
      <c r="NX107" s="202"/>
      <c r="NY107" s="202"/>
      <c r="NZ107" s="202"/>
      <c r="OA107" s="202"/>
      <c r="OB107" s="202"/>
      <c r="OC107" s="202"/>
      <c r="OD107" s="202"/>
      <c r="OE107" s="202"/>
      <c r="OF107" s="202"/>
      <c r="OG107" s="202"/>
      <c r="OH107" s="202"/>
      <c r="OI107" s="202"/>
      <c r="OJ107" s="202"/>
      <c r="OK107" s="202"/>
      <c r="OL107" s="202"/>
      <c r="OM107" s="202"/>
      <c r="ON107" s="202"/>
      <c r="OO107" s="202"/>
      <c r="OP107" s="202"/>
      <c r="OQ107" s="202"/>
      <c r="OR107" s="202"/>
      <c r="OS107" s="202"/>
      <c r="OT107" s="202"/>
      <c r="OU107" s="202"/>
      <c r="OV107" s="202"/>
      <c r="OW107" s="202"/>
      <c r="OX107" s="202"/>
      <c r="OY107" s="202"/>
      <c r="OZ107" s="202"/>
      <c r="PA107" s="202"/>
      <c r="PB107" s="202"/>
      <c r="PC107" s="202"/>
      <c r="PD107" s="202"/>
      <c r="PE107" s="202"/>
      <c r="PF107" s="202"/>
      <c r="PG107" s="202"/>
      <c r="PH107" s="202"/>
      <c r="PI107" s="202"/>
      <c r="PJ107" s="202"/>
      <c r="PK107" s="202"/>
      <c r="PL107" s="202"/>
      <c r="PM107" s="202"/>
      <c r="PN107" s="202"/>
      <c r="PO107" s="202"/>
      <c r="PP107" s="202"/>
      <c r="PQ107" s="202"/>
      <c r="PR107" s="202"/>
      <c r="PS107" s="202"/>
      <c r="PT107" s="202"/>
      <c r="PU107" s="202"/>
      <c r="PV107" s="202"/>
      <c r="PW107" s="202"/>
      <c r="PX107" s="202"/>
      <c r="PY107" s="202"/>
      <c r="PZ107" s="202"/>
      <c r="QA107" s="202"/>
      <c r="QB107" s="202"/>
      <c r="QC107" s="202"/>
      <c r="QD107" s="202"/>
      <c r="QE107" s="202"/>
      <c r="QF107" s="202"/>
      <c r="QG107" s="202"/>
      <c r="QH107" s="202"/>
      <c r="QI107" s="202"/>
      <c r="QJ107" s="202"/>
      <c r="QK107" s="202"/>
      <c r="QL107" s="202"/>
      <c r="QM107" s="202"/>
      <c r="QN107" s="202"/>
      <c r="QO107" s="202"/>
      <c r="QP107" s="202"/>
      <c r="QQ107" s="202"/>
      <c r="QR107" s="202"/>
      <c r="QS107" s="202"/>
      <c r="QT107" s="202"/>
      <c r="QU107" s="202"/>
      <c r="QV107" s="202"/>
      <c r="QW107" s="202"/>
      <c r="QX107" s="202"/>
      <c r="QY107" s="202"/>
      <c r="QZ107" s="202"/>
      <c r="RA107" s="202"/>
      <c r="RB107" s="202"/>
      <c r="RC107" s="202"/>
      <c r="RD107" s="202"/>
      <c r="RE107" s="202"/>
      <c r="RF107" s="202"/>
    </row>
    <row r="108" spans="1:474" ht="12.75" customHeight="1">
      <c r="A108" s="202"/>
      <c r="B108" s="498" t="s">
        <v>529</v>
      </c>
      <c r="C108" s="202"/>
      <c r="D108" s="202"/>
      <c r="E108" s="202"/>
      <c r="F108" s="202"/>
      <c r="G108" s="50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500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02"/>
      <c r="DM108" s="202"/>
      <c r="DN108" s="202"/>
      <c r="DO108" s="202"/>
      <c r="DP108" s="202"/>
      <c r="DQ108" s="202"/>
      <c r="DR108" s="202"/>
      <c r="DS108" s="202"/>
      <c r="DT108" s="202"/>
      <c r="DU108" s="202"/>
      <c r="DV108" s="202"/>
      <c r="DW108" s="202"/>
      <c r="DX108" s="202"/>
      <c r="DY108" s="202"/>
      <c r="DZ108" s="202"/>
      <c r="EA108" s="202"/>
      <c r="EB108" s="202"/>
      <c r="EC108" s="202"/>
      <c r="ED108" s="202"/>
      <c r="EE108" s="202"/>
      <c r="EF108" s="202"/>
      <c r="EG108" s="202"/>
      <c r="EH108" s="202"/>
      <c r="EI108" s="202"/>
      <c r="EJ108" s="202"/>
      <c r="EK108" s="202"/>
      <c r="EL108" s="202"/>
      <c r="EM108" s="202"/>
      <c r="EN108" s="202"/>
      <c r="EO108" s="202"/>
      <c r="EP108" s="202"/>
      <c r="EQ108" s="202"/>
      <c r="ER108" s="202"/>
      <c r="ES108" s="202"/>
      <c r="ET108" s="202"/>
      <c r="EU108" s="202"/>
      <c r="EV108" s="202"/>
      <c r="EW108" s="202"/>
      <c r="EX108" s="202"/>
      <c r="EY108" s="202"/>
      <c r="EZ108" s="202"/>
      <c r="FA108" s="202"/>
      <c r="FB108" s="202"/>
      <c r="FC108" s="202"/>
      <c r="FD108" s="202"/>
      <c r="FE108" s="202"/>
      <c r="FF108" s="202"/>
      <c r="FG108" s="202"/>
      <c r="FH108" s="202"/>
      <c r="FI108" s="202"/>
      <c r="FJ108" s="202"/>
      <c r="FK108" s="202"/>
      <c r="FL108" s="202"/>
      <c r="FM108" s="202"/>
      <c r="FN108" s="202"/>
      <c r="FO108" s="202"/>
      <c r="FP108" s="202"/>
      <c r="FQ108" s="202"/>
      <c r="FR108" s="202"/>
      <c r="FS108" s="202"/>
      <c r="FT108" s="202"/>
      <c r="FU108" s="202"/>
      <c r="FV108" s="202"/>
      <c r="FW108" s="202"/>
      <c r="FX108" s="202"/>
      <c r="FY108" s="202"/>
      <c r="FZ108" s="202"/>
      <c r="GA108" s="202"/>
      <c r="GB108" s="202"/>
      <c r="GC108" s="202"/>
      <c r="GD108" s="202"/>
      <c r="GE108" s="202"/>
      <c r="GF108" s="202"/>
      <c r="GG108" s="202"/>
      <c r="GH108" s="202"/>
      <c r="GI108" s="202"/>
      <c r="GJ108" s="202"/>
      <c r="GK108" s="202"/>
      <c r="GL108" s="202"/>
      <c r="GM108" s="202"/>
      <c r="GN108" s="202"/>
      <c r="GO108" s="202"/>
      <c r="GP108" s="202"/>
      <c r="GQ108" s="202"/>
      <c r="GR108" s="202"/>
      <c r="GS108" s="202"/>
      <c r="GT108" s="202"/>
      <c r="GU108" s="202"/>
      <c r="GV108" s="202"/>
      <c r="GW108" s="202"/>
      <c r="GX108" s="202"/>
      <c r="GY108" s="202"/>
      <c r="GZ108" s="202"/>
      <c r="HA108" s="202"/>
      <c r="HB108" s="202"/>
      <c r="HC108" s="202"/>
      <c r="HD108" s="202"/>
      <c r="HE108" s="202"/>
      <c r="HF108" s="202"/>
      <c r="HG108" s="202"/>
      <c r="HH108" s="202"/>
      <c r="HI108" s="202"/>
      <c r="HJ108" s="202"/>
      <c r="HK108" s="202"/>
      <c r="HL108" s="202"/>
      <c r="HM108" s="202"/>
      <c r="HN108" s="202"/>
      <c r="HO108" s="202"/>
      <c r="HP108" s="202"/>
      <c r="HQ108" s="202"/>
      <c r="HR108" s="202"/>
      <c r="HS108" s="202"/>
      <c r="HT108" s="202"/>
      <c r="HU108" s="202"/>
      <c r="HV108" s="202"/>
      <c r="HW108" s="202"/>
      <c r="HX108" s="202"/>
      <c r="HY108" s="202"/>
      <c r="HZ108" s="202"/>
      <c r="IA108" s="202"/>
      <c r="IB108" s="202"/>
      <c r="IC108" s="202"/>
      <c r="ID108" s="202"/>
      <c r="IE108" s="202"/>
      <c r="IF108" s="202"/>
      <c r="IG108" s="202"/>
      <c r="IH108" s="202"/>
      <c r="II108" s="202"/>
      <c r="IJ108" s="202"/>
      <c r="IK108" s="202"/>
      <c r="IL108" s="202"/>
      <c r="IM108" s="202"/>
      <c r="IN108" s="202"/>
      <c r="IO108" s="202"/>
      <c r="IP108" s="202"/>
      <c r="IQ108" s="202"/>
      <c r="IR108" s="202"/>
      <c r="IS108" s="202"/>
      <c r="IT108" s="202"/>
      <c r="IU108" s="202"/>
      <c r="IV108" s="202"/>
      <c r="IW108" s="202"/>
      <c r="IX108" s="202"/>
      <c r="IY108" s="202"/>
      <c r="IZ108" s="202"/>
      <c r="JA108" s="202"/>
      <c r="JB108" s="202"/>
      <c r="JC108" s="202"/>
      <c r="JD108" s="202"/>
      <c r="JE108" s="202"/>
      <c r="JF108" s="202"/>
      <c r="JG108" s="202"/>
      <c r="JH108" s="202"/>
      <c r="JI108" s="202"/>
      <c r="JJ108" s="202"/>
      <c r="JK108" s="202"/>
      <c r="JL108" s="202"/>
      <c r="JM108" s="202"/>
      <c r="JN108" s="202"/>
      <c r="JO108" s="202"/>
      <c r="JP108" s="202"/>
      <c r="JQ108" s="202"/>
      <c r="JR108" s="202"/>
      <c r="JS108" s="202"/>
      <c r="JT108" s="202"/>
      <c r="JU108" s="202"/>
      <c r="JV108" s="202"/>
      <c r="JW108" s="202"/>
      <c r="JX108" s="202"/>
      <c r="JY108" s="202"/>
      <c r="JZ108" s="202"/>
      <c r="KA108" s="202"/>
      <c r="KB108" s="202"/>
      <c r="KC108" s="202"/>
      <c r="KD108" s="202"/>
      <c r="KE108" s="202"/>
      <c r="KF108" s="202"/>
      <c r="KG108" s="202"/>
      <c r="KH108" s="202"/>
      <c r="KI108" s="202"/>
      <c r="KJ108" s="202"/>
      <c r="KK108" s="202"/>
      <c r="KL108" s="202"/>
      <c r="KM108" s="202"/>
      <c r="KN108" s="202"/>
      <c r="KO108" s="202"/>
      <c r="KP108" s="202"/>
      <c r="KQ108" s="202"/>
      <c r="KR108" s="202"/>
      <c r="KS108" s="202"/>
      <c r="KT108" s="202"/>
      <c r="KU108" s="202"/>
      <c r="KV108" s="202"/>
      <c r="KW108" s="202"/>
      <c r="KX108" s="202"/>
      <c r="KY108" s="202"/>
      <c r="KZ108" s="202"/>
      <c r="LA108" s="202"/>
      <c r="LB108" s="202"/>
      <c r="LC108" s="202"/>
      <c r="LD108" s="202"/>
      <c r="LE108" s="202"/>
      <c r="LF108" s="202"/>
      <c r="LG108" s="202"/>
      <c r="LH108" s="202"/>
      <c r="LI108" s="202"/>
      <c r="LJ108" s="202"/>
      <c r="LK108" s="202"/>
      <c r="LL108" s="202"/>
      <c r="LM108" s="202"/>
      <c r="LN108" s="202"/>
      <c r="LO108" s="202"/>
      <c r="LP108" s="202"/>
      <c r="LQ108" s="202"/>
      <c r="LR108" s="202"/>
      <c r="LS108" s="202"/>
      <c r="LT108" s="202"/>
      <c r="LU108" s="202"/>
      <c r="LV108" s="202"/>
      <c r="LW108" s="202"/>
      <c r="LX108" s="202"/>
      <c r="LY108" s="202"/>
      <c r="LZ108" s="202"/>
      <c r="MA108" s="202"/>
      <c r="MB108" s="202"/>
      <c r="MC108" s="202"/>
      <c r="MD108" s="202"/>
      <c r="ME108" s="202"/>
      <c r="MF108" s="202"/>
      <c r="MG108" s="202"/>
      <c r="MH108" s="202"/>
      <c r="MI108" s="202"/>
      <c r="MJ108" s="202"/>
      <c r="MK108" s="202"/>
      <c r="ML108" s="202"/>
      <c r="MM108" s="202"/>
      <c r="MN108" s="202"/>
      <c r="MO108" s="202"/>
      <c r="MP108" s="202"/>
      <c r="MQ108" s="202"/>
      <c r="MR108" s="202"/>
      <c r="MS108" s="202"/>
      <c r="MT108" s="202"/>
      <c r="MU108" s="202"/>
      <c r="MV108" s="202"/>
      <c r="MW108" s="202"/>
      <c r="MX108" s="202"/>
      <c r="MY108" s="202"/>
      <c r="MZ108" s="202"/>
      <c r="NA108" s="202"/>
      <c r="NB108" s="202"/>
      <c r="NC108" s="202"/>
      <c r="ND108" s="202"/>
      <c r="NE108" s="202"/>
      <c r="NF108" s="202"/>
      <c r="NG108" s="202"/>
      <c r="NH108" s="202"/>
      <c r="NI108" s="202"/>
      <c r="NJ108" s="202"/>
      <c r="NK108" s="202"/>
      <c r="NL108" s="202"/>
      <c r="NM108" s="202"/>
      <c r="NN108" s="202"/>
      <c r="NO108" s="202"/>
      <c r="NP108" s="202"/>
      <c r="NQ108" s="202"/>
      <c r="NR108" s="202"/>
      <c r="NS108" s="202"/>
      <c r="NT108" s="202"/>
      <c r="NU108" s="202"/>
      <c r="NV108" s="202"/>
      <c r="NW108" s="202"/>
      <c r="NX108" s="202"/>
      <c r="NY108" s="202"/>
      <c r="NZ108" s="202"/>
      <c r="OA108" s="202"/>
      <c r="OB108" s="202"/>
      <c r="OC108" s="202"/>
      <c r="OD108" s="202"/>
      <c r="OE108" s="202"/>
      <c r="OF108" s="202"/>
      <c r="OG108" s="202"/>
      <c r="OH108" s="202"/>
      <c r="OI108" s="202"/>
      <c r="OJ108" s="202"/>
      <c r="OK108" s="202"/>
      <c r="OL108" s="202"/>
      <c r="OM108" s="202"/>
      <c r="ON108" s="202"/>
      <c r="OO108" s="202"/>
      <c r="OP108" s="202"/>
      <c r="OQ108" s="202"/>
      <c r="OR108" s="202"/>
      <c r="OS108" s="202"/>
      <c r="OT108" s="202"/>
      <c r="OU108" s="202"/>
      <c r="OV108" s="202"/>
      <c r="OW108" s="202"/>
      <c r="OX108" s="202"/>
      <c r="OY108" s="202"/>
      <c r="OZ108" s="202"/>
      <c r="PA108" s="202"/>
      <c r="PB108" s="202"/>
      <c r="PC108" s="202"/>
      <c r="PD108" s="202"/>
      <c r="PE108" s="202"/>
      <c r="PF108" s="202"/>
      <c r="PG108" s="202"/>
      <c r="PH108" s="202"/>
      <c r="PI108" s="202"/>
      <c r="PJ108" s="202"/>
      <c r="PK108" s="202"/>
      <c r="PL108" s="202"/>
      <c r="PM108" s="202"/>
      <c r="PN108" s="202"/>
      <c r="PO108" s="202"/>
      <c r="PP108" s="202"/>
      <c r="PQ108" s="202"/>
      <c r="PR108" s="202"/>
      <c r="PS108" s="202"/>
      <c r="PT108" s="202"/>
      <c r="PU108" s="202"/>
      <c r="PV108" s="202"/>
      <c r="PW108" s="202"/>
      <c r="PX108" s="202"/>
      <c r="PY108" s="202"/>
      <c r="PZ108" s="202"/>
      <c r="QA108" s="202"/>
      <c r="QB108" s="202"/>
      <c r="QC108" s="202"/>
      <c r="QD108" s="202"/>
      <c r="QE108" s="202"/>
      <c r="QF108" s="202"/>
      <c r="QG108" s="202"/>
      <c r="QH108" s="202"/>
      <c r="QI108" s="202"/>
      <c r="QJ108" s="202"/>
      <c r="QK108" s="202"/>
      <c r="QL108" s="202"/>
      <c r="QM108" s="202"/>
      <c r="QN108" s="202"/>
      <c r="QO108" s="202"/>
      <c r="QP108" s="202"/>
      <c r="QQ108" s="202"/>
      <c r="QR108" s="202"/>
      <c r="QS108" s="202"/>
      <c r="QT108" s="202"/>
      <c r="QU108" s="202"/>
      <c r="QV108" s="202"/>
      <c r="QW108" s="202"/>
      <c r="QX108" s="202"/>
      <c r="QY108" s="202"/>
      <c r="QZ108" s="202"/>
      <c r="RA108" s="202"/>
      <c r="RB108" s="202"/>
      <c r="RC108" s="202"/>
      <c r="RD108" s="202"/>
      <c r="RE108" s="202"/>
      <c r="RF108" s="202"/>
    </row>
    <row r="109" spans="1:474" ht="12.75" customHeight="1">
      <c r="A109" s="202"/>
      <c r="B109" s="225" t="s">
        <v>530</v>
      </c>
      <c r="C109" s="202"/>
      <c r="D109" s="202"/>
      <c r="E109" s="202"/>
      <c r="F109" s="202"/>
      <c r="G109" s="202">
        <f t="shared" ref="G109:R109" si="918">IF(F121=0,0,IF(AND(G101&gt;=$I94,G101&lt;=$I96),0,1))</f>
        <v>0</v>
      </c>
      <c r="H109" s="202">
        <f t="shared" si="918"/>
        <v>0</v>
      </c>
      <c r="I109" s="202">
        <f t="shared" si="918"/>
        <v>0</v>
      </c>
      <c r="J109" s="202">
        <f t="shared" si="918"/>
        <v>0</v>
      </c>
      <c r="K109" s="202">
        <f t="shared" si="918"/>
        <v>0</v>
      </c>
      <c r="L109" s="202">
        <f t="shared" si="918"/>
        <v>0</v>
      </c>
      <c r="M109" s="202">
        <f t="shared" si="918"/>
        <v>0</v>
      </c>
      <c r="N109" s="202">
        <f t="shared" si="918"/>
        <v>0</v>
      </c>
      <c r="O109" s="202">
        <f t="shared" si="918"/>
        <v>0</v>
      </c>
      <c r="P109" s="202">
        <f t="shared" si="918"/>
        <v>0</v>
      </c>
      <c r="Q109" s="202">
        <f t="shared" si="918"/>
        <v>0</v>
      </c>
      <c r="R109" s="202">
        <f t="shared" si="918"/>
        <v>0</v>
      </c>
      <c r="S109" s="202"/>
      <c r="T109" s="202">
        <f t="shared" ref="T109:AE109" si="919">IF(S121=0,0,IF(AND(T101&gt;=$I94,T101&lt;=$I96),0,1))</f>
        <v>0</v>
      </c>
      <c r="U109" s="202">
        <f t="shared" si="919"/>
        <v>0</v>
      </c>
      <c r="V109" s="202">
        <f t="shared" si="919"/>
        <v>0</v>
      </c>
      <c r="W109" s="202">
        <f t="shared" si="919"/>
        <v>0</v>
      </c>
      <c r="X109" s="202">
        <f t="shared" si="919"/>
        <v>0</v>
      </c>
      <c r="Y109" s="202">
        <f t="shared" si="919"/>
        <v>0</v>
      </c>
      <c r="Z109" s="202">
        <f t="shared" si="919"/>
        <v>0</v>
      </c>
      <c r="AA109" s="202">
        <f t="shared" si="919"/>
        <v>0</v>
      </c>
      <c r="AB109" s="202">
        <f t="shared" si="919"/>
        <v>0</v>
      </c>
      <c r="AC109" s="202">
        <f t="shared" si="919"/>
        <v>0</v>
      </c>
      <c r="AD109" s="202">
        <f t="shared" si="919"/>
        <v>0</v>
      </c>
      <c r="AE109" s="202">
        <f t="shared" si="919"/>
        <v>0</v>
      </c>
      <c r="AF109" s="202"/>
      <c r="AG109" s="202">
        <f t="shared" ref="AG109:AR109" si="920">IF(AF121=0,0,IF(AND(AG101&gt;=$I94,AG101&lt;=$I96),0,1))</f>
        <v>0</v>
      </c>
      <c r="AH109" s="202">
        <f t="shared" si="920"/>
        <v>0</v>
      </c>
      <c r="AI109" s="202">
        <f t="shared" si="920"/>
        <v>0</v>
      </c>
      <c r="AJ109" s="202">
        <f t="shared" si="920"/>
        <v>0</v>
      </c>
      <c r="AK109" s="202">
        <f t="shared" si="920"/>
        <v>0</v>
      </c>
      <c r="AL109" s="202">
        <f t="shared" si="920"/>
        <v>0</v>
      </c>
      <c r="AM109" s="202">
        <f t="shared" si="920"/>
        <v>0</v>
      </c>
      <c r="AN109" s="202">
        <f t="shared" si="920"/>
        <v>0</v>
      </c>
      <c r="AO109" s="202">
        <f t="shared" si="920"/>
        <v>0</v>
      </c>
      <c r="AP109" s="202">
        <f t="shared" si="920"/>
        <v>0</v>
      </c>
      <c r="AQ109" s="202">
        <f t="shared" si="920"/>
        <v>0</v>
      </c>
      <c r="AR109" s="202">
        <f t="shared" si="920"/>
        <v>0</v>
      </c>
      <c r="AS109" s="202"/>
      <c r="AT109" s="202">
        <f t="shared" ref="AT109:BE109" si="921">IF(AS121=0,0,IF(AND(AT101&gt;=$I94,AT101&lt;=$I96),0,1))</f>
        <v>0</v>
      </c>
      <c r="AU109" s="202">
        <f t="shared" si="921"/>
        <v>0</v>
      </c>
      <c r="AV109" s="202">
        <f t="shared" si="921"/>
        <v>0</v>
      </c>
      <c r="AW109" s="202">
        <f t="shared" si="921"/>
        <v>0</v>
      </c>
      <c r="AX109" s="202">
        <f t="shared" si="921"/>
        <v>0</v>
      </c>
      <c r="AY109" s="202">
        <f t="shared" si="921"/>
        <v>0</v>
      </c>
      <c r="AZ109" s="202">
        <f t="shared" si="921"/>
        <v>0</v>
      </c>
      <c r="BA109" s="202">
        <f t="shared" si="921"/>
        <v>0</v>
      </c>
      <c r="BB109" s="202">
        <f t="shared" si="921"/>
        <v>0</v>
      </c>
      <c r="BC109" s="202">
        <f t="shared" si="921"/>
        <v>0</v>
      </c>
      <c r="BD109" s="202">
        <f t="shared" si="921"/>
        <v>0</v>
      </c>
      <c r="BE109" s="202">
        <f t="shared" si="921"/>
        <v>0</v>
      </c>
      <c r="BF109" s="202"/>
      <c r="BG109" s="202">
        <f t="shared" ref="BG109:BR109" si="922">IF(BF121=0,0,IF(AND(BG101&gt;=$I94,BG101&lt;=$I96),0,1))</f>
        <v>0</v>
      </c>
      <c r="BH109" s="202">
        <f t="shared" si="922"/>
        <v>0</v>
      </c>
      <c r="BI109" s="202">
        <f t="shared" si="922"/>
        <v>0</v>
      </c>
      <c r="BJ109" s="202">
        <f t="shared" si="922"/>
        <v>0</v>
      </c>
      <c r="BK109" s="202">
        <f t="shared" si="922"/>
        <v>0</v>
      </c>
      <c r="BL109" s="202">
        <f t="shared" si="922"/>
        <v>0</v>
      </c>
      <c r="BM109" s="202">
        <f t="shared" si="922"/>
        <v>0</v>
      </c>
      <c r="BN109" s="202">
        <f t="shared" si="922"/>
        <v>0</v>
      </c>
      <c r="BO109" s="202">
        <f t="shared" si="922"/>
        <v>0</v>
      </c>
      <c r="BP109" s="202">
        <f t="shared" si="922"/>
        <v>0</v>
      </c>
      <c r="BQ109" s="202">
        <f t="shared" si="922"/>
        <v>0</v>
      </c>
      <c r="BR109" s="202">
        <f t="shared" si="922"/>
        <v>0</v>
      </c>
      <c r="BS109" s="202"/>
      <c r="BT109" s="202">
        <f t="shared" ref="BT109:CE109" si="923">IF(BS121=0,0,IF(AND(BT101&gt;=$I94,BT101&lt;=$I96),0,1))</f>
        <v>0</v>
      </c>
      <c r="BU109" s="202">
        <f t="shared" si="923"/>
        <v>0</v>
      </c>
      <c r="BV109" s="202">
        <f t="shared" si="923"/>
        <v>0</v>
      </c>
      <c r="BW109" s="202">
        <f t="shared" si="923"/>
        <v>0</v>
      </c>
      <c r="BX109" s="202">
        <f t="shared" si="923"/>
        <v>0</v>
      </c>
      <c r="BY109" s="202">
        <f t="shared" si="923"/>
        <v>0</v>
      </c>
      <c r="BZ109" s="202">
        <f t="shared" si="923"/>
        <v>0</v>
      </c>
      <c r="CA109" s="202">
        <f t="shared" si="923"/>
        <v>0</v>
      </c>
      <c r="CB109" s="202">
        <f t="shared" si="923"/>
        <v>0</v>
      </c>
      <c r="CC109" s="202">
        <f t="shared" si="923"/>
        <v>0</v>
      </c>
      <c r="CD109" s="202">
        <f t="shared" si="923"/>
        <v>0</v>
      </c>
      <c r="CE109" s="202">
        <f t="shared" si="923"/>
        <v>0</v>
      </c>
      <c r="CF109" s="202"/>
      <c r="CG109" s="202">
        <f t="shared" ref="CG109:CR109" si="924">IF(CF121=0,0,IF(AND(CG101&gt;=$I94,CG101&lt;=$I96),0,1))</f>
        <v>0</v>
      </c>
      <c r="CH109" s="202">
        <f t="shared" si="924"/>
        <v>0</v>
      </c>
      <c r="CI109" s="202">
        <f t="shared" si="924"/>
        <v>0</v>
      </c>
      <c r="CJ109" s="202">
        <f t="shared" si="924"/>
        <v>0</v>
      </c>
      <c r="CK109" s="202">
        <f t="shared" si="924"/>
        <v>0</v>
      </c>
      <c r="CL109" s="202">
        <f t="shared" si="924"/>
        <v>0</v>
      </c>
      <c r="CM109" s="202">
        <f t="shared" si="924"/>
        <v>0</v>
      </c>
      <c r="CN109" s="202">
        <f t="shared" si="924"/>
        <v>0</v>
      </c>
      <c r="CO109" s="202">
        <f t="shared" si="924"/>
        <v>0</v>
      </c>
      <c r="CP109" s="202">
        <f t="shared" si="924"/>
        <v>0</v>
      </c>
      <c r="CQ109" s="202">
        <f t="shared" si="924"/>
        <v>0</v>
      </c>
      <c r="CR109" s="202">
        <f t="shared" si="924"/>
        <v>0</v>
      </c>
      <c r="CS109" s="202"/>
      <c r="CT109" s="202">
        <f t="shared" ref="CT109:DE109" si="925">IF(CS121=0,0,IF(AND(CT101&gt;=$I94,CT101&lt;=$I96),0,1))</f>
        <v>0</v>
      </c>
      <c r="CU109" s="202">
        <f t="shared" si="925"/>
        <v>0</v>
      </c>
      <c r="CV109" s="202">
        <f t="shared" si="925"/>
        <v>0</v>
      </c>
      <c r="CW109" s="202">
        <f t="shared" si="925"/>
        <v>0</v>
      </c>
      <c r="CX109" s="202">
        <f t="shared" si="925"/>
        <v>0</v>
      </c>
      <c r="CY109" s="202">
        <f t="shared" si="925"/>
        <v>0</v>
      </c>
      <c r="CZ109" s="202">
        <f t="shared" si="925"/>
        <v>0</v>
      </c>
      <c r="DA109" s="202">
        <f t="shared" si="925"/>
        <v>0</v>
      </c>
      <c r="DB109" s="202">
        <f t="shared" si="925"/>
        <v>0</v>
      </c>
      <c r="DC109" s="202">
        <f t="shared" si="925"/>
        <v>0</v>
      </c>
      <c r="DD109" s="202">
        <f t="shared" si="925"/>
        <v>0</v>
      </c>
      <c r="DE109" s="202">
        <f t="shared" si="925"/>
        <v>0</v>
      </c>
      <c r="DF109" s="202"/>
      <c r="DG109" s="202">
        <f t="shared" ref="DG109:DR109" si="926">IF(DF121=0,0,IF(AND(DG101&gt;=$I94,DG101&lt;=$I96),0,1))</f>
        <v>0</v>
      </c>
      <c r="DH109" s="202">
        <f t="shared" si="926"/>
        <v>0</v>
      </c>
      <c r="DI109" s="202">
        <f t="shared" si="926"/>
        <v>0</v>
      </c>
      <c r="DJ109" s="202">
        <f t="shared" si="926"/>
        <v>0</v>
      </c>
      <c r="DK109" s="202">
        <f t="shared" si="926"/>
        <v>0</v>
      </c>
      <c r="DL109" s="202">
        <f t="shared" si="926"/>
        <v>0</v>
      </c>
      <c r="DM109" s="202">
        <f t="shared" si="926"/>
        <v>0</v>
      </c>
      <c r="DN109" s="202">
        <f t="shared" si="926"/>
        <v>0</v>
      </c>
      <c r="DO109" s="202">
        <f t="shared" si="926"/>
        <v>0</v>
      </c>
      <c r="DP109" s="202">
        <f t="shared" si="926"/>
        <v>0</v>
      </c>
      <c r="DQ109" s="202">
        <f t="shared" si="926"/>
        <v>0</v>
      </c>
      <c r="DR109" s="202">
        <f t="shared" si="926"/>
        <v>0</v>
      </c>
      <c r="DS109" s="202"/>
      <c r="DT109" s="202">
        <f t="shared" ref="DT109:EE109" si="927">IF(DS121=0,0,IF(AND(DT101&gt;=$I94,DT101&lt;=$I96),0,1))</f>
        <v>0</v>
      </c>
      <c r="DU109" s="202">
        <f t="shared" si="927"/>
        <v>0</v>
      </c>
      <c r="DV109" s="202">
        <f t="shared" si="927"/>
        <v>0</v>
      </c>
      <c r="DW109" s="202">
        <f t="shared" si="927"/>
        <v>0</v>
      </c>
      <c r="DX109" s="202">
        <f t="shared" si="927"/>
        <v>0</v>
      </c>
      <c r="DY109" s="202">
        <f t="shared" si="927"/>
        <v>0</v>
      </c>
      <c r="DZ109" s="202">
        <f t="shared" si="927"/>
        <v>0</v>
      </c>
      <c r="EA109" s="202">
        <f t="shared" si="927"/>
        <v>0</v>
      </c>
      <c r="EB109" s="202">
        <f t="shared" si="927"/>
        <v>0</v>
      </c>
      <c r="EC109" s="202">
        <f t="shared" si="927"/>
        <v>0</v>
      </c>
      <c r="ED109" s="202">
        <f t="shared" si="927"/>
        <v>0</v>
      </c>
      <c r="EE109" s="202">
        <f t="shared" si="927"/>
        <v>0</v>
      </c>
      <c r="EF109" s="202"/>
      <c r="EG109" s="202">
        <f t="shared" ref="EG109:ER109" si="928">IF(EF121=0,0,IF(AND(EG101&gt;=$I94,EG101&lt;=$I96),0,1))</f>
        <v>0</v>
      </c>
      <c r="EH109" s="202">
        <f t="shared" si="928"/>
        <v>0</v>
      </c>
      <c r="EI109" s="202">
        <f t="shared" si="928"/>
        <v>0</v>
      </c>
      <c r="EJ109" s="202">
        <f t="shared" si="928"/>
        <v>0</v>
      </c>
      <c r="EK109" s="202">
        <f t="shared" si="928"/>
        <v>0</v>
      </c>
      <c r="EL109" s="202">
        <f t="shared" si="928"/>
        <v>0</v>
      </c>
      <c r="EM109" s="202">
        <f t="shared" si="928"/>
        <v>0</v>
      </c>
      <c r="EN109" s="202">
        <f t="shared" si="928"/>
        <v>0</v>
      </c>
      <c r="EO109" s="202">
        <f t="shared" si="928"/>
        <v>0</v>
      </c>
      <c r="EP109" s="202">
        <f t="shared" si="928"/>
        <v>0</v>
      </c>
      <c r="EQ109" s="202">
        <f t="shared" si="928"/>
        <v>0</v>
      </c>
      <c r="ER109" s="202">
        <f t="shared" si="928"/>
        <v>0</v>
      </c>
      <c r="ES109" s="202"/>
      <c r="ET109" s="202">
        <f t="shared" ref="ET109:FE109" si="929">IF(ES121=0,0,IF(AND(ET101&gt;=$I94,ET101&lt;=$I96),0,1))</f>
        <v>0</v>
      </c>
      <c r="EU109" s="202">
        <f t="shared" si="929"/>
        <v>0</v>
      </c>
      <c r="EV109" s="202">
        <f t="shared" si="929"/>
        <v>0</v>
      </c>
      <c r="EW109" s="202">
        <f t="shared" si="929"/>
        <v>0</v>
      </c>
      <c r="EX109" s="202">
        <f t="shared" si="929"/>
        <v>0</v>
      </c>
      <c r="EY109" s="202">
        <f t="shared" si="929"/>
        <v>0</v>
      </c>
      <c r="EZ109" s="202">
        <f t="shared" si="929"/>
        <v>0</v>
      </c>
      <c r="FA109" s="202">
        <f t="shared" si="929"/>
        <v>0</v>
      </c>
      <c r="FB109" s="202">
        <f t="shared" si="929"/>
        <v>0</v>
      </c>
      <c r="FC109" s="202">
        <f t="shared" si="929"/>
        <v>0</v>
      </c>
      <c r="FD109" s="202">
        <f t="shared" si="929"/>
        <v>0</v>
      </c>
      <c r="FE109" s="202">
        <f t="shared" si="929"/>
        <v>0</v>
      </c>
      <c r="FF109" s="202"/>
      <c r="FG109" s="202">
        <f t="shared" ref="FG109:FR109" si="930">IF(FF121=0,0,IF(AND(FG101&gt;=$I94,FG101&lt;=$I96),0,1))</f>
        <v>0</v>
      </c>
      <c r="FH109" s="202">
        <f t="shared" si="930"/>
        <v>0</v>
      </c>
      <c r="FI109" s="202">
        <f t="shared" si="930"/>
        <v>0</v>
      </c>
      <c r="FJ109" s="202">
        <f t="shared" si="930"/>
        <v>0</v>
      </c>
      <c r="FK109" s="202">
        <f t="shared" si="930"/>
        <v>0</v>
      </c>
      <c r="FL109" s="202">
        <f t="shared" si="930"/>
        <v>0</v>
      </c>
      <c r="FM109" s="202">
        <f t="shared" si="930"/>
        <v>0</v>
      </c>
      <c r="FN109" s="202">
        <f t="shared" si="930"/>
        <v>0</v>
      </c>
      <c r="FO109" s="202">
        <f t="shared" si="930"/>
        <v>0</v>
      </c>
      <c r="FP109" s="202">
        <f t="shared" si="930"/>
        <v>0</v>
      </c>
      <c r="FQ109" s="202">
        <f t="shared" si="930"/>
        <v>0</v>
      </c>
      <c r="FR109" s="202">
        <f t="shared" si="930"/>
        <v>0</v>
      </c>
      <c r="FS109" s="202"/>
      <c r="FT109" s="202">
        <f t="shared" ref="FT109:GE109" si="931">IF(FS121=0,0,IF(AND(FT101&gt;=$I94,FT101&lt;=$I96),0,1))</f>
        <v>0</v>
      </c>
      <c r="FU109" s="202">
        <f t="shared" si="931"/>
        <v>0</v>
      </c>
      <c r="FV109" s="202">
        <f t="shared" si="931"/>
        <v>0</v>
      </c>
      <c r="FW109" s="202">
        <f t="shared" si="931"/>
        <v>0</v>
      </c>
      <c r="FX109" s="202">
        <f t="shared" si="931"/>
        <v>0</v>
      </c>
      <c r="FY109" s="202">
        <f t="shared" si="931"/>
        <v>0</v>
      </c>
      <c r="FZ109" s="202">
        <f t="shared" si="931"/>
        <v>0</v>
      </c>
      <c r="GA109" s="202">
        <f t="shared" si="931"/>
        <v>0</v>
      </c>
      <c r="GB109" s="202">
        <f t="shared" si="931"/>
        <v>0</v>
      </c>
      <c r="GC109" s="202">
        <f t="shared" si="931"/>
        <v>0</v>
      </c>
      <c r="GD109" s="202">
        <f t="shared" si="931"/>
        <v>0</v>
      </c>
      <c r="GE109" s="202">
        <f t="shared" si="931"/>
        <v>0</v>
      </c>
      <c r="GF109" s="202"/>
      <c r="GG109" s="202">
        <f t="shared" ref="GG109:GR109" si="932">IF(GF121=0,0,IF(AND(GG101&gt;=$I94,GG101&lt;=$I96),0,1))</f>
        <v>0</v>
      </c>
      <c r="GH109" s="202">
        <f t="shared" si="932"/>
        <v>0</v>
      </c>
      <c r="GI109" s="202">
        <f t="shared" si="932"/>
        <v>0</v>
      </c>
      <c r="GJ109" s="202">
        <f t="shared" si="932"/>
        <v>0</v>
      </c>
      <c r="GK109" s="202">
        <f t="shared" si="932"/>
        <v>0</v>
      </c>
      <c r="GL109" s="202">
        <f t="shared" si="932"/>
        <v>0</v>
      </c>
      <c r="GM109" s="202">
        <f t="shared" si="932"/>
        <v>0</v>
      </c>
      <c r="GN109" s="202">
        <f t="shared" si="932"/>
        <v>0</v>
      </c>
      <c r="GO109" s="202">
        <f t="shared" si="932"/>
        <v>0</v>
      </c>
      <c r="GP109" s="202">
        <f t="shared" si="932"/>
        <v>0</v>
      </c>
      <c r="GQ109" s="202">
        <f t="shared" si="932"/>
        <v>0</v>
      </c>
      <c r="GR109" s="202">
        <f t="shared" si="932"/>
        <v>0</v>
      </c>
      <c r="GS109" s="202"/>
      <c r="GT109" s="202">
        <f t="shared" ref="GT109:HE109" si="933">IF(GS121=0,0,IF(AND(GT101&gt;=$I94,GT101&lt;=$I96),0,1))</f>
        <v>0</v>
      </c>
      <c r="GU109" s="202">
        <f t="shared" si="933"/>
        <v>0</v>
      </c>
      <c r="GV109" s="202">
        <f t="shared" si="933"/>
        <v>0</v>
      </c>
      <c r="GW109" s="202">
        <f t="shared" si="933"/>
        <v>0</v>
      </c>
      <c r="GX109" s="202">
        <f t="shared" si="933"/>
        <v>0</v>
      </c>
      <c r="GY109" s="202">
        <f t="shared" si="933"/>
        <v>0</v>
      </c>
      <c r="GZ109" s="202">
        <f t="shared" si="933"/>
        <v>0</v>
      </c>
      <c r="HA109" s="202">
        <f t="shared" si="933"/>
        <v>0</v>
      </c>
      <c r="HB109" s="202">
        <f t="shared" si="933"/>
        <v>0</v>
      </c>
      <c r="HC109" s="202">
        <f t="shared" si="933"/>
        <v>0</v>
      </c>
      <c r="HD109" s="202">
        <f t="shared" si="933"/>
        <v>0</v>
      </c>
      <c r="HE109" s="202">
        <f t="shared" si="933"/>
        <v>0</v>
      </c>
      <c r="HF109" s="202"/>
      <c r="HG109" s="202">
        <f t="shared" ref="HG109:HR109" si="934">IF(HF121=0,0,IF(AND(HG101&gt;=$I94,HG101&lt;=$I96),0,1))</f>
        <v>0</v>
      </c>
      <c r="HH109" s="202">
        <f t="shared" si="934"/>
        <v>0</v>
      </c>
      <c r="HI109" s="202">
        <f t="shared" si="934"/>
        <v>0</v>
      </c>
      <c r="HJ109" s="202">
        <f t="shared" si="934"/>
        <v>0</v>
      </c>
      <c r="HK109" s="202">
        <f t="shared" si="934"/>
        <v>0</v>
      </c>
      <c r="HL109" s="202">
        <f t="shared" si="934"/>
        <v>0</v>
      </c>
      <c r="HM109" s="202">
        <f t="shared" si="934"/>
        <v>0</v>
      </c>
      <c r="HN109" s="202">
        <f t="shared" si="934"/>
        <v>0</v>
      </c>
      <c r="HO109" s="202">
        <f t="shared" si="934"/>
        <v>0</v>
      </c>
      <c r="HP109" s="202">
        <f t="shared" si="934"/>
        <v>0</v>
      </c>
      <c r="HQ109" s="202">
        <f t="shared" si="934"/>
        <v>0</v>
      </c>
      <c r="HR109" s="202">
        <f t="shared" si="934"/>
        <v>0</v>
      </c>
      <c r="HS109" s="202"/>
      <c r="HT109" s="202">
        <f t="shared" ref="HT109:IE109" si="935">IF(HS121=0,0,IF(AND(HT101&gt;=$I94,HT101&lt;=$I96),0,1))</f>
        <v>0</v>
      </c>
      <c r="HU109" s="202">
        <f t="shared" si="935"/>
        <v>0</v>
      </c>
      <c r="HV109" s="202">
        <f t="shared" si="935"/>
        <v>0</v>
      </c>
      <c r="HW109" s="202">
        <f t="shared" si="935"/>
        <v>0</v>
      </c>
      <c r="HX109" s="202">
        <f t="shared" si="935"/>
        <v>0</v>
      </c>
      <c r="HY109" s="202">
        <f t="shared" si="935"/>
        <v>0</v>
      </c>
      <c r="HZ109" s="202">
        <f t="shared" si="935"/>
        <v>0</v>
      </c>
      <c r="IA109" s="202">
        <f t="shared" si="935"/>
        <v>0</v>
      </c>
      <c r="IB109" s="202">
        <f t="shared" si="935"/>
        <v>0</v>
      </c>
      <c r="IC109" s="202">
        <f t="shared" si="935"/>
        <v>0</v>
      </c>
      <c r="ID109" s="202">
        <f t="shared" si="935"/>
        <v>0</v>
      </c>
      <c r="IE109" s="202">
        <f t="shared" si="935"/>
        <v>0</v>
      </c>
      <c r="IF109" s="202"/>
      <c r="IG109" s="202">
        <f t="shared" ref="IG109:IR109" si="936">IF(IF121=0,0,IF(AND(IG101&gt;=$I94,IG101&lt;=$I96),0,1))</f>
        <v>0</v>
      </c>
      <c r="IH109" s="202">
        <f t="shared" si="936"/>
        <v>0</v>
      </c>
      <c r="II109" s="202">
        <f t="shared" si="936"/>
        <v>0</v>
      </c>
      <c r="IJ109" s="202">
        <f t="shared" si="936"/>
        <v>0</v>
      </c>
      <c r="IK109" s="202">
        <f t="shared" si="936"/>
        <v>0</v>
      </c>
      <c r="IL109" s="202">
        <f t="shared" si="936"/>
        <v>0</v>
      </c>
      <c r="IM109" s="202">
        <f t="shared" si="936"/>
        <v>0</v>
      </c>
      <c r="IN109" s="202">
        <f t="shared" si="936"/>
        <v>0</v>
      </c>
      <c r="IO109" s="202">
        <f t="shared" si="936"/>
        <v>0</v>
      </c>
      <c r="IP109" s="202">
        <f t="shared" si="936"/>
        <v>0</v>
      </c>
      <c r="IQ109" s="202">
        <f t="shared" si="936"/>
        <v>0</v>
      </c>
      <c r="IR109" s="202">
        <f t="shared" si="936"/>
        <v>0</v>
      </c>
      <c r="IS109" s="202"/>
      <c r="IT109" s="202">
        <f t="shared" ref="IT109:JE109" si="937">IF(IS121=0,0,IF(AND(IT101&gt;=$I94,IT101&lt;=$I96),0,1))</f>
        <v>0</v>
      </c>
      <c r="IU109" s="202">
        <f t="shared" si="937"/>
        <v>0</v>
      </c>
      <c r="IV109" s="202">
        <f t="shared" si="937"/>
        <v>0</v>
      </c>
      <c r="IW109" s="202">
        <f t="shared" si="937"/>
        <v>0</v>
      </c>
      <c r="IX109" s="202">
        <f t="shared" si="937"/>
        <v>0</v>
      </c>
      <c r="IY109" s="202">
        <f t="shared" si="937"/>
        <v>0</v>
      </c>
      <c r="IZ109" s="202">
        <f t="shared" si="937"/>
        <v>0</v>
      </c>
      <c r="JA109" s="202">
        <f t="shared" si="937"/>
        <v>0</v>
      </c>
      <c r="JB109" s="202">
        <f t="shared" si="937"/>
        <v>0</v>
      </c>
      <c r="JC109" s="202">
        <f t="shared" si="937"/>
        <v>0</v>
      </c>
      <c r="JD109" s="202">
        <f t="shared" si="937"/>
        <v>0</v>
      </c>
      <c r="JE109" s="202">
        <f t="shared" si="937"/>
        <v>0</v>
      </c>
      <c r="JF109" s="202"/>
      <c r="JG109" s="202">
        <f t="shared" ref="JG109:JR109" si="938">IF(JF121=0,0,IF(AND(JG101&gt;=$I94,JG101&lt;=$I96),0,1))</f>
        <v>0</v>
      </c>
      <c r="JH109" s="202">
        <f t="shared" si="938"/>
        <v>0</v>
      </c>
      <c r="JI109" s="202">
        <f t="shared" si="938"/>
        <v>0</v>
      </c>
      <c r="JJ109" s="202">
        <f t="shared" si="938"/>
        <v>0</v>
      </c>
      <c r="JK109" s="202">
        <f t="shared" si="938"/>
        <v>0</v>
      </c>
      <c r="JL109" s="202">
        <f t="shared" si="938"/>
        <v>0</v>
      </c>
      <c r="JM109" s="202">
        <f t="shared" si="938"/>
        <v>0</v>
      </c>
      <c r="JN109" s="202">
        <f t="shared" si="938"/>
        <v>0</v>
      </c>
      <c r="JO109" s="202">
        <f t="shared" si="938"/>
        <v>0</v>
      </c>
      <c r="JP109" s="202">
        <f t="shared" si="938"/>
        <v>0</v>
      </c>
      <c r="JQ109" s="202">
        <f t="shared" si="938"/>
        <v>0</v>
      </c>
      <c r="JR109" s="202">
        <f t="shared" si="938"/>
        <v>0</v>
      </c>
      <c r="JS109" s="202"/>
      <c r="JT109" s="202">
        <f t="shared" ref="JT109:KE109" si="939">IF(JS121=0,0,IF(AND(JT101&gt;=$I94,JT101&lt;=$I96),0,1))</f>
        <v>0</v>
      </c>
      <c r="JU109" s="202">
        <f t="shared" si="939"/>
        <v>0</v>
      </c>
      <c r="JV109" s="202">
        <f t="shared" si="939"/>
        <v>0</v>
      </c>
      <c r="JW109" s="202">
        <f t="shared" si="939"/>
        <v>0</v>
      </c>
      <c r="JX109" s="202">
        <f t="shared" si="939"/>
        <v>0</v>
      </c>
      <c r="JY109" s="202">
        <f t="shared" si="939"/>
        <v>0</v>
      </c>
      <c r="JZ109" s="202">
        <f t="shared" si="939"/>
        <v>0</v>
      </c>
      <c r="KA109" s="202">
        <f t="shared" si="939"/>
        <v>0</v>
      </c>
      <c r="KB109" s="202">
        <f t="shared" si="939"/>
        <v>0</v>
      </c>
      <c r="KC109" s="202">
        <f t="shared" si="939"/>
        <v>0</v>
      </c>
      <c r="KD109" s="202">
        <f t="shared" si="939"/>
        <v>0</v>
      </c>
      <c r="KE109" s="202">
        <f t="shared" si="939"/>
        <v>0</v>
      </c>
      <c r="KF109" s="202"/>
      <c r="KG109" s="202">
        <f t="shared" ref="KG109:KR109" si="940">IF(KF121=0,0,IF(AND(KG101&gt;=$I94,KG101&lt;=$I96),0,1))</f>
        <v>0</v>
      </c>
      <c r="KH109" s="202">
        <f t="shared" si="940"/>
        <v>0</v>
      </c>
      <c r="KI109" s="202">
        <f t="shared" si="940"/>
        <v>0</v>
      </c>
      <c r="KJ109" s="202">
        <f t="shared" si="940"/>
        <v>0</v>
      </c>
      <c r="KK109" s="202">
        <f t="shared" si="940"/>
        <v>0</v>
      </c>
      <c r="KL109" s="202">
        <f t="shared" si="940"/>
        <v>0</v>
      </c>
      <c r="KM109" s="202">
        <f t="shared" si="940"/>
        <v>0</v>
      </c>
      <c r="KN109" s="202">
        <f t="shared" si="940"/>
        <v>0</v>
      </c>
      <c r="KO109" s="202">
        <f t="shared" si="940"/>
        <v>0</v>
      </c>
      <c r="KP109" s="202">
        <f t="shared" si="940"/>
        <v>0</v>
      </c>
      <c r="KQ109" s="202">
        <f t="shared" si="940"/>
        <v>0</v>
      </c>
      <c r="KR109" s="202">
        <f t="shared" si="940"/>
        <v>0</v>
      </c>
      <c r="KS109" s="202"/>
      <c r="KT109" s="202">
        <f t="shared" ref="KT109:LE109" si="941">IF(KS121=0,0,IF(AND(KT101&gt;=$I94,KT101&lt;=$I96),0,1))</f>
        <v>0</v>
      </c>
      <c r="KU109" s="202">
        <f t="shared" si="941"/>
        <v>0</v>
      </c>
      <c r="KV109" s="202">
        <f t="shared" si="941"/>
        <v>0</v>
      </c>
      <c r="KW109" s="202">
        <f t="shared" si="941"/>
        <v>0</v>
      </c>
      <c r="KX109" s="202">
        <f t="shared" si="941"/>
        <v>0</v>
      </c>
      <c r="KY109" s="202">
        <f t="shared" si="941"/>
        <v>0</v>
      </c>
      <c r="KZ109" s="202">
        <f t="shared" si="941"/>
        <v>0</v>
      </c>
      <c r="LA109" s="202">
        <f t="shared" si="941"/>
        <v>0</v>
      </c>
      <c r="LB109" s="202">
        <f t="shared" si="941"/>
        <v>0</v>
      </c>
      <c r="LC109" s="202">
        <f t="shared" si="941"/>
        <v>0</v>
      </c>
      <c r="LD109" s="202">
        <f t="shared" si="941"/>
        <v>0</v>
      </c>
      <c r="LE109" s="202">
        <f t="shared" si="941"/>
        <v>0</v>
      </c>
      <c r="LF109" s="202"/>
      <c r="LG109" s="202">
        <f t="shared" ref="LG109:LR109" si="942">IF(LF121=0,0,IF(AND(LG101&gt;=$I94,LG101&lt;=$I96),0,1))</f>
        <v>0</v>
      </c>
      <c r="LH109" s="202">
        <f t="shared" si="942"/>
        <v>0</v>
      </c>
      <c r="LI109" s="202">
        <f t="shared" si="942"/>
        <v>0</v>
      </c>
      <c r="LJ109" s="202">
        <f t="shared" si="942"/>
        <v>0</v>
      </c>
      <c r="LK109" s="202">
        <f t="shared" si="942"/>
        <v>0</v>
      </c>
      <c r="LL109" s="202">
        <f t="shared" si="942"/>
        <v>0</v>
      </c>
      <c r="LM109" s="202">
        <f t="shared" si="942"/>
        <v>0</v>
      </c>
      <c r="LN109" s="202">
        <f t="shared" si="942"/>
        <v>0</v>
      </c>
      <c r="LO109" s="202">
        <f t="shared" si="942"/>
        <v>0</v>
      </c>
      <c r="LP109" s="202">
        <f t="shared" si="942"/>
        <v>0</v>
      </c>
      <c r="LQ109" s="202">
        <f t="shared" si="942"/>
        <v>0</v>
      </c>
      <c r="LR109" s="202">
        <f t="shared" si="942"/>
        <v>0</v>
      </c>
      <c r="LS109" s="202"/>
      <c r="LT109" s="202">
        <f t="shared" ref="LT109:ME109" si="943">IF(LS121=0,0,IF(AND(LT101&gt;=$I94,LT101&lt;=$I96),0,1))</f>
        <v>0</v>
      </c>
      <c r="LU109" s="202">
        <f t="shared" si="943"/>
        <v>0</v>
      </c>
      <c r="LV109" s="202">
        <f t="shared" si="943"/>
        <v>0</v>
      </c>
      <c r="LW109" s="202">
        <f t="shared" si="943"/>
        <v>0</v>
      </c>
      <c r="LX109" s="202">
        <f t="shared" si="943"/>
        <v>0</v>
      </c>
      <c r="LY109" s="202">
        <f t="shared" si="943"/>
        <v>0</v>
      </c>
      <c r="LZ109" s="202">
        <f t="shared" si="943"/>
        <v>0</v>
      </c>
      <c r="MA109" s="202">
        <f t="shared" si="943"/>
        <v>0</v>
      </c>
      <c r="MB109" s="202">
        <f t="shared" si="943"/>
        <v>0</v>
      </c>
      <c r="MC109" s="202">
        <f t="shared" si="943"/>
        <v>0</v>
      </c>
      <c r="MD109" s="202">
        <f t="shared" si="943"/>
        <v>0</v>
      </c>
      <c r="ME109" s="202">
        <f t="shared" si="943"/>
        <v>0</v>
      </c>
      <c r="MF109" s="202"/>
      <c r="MG109" s="202">
        <f t="shared" ref="MG109:MR109" si="944">IF(MF121=0,0,IF(AND(MG101&gt;=$I94,MG101&lt;=$I96),0,1))</f>
        <v>0</v>
      </c>
      <c r="MH109" s="202">
        <f t="shared" si="944"/>
        <v>0</v>
      </c>
      <c r="MI109" s="202">
        <f t="shared" si="944"/>
        <v>0</v>
      </c>
      <c r="MJ109" s="202">
        <f t="shared" si="944"/>
        <v>0</v>
      </c>
      <c r="MK109" s="202">
        <f t="shared" si="944"/>
        <v>0</v>
      </c>
      <c r="ML109" s="202">
        <f t="shared" si="944"/>
        <v>0</v>
      </c>
      <c r="MM109" s="202">
        <f t="shared" si="944"/>
        <v>0</v>
      </c>
      <c r="MN109" s="202">
        <f t="shared" si="944"/>
        <v>0</v>
      </c>
      <c r="MO109" s="202">
        <f t="shared" si="944"/>
        <v>0</v>
      </c>
      <c r="MP109" s="202">
        <f t="shared" si="944"/>
        <v>0</v>
      </c>
      <c r="MQ109" s="202">
        <f t="shared" si="944"/>
        <v>0</v>
      </c>
      <c r="MR109" s="202">
        <f t="shared" si="944"/>
        <v>0</v>
      </c>
      <c r="MS109" s="202"/>
      <c r="MT109" s="202">
        <f t="shared" ref="MT109:NE109" si="945">IF(MS121=0,0,IF(AND(MT101&gt;=$I94,MT101&lt;=$I96),0,1))</f>
        <v>0</v>
      </c>
      <c r="MU109" s="202">
        <f t="shared" si="945"/>
        <v>0</v>
      </c>
      <c r="MV109" s="202">
        <f t="shared" si="945"/>
        <v>0</v>
      </c>
      <c r="MW109" s="202">
        <f t="shared" si="945"/>
        <v>0</v>
      </c>
      <c r="MX109" s="202">
        <f t="shared" si="945"/>
        <v>0</v>
      </c>
      <c r="MY109" s="202">
        <f t="shared" si="945"/>
        <v>0</v>
      </c>
      <c r="MZ109" s="202">
        <f t="shared" si="945"/>
        <v>0</v>
      </c>
      <c r="NA109" s="202">
        <f t="shared" si="945"/>
        <v>0</v>
      </c>
      <c r="NB109" s="202">
        <f t="shared" si="945"/>
        <v>0</v>
      </c>
      <c r="NC109" s="202">
        <f t="shared" si="945"/>
        <v>0</v>
      </c>
      <c r="ND109" s="202">
        <f t="shared" si="945"/>
        <v>0</v>
      </c>
      <c r="NE109" s="202">
        <f t="shared" si="945"/>
        <v>0</v>
      </c>
      <c r="NF109" s="202"/>
      <c r="NG109" s="202">
        <f t="shared" ref="NG109:NR109" si="946">IF(NF121=0,0,IF(AND(NG101&gt;=$I94,NG101&lt;=$I96),0,1))</f>
        <v>0</v>
      </c>
      <c r="NH109" s="202">
        <f t="shared" si="946"/>
        <v>0</v>
      </c>
      <c r="NI109" s="202">
        <f t="shared" si="946"/>
        <v>0</v>
      </c>
      <c r="NJ109" s="202">
        <f t="shared" si="946"/>
        <v>0</v>
      </c>
      <c r="NK109" s="202">
        <f t="shared" si="946"/>
        <v>0</v>
      </c>
      <c r="NL109" s="202">
        <f t="shared" si="946"/>
        <v>0</v>
      </c>
      <c r="NM109" s="202">
        <f t="shared" si="946"/>
        <v>0</v>
      </c>
      <c r="NN109" s="202">
        <f t="shared" si="946"/>
        <v>0</v>
      </c>
      <c r="NO109" s="202">
        <f t="shared" si="946"/>
        <v>0</v>
      </c>
      <c r="NP109" s="202">
        <f t="shared" si="946"/>
        <v>0</v>
      </c>
      <c r="NQ109" s="202">
        <f t="shared" si="946"/>
        <v>0</v>
      </c>
      <c r="NR109" s="202">
        <f t="shared" si="946"/>
        <v>0</v>
      </c>
      <c r="NS109" s="202"/>
      <c r="NT109" s="202">
        <f t="shared" ref="NT109:OE109" si="947">IF(NS121=0,0,IF(AND(NT101&gt;=$I94,NT101&lt;=$I96),0,1))</f>
        <v>0</v>
      </c>
      <c r="NU109" s="202">
        <f t="shared" si="947"/>
        <v>0</v>
      </c>
      <c r="NV109" s="202">
        <f t="shared" si="947"/>
        <v>0</v>
      </c>
      <c r="NW109" s="202">
        <f t="shared" si="947"/>
        <v>0</v>
      </c>
      <c r="NX109" s="202">
        <f t="shared" si="947"/>
        <v>0</v>
      </c>
      <c r="NY109" s="202">
        <f t="shared" si="947"/>
        <v>0</v>
      </c>
      <c r="NZ109" s="202">
        <f t="shared" si="947"/>
        <v>0</v>
      </c>
      <c r="OA109" s="202">
        <f t="shared" si="947"/>
        <v>0</v>
      </c>
      <c r="OB109" s="202">
        <f t="shared" si="947"/>
        <v>0</v>
      </c>
      <c r="OC109" s="202">
        <f t="shared" si="947"/>
        <v>0</v>
      </c>
      <c r="OD109" s="202">
        <f t="shared" si="947"/>
        <v>0</v>
      </c>
      <c r="OE109" s="202">
        <f t="shared" si="947"/>
        <v>0</v>
      </c>
      <c r="OF109" s="202"/>
      <c r="OG109" s="202">
        <f t="shared" ref="OG109:OR109" si="948">IF(OF121=0,0,IF(AND(OG101&gt;=$I94,OG101&lt;=$I96),0,1))</f>
        <v>0</v>
      </c>
      <c r="OH109" s="202">
        <f t="shared" si="948"/>
        <v>0</v>
      </c>
      <c r="OI109" s="202">
        <f t="shared" si="948"/>
        <v>0</v>
      </c>
      <c r="OJ109" s="202">
        <f t="shared" si="948"/>
        <v>0</v>
      </c>
      <c r="OK109" s="202">
        <f t="shared" si="948"/>
        <v>0</v>
      </c>
      <c r="OL109" s="202">
        <f t="shared" si="948"/>
        <v>0</v>
      </c>
      <c r="OM109" s="202">
        <f t="shared" si="948"/>
        <v>0</v>
      </c>
      <c r="ON109" s="202">
        <f t="shared" si="948"/>
        <v>0</v>
      </c>
      <c r="OO109" s="202">
        <f t="shared" si="948"/>
        <v>0</v>
      </c>
      <c r="OP109" s="202">
        <f t="shared" si="948"/>
        <v>0</v>
      </c>
      <c r="OQ109" s="202">
        <f t="shared" si="948"/>
        <v>0</v>
      </c>
      <c r="OR109" s="202">
        <f t="shared" si="948"/>
        <v>0</v>
      </c>
      <c r="OS109" s="202"/>
      <c r="OT109" s="202"/>
      <c r="OU109" s="202"/>
      <c r="OV109" s="202"/>
      <c r="OW109" s="202"/>
      <c r="OX109" s="202"/>
      <c r="OY109" s="202"/>
      <c r="OZ109" s="202"/>
      <c r="PA109" s="202"/>
      <c r="PB109" s="202"/>
      <c r="PC109" s="202"/>
      <c r="PD109" s="202"/>
      <c r="PE109" s="202"/>
      <c r="PF109" s="202"/>
      <c r="PG109" s="202"/>
      <c r="PH109" s="202"/>
      <c r="PI109" s="202"/>
      <c r="PJ109" s="202"/>
      <c r="PK109" s="202"/>
      <c r="PL109" s="202"/>
      <c r="PM109" s="202"/>
      <c r="PN109" s="202"/>
      <c r="PO109" s="202"/>
      <c r="PP109" s="202"/>
      <c r="PQ109" s="202"/>
      <c r="PR109" s="202"/>
      <c r="PS109" s="202"/>
      <c r="PT109" s="202"/>
      <c r="PU109" s="202"/>
      <c r="PV109" s="202"/>
      <c r="PW109" s="202"/>
      <c r="PX109" s="202"/>
      <c r="PY109" s="202"/>
      <c r="PZ109" s="202"/>
      <c r="QA109" s="202"/>
      <c r="QB109" s="202"/>
      <c r="QC109" s="202"/>
      <c r="QD109" s="202"/>
      <c r="QE109" s="202"/>
      <c r="QF109" s="202"/>
      <c r="QG109" s="202"/>
      <c r="QH109" s="202"/>
      <c r="QI109" s="202"/>
      <c r="QJ109" s="202"/>
      <c r="QK109" s="202"/>
      <c r="QL109" s="202"/>
      <c r="QM109" s="202"/>
      <c r="QN109" s="202"/>
      <c r="QO109" s="202"/>
      <c r="QP109" s="202"/>
      <c r="QQ109" s="202"/>
      <c r="QR109" s="202"/>
      <c r="QS109" s="202"/>
      <c r="QT109" s="202"/>
      <c r="QU109" s="202"/>
      <c r="QV109" s="202"/>
      <c r="QW109" s="202"/>
      <c r="QX109" s="202"/>
      <c r="QY109" s="202"/>
      <c r="QZ109" s="202"/>
      <c r="RA109" s="202"/>
      <c r="RB109" s="202"/>
      <c r="RC109" s="202"/>
      <c r="RD109" s="202"/>
      <c r="RE109" s="202"/>
      <c r="RF109" s="202"/>
    </row>
    <row r="110" spans="1:474" ht="12.75" customHeight="1">
      <c r="A110" s="202"/>
      <c r="B110" s="225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202"/>
      <c r="DV110" s="202"/>
      <c r="DW110" s="202"/>
      <c r="DX110" s="202"/>
      <c r="DY110" s="202"/>
      <c r="DZ110" s="202"/>
      <c r="EA110" s="202"/>
      <c r="EB110" s="202"/>
      <c r="EC110" s="202"/>
      <c r="ED110" s="202"/>
      <c r="EE110" s="202"/>
      <c r="EF110" s="202"/>
      <c r="EG110" s="202"/>
      <c r="EH110" s="202"/>
      <c r="EI110" s="202"/>
      <c r="EJ110" s="202"/>
      <c r="EK110" s="202"/>
      <c r="EL110" s="202"/>
      <c r="EM110" s="202"/>
      <c r="EN110" s="202"/>
      <c r="EO110" s="202"/>
      <c r="EP110" s="202"/>
      <c r="EQ110" s="202"/>
      <c r="ER110" s="202"/>
      <c r="ES110" s="202"/>
      <c r="ET110" s="202"/>
      <c r="EU110" s="202"/>
      <c r="EV110" s="202"/>
      <c r="EW110" s="202"/>
      <c r="EX110" s="202"/>
      <c r="EY110" s="202"/>
      <c r="EZ110" s="202"/>
      <c r="FA110" s="202"/>
      <c r="FB110" s="202"/>
      <c r="FC110" s="202"/>
      <c r="FD110" s="202"/>
      <c r="FE110" s="202"/>
      <c r="FF110" s="202"/>
      <c r="FG110" s="202"/>
      <c r="FH110" s="202"/>
      <c r="FI110" s="202"/>
      <c r="FJ110" s="202"/>
      <c r="FK110" s="202"/>
      <c r="FL110" s="202"/>
      <c r="FM110" s="202"/>
      <c r="FN110" s="202"/>
      <c r="FO110" s="202"/>
      <c r="FP110" s="202"/>
      <c r="FQ110" s="202"/>
      <c r="FR110" s="202"/>
      <c r="FS110" s="202"/>
      <c r="FT110" s="202"/>
      <c r="FU110" s="202"/>
      <c r="FV110" s="202"/>
      <c r="FW110" s="202"/>
      <c r="FX110" s="202"/>
      <c r="FY110" s="202"/>
      <c r="FZ110" s="202"/>
      <c r="GA110" s="202"/>
      <c r="GB110" s="202"/>
      <c r="GC110" s="202"/>
      <c r="GD110" s="202"/>
      <c r="GE110" s="202"/>
      <c r="GF110" s="202"/>
      <c r="GG110" s="202"/>
      <c r="GH110" s="202"/>
      <c r="GI110" s="202"/>
      <c r="GJ110" s="202"/>
      <c r="GK110" s="202"/>
      <c r="GL110" s="202"/>
      <c r="GM110" s="202"/>
      <c r="GN110" s="202"/>
      <c r="GO110" s="202"/>
      <c r="GP110" s="202"/>
      <c r="GQ110" s="202"/>
      <c r="GR110" s="202"/>
      <c r="GS110" s="202"/>
      <c r="GT110" s="202"/>
      <c r="GU110" s="202"/>
      <c r="GV110" s="202"/>
      <c r="GW110" s="202"/>
      <c r="GX110" s="202"/>
      <c r="GY110" s="202"/>
      <c r="GZ110" s="202"/>
      <c r="HA110" s="202"/>
      <c r="HB110" s="202"/>
      <c r="HC110" s="202"/>
      <c r="HD110" s="202"/>
      <c r="HE110" s="202"/>
      <c r="HF110" s="202"/>
      <c r="HG110" s="202"/>
      <c r="HH110" s="202"/>
      <c r="HI110" s="202"/>
      <c r="HJ110" s="202"/>
      <c r="HK110" s="202"/>
      <c r="HL110" s="202"/>
      <c r="HM110" s="202"/>
      <c r="HN110" s="202"/>
      <c r="HO110" s="202"/>
      <c r="HP110" s="202"/>
      <c r="HQ110" s="202"/>
      <c r="HR110" s="202"/>
      <c r="HS110" s="202"/>
      <c r="HT110" s="202"/>
      <c r="HU110" s="202"/>
      <c r="HV110" s="202"/>
      <c r="HW110" s="202"/>
      <c r="HX110" s="202"/>
      <c r="HY110" s="202"/>
      <c r="HZ110" s="202"/>
      <c r="IA110" s="202"/>
      <c r="IB110" s="202"/>
      <c r="IC110" s="202"/>
      <c r="ID110" s="202"/>
      <c r="IE110" s="202"/>
      <c r="IF110" s="202"/>
      <c r="IG110" s="202"/>
      <c r="IH110" s="202"/>
      <c r="II110" s="202"/>
      <c r="IJ110" s="202"/>
      <c r="IK110" s="202"/>
      <c r="IL110" s="202"/>
      <c r="IM110" s="202"/>
      <c r="IN110" s="202"/>
      <c r="IO110" s="202"/>
      <c r="IP110" s="202"/>
      <c r="IQ110" s="202"/>
      <c r="IR110" s="202"/>
      <c r="IS110" s="202"/>
      <c r="IT110" s="202"/>
      <c r="IU110" s="202"/>
      <c r="IV110" s="202"/>
      <c r="IW110" s="202"/>
      <c r="IX110" s="202"/>
      <c r="IY110" s="202"/>
      <c r="IZ110" s="202"/>
      <c r="JA110" s="202"/>
      <c r="JB110" s="202"/>
      <c r="JC110" s="202"/>
      <c r="JD110" s="202"/>
      <c r="JE110" s="202"/>
      <c r="JF110" s="202"/>
      <c r="JG110" s="202"/>
      <c r="JH110" s="202"/>
      <c r="JI110" s="202"/>
      <c r="JJ110" s="202"/>
      <c r="JK110" s="202"/>
      <c r="JL110" s="202"/>
      <c r="JM110" s="202"/>
      <c r="JN110" s="202"/>
      <c r="JO110" s="202"/>
      <c r="JP110" s="202"/>
      <c r="JQ110" s="202"/>
      <c r="JR110" s="202"/>
      <c r="JS110" s="202"/>
      <c r="JT110" s="202"/>
      <c r="JU110" s="202"/>
      <c r="JV110" s="202"/>
      <c r="JW110" s="202"/>
      <c r="JX110" s="202"/>
      <c r="JY110" s="202"/>
      <c r="JZ110" s="202"/>
      <c r="KA110" s="202"/>
      <c r="KB110" s="202"/>
      <c r="KC110" s="202"/>
      <c r="KD110" s="202"/>
      <c r="KE110" s="202"/>
      <c r="KF110" s="202"/>
      <c r="KG110" s="202"/>
      <c r="KH110" s="202"/>
      <c r="KI110" s="202"/>
      <c r="KJ110" s="202"/>
      <c r="KK110" s="202"/>
      <c r="KL110" s="202"/>
      <c r="KM110" s="202"/>
      <c r="KN110" s="202"/>
      <c r="KO110" s="202"/>
      <c r="KP110" s="202"/>
      <c r="KQ110" s="202"/>
      <c r="KR110" s="202"/>
      <c r="KS110" s="202"/>
      <c r="KT110" s="202"/>
      <c r="KU110" s="202"/>
      <c r="KV110" s="202"/>
      <c r="KW110" s="202"/>
      <c r="KX110" s="202"/>
      <c r="KY110" s="202"/>
      <c r="KZ110" s="202"/>
      <c r="LA110" s="202"/>
      <c r="LB110" s="202"/>
      <c r="LC110" s="202"/>
      <c r="LD110" s="202"/>
      <c r="LE110" s="202"/>
      <c r="LF110" s="202"/>
      <c r="LG110" s="202"/>
      <c r="LH110" s="202"/>
      <c r="LI110" s="202"/>
      <c r="LJ110" s="202"/>
      <c r="LK110" s="202"/>
      <c r="LL110" s="202"/>
      <c r="LM110" s="202"/>
      <c r="LN110" s="202"/>
      <c r="LO110" s="202"/>
      <c r="LP110" s="202"/>
      <c r="LQ110" s="202"/>
      <c r="LR110" s="202"/>
      <c r="LS110" s="202"/>
      <c r="LT110" s="202"/>
      <c r="LU110" s="202"/>
      <c r="LV110" s="202"/>
      <c r="LW110" s="202"/>
      <c r="LX110" s="202"/>
      <c r="LY110" s="202"/>
      <c r="LZ110" s="202"/>
      <c r="MA110" s="202"/>
      <c r="MB110" s="202"/>
      <c r="MC110" s="202"/>
      <c r="MD110" s="202"/>
      <c r="ME110" s="202"/>
      <c r="MF110" s="202"/>
      <c r="MG110" s="202"/>
      <c r="MH110" s="202"/>
      <c r="MI110" s="202"/>
      <c r="MJ110" s="202"/>
      <c r="MK110" s="202"/>
      <c r="ML110" s="202"/>
      <c r="MM110" s="202"/>
      <c r="MN110" s="202"/>
      <c r="MO110" s="202"/>
      <c r="MP110" s="202"/>
      <c r="MQ110" s="202"/>
      <c r="MR110" s="202"/>
      <c r="MS110" s="202"/>
      <c r="MT110" s="202"/>
      <c r="MU110" s="202"/>
      <c r="MV110" s="202"/>
      <c r="MW110" s="202"/>
      <c r="MX110" s="202"/>
      <c r="MY110" s="202"/>
      <c r="MZ110" s="202"/>
      <c r="NA110" s="202"/>
      <c r="NB110" s="202"/>
      <c r="NC110" s="202"/>
      <c r="ND110" s="202"/>
      <c r="NE110" s="202"/>
      <c r="NF110" s="202"/>
      <c r="NG110" s="202"/>
      <c r="NH110" s="202"/>
      <c r="NI110" s="202"/>
      <c r="NJ110" s="202"/>
      <c r="NK110" s="202"/>
      <c r="NL110" s="202"/>
      <c r="NM110" s="202"/>
      <c r="NN110" s="202"/>
      <c r="NO110" s="202"/>
      <c r="NP110" s="202"/>
      <c r="NQ110" s="202"/>
      <c r="NR110" s="202"/>
      <c r="NS110" s="202"/>
      <c r="NT110" s="202"/>
      <c r="NU110" s="202"/>
      <c r="NV110" s="202"/>
      <c r="NW110" s="202"/>
      <c r="NX110" s="202"/>
      <c r="NY110" s="202"/>
      <c r="NZ110" s="202"/>
      <c r="OA110" s="202"/>
      <c r="OB110" s="202"/>
      <c r="OC110" s="202"/>
      <c r="OD110" s="202"/>
      <c r="OE110" s="202"/>
      <c r="OF110" s="202"/>
      <c r="OG110" s="202"/>
      <c r="OH110" s="202"/>
      <c r="OI110" s="202"/>
      <c r="OJ110" s="202"/>
      <c r="OK110" s="202"/>
      <c r="OL110" s="202"/>
      <c r="OM110" s="202"/>
      <c r="ON110" s="202"/>
      <c r="OO110" s="202"/>
      <c r="OP110" s="202"/>
      <c r="OQ110" s="202"/>
      <c r="OR110" s="202"/>
      <c r="OS110" s="202"/>
      <c r="OT110" s="202"/>
      <c r="OU110" s="202"/>
      <c r="OV110" s="202"/>
      <c r="OW110" s="202"/>
      <c r="OX110" s="202"/>
      <c r="OY110" s="202"/>
      <c r="OZ110" s="202"/>
      <c r="PA110" s="202"/>
      <c r="PB110" s="202"/>
      <c r="PC110" s="202"/>
      <c r="PD110" s="202"/>
      <c r="PE110" s="202"/>
      <c r="PF110" s="202"/>
      <c r="PG110" s="202"/>
      <c r="PH110" s="202"/>
      <c r="PI110" s="202"/>
      <c r="PJ110" s="202"/>
      <c r="PK110" s="202"/>
      <c r="PL110" s="202"/>
      <c r="PM110" s="202"/>
      <c r="PN110" s="202"/>
      <c r="PO110" s="202"/>
      <c r="PP110" s="202"/>
      <c r="PQ110" s="202"/>
      <c r="PR110" s="202"/>
      <c r="PS110" s="202"/>
      <c r="PT110" s="202"/>
      <c r="PU110" s="202"/>
      <c r="PV110" s="202"/>
      <c r="PW110" s="202"/>
      <c r="PX110" s="202"/>
      <c r="PY110" s="202"/>
      <c r="PZ110" s="202"/>
      <c r="QA110" s="202"/>
      <c r="QB110" s="202"/>
      <c r="QC110" s="202"/>
      <c r="QD110" s="202"/>
      <c r="QE110" s="202"/>
      <c r="QF110" s="202"/>
      <c r="QG110" s="202"/>
      <c r="QH110" s="202"/>
      <c r="QI110" s="202"/>
      <c r="QJ110" s="202"/>
      <c r="QK110" s="202"/>
      <c r="QL110" s="202"/>
      <c r="QM110" s="202"/>
      <c r="QN110" s="202"/>
      <c r="QO110" s="202"/>
      <c r="QP110" s="202"/>
      <c r="QQ110" s="202"/>
      <c r="QR110" s="202"/>
      <c r="QS110" s="202"/>
      <c r="QT110" s="202"/>
      <c r="QU110" s="202"/>
      <c r="QV110" s="202"/>
      <c r="QW110" s="202"/>
      <c r="QX110" s="202"/>
      <c r="QY110" s="202"/>
      <c r="QZ110" s="202"/>
      <c r="RA110" s="202"/>
      <c r="RB110" s="202"/>
      <c r="RC110" s="202"/>
      <c r="RD110" s="202"/>
      <c r="RE110" s="202"/>
      <c r="RF110" s="202"/>
    </row>
    <row r="111" spans="1:474" ht="12.75" customHeight="1">
      <c r="A111" s="202"/>
      <c r="B111" s="225" t="s">
        <v>531</v>
      </c>
      <c r="C111" s="202"/>
      <c r="D111" s="202"/>
      <c r="E111" s="202"/>
      <c r="F111" s="202"/>
      <c r="G111" s="202">
        <f t="shared" ref="G111:R111" si="949">IF(AND(G101&gt;=$M$94,G101&lt;=$M$96),1,0)</f>
        <v>0</v>
      </c>
      <c r="H111" s="202">
        <f t="shared" si="949"/>
        <v>0</v>
      </c>
      <c r="I111" s="202">
        <f t="shared" si="949"/>
        <v>0</v>
      </c>
      <c r="J111" s="202">
        <f t="shared" si="949"/>
        <v>0</v>
      </c>
      <c r="K111" s="202">
        <f t="shared" si="949"/>
        <v>0</v>
      </c>
      <c r="L111" s="202">
        <f t="shared" si="949"/>
        <v>0</v>
      </c>
      <c r="M111" s="202">
        <f t="shared" si="949"/>
        <v>0</v>
      </c>
      <c r="N111" s="202">
        <f t="shared" si="949"/>
        <v>0</v>
      </c>
      <c r="O111" s="202">
        <f t="shared" si="949"/>
        <v>0</v>
      </c>
      <c r="P111" s="202">
        <f t="shared" si="949"/>
        <v>0</v>
      </c>
      <c r="Q111" s="202">
        <f t="shared" si="949"/>
        <v>0</v>
      </c>
      <c r="R111" s="202">
        <f t="shared" si="949"/>
        <v>0</v>
      </c>
      <c r="S111" s="202"/>
      <c r="T111" s="202">
        <f t="shared" ref="T111:AE111" si="950">IF(AND(T101&gt;=$M$94,T101&lt;=$M$96),1,0)</f>
        <v>0</v>
      </c>
      <c r="U111" s="202">
        <f t="shared" si="950"/>
        <v>0</v>
      </c>
      <c r="V111" s="202">
        <f t="shared" si="950"/>
        <v>0</v>
      </c>
      <c r="W111" s="202">
        <f t="shared" si="950"/>
        <v>0</v>
      </c>
      <c r="X111" s="202">
        <f t="shared" si="950"/>
        <v>0</v>
      </c>
      <c r="Y111" s="202">
        <f t="shared" si="950"/>
        <v>0</v>
      </c>
      <c r="Z111" s="202">
        <f t="shared" si="950"/>
        <v>0</v>
      </c>
      <c r="AA111" s="202">
        <f t="shared" si="950"/>
        <v>0</v>
      </c>
      <c r="AB111" s="202">
        <f t="shared" si="950"/>
        <v>0</v>
      </c>
      <c r="AC111" s="202">
        <f t="shared" si="950"/>
        <v>0</v>
      </c>
      <c r="AD111" s="202">
        <f t="shared" si="950"/>
        <v>0</v>
      </c>
      <c r="AE111" s="202">
        <f t="shared" si="950"/>
        <v>0</v>
      </c>
      <c r="AF111" s="202"/>
      <c r="AG111" s="202">
        <f t="shared" ref="AG111:AR111" si="951">IF(AND(AG101&gt;=$M$94,AG101&lt;=$M$96),1,0)</f>
        <v>0</v>
      </c>
      <c r="AH111" s="202">
        <f t="shared" si="951"/>
        <v>0</v>
      </c>
      <c r="AI111" s="202">
        <f t="shared" si="951"/>
        <v>0</v>
      </c>
      <c r="AJ111" s="202">
        <f t="shared" si="951"/>
        <v>0</v>
      </c>
      <c r="AK111" s="202">
        <f t="shared" si="951"/>
        <v>0</v>
      </c>
      <c r="AL111" s="202">
        <f t="shared" si="951"/>
        <v>0</v>
      </c>
      <c r="AM111" s="202">
        <f t="shared" si="951"/>
        <v>0</v>
      </c>
      <c r="AN111" s="202">
        <f t="shared" si="951"/>
        <v>0</v>
      </c>
      <c r="AO111" s="202">
        <f t="shared" si="951"/>
        <v>0</v>
      </c>
      <c r="AP111" s="202">
        <f t="shared" si="951"/>
        <v>0</v>
      </c>
      <c r="AQ111" s="202">
        <f t="shared" si="951"/>
        <v>0</v>
      </c>
      <c r="AR111" s="202">
        <f t="shared" si="951"/>
        <v>0</v>
      </c>
      <c r="AS111" s="202"/>
      <c r="AT111" s="202">
        <f t="shared" ref="AT111:BE111" si="952">IF(AND(AT101&gt;=$M$94,AT101&lt;=$M$96),1,0)</f>
        <v>0</v>
      </c>
      <c r="AU111" s="202">
        <f t="shared" si="952"/>
        <v>0</v>
      </c>
      <c r="AV111" s="202">
        <f t="shared" si="952"/>
        <v>0</v>
      </c>
      <c r="AW111" s="202">
        <f t="shared" si="952"/>
        <v>0</v>
      </c>
      <c r="AX111" s="202">
        <f t="shared" si="952"/>
        <v>0</v>
      </c>
      <c r="AY111" s="202">
        <f t="shared" si="952"/>
        <v>0</v>
      </c>
      <c r="AZ111" s="202">
        <f t="shared" si="952"/>
        <v>0</v>
      </c>
      <c r="BA111" s="202">
        <f t="shared" si="952"/>
        <v>0</v>
      </c>
      <c r="BB111" s="202">
        <f t="shared" si="952"/>
        <v>0</v>
      </c>
      <c r="BC111" s="202">
        <f t="shared" si="952"/>
        <v>0</v>
      </c>
      <c r="BD111" s="202">
        <f t="shared" si="952"/>
        <v>0</v>
      </c>
      <c r="BE111" s="202">
        <f t="shared" si="952"/>
        <v>0</v>
      </c>
      <c r="BF111" s="202"/>
      <c r="BG111" s="202">
        <f t="shared" ref="BG111:BR111" si="953">IF(AND(BG101&gt;=$M$94,BG101&lt;=$M$96),1,0)</f>
        <v>0</v>
      </c>
      <c r="BH111" s="202">
        <f t="shared" si="953"/>
        <v>0</v>
      </c>
      <c r="BI111" s="202">
        <f t="shared" si="953"/>
        <v>0</v>
      </c>
      <c r="BJ111" s="202">
        <f t="shared" si="953"/>
        <v>0</v>
      </c>
      <c r="BK111" s="202">
        <f t="shared" si="953"/>
        <v>0</v>
      </c>
      <c r="BL111" s="202">
        <f t="shared" si="953"/>
        <v>0</v>
      </c>
      <c r="BM111" s="202">
        <f t="shared" si="953"/>
        <v>0</v>
      </c>
      <c r="BN111" s="202">
        <f t="shared" si="953"/>
        <v>0</v>
      </c>
      <c r="BO111" s="202">
        <f t="shared" si="953"/>
        <v>0</v>
      </c>
      <c r="BP111" s="202">
        <f t="shared" si="953"/>
        <v>0</v>
      </c>
      <c r="BQ111" s="202">
        <f t="shared" si="953"/>
        <v>0</v>
      </c>
      <c r="BR111" s="202">
        <f t="shared" si="953"/>
        <v>0</v>
      </c>
      <c r="BS111" s="202"/>
      <c r="BT111" s="202">
        <f t="shared" ref="BT111:CE111" si="954">IF(AND(BT101&gt;=$M$94,BT101&lt;=$M$96),1,0)</f>
        <v>0</v>
      </c>
      <c r="BU111" s="202">
        <f t="shared" si="954"/>
        <v>0</v>
      </c>
      <c r="BV111" s="202">
        <f t="shared" si="954"/>
        <v>0</v>
      </c>
      <c r="BW111" s="202">
        <f t="shared" si="954"/>
        <v>0</v>
      </c>
      <c r="BX111" s="202">
        <f t="shared" si="954"/>
        <v>0</v>
      </c>
      <c r="BY111" s="202">
        <f t="shared" si="954"/>
        <v>0</v>
      </c>
      <c r="BZ111" s="202">
        <f t="shared" si="954"/>
        <v>1</v>
      </c>
      <c r="CA111" s="202">
        <f t="shared" si="954"/>
        <v>1</v>
      </c>
      <c r="CB111" s="202">
        <f t="shared" si="954"/>
        <v>1</v>
      </c>
      <c r="CC111" s="202">
        <f t="shared" si="954"/>
        <v>1</v>
      </c>
      <c r="CD111" s="202">
        <f t="shared" si="954"/>
        <v>1</v>
      </c>
      <c r="CE111" s="202">
        <f t="shared" si="954"/>
        <v>1</v>
      </c>
      <c r="CF111" s="202"/>
      <c r="CG111" s="202">
        <f t="shared" ref="CG111:CR111" si="955">IF(AND(CG101&gt;=$M$94,CG101&lt;=$M$96),1,0)</f>
        <v>1</v>
      </c>
      <c r="CH111" s="202">
        <f t="shared" si="955"/>
        <v>1</v>
      </c>
      <c r="CI111" s="202">
        <f t="shared" si="955"/>
        <v>1</v>
      </c>
      <c r="CJ111" s="202">
        <f t="shared" si="955"/>
        <v>1</v>
      </c>
      <c r="CK111" s="202">
        <f t="shared" si="955"/>
        <v>1</v>
      </c>
      <c r="CL111" s="202">
        <f t="shared" si="955"/>
        <v>1</v>
      </c>
      <c r="CM111" s="202">
        <f t="shared" si="955"/>
        <v>1</v>
      </c>
      <c r="CN111" s="202">
        <f t="shared" si="955"/>
        <v>1</v>
      </c>
      <c r="CO111" s="202">
        <f t="shared" si="955"/>
        <v>1</v>
      </c>
      <c r="CP111" s="202">
        <f t="shared" si="955"/>
        <v>1</v>
      </c>
      <c r="CQ111" s="202">
        <f t="shared" si="955"/>
        <v>1</v>
      </c>
      <c r="CR111" s="202">
        <f t="shared" si="955"/>
        <v>1</v>
      </c>
      <c r="CS111" s="202"/>
      <c r="CT111" s="202">
        <f t="shared" ref="CT111:DE111" si="956">IF(AND(CT101&gt;=$M$94,CT101&lt;=$M$96),1,0)</f>
        <v>1</v>
      </c>
      <c r="CU111" s="202">
        <f t="shared" si="956"/>
        <v>1</v>
      </c>
      <c r="CV111" s="202">
        <f t="shared" si="956"/>
        <v>1</v>
      </c>
      <c r="CW111" s="202">
        <f t="shared" si="956"/>
        <v>1</v>
      </c>
      <c r="CX111" s="202">
        <f t="shared" si="956"/>
        <v>1</v>
      </c>
      <c r="CY111" s="202">
        <f t="shared" si="956"/>
        <v>1</v>
      </c>
      <c r="CZ111" s="202">
        <f t="shared" si="956"/>
        <v>1</v>
      </c>
      <c r="DA111" s="202">
        <f t="shared" si="956"/>
        <v>1</v>
      </c>
      <c r="DB111" s="202">
        <f t="shared" si="956"/>
        <v>1</v>
      </c>
      <c r="DC111" s="202">
        <f t="shared" si="956"/>
        <v>1</v>
      </c>
      <c r="DD111" s="202">
        <f t="shared" si="956"/>
        <v>1</v>
      </c>
      <c r="DE111" s="202">
        <f t="shared" si="956"/>
        <v>1</v>
      </c>
      <c r="DF111" s="202"/>
      <c r="DG111" s="202">
        <f t="shared" ref="DG111:DR111" si="957">IF(AND(DG101&gt;=$M$94,DG101&lt;=$M$96),1,0)</f>
        <v>1</v>
      </c>
      <c r="DH111" s="202">
        <f t="shared" si="957"/>
        <v>1</v>
      </c>
      <c r="DI111" s="202">
        <f t="shared" si="957"/>
        <v>1</v>
      </c>
      <c r="DJ111" s="202">
        <f t="shared" si="957"/>
        <v>1</v>
      </c>
      <c r="DK111" s="202">
        <f t="shared" si="957"/>
        <v>1</v>
      </c>
      <c r="DL111" s="202">
        <f t="shared" si="957"/>
        <v>1</v>
      </c>
      <c r="DM111" s="202">
        <f t="shared" si="957"/>
        <v>1</v>
      </c>
      <c r="DN111" s="202">
        <f t="shared" si="957"/>
        <v>1</v>
      </c>
      <c r="DO111" s="202">
        <f t="shared" si="957"/>
        <v>1</v>
      </c>
      <c r="DP111" s="202">
        <f t="shared" si="957"/>
        <v>1</v>
      </c>
      <c r="DQ111" s="202">
        <f t="shared" si="957"/>
        <v>1</v>
      </c>
      <c r="DR111" s="202">
        <f t="shared" si="957"/>
        <v>1</v>
      </c>
      <c r="DS111" s="202"/>
      <c r="DT111" s="202">
        <f t="shared" ref="DT111:EE111" si="958">IF(AND(DT101&gt;=$M$94,DT101&lt;=$M$96),1,0)</f>
        <v>1</v>
      </c>
      <c r="DU111" s="202">
        <f t="shared" si="958"/>
        <v>1</v>
      </c>
      <c r="DV111" s="202">
        <f t="shared" si="958"/>
        <v>1</v>
      </c>
      <c r="DW111" s="202">
        <f t="shared" si="958"/>
        <v>1</v>
      </c>
      <c r="DX111" s="202">
        <f t="shared" si="958"/>
        <v>1</v>
      </c>
      <c r="DY111" s="202">
        <f t="shared" si="958"/>
        <v>1</v>
      </c>
      <c r="DZ111" s="202">
        <f t="shared" si="958"/>
        <v>1</v>
      </c>
      <c r="EA111" s="202">
        <f t="shared" si="958"/>
        <v>1</v>
      </c>
      <c r="EB111" s="202">
        <f t="shared" si="958"/>
        <v>1</v>
      </c>
      <c r="EC111" s="202">
        <f t="shared" si="958"/>
        <v>1</v>
      </c>
      <c r="ED111" s="202">
        <f t="shared" si="958"/>
        <v>1</v>
      </c>
      <c r="EE111" s="202">
        <f t="shared" si="958"/>
        <v>1</v>
      </c>
      <c r="EF111" s="202"/>
      <c r="EG111" s="202">
        <f t="shared" ref="EG111:ER111" si="959">IF(AND(EG101&gt;=$M$94,EG101&lt;=$M$96),1,0)</f>
        <v>1</v>
      </c>
      <c r="EH111" s="202">
        <f t="shared" si="959"/>
        <v>1</v>
      </c>
      <c r="EI111" s="202">
        <f t="shared" si="959"/>
        <v>1</v>
      </c>
      <c r="EJ111" s="202">
        <f t="shared" si="959"/>
        <v>1</v>
      </c>
      <c r="EK111" s="202">
        <f t="shared" si="959"/>
        <v>1</v>
      </c>
      <c r="EL111" s="202">
        <f t="shared" si="959"/>
        <v>1</v>
      </c>
      <c r="EM111" s="202">
        <f t="shared" si="959"/>
        <v>1</v>
      </c>
      <c r="EN111" s="202">
        <f t="shared" si="959"/>
        <v>1</v>
      </c>
      <c r="EO111" s="202">
        <f t="shared" si="959"/>
        <v>1</v>
      </c>
      <c r="EP111" s="202">
        <f t="shared" si="959"/>
        <v>1</v>
      </c>
      <c r="EQ111" s="202">
        <f t="shared" si="959"/>
        <v>1</v>
      </c>
      <c r="ER111" s="202">
        <f t="shared" si="959"/>
        <v>1</v>
      </c>
      <c r="ES111" s="202"/>
      <c r="ET111" s="202">
        <f t="shared" ref="ET111:FE111" si="960">IF(AND(ET101&gt;=$M$94,ET101&lt;=$M$96),1,0)</f>
        <v>1</v>
      </c>
      <c r="EU111" s="202">
        <f t="shared" si="960"/>
        <v>1</v>
      </c>
      <c r="EV111" s="202">
        <f t="shared" si="960"/>
        <v>1</v>
      </c>
      <c r="EW111" s="202">
        <f t="shared" si="960"/>
        <v>1</v>
      </c>
      <c r="EX111" s="202">
        <f t="shared" si="960"/>
        <v>1</v>
      </c>
      <c r="EY111" s="202">
        <f t="shared" si="960"/>
        <v>1</v>
      </c>
      <c r="EZ111" s="202">
        <f t="shared" si="960"/>
        <v>1</v>
      </c>
      <c r="FA111" s="202">
        <f t="shared" si="960"/>
        <v>0</v>
      </c>
      <c r="FB111" s="202">
        <f t="shared" si="960"/>
        <v>0</v>
      </c>
      <c r="FC111" s="202">
        <f t="shared" si="960"/>
        <v>0</v>
      </c>
      <c r="FD111" s="202">
        <f t="shared" si="960"/>
        <v>0</v>
      </c>
      <c r="FE111" s="202">
        <f t="shared" si="960"/>
        <v>0</v>
      </c>
      <c r="FF111" s="202"/>
      <c r="FG111" s="202">
        <f t="shared" ref="FG111:FR111" si="961">IF(AND(FG101&gt;=$M$94,FG101&lt;=$M$96),1,0)</f>
        <v>0</v>
      </c>
      <c r="FH111" s="202">
        <f t="shared" si="961"/>
        <v>0</v>
      </c>
      <c r="FI111" s="202">
        <f t="shared" si="961"/>
        <v>0</v>
      </c>
      <c r="FJ111" s="202">
        <f t="shared" si="961"/>
        <v>0</v>
      </c>
      <c r="FK111" s="202">
        <f t="shared" si="961"/>
        <v>0</v>
      </c>
      <c r="FL111" s="202">
        <f t="shared" si="961"/>
        <v>0</v>
      </c>
      <c r="FM111" s="202">
        <f t="shared" si="961"/>
        <v>0</v>
      </c>
      <c r="FN111" s="202">
        <f t="shared" si="961"/>
        <v>0</v>
      </c>
      <c r="FO111" s="202">
        <f t="shared" si="961"/>
        <v>0</v>
      </c>
      <c r="FP111" s="202">
        <f t="shared" si="961"/>
        <v>0</v>
      </c>
      <c r="FQ111" s="202">
        <f t="shared" si="961"/>
        <v>0</v>
      </c>
      <c r="FR111" s="202">
        <f t="shared" si="961"/>
        <v>0</v>
      </c>
      <c r="FS111" s="202"/>
      <c r="FT111" s="202">
        <f t="shared" ref="FT111:GE111" si="962">IF(AND(FT101&gt;=$M$94,FT101&lt;=$M$96),1,0)</f>
        <v>0</v>
      </c>
      <c r="FU111" s="202">
        <f t="shared" si="962"/>
        <v>0</v>
      </c>
      <c r="FV111" s="202">
        <f t="shared" si="962"/>
        <v>0</v>
      </c>
      <c r="FW111" s="202">
        <f t="shared" si="962"/>
        <v>0</v>
      </c>
      <c r="FX111" s="202">
        <f t="shared" si="962"/>
        <v>0</v>
      </c>
      <c r="FY111" s="202">
        <f t="shared" si="962"/>
        <v>0</v>
      </c>
      <c r="FZ111" s="202">
        <f t="shared" si="962"/>
        <v>0</v>
      </c>
      <c r="GA111" s="202">
        <f t="shared" si="962"/>
        <v>0</v>
      </c>
      <c r="GB111" s="202">
        <f t="shared" si="962"/>
        <v>0</v>
      </c>
      <c r="GC111" s="202">
        <f t="shared" si="962"/>
        <v>0</v>
      </c>
      <c r="GD111" s="202">
        <f t="shared" si="962"/>
        <v>0</v>
      </c>
      <c r="GE111" s="202">
        <f t="shared" si="962"/>
        <v>0</v>
      </c>
      <c r="GF111" s="202"/>
      <c r="GG111" s="202">
        <f t="shared" ref="GG111:GR111" si="963">IF(AND(GG101&gt;=$M$94,GG101&lt;=$M$96),1,0)</f>
        <v>0</v>
      </c>
      <c r="GH111" s="202">
        <f t="shared" si="963"/>
        <v>0</v>
      </c>
      <c r="GI111" s="202">
        <f t="shared" si="963"/>
        <v>0</v>
      </c>
      <c r="GJ111" s="202">
        <f t="shared" si="963"/>
        <v>0</v>
      </c>
      <c r="GK111" s="202">
        <f t="shared" si="963"/>
        <v>0</v>
      </c>
      <c r="GL111" s="202">
        <f t="shared" si="963"/>
        <v>0</v>
      </c>
      <c r="GM111" s="202">
        <f t="shared" si="963"/>
        <v>0</v>
      </c>
      <c r="GN111" s="202">
        <f t="shared" si="963"/>
        <v>0</v>
      </c>
      <c r="GO111" s="202">
        <f t="shared" si="963"/>
        <v>0</v>
      </c>
      <c r="GP111" s="202">
        <f t="shared" si="963"/>
        <v>0</v>
      </c>
      <c r="GQ111" s="202">
        <f t="shared" si="963"/>
        <v>0</v>
      </c>
      <c r="GR111" s="202">
        <f t="shared" si="963"/>
        <v>0</v>
      </c>
      <c r="GS111" s="202"/>
      <c r="GT111" s="202">
        <f t="shared" ref="GT111:HE111" si="964">IF(AND(GT101&gt;=$M$94,GT101&lt;=$M$96),1,0)</f>
        <v>0</v>
      </c>
      <c r="GU111" s="202">
        <f t="shared" si="964"/>
        <v>0</v>
      </c>
      <c r="GV111" s="202">
        <f t="shared" si="964"/>
        <v>0</v>
      </c>
      <c r="GW111" s="202">
        <f t="shared" si="964"/>
        <v>0</v>
      </c>
      <c r="GX111" s="202">
        <f t="shared" si="964"/>
        <v>0</v>
      </c>
      <c r="GY111" s="202">
        <f t="shared" si="964"/>
        <v>0</v>
      </c>
      <c r="GZ111" s="202">
        <f t="shared" si="964"/>
        <v>0</v>
      </c>
      <c r="HA111" s="202">
        <f t="shared" si="964"/>
        <v>0</v>
      </c>
      <c r="HB111" s="202">
        <f t="shared" si="964"/>
        <v>0</v>
      </c>
      <c r="HC111" s="202">
        <f t="shared" si="964"/>
        <v>0</v>
      </c>
      <c r="HD111" s="202">
        <f t="shared" si="964"/>
        <v>0</v>
      </c>
      <c r="HE111" s="202">
        <f t="shared" si="964"/>
        <v>0</v>
      </c>
      <c r="HF111" s="202"/>
      <c r="HG111" s="202">
        <f t="shared" ref="HG111:HR111" si="965">IF(AND(HG101&gt;=$M$94,HG101&lt;=$M$96),1,0)</f>
        <v>0</v>
      </c>
      <c r="HH111" s="202">
        <f t="shared" si="965"/>
        <v>0</v>
      </c>
      <c r="HI111" s="202">
        <f t="shared" si="965"/>
        <v>0</v>
      </c>
      <c r="HJ111" s="202">
        <f t="shared" si="965"/>
        <v>0</v>
      </c>
      <c r="HK111" s="202">
        <f t="shared" si="965"/>
        <v>0</v>
      </c>
      <c r="HL111" s="202">
        <f t="shared" si="965"/>
        <v>0</v>
      </c>
      <c r="HM111" s="202">
        <f t="shared" si="965"/>
        <v>0</v>
      </c>
      <c r="HN111" s="202">
        <f t="shared" si="965"/>
        <v>0</v>
      </c>
      <c r="HO111" s="202">
        <f t="shared" si="965"/>
        <v>0</v>
      </c>
      <c r="HP111" s="202">
        <f t="shared" si="965"/>
        <v>0</v>
      </c>
      <c r="HQ111" s="202">
        <f t="shared" si="965"/>
        <v>0</v>
      </c>
      <c r="HR111" s="202">
        <f t="shared" si="965"/>
        <v>0</v>
      </c>
      <c r="HS111" s="202"/>
      <c r="HT111" s="202">
        <f t="shared" ref="HT111:IE111" si="966">IF(AND(HT101&gt;=$M$94,HT101&lt;=$M$96),1,0)</f>
        <v>0</v>
      </c>
      <c r="HU111" s="202">
        <f t="shared" si="966"/>
        <v>0</v>
      </c>
      <c r="HV111" s="202">
        <f t="shared" si="966"/>
        <v>0</v>
      </c>
      <c r="HW111" s="202">
        <f t="shared" si="966"/>
        <v>0</v>
      </c>
      <c r="HX111" s="202">
        <f t="shared" si="966"/>
        <v>0</v>
      </c>
      <c r="HY111" s="202">
        <f t="shared" si="966"/>
        <v>0</v>
      </c>
      <c r="HZ111" s="202">
        <f t="shared" si="966"/>
        <v>0</v>
      </c>
      <c r="IA111" s="202">
        <f t="shared" si="966"/>
        <v>0</v>
      </c>
      <c r="IB111" s="202">
        <f t="shared" si="966"/>
        <v>0</v>
      </c>
      <c r="IC111" s="202">
        <f t="shared" si="966"/>
        <v>0</v>
      </c>
      <c r="ID111" s="202">
        <f t="shared" si="966"/>
        <v>0</v>
      </c>
      <c r="IE111" s="202">
        <f t="shared" si="966"/>
        <v>0</v>
      </c>
      <c r="IF111" s="202"/>
      <c r="IG111" s="202">
        <f t="shared" ref="IG111:IR111" si="967">IF(AND(IG101&gt;=$M$94,IG101&lt;=$M$96),1,0)</f>
        <v>0</v>
      </c>
      <c r="IH111" s="202">
        <f t="shared" si="967"/>
        <v>0</v>
      </c>
      <c r="II111" s="202">
        <f t="shared" si="967"/>
        <v>0</v>
      </c>
      <c r="IJ111" s="202">
        <f t="shared" si="967"/>
        <v>0</v>
      </c>
      <c r="IK111" s="202">
        <f t="shared" si="967"/>
        <v>0</v>
      </c>
      <c r="IL111" s="202">
        <f t="shared" si="967"/>
        <v>0</v>
      </c>
      <c r="IM111" s="202">
        <f t="shared" si="967"/>
        <v>0</v>
      </c>
      <c r="IN111" s="202">
        <f t="shared" si="967"/>
        <v>0</v>
      </c>
      <c r="IO111" s="202">
        <f t="shared" si="967"/>
        <v>0</v>
      </c>
      <c r="IP111" s="202">
        <f t="shared" si="967"/>
        <v>0</v>
      </c>
      <c r="IQ111" s="202">
        <f t="shared" si="967"/>
        <v>0</v>
      </c>
      <c r="IR111" s="202">
        <f t="shared" si="967"/>
        <v>0</v>
      </c>
      <c r="IS111" s="202"/>
      <c r="IT111" s="202">
        <f t="shared" ref="IT111:JE111" si="968">IF(AND(IT101&gt;=$M$94,IT101&lt;=$M$96),1,0)</f>
        <v>0</v>
      </c>
      <c r="IU111" s="202">
        <f t="shared" si="968"/>
        <v>0</v>
      </c>
      <c r="IV111" s="202">
        <f t="shared" si="968"/>
        <v>0</v>
      </c>
      <c r="IW111" s="202">
        <f t="shared" si="968"/>
        <v>0</v>
      </c>
      <c r="IX111" s="202">
        <f t="shared" si="968"/>
        <v>0</v>
      </c>
      <c r="IY111" s="202">
        <f t="shared" si="968"/>
        <v>0</v>
      </c>
      <c r="IZ111" s="202">
        <f t="shared" si="968"/>
        <v>0</v>
      </c>
      <c r="JA111" s="202">
        <f t="shared" si="968"/>
        <v>0</v>
      </c>
      <c r="JB111" s="202">
        <f t="shared" si="968"/>
        <v>0</v>
      </c>
      <c r="JC111" s="202">
        <f t="shared" si="968"/>
        <v>0</v>
      </c>
      <c r="JD111" s="202">
        <f t="shared" si="968"/>
        <v>0</v>
      </c>
      <c r="JE111" s="202">
        <f t="shared" si="968"/>
        <v>0</v>
      </c>
      <c r="JF111" s="202"/>
      <c r="JG111" s="202">
        <f t="shared" ref="JG111:JR111" si="969">IF(AND(JG101&gt;=$M$94,JG101&lt;=$M$96),1,0)</f>
        <v>0</v>
      </c>
      <c r="JH111" s="202">
        <f t="shared" si="969"/>
        <v>0</v>
      </c>
      <c r="JI111" s="202">
        <f t="shared" si="969"/>
        <v>0</v>
      </c>
      <c r="JJ111" s="202">
        <f t="shared" si="969"/>
        <v>0</v>
      </c>
      <c r="JK111" s="202">
        <f t="shared" si="969"/>
        <v>0</v>
      </c>
      <c r="JL111" s="202">
        <f t="shared" si="969"/>
        <v>0</v>
      </c>
      <c r="JM111" s="202">
        <f t="shared" si="969"/>
        <v>0</v>
      </c>
      <c r="JN111" s="202">
        <f t="shared" si="969"/>
        <v>0</v>
      </c>
      <c r="JO111" s="202">
        <f t="shared" si="969"/>
        <v>0</v>
      </c>
      <c r="JP111" s="202">
        <f t="shared" si="969"/>
        <v>0</v>
      </c>
      <c r="JQ111" s="202">
        <f t="shared" si="969"/>
        <v>0</v>
      </c>
      <c r="JR111" s="202">
        <f t="shared" si="969"/>
        <v>0</v>
      </c>
      <c r="JS111" s="202"/>
      <c r="JT111" s="202">
        <f t="shared" ref="JT111:KE111" si="970">IF(AND(JT101&gt;=$M$94,JT101&lt;=$M$96),1,0)</f>
        <v>0</v>
      </c>
      <c r="JU111" s="202">
        <f t="shared" si="970"/>
        <v>0</v>
      </c>
      <c r="JV111" s="202">
        <f t="shared" si="970"/>
        <v>0</v>
      </c>
      <c r="JW111" s="202">
        <f t="shared" si="970"/>
        <v>0</v>
      </c>
      <c r="JX111" s="202">
        <f t="shared" si="970"/>
        <v>0</v>
      </c>
      <c r="JY111" s="202">
        <f t="shared" si="970"/>
        <v>0</v>
      </c>
      <c r="JZ111" s="202">
        <f t="shared" si="970"/>
        <v>0</v>
      </c>
      <c r="KA111" s="202">
        <f t="shared" si="970"/>
        <v>0</v>
      </c>
      <c r="KB111" s="202">
        <f t="shared" si="970"/>
        <v>0</v>
      </c>
      <c r="KC111" s="202">
        <f t="shared" si="970"/>
        <v>0</v>
      </c>
      <c r="KD111" s="202">
        <f t="shared" si="970"/>
        <v>0</v>
      </c>
      <c r="KE111" s="202">
        <f t="shared" si="970"/>
        <v>0</v>
      </c>
      <c r="KF111" s="202"/>
      <c r="KG111" s="202">
        <f t="shared" ref="KG111:KR111" si="971">IF(AND(KG101&gt;=$M$94,KG101&lt;=$M$96),1,0)</f>
        <v>0</v>
      </c>
      <c r="KH111" s="202">
        <f t="shared" si="971"/>
        <v>0</v>
      </c>
      <c r="KI111" s="202">
        <f t="shared" si="971"/>
        <v>0</v>
      </c>
      <c r="KJ111" s="202">
        <f t="shared" si="971"/>
        <v>0</v>
      </c>
      <c r="KK111" s="202">
        <f t="shared" si="971"/>
        <v>0</v>
      </c>
      <c r="KL111" s="202">
        <f t="shared" si="971"/>
        <v>0</v>
      </c>
      <c r="KM111" s="202">
        <f t="shared" si="971"/>
        <v>0</v>
      </c>
      <c r="KN111" s="202">
        <f t="shared" si="971"/>
        <v>0</v>
      </c>
      <c r="KO111" s="202">
        <f t="shared" si="971"/>
        <v>0</v>
      </c>
      <c r="KP111" s="202">
        <f t="shared" si="971"/>
        <v>0</v>
      </c>
      <c r="KQ111" s="202">
        <f t="shared" si="971"/>
        <v>0</v>
      </c>
      <c r="KR111" s="202">
        <f t="shared" si="971"/>
        <v>0</v>
      </c>
      <c r="KS111" s="202"/>
      <c r="KT111" s="202">
        <f t="shared" ref="KT111:LE111" si="972">IF(AND(KT101&gt;=$M$94,KT101&lt;=$M$96),1,0)</f>
        <v>0</v>
      </c>
      <c r="KU111" s="202">
        <f t="shared" si="972"/>
        <v>0</v>
      </c>
      <c r="KV111" s="202">
        <f t="shared" si="972"/>
        <v>0</v>
      </c>
      <c r="KW111" s="202">
        <f t="shared" si="972"/>
        <v>0</v>
      </c>
      <c r="KX111" s="202">
        <f t="shared" si="972"/>
        <v>0</v>
      </c>
      <c r="KY111" s="202">
        <f t="shared" si="972"/>
        <v>0</v>
      </c>
      <c r="KZ111" s="202">
        <f t="shared" si="972"/>
        <v>0</v>
      </c>
      <c r="LA111" s="202">
        <f t="shared" si="972"/>
        <v>0</v>
      </c>
      <c r="LB111" s="202">
        <f t="shared" si="972"/>
        <v>0</v>
      </c>
      <c r="LC111" s="202">
        <f t="shared" si="972"/>
        <v>0</v>
      </c>
      <c r="LD111" s="202">
        <f t="shared" si="972"/>
        <v>0</v>
      </c>
      <c r="LE111" s="202">
        <f t="shared" si="972"/>
        <v>0</v>
      </c>
      <c r="LF111" s="202"/>
      <c r="LG111" s="202">
        <f t="shared" ref="LG111:LR111" si="973">IF(AND(LG101&gt;=$M$94,LG101&lt;=$M$96),1,0)</f>
        <v>0</v>
      </c>
      <c r="LH111" s="202">
        <f t="shared" si="973"/>
        <v>0</v>
      </c>
      <c r="LI111" s="202">
        <f t="shared" si="973"/>
        <v>0</v>
      </c>
      <c r="LJ111" s="202">
        <f t="shared" si="973"/>
        <v>0</v>
      </c>
      <c r="LK111" s="202">
        <f t="shared" si="973"/>
        <v>0</v>
      </c>
      <c r="LL111" s="202">
        <f t="shared" si="973"/>
        <v>0</v>
      </c>
      <c r="LM111" s="202">
        <f t="shared" si="973"/>
        <v>0</v>
      </c>
      <c r="LN111" s="202">
        <f t="shared" si="973"/>
        <v>0</v>
      </c>
      <c r="LO111" s="202">
        <f t="shared" si="973"/>
        <v>0</v>
      </c>
      <c r="LP111" s="202">
        <f t="shared" si="973"/>
        <v>0</v>
      </c>
      <c r="LQ111" s="202">
        <f t="shared" si="973"/>
        <v>0</v>
      </c>
      <c r="LR111" s="202">
        <f t="shared" si="973"/>
        <v>0</v>
      </c>
      <c r="LS111" s="202"/>
      <c r="LT111" s="202">
        <f t="shared" ref="LT111:ME111" si="974">IF(AND(LT101&gt;=$M$94,LT101&lt;=$M$96),1,0)</f>
        <v>0</v>
      </c>
      <c r="LU111" s="202">
        <f t="shared" si="974"/>
        <v>0</v>
      </c>
      <c r="LV111" s="202">
        <f t="shared" si="974"/>
        <v>0</v>
      </c>
      <c r="LW111" s="202">
        <f t="shared" si="974"/>
        <v>0</v>
      </c>
      <c r="LX111" s="202">
        <f t="shared" si="974"/>
        <v>0</v>
      </c>
      <c r="LY111" s="202">
        <f t="shared" si="974"/>
        <v>0</v>
      </c>
      <c r="LZ111" s="202">
        <f t="shared" si="974"/>
        <v>0</v>
      </c>
      <c r="MA111" s="202">
        <f t="shared" si="974"/>
        <v>0</v>
      </c>
      <c r="MB111" s="202">
        <f t="shared" si="974"/>
        <v>0</v>
      </c>
      <c r="MC111" s="202">
        <f t="shared" si="974"/>
        <v>0</v>
      </c>
      <c r="MD111" s="202">
        <f t="shared" si="974"/>
        <v>0</v>
      </c>
      <c r="ME111" s="202">
        <f t="shared" si="974"/>
        <v>0</v>
      </c>
      <c r="MF111" s="202"/>
      <c r="MG111" s="202">
        <f t="shared" ref="MG111:MR111" si="975">IF(AND(MG101&gt;=$M$94,MG101&lt;=$M$96),1,0)</f>
        <v>0</v>
      </c>
      <c r="MH111" s="202">
        <f t="shared" si="975"/>
        <v>0</v>
      </c>
      <c r="MI111" s="202">
        <f t="shared" si="975"/>
        <v>0</v>
      </c>
      <c r="MJ111" s="202">
        <f t="shared" si="975"/>
        <v>0</v>
      </c>
      <c r="MK111" s="202">
        <f t="shared" si="975"/>
        <v>0</v>
      </c>
      <c r="ML111" s="202">
        <f t="shared" si="975"/>
        <v>0</v>
      </c>
      <c r="MM111" s="202">
        <f t="shared" si="975"/>
        <v>0</v>
      </c>
      <c r="MN111" s="202">
        <f t="shared" si="975"/>
        <v>0</v>
      </c>
      <c r="MO111" s="202">
        <f t="shared" si="975"/>
        <v>0</v>
      </c>
      <c r="MP111" s="202">
        <f t="shared" si="975"/>
        <v>0</v>
      </c>
      <c r="MQ111" s="202">
        <f t="shared" si="975"/>
        <v>0</v>
      </c>
      <c r="MR111" s="202">
        <f t="shared" si="975"/>
        <v>0</v>
      </c>
      <c r="MS111" s="202"/>
      <c r="MT111" s="202">
        <f t="shared" ref="MT111:NE111" si="976">IF(AND(MT101&gt;=$M$94,MT101&lt;=$M$96),1,0)</f>
        <v>0</v>
      </c>
      <c r="MU111" s="202">
        <f t="shared" si="976"/>
        <v>0</v>
      </c>
      <c r="MV111" s="202">
        <f t="shared" si="976"/>
        <v>0</v>
      </c>
      <c r="MW111" s="202">
        <f t="shared" si="976"/>
        <v>0</v>
      </c>
      <c r="MX111" s="202">
        <f t="shared" si="976"/>
        <v>0</v>
      </c>
      <c r="MY111" s="202">
        <f t="shared" si="976"/>
        <v>0</v>
      </c>
      <c r="MZ111" s="202">
        <f t="shared" si="976"/>
        <v>0</v>
      </c>
      <c r="NA111" s="202">
        <f t="shared" si="976"/>
        <v>0</v>
      </c>
      <c r="NB111" s="202">
        <f t="shared" si="976"/>
        <v>0</v>
      </c>
      <c r="NC111" s="202">
        <f t="shared" si="976"/>
        <v>0</v>
      </c>
      <c r="ND111" s="202">
        <f t="shared" si="976"/>
        <v>0</v>
      </c>
      <c r="NE111" s="202">
        <f t="shared" si="976"/>
        <v>0</v>
      </c>
      <c r="NF111" s="202"/>
      <c r="NG111" s="202">
        <f t="shared" ref="NG111:NR111" si="977">IF(AND(NG101&gt;=$M$94,NG101&lt;=$M$96),1,0)</f>
        <v>0</v>
      </c>
      <c r="NH111" s="202">
        <f t="shared" si="977"/>
        <v>0</v>
      </c>
      <c r="NI111" s="202">
        <f t="shared" si="977"/>
        <v>0</v>
      </c>
      <c r="NJ111" s="202">
        <f t="shared" si="977"/>
        <v>0</v>
      </c>
      <c r="NK111" s="202">
        <f t="shared" si="977"/>
        <v>0</v>
      </c>
      <c r="NL111" s="202">
        <f t="shared" si="977"/>
        <v>0</v>
      </c>
      <c r="NM111" s="202">
        <f t="shared" si="977"/>
        <v>0</v>
      </c>
      <c r="NN111" s="202">
        <f t="shared" si="977"/>
        <v>0</v>
      </c>
      <c r="NO111" s="202">
        <f t="shared" si="977"/>
        <v>0</v>
      </c>
      <c r="NP111" s="202">
        <f t="shared" si="977"/>
        <v>0</v>
      </c>
      <c r="NQ111" s="202">
        <f t="shared" si="977"/>
        <v>0</v>
      </c>
      <c r="NR111" s="202">
        <f t="shared" si="977"/>
        <v>0</v>
      </c>
      <c r="NS111" s="202"/>
      <c r="NT111" s="202">
        <f t="shared" ref="NT111:OE111" si="978">IF(AND(NT101&gt;=$M$94,NT101&lt;=$M$96),1,0)</f>
        <v>0</v>
      </c>
      <c r="NU111" s="202">
        <f t="shared" si="978"/>
        <v>0</v>
      </c>
      <c r="NV111" s="202">
        <f t="shared" si="978"/>
        <v>0</v>
      </c>
      <c r="NW111" s="202">
        <f t="shared" si="978"/>
        <v>0</v>
      </c>
      <c r="NX111" s="202">
        <f t="shared" si="978"/>
        <v>0</v>
      </c>
      <c r="NY111" s="202">
        <f t="shared" si="978"/>
        <v>0</v>
      </c>
      <c r="NZ111" s="202">
        <f t="shared" si="978"/>
        <v>0</v>
      </c>
      <c r="OA111" s="202">
        <f t="shared" si="978"/>
        <v>0</v>
      </c>
      <c r="OB111" s="202">
        <f t="shared" si="978"/>
        <v>0</v>
      </c>
      <c r="OC111" s="202">
        <f t="shared" si="978"/>
        <v>0</v>
      </c>
      <c r="OD111" s="202">
        <f t="shared" si="978"/>
        <v>0</v>
      </c>
      <c r="OE111" s="202">
        <f t="shared" si="978"/>
        <v>0</v>
      </c>
      <c r="OF111" s="202"/>
      <c r="OG111" s="202">
        <f t="shared" ref="OG111:OR111" si="979">IF(AND(OG101&gt;=$M$94,OG101&lt;=$M$96),1,0)</f>
        <v>0</v>
      </c>
      <c r="OH111" s="202">
        <f t="shared" si="979"/>
        <v>0</v>
      </c>
      <c r="OI111" s="202">
        <f t="shared" si="979"/>
        <v>0</v>
      </c>
      <c r="OJ111" s="202">
        <f t="shared" si="979"/>
        <v>0</v>
      </c>
      <c r="OK111" s="202">
        <f t="shared" si="979"/>
        <v>0</v>
      </c>
      <c r="OL111" s="202">
        <f t="shared" si="979"/>
        <v>0</v>
      </c>
      <c r="OM111" s="202">
        <f t="shared" si="979"/>
        <v>0</v>
      </c>
      <c r="ON111" s="202">
        <f t="shared" si="979"/>
        <v>0</v>
      </c>
      <c r="OO111" s="202">
        <f t="shared" si="979"/>
        <v>0</v>
      </c>
      <c r="OP111" s="202">
        <f t="shared" si="979"/>
        <v>0</v>
      </c>
      <c r="OQ111" s="202">
        <f t="shared" si="979"/>
        <v>0</v>
      </c>
      <c r="OR111" s="202">
        <f t="shared" si="979"/>
        <v>0</v>
      </c>
      <c r="OS111" s="202"/>
      <c r="OT111" s="202"/>
      <c r="OU111" s="202"/>
      <c r="OV111" s="202"/>
      <c r="OW111" s="202"/>
      <c r="OX111" s="202"/>
      <c r="OY111" s="202"/>
      <c r="OZ111" s="202"/>
      <c r="PA111" s="202"/>
      <c r="PB111" s="202"/>
      <c r="PC111" s="202"/>
      <c r="PD111" s="202"/>
      <c r="PE111" s="202"/>
      <c r="PF111" s="202"/>
      <c r="PG111" s="202"/>
      <c r="PH111" s="202"/>
      <c r="PI111" s="202"/>
      <c r="PJ111" s="202"/>
      <c r="PK111" s="202"/>
      <c r="PL111" s="202"/>
      <c r="PM111" s="202"/>
      <c r="PN111" s="202"/>
      <c r="PO111" s="202"/>
      <c r="PP111" s="202"/>
      <c r="PQ111" s="202"/>
      <c r="PR111" s="202"/>
      <c r="PS111" s="202"/>
      <c r="PT111" s="202"/>
      <c r="PU111" s="202"/>
      <c r="PV111" s="202"/>
      <c r="PW111" s="202"/>
      <c r="PX111" s="202"/>
      <c r="PY111" s="202"/>
      <c r="PZ111" s="202"/>
      <c r="QA111" s="202"/>
      <c r="QB111" s="202"/>
      <c r="QC111" s="202"/>
      <c r="QD111" s="202"/>
      <c r="QE111" s="202"/>
      <c r="QF111" s="202"/>
      <c r="QG111" s="202"/>
      <c r="QH111" s="202"/>
      <c r="QI111" s="202"/>
      <c r="QJ111" s="202"/>
      <c r="QK111" s="202"/>
      <c r="QL111" s="202"/>
      <c r="QM111" s="202"/>
      <c r="QN111" s="202"/>
      <c r="QO111" s="202"/>
      <c r="QP111" s="202"/>
      <c r="QQ111" s="202"/>
      <c r="QR111" s="202"/>
      <c r="QS111" s="202"/>
      <c r="QT111" s="202"/>
      <c r="QU111" s="202"/>
      <c r="QV111" s="202"/>
      <c r="QW111" s="202"/>
      <c r="QX111" s="202"/>
      <c r="QY111" s="202"/>
      <c r="QZ111" s="202"/>
      <c r="RA111" s="202"/>
      <c r="RB111" s="202"/>
      <c r="RC111" s="202"/>
      <c r="RD111" s="202"/>
      <c r="RE111" s="202"/>
      <c r="RF111" s="202"/>
    </row>
    <row r="112" spans="1:474" ht="12.75" customHeight="1">
      <c r="A112" s="202"/>
      <c r="B112" s="225" t="s">
        <v>532</v>
      </c>
      <c r="C112" s="202"/>
      <c r="D112" s="202"/>
      <c r="E112" s="483">
        <f>SUM(G111:OS111)</f>
        <v>73</v>
      </c>
      <c r="F112" s="202"/>
      <c r="G112" s="483">
        <f>$E112-G111</f>
        <v>73</v>
      </c>
      <c r="H112" s="483">
        <f t="shared" ref="H112:R112" si="980">G112-H111</f>
        <v>73</v>
      </c>
      <c r="I112" s="483">
        <f t="shared" si="980"/>
        <v>73</v>
      </c>
      <c r="J112" s="483">
        <f t="shared" si="980"/>
        <v>73</v>
      </c>
      <c r="K112" s="483">
        <f t="shared" si="980"/>
        <v>73</v>
      </c>
      <c r="L112" s="483">
        <f t="shared" si="980"/>
        <v>73</v>
      </c>
      <c r="M112" s="483">
        <f t="shared" si="980"/>
        <v>73</v>
      </c>
      <c r="N112" s="483">
        <f t="shared" si="980"/>
        <v>73</v>
      </c>
      <c r="O112" s="483">
        <f t="shared" si="980"/>
        <v>73</v>
      </c>
      <c r="P112" s="483">
        <f t="shared" si="980"/>
        <v>73</v>
      </c>
      <c r="Q112" s="483">
        <f t="shared" si="980"/>
        <v>73</v>
      </c>
      <c r="R112" s="483">
        <f t="shared" si="980"/>
        <v>73</v>
      </c>
      <c r="S112" s="202"/>
      <c r="T112" s="483">
        <f>$R112-T111</f>
        <v>73</v>
      </c>
      <c r="U112" s="483">
        <f t="shared" ref="U112:AE112" si="981">T112-U111</f>
        <v>73</v>
      </c>
      <c r="V112" s="483">
        <f t="shared" si="981"/>
        <v>73</v>
      </c>
      <c r="W112" s="483">
        <f t="shared" si="981"/>
        <v>73</v>
      </c>
      <c r="X112" s="483">
        <f t="shared" si="981"/>
        <v>73</v>
      </c>
      <c r="Y112" s="483">
        <f t="shared" si="981"/>
        <v>73</v>
      </c>
      <c r="Z112" s="483">
        <f t="shared" si="981"/>
        <v>73</v>
      </c>
      <c r="AA112" s="483">
        <f t="shared" si="981"/>
        <v>73</v>
      </c>
      <c r="AB112" s="483">
        <f t="shared" si="981"/>
        <v>73</v>
      </c>
      <c r="AC112" s="483">
        <f t="shared" si="981"/>
        <v>73</v>
      </c>
      <c r="AD112" s="483">
        <f t="shared" si="981"/>
        <v>73</v>
      </c>
      <c r="AE112" s="483">
        <f t="shared" si="981"/>
        <v>73</v>
      </c>
      <c r="AF112" s="202"/>
      <c r="AG112" s="483">
        <f>AE112-AG111</f>
        <v>73</v>
      </c>
      <c r="AH112" s="483">
        <f t="shared" ref="AH112:AR112" si="982">AG112-AH111</f>
        <v>73</v>
      </c>
      <c r="AI112" s="483">
        <f t="shared" si="982"/>
        <v>73</v>
      </c>
      <c r="AJ112" s="483">
        <f t="shared" si="982"/>
        <v>73</v>
      </c>
      <c r="AK112" s="483">
        <f t="shared" si="982"/>
        <v>73</v>
      </c>
      <c r="AL112" s="483">
        <f t="shared" si="982"/>
        <v>73</v>
      </c>
      <c r="AM112" s="483">
        <f t="shared" si="982"/>
        <v>73</v>
      </c>
      <c r="AN112" s="483">
        <f t="shared" si="982"/>
        <v>73</v>
      </c>
      <c r="AO112" s="483">
        <f t="shared" si="982"/>
        <v>73</v>
      </c>
      <c r="AP112" s="483">
        <f t="shared" si="982"/>
        <v>73</v>
      </c>
      <c r="AQ112" s="483">
        <f t="shared" si="982"/>
        <v>73</v>
      </c>
      <c r="AR112" s="483">
        <f t="shared" si="982"/>
        <v>73</v>
      </c>
      <c r="AS112" s="202"/>
      <c r="AT112" s="483">
        <f>AR112-AT111</f>
        <v>73</v>
      </c>
      <c r="AU112" s="483">
        <f t="shared" ref="AU112:BE112" si="983">AT112-AU111</f>
        <v>73</v>
      </c>
      <c r="AV112" s="483">
        <f t="shared" si="983"/>
        <v>73</v>
      </c>
      <c r="AW112" s="483">
        <f t="shared" si="983"/>
        <v>73</v>
      </c>
      <c r="AX112" s="483">
        <f t="shared" si="983"/>
        <v>73</v>
      </c>
      <c r="AY112" s="483">
        <f t="shared" si="983"/>
        <v>73</v>
      </c>
      <c r="AZ112" s="483">
        <f t="shared" si="983"/>
        <v>73</v>
      </c>
      <c r="BA112" s="483">
        <f t="shared" si="983"/>
        <v>73</v>
      </c>
      <c r="BB112" s="483">
        <f t="shared" si="983"/>
        <v>73</v>
      </c>
      <c r="BC112" s="483">
        <f t="shared" si="983"/>
        <v>73</v>
      </c>
      <c r="BD112" s="483">
        <f t="shared" si="983"/>
        <v>73</v>
      </c>
      <c r="BE112" s="483">
        <f t="shared" si="983"/>
        <v>73</v>
      </c>
      <c r="BF112" s="202"/>
      <c r="BG112" s="483">
        <f>BE112-BG111</f>
        <v>73</v>
      </c>
      <c r="BH112" s="483">
        <f t="shared" ref="BH112:BR112" si="984">BG112-BH111</f>
        <v>73</v>
      </c>
      <c r="BI112" s="483">
        <f t="shared" si="984"/>
        <v>73</v>
      </c>
      <c r="BJ112" s="483">
        <f t="shared" si="984"/>
        <v>73</v>
      </c>
      <c r="BK112" s="483">
        <f t="shared" si="984"/>
        <v>73</v>
      </c>
      <c r="BL112" s="483">
        <f t="shared" si="984"/>
        <v>73</v>
      </c>
      <c r="BM112" s="483">
        <f t="shared" si="984"/>
        <v>73</v>
      </c>
      <c r="BN112" s="483">
        <f t="shared" si="984"/>
        <v>73</v>
      </c>
      <c r="BO112" s="483">
        <f t="shared" si="984"/>
        <v>73</v>
      </c>
      <c r="BP112" s="483">
        <f t="shared" si="984"/>
        <v>73</v>
      </c>
      <c r="BQ112" s="483">
        <f t="shared" si="984"/>
        <v>73</v>
      </c>
      <c r="BR112" s="483">
        <f t="shared" si="984"/>
        <v>73</v>
      </c>
      <c r="BS112" s="202"/>
      <c r="BT112" s="483">
        <f>BR112-BT111</f>
        <v>73</v>
      </c>
      <c r="BU112" s="483">
        <f t="shared" ref="BU112:CE112" si="985">BT112-BU111</f>
        <v>73</v>
      </c>
      <c r="BV112" s="483">
        <f t="shared" si="985"/>
        <v>73</v>
      </c>
      <c r="BW112" s="483">
        <f t="shared" si="985"/>
        <v>73</v>
      </c>
      <c r="BX112" s="483">
        <f t="shared" si="985"/>
        <v>73</v>
      </c>
      <c r="BY112" s="483">
        <f t="shared" si="985"/>
        <v>73</v>
      </c>
      <c r="BZ112" s="483">
        <f t="shared" si="985"/>
        <v>72</v>
      </c>
      <c r="CA112" s="483">
        <f t="shared" si="985"/>
        <v>71</v>
      </c>
      <c r="CB112" s="483">
        <f t="shared" si="985"/>
        <v>70</v>
      </c>
      <c r="CC112" s="483">
        <f t="shared" si="985"/>
        <v>69</v>
      </c>
      <c r="CD112" s="483">
        <f t="shared" si="985"/>
        <v>68</v>
      </c>
      <c r="CE112" s="483">
        <f t="shared" si="985"/>
        <v>67</v>
      </c>
      <c r="CF112" s="202"/>
      <c r="CG112" s="483">
        <f>CE112-CG111</f>
        <v>66</v>
      </c>
      <c r="CH112" s="483">
        <f t="shared" ref="CH112:CR112" si="986">CG112-CH111</f>
        <v>65</v>
      </c>
      <c r="CI112" s="483">
        <f t="shared" si="986"/>
        <v>64</v>
      </c>
      <c r="CJ112" s="483">
        <f t="shared" si="986"/>
        <v>63</v>
      </c>
      <c r="CK112" s="483">
        <f t="shared" si="986"/>
        <v>62</v>
      </c>
      <c r="CL112" s="483">
        <f t="shared" si="986"/>
        <v>61</v>
      </c>
      <c r="CM112" s="483">
        <f t="shared" si="986"/>
        <v>60</v>
      </c>
      <c r="CN112" s="483">
        <f t="shared" si="986"/>
        <v>59</v>
      </c>
      <c r="CO112" s="483">
        <f t="shared" si="986"/>
        <v>58</v>
      </c>
      <c r="CP112" s="483">
        <f t="shared" si="986"/>
        <v>57</v>
      </c>
      <c r="CQ112" s="483">
        <f t="shared" si="986"/>
        <v>56</v>
      </c>
      <c r="CR112" s="483">
        <f t="shared" si="986"/>
        <v>55</v>
      </c>
      <c r="CS112" s="202"/>
      <c r="CT112" s="483">
        <f>CR112-CT111</f>
        <v>54</v>
      </c>
      <c r="CU112" s="483">
        <f t="shared" ref="CU112:DE112" si="987">CT112-CU111</f>
        <v>53</v>
      </c>
      <c r="CV112" s="483">
        <f t="shared" si="987"/>
        <v>52</v>
      </c>
      <c r="CW112" s="483">
        <f t="shared" si="987"/>
        <v>51</v>
      </c>
      <c r="CX112" s="483">
        <f t="shared" si="987"/>
        <v>50</v>
      </c>
      <c r="CY112" s="483">
        <f t="shared" si="987"/>
        <v>49</v>
      </c>
      <c r="CZ112" s="483">
        <f t="shared" si="987"/>
        <v>48</v>
      </c>
      <c r="DA112" s="483">
        <f t="shared" si="987"/>
        <v>47</v>
      </c>
      <c r="DB112" s="483">
        <f t="shared" si="987"/>
        <v>46</v>
      </c>
      <c r="DC112" s="483">
        <f t="shared" si="987"/>
        <v>45</v>
      </c>
      <c r="DD112" s="483">
        <f t="shared" si="987"/>
        <v>44</v>
      </c>
      <c r="DE112" s="483">
        <f t="shared" si="987"/>
        <v>43</v>
      </c>
      <c r="DF112" s="202"/>
      <c r="DG112" s="483">
        <f>DE112-DG111</f>
        <v>42</v>
      </c>
      <c r="DH112" s="483">
        <f t="shared" ref="DH112:DR112" si="988">DG112-DH111</f>
        <v>41</v>
      </c>
      <c r="DI112" s="483">
        <f t="shared" si="988"/>
        <v>40</v>
      </c>
      <c r="DJ112" s="483">
        <f t="shared" si="988"/>
        <v>39</v>
      </c>
      <c r="DK112" s="483">
        <f t="shared" si="988"/>
        <v>38</v>
      </c>
      <c r="DL112" s="483">
        <f t="shared" si="988"/>
        <v>37</v>
      </c>
      <c r="DM112" s="483">
        <f t="shared" si="988"/>
        <v>36</v>
      </c>
      <c r="DN112" s="483">
        <f t="shared" si="988"/>
        <v>35</v>
      </c>
      <c r="DO112" s="483">
        <f t="shared" si="988"/>
        <v>34</v>
      </c>
      <c r="DP112" s="483">
        <f t="shared" si="988"/>
        <v>33</v>
      </c>
      <c r="DQ112" s="483">
        <f t="shared" si="988"/>
        <v>32</v>
      </c>
      <c r="DR112" s="483">
        <f t="shared" si="988"/>
        <v>31</v>
      </c>
      <c r="DS112" s="202"/>
      <c r="DT112" s="483">
        <f>DR112-DT111</f>
        <v>30</v>
      </c>
      <c r="DU112" s="483">
        <f t="shared" ref="DU112:EE112" si="989">DT112-DU111</f>
        <v>29</v>
      </c>
      <c r="DV112" s="483">
        <f t="shared" si="989"/>
        <v>28</v>
      </c>
      <c r="DW112" s="483">
        <f t="shared" si="989"/>
        <v>27</v>
      </c>
      <c r="DX112" s="483">
        <f t="shared" si="989"/>
        <v>26</v>
      </c>
      <c r="DY112" s="483">
        <f t="shared" si="989"/>
        <v>25</v>
      </c>
      <c r="DZ112" s="483">
        <f t="shared" si="989"/>
        <v>24</v>
      </c>
      <c r="EA112" s="483">
        <f t="shared" si="989"/>
        <v>23</v>
      </c>
      <c r="EB112" s="483">
        <f t="shared" si="989"/>
        <v>22</v>
      </c>
      <c r="EC112" s="483">
        <f t="shared" si="989"/>
        <v>21</v>
      </c>
      <c r="ED112" s="483">
        <f t="shared" si="989"/>
        <v>20</v>
      </c>
      <c r="EE112" s="483">
        <f t="shared" si="989"/>
        <v>19</v>
      </c>
      <c r="EF112" s="202"/>
      <c r="EG112" s="483">
        <f>EE112-EG111</f>
        <v>18</v>
      </c>
      <c r="EH112" s="483">
        <f t="shared" ref="EH112:ER112" si="990">EG112-EH111</f>
        <v>17</v>
      </c>
      <c r="EI112" s="483">
        <f t="shared" si="990"/>
        <v>16</v>
      </c>
      <c r="EJ112" s="483">
        <f t="shared" si="990"/>
        <v>15</v>
      </c>
      <c r="EK112" s="483">
        <f t="shared" si="990"/>
        <v>14</v>
      </c>
      <c r="EL112" s="483">
        <f t="shared" si="990"/>
        <v>13</v>
      </c>
      <c r="EM112" s="483">
        <f t="shared" si="990"/>
        <v>12</v>
      </c>
      <c r="EN112" s="483">
        <f t="shared" si="990"/>
        <v>11</v>
      </c>
      <c r="EO112" s="483">
        <f t="shared" si="990"/>
        <v>10</v>
      </c>
      <c r="EP112" s="483">
        <f t="shared" si="990"/>
        <v>9</v>
      </c>
      <c r="EQ112" s="483">
        <f t="shared" si="990"/>
        <v>8</v>
      </c>
      <c r="ER112" s="483">
        <f t="shared" si="990"/>
        <v>7</v>
      </c>
      <c r="ES112" s="202"/>
      <c r="ET112" s="483">
        <f>ER112-ET111</f>
        <v>6</v>
      </c>
      <c r="EU112" s="483">
        <f t="shared" ref="EU112:FE112" si="991">ET112-EU111</f>
        <v>5</v>
      </c>
      <c r="EV112" s="483">
        <f t="shared" si="991"/>
        <v>4</v>
      </c>
      <c r="EW112" s="483">
        <f t="shared" si="991"/>
        <v>3</v>
      </c>
      <c r="EX112" s="483">
        <f t="shared" si="991"/>
        <v>2</v>
      </c>
      <c r="EY112" s="483">
        <f t="shared" si="991"/>
        <v>1</v>
      </c>
      <c r="EZ112" s="483">
        <f t="shared" si="991"/>
        <v>0</v>
      </c>
      <c r="FA112" s="483">
        <f t="shared" si="991"/>
        <v>0</v>
      </c>
      <c r="FB112" s="483">
        <f t="shared" si="991"/>
        <v>0</v>
      </c>
      <c r="FC112" s="483">
        <f t="shared" si="991"/>
        <v>0</v>
      </c>
      <c r="FD112" s="483">
        <f t="shared" si="991"/>
        <v>0</v>
      </c>
      <c r="FE112" s="483">
        <f t="shared" si="991"/>
        <v>0</v>
      </c>
      <c r="FF112" s="202"/>
      <c r="FG112" s="483">
        <f>FE112-FG111</f>
        <v>0</v>
      </c>
      <c r="FH112" s="483">
        <f t="shared" ref="FH112:FR112" si="992">FG112-FH111</f>
        <v>0</v>
      </c>
      <c r="FI112" s="483">
        <f t="shared" si="992"/>
        <v>0</v>
      </c>
      <c r="FJ112" s="483">
        <f t="shared" si="992"/>
        <v>0</v>
      </c>
      <c r="FK112" s="483">
        <f t="shared" si="992"/>
        <v>0</v>
      </c>
      <c r="FL112" s="483">
        <f t="shared" si="992"/>
        <v>0</v>
      </c>
      <c r="FM112" s="483">
        <f t="shared" si="992"/>
        <v>0</v>
      </c>
      <c r="FN112" s="483">
        <f t="shared" si="992"/>
        <v>0</v>
      </c>
      <c r="FO112" s="483">
        <f t="shared" si="992"/>
        <v>0</v>
      </c>
      <c r="FP112" s="483">
        <f t="shared" si="992"/>
        <v>0</v>
      </c>
      <c r="FQ112" s="483">
        <f t="shared" si="992"/>
        <v>0</v>
      </c>
      <c r="FR112" s="483">
        <f t="shared" si="992"/>
        <v>0</v>
      </c>
      <c r="FS112" s="202"/>
      <c r="FT112" s="483">
        <f>FR112-FT111</f>
        <v>0</v>
      </c>
      <c r="FU112" s="483">
        <f t="shared" ref="FU112:GE112" si="993">FT112-FU111</f>
        <v>0</v>
      </c>
      <c r="FV112" s="483">
        <f t="shared" si="993"/>
        <v>0</v>
      </c>
      <c r="FW112" s="483">
        <f t="shared" si="993"/>
        <v>0</v>
      </c>
      <c r="FX112" s="483">
        <f t="shared" si="993"/>
        <v>0</v>
      </c>
      <c r="FY112" s="483">
        <f t="shared" si="993"/>
        <v>0</v>
      </c>
      <c r="FZ112" s="483">
        <f t="shared" si="993"/>
        <v>0</v>
      </c>
      <c r="GA112" s="483">
        <f t="shared" si="993"/>
        <v>0</v>
      </c>
      <c r="GB112" s="483">
        <f t="shared" si="993"/>
        <v>0</v>
      </c>
      <c r="GC112" s="483">
        <f t="shared" si="993"/>
        <v>0</v>
      </c>
      <c r="GD112" s="483">
        <f t="shared" si="993"/>
        <v>0</v>
      </c>
      <c r="GE112" s="483">
        <f t="shared" si="993"/>
        <v>0</v>
      </c>
      <c r="GF112" s="202"/>
      <c r="GG112" s="483">
        <f>GE112-GG111</f>
        <v>0</v>
      </c>
      <c r="GH112" s="483">
        <f t="shared" ref="GH112:GR112" si="994">GG112-GH111</f>
        <v>0</v>
      </c>
      <c r="GI112" s="483">
        <f t="shared" si="994"/>
        <v>0</v>
      </c>
      <c r="GJ112" s="483">
        <f t="shared" si="994"/>
        <v>0</v>
      </c>
      <c r="GK112" s="483">
        <f t="shared" si="994"/>
        <v>0</v>
      </c>
      <c r="GL112" s="483">
        <f t="shared" si="994"/>
        <v>0</v>
      </c>
      <c r="GM112" s="483">
        <f t="shared" si="994"/>
        <v>0</v>
      </c>
      <c r="GN112" s="483">
        <f t="shared" si="994"/>
        <v>0</v>
      </c>
      <c r="GO112" s="483">
        <f t="shared" si="994"/>
        <v>0</v>
      </c>
      <c r="GP112" s="483">
        <f t="shared" si="994"/>
        <v>0</v>
      </c>
      <c r="GQ112" s="483">
        <f t="shared" si="994"/>
        <v>0</v>
      </c>
      <c r="GR112" s="483">
        <f t="shared" si="994"/>
        <v>0</v>
      </c>
      <c r="GS112" s="202"/>
      <c r="GT112" s="483">
        <f>GR112-GT111</f>
        <v>0</v>
      </c>
      <c r="GU112" s="483">
        <f t="shared" ref="GU112:HE112" si="995">GT112-GU111</f>
        <v>0</v>
      </c>
      <c r="GV112" s="483">
        <f t="shared" si="995"/>
        <v>0</v>
      </c>
      <c r="GW112" s="483">
        <f t="shared" si="995"/>
        <v>0</v>
      </c>
      <c r="GX112" s="483">
        <f t="shared" si="995"/>
        <v>0</v>
      </c>
      <c r="GY112" s="483">
        <f t="shared" si="995"/>
        <v>0</v>
      </c>
      <c r="GZ112" s="483">
        <f t="shared" si="995"/>
        <v>0</v>
      </c>
      <c r="HA112" s="483">
        <f t="shared" si="995"/>
        <v>0</v>
      </c>
      <c r="HB112" s="483">
        <f t="shared" si="995"/>
        <v>0</v>
      </c>
      <c r="HC112" s="483">
        <f t="shared" si="995"/>
        <v>0</v>
      </c>
      <c r="HD112" s="483">
        <f t="shared" si="995"/>
        <v>0</v>
      </c>
      <c r="HE112" s="483">
        <f t="shared" si="995"/>
        <v>0</v>
      </c>
      <c r="HF112" s="202"/>
      <c r="HG112" s="483">
        <f>HE112-HG111</f>
        <v>0</v>
      </c>
      <c r="HH112" s="483">
        <f t="shared" ref="HH112:HR112" si="996">HG112-HH111</f>
        <v>0</v>
      </c>
      <c r="HI112" s="483">
        <f t="shared" si="996"/>
        <v>0</v>
      </c>
      <c r="HJ112" s="483">
        <f t="shared" si="996"/>
        <v>0</v>
      </c>
      <c r="HK112" s="483">
        <f t="shared" si="996"/>
        <v>0</v>
      </c>
      <c r="HL112" s="483">
        <f t="shared" si="996"/>
        <v>0</v>
      </c>
      <c r="HM112" s="483">
        <f t="shared" si="996"/>
        <v>0</v>
      </c>
      <c r="HN112" s="483">
        <f t="shared" si="996"/>
        <v>0</v>
      </c>
      <c r="HO112" s="483">
        <f t="shared" si="996"/>
        <v>0</v>
      </c>
      <c r="HP112" s="483">
        <f t="shared" si="996"/>
        <v>0</v>
      </c>
      <c r="HQ112" s="483">
        <f t="shared" si="996"/>
        <v>0</v>
      </c>
      <c r="HR112" s="483">
        <f t="shared" si="996"/>
        <v>0</v>
      </c>
      <c r="HS112" s="202"/>
      <c r="HT112" s="483">
        <f>HR112-HT111</f>
        <v>0</v>
      </c>
      <c r="HU112" s="483">
        <f t="shared" ref="HU112:IE112" si="997">HT112-HU111</f>
        <v>0</v>
      </c>
      <c r="HV112" s="483">
        <f t="shared" si="997"/>
        <v>0</v>
      </c>
      <c r="HW112" s="483">
        <f t="shared" si="997"/>
        <v>0</v>
      </c>
      <c r="HX112" s="483">
        <f t="shared" si="997"/>
        <v>0</v>
      </c>
      <c r="HY112" s="483">
        <f t="shared" si="997"/>
        <v>0</v>
      </c>
      <c r="HZ112" s="483">
        <f t="shared" si="997"/>
        <v>0</v>
      </c>
      <c r="IA112" s="483">
        <f t="shared" si="997"/>
        <v>0</v>
      </c>
      <c r="IB112" s="483">
        <f t="shared" si="997"/>
        <v>0</v>
      </c>
      <c r="IC112" s="483">
        <f t="shared" si="997"/>
        <v>0</v>
      </c>
      <c r="ID112" s="483">
        <f t="shared" si="997"/>
        <v>0</v>
      </c>
      <c r="IE112" s="483">
        <f t="shared" si="997"/>
        <v>0</v>
      </c>
      <c r="IF112" s="202"/>
      <c r="IG112" s="483">
        <f>IE112-IG111</f>
        <v>0</v>
      </c>
      <c r="IH112" s="483">
        <f t="shared" ref="IH112:IR112" si="998">IG112-IH111</f>
        <v>0</v>
      </c>
      <c r="II112" s="483">
        <f t="shared" si="998"/>
        <v>0</v>
      </c>
      <c r="IJ112" s="483">
        <f t="shared" si="998"/>
        <v>0</v>
      </c>
      <c r="IK112" s="483">
        <f t="shared" si="998"/>
        <v>0</v>
      </c>
      <c r="IL112" s="483">
        <f t="shared" si="998"/>
        <v>0</v>
      </c>
      <c r="IM112" s="483">
        <f t="shared" si="998"/>
        <v>0</v>
      </c>
      <c r="IN112" s="483">
        <f t="shared" si="998"/>
        <v>0</v>
      </c>
      <c r="IO112" s="483">
        <f t="shared" si="998"/>
        <v>0</v>
      </c>
      <c r="IP112" s="483">
        <f t="shared" si="998"/>
        <v>0</v>
      </c>
      <c r="IQ112" s="483">
        <f t="shared" si="998"/>
        <v>0</v>
      </c>
      <c r="IR112" s="483">
        <f t="shared" si="998"/>
        <v>0</v>
      </c>
      <c r="IS112" s="202"/>
      <c r="IT112" s="483">
        <f>IR112-IT111</f>
        <v>0</v>
      </c>
      <c r="IU112" s="483">
        <f t="shared" ref="IU112:JE112" si="999">IT112-IU111</f>
        <v>0</v>
      </c>
      <c r="IV112" s="483">
        <f t="shared" si="999"/>
        <v>0</v>
      </c>
      <c r="IW112" s="483">
        <f t="shared" si="999"/>
        <v>0</v>
      </c>
      <c r="IX112" s="483">
        <f t="shared" si="999"/>
        <v>0</v>
      </c>
      <c r="IY112" s="483">
        <f t="shared" si="999"/>
        <v>0</v>
      </c>
      <c r="IZ112" s="483">
        <f t="shared" si="999"/>
        <v>0</v>
      </c>
      <c r="JA112" s="483">
        <f t="shared" si="999"/>
        <v>0</v>
      </c>
      <c r="JB112" s="483">
        <f t="shared" si="999"/>
        <v>0</v>
      </c>
      <c r="JC112" s="483">
        <f t="shared" si="999"/>
        <v>0</v>
      </c>
      <c r="JD112" s="483">
        <f t="shared" si="999"/>
        <v>0</v>
      </c>
      <c r="JE112" s="483">
        <f t="shared" si="999"/>
        <v>0</v>
      </c>
      <c r="JF112" s="202"/>
      <c r="JG112" s="483">
        <f>JE112-JG111</f>
        <v>0</v>
      </c>
      <c r="JH112" s="483">
        <f t="shared" ref="JH112:JR112" si="1000">JG112-JH111</f>
        <v>0</v>
      </c>
      <c r="JI112" s="483">
        <f t="shared" si="1000"/>
        <v>0</v>
      </c>
      <c r="JJ112" s="483">
        <f t="shared" si="1000"/>
        <v>0</v>
      </c>
      <c r="JK112" s="483">
        <f t="shared" si="1000"/>
        <v>0</v>
      </c>
      <c r="JL112" s="483">
        <f t="shared" si="1000"/>
        <v>0</v>
      </c>
      <c r="JM112" s="483">
        <f t="shared" si="1000"/>
        <v>0</v>
      </c>
      <c r="JN112" s="483">
        <f t="shared" si="1000"/>
        <v>0</v>
      </c>
      <c r="JO112" s="483">
        <f t="shared" si="1000"/>
        <v>0</v>
      </c>
      <c r="JP112" s="483">
        <f t="shared" si="1000"/>
        <v>0</v>
      </c>
      <c r="JQ112" s="483">
        <f t="shared" si="1000"/>
        <v>0</v>
      </c>
      <c r="JR112" s="483">
        <f t="shared" si="1000"/>
        <v>0</v>
      </c>
      <c r="JS112" s="202"/>
      <c r="JT112" s="483">
        <f>JR112-JT111</f>
        <v>0</v>
      </c>
      <c r="JU112" s="483">
        <f t="shared" ref="JU112:KE112" si="1001">JT112-JU111</f>
        <v>0</v>
      </c>
      <c r="JV112" s="483">
        <f t="shared" si="1001"/>
        <v>0</v>
      </c>
      <c r="JW112" s="483">
        <f t="shared" si="1001"/>
        <v>0</v>
      </c>
      <c r="JX112" s="483">
        <f t="shared" si="1001"/>
        <v>0</v>
      </c>
      <c r="JY112" s="483">
        <f t="shared" si="1001"/>
        <v>0</v>
      </c>
      <c r="JZ112" s="483">
        <f t="shared" si="1001"/>
        <v>0</v>
      </c>
      <c r="KA112" s="483">
        <f t="shared" si="1001"/>
        <v>0</v>
      </c>
      <c r="KB112" s="483">
        <f t="shared" si="1001"/>
        <v>0</v>
      </c>
      <c r="KC112" s="483">
        <f t="shared" si="1001"/>
        <v>0</v>
      </c>
      <c r="KD112" s="483">
        <f t="shared" si="1001"/>
        <v>0</v>
      </c>
      <c r="KE112" s="483">
        <f t="shared" si="1001"/>
        <v>0</v>
      </c>
      <c r="KF112" s="202"/>
      <c r="KG112" s="483">
        <f>KE112-KG111</f>
        <v>0</v>
      </c>
      <c r="KH112" s="483">
        <f t="shared" ref="KH112:KR112" si="1002">KG112-KH111</f>
        <v>0</v>
      </c>
      <c r="KI112" s="483">
        <f t="shared" si="1002"/>
        <v>0</v>
      </c>
      <c r="KJ112" s="483">
        <f t="shared" si="1002"/>
        <v>0</v>
      </c>
      <c r="KK112" s="483">
        <f t="shared" si="1002"/>
        <v>0</v>
      </c>
      <c r="KL112" s="483">
        <f t="shared" si="1002"/>
        <v>0</v>
      </c>
      <c r="KM112" s="483">
        <f t="shared" si="1002"/>
        <v>0</v>
      </c>
      <c r="KN112" s="483">
        <f t="shared" si="1002"/>
        <v>0</v>
      </c>
      <c r="KO112" s="483">
        <f t="shared" si="1002"/>
        <v>0</v>
      </c>
      <c r="KP112" s="483">
        <f t="shared" si="1002"/>
        <v>0</v>
      </c>
      <c r="KQ112" s="483">
        <f t="shared" si="1002"/>
        <v>0</v>
      </c>
      <c r="KR112" s="483">
        <f t="shared" si="1002"/>
        <v>0</v>
      </c>
      <c r="KS112" s="202"/>
      <c r="KT112" s="483">
        <f>KR112-KT111</f>
        <v>0</v>
      </c>
      <c r="KU112" s="483">
        <f t="shared" ref="KU112:LE112" si="1003">KT112-KU111</f>
        <v>0</v>
      </c>
      <c r="KV112" s="483">
        <f t="shared" si="1003"/>
        <v>0</v>
      </c>
      <c r="KW112" s="483">
        <f t="shared" si="1003"/>
        <v>0</v>
      </c>
      <c r="KX112" s="483">
        <f t="shared" si="1003"/>
        <v>0</v>
      </c>
      <c r="KY112" s="483">
        <f t="shared" si="1003"/>
        <v>0</v>
      </c>
      <c r="KZ112" s="483">
        <f t="shared" si="1003"/>
        <v>0</v>
      </c>
      <c r="LA112" s="483">
        <f t="shared" si="1003"/>
        <v>0</v>
      </c>
      <c r="LB112" s="483">
        <f t="shared" si="1003"/>
        <v>0</v>
      </c>
      <c r="LC112" s="483">
        <f t="shared" si="1003"/>
        <v>0</v>
      </c>
      <c r="LD112" s="483">
        <f t="shared" si="1003"/>
        <v>0</v>
      </c>
      <c r="LE112" s="483">
        <f t="shared" si="1003"/>
        <v>0</v>
      </c>
      <c r="LF112" s="202"/>
      <c r="LG112" s="483">
        <f>LE112-LG111</f>
        <v>0</v>
      </c>
      <c r="LH112" s="483">
        <f t="shared" ref="LH112:LR112" si="1004">LG112-LH111</f>
        <v>0</v>
      </c>
      <c r="LI112" s="483">
        <f t="shared" si="1004"/>
        <v>0</v>
      </c>
      <c r="LJ112" s="483">
        <f t="shared" si="1004"/>
        <v>0</v>
      </c>
      <c r="LK112" s="483">
        <f t="shared" si="1004"/>
        <v>0</v>
      </c>
      <c r="LL112" s="483">
        <f t="shared" si="1004"/>
        <v>0</v>
      </c>
      <c r="LM112" s="483">
        <f t="shared" si="1004"/>
        <v>0</v>
      </c>
      <c r="LN112" s="483">
        <f t="shared" si="1004"/>
        <v>0</v>
      </c>
      <c r="LO112" s="483">
        <f t="shared" si="1004"/>
        <v>0</v>
      </c>
      <c r="LP112" s="483">
        <f t="shared" si="1004"/>
        <v>0</v>
      </c>
      <c r="LQ112" s="483">
        <f t="shared" si="1004"/>
        <v>0</v>
      </c>
      <c r="LR112" s="483">
        <f t="shared" si="1004"/>
        <v>0</v>
      </c>
      <c r="LS112" s="202"/>
      <c r="LT112" s="483">
        <f>LR112-LT111</f>
        <v>0</v>
      </c>
      <c r="LU112" s="483">
        <f t="shared" ref="LU112:ME112" si="1005">LT112-LU111</f>
        <v>0</v>
      </c>
      <c r="LV112" s="483">
        <f t="shared" si="1005"/>
        <v>0</v>
      </c>
      <c r="LW112" s="483">
        <f t="shared" si="1005"/>
        <v>0</v>
      </c>
      <c r="LX112" s="483">
        <f t="shared" si="1005"/>
        <v>0</v>
      </c>
      <c r="LY112" s="483">
        <f t="shared" si="1005"/>
        <v>0</v>
      </c>
      <c r="LZ112" s="483">
        <f t="shared" si="1005"/>
        <v>0</v>
      </c>
      <c r="MA112" s="483">
        <f t="shared" si="1005"/>
        <v>0</v>
      </c>
      <c r="MB112" s="483">
        <f t="shared" si="1005"/>
        <v>0</v>
      </c>
      <c r="MC112" s="483">
        <f t="shared" si="1005"/>
        <v>0</v>
      </c>
      <c r="MD112" s="483">
        <f t="shared" si="1005"/>
        <v>0</v>
      </c>
      <c r="ME112" s="483">
        <f t="shared" si="1005"/>
        <v>0</v>
      </c>
      <c r="MF112" s="202"/>
      <c r="MG112" s="483">
        <f>ME112-MG111</f>
        <v>0</v>
      </c>
      <c r="MH112" s="483">
        <f t="shared" ref="MH112:MR112" si="1006">MG112-MH111</f>
        <v>0</v>
      </c>
      <c r="MI112" s="483">
        <f t="shared" si="1006"/>
        <v>0</v>
      </c>
      <c r="MJ112" s="483">
        <f t="shared" si="1006"/>
        <v>0</v>
      </c>
      <c r="MK112" s="483">
        <f t="shared" si="1006"/>
        <v>0</v>
      </c>
      <c r="ML112" s="483">
        <f t="shared" si="1006"/>
        <v>0</v>
      </c>
      <c r="MM112" s="483">
        <f t="shared" si="1006"/>
        <v>0</v>
      </c>
      <c r="MN112" s="483">
        <f t="shared" si="1006"/>
        <v>0</v>
      </c>
      <c r="MO112" s="483">
        <f t="shared" si="1006"/>
        <v>0</v>
      </c>
      <c r="MP112" s="483">
        <f t="shared" si="1006"/>
        <v>0</v>
      </c>
      <c r="MQ112" s="483">
        <f t="shared" si="1006"/>
        <v>0</v>
      </c>
      <c r="MR112" s="483">
        <f t="shared" si="1006"/>
        <v>0</v>
      </c>
      <c r="MS112" s="202"/>
      <c r="MT112" s="483">
        <f>MR112-MT111</f>
        <v>0</v>
      </c>
      <c r="MU112" s="483">
        <f t="shared" ref="MU112:NE112" si="1007">MT112-MU111</f>
        <v>0</v>
      </c>
      <c r="MV112" s="483">
        <f t="shared" si="1007"/>
        <v>0</v>
      </c>
      <c r="MW112" s="483">
        <f t="shared" si="1007"/>
        <v>0</v>
      </c>
      <c r="MX112" s="483">
        <f t="shared" si="1007"/>
        <v>0</v>
      </c>
      <c r="MY112" s="483">
        <f t="shared" si="1007"/>
        <v>0</v>
      </c>
      <c r="MZ112" s="483">
        <f t="shared" si="1007"/>
        <v>0</v>
      </c>
      <c r="NA112" s="483">
        <f t="shared" si="1007"/>
        <v>0</v>
      </c>
      <c r="NB112" s="483">
        <f t="shared" si="1007"/>
        <v>0</v>
      </c>
      <c r="NC112" s="483">
        <f t="shared" si="1007"/>
        <v>0</v>
      </c>
      <c r="ND112" s="483">
        <f t="shared" si="1007"/>
        <v>0</v>
      </c>
      <c r="NE112" s="483">
        <f t="shared" si="1007"/>
        <v>0</v>
      </c>
      <c r="NF112" s="202"/>
      <c r="NG112" s="483">
        <f>NE112-NG111</f>
        <v>0</v>
      </c>
      <c r="NH112" s="483">
        <f t="shared" ref="NH112:NR112" si="1008">NG112-NH111</f>
        <v>0</v>
      </c>
      <c r="NI112" s="483">
        <f t="shared" si="1008"/>
        <v>0</v>
      </c>
      <c r="NJ112" s="483">
        <f t="shared" si="1008"/>
        <v>0</v>
      </c>
      <c r="NK112" s="483">
        <f t="shared" si="1008"/>
        <v>0</v>
      </c>
      <c r="NL112" s="483">
        <f t="shared" si="1008"/>
        <v>0</v>
      </c>
      <c r="NM112" s="483">
        <f t="shared" si="1008"/>
        <v>0</v>
      </c>
      <c r="NN112" s="483">
        <f t="shared" si="1008"/>
        <v>0</v>
      </c>
      <c r="NO112" s="483">
        <f t="shared" si="1008"/>
        <v>0</v>
      </c>
      <c r="NP112" s="483">
        <f t="shared" si="1008"/>
        <v>0</v>
      </c>
      <c r="NQ112" s="483">
        <f t="shared" si="1008"/>
        <v>0</v>
      </c>
      <c r="NR112" s="483">
        <f t="shared" si="1008"/>
        <v>0</v>
      </c>
      <c r="NS112" s="202"/>
      <c r="NT112" s="483">
        <f>NR112-NT111</f>
        <v>0</v>
      </c>
      <c r="NU112" s="483">
        <f t="shared" ref="NU112:OE112" si="1009">NT112-NU111</f>
        <v>0</v>
      </c>
      <c r="NV112" s="483">
        <f t="shared" si="1009"/>
        <v>0</v>
      </c>
      <c r="NW112" s="483">
        <f t="shared" si="1009"/>
        <v>0</v>
      </c>
      <c r="NX112" s="483">
        <f t="shared" si="1009"/>
        <v>0</v>
      </c>
      <c r="NY112" s="483">
        <f t="shared" si="1009"/>
        <v>0</v>
      </c>
      <c r="NZ112" s="483">
        <f t="shared" si="1009"/>
        <v>0</v>
      </c>
      <c r="OA112" s="483">
        <f t="shared" si="1009"/>
        <v>0</v>
      </c>
      <c r="OB112" s="483">
        <f t="shared" si="1009"/>
        <v>0</v>
      </c>
      <c r="OC112" s="483">
        <f t="shared" si="1009"/>
        <v>0</v>
      </c>
      <c r="OD112" s="483">
        <f t="shared" si="1009"/>
        <v>0</v>
      </c>
      <c r="OE112" s="483">
        <f t="shared" si="1009"/>
        <v>0</v>
      </c>
      <c r="OF112" s="202"/>
      <c r="OG112" s="483">
        <f>OE112-OG111</f>
        <v>0</v>
      </c>
      <c r="OH112" s="483">
        <f t="shared" ref="OH112:OR112" si="1010">OG112-OH111</f>
        <v>0</v>
      </c>
      <c r="OI112" s="483">
        <f t="shared" si="1010"/>
        <v>0</v>
      </c>
      <c r="OJ112" s="483">
        <f t="shared" si="1010"/>
        <v>0</v>
      </c>
      <c r="OK112" s="483">
        <f t="shared" si="1010"/>
        <v>0</v>
      </c>
      <c r="OL112" s="483">
        <f t="shared" si="1010"/>
        <v>0</v>
      </c>
      <c r="OM112" s="483">
        <f t="shared" si="1010"/>
        <v>0</v>
      </c>
      <c r="ON112" s="483">
        <f t="shared" si="1010"/>
        <v>0</v>
      </c>
      <c r="OO112" s="483">
        <f t="shared" si="1010"/>
        <v>0</v>
      </c>
      <c r="OP112" s="483">
        <f t="shared" si="1010"/>
        <v>0</v>
      </c>
      <c r="OQ112" s="483">
        <f t="shared" si="1010"/>
        <v>0</v>
      </c>
      <c r="OR112" s="483">
        <f t="shared" si="1010"/>
        <v>0</v>
      </c>
      <c r="OS112" s="202"/>
      <c r="OT112" s="202"/>
      <c r="OU112" s="202"/>
      <c r="OV112" s="202"/>
      <c r="OW112" s="202"/>
      <c r="OX112" s="202"/>
      <c r="OY112" s="202"/>
      <c r="OZ112" s="202"/>
      <c r="PA112" s="202"/>
      <c r="PB112" s="202"/>
      <c r="PC112" s="202"/>
      <c r="PD112" s="202"/>
      <c r="PE112" s="202"/>
      <c r="PF112" s="202"/>
      <c r="PG112" s="202"/>
      <c r="PH112" s="202"/>
      <c r="PI112" s="202"/>
      <c r="PJ112" s="202"/>
      <c r="PK112" s="202"/>
      <c r="PL112" s="202"/>
      <c r="PM112" s="202"/>
      <c r="PN112" s="202"/>
      <c r="PO112" s="202"/>
      <c r="PP112" s="202"/>
      <c r="PQ112" s="202"/>
      <c r="PR112" s="202"/>
      <c r="PS112" s="202"/>
      <c r="PT112" s="202"/>
      <c r="PU112" s="202"/>
      <c r="PV112" s="202"/>
      <c r="PW112" s="202"/>
      <c r="PX112" s="202"/>
      <c r="PY112" s="202"/>
      <c r="PZ112" s="202"/>
      <c r="QA112" s="202"/>
      <c r="QB112" s="202"/>
      <c r="QC112" s="202"/>
      <c r="QD112" s="202"/>
      <c r="QE112" s="202"/>
      <c r="QF112" s="202"/>
      <c r="QG112" s="202"/>
      <c r="QH112" s="202"/>
      <c r="QI112" s="202"/>
      <c r="QJ112" s="202"/>
      <c r="QK112" s="202"/>
      <c r="QL112" s="202"/>
      <c r="QM112" s="202"/>
      <c r="QN112" s="202"/>
      <c r="QO112" s="202"/>
      <c r="QP112" s="202"/>
      <c r="QQ112" s="202"/>
      <c r="QR112" s="202"/>
      <c r="QS112" s="202"/>
      <c r="QT112" s="202"/>
      <c r="QU112" s="202"/>
      <c r="QV112" s="202"/>
      <c r="QW112" s="202"/>
      <c r="QX112" s="202"/>
      <c r="QY112" s="202"/>
      <c r="QZ112" s="202"/>
      <c r="RA112" s="202"/>
      <c r="RB112" s="202"/>
      <c r="RC112" s="202"/>
      <c r="RD112" s="202"/>
      <c r="RE112" s="202"/>
      <c r="RF112" s="202"/>
    </row>
    <row r="113" spans="1:474" ht="12.75" customHeight="1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  <c r="EO113" s="202"/>
      <c r="EP113" s="202"/>
      <c r="EQ113" s="202"/>
      <c r="ER113" s="202"/>
      <c r="ES113" s="202"/>
      <c r="ET113" s="202"/>
      <c r="EU113" s="202"/>
      <c r="EV113" s="202"/>
      <c r="EW113" s="202"/>
      <c r="EX113" s="202"/>
      <c r="EY113" s="202"/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2"/>
      <c r="FL113" s="202"/>
      <c r="FM113" s="202"/>
      <c r="FN113" s="202"/>
      <c r="FO113" s="202"/>
      <c r="FP113" s="202"/>
      <c r="FQ113" s="202"/>
      <c r="FR113" s="202"/>
      <c r="FS113" s="202"/>
      <c r="FT113" s="202"/>
      <c r="FU113" s="202"/>
      <c r="FV113" s="202"/>
      <c r="FW113" s="202"/>
      <c r="FX113" s="202"/>
      <c r="FY113" s="202"/>
      <c r="FZ113" s="202"/>
      <c r="GA113" s="202"/>
      <c r="GB113" s="202"/>
      <c r="GC113" s="202"/>
      <c r="GD113" s="202"/>
      <c r="GE113" s="202"/>
      <c r="GF113" s="202"/>
      <c r="GG113" s="202"/>
      <c r="GH113" s="202"/>
      <c r="GI113" s="202"/>
      <c r="GJ113" s="202"/>
      <c r="GK113" s="202"/>
      <c r="GL113" s="202"/>
      <c r="GM113" s="202"/>
      <c r="GN113" s="202"/>
      <c r="GO113" s="202"/>
      <c r="GP113" s="202"/>
      <c r="GQ113" s="202"/>
      <c r="GR113" s="202"/>
      <c r="GS113" s="202"/>
      <c r="GT113" s="202"/>
      <c r="GU113" s="202"/>
      <c r="GV113" s="202"/>
      <c r="GW113" s="202"/>
      <c r="GX113" s="202"/>
      <c r="GY113" s="202"/>
      <c r="GZ113" s="202"/>
      <c r="HA113" s="202"/>
      <c r="HB113" s="202"/>
      <c r="HC113" s="202"/>
      <c r="HD113" s="202"/>
      <c r="HE113" s="202"/>
      <c r="HF113" s="202"/>
      <c r="HG113" s="202"/>
      <c r="HH113" s="202"/>
      <c r="HI113" s="202"/>
      <c r="HJ113" s="202"/>
      <c r="HK113" s="202"/>
      <c r="HL113" s="202"/>
      <c r="HM113" s="202"/>
      <c r="HN113" s="202"/>
      <c r="HO113" s="202"/>
      <c r="HP113" s="202"/>
      <c r="HQ113" s="202"/>
      <c r="HR113" s="202"/>
      <c r="HS113" s="202"/>
      <c r="HT113" s="202"/>
      <c r="HU113" s="202"/>
      <c r="HV113" s="202"/>
      <c r="HW113" s="202"/>
      <c r="HX113" s="202"/>
      <c r="HY113" s="202"/>
      <c r="HZ113" s="202"/>
      <c r="IA113" s="202"/>
      <c r="IB113" s="202"/>
      <c r="IC113" s="202"/>
      <c r="ID113" s="202"/>
      <c r="IE113" s="202"/>
      <c r="IF113" s="202"/>
      <c r="IG113" s="202"/>
      <c r="IH113" s="202"/>
      <c r="II113" s="202"/>
      <c r="IJ113" s="202"/>
      <c r="IK113" s="202"/>
      <c r="IL113" s="202"/>
      <c r="IM113" s="202"/>
      <c r="IN113" s="202"/>
      <c r="IO113" s="202"/>
      <c r="IP113" s="202"/>
      <c r="IQ113" s="202"/>
      <c r="IR113" s="202"/>
      <c r="IS113" s="202"/>
      <c r="IT113" s="202"/>
      <c r="IU113" s="202"/>
      <c r="IV113" s="202"/>
      <c r="IW113" s="202"/>
      <c r="IX113" s="202"/>
      <c r="IY113" s="202"/>
      <c r="IZ113" s="202"/>
      <c r="JA113" s="202"/>
      <c r="JB113" s="202"/>
      <c r="JC113" s="202"/>
      <c r="JD113" s="202"/>
      <c r="JE113" s="202"/>
      <c r="JF113" s="202"/>
      <c r="JG113" s="202"/>
      <c r="JH113" s="202"/>
      <c r="JI113" s="202"/>
      <c r="JJ113" s="202"/>
      <c r="JK113" s="202"/>
      <c r="JL113" s="202"/>
      <c r="JM113" s="202"/>
      <c r="JN113" s="202"/>
      <c r="JO113" s="202"/>
      <c r="JP113" s="202"/>
      <c r="JQ113" s="202"/>
      <c r="JR113" s="202"/>
      <c r="JS113" s="202"/>
      <c r="JT113" s="202"/>
      <c r="JU113" s="202"/>
      <c r="JV113" s="202"/>
      <c r="JW113" s="202"/>
      <c r="JX113" s="202"/>
      <c r="JY113" s="202"/>
      <c r="JZ113" s="202"/>
      <c r="KA113" s="202"/>
      <c r="KB113" s="202"/>
      <c r="KC113" s="202"/>
      <c r="KD113" s="202"/>
      <c r="KE113" s="202"/>
      <c r="KF113" s="202"/>
      <c r="KG113" s="202"/>
      <c r="KH113" s="202"/>
      <c r="KI113" s="202"/>
      <c r="KJ113" s="202"/>
      <c r="KK113" s="202"/>
      <c r="KL113" s="202"/>
      <c r="KM113" s="202"/>
      <c r="KN113" s="202"/>
      <c r="KO113" s="202"/>
      <c r="KP113" s="202"/>
      <c r="KQ113" s="202"/>
      <c r="KR113" s="202"/>
      <c r="KS113" s="202"/>
      <c r="KT113" s="202"/>
      <c r="KU113" s="202"/>
      <c r="KV113" s="202"/>
      <c r="KW113" s="202"/>
      <c r="KX113" s="202"/>
      <c r="KY113" s="202"/>
      <c r="KZ113" s="202"/>
      <c r="LA113" s="202"/>
      <c r="LB113" s="202"/>
      <c r="LC113" s="202"/>
      <c r="LD113" s="202"/>
      <c r="LE113" s="202"/>
      <c r="LF113" s="202"/>
      <c r="LG113" s="202"/>
      <c r="LH113" s="202"/>
      <c r="LI113" s="202"/>
      <c r="LJ113" s="202"/>
      <c r="LK113" s="202"/>
      <c r="LL113" s="202"/>
      <c r="LM113" s="202"/>
      <c r="LN113" s="202"/>
      <c r="LO113" s="202"/>
      <c r="LP113" s="202"/>
      <c r="LQ113" s="202"/>
      <c r="LR113" s="202"/>
      <c r="LS113" s="202"/>
      <c r="LT113" s="202"/>
      <c r="LU113" s="202"/>
      <c r="LV113" s="202"/>
      <c r="LW113" s="202"/>
      <c r="LX113" s="202"/>
      <c r="LY113" s="202"/>
      <c r="LZ113" s="202"/>
      <c r="MA113" s="202"/>
      <c r="MB113" s="202"/>
      <c r="MC113" s="202"/>
      <c r="MD113" s="202"/>
      <c r="ME113" s="202"/>
      <c r="MF113" s="202"/>
      <c r="MG113" s="202"/>
      <c r="MH113" s="202"/>
      <c r="MI113" s="202"/>
      <c r="MJ113" s="202"/>
      <c r="MK113" s="202"/>
      <c r="ML113" s="202"/>
      <c r="MM113" s="202"/>
      <c r="MN113" s="202"/>
      <c r="MO113" s="202"/>
      <c r="MP113" s="202"/>
      <c r="MQ113" s="202"/>
      <c r="MR113" s="202"/>
      <c r="MS113" s="202"/>
      <c r="MT113" s="202"/>
      <c r="MU113" s="202"/>
      <c r="MV113" s="202"/>
      <c r="MW113" s="202"/>
      <c r="MX113" s="202"/>
      <c r="MY113" s="202"/>
      <c r="MZ113" s="202"/>
      <c r="NA113" s="202"/>
      <c r="NB113" s="202"/>
      <c r="NC113" s="202"/>
      <c r="ND113" s="202"/>
      <c r="NE113" s="202"/>
      <c r="NF113" s="202"/>
      <c r="NG113" s="202"/>
      <c r="NH113" s="202"/>
      <c r="NI113" s="202"/>
      <c r="NJ113" s="202"/>
      <c r="NK113" s="202"/>
      <c r="NL113" s="202"/>
      <c r="NM113" s="202"/>
      <c r="NN113" s="202"/>
      <c r="NO113" s="202"/>
      <c r="NP113" s="202"/>
      <c r="NQ113" s="202"/>
      <c r="NR113" s="202"/>
      <c r="NS113" s="202"/>
      <c r="NT113" s="202"/>
      <c r="NU113" s="202"/>
      <c r="NV113" s="202"/>
      <c r="NW113" s="202"/>
      <c r="NX113" s="202"/>
      <c r="NY113" s="202"/>
      <c r="NZ113" s="202"/>
      <c r="OA113" s="202"/>
      <c r="OB113" s="202"/>
      <c r="OC113" s="202"/>
      <c r="OD113" s="202"/>
      <c r="OE113" s="202"/>
      <c r="OF113" s="202"/>
      <c r="OG113" s="202"/>
      <c r="OH113" s="202"/>
      <c r="OI113" s="202"/>
      <c r="OJ113" s="202"/>
      <c r="OK113" s="202"/>
      <c r="OL113" s="202"/>
      <c r="OM113" s="202"/>
      <c r="ON113" s="202"/>
      <c r="OO113" s="202"/>
      <c r="OP113" s="202"/>
      <c r="OQ113" s="202"/>
      <c r="OR113" s="202"/>
      <c r="OS113" s="202"/>
      <c r="OT113" s="202"/>
      <c r="OU113" s="202"/>
      <c r="OV113" s="202"/>
      <c r="OW113" s="202"/>
      <c r="OX113" s="202"/>
      <c r="OY113" s="202"/>
      <c r="OZ113" s="202"/>
      <c r="PA113" s="202"/>
      <c r="PB113" s="202"/>
      <c r="PC113" s="202"/>
      <c r="PD113" s="202"/>
      <c r="PE113" s="202"/>
      <c r="PF113" s="202"/>
      <c r="PG113" s="202"/>
      <c r="PH113" s="202"/>
      <c r="PI113" s="202"/>
      <c r="PJ113" s="202"/>
      <c r="PK113" s="202"/>
      <c r="PL113" s="202"/>
      <c r="PM113" s="202"/>
      <c r="PN113" s="202"/>
      <c r="PO113" s="202"/>
      <c r="PP113" s="202"/>
      <c r="PQ113" s="202"/>
      <c r="PR113" s="202"/>
      <c r="PS113" s="202"/>
      <c r="PT113" s="202"/>
      <c r="PU113" s="202"/>
      <c r="PV113" s="202"/>
      <c r="PW113" s="202"/>
      <c r="PX113" s="202"/>
      <c r="PY113" s="202"/>
      <c r="PZ113" s="202"/>
      <c r="QA113" s="202"/>
      <c r="QB113" s="202"/>
      <c r="QC113" s="202"/>
      <c r="QD113" s="202"/>
      <c r="QE113" s="202"/>
      <c r="QF113" s="202"/>
      <c r="QG113" s="202"/>
      <c r="QH113" s="202"/>
      <c r="QI113" s="202"/>
      <c r="QJ113" s="202"/>
      <c r="QK113" s="202"/>
      <c r="QL113" s="202"/>
      <c r="QM113" s="202"/>
      <c r="QN113" s="202"/>
      <c r="QO113" s="202"/>
      <c r="QP113" s="202"/>
      <c r="QQ113" s="202"/>
      <c r="QR113" s="202"/>
      <c r="QS113" s="202"/>
      <c r="QT113" s="202"/>
      <c r="QU113" s="202"/>
      <c r="QV113" s="202"/>
      <c r="QW113" s="202"/>
      <c r="QX113" s="202"/>
      <c r="QY113" s="202"/>
      <c r="QZ113" s="202"/>
      <c r="RA113" s="202"/>
      <c r="RB113" s="202"/>
      <c r="RC113" s="202"/>
      <c r="RD113" s="202"/>
      <c r="RE113" s="202"/>
      <c r="RF113" s="202"/>
    </row>
    <row r="114" spans="1:474" ht="12.75" customHeight="1">
      <c r="A114" s="202"/>
      <c r="B114" s="502" t="s">
        <v>535</v>
      </c>
      <c r="C114" s="202"/>
      <c r="D114" s="202"/>
      <c r="E114" s="202" t="s">
        <v>536</v>
      </c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202"/>
      <c r="DV114" s="202"/>
      <c r="DW114" s="202"/>
      <c r="DX114" s="202"/>
      <c r="DY114" s="202"/>
      <c r="DZ114" s="202"/>
      <c r="EA114" s="202"/>
      <c r="EB114" s="202"/>
      <c r="EC114" s="202"/>
      <c r="ED114" s="202"/>
      <c r="EE114" s="202"/>
      <c r="EF114" s="202"/>
      <c r="EG114" s="202"/>
      <c r="EH114" s="202"/>
      <c r="EI114" s="202"/>
      <c r="EJ114" s="202"/>
      <c r="EK114" s="202"/>
      <c r="EL114" s="202"/>
      <c r="EM114" s="202"/>
      <c r="EN114" s="202"/>
      <c r="EO114" s="202"/>
      <c r="EP114" s="202"/>
      <c r="EQ114" s="202"/>
      <c r="ER114" s="202"/>
      <c r="ES114" s="202"/>
      <c r="ET114" s="202"/>
      <c r="EU114" s="202"/>
      <c r="EV114" s="202"/>
      <c r="EW114" s="202"/>
      <c r="EX114" s="202"/>
      <c r="EY114" s="202"/>
      <c r="EZ114" s="202"/>
      <c r="FA114" s="202"/>
      <c r="FB114" s="202"/>
      <c r="FC114" s="202"/>
      <c r="FD114" s="202"/>
      <c r="FE114" s="202"/>
      <c r="FF114" s="202"/>
      <c r="FG114" s="202"/>
      <c r="FH114" s="202"/>
      <c r="FI114" s="202"/>
      <c r="FJ114" s="202"/>
      <c r="FK114" s="202"/>
      <c r="FL114" s="202"/>
      <c r="FM114" s="202"/>
      <c r="FN114" s="202"/>
      <c r="FO114" s="202"/>
      <c r="FP114" s="202"/>
      <c r="FQ114" s="202"/>
      <c r="FR114" s="202"/>
      <c r="FS114" s="202"/>
      <c r="FT114" s="202"/>
      <c r="FU114" s="202"/>
      <c r="FV114" s="202"/>
      <c r="FW114" s="202"/>
      <c r="FX114" s="202"/>
      <c r="FY114" s="202"/>
      <c r="FZ114" s="202"/>
      <c r="GA114" s="202"/>
      <c r="GB114" s="202"/>
      <c r="GC114" s="202"/>
      <c r="GD114" s="202"/>
      <c r="GE114" s="202"/>
      <c r="GF114" s="202"/>
      <c r="GG114" s="202"/>
      <c r="GH114" s="202"/>
      <c r="GI114" s="202"/>
      <c r="GJ114" s="202"/>
      <c r="GK114" s="202"/>
      <c r="GL114" s="202"/>
      <c r="GM114" s="202"/>
      <c r="GN114" s="202"/>
      <c r="GO114" s="202"/>
      <c r="GP114" s="202"/>
      <c r="GQ114" s="202"/>
      <c r="GR114" s="202"/>
      <c r="GS114" s="202"/>
      <c r="GT114" s="202"/>
      <c r="GU114" s="202"/>
      <c r="GV114" s="202"/>
      <c r="GW114" s="202"/>
      <c r="GX114" s="202"/>
      <c r="GY114" s="202"/>
      <c r="GZ114" s="202"/>
      <c r="HA114" s="202"/>
      <c r="HB114" s="202"/>
      <c r="HC114" s="202"/>
      <c r="HD114" s="202"/>
      <c r="HE114" s="202"/>
      <c r="HF114" s="202"/>
      <c r="HG114" s="202"/>
      <c r="HH114" s="202"/>
      <c r="HI114" s="202"/>
      <c r="HJ114" s="202"/>
      <c r="HK114" s="202"/>
      <c r="HL114" s="202"/>
      <c r="HM114" s="202"/>
      <c r="HN114" s="202"/>
      <c r="HO114" s="202"/>
      <c r="HP114" s="202"/>
      <c r="HQ114" s="202"/>
      <c r="HR114" s="202"/>
      <c r="HS114" s="202"/>
      <c r="HT114" s="202"/>
      <c r="HU114" s="202"/>
      <c r="HV114" s="202"/>
      <c r="HW114" s="202"/>
      <c r="HX114" s="202"/>
      <c r="HY114" s="202"/>
      <c r="HZ114" s="202"/>
      <c r="IA114" s="202"/>
      <c r="IB114" s="202"/>
      <c r="IC114" s="202"/>
      <c r="ID114" s="202"/>
      <c r="IE114" s="202"/>
      <c r="IF114" s="202"/>
      <c r="IG114" s="202"/>
      <c r="IH114" s="202"/>
      <c r="II114" s="202"/>
      <c r="IJ114" s="202"/>
      <c r="IK114" s="202"/>
      <c r="IL114" s="202"/>
      <c r="IM114" s="202"/>
      <c r="IN114" s="202"/>
      <c r="IO114" s="202"/>
      <c r="IP114" s="202"/>
      <c r="IQ114" s="202"/>
      <c r="IR114" s="202"/>
      <c r="IS114" s="202"/>
      <c r="IT114" s="202"/>
      <c r="IU114" s="202"/>
      <c r="IV114" s="202"/>
      <c r="IW114" s="202"/>
      <c r="IX114" s="202"/>
      <c r="IY114" s="202"/>
      <c r="IZ114" s="202"/>
      <c r="JA114" s="202"/>
      <c r="JB114" s="202"/>
      <c r="JC114" s="202"/>
      <c r="JD114" s="202"/>
      <c r="JE114" s="202"/>
      <c r="JF114" s="202"/>
      <c r="JG114" s="202"/>
      <c r="JH114" s="202"/>
      <c r="JI114" s="202"/>
      <c r="JJ114" s="202"/>
      <c r="JK114" s="202"/>
      <c r="JL114" s="202"/>
      <c r="JM114" s="202"/>
      <c r="JN114" s="202"/>
      <c r="JO114" s="202"/>
      <c r="JP114" s="202"/>
      <c r="JQ114" s="202"/>
      <c r="JR114" s="202"/>
      <c r="JS114" s="202"/>
      <c r="JT114" s="202"/>
      <c r="JU114" s="202"/>
      <c r="JV114" s="202"/>
      <c r="JW114" s="202"/>
      <c r="JX114" s="202"/>
      <c r="JY114" s="202"/>
      <c r="JZ114" s="202"/>
      <c r="KA114" s="202"/>
      <c r="KB114" s="202"/>
      <c r="KC114" s="202"/>
      <c r="KD114" s="202"/>
      <c r="KE114" s="202"/>
      <c r="KF114" s="202"/>
      <c r="KG114" s="202"/>
      <c r="KH114" s="202"/>
      <c r="KI114" s="202"/>
      <c r="KJ114" s="202"/>
      <c r="KK114" s="202"/>
      <c r="KL114" s="202"/>
      <c r="KM114" s="202"/>
      <c r="KN114" s="202"/>
      <c r="KO114" s="202"/>
      <c r="KP114" s="202"/>
      <c r="KQ114" s="202"/>
      <c r="KR114" s="202"/>
      <c r="KS114" s="202"/>
      <c r="KT114" s="202"/>
      <c r="KU114" s="202"/>
      <c r="KV114" s="202"/>
      <c r="KW114" s="202"/>
      <c r="KX114" s="202"/>
      <c r="KY114" s="202"/>
      <c r="KZ114" s="202"/>
      <c r="LA114" s="202"/>
      <c r="LB114" s="202"/>
      <c r="LC114" s="202"/>
      <c r="LD114" s="202"/>
      <c r="LE114" s="202"/>
      <c r="LF114" s="202"/>
      <c r="LG114" s="202"/>
      <c r="LH114" s="202"/>
      <c r="LI114" s="202"/>
      <c r="LJ114" s="202"/>
      <c r="LK114" s="202"/>
      <c r="LL114" s="202"/>
      <c r="LM114" s="202"/>
      <c r="LN114" s="202"/>
      <c r="LO114" s="202"/>
      <c r="LP114" s="202"/>
      <c r="LQ114" s="202"/>
      <c r="LR114" s="202"/>
      <c r="LS114" s="202"/>
      <c r="LT114" s="202"/>
      <c r="LU114" s="202"/>
      <c r="LV114" s="202"/>
      <c r="LW114" s="202"/>
      <c r="LX114" s="202"/>
      <c r="LY114" s="202"/>
      <c r="LZ114" s="202"/>
      <c r="MA114" s="202"/>
      <c r="MB114" s="202"/>
      <c r="MC114" s="202"/>
      <c r="MD114" s="202"/>
      <c r="ME114" s="202"/>
      <c r="MF114" s="202"/>
      <c r="MG114" s="202"/>
      <c r="MH114" s="202"/>
      <c r="MI114" s="202"/>
      <c r="MJ114" s="202"/>
      <c r="MK114" s="202"/>
      <c r="ML114" s="202"/>
      <c r="MM114" s="202"/>
      <c r="MN114" s="202"/>
      <c r="MO114" s="202"/>
      <c r="MP114" s="202"/>
      <c r="MQ114" s="202"/>
      <c r="MR114" s="202"/>
      <c r="MS114" s="202"/>
      <c r="MT114" s="202"/>
      <c r="MU114" s="202"/>
      <c r="MV114" s="202"/>
      <c r="MW114" s="202"/>
      <c r="MX114" s="202"/>
      <c r="MY114" s="202"/>
      <c r="MZ114" s="202"/>
      <c r="NA114" s="202"/>
      <c r="NB114" s="202"/>
      <c r="NC114" s="202"/>
      <c r="ND114" s="202"/>
      <c r="NE114" s="202"/>
      <c r="NF114" s="202"/>
      <c r="NG114" s="202"/>
      <c r="NH114" s="202"/>
      <c r="NI114" s="202"/>
      <c r="NJ114" s="202"/>
      <c r="NK114" s="202"/>
      <c r="NL114" s="202"/>
      <c r="NM114" s="202"/>
      <c r="NN114" s="202"/>
      <c r="NO114" s="202"/>
      <c r="NP114" s="202"/>
      <c r="NQ114" s="202"/>
      <c r="NR114" s="202"/>
      <c r="NS114" s="202"/>
      <c r="NT114" s="202"/>
      <c r="NU114" s="202"/>
      <c r="NV114" s="202"/>
      <c r="NW114" s="202"/>
      <c r="NX114" s="202"/>
      <c r="NY114" s="202"/>
      <c r="NZ114" s="202"/>
      <c r="OA114" s="202"/>
      <c r="OB114" s="202"/>
      <c r="OC114" s="202"/>
      <c r="OD114" s="202"/>
      <c r="OE114" s="202"/>
      <c r="OF114" s="202"/>
      <c r="OG114" s="202"/>
      <c r="OH114" s="202"/>
      <c r="OI114" s="202"/>
      <c r="OJ114" s="202"/>
      <c r="OK114" s="202"/>
      <c r="OL114" s="202"/>
      <c r="OM114" s="202"/>
      <c r="ON114" s="202"/>
      <c r="OO114" s="202"/>
      <c r="OP114" s="202"/>
      <c r="OQ114" s="202"/>
      <c r="OR114" s="202"/>
      <c r="OS114" s="202"/>
      <c r="OT114" s="202"/>
      <c r="OU114" s="202"/>
      <c r="OV114" s="202"/>
      <c r="OW114" s="202"/>
      <c r="OX114" s="202"/>
      <c r="OY114" s="202"/>
      <c r="OZ114" s="202"/>
      <c r="PA114" s="202"/>
      <c r="PB114" s="202"/>
      <c r="PC114" s="202"/>
      <c r="PD114" s="202"/>
      <c r="PE114" s="202"/>
      <c r="PF114" s="202"/>
      <c r="PG114" s="202"/>
      <c r="PH114" s="202"/>
      <c r="PI114" s="202"/>
      <c r="PJ114" s="202"/>
      <c r="PK114" s="202"/>
      <c r="PL114" s="202"/>
      <c r="PM114" s="202"/>
      <c r="PN114" s="202"/>
      <c r="PO114" s="202"/>
      <c r="PP114" s="202"/>
      <c r="PQ114" s="202"/>
      <c r="PR114" s="202"/>
      <c r="PS114" s="202"/>
      <c r="PT114" s="202"/>
      <c r="PU114" s="202"/>
      <c r="PV114" s="202"/>
      <c r="PW114" s="202"/>
      <c r="PX114" s="202"/>
      <c r="PY114" s="202"/>
      <c r="PZ114" s="202"/>
      <c r="QA114" s="202"/>
      <c r="QB114" s="202"/>
      <c r="QC114" s="202"/>
      <c r="QD114" s="202"/>
      <c r="QE114" s="202"/>
      <c r="QF114" s="202"/>
      <c r="QG114" s="202"/>
      <c r="QH114" s="202"/>
      <c r="QI114" s="202"/>
      <c r="QJ114" s="202"/>
      <c r="QK114" s="202"/>
      <c r="QL114" s="202"/>
      <c r="QM114" s="202"/>
      <c r="QN114" s="202"/>
      <c r="QO114" s="202"/>
      <c r="QP114" s="202"/>
      <c r="QQ114" s="202"/>
      <c r="QR114" s="202"/>
      <c r="QS114" s="202"/>
      <c r="QT114" s="202"/>
      <c r="QU114" s="202"/>
      <c r="QV114" s="202"/>
      <c r="QW114" s="202"/>
      <c r="QX114" s="202"/>
      <c r="QY114" s="202"/>
      <c r="QZ114" s="202"/>
      <c r="RA114" s="202"/>
      <c r="RB114" s="202"/>
      <c r="RC114" s="202"/>
      <c r="RD114" s="202"/>
      <c r="RE114" s="202"/>
      <c r="RF114" s="202"/>
    </row>
    <row r="115" spans="1:474" ht="12.75" customHeight="1">
      <c r="A115" s="483"/>
      <c r="B115" s="484" t="s">
        <v>498</v>
      </c>
      <c r="C115" s="483"/>
      <c r="D115" s="483"/>
      <c r="E115" s="483"/>
      <c r="F115" s="483"/>
      <c r="G115" s="483">
        <f>F121</f>
        <v>0</v>
      </c>
      <c r="H115" s="483">
        <f>G121</f>
        <v>0</v>
      </c>
      <c r="I115" s="483">
        <f>H121</f>
        <v>0</v>
      </c>
      <c r="J115" s="483"/>
      <c r="K115" s="483"/>
      <c r="L115" s="483"/>
      <c r="M115" s="483"/>
      <c r="N115" s="483"/>
      <c r="O115" s="483"/>
      <c r="P115" s="483"/>
      <c r="Q115" s="483"/>
      <c r="R115" s="483"/>
      <c r="S115" s="483">
        <f>F121</f>
        <v>0</v>
      </c>
      <c r="T115" s="483">
        <f t="shared" ref="T115:AE115" si="1011">S121</f>
        <v>0</v>
      </c>
      <c r="U115" s="483">
        <f t="shared" si="1011"/>
        <v>0</v>
      </c>
      <c r="V115" s="483">
        <f t="shared" si="1011"/>
        <v>0</v>
      </c>
      <c r="W115" s="483">
        <f t="shared" si="1011"/>
        <v>0</v>
      </c>
      <c r="X115" s="483">
        <f t="shared" si="1011"/>
        <v>0</v>
      </c>
      <c r="Y115" s="483">
        <f t="shared" si="1011"/>
        <v>0</v>
      </c>
      <c r="Z115" s="483">
        <f t="shared" si="1011"/>
        <v>0</v>
      </c>
      <c r="AA115" s="483">
        <f t="shared" si="1011"/>
        <v>0</v>
      </c>
      <c r="AB115" s="483">
        <f t="shared" si="1011"/>
        <v>0</v>
      </c>
      <c r="AC115" s="483">
        <f t="shared" si="1011"/>
        <v>0</v>
      </c>
      <c r="AD115" s="483">
        <f t="shared" si="1011"/>
        <v>0</v>
      </c>
      <c r="AE115" s="483">
        <f t="shared" si="1011"/>
        <v>0</v>
      </c>
      <c r="AF115" s="483">
        <f>S121</f>
        <v>0</v>
      </c>
      <c r="AG115" s="483">
        <f>AE121</f>
        <v>0</v>
      </c>
      <c r="AH115" s="483">
        <f t="shared" ref="AH115:AR115" si="1012">AG121</f>
        <v>0</v>
      </c>
      <c r="AI115" s="483">
        <f t="shared" si="1012"/>
        <v>0</v>
      </c>
      <c r="AJ115" s="483">
        <f t="shared" si="1012"/>
        <v>0</v>
      </c>
      <c r="AK115" s="483">
        <f t="shared" si="1012"/>
        <v>0</v>
      </c>
      <c r="AL115" s="483">
        <f t="shared" si="1012"/>
        <v>0</v>
      </c>
      <c r="AM115" s="483">
        <f t="shared" si="1012"/>
        <v>0</v>
      </c>
      <c r="AN115" s="483">
        <f t="shared" si="1012"/>
        <v>0</v>
      </c>
      <c r="AO115" s="483">
        <f t="shared" si="1012"/>
        <v>0</v>
      </c>
      <c r="AP115" s="483">
        <f t="shared" si="1012"/>
        <v>0</v>
      </c>
      <c r="AQ115" s="483">
        <f t="shared" si="1012"/>
        <v>0</v>
      </c>
      <c r="AR115" s="483">
        <f t="shared" si="1012"/>
        <v>0</v>
      </c>
      <c r="AS115" s="483">
        <f>AF121</f>
        <v>0</v>
      </c>
      <c r="AT115" s="483">
        <f>AR121</f>
        <v>0</v>
      </c>
      <c r="AU115" s="483">
        <f t="shared" ref="AU115:BE115" si="1013">AT121</f>
        <v>0</v>
      </c>
      <c r="AV115" s="483">
        <f t="shared" si="1013"/>
        <v>0</v>
      </c>
      <c r="AW115" s="483">
        <f t="shared" si="1013"/>
        <v>0</v>
      </c>
      <c r="AX115" s="483">
        <f t="shared" si="1013"/>
        <v>0</v>
      </c>
      <c r="AY115" s="483">
        <f t="shared" si="1013"/>
        <v>0</v>
      </c>
      <c r="AZ115" s="483">
        <f t="shared" si="1013"/>
        <v>0</v>
      </c>
      <c r="BA115" s="483">
        <f t="shared" si="1013"/>
        <v>0</v>
      </c>
      <c r="BB115" s="483">
        <f t="shared" si="1013"/>
        <v>0</v>
      </c>
      <c r="BC115" s="483">
        <f t="shared" si="1013"/>
        <v>0</v>
      </c>
      <c r="BD115" s="483">
        <f t="shared" si="1013"/>
        <v>0</v>
      </c>
      <c r="BE115" s="483">
        <f t="shared" si="1013"/>
        <v>0</v>
      </c>
      <c r="BF115" s="483">
        <f>AS121</f>
        <v>0</v>
      </c>
      <c r="BG115" s="483">
        <f>BE121</f>
        <v>0</v>
      </c>
      <c r="BH115" s="483">
        <f t="shared" ref="BH115:BR115" si="1014">BG121</f>
        <v>0</v>
      </c>
      <c r="BI115" s="483">
        <f t="shared" si="1014"/>
        <v>0</v>
      </c>
      <c r="BJ115" s="483">
        <f t="shared" si="1014"/>
        <v>0</v>
      </c>
      <c r="BK115" s="483">
        <f t="shared" si="1014"/>
        <v>0</v>
      </c>
      <c r="BL115" s="483">
        <f t="shared" si="1014"/>
        <v>0</v>
      </c>
      <c r="BM115" s="483">
        <f t="shared" si="1014"/>
        <v>0</v>
      </c>
      <c r="BN115" s="483">
        <f t="shared" si="1014"/>
        <v>0</v>
      </c>
      <c r="BO115" s="483">
        <f t="shared" si="1014"/>
        <v>0</v>
      </c>
      <c r="BP115" s="483">
        <f t="shared" si="1014"/>
        <v>0</v>
      </c>
      <c r="BQ115" s="483">
        <f t="shared" si="1014"/>
        <v>0</v>
      </c>
      <c r="BR115" s="483">
        <f t="shared" si="1014"/>
        <v>0</v>
      </c>
      <c r="BS115" s="483">
        <f>BF121</f>
        <v>0</v>
      </c>
      <c r="BT115" s="483">
        <f>BR121</f>
        <v>0</v>
      </c>
      <c r="BU115" s="483">
        <f t="shared" ref="BU115:CE115" si="1015">BT121</f>
        <v>0</v>
      </c>
      <c r="BV115" s="483">
        <f t="shared" si="1015"/>
        <v>0</v>
      </c>
      <c r="BW115" s="483">
        <f t="shared" si="1015"/>
        <v>0</v>
      </c>
      <c r="BX115" s="483">
        <f t="shared" si="1015"/>
        <v>0</v>
      </c>
      <c r="BY115" s="483">
        <f t="shared" si="1015"/>
        <v>0</v>
      </c>
      <c r="BZ115" s="483">
        <f t="shared" si="1015"/>
        <v>0</v>
      </c>
      <c r="CA115" s="483">
        <f t="shared" si="1015"/>
        <v>0</v>
      </c>
      <c r="CB115" s="483">
        <f t="shared" si="1015"/>
        <v>0</v>
      </c>
      <c r="CC115" s="483">
        <f t="shared" si="1015"/>
        <v>0</v>
      </c>
      <c r="CD115" s="483">
        <f t="shared" si="1015"/>
        <v>0</v>
      </c>
      <c r="CE115" s="483">
        <f t="shared" si="1015"/>
        <v>0</v>
      </c>
      <c r="CF115" s="483">
        <f>BS121</f>
        <v>0</v>
      </c>
      <c r="CG115" s="483">
        <f>CE121</f>
        <v>0</v>
      </c>
      <c r="CH115" s="483">
        <f t="shared" ref="CH115:CR115" si="1016">CG121</f>
        <v>0</v>
      </c>
      <c r="CI115" s="483">
        <f t="shared" si="1016"/>
        <v>0</v>
      </c>
      <c r="CJ115" s="483">
        <f t="shared" si="1016"/>
        <v>0</v>
      </c>
      <c r="CK115" s="483">
        <f t="shared" si="1016"/>
        <v>0</v>
      </c>
      <c r="CL115" s="483">
        <f t="shared" si="1016"/>
        <v>0</v>
      </c>
      <c r="CM115" s="483">
        <f t="shared" si="1016"/>
        <v>0</v>
      </c>
      <c r="CN115" s="483">
        <f t="shared" si="1016"/>
        <v>0</v>
      </c>
      <c r="CO115" s="483">
        <f t="shared" si="1016"/>
        <v>0</v>
      </c>
      <c r="CP115" s="483">
        <f t="shared" si="1016"/>
        <v>0</v>
      </c>
      <c r="CQ115" s="483">
        <f t="shared" si="1016"/>
        <v>0</v>
      </c>
      <c r="CR115" s="483">
        <f t="shared" si="1016"/>
        <v>0</v>
      </c>
      <c r="CS115" s="483">
        <f>CF121</f>
        <v>0</v>
      </c>
      <c r="CT115" s="483">
        <f>CR121</f>
        <v>0</v>
      </c>
      <c r="CU115" s="483">
        <f t="shared" ref="CU115:DE115" si="1017">CT121</f>
        <v>0</v>
      </c>
      <c r="CV115" s="483">
        <f t="shared" si="1017"/>
        <v>0</v>
      </c>
      <c r="CW115" s="483">
        <f t="shared" si="1017"/>
        <v>0</v>
      </c>
      <c r="CX115" s="483">
        <f t="shared" si="1017"/>
        <v>0</v>
      </c>
      <c r="CY115" s="483">
        <f t="shared" si="1017"/>
        <v>0</v>
      </c>
      <c r="CZ115" s="483">
        <f t="shared" si="1017"/>
        <v>0</v>
      </c>
      <c r="DA115" s="483">
        <f t="shared" si="1017"/>
        <v>0</v>
      </c>
      <c r="DB115" s="483">
        <f t="shared" si="1017"/>
        <v>0</v>
      </c>
      <c r="DC115" s="483">
        <f t="shared" si="1017"/>
        <v>0</v>
      </c>
      <c r="DD115" s="483">
        <f t="shared" si="1017"/>
        <v>0</v>
      </c>
      <c r="DE115" s="483">
        <f t="shared" si="1017"/>
        <v>0</v>
      </c>
      <c r="DF115" s="483">
        <f>CS121</f>
        <v>0</v>
      </c>
      <c r="DG115" s="483">
        <f>DE121</f>
        <v>0</v>
      </c>
      <c r="DH115" s="483">
        <f t="shared" ref="DH115:DR115" si="1018">DG121</f>
        <v>0</v>
      </c>
      <c r="DI115" s="483">
        <f t="shared" si="1018"/>
        <v>0</v>
      </c>
      <c r="DJ115" s="483">
        <f t="shared" si="1018"/>
        <v>0</v>
      </c>
      <c r="DK115" s="483">
        <f t="shared" si="1018"/>
        <v>0</v>
      </c>
      <c r="DL115" s="483">
        <f t="shared" si="1018"/>
        <v>0</v>
      </c>
      <c r="DM115" s="483">
        <f t="shared" si="1018"/>
        <v>0</v>
      </c>
      <c r="DN115" s="483">
        <f t="shared" si="1018"/>
        <v>0</v>
      </c>
      <c r="DO115" s="483">
        <f t="shared" si="1018"/>
        <v>0</v>
      </c>
      <c r="DP115" s="483">
        <f t="shared" si="1018"/>
        <v>0</v>
      </c>
      <c r="DQ115" s="483">
        <f t="shared" si="1018"/>
        <v>0</v>
      </c>
      <c r="DR115" s="483">
        <f t="shared" si="1018"/>
        <v>0</v>
      </c>
      <c r="DS115" s="483">
        <f>DF121</f>
        <v>0</v>
      </c>
      <c r="DT115" s="483">
        <f>DR121</f>
        <v>0</v>
      </c>
      <c r="DU115" s="483">
        <f t="shared" ref="DU115:EE115" si="1019">DT121</f>
        <v>0</v>
      </c>
      <c r="DV115" s="483">
        <f t="shared" si="1019"/>
        <v>0</v>
      </c>
      <c r="DW115" s="483">
        <f t="shared" si="1019"/>
        <v>0</v>
      </c>
      <c r="DX115" s="483">
        <f t="shared" si="1019"/>
        <v>0</v>
      </c>
      <c r="DY115" s="483">
        <f t="shared" si="1019"/>
        <v>0</v>
      </c>
      <c r="DZ115" s="483">
        <f t="shared" si="1019"/>
        <v>0</v>
      </c>
      <c r="EA115" s="483">
        <f t="shared" si="1019"/>
        <v>0</v>
      </c>
      <c r="EB115" s="483">
        <f t="shared" si="1019"/>
        <v>0</v>
      </c>
      <c r="EC115" s="483">
        <f t="shared" si="1019"/>
        <v>0</v>
      </c>
      <c r="ED115" s="483">
        <f t="shared" si="1019"/>
        <v>0</v>
      </c>
      <c r="EE115" s="483">
        <f t="shared" si="1019"/>
        <v>0</v>
      </c>
      <c r="EF115" s="483">
        <f>DS121</f>
        <v>0</v>
      </c>
      <c r="EG115" s="483">
        <f>EE121</f>
        <v>0</v>
      </c>
      <c r="EH115" s="483">
        <f t="shared" ref="EH115:ER115" si="1020">EG121</f>
        <v>0</v>
      </c>
      <c r="EI115" s="483">
        <f t="shared" si="1020"/>
        <v>0</v>
      </c>
      <c r="EJ115" s="483">
        <f t="shared" si="1020"/>
        <v>0</v>
      </c>
      <c r="EK115" s="483">
        <f t="shared" si="1020"/>
        <v>0</v>
      </c>
      <c r="EL115" s="483">
        <f t="shared" si="1020"/>
        <v>0</v>
      </c>
      <c r="EM115" s="483">
        <f t="shared" si="1020"/>
        <v>0</v>
      </c>
      <c r="EN115" s="483">
        <f t="shared" si="1020"/>
        <v>0</v>
      </c>
      <c r="EO115" s="483">
        <f t="shared" si="1020"/>
        <v>0</v>
      </c>
      <c r="EP115" s="483">
        <f t="shared" si="1020"/>
        <v>0</v>
      </c>
      <c r="EQ115" s="483">
        <f t="shared" si="1020"/>
        <v>0</v>
      </c>
      <c r="ER115" s="483">
        <f t="shared" si="1020"/>
        <v>0</v>
      </c>
      <c r="ES115" s="483">
        <f>EF121</f>
        <v>0</v>
      </c>
      <c r="ET115" s="483">
        <f>ER121</f>
        <v>0</v>
      </c>
      <c r="EU115" s="483">
        <f t="shared" ref="EU115:FE115" si="1021">ET121</f>
        <v>0</v>
      </c>
      <c r="EV115" s="483">
        <f t="shared" si="1021"/>
        <v>0</v>
      </c>
      <c r="EW115" s="483">
        <f t="shared" si="1021"/>
        <v>0</v>
      </c>
      <c r="EX115" s="483">
        <f t="shared" si="1021"/>
        <v>0</v>
      </c>
      <c r="EY115" s="483">
        <f t="shared" si="1021"/>
        <v>0</v>
      </c>
      <c r="EZ115" s="483">
        <f t="shared" si="1021"/>
        <v>0</v>
      </c>
      <c r="FA115" s="483">
        <f t="shared" si="1021"/>
        <v>0</v>
      </c>
      <c r="FB115" s="483">
        <f t="shared" si="1021"/>
        <v>0</v>
      </c>
      <c r="FC115" s="483">
        <f t="shared" si="1021"/>
        <v>0</v>
      </c>
      <c r="FD115" s="483">
        <f t="shared" si="1021"/>
        <v>0</v>
      </c>
      <c r="FE115" s="483">
        <f t="shared" si="1021"/>
        <v>0</v>
      </c>
      <c r="FF115" s="483">
        <f>ES121</f>
        <v>0</v>
      </c>
      <c r="FG115" s="483">
        <f>FE121</f>
        <v>0</v>
      </c>
      <c r="FH115" s="483">
        <f t="shared" ref="FH115:FR115" si="1022">FG121</f>
        <v>0</v>
      </c>
      <c r="FI115" s="483">
        <f t="shared" si="1022"/>
        <v>0</v>
      </c>
      <c r="FJ115" s="483">
        <f t="shared" si="1022"/>
        <v>0</v>
      </c>
      <c r="FK115" s="483">
        <f t="shared" si="1022"/>
        <v>0</v>
      </c>
      <c r="FL115" s="483">
        <f t="shared" si="1022"/>
        <v>0</v>
      </c>
      <c r="FM115" s="483">
        <f t="shared" si="1022"/>
        <v>0</v>
      </c>
      <c r="FN115" s="483">
        <f t="shared" si="1022"/>
        <v>0</v>
      </c>
      <c r="FO115" s="483">
        <f t="shared" si="1022"/>
        <v>0</v>
      </c>
      <c r="FP115" s="483">
        <f t="shared" si="1022"/>
        <v>0</v>
      </c>
      <c r="FQ115" s="483">
        <f t="shared" si="1022"/>
        <v>0</v>
      </c>
      <c r="FR115" s="483">
        <f t="shared" si="1022"/>
        <v>0</v>
      </c>
      <c r="FS115" s="483">
        <f>FF121</f>
        <v>0</v>
      </c>
      <c r="FT115" s="483">
        <f>FR121</f>
        <v>0</v>
      </c>
      <c r="FU115" s="483">
        <f t="shared" ref="FU115:GE115" si="1023">FT121</f>
        <v>0</v>
      </c>
      <c r="FV115" s="483">
        <f t="shared" si="1023"/>
        <v>0</v>
      </c>
      <c r="FW115" s="483">
        <f t="shared" si="1023"/>
        <v>0</v>
      </c>
      <c r="FX115" s="483">
        <f t="shared" si="1023"/>
        <v>0</v>
      </c>
      <c r="FY115" s="483">
        <f t="shared" si="1023"/>
        <v>0</v>
      </c>
      <c r="FZ115" s="483">
        <f t="shared" si="1023"/>
        <v>0</v>
      </c>
      <c r="GA115" s="483">
        <f t="shared" si="1023"/>
        <v>0</v>
      </c>
      <c r="GB115" s="483">
        <f t="shared" si="1023"/>
        <v>0</v>
      </c>
      <c r="GC115" s="483">
        <f t="shared" si="1023"/>
        <v>0</v>
      </c>
      <c r="GD115" s="483">
        <f t="shared" si="1023"/>
        <v>0</v>
      </c>
      <c r="GE115" s="483">
        <f t="shared" si="1023"/>
        <v>0</v>
      </c>
      <c r="GF115" s="483">
        <f>FS121</f>
        <v>0</v>
      </c>
      <c r="GG115" s="483">
        <f>GE121</f>
        <v>0</v>
      </c>
      <c r="GH115" s="483">
        <f t="shared" ref="GH115:GR115" si="1024">GG121</f>
        <v>0</v>
      </c>
      <c r="GI115" s="483">
        <f t="shared" si="1024"/>
        <v>0</v>
      </c>
      <c r="GJ115" s="483">
        <f t="shared" si="1024"/>
        <v>0</v>
      </c>
      <c r="GK115" s="483">
        <f t="shared" si="1024"/>
        <v>0</v>
      </c>
      <c r="GL115" s="483">
        <f t="shared" si="1024"/>
        <v>0</v>
      </c>
      <c r="GM115" s="483">
        <f t="shared" si="1024"/>
        <v>0</v>
      </c>
      <c r="GN115" s="483">
        <f t="shared" si="1024"/>
        <v>0</v>
      </c>
      <c r="GO115" s="483">
        <f t="shared" si="1024"/>
        <v>0</v>
      </c>
      <c r="GP115" s="483">
        <f t="shared" si="1024"/>
        <v>0</v>
      </c>
      <c r="GQ115" s="483">
        <f t="shared" si="1024"/>
        <v>0</v>
      </c>
      <c r="GR115" s="483">
        <f t="shared" si="1024"/>
        <v>0</v>
      </c>
      <c r="GS115" s="483">
        <f>GF121</f>
        <v>0</v>
      </c>
      <c r="GT115" s="483">
        <f>GR121</f>
        <v>0</v>
      </c>
      <c r="GU115" s="483">
        <f t="shared" ref="GU115:HE115" si="1025">GT121</f>
        <v>0</v>
      </c>
      <c r="GV115" s="483">
        <f t="shared" si="1025"/>
        <v>0</v>
      </c>
      <c r="GW115" s="483">
        <f t="shared" si="1025"/>
        <v>0</v>
      </c>
      <c r="GX115" s="483">
        <f t="shared" si="1025"/>
        <v>0</v>
      </c>
      <c r="GY115" s="483">
        <f t="shared" si="1025"/>
        <v>0</v>
      </c>
      <c r="GZ115" s="483">
        <f t="shared" si="1025"/>
        <v>0</v>
      </c>
      <c r="HA115" s="483">
        <f t="shared" si="1025"/>
        <v>0</v>
      </c>
      <c r="HB115" s="483">
        <f t="shared" si="1025"/>
        <v>0</v>
      </c>
      <c r="HC115" s="483">
        <f t="shared" si="1025"/>
        <v>0</v>
      </c>
      <c r="HD115" s="483">
        <f t="shared" si="1025"/>
        <v>0</v>
      </c>
      <c r="HE115" s="483">
        <f t="shared" si="1025"/>
        <v>0</v>
      </c>
      <c r="HF115" s="483">
        <f>GS121</f>
        <v>0</v>
      </c>
      <c r="HG115" s="483">
        <f>HE121</f>
        <v>0</v>
      </c>
      <c r="HH115" s="483">
        <f t="shared" ref="HH115:HR115" si="1026">HG121</f>
        <v>0</v>
      </c>
      <c r="HI115" s="483">
        <f t="shared" si="1026"/>
        <v>0</v>
      </c>
      <c r="HJ115" s="483">
        <f t="shared" si="1026"/>
        <v>0</v>
      </c>
      <c r="HK115" s="483">
        <f t="shared" si="1026"/>
        <v>0</v>
      </c>
      <c r="HL115" s="483">
        <f t="shared" si="1026"/>
        <v>0</v>
      </c>
      <c r="HM115" s="483">
        <f t="shared" si="1026"/>
        <v>0</v>
      </c>
      <c r="HN115" s="483">
        <f t="shared" si="1026"/>
        <v>0</v>
      </c>
      <c r="HO115" s="483">
        <f t="shared" si="1026"/>
        <v>0</v>
      </c>
      <c r="HP115" s="483">
        <f t="shared" si="1026"/>
        <v>0</v>
      </c>
      <c r="HQ115" s="483">
        <f t="shared" si="1026"/>
        <v>0</v>
      </c>
      <c r="HR115" s="483">
        <f t="shared" si="1026"/>
        <v>0</v>
      </c>
      <c r="HS115" s="483">
        <f>HF121</f>
        <v>0</v>
      </c>
      <c r="HT115" s="483">
        <f>HR121</f>
        <v>0</v>
      </c>
      <c r="HU115" s="483">
        <f t="shared" ref="HU115:IE115" si="1027">HT121</f>
        <v>0</v>
      </c>
      <c r="HV115" s="483">
        <f t="shared" si="1027"/>
        <v>0</v>
      </c>
      <c r="HW115" s="483">
        <f t="shared" si="1027"/>
        <v>0</v>
      </c>
      <c r="HX115" s="483">
        <f t="shared" si="1027"/>
        <v>0</v>
      </c>
      <c r="HY115" s="483">
        <f t="shared" si="1027"/>
        <v>0</v>
      </c>
      <c r="HZ115" s="483">
        <f t="shared" si="1027"/>
        <v>0</v>
      </c>
      <c r="IA115" s="483">
        <f t="shared" si="1027"/>
        <v>0</v>
      </c>
      <c r="IB115" s="483">
        <f t="shared" si="1027"/>
        <v>0</v>
      </c>
      <c r="IC115" s="483">
        <f t="shared" si="1027"/>
        <v>0</v>
      </c>
      <c r="ID115" s="483">
        <f t="shared" si="1027"/>
        <v>0</v>
      </c>
      <c r="IE115" s="483">
        <f t="shared" si="1027"/>
        <v>0</v>
      </c>
      <c r="IF115" s="483">
        <f>HS121</f>
        <v>0</v>
      </c>
      <c r="IG115" s="483">
        <f>IE121</f>
        <v>0</v>
      </c>
      <c r="IH115" s="483">
        <f t="shared" ref="IH115:IR115" si="1028">IG121</f>
        <v>0</v>
      </c>
      <c r="II115" s="483">
        <f t="shared" si="1028"/>
        <v>0</v>
      </c>
      <c r="IJ115" s="483">
        <f t="shared" si="1028"/>
        <v>0</v>
      </c>
      <c r="IK115" s="483">
        <f t="shared" si="1028"/>
        <v>0</v>
      </c>
      <c r="IL115" s="483">
        <f t="shared" si="1028"/>
        <v>0</v>
      </c>
      <c r="IM115" s="483">
        <f t="shared" si="1028"/>
        <v>0</v>
      </c>
      <c r="IN115" s="483">
        <f t="shared" si="1028"/>
        <v>0</v>
      </c>
      <c r="IO115" s="483">
        <f t="shared" si="1028"/>
        <v>0</v>
      </c>
      <c r="IP115" s="483">
        <f t="shared" si="1028"/>
        <v>0</v>
      </c>
      <c r="IQ115" s="483">
        <f t="shared" si="1028"/>
        <v>0</v>
      </c>
      <c r="IR115" s="483">
        <f t="shared" si="1028"/>
        <v>0</v>
      </c>
      <c r="IS115" s="483">
        <f>IF121</f>
        <v>0</v>
      </c>
      <c r="IT115" s="483">
        <f>IR121</f>
        <v>0</v>
      </c>
      <c r="IU115" s="483">
        <f t="shared" ref="IU115:JE115" si="1029">IT121</f>
        <v>0</v>
      </c>
      <c r="IV115" s="483">
        <f t="shared" si="1029"/>
        <v>0</v>
      </c>
      <c r="IW115" s="483">
        <f t="shared" si="1029"/>
        <v>0</v>
      </c>
      <c r="IX115" s="483">
        <f t="shared" si="1029"/>
        <v>0</v>
      </c>
      <c r="IY115" s="483">
        <f t="shared" si="1029"/>
        <v>0</v>
      </c>
      <c r="IZ115" s="483">
        <f t="shared" si="1029"/>
        <v>0</v>
      </c>
      <c r="JA115" s="483">
        <f t="shared" si="1029"/>
        <v>0</v>
      </c>
      <c r="JB115" s="483">
        <f t="shared" si="1029"/>
        <v>0</v>
      </c>
      <c r="JC115" s="483">
        <f t="shared" si="1029"/>
        <v>0</v>
      </c>
      <c r="JD115" s="483">
        <f t="shared" si="1029"/>
        <v>0</v>
      </c>
      <c r="JE115" s="483">
        <f t="shared" si="1029"/>
        <v>0</v>
      </c>
      <c r="JF115" s="483">
        <f>IS121</f>
        <v>0</v>
      </c>
      <c r="JG115" s="483">
        <f>JE121</f>
        <v>0</v>
      </c>
      <c r="JH115" s="483">
        <f t="shared" ref="JH115:JR115" si="1030">JG121</f>
        <v>0</v>
      </c>
      <c r="JI115" s="483">
        <f t="shared" si="1030"/>
        <v>0</v>
      </c>
      <c r="JJ115" s="483">
        <f t="shared" si="1030"/>
        <v>0</v>
      </c>
      <c r="JK115" s="483">
        <f t="shared" si="1030"/>
        <v>0</v>
      </c>
      <c r="JL115" s="483">
        <f t="shared" si="1030"/>
        <v>0</v>
      </c>
      <c r="JM115" s="483">
        <f t="shared" si="1030"/>
        <v>0</v>
      </c>
      <c r="JN115" s="483">
        <f t="shared" si="1030"/>
        <v>0</v>
      </c>
      <c r="JO115" s="483">
        <f t="shared" si="1030"/>
        <v>0</v>
      </c>
      <c r="JP115" s="483">
        <f t="shared" si="1030"/>
        <v>0</v>
      </c>
      <c r="JQ115" s="483">
        <f t="shared" si="1030"/>
        <v>0</v>
      </c>
      <c r="JR115" s="483">
        <f t="shared" si="1030"/>
        <v>0</v>
      </c>
      <c r="JS115" s="483">
        <f>JF121</f>
        <v>0</v>
      </c>
      <c r="JT115" s="483">
        <f>JR121</f>
        <v>0</v>
      </c>
      <c r="JU115" s="483">
        <f t="shared" ref="JU115:KE115" si="1031">JT121</f>
        <v>0</v>
      </c>
      <c r="JV115" s="483">
        <f t="shared" si="1031"/>
        <v>0</v>
      </c>
      <c r="JW115" s="483">
        <f t="shared" si="1031"/>
        <v>0</v>
      </c>
      <c r="JX115" s="483">
        <f t="shared" si="1031"/>
        <v>0</v>
      </c>
      <c r="JY115" s="483">
        <f t="shared" si="1031"/>
        <v>0</v>
      </c>
      <c r="JZ115" s="483">
        <f t="shared" si="1031"/>
        <v>0</v>
      </c>
      <c r="KA115" s="483">
        <f t="shared" si="1031"/>
        <v>0</v>
      </c>
      <c r="KB115" s="483">
        <f t="shared" si="1031"/>
        <v>0</v>
      </c>
      <c r="KC115" s="483">
        <f t="shared" si="1031"/>
        <v>0</v>
      </c>
      <c r="KD115" s="483">
        <f t="shared" si="1031"/>
        <v>0</v>
      </c>
      <c r="KE115" s="483">
        <f t="shared" si="1031"/>
        <v>0</v>
      </c>
      <c r="KF115" s="483">
        <f>JS121</f>
        <v>0</v>
      </c>
      <c r="KG115" s="483">
        <f>KE121</f>
        <v>0</v>
      </c>
      <c r="KH115" s="483">
        <f t="shared" ref="KH115:KR115" si="1032">KG121</f>
        <v>0</v>
      </c>
      <c r="KI115" s="483">
        <f t="shared" si="1032"/>
        <v>0</v>
      </c>
      <c r="KJ115" s="483">
        <f t="shared" si="1032"/>
        <v>0</v>
      </c>
      <c r="KK115" s="483">
        <f t="shared" si="1032"/>
        <v>0</v>
      </c>
      <c r="KL115" s="483">
        <f t="shared" si="1032"/>
        <v>0</v>
      </c>
      <c r="KM115" s="483">
        <f t="shared" si="1032"/>
        <v>0</v>
      </c>
      <c r="KN115" s="483">
        <f t="shared" si="1032"/>
        <v>0</v>
      </c>
      <c r="KO115" s="483">
        <f t="shared" si="1032"/>
        <v>0</v>
      </c>
      <c r="KP115" s="483">
        <f t="shared" si="1032"/>
        <v>0</v>
      </c>
      <c r="KQ115" s="483">
        <f t="shared" si="1032"/>
        <v>0</v>
      </c>
      <c r="KR115" s="483">
        <f t="shared" si="1032"/>
        <v>0</v>
      </c>
      <c r="KS115" s="483">
        <f>KF121</f>
        <v>0</v>
      </c>
      <c r="KT115" s="483">
        <f>KR121</f>
        <v>0</v>
      </c>
      <c r="KU115" s="483">
        <f t="shared" ref="KU115:LE115" si="1033">KT121</f>
        <v>0</v>
      </c>
      <c r="KV115" s="483">
        <f t="shared" si="1033"/>
        <v>0</v>
      </c>
      <c r="KW115" s="483">
        <f t="shared" si="1033"/>
        <v>0</v>
      </c>
      <c r="KX115" s="483">
        <f t="shared" si="1033"/>
        <v>0</v>
      </c>
      <c r="KY115" s="483">
        <f t="shared" si="1033"/>
        <v>0</v>
      </c>
      <c r="KZ115" s="483">
        <f t="shared" si="1033"/>
        <v>0</v>
      </c>
      <c r="LA115" s="483">
        <f t="shared" si="1033"/>
        <v>0</v>
      </c>
      <c r="LB115" s="483">
        <f t="shared" si="1033"/>
        <v>0</v>
      </c>
      <c r="LC115" s="483">
        <f t="shared" si="1033"/>
        <v>0</v>
      </c>
      <c r="LD115" s="483">
        <f t="shared" si="1033"/>
        <v>0</v>
      </c>
      <c r="LE115" s="483">
        <f t="shared" si="1033"/>
        <v>0</v>
      </c>
      <c r="LF115" s="483">
        <f>KS121</f>
        <v>0</v>
      </c>
      <c r="LG115" s="483">
        <f>LE121</f>
        <v>0</v>
      </c>
      <c r="LH115" s="483">
        <f t="shared" ref="LH115:LR115" si="1034">LG121</f>
        <v>0</v>
      </c>
      <c r="LI115" s="483">
        <f t="shared" si="1034"/>
        <v>0</v>
      </c>
      <c r="LJ115" s="483">
        <f t="shared" si="1034"/>
        <v>0</v>
      </c>
      <c r="LK115" s="483">
        <f t="shared" si="1034"/>
        <v>0</v>
      </c>
      <c r="LL115" s="483">
        <f t="shared" si="1034"/>
        <v>0</v>
      </c>
      <c r="LM115" s="483">
        <f t="shared" si="1034"/>
        <v>0</v>
      </c>
      <c r="LN115" s="483">
        <f t="shared" si="1034"/>
        <v>0</v>
      </c>
      <c r="LO115" s="483">
        <f t="shared" si="1034"/>
        <v>0</v>
      </c>
      <c r="LP115" s="483">
        <f t="shared" si="1034"/>
        <v>0</v>
      </c>
      <c r="LQ115" s="483">
        <f t="shared" si="1034"/>
        <v>0</v>
      </c>
      <c r="LR115" s="483">
        <f t="shared" si="1034"/>
        <v>0</v>
      </c>
      <c r="LS115" s="483">
        <f>LF121</f>
        <v>0</v>
      </c>
      <c r="LT115" s="483">
        <f>LR121</f>
        <v>0</v>
      </c>
      <c r="LU115" s="483">
        <f t="shared" ref="LU115:ME115" si="1035">LT121</f>
        <v>0</v>
      </c>
      <c r="LV115" s="483">
        <f t="shared" si="1035"/>
        <v>0</v>
      </c>
      <c r="LW115" s="483">
        <f t="shared" si="1035"/>
        <v>0</v>
      </c>
      <c r="LX115" s="483">
        <f t="shared" si="1035"/>
        <v>0</v>
      </c>
      <c r="LY115" s="483">
        <f t="shared" si="1035"/>
        <v>0</v>
      </c>
      <c r="LZ115" s="483">
        <f t="shared" si="1035"/>
        <v>0</v>
      </c>
      <c r="MA115" s="483">
        <f t="shared" si="1035"/>
        <v>0</v>
      </c>
      <c r="MB115" s="483">
        <f t="shared" si="1035"/>
        <v>0</v>
      </c>
      <c r="MC115" s="483">
        <f t="shared" si="1035"/>
        <v>0</v>
      </c>
      <c r="MD115" s="483">
        <f t="shared" si="1035"/>
        <v>0</v>
      </c>
      <c r="ME115" s="483">
        <f t="shared" si="1035"/>
        <v>0</v>
      </c>
      <c r="MF115" s="483">
        <f>LS121</f>
        <v>0</v>
      </c>
      <c r="MG115" s="483">
        <f>ME121</f>
        <v>0</v>
      </c>
      <c r="MH115" s="483">
        <f t="shared" ref="MH115:MR115" si="1036">MG121</f>
        <v>0</v>
      </c>
      <c r="MI115" s="483">
        <f t="shared" si="1036"/>
        <v>0</v>
      </c>
      <c r="MJ115" s="483">
        <f t="shared" si="1036"/>
        <v>0</v>
      </c>
      <c r="MK115" s="483">
        <f t="shared" si="1036"/>
        <v>0</v>
      </c>
      <c r="ML115" s="483">
        <f t="shared" si="1036"/>
        <v>0</v>
      </c>
      <c r="MM115" s="483">
        <f t="shared" si="1036"/>
        <v>0</v>
      </c>
      <c r="MN115" s="483">
        <f t="shared" si="1036"/>
        <v>0</v>
      </c>
      <c r="MO115" s="483">
        <f t="shared" si="1036"/>
        <v>0</v>
      </c>
      <c r="MP115" s="483">
        <f t="shared" si="1036"/>
        <v>0</v>
      </c>
      <c r="MQ115" s="483">
        <f t="shared" si="1036"/>
        <v>0</v>
      </c>
      <c r="MR115" s="483">
        <f t="shared" si="1036"/>
        <v>0</v>
      </c>
      <c r="MS115" s="483">
        <f>MF121</f>
        <v>0</v>
      </c>
      <c r="MT115" s="483">
        <f>MR121</f>
        <v>0</v>
      </c>
      <c r="MU115" s="483">
        <f t="shared" ref="MU115:NE115" si="1037">MT121</f>
        <v>0</v>
      </c>
      <c r="MV115" s="483">
        <f t="shared" si="1037"/>
        <v>0</v>
      </c>
      <c r="MW115" s="483">
        <f t="shared" si="1037"/>
        <v>0</v>
      </c>
      <c r="MX115" s="483">
        <f t="shared" si="1037"/>
        <v>0</v>
      </c>
      <c r="MY115" s="483">
        <f t="shared" si="1037"/>
        <v>0</v>
      </c>
      <c r="MZ115" s="483">
        <f t="shared" si="1037"/>
        <v>0</v>
      </c>
      <c r="NA115" s="483">
        <f t="shared" si="1037"/>
        <v>0</v>
      </c>
      <c r="NB115" s="483">
        <f t="shared" si="1037"/>
        <v>0</v>
      </c>
      <c r="NC115" s="483">
        <f t="shared" si="1037"/>
        <v>0</v>
      </c>
      <c r="ND115" s="483">
        <f t="shared" si="1037"/>
        <v>0</v>
      </c>
      <c r="NE115" s="483">
        <f t="shared" si="1037"/>
        <v>0</v>
      </c>
      <c r="NF115" s="483">
        <f>MS121</f>
        <v>0</v>
      </c>
      <c r="NG115" s="483">
        <f>NE121</f>
        <v>0</v>
      </c>
      <c r="NH115" s="483">
        <f t="shared" ref="NH115:NR115" si="1038">NG121</f>
        <v>0</v>
      </c>
      <c r="NI115" s="483">
        <f t="shared" si="1038"/>
        <v>0</v>
      </c>
      <c r="NJ115" s="483">
        <f t="shared" si="1038"/>
        <v>0</v>
      </c>
      <c r="NK115" s="483">
        <f t="shared" si="1038"/>
        <v>0</v>
      </c>
      <c r="NL115" s="483">
        <f t="shared" si="1038"/>
        <v>0</v>
      </c>
      <c r="NM115" s="483">
        <f t="shared" si="1038"/>
        <v>0</v>
      </c>
      <c r="NN115" s="483">
        <f t="shared" si="1038"/>
        <v>0</v>
      </c>
      <c r="NO115" s="483">
        <f t="shared" si="1038"/>
        <v>0</v>
      </c>
      <c r="NP115" s="483">
        <f t="shared" si="1038"/>
        <v>0</v>
      </c>
      <c r="NQ115" s="483">
        <f t="shared" si="1038"/>
        <v>0</v>
      </c>
      <c r="NR115" s="483">
        <f t="shared" si="1038"/>
        <v>0</v>
      </c>
      <c r="NS115" s="483">
        <f>NF121</f>
        <v>0</v>
      </c>
      <c r="NT115" s="483">
        <f>NR121</f>
        <v>0</v>
      </c>
      <c r="NU115" s="483">
        <f t="shared" ref="NU115:OE115" si="1039">NT121</f>
        <v>0</v>
      </c>
      <c r="NV115" s="483">
        <f t="shared" si="1039"/>
        <v>0</v>
      </c>
      <c r="NW115" s="483">
        <f t="shared" si="1039"/>
        <v>0</v>
      </c>
      <c r="NX115" s="483">
        <f t="shared" si="1039"/>
        <v>0</v>
      </c>
      <c r="NY115" s="483">
        <f t="shared" si="1039"/>
        <v>0</v>
      </c>
      <c r="NZ115" s="483">
        <f t="shared" si="1039"/>
        <v>0</v>
      </c>
      <c r="OA115" s="483">
        <f t="shared" si="1039"/>
        <v>0</v>
      </c>
      <c r="OB115" s="483">
        <f t="shared" si="1039"/>
        <v>0</v>
      </c>
      <c r="OC115" s="483">
        <f t="shared" si="1039"/>
        <v>0</v>
      </c>
      <c r="OD115" s="483">
        <f t="shared" si="1039"/>
        <v>0</v>
      </c>
      <c r="OE115" s="483">
        <f t="shared" si="1039"/>
        <v>0</v>
      </c>
      <c r="OF115" s="483">
        <f>NS121</f>
        <v>0</v>
      </c>
      <c r="OG115" s="483">
        <f>OE121</f>
        <v>0</v>
      </c>
      <c r="OH115" s="483">
        <f t="shared" ref="OH115:OR115" si="1040">OG121</f>
        <v>0</v>
      </c>
      <c r="OI115" s="483">
        <f t="shared" si="1040"/>
        <v>0</v>
      </c>
      <c r="OJ115" s="483">
        <f t="shared" si="1040"/>
        <v>0</v>
      </c>
      <c r="OK115" s="483">
        <f t="shared" si="1040"/>
        <v>0</v>
      </c>
      <c r="OL115" s="483">
        <f t="shared" si="1040"/>
        <v>0</v>
      </c>
      <c r="OM115" s="483">
        <f t="shared" si="1040"/>
        <v>0</v>
      </c>
      <c r="ON115" s="483">
        <f t="shared" si="1040"/>
        <v>0</v>
      </c>
      <c r="OO115" s="483">
        <f t="shared" si="1040"/>
        <v>0</v>
      </c>
      <c r="OP115" s="483">
        <f t="shared" si="1040"/>
        <v>0</v>
      </c>
      <c r="OQ115" s="483">
        <f t="shared" si="1040"/>
        <v>0</v>
      </c>
      <c r="OR115" s="483">
        <f t="shared" si="1040"/>
        <v>0</v>
      </c>
      <c r="OS115" s="483">
        <f>OF121</f>
        <v>0</v>
      </c>
      <c r="OT115" s="483"/>
      <c r="OU115" s="483"/>
      <c r="OV115" s="483"/>
      <c r="OW115" s="483"/>
      <c r="OX115" s="483"/>
      <c r="OY115" s="483"/>
      <c r="OZ115" s="483"/>
      <c r="PA115" s="483"/>
      <c r="PB115" s="483"/>
      <c r="PC115" s="483"/>
      <c r="PD115" s="483"/>
      <c r="PE115" s="483"/>
      <c r="PF115" s="483"/>
      <c r="PG115" s="483"/>
      <c r="PH115" s="483"/>
      <c r="PI115" s="483"/>
      <c r="PJ115" s="483"/>
      <c r="PK115" s="483"/>
      <c r="PL115" s="483"/>
      <c r="PM115" s="483"/>
      <c r="PN115" s="483"/>
      <c r="PO115" s="483"/>
      <c r="PP115" s="483"/>
      <c r="PQ115" s="483"/>
      <c r="PR115" s="483"/>
      <c r="PS115" s="483"/>
      <c r="PT115" s="483"/>
      <c r="PU115" s="483"/>
      <c r="PV115" s="483"/>
      <c r="PW115" s="483"/>
      <c r="PX115" s="483"/>
      <c r="PY115" s="483"/>
      <c r="PZ115" s="483"/>
      <c r="QA115" s="483"/>
      <c r="QB115" s="483"/>
      <c r="QC115" s="483"/>
      <c r="QD115" s="483"/>
      <c r="QE115" s="483"/>
      <c r="QF115" s="483"/>
      <c r="QG115" s="483"/>
      <c r="QH115" s="483"/>
      <c r="QI115" s="483"/>
      <c r="QJ115" s="483"/>
      <c r="QK115" s="483"/>
      <c r="QL115" s="483"/>
      <c r="QM115" s="483"/>
      <c r="QN115" s="483"/>
      <c r="QO115" s="483"/>
      <c r="QP115" s="483"/>
      <c r="QQ115" s="483"/>
      <c r="QR115" s="483"/>
      <c r="QS115" s="483"/>
      <c r="QT115" s="483"/>
      <c r="QU115" s="483"/>
      <c r="QV115" s="483"/>
      <c r="QW115" s="483"/>
      <c r="QX115" s="483"/>
      <c r="QY115" s="483"/>
      <c r="QZ115" s="483"/>
      <c r="RA115" s="483"/>
      <c r="RB115" s="483"/>
      <c r="RC115" s="483"/>
      <c r="RD115" s="483"/>
      <c r="RE115" s="483"/>
      <c r="RF115" s="483"/>
    </row>
    <row r="116" spans="1:474" ht="12.75" customHeight="1">
      <c r="A116" s="483"/>
      <c r="B116" s="484" t="s">
        <v>499</v>
      </c>
      <c r="C116" s="483"/>
      <c r="D116" s="483"/>
      <c r="E116" s="483">
        <f>SUM(S116,AF116,AS116,BF116,BS116,CF116,CS116,DF116,DS116,EF116,ES116,FF116,FS116,GF116,GS116,HF116,HS116,IF116,IS116,JF116,JS116,KF116,KS116,LF116,LS116,MF116,MS116,NF116,NS116,OF116,OS116)</f>
        <v>0</v>
      </c>
      <c r="F116" s="483"/>
      <c r="G116" s="483">
        <f>'Premissas Financeiras'!H52</f>
        <v>0</v>
      </c>
      <c r="H116" s="483">
        <f>'Premissas Financeiras'!I52</f>
        <v>0</v>
      </c>
      <c r="I116" s="483">
        <f>'Premissas Financeiras'!J52</f>
        <v>0</v>
      </c>
      <c r="J116" s="483">
        <f>'Premissas Financeiras'!K52</f>
        <v>0</v>
      </c>
      <c r="K116" s="483">
        <f>'Premissas Financeiras'!L52</f>
        <v>0</v>
      </c>
      <c r="L116" s="483">
        <f>'Premissas Financeiras'!M52</f>
        <v>0</v>
      </c>
      <c r="M116" s="483">
        <f>'Premissas Financeiras'!N52</f>
        <v>0</v>
      </c>
      <c r="N116" s="483">
        <f>'Premissas Financeiras'!O52</f>
        <v>0</v>
      </c>
      <c r="O116" s="483">
        <f>'Premissas Financeiras'!P52</f>
        <v>0</v>
      </c>
      <c r="P116" s="483">
        <f>'Premissas Financeiras'!Q52</f>
        <v>0</v>
      </c>
      <c r="Q116" s="483">
        <f>'Premissas Financeiras'!R52</f>
        <v>0</v>
      </c>
      <c r="R116" s="483">
        <f>'Premissas Financeiras'!S52</f>
        <v>0</v>
      </c>
      <c r="S116" s="483">
        <f>SUM(G116:R116)</f>
        <v>0</v>
      </c>
      <c r="T116" s="483">
        <f>'Premissas Financeiras'!U52</f>
        <v>0</v>
      </c>
      <c r="U116" s="483">
        <f>'Premissas Financeiras'!V52</f>
        <v>0</v>
      </c>
      <c r="V116" s="483">
        <f>'Premissas Financeiras'!W52</f>
        <v>0</v>
      </c>
      <c r="W116" s="483">
        <f>'Premissas Financeiras'!X52</f>
        <v>0</v>
      </c>
      <c r="X116" s="483">
        <f>'Premissas Financeiras'!Y52</f>
        <v>0</v>
      </c>
      <c r="Y116" s="483">
        <f>'Premissas Financeiras'!Z52</f>
        <v>0</v>
      </c>
      <c r="Z116" s="483">
        <f>'Premissas Financeiras'!AA52</f>
        <v>0</v>
      </c>
      <c r="AA116" s="483">
        <f>'Premissas Financeiras'!AB52</f>
        <v>0</v>
      </c>
      <c r="AB116" s="483">
        <f>'Premissas Financeiras'!AC52</f>
        <v>0</v>
      </c>
      <c r="AC116" s="483">
        <f>'Premissas Financeiras'!AD52</f>
        <v>0</v>
      </c>
      <c r="AD116" s="483">
        <f>'Premissas Financeiras'!AE52</f>
        <v>0</v>
      </c>
      <c r="AE116" s="483">
        <f>'Premissas Financeiras'!AF52</f>
        <v>0</v>
      </c>
      <c r="AF116" s="483">
        <f>SUM(T116:AE116)</f>
        <v>0</v>
      </c>
      <c r="AG116" s="483">
        <f>'Premissas Financeiras'!AH52</f>
        <v>0</v>
      </c>
      <c r="AH116" s="483">
        <f>'Premissas Financeiras'!AI52</f>
        <v>0</v>
      </c>
      <c r="AI116" s="483">
        <f>'Premissas Financeiras'!AJ52</f>
        <v>0</v>
      </c>
      <c r="AJ116" s="483">
        <f>'Premissas Financeiras'!AK52</f>
        <v>0</v>
      </c>
      <c r="AK116" s="483">
        <f>'Premissas Financeiras'!AL52</f>
        <v>0</v>
      </c>
      <c r="AL116" s="483">
        <f>'Premissas Financeiras'!AM52</f>
        <v>0</v>
      </c>
      <c r="AM116" s="483">
        <f>'Premissas Financeiras'!AN52</f>
        <v>0</v>
      </c>
      <c r="AN116" s="483">
        <f>'Premissas Financeiras'!AO52</f>
        <v>0</v>
      </c>
      <c r="AO116" s="483">
        <f>'Premissas Financeiras'!AP52</f>
        <v>0</v>
      </c>
      <c r="AP116" s="483">
        <f>'Premissas Financeiras'!AQ52</f>
        <v>0</v>
      </c>
      <c r="AQ116" s="483">
        <f>'Premissas Financeiras'!AR52</f>
        <v>0</v>
      </c>
      <c r="AR116" s="483">
        <f>'Premissas Financeiras'!AS52</f>
        <v>0</v>
      </c>
      <c r="AS116" s="483">
        <f>SUM(AG116:AR116)</f>
        <v>0</v>
      </c>
      <c r="AT116" s="483">
        <f>'Premissas Financeiras'!AU52</f>
        <v>0</v>
      </c>
      <c r="AU116" s="483">
        <f>'Premissas Financeiras'!AV52</f>
        <v>0</v>
      </c>
      <c r="AV116" s="483">
        <f>'Premissas Financeiras'!AW52</f>
        <v>0</v>
      </c>
      <c r="AW116" s="483">
        <f>'Premissas Financeiras'!AX52</f>
        <v>0</v>
      </c>
      <c r="AX116" s="483">
        <f>'Premissas Financeiras'!AY52</f>
        <v>0</v>
      </c>
      <c r="AY116" s="483">
        <f>'Premissas Financeiras'!AZ52</f>
        <v>0</v>
      </c>
      <c r="AZ116" s="483">
        <f>'Premissas Financeiras'!BA52</f>
        <v>0</v>
      </c>
      <c r="BA116" s="483">
        <f>'Premissas Financeiras'!BB52</f>
        <v>0</v>
      </c>
      <c r="BB116" s="483">
        <f>'Premissas Financeiras'!BC52</f>
        <v>0</v>
      </c>
      <c r="BC116" s="483">
        <f>'Premissas Financeiras'!BD52</f>
        <v>0</v>
      </c>
      <c r="BD116" s="483">
        <f>'Premissas Financeiras'!BE52</f>
        <v>0</v>
      </c>
      <c r="BE116" s="483">
        <f>'Premissas Financeiras'!BF52</f>
        <v>0</v>
      </c>
      <c r="BF116" s="483">
        <f>SUM(AT116:BE116)</f>
        <v>0</v>
      </c>
      <c r="BG116" s="483">
        <f>'Premissas Financeiras'!BH52</f>
        <v>0</v>
      </c>
      <c r="BH116" s="483">
        <f>'Premissas Financeiras'!BI52</f>
        <v>0</v>
      </c>
      <c r="BI116" s="483">
        <f>'Premissas Financeiras'!BJ52</f>
        <v>0</v>
      </c>
      <c r="BJ116" s="483">
        <f>'Premissas Financeiras'!BK52</f>
        <v>0</v>
      </c>
      <c r="BK116" s="483">
        <f>'Premissas Financeiras'!BL52</f>
        <v>0</v>
      </c>
      <c r="BL116" s="483">
        <f>'Premissas Financeiras'!BM52</f>
        <v>0</v>
      </c>
      <c r="BM116" s="483">
        <f>'Premissas Financeiras'!BN52</f>
        <v>0</v>
      </c>
      <c r="BN116" s="483">
        <f>'Premissas Financeiras'!BO52</f>
        <v>0</v>
      </c>
      <c r="BO116" s="483">
        <f>'Premissas Financeiras'!BP52</f>
        <v>0</v>
      </c>
      <c r="BP116" s="483">
        <f>'Premissas Financeiras'!BQ52</f>
        <v>0</v>
      </c>
      <c r="BQ116" s="483">
        <f>'Premissas Financeiras'!BR52</f>
        <v>0</v>
      </c>
      <c r="BR116" s="483">
        <f>'Premissas Financeiras'!BS52</f>
        <v>0</v>
      </c>
      <c r="BS116" s="483">
        <f>SUM(BG116:BR116)</f>
        <v>0</v>
      </c>
      <c r="BT116" s="483">
        <f>'Premissas Financeiras'!BU52</f>
        <v>0</v>
      </c>
      <c r="BU116" s="483">
        <f>'Premissas Financeiras'!BV52</f>
        <v>0</v>
      </c>
      <c r="BV116" s="483">
        <f>'Premissas Financeiras'!BW52</f>
        <v>0</v>
      </c>
      <c r="BW116" s="483">
        <f>'Premissas Financeiras'!BX52</f>
        <v>0</v>
      </c>
      <c r="BX116" s="483">
        <f>'Premissas Financeiras'!BY52</f>
        <v>0</v>
      </c>
      <c r="BY116" s="483">
        <f>'Premissas Financeiras'!BZ52</f>
        <v>0</v>
      </c>
      <c r="BZ116" s="483">
        <f>'Premissas Financeiras'!CA52</f>
        <v>0</v>
      </c>
      <c r="CA116" s="483">
        <f>'Premissas Financeiras'!CB52</f>
        <v>0</v>
      </c>
      <c r="CB116" s="483">
        <f>'Premissas Financeiras'!CC52</f>
        <v>0</v>
      </c>
      <c r="CC116" s="483">
        <f>'Premissas Financeiras'!CD52</f>
        <v>0</v>
      </c>
      <c r="CD116" s="483">
        <f>'Premissas Financeiras'!CE52</f>
        <v>0</v>
      </c>
      <c r="CE116" s="483">
        <f>'Premissas Financeiras'!CF52</f>
        <v>0</v>
      </c>
      <c r="CF116" s="483">
        <f>SUM(BT116:CE116)</f>
        <v>0</v>
      </c>
      <c r="CG116" s="483">
        <f>'Premissas Financeiras'!CH52</f>
        <v>0</v>
      </c>
      <c r="CH116" s="483">
        <f>'Premissas Financeiras'!CI52</f>
        <v>0</v>
      </c>
      <c r="CI116" s="483">
        <f>'Premissas Financeiras'!CJ52</f>
        <v>0</v>
      </c>
      <c r="CJ116" s="483">
        <f>'Premissas Financeiras'!CK52</f>
        <v>0</v>
      </c>
      <c r="CK116" s="483">
        <f>'Premissas Financeiras'!CL52</f>
        <v>0</v>
      </c>
      <c r="CL116" s="483">
        <f>'Premissas Financeiras'!CM52</f>
        <v>0</v>
      </c>
      <c r="CM116" s="483">
        <f>'Premissas Financeiras'!CN52</f>
        <v>0</v>
      </c>
      <c r="CN116" s="483">
        <f>'Premissas Financeiras'!CO52</f>
        <v>0</v>
      </c>
      <c r="CO116" s="483">
        <f>'Premissas Financeiras'!CP52</f>
        <v>0</v>
      </c>
      <c r="CP116" s="483">
        <f>'Premissas Financeiras'!CQ52</f>
        <v>0</v>
      </c>
      <c r="CQ116" s="483">
        <f>'Premissas Financeiras'!CR52</f>
        <v>0</v>
      </c>
      <c r="CR116" s="483">
        <f>'Premissas Financeiras'!CS52</f>
        <v>0</v>
      </c>
      <c r="CS116" s="483">
        <f>SUM(CG116:CR116)</f>
        <v>0</v>
      </c>
      <c r="CT116" s="483">
        <f>'Premissas Financeiras'!CU52</f>
        <v>0</v>
      </c>
      <c r="CU116" s="483">
        <f>'Premissas Financeiras'!CV52</f>
        <v>0</v>
      </c>
      <c r="CV116" s="483">
        <f>'Premissas Financeiras'!CW52</f>
        <v>0</v>
      </c>
      <c r="CW116" s="483">
        <f>'Premissas Financeiras'!CX52</f>
        <v>0</v>
      </c>
      <c r="CX116" s="483">
        <f>'Premissas Financeiras'!CY52</f>
        <v>0</v>
      </c>
      <c r="CY116" s="483">
        <f>'Premissas Financeiras'!CZ52</f>
        <v>0</v>
      </c>
      <c r="CZ116" s="483">
        <f>'Premissas Financeiras'!DA52</f>
        <v>0</v>
      </c>
      <c r="DA116" s="483">
        <f>'Premissas Financeiras'!DB52</f>
        <v>0</v>
      </c>
      <c r="DB116" s="483">
        <f>'Premissas Financeiras'!DC52</f>
        <v>0</v>
      </c>
      <c r="DC116" s="483">
        <f>'Premissas Financeiras'!DD52</f>
        <v>0</v>
      </c>
      <c r="DD116" s="483">
        <f>'Premissas Financeiras'!DE52</f>
        <v>0</v>
      </c>
      <c r="DE116" s="483">
        <f>'Premissas Financeiras'!DF52</f>
        <v>0</v>
      </c>
      <c r="DF116" s="483">
        <f>SUM(CT116:DE116)</f>
        <v>0</v>
      </c>
      <c r="DG116" s="483">
        <f>'Premissas Financeiras'!DH52</f>
        <v>0</v>
      </c>
      <c r="DH116" s="483">
        <f>'Premissas Financeiras'!DI52</f>
        <v>0</v>
      </c>
      <c r="DI116" s="483">
        <f>'Premissas Financeiras'!DJ52</f>
        <v>0</v>
      </c>
      <c r="DJ116" s="483">
        <f>'Premissas Financeiras'!DK52</f>
        <v>0</v>
      </c>
      <c r="DK116" s="483">
        <f>'Premissas Financeiras'!DL52</f>
        <v>0</v>
      </c>
      <c r="DL116" s="483">
        <f>'Premissas Financeiras'!DM52</f>
        <v>0</v>
      </c>
      <c r="DM116" s="483">
        <f>'Premissas Financeiras'!DN52</f>
        <v>0</v>
      </c>
      <c r="DN116" s="483">
        <f>'Premissas Financeiras'!DO52</f>
        <v>0</v>
      </c>
      <c r="DO116" s="483">
        <f>'Premissas Financeiras'!DP52</f>
        <v>0</v>
      </c>
      <c r="DP116" s="483">
        <f>'Premissas Financeiras'!DQ52</f>
        <v>0</v>
      </c>
      <c r="DQ116" s="483">
        <f>'Premissas Financeiras'!DR52</f>
        <v>0</v>
      </c>
      <c r="DR116" s="483">
        <f>'Premissas Financeiras'!DS52</f>
        <v>0</v>
      </c>
      <c r="DS116" s="483">
        <f>SUM(DG116:DR116)</f>
        <v>0</v>
      </c>
      <c r="DT116" s="483">
        <f>'Premissas Financeiras'!DU52</f>
        <v>0</v>
      </c>
      <c r="DU116" s="483">
        <f>'Premissas Financeiras'!DV52</f>
        <v>0</v>
      </c>
      <c r="DV116" s="483">
        <f>'Premissas Financeiras'!DW52</f>
        <v>0</v>
      </c>
      <c r="DW116" s="483">
        <f>'Premissas Financeiras'!DX52</f>
        <v>0</v>
      </c>
      <c r="DX116" s="483">
        <f>'Premissas Financeiras'!DY52</f>
        <v>0</v>
      </c>
      <c r="DY116" s="483">
        <f>'Premissas Financeiras'!DZ52</f>
        <v>0</v>
      </c>
      <c r="DZ116" s="483">
        <f>'Premissas Financeiras'!EA52</f>
        <v>0</v>
      </c>
      <c r="EA116" s="483">
        <f>'Premissas Financeiras'!EB52</f>
        <v>0</v>
      </c>
      <c r="EB116" s="483">
        <f>'Premissas Financeiras'!EC52</f>
        <v>0</v>
      </c>
      <c r="EC116" s="483">
        <f>'Premissas Financeiras'!ED52</f>
        <v>0</v>
      </c>
      <c r="ED116" s="483">
        <f>'Premissas Financeiras'!EE52</f>
        <v>0</v>
      </c>
      <c r="EE116" s="483">
        <f>'Premissas Financeiras'!EF52</f>
        <v>0</v>
      </c>
      <c r="EF116" s="483">
        <f>SUM(DT116:EE116)</f>
        <v>0</v>
      </c>
      <c r="EG116" s="483">
        <f>'Premissas Financeiras'!EH52</f>
        <v>0</v>
      </c>
      <c r="EH116" s="483">
        <f>'Premissas Financeiras'!EI52</f>
        <v>0</v>
      </c>
      <c r="EI116" s="483">
        <f>'Premissas Financeiras'!EJ52</f>
        <v>0</v>
      </c>
      <c r="EJ116" s="483">
        <f>'Premissas Financeiras'!EK52</f>
        <v>0</v>
      </c>
      <c r="EK116" s="483">
        <f>'Premissas Financeiras'!EL52</f>
        <v>0</v>
      </c>
      <c r="EL116" s="483">
        <f>'Premissas Financeiras'!EM52</f>
        <v>0</v>
      </c>
      <c r="EM116" s="483">
        <f>'Premissas Financeiras'!EN52</f>
        <v>0</v>
      </c>
      <c r="EN116" s="483">
        <f>'Premissas Financeiras'!EO52</f>
        <v>0</v>
      </c>
      <c r="EO116" s="483">
        <f>'Premissas Financeiras'!EP52</f>
        <v>0</v>
      </c>
      <c r="EP116" s="483">
        <f>'Premissas Financeiras'!EQ52</f>
        <v>0</v>
      </c>
      <c r="EQ116" s="483">
        <f>'Premissas Financeiras'!ER52</f>
        <v>0</v>
      </c>
      <c r="ER116" s="483">
        <f>'Premissas Financeiras'!ES52</f>
        <v>0</v>
      </c>
      <c r="ES116" s="483">
        <f>SUM(EG116:ER116)</f>
        <v>0</v>
      </c>
      <c r="ET116" s="483">
        <f>'Premissas Financeiras'!EU52</f>
        <v>0</v>
      </c>
      <c r="EU116" s="483">
        <f>'Premissas Financeiras'!EV52</f>
        <v>0</v>
      </c>
      <c r="EV116" s="483">
        <f>'Premissas Financeiras'!EW52</f>
        <v>0</v>
      </c>
      <c r="EW116" s="483">
        <f>'Premissas Financeiras'!EX52</f>
        <v>0</v>
      </c>
      <c r="EX116" s="483">
        <f>'Premissas Financeiras'!EY52</f>
        <v>0</v>
      </c>
      <c r="EY116" s="483">
        <f>'Premissas Financeiras'!EZ52</f>
        <v>0</v>
      </c>
      <c r="EZ116" s="483">
        <f>'Premissas Financeiras'!FA52</f>
        <v>0</v>
      </c>
      <c r="FA116" s="483">
        <f>'Premissas Financeiras'!FB52</f>
        <v>0</v>
      </c>
      <c r="FB116" s="483">
        <f>'Premissas Financeiras'!FC52</f>
        <v>0</v>
      </c>
      <c r="FC116" s="483">
        <f>'Premissas Financeiras'!FD52</f>
        <v>0</v>
      </c>
      <c r="FD116" s="483">
        <f>'Premissas Financeiras'!FE52</f>
        <v>0</v>
      </c>
      <c r="FE116" s="483">
        <f>'Premissas Financeiras'!FF52</f>
        <v>0</v>
      </c>
      <c r="FF116" s="483">
        <f>SUM(ET116:FE116)</f>
        <v>0</v>
      </c>
      <c r="FG116" s="483">
        <f>'Premissas Financeiras'!FH52</f>
        <v>0</v>
      </c>
      <c r="FH116" s="483">
        <f>'Premissas Financeiras'!FI52</f>
        <v>0</v>
      </c>
      <c r="FI116" s="483">
        <f>'Premissas Financeiras'!FJ52</f>
        <v>0</v>
      </c>
      <c r="FJ116" s="483">
        <f>'Premissas Financeiras'!FK52</f>
        <v>0</v>
      </c>
      <c r="FK116" s="483">
        <f>'Premissas Financeiras'!FL52</f>
        <v>0</v>
      </c>
      <c r="FL116" s="483">
        <f>'Premissas Financeiras'!FM52</f>
        <v>0</v>
      </c>
      <c r="FM116" s="483">
        <f>'Premissas Financeiras'!FN52</f>
        <v>0</v>
      </c>
      <c r="FN116" s="483">
        <f>'Premissas Financeiras'!FO52</f>
        <v>0</v>
      </c>
      <c r="FO116" s="483">
        <f>'Premissas Financeiras'!FP52</f>
        <v>0</v>
      </c>
      <c r="FP116" s="483">
        <f>'Premissas Financeiras'!FQ52</f>
        <v>0</v>
      </c>
      <c r="FQ116" s="483">
        <f>'Premissas Financeiras'!FR52</f>
        <v>0</v>
      </c>
      <c r="FR116" s="483">
        <f>'Premissas Financeiras'!FS52</f>
        <v>0</v>
      </c>
      <c r="FS116" s="483">
        <f>SUM(FG116:FR116)</f>
        <v>0</v>
      </c>
      <c r="FT116" s="483">
        <f>'Premissas Financeiras'!FU52</f>
        <v>0</v>
      </c>
      <c r="FU116" s="483">
        <f>'Premissas Financeiras'!FV52</f>
        <v>0</v>
      </c>
      <c r="FV116" s="483">
        <f>'Premissas Financeiras'!FW52</f>
        <v>0</v>
      </c>
      <c r="FW116" s="483">
        <f>'Premissas Financeiras'!FX52</f>
        <v>0</v>
      </c>
      <c r="FX116" s="483">
        <f>'Premissas Financeiras'!FY52</f>
        <v>0</v>
      </c>
      <c r="FY116" s="483">
        <f>'Premissas Financeiras'!FZ52</f>
        <v>0</v>
      </c>
      <c r="FZ116" s="483">
        <f>'Premissas Financeiras'!GA52</f>
        <v>0</v>
      </c>
      <c r="GA116" s="483">
        <f>'Premissas Financeiras'!GB52</f>
        <v>0</v>
      </c>
      <c r="GB116" s="483">
        <f>'Premissas Financeiras'!GC52</f>
        <v>0</v>
      </c>
      <c r="GC116" s="483">
        <f>'Premissas Financeiras'!GD52</f>
        <v>0</v>
      </c>
      <c r="GD116" s="483">
        <f>'Premissas Financeiras'!GE52</f>
        <v>0</v>
      </c>
      <c r="GE116" s="483">
        <f>'Premissas Financeiras'!GF52</f>
        <v>0</v>
      </c>
      <c r="GF116" s="483">
        <f>SUM(FT116:GE116)</f>
        <v>0</v>
      </c>
      <c r="GG116" s="483">
        <f>'Premissas Financeiras'!GH52</f>
        <v>0</v>
      </c>
      <c r="GH116" s="483">
        <f>'Premissas Financeiras'!GI52</f>
        <v>0</v>
      </c>
      <c r="GI116" s="483">
        <f>'Premissas Financeiras'!GJ52</f>
        <v>0</v>
      </c>
      <c r="GJ116" s="483">
        <f>'Premissas Financeiras'!GK52</f>
        <v>0</v>
      </c>
      <c r="GK116" s="483">
        <f>'Premissas Financeiras'!GL52</f>
        <v>0</v>
      </c>
      <c r="GL116" s="483">
        <f>'Premissas Financeiras'!GM52</f>
        <v>0</v>
      </c>
      <c r="GM116" s="483">
        <f>'Premissas Financeiras'!GN52</f>
        <v>0</v>
      </c>
      <c r="GN116" s="483">
        <f>'Premissas Financeiras'!GO52</f>
        <v>0</v>
      </c>
      <c r="GO116" s="483">
        <f>'Premissas Financeiras'!GP52</f>
        <v>0</v>
      </c>
      <c r="GP116" s="483">
        <f>'Premissas Financeiras'!GQ52</f>
        <v>0</v>
      </c>
      <c r="GQ116" s="483">
        <f>'Premissas Financeiras'!GR52</f>
        <v>0</v>
      </c>
      <c r="GR116" s="483">
        <f>'Premissas Financeiras'!GS52</f>
        <v>0</v>
      </c>
      <c r="GS116" s="483">
        <f>SUM(GG116:GR116)</f>
        <v>0</v>
      </c>
      <c r="GT116" s="483">
        <f>'Premissas Financeiras'!GU52</f>
        <v>0</v>
      </c>
      <c r="GU116" s="483">
        <f>'Premissas Financeiras'!GV52</f>
        <v>0</v>
      </c>
      <c r="GV116" s="483">
        <f>'Premissas Financeiras'!GW52</f>
        <v>0</v>
      </c>
      <c r="GW116" s="483">
        <f>'Premissas Financeiras'!GX52</f>
        <v>0</v>
      </c>
      <c r="GX116" s="483">
        <f>'Premissas Financeiras'!GY52</f>
        <v>0</v>
      </c>
      <c r="GY116" s="483">
        <f>'Premissas Financeiras'!GZ52</f>
        <v>0</v>
      </c>
      <c r="GZ116" s="483">
        <f>'Premissas Financeiras'!HA52</f>
        <v>0</v>
      </c>
      <c r="HA116" s="483">
        <f>'Premissas Financeiras'!HB52</f>
        <v>0</v>
      </c>
      <c r="HB116" s="483">
        <f>'Premissas Financeiras'!HC52</f>
        <v>0</v>
      </c>
      <c r="HC116" s="483">
        <f>'Premissas Financeiras'!HD52</f>
        <v>0</v>
      </c>
      <c r="HD116" s="483">
        <f>'Premissas Financeiras'!HE52</f>
        <v>0</v>
      </c>
      <c r="HE116" s="483">
        <f>'Premissas Financeiras'!HF52</f>
        <v>0</v>
      </c>
      <c r="HF116" s="483">
        <f>SUM(GT116:HE116)</f>
        <v>0</v>
      </c>
      <c r="HG116" s="483">
        <f>'Premissas Financeiras'!HH52</f>
        <v>0</v>
      </c>
      <c r="HH116" s="483">
        <f>'Premissas Financeiras'!HI52</f>
        <v>0</v>
      </c>
      <c r="HI116" s="483">
        <f>'Premissas Financeiras'!HJ52</f>
        <v>0</v>
      </c>
      <c r="HJ116" s="483">
        <f>'Premissas Financeiras'!HK52</f>
        <v>0</v>
      </c>
      <c r="HK116" s="483">
        <f>'Premissas Financeiras'!HL52</f>
        <v>0</v>
      </c>
      <c r="HL116" s="483">
        <f>'Premissas Financeiras'!HM52</f>
        <v>0</v>
      </c>
      <c r="HM116" s="483">
        <f>'Premissas Financeiras'!HN52</f>
        <v>0</v>
      </c>
      <c r="HN116" s="483">
        <f>'Premissas Financeiras'!HO52</f>
        <v>0</v>
      </c>
      <c r="HO116" s="483">
        <f>'Premissas Financeiras'!HP52</f>
        <v>0</v>
      </c>
      <c r="HP116" s="483">
        <f>'Premissas Financeiras'!HQ52</f>
        <v>0</v>
      </c>
      <c r="HQ116" s="483">
        <f>'Premissas Financeiras'!HR52</f>
        <v>0</v>
      </c>
      <c r="HR116" s="483">
        <f>'Premissas Financeiras'!HS52</f>
        <v>0</v>
      </c>
      <c r="HS116" s="483">
        <f>SUM(HG116:HR116)</f>
        <v>0</v>
      </c>
      <c r="HT116" s="483">
        <f>'Premissas Financeiras'!HU52</f>
        <v>0</v>
      </c>
      <c r="HU116" s="483">
        <f>'Premissas Financeiras'!HV52</f>
        <v>0</v>
      </c>
      <c r="HV116" s="483">
        <f>'Premissas Financeiras'!HW52</f>
        <v>0</v>
      </c>
      <c r="HW116" s="483">
        <f>'Premissas Financeiras'!HX52</f>
        <v>0</v>
      </c>
      <c r="HX116" s="483">
        <f>'Premissas Financeiras'!HY52</f>
        <v>0</v>
      </c>
      <c r="HY116" s="483">
        <f>'Premissas Financeiras'!HZ52</f>
        <v>0</v>
      </c>
      <c r="HZ116" s="483">
        <f>'Premissas Financeiras'!IA52</f>
        <v>0</v>
      </c>
      <c r="IA116" s="483">
        <f>'Premissas Financeiras'!IB52</f>
        <v>0</v>
      </c>
      <c r="IB116" s="483">
        <f>'Premissas Financeiras'!IC52</f>
        <v>0</v>
      </c>
      <c r="IC116" s="483">
        <f>'Premissas Financeiras'!ID52</f>
        <v>0</v>
      </c>
      <c r="ID116" s="483">
        <f>'Premissas Financeiras'!IE52</f>
        <v>0</v>
      </c>
      <c r="IE116" s="483">
        <f>'Premissas Financeiras'!IF52</f>
        <v>0</v>
      </c>
      <c r="IF116" s="483">
        <f>SUM(HT116:IE116)</f>
        <v>0</v>
      </c>
      <c r="IG116" s="483">
        <f>'Premissas Financeiras'!IH52</f>
        <v>0</v>
      </c>
      <c r="IH116" s="483">
        <f>'Premissas Financeiras'!II52</f>
        <v>0</v>
      </c>
      <c r="II116" s="483">
        <f>'Premissas Financeiras'!IJ52</f>
        <v>0</v>
      </c>
      <c r="IJ116" s="483">
        <f>'Premissas Financeiras'!IK52</f>
        <v>0</v>
      </c>
      <c r="IK116" s="483">
        <f>'Premissas Financeiras'!IL52</f>
        <v>0</v>
      </c>
      <c r="IL116" s="483">
        <f>'Premissas Financeiras'!IM52</f>
        <v>0</v>
      </c>
      <c r="IM116" s="483">
        <f>'Premissas Financeiras'!IN52</f>
        <v>0</v>
      </c>
      <c r="IN116" s="483">
        <f>'Premissas Financeiras'!IO52</f>
        <v>0</v>
      </c>
      <c r="IO116" s="483">
        <f>'Premissas Financeiras'!IP52</f>
        <v>0</v>
      </c>
      <c r="IP116" s="483">
        <f>'Premissas Financeiras'!IQ52</f>
        <v>0</v>
      </c>
      <c r="IQ116" s="483">
        <f>'Premissas Financeiras'!IR52</f>
        <v>0</v>
      </c>
      <c r="IR116" s="483">
        <f>'Premissas Financeiras'!IS52</f>
        <v>0</v>
      </c>
      <c r="IS116" s="483">
        <f>SUM(IG116:IR116)</f>
        <v>0</v>
      </c>
      <c r="IT116" s="483">
        <f>'Premissas Financeiras'!IU52</f>
        <v>0</v>
      </c>
      <c r="IU116" s="483">
        <f>'Premissas Financeiras'!IV52</f>
        <v>0</v>
      </c>
      <c r="IV116" s="483">
        <f>'Premissas Financeiras'!IW52</f>
        <v>0</v>
      </c>
      <c r="IW116" s="483">
        <f>'Premissas Financeiras'!IX52</f>
        <v>0</v>
      </c>
      <c r="IX116" s="483">
        <f>'Premissas Financeiras'!IY52</f>
        <v>0</v>
      </c>
      <c r="IY116" s="483">
        <f>'Premissas Financeiras'!IZ52</f>
        <v>0</v>
      </c>
      <c r="IZ116" s="483">
        <f>'Premissas Financeiras'!JA52</f>
        <v>0</v>
      </c>
      <c r="JA116" s="483">
        <f>'Premissas Financeiras'!JB52</f>
        <v>0</v>
      </c>
      <c r="JB116" s="483">
        <f>'Premissas Financeiras'!JC52</f>
        <v>0</v>
      </c>
      <c r="JC116" s="483">
        <f>'Premissas Financeiras'!JD52</f>
        <v>0</v>
      </c>
      <c r="JD116" s="483">
        <f>'Premissas Financeiras'!JE52</f>
        <v>0</v>
      </c>
      <c r="JE116" s="483">
        <f>'Premissas Financeiras'!JF52</f>
        <v>0</v>
      </c>
      <c r="JF116" s="483">
        <f>SUM(IT116:JE116)</f>
        <v>0</v>
      </c>
      <c r="JG116" s="483">
        <f>'Premissas Financeiras'!JH52</f>
        <v>0</v>
      </c>
      <c r="JH116" s="483">
        <f>'Premissas Financeiras'!JI52</f>
        <v>0</v>
      </c>
      <c r="JI116" s="483">
        <f>'Premissas Financeiras'!JJ52</f>
        <v>0</v>
      </c>
      <c r="JJ116" s="483">
        <f>'Premissas Financeiras'!JK52</f>
        <v>0</v>
      </c>
      <c r="JK116" s="483">
        <f>'Premissas Financeiras'!JL52</f>
        <v>0</v>
      </c>
      <c r="JL116" s="483">
        <f>'Premissas Financeiras'!JM52</f>
        <v>0</v>
      </c>
      <c r="JM116" s="483">
        <f>'Premissas Financeiras'!JN52</f>
        <v>0</v>
      </c>
      <c r="JN116" s="483">
        <f>'Premissas Financeiras'!JO52</f>
        <v>0</v>
      </c>
      <c r="JO116" s="483">
        <f>'Premissas Financeiras'!JP52</f>
        <v>0</v>
      </c>
      <c r="JP116" s="483">
        <f>'Premissas Financeiras'!JQ52</f>
        <v>0</v>
      </c>
      <c r="JQ116" s="483">
        <f>'Premissas Financeiras'!JR52</f>
        <v>0</v>
      </c>
      <c r="JR116" s="483">
        <f>'Premissas Financeiras'!JS52</f>
        <v>0</v>
      </c>
      <c r="JS116" s="483">
        <f>SUM(JG116:JR116)</f>
        <v>0</v>
      </c>
      <c r="JT116" s="483">
        <f>'Premissas Financeiras'!JU52</f>
        <v>0</v>
      </c>
      <c r="JU116" s="483">
        <f>'Premissas Financeiras'!JV52</f>
        <v>0</v>
      </c>
      <c r="JV116" s="483">
        <f>'Premissas Financeiras'!JW52</f>
        <v>0</v>
      </c>
      <c r="JW116" s="483">
        <f>'Premissas Financeiras'!JX52</f>
        <v>0</v>
      </c>
      <c r="JX116" s="483">
        <f>'Premissas Financeiras'!JY52</f>
        <v>0</v>
      </c>
      <c r="JY116" s="483">
        <f>'Premissas Financeiras'!JZ52</f>
        <v>0</v>
      </c>
      <c r="JZ116" s="483">
        <f>'Premissas Financeiras'!KA52</f>
        <v>0</v>
      </c>
      <c r="KA116" s="483">
        <f>'Premissas Financeiras'!KB52</f>
        <v>0</v>
      </c>
      <c r="KB116" s="483">
        <f>'Premissas Financeiras'!KC52</f>
        <v>0</v>
      </c>
      <c r="KC116" s="483">
        <f>'Premissas Financeiras'!KD52</f>
        <v>0</v>
      </c>
      <c r="KD116" s="483">
        <f>'Premissas Financeiras'!KE52</f>
        <v>0</v>
      </c>
      <c r="KE116" s="483">
        <f>'Premissas Financeiras'!KF52</f>
        <v>0</v>
      </c>
      <c r="KF116" s="483">
        <f>SUM(JT116:KE116)</f>
        <v>0</v>
      </c>
      <c r="KG116" s="483">
        <f>'Premissas Financeiras'!KH52</f>
        <v>0</v>
      </c>
      <c r="KH116" s="483">
        <f>'Premissas Financeiras'!KI52</f>
        <v>0</v>
      </c>
      <c r="KI116" s="483">
        <f>'Premissas Financeiras'!KJ52</f>
        <v>0</v>
      </c>
      <c r="KJ116" s="483">
        <f>'Premissas Financeiras'!KK52</f>
        <v>0</v>
      </c>
      <c r="KK116" s="483">
        <f>'Premissas Financeiras'!KL52</f>
        <v>0</v>
      </c>
      <c r="KL116" s="483">
        <f>'Premissas Financeiras'!KM52</f>
        <v>0</v>
      </c>
      <c r="KM116" s="483">
        <f>'Premissas Financeiras'!KN52</f>
        <v>0</v>
      </c>
      <c r="KN116" s="483">
        <f>'Premissas Financeiras'!KO52</f>
        <v>0</v>
      </c>
      <c r="KO116" s="483">
        <f>'Premissas Financeiras'!KP52</f>
        <v>0</v>
      </c>
      <c r="KP116" s="483">
        <f>'Premissas Financeiras'!KQ52</f>
        <v>0</v>
      </c>
      <c r="KQ116" s="483">
        <f>'Premissas Financeiras'!KR52</f>
        <v>0</v>
      </c>
      <c r="KR116" s="483">
        <f>'Premissas Financeiras'!KS52</f>
        <v>0</v>
      </c>
      <c r="KS116" s="483">
        <f>SUM(KG116:KR116)</f>
        <v>0</v>
      </c>
      <c r="KT116" s="483">
        <f>'Premissas Financeiras'!KU52</f>
        <v>0</v>
      </c>
      <c r="KU116" s="483">
        <f>'Premissas Financeiras'!KV52</f>
        <v>0</v>
      </c>
      <c r="KV116" s="483">
        <f>'Premissas Financeiras'!KW52</f>
        <v>0</v>
      </c>
      <c r="KW116" s="483">
        <f>'Premissas Financeiras'!KX52</f>
        <v>0</v>
      </c>
      <c r="KX116" s="483">
        <f>'Premissas Financeiras'!KY52</f>
        <v>0</v>
      </c>
      <c r="KY116" s="483">
        <f>'Premissas Financeiras'!KZ52</f>
        <v>0</v>
      </c>
      <c r="KZ116" s="483">
        <f>'Premissas Financeiras'!LA52</f>
        <v>0</v>
      </c>
      <c r="LA116" s="483">
        <f>'Premissas Financeiras'!LB52</f>
        <v>0</v>
      </c>
      <c r="LB116" s="483">
        <f>'Premissas Financeiras'!LC52</f>
        <v>0</v>
      </c>
      <c r="LC116" s="483">
        <f>'Premissas Financeiras'!LD52</f>
        <v>0</v>
      </c>
      <c r="LD116" s="483">
        <f>'Premissas Financeiras'!LE52</f>
        <v>0</v>
      </c>
      <c r="LE116" s="483">
        <f>'Premissas Financeiras'!LF52</f>
        <v>0</v>
      </c>
      <c r="LF116" s="483">
        <f>SUM(KT116:LE116)</f>
        <v>0</v>
      </c>
      <c r="LG116" s="483">
        <f>'Premissas Financeiras'!LH52</f>
        <v>0</v>
      </c>
      <c r="LH116" s="483">
        <f>'Premissas Financeiras'!LI52</f>
        <v>0</v>
      </c>
      <c r="LI116" s="483">
        <f>'Premissas Financeiras'!LJ52</f>
        <v>0</v>
      </c>
      <c r="LJ116" s="483">
        <f>'Premissas Financeiras'!LK52</f>
        <v>0</v>
      </c>
      <c r="LK116" s="483">
        <f>'Premissas Financeiras'!LL52</f>
        <v>0</v>
      </c>
      <c r="LL116" s="483">
        <f>'Premissas Financeiras'!LM52</f>
        <v>0</v>
      </c>
      <c r="LM116" s="483">
        <f>'Premissas Financeiras'!LN52</f>
        <v>0</v>
      </c>
      <c r="LN116" s="483">
        <f>'Premissas Financeiras'!LO52</f>
        <v>0</v>
      </c>
      <c r="LO116" s="483">
        <f>'Premissas Financeiras'!LP52</f>
        <v>0</v>
      </c>
      <c r="LP116" s="483">
        <f>'Premissas Financeiras'!LQ52</f>
        <v>0</v>
      </c>
      <c r="LQ116" s="483">
        <f>'Premissas Financeiras'!LR52</f>
        <v>0</v>
      </c>
      <c r="LR116" s="483">
        <f>'Premissas Financeiras'!LS52</f>
        <v>0</v>
      </c>
      <c r="LS116" s="483">
        <f>SUM(LG116:LR116)</f>
        <v>0</v>
      </c>
      <c r="LT116" s="483">
        <f>'Premissas Financeiras'!LU52</f>
        <v>0</v>
      </c>
      <c r="LU116" s="483">
        <f>'Premissas Financeiras'!LV52</f>
        <v>0</v>
      </c>
      <c r="LV116" s="483">
        <f>'Premissas Financeiras'!LW52</f>
        <v>0</v>
      </c>
      <c r="LW116" s="483">
        <f>'Premissas Financeiras'!LX52</f>
        <v>0</v>
      </c>
      <c r="LX116" s="483">
        <f>'Premissas Financeiras'!LY52</f>
        <v>0</v>
      </c>
      <c r="LY116" s="483">
        <f>'Premissas Financeiras'!LZ52</f>
        <v>0</v>
      </c>
      <c r="LZ116" s="483">
        <f>'Premissas Financeiras'!MA52</f>
        <v>0</v>
      </c>
      <c r="MA116" s="483">
        <f>'Premissas Financeiras'!MB52</f>
        <v>0</v>
      </c>
      <c r="MB116" s="483">
        <f>'Premissas Financeiras'!MC52</f>
        <v>0</v>
      </c>
      <c r="MC116" s="483">
        <f>'Premissas Financeiras'!MD52</f>
        <v>0</v>
      </c>
      <c r="MD116" s="483">
        <f>'Premissas Financeiras'!ME52</f>
        <v>0</v>
      </c>
      <c r="ME116" s="483">
        <f>'Premissas Financeiras'!MF52</f>
        <v>0</v>
      </c>
      <c r="MF116" s="483">
        <f>SUM(LT116:ME116)</f>
        <v>0</v>
      </c>
      <c r="MG116" s="483">
        <f>'Premissas Financeiras'!MH52</f>
        <v>0</v>
      </c>
      <c r="MH116" s="483">
        <f>'Premissas Financeiras'!MI52</f>
        <v>0</v>
      </c>
      <c r="MI116" s="483">
        <f>'Premissas Financeiras'!MJ52</f>
        <v>0</v>
      </c>
      <c r="MJ116" s="483">
        <f>'Premissas Financeiras'!MK52</f>
        <v>0</v>
      </c>
      <c r="MK116" s="483">
        <f>'Premissas Financeiras'!ML52</f>
        <v>0</v>
      </c>
      <c r="ML116" s="483">
        <f>'Premissas Financeiras'!MM52</f>
        <v>0</v>
      </c>
      <c r="MM116" s="483">
        <f>'Premissas Financeiras'!MN52</f>
        <v>0</v>
      </c>
      <c r="MN116" s="483">
        <f>'Premissas Financeiras'!MO52</f>
        <v>0</v>
      </c>
      <c r="MO116" s="483">
        <f>'Premissas Financeiras'!MP52</f>
        <v>0</v>
      </c>
      <c r="MP116" s="483">
        <f>'Premissas Financeiras'!MQ52</f>
        <v>0</v>
      </c>
      <c r="MQ116" s="483">
        <f>'Premissas Financeiras'!MR52</f>
        <v>0</v>
      </c>
      <c r="MR116" s="483">
        <f>'Premissas Financeiras'!MS52</f>
        <v>0</v>
      </c>
      <c r="MS116" s="483">
        <f>SUM(MG116:MR116)</f>
        <v>0</v>
      </c>
      <c r="MT116" s="483">
        <f>'Premissas Financeiras'!MU52</f>
        <v>0</v>
      </c>
      <c r="MU116" s="483">
        <f>'Premissas Financeiras'!MV52</f>
        <v>0</v>
      </c>
      <c r="MV116" s="483">
        <f>'Premissas Financeiras'!MW52</f>
        <v>0</v>
      </c>
      <c r="MW116" s="483">
        <f>'Premissas Financeiras'!MX52</f>
        <v>0</v>
      </c>
      <c r="MX116" s="483">
        <f>'Premissas Financeiras'!MY52</f>
        <v>0</v>
      </c>
      <c r="MY116" s="483">
        <f>'Premissas Financeiras'!MZ52</f>
        <v>0</v>
      </c>
      <c r="MZ116" s="483">
        <f>'Premissas Financeiras'!NA52</f>
        <v>0</v>
      </c>
      <c r="NA116" s="483">
        <f>'Premissas Financeiras'!NB52</f>
        <v>0</v>
      </c>
      <c r="NB116" s="483">
        <f>'Premissas Financeiras'!NC52</f>
        <v>0</v>
      </c>
      <c r="NC116" s="483">
        <f>'Premissas Financeiras'!ND52</f>
        <v>0</v>
      </c>
      <c r="ND116" s="483">
        <f>'Premissas Financeiras'!NE52</f>
        <v>0</v>
      </c>
      <c r="NE116" s="483">
        <f>'Premissas Financeiras'!NF52</f>
        <v>0</v>
      </c>
      <c r="NF116" s="483">
        <f>SUM(MT116:NE116)</f>
        <v>0</v>
      </c>
      <c r="NG116" s="483">
        <f>'Premissas Financeiras'!NH52</f>
        <v>0</v>
      </c>
      <c r="NH116" s="483">
        <f>'Premissas Financeiras'!NI52</f>
        <v>0</v>
      </c>
      <c r="NI116" s="483">
        <f>'Premissas Financeiras'!NJ52</f>
        <v>0</v>
      </c>
      <c r="NJ116" s="483">
        <f>'Premissas Financeiras'!NK52</f>
        <v>0</v>
      </c>
      <c r="NK116" s="483">
        <f>'Premissas Financeiras'!NL52</f>
        <v>0</v>
      </c>
      <c r="NL116" s="483">
        <f>'Premissas Financeiras'!NM52</f>
        <v>0</v>
      </c>
      <c r="NM116" s="483">
        <f>'Premissas Financeiras'!NN52</f>
        <v>0</v>
      </c>
      <c r="NN116" s="483">
        <f>'Premissas Financeiras'!NO52</f>
        <v>0</v>
      </c>
      <c r="NO116" s="483">
        <f>'Premissas Financeiras'!NP52</f>
        <v>0</v>
      </c>
      <c r="NP116" s="483">
        <f>'Premissas Financeiras'!NQ52</f>
        <v>0</v>
      </c>
      <c r="NQ116" s="483">
        <f>'Premissas Financeiras'!NR52</f>
        <v>0</v>
      </c>
      <c r="NR116" s="483">
        <f>'Premissas Financeiras'!NS52</f>
        <v>0</v>
      </c>
      <c r="NS116" s="483">
        <f>SUM(NG116:NR116)</f>
        <v>0</v>
      </c>
      <c r="NT116" s="483">
        <f>'Premissas Financeiras'!NU52</f>
        <v>0</v>
      </c>
      <c r="NU116" s="483">
        <f>'Premissas Financeiras'!NV52</f>
        <v>0</v>
      </c>
      <c r="NV116" s="483">
        <f>'Premissas Financeiras'!NW52</f>
        <v>0</v>
      </c>
      <c r="NW116" s="483">
        <f>'Premissas Financeiras'!NX52</f>
        <v>0</v>
      </c>
      <c r="NX116" s="483">
        <f>'Premissas Financeiras'!NY52</f>
        <v>0</v>
      </c>
      <c r="NY116" s="483">
        <f>'Premissas Financeiras'!NZ52</f>
        <v>0</v>
      </c>
      <c r="NZ116" s="483">
        <f>'Premissas Financeiras'!OA52</f>
        <v>0</v>
      </c>
      <c r="OA116" s="483">
        <f>'Premissas Financeiras'!OB52</f>
        <v>0</v>
      </c>
      <c r="OB116" s="483">
        <f>'Premissas Financeiras'!OC52</f>
        <v>0</v>
      </c>
      <c r="OC116" s="483">
        <f>'Premissas Financeiras'!OD52</f>
        <v>0</v>
      </c>
      <c r="OD116" s="483">
        <f>'Premissas Financeiras'!OE52</f>
        <v>0</v>
      </c>
      <c r="OE116" s="483">
        <f>'Premissas Financeiras'!OF52</f>
        <v>0</v>
      </c>
      <c r="OF116" s="483">
        <f>SUM(NT116:OE116)</f>
        <v>0</v>
      </c>
      <c r="OG116" s="483">
        <f>'Premissas Financeiras'!OH52</f>
        <v>0</v>
      </c>
      <c r="OH116" s="483">
        <f>'Premissas Financeiras'!OI52</f>
        <v>0</v>
      </c>
      <c r="OI116" s="483">
        <f>'Premissas Financeiras'!OJ52</f>
        <v>0</v>
      </c>
      <c r="OJ116" s="483">
        <f>'Premissas Financeiras'!OK52</f>
        <v>0</v>
      </c>
      <c r="OK116" s="483">
        <f>'Premissas Financeiras'!OL52</f>
        <v>0</v>
      </c>
      <c r="OL116" s="483">
        <f>'Premissas Financeiras'!OM52</f>
        <v>0</v>
      </c>
      <c r="OM116" s="483">
        <f>'Premissas Financeiras'!ON52</f>
        <v>0</v>
      </c>
      <c r="ON116" s="483">
        <f>'Premissas Financeiras'!OO52</f>
        <v>0</v>
      </c>
      <c r="OO116" s="483">
        <f>'Premissas Financeiras'!OP52</f>
        <v>0</v>
      </c>
      <c r="OP116" s="483">
        <f>'Premissas Financeiras'!OQ52</f>
        <v>0</v>
      </c>
      <c r="OQ116" s="483">
        <f>'Premissas Financeiras'!OR52</f>
        <v>0</v>
      </c>
      <c r="OR116" s="483">
        <f>'Premissas Financeiras'!OS52</f>
        <v>0</v>
      </c>
      <c r="OS116" s="483">
        <f>SUM(OG116:OR116)</f>
        <v>0</v>
      </c>
      <c r="OT116" s="483"/>
      <c r="OU116" s="483"/>
      <c r="OV116" s="483"/>
      <c r="OW116" s="483"/>
      <c r="OX116" s="483"/>
      <c r="OY116" s="483"/>
      <c r="OZ116" s="483"/>
      <c r="PA116" s="483"/>
      <c r="PB116" s="483"/>
      <c r="PC116" s="483"/>
      <c r="PD116" s="483"/>
      <c r="PE116" s="483"/>
      <c r="PF116" s="483"/>
      <c r="PG116" s="483"/>
      <c r="PH116" s="483"/>
      <c r="PI116" s="483"/>
      <c r="PJ116" s="483"/>
      <c r="PK116" s="483"/>
      <c r="PL116" s="483"/>
      <c r="PM116" s="483"/>
      <c r="PN116" s="483"/>
      <c r="PO116" s="483"/>
      <c r="PP116" s="483"/>
      <c r="PQ116" s="483"/>
      <c r="PR116" s="483"/>
      <c r="PS116" s="483"/>
      <c r="PT116" s="483"/>
      <c r="PU116" s="483"/>
      <c r="PV116" s="483"/>
      <c r="PW116" s="483"/>
      <c r="PX116" s="483"/>
      <c r="PY116" s="483"/>
      <c r="PZ116" s="483"/>
      <c r="QA116" s="483"/>
      <c r="QB116" s="483"/>
      <c r="QC116" s="483"/>
      <c r="QD116" s="483"/>
      <c r="QE116" s="483"/>
      <c r="QF116" s="483"/>
      <c r="QG116" s="483"/>
      <c r="QH116" s="483"/>
      <c r="QI116" s="483"/>
      <c r="QJ116" s="483"/>
      <c r="QK116" s="483"/>
      <c r="QL116" s="483"/>
      <c r="QM116" s="483"/>
      <c r="QN116" s="483"/>
      <c r="QO116" s="483"/>
      <c r="QP116" s="483"/>
      <c r="QQ116" s="483"/>
      <c r="QR116" s="483"/>
      <c r="QS116" s="483"/>
      <c r="QT116" s="483"/>
      <c r="QU116" s="483"/>
      <c r="QV116" s="483"/>
      <c r="QW116" s="483"/>
      <c r="QX116" s="483"/>
      <c r="QY116" s="483"/>
      <c r="QZ116" s="483"/>
      <c r="RA116" s="483"/>
      <c r="RB116" s="483"/>
      <c r="RC116" s="483"/>
      <c r="RD116" s="483"/>
      <c r="RE116" s="483"/>
      <c r="RF116" s="483"/>
    </row>
    <row r="117" spans="1:474" ht="12.75" customHeight="1">
      <c r="A117" s="483"/>
      <c r="B117" s="484" t="s">
        <v>500</v>
      </c>
      <c r="C117" s="483"/>
      <c r="D117" s="483"/>
      <c r="E117" s="483">
        <f>SUM(S117,AF117,AS117,BF117,BS117,CF117,CS117,DF117,DS117,EF117,ES117,FF117,FS117,GF117,GS117,HF117,HS117,IF117,IS117,JF117,JS117,KF117,KS117,LF117,LS117,MF117,MS117,NF117,NS117,OF117,OS117)</f>
        <v>0</v>
      </c>
      <c r="F117" s="483"/>
      <c r="G117" s="483">
        <f t="shared" ref="G117:R117" si="1041">F121*G109</f>
        <v>0</v>
      </c>
      <c r="H117" s="483">
        <f t="shared" si="1041"/>
        <v>0</v>
      </c>
      <c r="I117" s="483">
        <f t="shared" si="1041"/>
        <v>0</v>
      </c>
      <c r="J117" s="483">
        <f t="shared" si="1041"/>
        <v>0</v>
      </c>
      <c r="K117" s="483">
        <f t="shared" si="1041"/>
        <v>0</v>
      </c>
      <c r="L117" s="483">
        <f t="shared" si="1041"/>
        <v>0</v>
      </c>
      <c r="M117" s="483">
        <f t="shared" si="1041"/>
        <v>0</v>
      </c>
      <c r="N117" s="483">
        <f t="shared" si="1041"/>
        <v>0</v>
      </c>
      <c r="O117" s="483">
        <f t="shared" si="1041"/>
        <v>0</v>
      </c>
      <c r="P117" s="483">
        <f t="shared" si="1041"/>
        <v>0</v>
      </c>
      <c r="Q117" s="483">
        <f t="shared" si="1041"/>
        <v>0</v>
      </c>
      <c r="R117" s="483">
        <f t="shared" si="1041"/>
        <v>0</v>
      </c>
      <c r="S117" s="483">
        <f>SUM(G117:R117)</f>
        <v>0</v>
      </c>
      <c r="T117" s="483">
        <f>R121 * T106</f>
        <v>0</v>
      </c>
      <c r="U117" s="483">
        <f t="shared" ref="U117:AE117" si="1042">T121 * U106</f>
        <v>0</v>
      </c>
      <c r="V117" s="483">
        <f t="shared" si="1042"/>
        <v>0</v>
      </c>
      <c r="W117" s="483">
        <f t="shared" si="1042"/>
        <v>0</v>
      </c>
      <c r="X117" s="483">
        <f t="shared" si="1042"/>
        <v>0</v>
      </c>
      <c r="Y117" s="483">
        <f t="shared" si="1042"/>
        <v>0</v>
      </c>
      <c r="Z117" s="483">
        <f t="shared" si="1042"/>
        <v>0</v>
      </c>
      <c r="AA117" s="483">
        <f t="shared" si="1042"/>
        <v>0</v>
      </c>
      <c r="AB117" s="483">
        <f t="shared" si="1042"/>
        <v>0</v>
      </c>
      <c r="AC117" s="483">
        <f t="shared" si="1042"/>
        <v>0</v>
      </c>
      <c r="AD117" s="483">
        <f t="shared" si="1042"/>
        <v>0</v>
      </c>
      <c r="AE117" s="483">
        <f t="shared" si="1042"/>
        <v>0</v>
      </c>
      <c r="AF117" s="483">
        <f>SUM(T117:AE117)</f>
        <v>0</v>
      </c>
      <c r="AG117" s="483">
        <f>AE121 * AG106</f>
        <v>0</v>
      </c>
      <c r="AH117" s="483">
        <f t="shared" ref="AH117:AR117" si="1043">AG121 * AH106</f>
        <v>0</v>
      </c>
      <c r="AI117" s="483">
        <f t="shared" si="1043"/>
        <v>0</v>
      </c>
      <c r="AJ117" s="483">
        <f t="shared" si="1043"/>
        <v>0</v>
      </c>
      <c r="AK117" s="483">
        <f t="shared" si="1043"/>
        <v>0</v>
      </c>
      <c r="AL117" s="483">
        <f t="shared" si="1043"/>
        <v>0</v>
      </c>
      <c r="AM117" s="483">
        <f t="shared" si="1043"/>
        <v>0</v>
      </c>
      <c r="AN117" s="483">
        <f t="shared" si="1043"/>
        <v>0</v>
      </c>
      <c r="AO117" s="483">
        <f t="shared" si="1043"/>
        <v>0</v>
      </c>
      <c r="AP117" s="483">
        <f t="shared" si="1043"/>
        <v>0</v>
      </c>
      <c r="AQ117" s="483">
        <f t="shared" si="1043"/>
        <v>0</v>
      </c>
      <c r="AR117" s="483">
        <f t="shared" si="1043"/>
        <v>0</v>
      </c>
      <c r="AS117" s="483">
        <f>SUM(AG117:AR117)</f>
        <v>0</v>
      </c>
      <c r="AT117" s="483">
        <f>AR121 * AT106</f>
        <v>0</v>
      </c>
      <c r="AU117" s="483">
        <f t="shared" ref="AU117:BE117" si="1044">AT121 * AU106</f>
        <v>0</v>
      </c>
      <c r="AV117" s="483">
        <f t="shared" si="1044"/>
        <v>0</v>
      </c>
      <c r="AW117" s="483">
        <f t="shared" si="1044"/>
        <v>0</v>
      </c>
      <c r="AX117" s="483">
        <f t="shared" si="1044"/>
        <v>0</v>
      </c>
      <c r="AY117" s="483">
        <f t="shared" si="1044"/>
        <v>0</v>
      </c>
      <c r="AZ117" s="483">
        <f t="shared" si="1044"/>
        <v>0</v>
      </c>
      <c r="BA117" s="483">
        <f t="shared" si="1044"/>
        <v>0</v>
      </c>
      <c r="BB117" s="483">
        <f t="shared" si="1044"/>
        <v>0</v>
      </c>
      <c r="BC117" s="483">
        <f t="shared" si="1044"/>
        <v>0</v>
      </c>
      <c r="BD117" s="483">
        <f t="shared" si="1044"/>
        <v>0</v>
      </c>
      <c r="BE117" s="483">
        <f t="shared" si="1044"/>
        <v>0</v>
      </c>
      <c r="BF117" s="483">
        <f>SUM(AT117:BE117)</f>
        <v>0</v>
      </c>
      <c r="BG117" s="483">
        <f>BE121 * BG106</f>
        <v>0</v>
      </c>
      <c r="BH117" s="483">
        <f t="shared" ref="BH117:BR117" si="1045">BG121 * BH106</f>
        <v>0</v>
      </c>
      <c r="BI117" s="483">
        <f t="shared" si="1045"/>
        <v>0</v>
      </c>
      <c r="BJ117" s="483">
        <f t="shared" si="1045"/>
        <v>0</v>
      </c>
      <c r="BK117" s="483">
        <f t="shared" si="1045"/>
        <v>0</v>
      </c>
      <c r="BL117" s="483">
        <f t="shared" si="1045"/>
        <v>0</v>
      </c>
      <c r="BM117" s="483">
        <f t="shared" si="1045"/>
        <v>0</v>
      </c>
      <c r="BN117" s="483">
        <f t="shared" si="1045"/>
        <v>0</v>
      </c>
      <c r="BO117" s="483">
        <f t="shared" si="1045"/>
        <v>0</v>
      </c>
      <c r="BP117" s="483">
        <f t="shared" si="1045"/>
        <v>0</v>
      </c>
      <c r="BQ117" s="483">
        <f t="shared" si="1045"/>
        <v>0</v>
      </c>
      <c r="BR117" s="483">
        <f t="shared" si="1045"/>
        <v>0</v>
      </c>
      <c r="BS117" s="483">
        <f>SUM(BG117:BR117)</f>
        <v>0</v>
      </c>
      <c r="BT117" s="483">
        <f>BR121 * BT106</f>
        <v>0</v>
      </c>
      <c r="BU117" s="483">
        <f t="shared" ref="BU117:CE117" si="1046">BT121 * BU106</f>
        <v>0</v>
      </c>
      <c r="BV117" s="483">
        <f t="shared" si="1046"/>
        <v>0</v>
      </c>
      <c r="BW117" s="483">
        <f t="shared" si="1046"/>
        <v>0</v>
      </c>
      <c r="BX117" s="483">
        <f t="shared" si="1046"/>
        <v>0</v>
      </c>
      <c r="BY117" s="483">
        <f t="shared" si="1046"/>
        <v>0</v>
      </c>
      <c r="BZ117" s="483">
        <f t="shared" si="1046"/>
        <v>0</v>
      </c>
      <c r="CA117" s="483">
        <f t="shared" si="1046"/>
        <v>0</v>
      </c>
      <c r="CB117" s="483">
        <f t="shared" si="1046"/>
        <v>0</v>
      </c>
      <c r="CC117" s="483">
        <f t="shared" si="1046"/>
        <v>0</v>
      </c>
      <c r="CD117" s="483">
        <f t="shared" si="1046"/>
        <v>0</v>
      </c>
      <c r="CE117" s="483">
        <f t="shared" si="1046"/>
        <v>0</v>
      </c>
      <c r="CF117" s="483">
        <f>SUM(BT117:CE117)</f>
        <v>0</v>
      </c>
      <c r="CG117" s="483">
        <f>CE121 * CG106</f>
        <v>0</v>
      </c>
      <c r="CH117" s="483">
        <f t="shared" ref="CH117:CR117" si="1047">CG121 * CH106</f>
        <v>0</v>
      </c>
      <c r="CI117" s="483">
        <f t="shared" si="1047"/>
        <v>0</v>
      </c>
      <c r="CJ117" s="483">
        <f t="shared" si="1047"/>
        <v>0</v>
      </c>
      <c r="CK117" s="483">
        <f t="shared" si="1047"/>
        <v>0</v>
      </c>
      <c r="CL117" s="483">
        <f t="shared" si="1047"/>
        <v>0</v>
      </c>
      <c r="CM117" s="483">
        <f t="shared" si="1047"/>
        <v>0</v>
      </c>
      <c r="CN117" s="483">
        <f t="shared" si="1047"/>
        <v>0</v>
      </c>
      <c r="CO117" s="483">
        <f t="shared" si="1047"/>
        <v>0</v>
      </c>
      <c r="CP117" s="483">
        <f t="shared" si="1047"/>
        <v>0</v>
      </c>
      <c r="CQ117" s="483">
        <f t="shared" si="1047"/>
        <v>0</v>
      </c>
      <c r="CR117" s="483">
        <f t="shared" si="1047"/>
        <v>0</v>
      </c>
      <c r="CS117" s="483">
        <f>SUM(CG117:CR117)</f>
        <v>0</v>
      </c>
      <c r="CT117" s="483">
        <f>CR121 * CT106</f>
        <v>0</v>
      </c>
      <c r="CU117" s="483">
        <f t="shared" ref="CU117:DE117" si="1048">CT121 * CU106</f>
        <v>0</v>
      </c>
      <c r="CV117" s="483">
        <f t="shared" si="1048"/>
        <v>0</v>
      </c>
      <c r="CW117" s="483">
        <f t="shared" si="1048"/>
        <v>0</v>
      </c>
      <c r="CX117" s="483">
        <f t="shared" si="1048"/>
        <v>0</v>
      </c>
      <c r="CY117" s="483">
        <f t="shared" si="1048"/>
        <v>0</v>
      </c>
      <c r="CZ117" s="483">
        <f t="shared" si="1048"/>
        <v>0</v>
      </c>
      <c r="DA117" s="483">
        <f t="shared" si="1048"/>
        <v>0</v>
      </c>
      <c r="DB117" s="483">
        <f t="shared" si="1048"/>
        <v>0</v>
      </c>
      <c r="DC117" s="483">
        <f t="shared" si="1048"/>
        <v>0</v>
      </c>
      <c r="DD117" s="483">
        <f t="shared" si="1048"/>
        <v>0</v>
      </c>
      <c r="DE117" s="483">
        <f t="shared" si="1048"/>
        <v>0</v>
      </c>
      <c r="DF117" s="483">
        <f>SUM(CT117:DE117)</f>
        <v>0</v>
      </c>
      <c r="DG117" s="483">
        <f>DE121 * DG106</f>
        <v>0</v>
      </c>
      <c r="DH117" s="483">
        <f t="shared" ref="DH117:DR117" si="1049">DG121 * DH106</f>
        <v>0</v>
      </c>
      <c r="DI117" s="483">
        <f t="shared" si="1049"/>
        <v>0</v>
      </c>
      <c r="DJ117" s="483">
        <f t="shared" si="1049"/>
        <v>0</v>
      </c>
      <c r="DK117" s="483">
        <f t="shared" si="1049"/>
        <v>0</v>
      </c>
      <c r="DL117" s="483">
        <f t="shared" si="1049"/>
        <v>0</v>
      </c>
      <c r="DM117" s="483">
        <f t="shared" si="1049"/>
        <v>0</v>
      </c>
      <c r="DN117" s="483">
        <f t="shared" si="1049"/>
        <v>0</v>
      </c>
      <c r="DO117" s="483">
        <f t="shared" si="1049"/>
        <v>0</v>
      </c>
      <c r="DP117" s="483">
        <f t="shared" si="1049"/>
        <v>0</v>
      </c>
      <c r="DQ117" s="483">
        <f t="shared" si="1049"/>
        <v>0</v>
      </c>
      <c r="DR117" s="483">
        <f t="shared" si="1049"/>
        <v>0</v>
      </c>
      <c r="DS117" s="483">
        <f>SUM(DG117:DR117)</f>
        <v>0</v>
      </c>
      <c r="DT117" s="483">
        <f>DR121 * DT106</f>
        <v>0</v>
      </c>
      <c r="DU117" s="483">
        <f t="shared" ref="DU117:EE117" si="1050">DT121 * DU106</f>
        <v>0</v>
      </c>
      <c r="DV117" s="483">
        <f t="shared" si="1050"/>
        <v>0</v>
      </c>
      <c r="DW117" s="483">
        <f t="shared" si="1050"/>
        <v>0</v>
      </c>
      <c r="DX117" s="483">
        <f t="shared" si="1050"/>
        <v>0</v>
      </c>
      <c r="DY117" s="483">
        <f t="shared" si="1050"/>
        <v>0</v>
      </c>
      <c r="DZ117" s="483">
        <f t="shared" si="1050"/>
        <v>0</v>
      </c>
      <c r="EA117" s="483">
        <f t="shared" si="1050"/>
        <v>0</v>
      </c>
      <c r="EB117" s="483">
        <f t="shared" si="1050"/>
        <v>0</v>
      </c>
      <c r="EC117" s="483">
        <f t="shared" si="1050"/>
        <v>0</v>
      </c>
      <c r="ED117" s="483">
        <f t="shared" si="1050"/>
        <v>0</v>
      </c>
      <c r="EE117" s="483">
        <f t="shared" si="1050"/>
        <v>0</v>
      </c>
      <c r="EF117" s="483">
        <f>SUM(DT117:EE117)</f>
        <v>0</v>
      </c>
      <c r="EG117" s="483">
        <f>EE121 * EG106</f>
        <v>0</v>
      </c>
      <c r="EH117" s="483">
        <f t="shared" ref="EH117:ER117" si="1051">EG121 * EH106</f>
        <v>0</v>
      </c>
      <c r="EI117" s="483">
        <f t="shared" si="1051"/>
        <v>0</v>
      </c>
      <c r="EJ117" s="483">
        <f t="shared" si="1051"/>
        <v>0</v>
      </c>
      <c r="EK117" s="483">
        <f t="shared" si="1051"/>
        <v>0</v>
      </c>
      <c r="EL117" s="483">
        <f t="shared" si="1051"/>
        <v>0</v>
      </c>
      <c r="EM117" s="483">
        <f t="shared" si="1051"/>
        <v>0</v>
      </c>
      <c r="EN117" s="483">
        <f t="shared" si="1051"/>
        <v>0</v>
      </c>
      <c r="EO117" s="483">
        <f t="shared" si="1051"/>
        <v>0</v>
      </c>
      <c r="EP117" s="483">
        <f t="shared" si="1051"/>
        <v>0</v>
      </c>
      <c r="EQ117" s="483">
        <f t="shared" si="1051"/>
        <v>0</v>
      </c>
      <c r="ER117" s="483">
        <f t="shared" si="1051"/>
        <v>0</v>
      </c>
      <c r="ES117" s="483">
        <f>SUM(EG117:ER117)</f>
        <v>0</v>
      </c>
      <c r="ET117" s="483">
        <f>ER121 * ET106</f>
        <v>0</v>
      </c>
      <c r="EU117" s="483">
        <f t="shared" ref="EU117:FE117" si="1052">ET121 * EU106</f>
        <v>0</v>
      </c>
      <c r="EV117" s="483">
        <f t="shared" si="1052"/>
        <v>0</v>
      </c>
      <c r="EW117" s="483">
        <f t="shared" si="1052"/>
        <v>0</v>
      </c>
      <c r="EX117" s="483">
        <f t="shared" si="1052"/>
        <v>0</v>
      </c>
      <c r="EY117" s="483">
        <f t="shared" si="1052"/>
        <v>0</v>
      </c>
      <c r="EZ117" s="483">
        <f t="shared" si="1052"/>
        <v>0</v>
      </c>
      <c r="FA117" s="483">
        <f t="shared" si="1052"/>
        <v>0</v>
      </c>
      <c r="FB117" s="483">
        <f t="shared" si="1052"/>
        <v>0</v>
      </c>
      <c r="FC117" s="483">
        <f t="shared" si="1052"/>
        <v>0</v>
      </c>
      <c r="FD117" s="483">
        <f t="shared" si="1052"/>
        <v>0</v>
      </c>
      <c r="FE117" s="483">
        <f t="shared" si="1052"/>
        <v>0</v>
      </c>
      <c r="FF117" s="483">
        <f>SUM(ET117:FE117)</f>
        <v>0</v>
      </c>
      <c r="FG117" s="483">
        <f>FE121 * FG106</f>
        <v>0</v>
      </c>
      <c r="FH117" s="483">
        <f t="shared" ref="FH117:FR117" si="1053">FG121 * FH106</f>
        <v>0</v>
      </c>
      <c r="FI117" s="483">
        <f t="shared" si="1053"/>
        <v>0</v>
      </c>
      <c r="FJ117" s="483">
        <f t="shared" si="1053"/>
        <v>0</v>
      </c>
      <c r="FK117" s="483">
        <f t="shared" si="1053"/>
        <v>0</v>
      </c>
      <c r="FL117" s="483">
        <f t="shared" si="1053"/>
        <v>0</v>
      </c>
      <c r="FM117" s="483">
        <f t="shared" si="1053"/>
        <v>0</v>
      </c>
      <c r="FN117" s="483">
        <f t="shared" si="1053"/>
        <v>0</v>
      </c>
      <c r="FO117" s="483">
        <f t="shared" si="1053"/>
        <v>0</v>
      </c>
      <c r="FP117" s="483">
        <f t="shared" si="1053"/>
        <v>0</v>
      </c>
      <c r="FQ117" s="483">
        <f t="shared" si="1053"/>
        <v>0</v>
      </c>
      <c r="FR117" s="483">
        <f t="shared" si="1053"/>
        <v>0</v>
      </c>
      <c r="FS117" s="483">
        <f>SUM(FG117:FR117)</f>
        <v>0</v>
      </c>
      <c r="FT117" s="483">
        <f>FR121 * FT106</f>
        <v>0</v>
      </c>
      <c r="FU117" s="483">
        <f t="shared" ref="FU117:GE117" si="1054">FT121 * FU106</f>
        <v>0</v>
      </c>
      <c r="FV117" s="483">
        <f t="shared" si="1054"/>
        <v>0</v>
      </c>
      <c r="FW117" s="483">
        <f t="shared" si="1054"/>
        <v>0</v>
      </c>
      <c r="FX117" s="483">
        <f t="shared" si="1054"/>
        <v>0</v>
      </c>
      <c r="FY117" s="483">
        <f t="shared" si="1054"/>
        <v>0</v>
      </c>
      <c r="FZ117" s="483">
        <f t="shared" si="1054"/>
        <v>0</v>
      </c>
      <c r="GA117" s="483">
        <f t="shared" si="1054"/>
        <v>0</v>
      </c>
      <c r="GB117" s="483">
        <f t="shared" si="1054"/>
        <v>0</v>
      </c>
      <c r="GC117" s="483">
        <f t="shared" si="1054"/>
        <v>0</v>
      </c>
      <c r="GD117" s="483">
        <f t="shared" si="1054"/>
        <v>0</v>
      </c>
      <c r="GE117" s="483">
        <f t="shared" si="1054"/>
        <v>0</v>
      </c>
      <c r="GF117" s="483">
        <f>SUM(FT117:GE117)</f>
        <v>0</v>
      </c>
      <c r="GG117" s="483">
        <f>GE121 * GG106</f>
        <v>0</v>
      </c>
      <c r="GH117" s="483">
        <f t="shared" ref="GH117:GR117" si="1055">GG121 * GH106</f>
        <v>0</v>
      </c>
      <c r="GI117" s="483">
        <f t="shared" si="1055"/>
        <v>0</v>
      </c>
      <c r="GJ117" s="483">
        <f t="shared" si="1055"/>
        <v>0</v>
      </c>
      <c r="GK117" s="483">
        <f t="shared" si="1055"/>
        <v>0</v>
      </c>
      <c r="GL117" s="483">
        <f t="shared" si="1055"/>
        <v>0</v>
      </c>
      <c r="GM117" s="483">
        <f t="shared" si="1055"/>
        <v>0</v>
      </c>
      <c r="GN117" s="483">
        <f t="shared" si="1055"/>
        <v>0</v>
      </c>
      <c r="GO117" s="483">
        <f t="shared" si="1055"/>
        <v>0</v>
      </c>
      <c r="GP117" s="483">
        <f t="shared" si="1055"/>
        <v>0</v>
      </c>
      <c r="GQ117" s="483">
        <f t="shared" si="1055"/>
        <v>0</v>
      </c>
      <c r="GR117" s="483">
        <f t="shared" si="1055"/>
        <v>0</v>
      </c>
      <c r="GS117" s="483">
        <f>SUM(GG117:GR117)</f>
        <v>0</v>
      </c>
      <c r="GT117" s="483">
        <f>GR121 * GT106</f>
        <v>0</v>
      </c>
      <c r="GU117" s="483">
        <f t="shared" ref="GU117:HE117" si="1056">GT121 * GU106</f>
        <v>0</v>
      </c>
      <c r="GV117" s="483">
        <f t="shared" si="1056"/>
        <v>0</v>
      </c>
      <c r="GW117" s="483">
        <f t="shared" si="1056"/>
        <v>0</v>
      </c>
      <c r="GX117" s="483">
        <f t="shared" si="1056"/>
        <v>0</v>
      </c>
      <c r="GY117" s="483">
        <f t="shared" si="1056"/>
        <v>0</v>
      </c>
      <c r="GZ117" s="483">
        <f t="shared" si="1056"/>
        <v>0</v>
      </c>
      <c r="HA117" s="483">
        <f t="shared" si="1056"/>
        <v>0</v>
      </c>
      <c r="HB117" s="483">
        <f t="shared" si="1056"/>
        <v>0</v>
      </c>
      <c r="HC117" s="483">
        <f t="shared" si="1056"/>
        <v>0</v>
      </c>
      <c r="HD117" s="483">
        <f t="shared" si="1056"/>
        <v>0</v>
      </c>
      <c r="HE117" s="483">
        <f t="shared" si="1056"/>
        <v>0</v>
      </c>
      <c r="HF117" s="483">
        <f>SUM(GT117:HE117)</f>
        <v>0</v>
      </c>
      <c r="HG117" s="483">
        <f>HE121 * HG106</f>
        <v>0</v>
      </c>
      <c r="HH117" s="483">
        <f t="shared" ref="HH117:HR117" si="1057">HG121 * HH106</f>
        <v>0</v>
      </c>
      <c r="HI117" s="483">
        <f t="shared" si="1057"/>
        <v>0</v>
      </c>
      <c r="HJ117" s="483">
        <f t="shared" si="1057"/>
        <v>0</v>
      </c>
      <c r="HK117" s="483">
        <f t="shared" si="1057"/>
        <v>0</v>
      </c>
      <c r="HL117" s="483">
        <f t="shared" si="1057"/>
        <v>0</v>
      </c>
      <c r="HM117" s="483">
        <f t="shared" si="1057"/>
        <v>0</v>
      </c>
      <c r="HN117" s="483">
        <f t="shared" si="1057"/>
        <v>0</v>
      </c>
      <c r="HO117" s="483">
        <f t="shared" si="1057"/>
        <v>0</v>
      </c>
      <c r="HP117" s="483">
        <f t="shared" si="1057"/>
        <v>0</v>
      </c>
      <c r="HQ117" s="483">
        <f t="shared" si="1057"/>
        <v>0</v>
      </c>
      <c r="HR117" s="483">
        <f t="shared" si="1057"/>
        <v>0</v>
      </c>
      <c r="HS117" s="483">
        <f>SUM(HG117:HR117)</f>
        <v>0</v>
      </c>
      <c r="HT117" s="483">
        <f t="shared" ref="HT117:IE117" si="1058">SUM(HT115:HT116)*HT106</f>
        <v>0</v>
      </c>
      <c r="HU117" s="483">
        <f t="shared" si="1058"/>
        <v>0</v>
      </c>
      <c r="HV117" s="483">
        <f t="shared" si="1058"/>
        <v>0</v>
      </c>
      <c r="HW117" s="483">
        <f t="shared" si="1058"/>
        <v>0</v>
      </c>
      <c r="HX117" s="483">
        <f t="shared" si="1058"/>
        <v>0</v>
      </c>
      <c r="HY117" s="483">
        <f t="shared" si="1058"/>
        <v>0</v>
      </c>
      <c r="HZ117" s="483">
        <f t="shared" si="1058"/>
        <v>0</v>
      </c>
      <c r="IA117" s="483">
        <f t="shared" si="1058"/>
        <v>0</v>
      </c>
      <c r="IB117" s="483">
        <f t="shared" si="1058"/>
        <v>0</v>
      </c>
      <c r="IC117" s="483">
        <f t="shared" si="1058"/>
        <v>0</v>
      </c>
      <c r="ID117" s="483">
        <f t="shared" si="1058"/>
        <v>0</v>
      </c>
      <c r="IE117" s="483">
        <f t="shared" si="1058"/>
        <v>0</v>
      </c>
      <c r="IF117" s="483">
        <f>SUM(HT117:IE117)</f>
        <v>0</v>
      </c>
      <c r="IG117" s="483">
        <f t="shared" ref="IG117:IR117" si="1059">SUM(IG115:IG116)*IG106</f>
        <v>0</v>
      </c>
      <c r="IH117" s="483">
        <f t="shared" si="1059"/>
        <v>0</v>
      </c>
      <c r="II117" s="483">
        <f t="shared" si="1059"/>
        <v>0</v>
      </c>
      <c r="IJ117" s="483">
        <f t="shared" si="1059"/>
        <v>0</v>
      </c>
      <c r="IK117" s="483">
        <f t="shared" si="1059"/>
        <v>0</v>
      </c>
      <c r="IL117" s="483">
        <f t="shared" si="1059"/>
        <v>0</v>
      </c>
      <c r="IM117" s="483">
        <f t="shared" si="1059"/>
        <v>0</v>
      </c>
      <c r="IN117" s="483">
        <f t="shared" si="1059"/>
        <v>0</v>
      </c>
      <c r="IO117" s="483">
        <f t="shared" si="1059"/>
        <v>0</v>
      </c>
      <c r="IP117" s="483">
        <f t="shared" si="1059"/>
        <v>0</v>
      </c>
      <c r="IQ117" s="483">
        <f t="shared" si="1059"/>
        <v>0</v>
      </c>
      <c r="IR117" s="483">
        <f t="shared" si="1059"/>
        <v>0</v>
      </c>
      <c r="IS117" s="483">
        <f>SUM(IG117:IR117)</f>
        <v>0</v>
      </c>
      <c r="IT117" s="483">
        <f t="shared" ref="IT117:JE117" si="1060">SUM(IT115:IT116)*IT106</f>
        <v>0</v>
      </c>
      <c r="IU117" s="483">
        <f t="shared" si="1060"/>
        <v>0</v>
      </c>
      <c r="IV117" s="483">
        <f t="shared" si="1060"/>
        <v>0</v>
      </c>
      <c r="IW117" s="483">
        <f t="shared" si="1060"/>
        <v>0</v>
      </c>
      <c r="IX117" s="483">
        <f t="shared" si="1060"/>
        <v>0</v>
      </c>
      <c r="IY117" s="483">
        <f t="shared" si="1060"/>
        <v>0</v>
      </c>
      <c r="IZ117" s="483">
        <f t="shared" si="1060"/>
        <v>0</v>
      </c>
      <c r="JA117" s="483">
        <f t="shared" si="1060"/>
        <v>0</v>
      </c>
      <c r="JB117" s="483">
        <f t="shared" si="1060"/>
        <v>0</v>
      </c>
      <c r="JC117" s="483">
        <f t="shared" si="1060"/>
        <v>0</v>
      </c>
      <c r="JD117" s="483">
        <f t="shared" si="1060"/>
        <v>0</v>
      </c>
      <c r="JE117" s="483">
        <f t="shared" si="1060"/>
        <v>0</v>
      </c>
      <c r="JF117" s="483">
        <f>SUM(IT117:JE117)</f>
        <v>0</v>
      </c>
      <c r="JG117" s="483">
        <f t="shared" ref="JG117:JR117" si="1061">SUM(JG115:JG116)*JG106</f>
        <v>0</v>
      </c>
      <c r="JH117" s="483">
        <f t="shared" si="1061"/>
        <v>0</v>
      </c>
      <c r="JI117" s="483">
        <f t="shared" si="1061"/>
        <v>0</v>
      </c>
      <c r="JJ117" s="483">
        <f t="shared" si="1061"/>
        <v>0</v>
      </c>
      <c r="JK117" s="483">
        <f t="shared" si="1061"/>
        <v>0</v>
      </c>
      <c r="JL117" s="483">
        <f t="shared" si="1061"/>
        <v>0</v>
      </c>
      <c r="JM117" s="483">
        <f t="shared" si="1061"/>
        <v>0</v>
      </c>
      <c r="JN117" s="483">
        <f t="shared" si="1061"/>
        <v>0</v>
      </c>
      <c r="JO117" s="483">
        <f t="shared" si="1061"/>
        <v>0</v>
      </c>
      <c r="JP117" s="483">
        <f t="shared" si="1061"/>
        <v>0</v>
      </c>
      <c r="JQ117" s="483">
        <f t="shared" si="1061"/>
        <v>0</v>
      </c>
      <c r="JR117" s="483">
        <f t="shared" si="1061"/>
        <v>0</v>
      </c>
      <c r="JS117" s="483">
        <f>SUM(JG117:JR117)</f>
        <v>0</v>
      </c>
      <c r="JT117" s="483">
        <f t="shared" ref="JT117:KE117" si="1062">SUM(JT115:JT116)*JT106</f>
        <v>0</v>
      </c>
      <c r="JU117" s="483">
        <f t="shared" si="1062"/>
        <v>0</v>
      </c>
      <c r="JV117" s="483">
        <f t="shared" si="1062"/>
        <v>0</v>
      </c>
      <c r="JW117" s="483">
        <f t="shared" si="1062"/>
        <v>0</v>
      </c>
      <c r="JX117" s="483">
        <f t="shared" si="1062"/>
        <v>0</v>
      </c>
      <c r="JY117" s="483">
        <f t="shared" si="1062"/>
        <v>0</v>
      </c>
      <c r="JZ117" s="483">
        <f t="shared" si="1062"/>
        <v>0</v>
      </c>
      <c r="KA117" s="483">
        <f t="shared" si="1062"/>
        <v>0</v>
      </c>
      <c r="KB117" s="483">
        <f t="shared" si="1062"/>
        <v>0</v>
      </c>
      <c r="KC117" s="483">
        <f t="shared" si="1062"/>
        <v>0</v>
      </c>
      <c r="KD117" s="483">
        <f t="shared" si="1062"/>
        <v>0</v>
      </c>
      <c r="KE117" s="483">
        <f t="shared" si="1062"/>
        <v>0</v>
      </c>
      <c r="KF117" s="483">
        <f>SUM(JT117:KE117)</f>
        <v>0</v>
      </c>
      <c r="KG117" s="483">
        <f t="shared" ref="KG117:KR117" si="1063">SUM(KG115:KG116)*KG106</f>
        <v>0</v>
      </c>
      <c r="KH117" s="483">
        <f t="shared" si="1063"/>
        <v>0</v>
      </c>
      <c r="KI117" s="483">
        <f t="shared" si="1063"/>
        <v>0</v>
      </c>
      <c r="KJ117" s="483">
        <f t="shared" si="1063"/>
        <v>0</v>
      </c>
      <c r="KK117" s="483">
        <f t="shared" si="1063"/>
        <v>0</v>
      </c>
      <c r="KL117" s="483">
        <f t="shared" si="1063"/>
        <v>0</v>
      </c>
      <c r="KM117" s="483">
        <f t="shared" si="1063"/>
        <v>0</v>
      </c>
      <c r="KN117" s="483">
        <f t="shared" si="1063"/>
        <v>0</v>
      </c>
      <c r="KO117" s="483">
        <f t="shared" si="1063"/>
        <v>0</v>
      </c>
      <c r="KP117" s="483">
        <f t="shared" si="1063"/>
        <v>0</v>
      </c>
      <c r="KQ117" s="483">
        <f t="shared" si="1063"/>
        <v>0</v>
      </c>
      <c r="KR117" s="483">
        <f t="shared" si="1063"/>
        <v>0</v>
      </c>
      <c r="KS117" s="483">
        <f>SUM(KG117:KR117)</f>
        <v>0</v>
      </c>
      <c r="KT117" s="483">
        <f t="shared" ref="KT117:LE117" si="1064">SUM(KT115:KT116)*KT106</f>
        <v>0</v>
      </c>
      <c r="KU117" s="483">
        <f t="shared" si="1064"/>
        <v>0</v>
      </c>
      <c r="KV117" s="483">
        <f t="shared" si="1064"/>
        <v>0</v>
      </c>
      <c r="KW117" s="483">
        <f t="shared" si="1064"/>
        <v>0</v>
      </c>
      <c r="KX117" s="483">
        <f t="shared" si="1064"/>
        <v>0</v>
      </c>
      <c r="KY117" s="483">
        <f t="shared" si="1064"/>
        <v>0</v>
      </c>
      <c r="KZ117" s="483">
        <f t="shared" si="1064"/>
        <v>0</v>
      </c>
      <c r="LA117" s="483">
        <f t="shared" si="1064"/>
        <v>0</v>
      </c>
      <c r="LB117" s="483">
        <f t="shared" si="1064"/>
        <v>0</v>
      </c>
      <c r="LC117" s="483">
        <f t="shared" si="1064"/>
        <v>0</v>
      </c>
      <c r="LD117" s="483">
        <f t="shared" si="1064"/>
        <v>0</v>
      </c>
      <c r="LE117" s="483">
        <f t="shared" si="1064"/>
        <v>0</v>
      </c>
      <c r="LF117" s="483">
        <f>SUM(KT117:LE117)</f>
        <v>0</v>
      </c>
      <c r="LG117" s="483">
        <f t="shared" ref="LG117:LR117" si="1065">SUM(LG115:LG116)*LG106</f>
        <v>0</v>
      </c>
      <c r="LH117" s="483">
        <f t="shared" si="1065"/>
        <v>0</v>
      </c>
      <c r="LI117" s="483">
        <f t="shared" si="1065"/>
        <v>0</v>
      </c>
      <c r="LJ117" s="483">
        <f t="shared" si="1065"/>
        <v>0</v>
      </c>
      <c r="LK117" s="483">
        <f t="shared" si="1065"/>
        <v>0</v>
      </c>
      <c r="LL117" s="483">
        <f t="shared" si="1065"/>
        <v>0</v>
      </c>
      <c r="LM117" s="483">
        <f t="shared" si="1065"/>
        <v>0</v>
      </c>
      <c r="LN117" s="483">
        <f t="shared" si="1065"/>
        <v>0</v>
      </c>
      <c r="LO117" s="483">
        <f t="shared" si="1065"/>
        <v>0</v>
      </c>
      <c r="LP117" s="483">
        <f t="shared" si="1065"/>
        <v>0</v>
      </c>
      <c r="LQ117" s="483">
        <f t="shared" si="1065"/>
        <v>0</v>
      </c>
      <c r="LR117" s="483">
        <f t="shared" si="1065"/>
        <v>0</v>
      </c>
      <c r="LS117" s="483">
        <f>SUM(LG117:LR117)</f>
        <v>0</v>
      </c>
      <c r="LT117" s="483">
        <f t="shared" ref="LT117:ME117" si="1066">SUM(LT115:LT116)*LT106</f>
        <v>0</v>
      </c>
      <c r="LU117" s="483">
        <f t="shared" si="1066"/>
        <v>0</v>
      </c>
      <c r="LV117" s="483">
        <f t="shared" si="1066"/>
        <v>0</v>
      </c>
      <c r="LW117" s="483">
        <f t="shared" si="1066"/>
        <v>0</v>
      </c>
      <c r="LX117" s="483">
        <f t="shared" si="1066"/>
        <v>0</v>
      </c>
      <c r="LY117" s="483">
        <f t="shared" si="1066"/>
        <v>0</v>
      </c>
      <c r="LZ117" s="483">
        <f t="shared" si="1066"/>
        <v>0</v>
      </c>
      <c r="MA117" s="483">
        <f t="shared" si="1066"/>
        <v>0</v>
      </c>
      <c r="MB117" s="483">
        <f t="shared" si="1066"/>
        <v>0</v>
      </c>
      <c r="MC117" s="483">
        <f t="shared" si="1066"/>
        <v>0</v>
      </c>
      <c r="MD117" s="483">
        <f t="shared" si="1066"/>
        <v>0</v>
      </c>
      <c r="ME117" s="483">
        <f t="shared" si="1066"/>
        <v>0</v>
      </c>
      <c r="MF117" s="483">
        <f>SUM(LT117:ME117)</f>
        <v>0</v>
      </c>
      <c r="MG117" s="483">
        <f t="shared" ref="MG117:MR117" si="1067">SUM(MG115:MG116)*MG106</f>
        <v>0</v>
      </c>
      <c r="MH117" s="483">
        <f t="shared" si="1067"/>
        <v>0</v>
      </c>
      <c r="MI117" s="483">
        <f t="shared" si="1067"/>
        <v>0</v>
      </c>
      <c r="MJ117" s="483">
        <f t="shared" si="1067"/>
        <v>0</v>
      </c>
      <c r="MK117" s="483">
        <f t="shared" si="1067"/>
        <v>0</v>
      </c>
      <c r="ML117" s="483">
        <f t="shared" si="1067"/>
        <v>0</v>
      </c>
      <c r="MM117" s="483">
        <f t="shared" si="1067"/>
        <v>0</v>
      </c>
      <c r="MN117" s="483">
        <f t="shared" si="1067"/>
        <v>0</v>
      </c>
      <c r="MO117" s="483">
        <f t="shared" si="1067"/>
        <v>0</v>
      </c>
      <c r="MP117" s="483">
        <f t="shared" si="1067"/>
        <v>0</v>
      </c>
      <c r="MQ117" s="483">
        <f t="shared" si="1067"/>
        <v>0</v>
      </c>
      <c r="MR117" s="483">
        <f t="shared" si="1067"/>
        <v>0</v>
      </c>
      <c r="MS117" s="483">
        <f>SUM(MG117:MR117)</f>
        <v>0</v>
      </c>
      <c r="MT117" s="483">
        <f t="shared" ref="MT117:NE117" si="1068">SUM(MT115:MT116)*MT106</f>
        <v>0</v>
      </c>
      <c r="MU117" s="483">
        <f t="shared" si="1068"/>
        <v>0</v>
      </c>
      <c r="MV117" s="483">
        <f t="shared" si="1068"/>
        <v>0</v>
      </c>
      <c r="MW117" s="483">
        <f t="shared" si="1068"/>
        <v>0</v>
      </c>
      <c r="MX117" s="483">
        <f t="shared" si="1068"/>
        <v>0</v>
      </c>
      <c r="MY117" s="483">
        <f t="shared" si="1068"/>
        <v>0</v>
      </c>
      <c r="MZ117" s="483">
        <f t="shared" si="1068"/>
        <v>0</v>
      </c>
      <c r="NA117" s="483">
        <f t="shared" si="1068"/>
        <v>0</v>
      </c>
      <c r="NB117" s="483">
        <f t="shared" si="1068"/>
        <v>0</v>
      </c>
      <c r="NC117" s="483">
        <f t="shared" si="1068"/>
        <v>0</v>
      </c>
      <c r="ND117" s="483">
        <f t="shared" si="1068"/>
        <v>0</v>
      </c>
      <c r="NE117" s="483">
        <f t="shared" si="1068"/>
        <v>0</v>
      </c>
      <c r="NF117" s="483">
        <f>SUM(MT117:NE117)</f>
        <v>0</v>
      </c>
      <c r="NG117" s="483">
        <f t="shared" ref="NG117:NR117" si="1069">SUM(NG115:NG116)*NG106</f>
        <v>0</v>
      </c>
      <c r="NH117" s="483">
        <f t="shared" si="1069"/>
        <v>0</v>
      </c>
      <c r="NI117" s="483">
        <f t="shared" si="1069"/>
        <v>0</v>
      </c>
      <c r="NJ117" s="483">
        <f t="shared" si="1069"/>
        <v>0</v>
      </c>
      <c r="NK117" s="483">
        <f t="shared" si="1069"/>
        <v>0</v>
      </c>
      <c r="NL117" s="483">
        <f t="shared" si="1069"/>
        <v>0</v>
      </c>
      <c r="NM117" s="483">
        <f t="shared" si="1069"/>
        <v>0</v>
      </c>
      <c r="NN117" s="483">
        <f t="shared" si="1069"/>
        <v>0</v>
      </c>
      <c r="NO117" s="483">
        <f t="shared" si="1069"/>
        <v>0</v>
      </c>
      <c r="NP117" s="483">
        <f t="shared" si="1069"/>
        <v>0</v>
      </c>
      <c r="NQ117" s="483">
        <f t="shared" si="1069"/>
        <v>0</v>
      </c>
      <c r="NR117" s="483">
        <f t="shared" si="1069"/>
        <v>0</v>
      </c>
      <c r="NS117" s="483">
        <f>SUM(NG117:NR117)</f>
        <v>0</v>
      </c>
      <c r="NT117" s="483">
        <f t="shared" ref="NT117:OE117" si="1070">SUM(NT115:NT116)*NT106</f>
        <v>0</v>
      </c>
      <c r="NU117" s="483">
        <f t="shared" si="1070"/>
        <v>0</v>
      </c>
      <c r="NV117" s="483">
        <f t="shared" si="1070"/>
        <v>0</v>
      </c>
      <c r="NW117" s="483">
        <f t="shared" si="1070"/>
        <v>0</v>
      </c>
      <c r="NX117" s="483">
        <f t="shared" si="1070"/>
        <v>0</v>
      </c>
      <c r="NY117" s="483">
        <f t="shared" si="1070"/>
        <v>0</v>
      </c>
      <c r="NZ117" s="483">
        <f t="shared" si="1070"/>
        <v>0</v>
      </c>
      <c r="OA117" s="483">
        <f t="shared" si="1070"/>
        <v>0</v>
      </c>
      <c r="OB117" s="483">
        <f t="shared" si="1070"/>
        <v>0</v>
      </c>
      <c r="OC117" s="483">
        <f t="shared" si="1070"/>
        <v>0</v>
      </c>
      <c r="OD117" s="483">
        <f t="shared" si="1070"/>
        <v>0</v>
      </c>
      <c r="OE117" s="483">
        <f t="shared" si="1070"/>
        <v>0</v>
      </c>
      <c r="OF117" s="483">
        <f>SUM(NT117:OE117)</f>
        <v>0</v>
      </c>
      <c r="OG117" s="483">
        <f t="shared" ref="OG117:OR117" si="1071">SUM(OG115:OG116)*OG106</f>
        <v>0</v>
      </c>
      <c r="OH117" s="483">
        <f t="shared" si="1071"/>
        <v>0</v>
      </c>
      <c r="OI117" s="483">
        <f t="shared" si="1071"/>
        <v>0</v>
      </c>
      <c r="OJ117" s="483">
        <f t="shared" si="1071"/>
        <v>0</v>
      </c>
      <c r="OK117" s="483">
        <f t="shared" si="1071"/>
        <v>0</v>
      </c>
      <c r="OL117" s="483">
        <f t="shared" si="1071"/>
        <v>0</v>
      </c>
      <c r="OM117" s="483">
        <f t="shared" si="1071"/>
        <v>0</v>
      </c>
      <c r="ON117" s="483">
        <f t="shared" si="1071"/>
        <v>0</v>
      </c>
      <c r="OO117" s="483">
        <f t="shared" si="1071"/>
        <v>0</v>
      </c>
      <c r="OP117" s="483">
        <f t="shared" si="1071"/>
        <v>0</v>
      </c>
      <c r="OQ117" s="483">
        <f t="shared" si="1071"/>
        <v>0</v>
      </c>
      <c r="OR117" s="483">
        <f t="shared" si="1071"/>
        <v>0</v>
      </c>
      <c r="OS117" s="483">
        <f>SUM(OG117:OR117)</f>
        <v>0</v>
      </c>
      <c r="OT117" s="483"/>
      <c r="OU117" s="483"/>
      <c r="OV117" s="483"/>
      <c r="OW117" s="483"/>
      <c r="OX117" s="483"/>
      <c r="OY117" s="483"/>
      <c r="OZ117" s="483"/>
      <c r="PA117" s="483"/>
      <c r="PB117" s="483"/>
      <c r="PC117" s="483"/>
      <c r="PD117" s="483"/>
      <c r="PE117" s="483"/>
      <c r="PF117" s="483"/>
      <c r="PG117" s="483"/>
      <c r="PH117" s="483"/>
      <c r="PI117" s="483"/>
      <c r="PJ117" s="483"/>
      <c r="PK117" s="483"/>
      <c r="PL117" s="483"/>
      <c r="PM117" s="483"/>
      <c r="PN117" s="483"/>
      <c r="PO117" s="483"/>
      <c r="PP117" s="483"/>
      <c r="PQ117" s="483"/>
      <c r="PR117" s="483"/>
      <c r="PS117" s="483"/>
      <c r="PT117" s="483"/>
      <c r="PU117" s="483"/>
      <c r="PV117" s="483"/>
      <c r="PW117" s="483"/>
      <c r="PX117" s="483"/>
      <c r="PY117" s="483"/>
      <c r="PZ117" s="483"/>
      <c r="QA117" s="483"/>
      <c r="QB117" s="483"/>
      <c r="QC117" s="483"/>
      <c r="QD117" s="483"/>
      <c r="QE117" s="483"/>
      <c r="QF117" s="483"/>
      <c r="QG117" s="483"/>
      <c r="QH117" s="483"/>
      <c r="QI117" s="483"/>
      <c r="QJ117" s="483"/>
      <c r="QK117" s="483"/>
      <c r="QL117" s="483"/>
      <c r="QM117" s="483"/>
      <c r="QN117" s="483"/>
      <c r="QO117" s="483"/>
      <c r="QP117" s="483"/>
      <c r="QQ117" s="483"/>
      <c r="QR117" s="483"/>
      <c r="QS117" s="483"/>
      <c r="QT117" s="483"/>
      <c r="QU117" s="483"/>
      <c r="QV117" s="483"/>
      <c r="QW117" s="483"/>
      <c r="QX117" s="483"/>
      <c r="QY117" s="483"/>
      <c r="QZ117" s="483"/>
      <c r="RA117" s="483"/>
      <c r="RB117" s="483"/>
      <c r="RC117" s="483"/>
      <c r="RD117" s="483"/>
      <c r="RE117" s="483"/>
      <c r="RF117" s="483"/>
    </row>
    <row r="118" spans="1:474" ht="12.75" customHeight="1">
      <c r="A118" s="483"/>
      <c r="B118" s="484" t="s">
        <v>501</v>
      </c>
      <c r="C118" s="483"/>
      <c r="D118" s="483"/>
      <c r="E118" s="483">
        <f>SUM(S118,AF118,AS118,BF118,BS118,CF118,CS118,DF118,DS118,EF118,ES118,FF118,FS118,GF118,GS118,HF118,HS118,IF118,IS118,JF118,JS118,KF118,KS118,LF118,LS118,MF118,MS118,NF118,NS118,OF118,OS118)</f>
        <v>0</v>
      </c>
      <c r="F118" s="483"/>
      <c r="G118" s="483">
        <f t="shared" ref="G118:R118" si="1072">IF(G109=1,-G117,0)</f>
        <v>0</v>
      </c>
      <c r="H118" s="483">
        <f t="shared" si="1072"/>
        <v>0</v>
      </c>
      <c r="I118" s="483">
        <f t="shared" si="1072"/>
        <v>0</v>
      </c>
      <c r="J118" s="483">
        <f t="shared" si="1072"/>
        <v>0</v>
      </c>
      <c r="K118" s="483">
        <f t="shared" si="1072"/>
        <v>0</v>
      </c>
      <c r="L118" s="483">
        <f t="shared" si="1072"/>
        <v>0</v>
      </c>
      <c r="M118" s="483">
        <f t="shared" si="1072"/>
        <v>0</v>
      </c>
      <c r="N118" s="483">
        <f t="shared" si="1072"/>
        <v>0</v>
      </c>
      <c r="O118" s="483">
        <f t="shared" si="1072"/>
        <v>0</v>
      </c>
      <c r="P118" s="483">
        <f t="shared" si="1072"/>
        <v>0</v>
      </c>
      <c r="Q118" s="483">
        <f t="shared" si="1072"/>
        <v>0</v>
      </c>
      <c r="R118" s="483">
        <f t="shared" si="1072"/>
        <v>0</v>
      </c>
      <c r="S118" s="483">
        <f>SUM(G118:R118)</f>
        <v>0</v>
      </c>
      <c r="T118" s="483">
        <f t="shared" ref="T118:AE118" si="1073">IF(T109=1,-T117,0)</f>
        <v>0</v>
      </c>
      <c r="U118" s="483">
        <f t="shared" si="1073"/>
        <v>0</v>
      </c>
      <c r="V118" s="483">
        <f t="shared" si="1073"/>
        <v>0</v>
      </c>
      <c r="W118" s="483">
        <f t="shared" si="1073"/>
        <v>0</v>
      </c>
      <c r="X118" s="483">
        <f t="shared" si="1073"/>
        <v>0</v>
      </c>
      <c r="Y118" s="483">
        <f t="shared" si="1073"/>
        <v>0</v>
      </c>
      <c r="Z118" s="483">
        <f t="shared" si="1073"/>
        <v>0</v>
      </c>
      <c r="AA118" s="483">
        <f t="shared" si="1073"/>
        <v>0</v>
      </c>
      <c r="AB118" s="483">
        <f t="shared" si="1073"/>
        <v>0</v>
      </c>
      <c r="AC118" s="483">
        <f t="shared" si="1073"/>
        <v>0</v>
      </c>
      <c r="AD118" s="483">
        <f t="shared" si="1073"/>
        <v>0</v>
      </c>
      <c r="AE118" s="483">
        <f t="shared" si="1073"/>
        <v>0</v>
      </c>
      <c r="AF118" s="483">
        <f>SUM(T118:AE118)</f>
        <v>0</v>
      </c>
      <c r="AG118" s="483">
        <f t="shared" ref="AG118:AR118" si="1074">IF(AG109=1,-AG117,0)</f>
        <v>0</v>
      </c>
      <c r="AH118" s="483">
        <f t="shared" si="1074"/>
        <v>0</v>
      </c>
      <c r="AI118" s="483">
        <f t="shared" si="1074"/>
        <v>0</v>
      </c>
      <c r="AJ118" s="483">
        <f t="shared" si="1074"/>
        <v>0</v>
      </c>
      <c r="AK118" s="483">
        <f t="shared" si="1074"/>
        <v>0</v>
      </c>
      <c r="AL118" s="483">
        <f t="shared" si="1074"/>
        <v>0</v>
      </c>
      <c r="AM118" s="483">
        <f t="shared" si="1074"/>
        <v>0</v>
      </c>
      <c r="AN118" s="483">
        <f t="shared" si="1074"/>
        <v>0</v>
      </c>
      <c r="AO118" s="483">
        <f t="shared" si="1074"/>
        <v>0</v>
      </c>
      <c r="AP118" s="483">
        <f t="shared" si="1074"/>
        <v>0</v>
      </c>
      <c r="AQ118" s="483">
        <f t="shared" si="1074"/>
        <v>0</v>
      </c>
      <c r="AR118" s="483">
        <f t="shared" si="1074"/>
        <v>0</v>
      </c>
      <c r="AS118" s="483">
        <f>SUM(AG118:AR118)</f>
        <v>0</v>
      </c>
      <c r="AT118" s="483">
        <f t="shared" ref="AT118:BE118" si="1075">IF(AT109=1,-AT117,0)</f>
        <v>0</v>
      </c>
      <c r="AU118" s="483">
        <f t="shared" si="1075"/>
        <v>0</v>
      </c>
      <c r="AV118" s="483">
        <f t="shared" si="1075"/>
        <v>0</v>
      </c>
      <c r="AW118" s="483">
        <f t="shared" si="1075"/>
        <v>0</v>
      </c>
      <c r="AX118" s="483">
        <f t="shared" si="1075"/>
        <v>0</v>
      </c>
      <c r="AY118" s="483">
        <f t="shared" si="1075"/>
        <v>0</v>
      </c>
      <c r="AZ118" s="483">
        <f t="shared" si="1075"/>
        <v>0</v>
      </c>
      <c r="BA118" s="483">
        <f t="shared" si="1075"/>
        <v>0</v>
      </c>
      <c r="BB118" s="483">
        <f t="shared" si="1075"/>
        <v>0</v>
      </c>
      <c r="BC118" s="483">
        <f t="shared" si="1075"/>
        <v>0</v>
      </c>
      <c r="BD118" s="483">
        <f t="shared" si="1075"/>
        <v>0</v>
      </c>
      <c r="BE118" s="483">
        <f t="shared" si="1075"/>
        <v>0</v>
      </c>
      <c r="BF118" s="483">
        <f>SUM(AT118:BE118)</f>
        <v>0</v>
      </c>
      <c r="BG118" s="483">
        <f t="shared" ref="BG118:BR118" si="1076">IF(BG109=1,-BG117,0)</f>
        <v>0</v>
      </c>
      <c r="BH118" s="483">
        <f t="shared" si="1076"/>
        <v>0</v>
      </c>
      <c r="BI118" s="483">
        <f t="shared" si="1076"/>
        <v>0</v>
      </c>
      <c r="BJ118" s="483">
        <f t="shared" si="1076"/>
        <v>0</v>
      </c>
      <c r="BK118" s="483">
        <f t="shared" si="1076"/>
        <v>0</v>
      </c>
      <c r="BL118" s="483">
        <f t="shared" si="1076"/>
        <v>0</v>
      </c>
      <c r="BM118" s="483">
        <f t="shared" si="1076"/>
        <v>0</v>
      </c>
      <c r="BN118" s="483">
        <f t="shared" si="1076"/>
        <v>0</v>
      </c>
      <c r="BO118" s="483">
        <f t="shared" si="1076"/>
        <v>0</v>
      </c>
      <c r="BP118" s="483">
        <f t="shared" si="1076"/>
        <v>0</v>
      </c>
      <c r="BQ118" s="483">
        <f t="shared" si="1076"/>
        <v>0</v>
      </c>
      <c r="BR118" s="483">
        <f t="shared" si="1076"/>
        <v>0</v>
      </c>
      <c r="BS118" s="483">
        <f>SUM(BG118:BR118)</f>
        <v>0</v>
      </c>
      <c r="BT118" s="483">
        <f t="shared" ref="BT118:CE118" si="1077">IF(BT109=1,-BT117,0)</f>
        <v>0</v>
      </c>
      <c r="BU118" s="483">
        <f t="shared" si="1077"/>
        <v>0</v>
      </c>
      <c r="BV118" s="483">
        <f t="shared" si="1077"/>
        <v>0</v>
      </c>
      <c r="BW118" s="483">
        <f t="shared" si="1077"/>
        <v>0</v>
      </c>
      <c r="BX118" s="483">
        <f t="shared" si="1077"/>
        <v>0</v>
      </c>
      <c r="BY118" s="483">
        <f t="shared" si="1077"/>
        <v>0</v>
      </c>
      <c r="BZ118" s="483">
        <f t="shared" si="1077"/>
        <v>0</v>
      </c>
      <c r="CA118" s="483">
        <f t="shared" si="1077"/>
        <v>0</v>
      </c>
      <c r="CB118" s="483">
        <f t="shared" si="1077"/>
        <v>0</v>
      </c>
      <c r="CC118" s="483">
        <f t="shared" si="1077"/>
        <v>0</v>
      </c>
      <c r="CD118" s="483">
        <f t="shared" si="1077"/>
        <v>0</v>
      </c>
      <c r="CE118" s="483">
        <f t="shared" si="1077"/>
        <v>0</v>
      </c>
      <c r="CF118" s="483">
        <f>SUM(BT118:CE118)</f>
        <v>0</v>
      </c>
      <c r="CG118" s="483">
        <f t="shared" ref="CG118:CR118" si="1078">IF(CG109=1,-CG117,0)</f>
        <v>0</v>
      </c>
      <c r="CH118" s="483">
        <f t="shared" si="1078"/>
        <v>0</v>
      </c>
      <c r="CI118" s="483">
        <f t="shared" si="1078"/>
        <v>0</v>
      </c>
      <c r="CJ118" s="483">
        <f t="shared" si="1078"/>
        <v>0</v>
      </c>
      <c r="CK118" s="483">
        <f t="shared" si="1078"/>
        <v>0</v>
      </c>
      <c r="CL118" s="483">
        <f t="shared" si="1078"/>
        <v>0</v>
      </c>
      <c r="CM118" s="483">
        <f t="shared" si="1078"/>
        <v>0</v>
      </c>
      <c r="CN118" s="483">
        <f t="shared" si="1078"/>
        <v>0</v>
      </c>
      <c r="CO118" s="483">
        <f t="shared" si="1078"/>
        <v>0</v>
      </c>
      <c r="CP118" s="483">
        <f t="shared" si="1078"/>
        <v>0</v>
      </c>
      <c r="CQ118" s="483">
        <f t="shared" si="1078"/>
        <v>0</v>
      </c>
      <c r="CR118" s="483">
        <f t="shared" si="1078"/>
        <v>0</v>
      </c>
      <c r="CS118" s="483">
        <f>SUM(CG118:CR118)</f>
        <v>0</v>
      </c>
      <c r="CT118" s="483">
        <f t="shared" ref="CT118:DE118" si="1079">IF(CT109=1,-CT117,0)</f>
        <v>0</v>
      </c>
      <c r="CU118" s="483">
        <f t="shared" si="1079"/>
        <v>0</v>
      </c>
      <c r="CV118" s="483">
        <f t="shared" si="1079"/>
        <v>0</v>
      </c>
      <c r="CW118" s="483">
        <f t="shared" si="1079"/>
        <v>0</v>
      </c>
      <c r="CX118" s="483">
        <f t="shared" si="1079"/>
        <v>0</v>
      </c>
      <c r="CY118" s="483">
        <f t="shared" si="1079"/>
        <v>0</v>
      </c>
      <c r="CZ118" s="483">
        <f t="shared" si="1079"/>
        <v>0</v>
      </c>
      <c r="DA118" s="483">
        <f t="shared" si="1079"/>
        <v>0</v>
      </c>
      <c r="DB118" s="483">
        <f t="shared" si="1079"/>
        <v>0</v>
      </c>
      <c r="DC118" s="483">
        <f t="shared" si="1079"/>
        <v>0</v>
      </c>
      <c r="DD118" s="483">
        <f t="shared" si="1079"/>
        <v>0</v>
      </c>
      <c r="DE118" s="483">
        <f t="shared" si="1079"/>
        <v>0</v>
      </c>
      <c r="DF118" s="483">
        <f>SUM(CT118:DE118)</f>
        <v>0</v>
      </c>
      <c r="DG118" s="483">
        <f t="shared" ref="DG118:DR118" si="1080">IF(DG109=1,-DG117,0)</f>
        <v>0</v>
      </c>
      <c r="DH118" s="483">
        <f t="shared" si="1080"/>
        <v>0</v>
      </c>
      <c r="DI118" s="483">
        <f t="shared" si="1080"/>
        <v>0</v>
      </c>
      <c r="DJ118" s="483">
        <f t="shared" si="1080"/>
        <v>0</v>
      </c>
      <c r="DK118" s="483">
        <f t="shared" si="1080"/>
        <v>0</v>
      </c>
      <c r="DL118" s="483">
        <f t="shared" si="1080"/>
        <v>0</v>
      </c>
      <c r="DM118" s="483">
        <f t="shared" si="1080"/>
        <v>0</v>
      </c>
      <c r="DN118" s="483">
        <f t="shared" si="1080"/>
        <v>0</v>
      </c>
      <c r="DO118" s="483">
        <f t="shared" si="1080"/>
        <v>0</v>
      </c>
      <c r="DP118" s="483">
        <f t="shared" si="1080"/>
        <v>0</v>
      </c>
      <c r="DQ118" s="483">
        <f t="shared" si="1080"/>
        <v>0</v>
      </c>
      <c r="DR118" s="483">
        <f t="shared" si="1080"/>
        <v>0</v>
      </c>
      <c r="DS118" s="483">
        <f>SUM(DG118:DR118)</f>
        <v>0</v>
      </c>
      <c r="DT118" s="483">
        <f t="shared" ref="DT118:EE118" si="1081">IF(DT109=1,-DT117,0)</f>
        <v>0</v>
      </c>
      <c r="DU118" s="483">
        <f t="shared" si="1081"/>
        <v>0</v>
      </c>
      <c r="DV118" s="483">
        <f t="shared" si="1081"/>
        <v>0</v>
      </c>
      <c r="DW118" s="483">
        <f t="shared" si="1081"/>
        <v>0</v>
      </c>
      <c r="DX118" s="483">
        <f t="shared" si="1081"/>
        <v>0</v>
      </c>
      <c r="DY118" s="483">
        <f t="shared" si="1081"/>
        <v>0</v>
      </c>
      <c r="DZ118" s="483">
        <f t="shared" si="1081"/>
        <v>0</v>
      </c>
      <c r="EA118" s="483">
        <f t="shared" si="1081"/>
        <v>0</v>
      </c>
      <c r="EB118" s="483">
        <f t="shared" si="1081"/>
        <v>0</v>
      </c>
      <c r="EC118" s="483">
        <f t="shared" si="1081"/>
        <v>0</v>
      </c>
      <c r="ED118" s="483">
        <f t="shared" si="1081"/>
        <v>0</v>
      </c>
      <c r="EE118" s="483">
        <f t="shared" si="1081"/>
        <v>0</v>
      </c>
      <c r="EF118" s="483">
        <f>SUM(DT118:EE118)</f>
        <v>0</v>
      </c>
      <c r="EG118" s="483">
        <f t="shared" ref="EG118:ER118" si="1082">IF(EG109=1,-EG117,0)</f>
        <v>0</v>
      </c>
      <c r="EH118" s="483">
        <f t="shared" si="1082"/>
        <v>0</v>
      </c>
      <c r="EI118" s="483">
        <f t="shared" si="1082"/>
        <v>0</v>
      </c>
      <c r="EJ118" s="483">
        <f t="shared" si="1082"/>
        <v>0</v>
      </c>
      <c r="EK118" s="483">
        <f t="shared" si="1082"/>
        <v>0</v>
      </c>
      <c r="EL118" s="483">
        <f t="shared" si="1082"/>
        <v>0</v>
      </c>
      <c r="EM118" s="483">
        <f t="shared" si="1082"/>
        <v>0</v>
      </c>
      <c r="EN118" s="483">
        <f t="shared" si="1082"/>
        <v>0</v>
      </c>
      <c r="EO118" s="483">
        <f t="shared" si="1082"/>
        <v>0</v>
      </c>
      <c r="EP118" s="483">
        <f t="shared" si="1082"/>
        <v>0</v>
      </c>
      <c r="EQ118" s="483">
        <f t="shared" si="1082"/>
        <v>0</v>
      </c>
      <c r="ER118" s="483">
        <f t="shared" si="1082"/>
        <v>0</v>
      </c>
      <c r="ES118" s="483">
        <f>SUM(EG118:ER118)</f>
        <v>0</v>
      </c>
      <c r="ET118" s="483">
        <f t="shared" ref="ET118:FE118" si="1083">IF(ET109=1,-ET117,0)</f>
        <v>0</v>
      </c>
      <c r="EU118" s="483">
        <f t="shared" si="1083"/>
        <v>0</v>
      </c>
      <c r="EV118" s="483">
        <f t="shared" si="1083"/>
        <v>0</v>
      </c>
      <c r="EW118" s="483">
        <f t="shared" si="1083"/>
        <v>0</v>
      </c>
      <c r="EX118" s="483">
        <f t="shared" si="1083"/>
        <v>0</v>
      </c>
      <c r="EY118" s="483">
        <f t="shared" si="1083"/>
        <v>0</v>
      </c>
      <c r="EZ118" s="483">
        <f t="shared" si="1083"/>
        <v>0</v>
      </c>
      <c r="FA118" s="483">
        <f t="shared" si="1083"/>
        <v>0</v>
      </c>
      <c r="FB118" s="483">
        <f t="shared" si="1083"/>
        <v>0</v>
      </c>
      <c r="FC118" s="483">
        <f t="shared" si="1083"/>
        <v>0</v>
      </c>
      <c r="FD118" s="483">
        <f t="shared" si="1083"/>
        <v>0</v>
      </c>
      <c r="FE118" s="483">
        <f t="shared" si="1083"/>
        <v>0</v>
      </c>
      <c r="FF118" s="483">
        <f>SUM(ET118:FE118)</f>
        <v>0</v>
      </c>
      <c r="FG118" s="483">
        <f t="shared" ref="FG118:FR118" si="1084">IF(FG109=1,-FG117,0)</f>
        <v>0</v>
      </c>
      <c r="FH118" s="483">
        <f t="shared" si="1084"/>
        <v>0</v>
      </c>
      <c r="FI118" s="483">
        <f t="shared" si="1084"/>
        <v>0</v>
      </c>
      <c r="FJ118" s="483">
        <f t="shared" si="1084"/>
        <v>0</v>
      </c>
      <c r="FK118" s="483">
        <f t="shared" si="1084"/>
        <v>0</v>
      </c>
      <c r="FL118" s="483">
        <f t="shared" si="1084"/>
        <v>0</v>
      </c>
      <c r="FM118" s="483">
        <f t="shared" si="1084"/>
        <v>0</v>
      </c>
      <c r="FN118" s="483">
        <f t="shared" si="1084"/>
        <v>0</v>
      </c>
      <c r="FO118" s="483">
        <f t="shared" si="1084"/>
        <v>0</v>
      </c>
      <c r="FP118" s="483">
        <f t="shared" si="1084"/>
        <v>0</v>
      </c>
      <c r="FQ118" s="483">
        <f t="shared" si="1084"/>
        <v>0</v>
      </c>
      <c r="FR118" s="483">
        <f t="shared" si="1084"/>
        <v>0</v>
      </c>
      <c r="FS118" s="483">
        <f>SUM(FG118:FR118)</f>
        <v>0</v>
      </c>
      <c r="FT118" s="483">
        <f t="shared" ref="FT118:GE118" si="1085">IF(FT109=1,-FT117,0)</f>
        <v>0</v>
      </c>
      <c r="FU118" s="483">
        <f t="shared" si="1085"/>
        <v>0</v>
      </c>
      <c r="FV118" s="483">
        <f t="shared" si="1085"/>
        <v>0</v>
      </c>
      <c r="FW118" s="483">
        <f t="shared" si="1085"/>
        <v>0</v>
      </c>
      <c r="FX118" s="483">
        <f t="shared" si="1085"/>
        <v>0</v>
      </c>
      <c r="FY118" s="483">
        <f t="shared" si="1085"/>
        <v>0</v>
      </c>
      <c r="FZ118" s="483">
        <f t="shared" si="1085"/>
        <v>0</v>
      </c>
      <c r="GA118" s="483">
        <f t="shared" si="1085"/>
        <v>0</v>
      </c>
      <c r="GB118" s="483">
        <f t="shared" si="1085"/>
        <v>0</v>
      </c>
      <c r="GC118" s="483">
        <f t="shared" si="1085"/>
        <v>0</v>
      </c>
      <c r="GD118" s="483">
        <f t="shared" si="1085"/>
        <v>0</v>
      </c>
      <c r="GE118" s="483">
        <f t="shared" si="1085"/>
        <v>0</v>
      </c>
      <c r="GF118" s="483">
        <f>SUM(FT118:GE118)</f>
        <v>0</v>
      </c>
      <c r="GG118" s="483">
        <f t="shared" ref="GG118:GR118" si="1086">IF(GG109=1,-GG117,0)</f>
        <v>0</v>
      </c>
      <c r="GH118" s="483">
        <f t="shared" si="1086"/>
        <v>0</v>
      </c>
      <c r="GI118" s="483">
        <f t="shared" si="1086"/>
        <v>0</v>
      </c>
      <c r="GJ118" s="483">
        <f t="shared" si="1086"/>
        <v>0</v>
      </c>
      <c r="GK118" s="483">
        <f t="shared" si="1086"/>
        <v>0</v>
      </c>
      <c r="GL118" s="483">
        <f t="shared" si="1086"/>
        <v>0</v>
      </c>
      <c r="GM118" s="483">
        <f t="shared" si="1086"/>
        <v>0</v>
      </c>
      <c r="GN118" s="483">
        <f t="shared" si="1086"/>
        <v>0</v>
      </c>
      <c r="GO118" s="483">
        <f t="shared" si="1086"/>
        <v>0</v>
      </c>
      <c r="GP118" s="483">
        <f t="shared" si="1086"/>
        <v>0</v>
      </c>
      <c r="GQ118" s="483">
        <f t="shared" si="1086"/>
        <v>0</v>
      </c>
      <c r="GR118" s="483">
        <f t="shared" si="1086"/>
        <v>0</v>
      </c>
      <c r="GS118" s="483">
        <f>SUM(GG118:GR118)</f>
        <v>0</v>
      </c>
      <c r="GT118" s="483">
        <f t="shared" ref="GT118:HE118" si="1087">IF(GT109=1,-GT117,0)</f>
        <v>0</v>
      </c>
      <c r="GU118" s="483">
        <f t="shared" si="1087"/>
        <v>0</v>
      </c>
      <c r="GV118" s="483">
        <f t="shared" si="1087"/>
        <v>0</v>
      </c>
      <c r="GW118" s="483">
        <f t="shared" si="1087"/>
        <v>0</v>
      </c>
      <c r="GX118" s="483">
        <f t="shared" si="1087"/>
        <v>0</v>
      </c>
      <c r="GY118" s="483">
        <f t="shared" si="1087"/>
        <v>0</v>
      </c>
      <c r="GZ118" s="483">
        <f t="shared" si="1087"/>
        <v>0</v>
      </c>
      <c r="HA118" s="483">
        <f t="shared" si="1087"/>
        <v>0</v>
      </c>
      <c r="HB118" s="483">
        <f t="shared" si="1087"/>
        <v>0</v>
      </c>
      <c r="HC118" s="483">
        <f t="shared" si="1087"/>
        <v>0</v>
      </c>
      <c r="HD118" s="483">
        <f t="shared" si="1087"/>
        <v>0</v>
      </c>
      <c r="HE118" s="483">
        <f t="shared" si="1087"/>
        <v>0</v>
      </c>
      <c r="HF118" s="483">
        <f>SUM(GT118:HE118)</f>
        <v>0</v>
      </c>
      <c r="HG118" s="483">
        <f t="shared" ref="HG118:HR118" si="1088">IF(HG109=1,-HG117,0)</f>
        <v>0</v>
      </c>
      <c r="HH118" s="483">
        <f t="shared" si="1088"/>
        <v>0</v>
      </c>
      <c r="HI118" s="483">
        <f t="shared" si="1088"/>
        <v>0</v>
      </c>
      <c r="HJ118" s="483">
        <f t="shared" si="1088"/>
        <v>0</v>
      </c>
      <c r="HK118" s="483">
        <f t="shared" si="1088"/>
        <v>0</v>
      </c>
      <c r="HL118" s="483">
        <f t="shared" si="1088"/>
        <v>0</v>
      </c>
      <c r="HM118" s="483">
        <f t="shared" si="1088"/>
        <v>0</v>
      </c>
      <c r="HN118" s="483">
        <f t="shared" si="1088"/>
        <v>0</v>
      </c>
      <c r="HO118" s="483">
        <f t="shared" si="1088"/>
        <v>0</v>
      </c>
      <c r="HP118" s="483">
        <f t="shared" si="1088"/>
        <v>0</v>
      </c>
      <c r="HQ118" s="483">
        <f t="shared" si="1088"/>
        <v>0</v>
      </c>
      <c r="HR118" s="483">
        <f t="shared" si="1088"/>
        <v>0</v>
      </c>
      <c r="HS118" s="483">
        <f>SUM(HG118:HR118)</f>
        <v>0</v>
      </c>
      <c r="HT118" s="483">
        <f t="shared" ref="HT118:IE118" si="1089">IF(HT109=1,-HT117,0)</f>
        <v>0</v>
      </c>
      <c r="HU118" s="483">
        <f t="shared" si="1089"/>
        <v>0</v>
      </c>
      <c r="HV118" s="483">
        <f t="shared" si="1089"/>
        <v>0</v>
      </c>
      <c r="HW118" s="483">
        <f t="shared" si="1089"/>
        <v>0</v>
      </c>
      <c r="HX118" s="483">
        <f t="shared" si="1089"/>
        <v>0</v>
      </c>
      <c r="HY118" s="483">
        <f t="shared" si="1089"/>
        <v>0</v>
      </c>
      <c r="HZ118" s="483">
        <f t="shared" si="1089"/>
        <v>0</v>
      </c>
      <c r="IA118" s="483">
        <f t="shared" si="1089"/>
        <v>0</v>
      </c>
      <c r="IB118" s="483">
        <f t="shared" si="1089"/>
        <v>0</v>
      </c>
      <c r="IC118" s="483">
        <f t="shared" si="1089"/>
        <v>0</v>
      </c>
      <c r="ID118" s="483">
        <f t="shared" si="1089"/>
        <v>0</v>
      </c>
      <c r="IE118" s="483">
        <f t="shared" si="1089"/>
        <v>0</v>
      </c>
      <c r="IF118" s="483">
        <f>SUM(HT118:IE118)</f>
        <v>0</v>
      </c>
      <c r="IG118" s="483">
        <f t="shared" ref="IG118:IR118" si="1090">IF(IG109=1,-IG117,0)</f>
        <v>0</v>
      </c>
      <c r="IH118" s="483">
        <f t="shared" si="1090"/>
        <v>0</v>
      </c>
      <c r="II118" s="483">
        <f t="shared" si="1090"/>
        <v>0</v>
      </c>
      <c r="IJ118" s="483">
        <f t="shared" si="1090"/>
        <v>0</v>
      </c>
      <c r="IK118" s="483">
        <f t="shared" si="1090"/>
        <v>0</v>
      </c>
      <c r="IL118" s="483">
        <f t="shared" si="1090"/>
        <v>0</v>
      </c>
      <c r="IM118" s="483">
        <f t="shared" si="1090"/>
        <v>0</v>
      </c>
      <c r="IN118" s="483">
        <f t="shared" si="1090"/>
        <v>0</v>
      </c>
      <c r="IO118" s="483">
        <f t="shared" si="1090"/>
        <v>0</v>
      </c>
      <c r="IP118" s="483">
        <f t="shared" si="1090"/>
        <v>0</v>
      </c>
      <c r="IQ118" s="483">
        <f t="shared" si="1090"/>
        <v>0</v>
      </c>
      <c r="IR118" s="483">
        <f t="shared" si="1090"/>
        <v>0</v>
      </c>
      <c r="IS118" s="483">
        <f>SUM(IG118:IR118)</f>
        <v>0</v>
      </c>
      <c r="IT118" s="483">
        <f t="shared" ref="IT118:JE118" si="1091">IF(IT109=1,-IT117,0)</f>
        <v>0</v>
      </c>
      <c r="IU118" s="483">
        <f t="shared" si="1091"/>
        <v>0</v>
      </c>
      <c r="IV118" s="483">
        <f t="shared" si="1091"/>
        <v>0</v>
      </c>
      <c r="IW118" s="483">
        <f t="shared" si="1091"/>
        <v>0</v>
      </c>
      <c r="IX118" s="483">
        <f t="shared" si="1091"/>
        <v>0</v>
      </c>
      <c r="IY118" s="483">
        <f t="shared" si="1091"/>
        <v>0</v>
      </c>
      <c r="IZ118" s="483">
        <f t="shared" si="1091"/>
        <v>0</v>
      </c>
      <c r="JA118" s="483">
        <f t="shared" si="1091"/>
        <v>0</v>
      </c>
      <c r="JB118" s="483">
        <f t="shared" si="1091"/>
        <v>0</v>
      </c>
      <c r="JC118" s="483">
        <f t="shared" si="1091"/>
        <v>0</v>
      </c>
      <c r="JD118" s="483">
        <f t="shared" si="1091"/>
        <v>0</v>
      </c>
      <c r="JE118" s="483">
        <f t="shared" si="1091"/>
        <v>0</v>
      </c>
      <c r="JF118" s="483">
        <f>SUM(IT118:JE118)</f>
        <v>0</v>
      </c>
      <c r="JG118" s="483">
        <f t="shared" ref="JG118:JR118" si="1092">IF(JG109=1,-JG117,0)</f>
        <v>0</v>
      </c>
      <c r="JH118" s="483">
        <f t="shared" si="1092"/>
        <v>0</v>
      </c>
      <c r="JI118" s="483">
        <f t="shared" si="1092"/>
        <v>0</v>
      </c>
      <c r="JJ118" s="483">
        <f t="shared" si="1092"/>
        <v>0</v>
      </c>
      <c r="JK118" s="483">
        <f t="shared" si="1092"/>
        <v>0</v>
      </c>
      <c r="JL118" s="483">
        <f t="shared" si="1092"/>
        <v>0</v>
      </c>
      <c r="JM118" s="483">
        <f t="shared" si="1092"/>
        <v>0</v>
      </c>
      <c r="JN118" s="483">
        <f t="shared" si="1092"/>
        <v>0</v>
      </c>
      <c r="JO118" s="483">
        <f t="shared" si="1092"/>
        <v>0</v>
      </c>
      <c r="JP118" s="483">
        <f t="shared" si="1092"/>
        <v>0</v>
      </c>
      <c r="JQ118" s="483">
        <f t="shared" si="1092"/>
        <v>0</v>
      </c>
      <c r="JR118" s="483">
        <f t="shared" si="1092"/>
        <v>0</v>
      </c>
      <c r="JS118" s="483">
        <f>SUM(JG118:JR118)</f>
        <v>0</v>
      </c>
      <c r="JT118" s="483">
        <f t="shared" ref="JT118:KE118" si="1093">IF(JT109=1,-JT117,0)</f>
        <v>0</v>
      </c>
      <c r="JU118" s="483">
        <f t="shared" si="1093"/>
        <v>0</v>
      </c>
      <c r="JV118" s="483">
        <f t="shared" si="1093"/>
        <v>0</v>
      </c>
      <c r="JW118" s="483">
        <f t="shared" si="1093"/>
        <v>0</v>
      </c>
      <c r="JX118" s="483">
        <f t="shared" si="1093"/>
        <v>0</v>
      </c>
      <c r="JY118" s="483">
        <f t="shared" si="1093"/>
        <v>0</v>
      </c>
      <c r="JZ118" s="483">
        <f t="shared" si="1093"/>
        <v>0</v>
      </c>
      <c r="KA118" s="483">
        <f t="shared" si="1093"/>
        <v>0</v>
      </c>
      <c r="KB118" s="483">
        <f t="shared" si="1093"/>
        <v>0</v>
      </c>
      <c r="KC118" s="483">
        <f t="shared" si="1093"/>
        <v>0</v>
      </c>
      <c r="KD118" s="483">
        <f t="shared" si="1093"/>
        <v>0</v>
      </c>
      <c r="KE118" s="483">
        <f t="shared" si="1093"/>
        <v>0</v>
      </c>
      <c r="KF118" s="483">
        <f>SUM(JT118:KE118)</f>
        <v>0</v>
      </c>
      <c r="KG118" s="483">
        <f t="shared" ref="KG118:KR118" si="1094">IF(KG109=1,-KG117,0)</f>
        <v>0</v>
      </c>
      <c r="KH118" s="483">
        <f t="shared" si="1094"/>
        <v>0</v>
      </c>
      <c r="KI118" s="483">
        <f t="shared" si="1094"/>
        <v>0</v>
      </c>
      <c r="KJ118" s="483">
        <f t="shared" si="1094"/>
        <v>0</v>
      </c>
      <c r="KK118" s="483">
        <f t="shared" si="1094"/>
        <v>0</v>
      </c>
      <c r="KL118" s="483">
        <f t="shared" si="1094"/>
        <v>0</v>
      </c>
      <c r="KM118" s="483">
        <f t="shared" si="1094"/>
        <v>0</v>
      </c>
      <c r="KN118" s="483">
        <f t="shared" si="1094"/>
        <v>0</v>
      </c>
      <c r="KO118" s="483">
        <f t="shared" si="1094"/>
        <v>0</v>
      </c>
      <c r="KP118" s="483">
        <f t="shared" si="1094"/>
        <v>0</v>
      </c>
      <c r="KQ118" s="483">
        <f t="shared" si="1094"/>
        <v>0</v>
      </c>
      <c r="KR118" s="483">
        <f t="shared" si="1094"/>
        <v>0</v>
      </c>
      <c r="KS118" s="483">
        <f>SUM(KG118:KR118)</f>
        <v>0</v>
      </c>
      <c r="KT118" s="483">
        <f t="shared" ref="KT118:LE118" si="1095">IF(KT109=1,-KT117,0)</f>
        <v>0</v>
      </c>
      <c r="KU118" s="483">
        <f t="shared" si="1095"/>
        <v>0</v>
      </c>
      <c r="KV118" s="483">
        <f t="shared" si="1095"/>
        <v>0</v>
      </c>
      <c r="KW118" s="483">
        <f t="shared" si="1095"/>
        <v>0</v>
      </c>
      <c r="KX118" s="483">
        <f t="shared" si="1095"/>
        <v>0</v>
      </c>
      <c r="KY118" s="483">
        <f t="shared" si="1095"/>
        <v>0</v>
      </c>
      <c r="KZ118" s="483">
        <f t="shared" si="1095"/>
        <v>0</v>
      </c>
      <c r="LA118" s="483">
        <f t="shared" si="1095"/>
        <v>0</v>
      </c>
      <c r="LB118" s="483">
        <f t="shared" si="1095"/>
        <v>0</v>
      </c>
      <c r="LC118" s="483">
        <f t="shared" si="1095"/>
        <v>0</v>
      </c>
      <c r="LD118" s="483">
        <f t="shared" si="1095"/>
        <v>0</v>
      </c>
      <c r="LE118" s="483">
        <f t="shared" si="1095"/>
        <v>0</v>
      </c>
      <c r="LF118" s="483">
        <f>SUM(KT118:LE118)</f>
        <v>0</v>
      </c>
      <c r="LG118" s="483">
        <f t="shared" ref="LG118:LR118" si="1096">IF(LG109=1,-LG117,0)</f>
        <v>0</v>
      </c>
      <c r="LH118" s="483">
        <f t="shared" si="1096"/>
        <v>0</v>
      </c>
      <c r="LI118" s="483">
        <f t="shared" si="1096"/>
        <v>0</v>
      </c>
      <c r="LJ118" s="483">
        <f t="shared" si="1096"/>
        <v>0</v>
      </c>
      <c r="LK118" s="483">
        <f t="shared" si="1096"/>
        <v>0</v>
      </c>
      <c r="LL118" s="483">
        <f t="shared" si="1096"/>
        <v>0</v>
      </c>
      <c r="LM118" s="483">
        <f t="shared" si="1096"/>
        <v>0</v>
      </c>
      <c r="LN118" s="483">
        <f t="shared" si="1096"/>
        <v>0</v>
      </c>
      <c r="LO118" s="483">
        <f t="shared" si="1096"/>
        <v>0</v>
      </c>
      <c r="LP118" s="483">
        <f t="shared" si="1096"/>
        <v>0</v>
      </c>
      <c r="LQ118" s="483">
        <f t="shared" si="1096"/>
        <v>0</v>
      </c>
      <c r="LR118" s="483">
        <f t="shared" si="1096"/>
        <v>0</v>
      </c>
      <c r="LS118" s="483">
        <f>SUM(LG118:LR118)</f>
        <v>0</v>
      </c>
      <c r="LT118" s="483">
        <f t="shared" ref="LT118:ME118" si="1097">IF(LT109=1,-LT117,0)</f>
        <v>0</v>
      </c>
      <c r="LU118" s="483">
        <f t="shared" si="1097"/>
        <v>0</v>
      </c>
      <c r="LV118" s="483">
        <f t="shared" si="1097"/>
        <v>0</v>
      </c>
      <c r="LW118" s="483">
        <f t="shared" si="1097"/>
        <v>0</v>
      </c>
      <c r="LX118" s="483">
        <f t="shared" si="1097"/>
        <v>0</v>
      </c>
      <c r="LY118" s="483">
        <f t="shared" si="1097"/>
        <v>0</v>
      </c>
      <c r="LZ118" s="483">
        <f t="shared" si="1097"/>
        <v>0</v>
      </c>
      <c r="MA118" s="483">
        <f t="shared" si="1097"/>
        <v>0</v>
      </c>
      <c r="MB118" s="483">
        <f t="shared" si="1097"/>
        <v>0</v>
      </c>
      <c r="MC118" s="483">
        <f t="shared" si="1097"/>
        <v>0</v>
      </c>
      <c r="MD118" s="483">
        <f t="shared" si="1097"/>
        <v>0</v>
      </c>
      <c r="ME118" s="483">
        <f t="shared" si="1097"/>
        <v>0</v>
      </c>
      <c r="MF118" s="483">
        <f>SUM(LT118:ME118)</f>
        <v>0</v>
      </c>
      <c r="MG118" s="483">
        <f t="shared" ref="MG118:MR118" si="1098">IF(MG109=1,-MG117,0)</f>
        <v>0</v>
      </c>
      <c r="MH118" s="483">
        <f t="shared" si="1098"/>
        <v>0</v>
      </c>
      <c r="MI118" s="483">
        <f t="shared" si="1098"/>
        <v>0</v>
      </c>
      <c r="MJ118" s="483">
        <f t="shared" si="1098"/>
        <v>0</v>
      </c>
      <c r="MK118" s="483">
        <f t="shared" si="1098"/>
        <v>0</v>
      </c>
      <c r="ML118" s="483">
        <f t="shared" si="1098"/>
        <v>0</v>
      </c>
      <c r="MM118" s="483">
        <f t="shared" si="1098"/>
        <v>0</v>
      </c>
      <c r="MN118" s="483">
        <f t="shared" si="1098"/>
        <v>0</v>
      </c>
      <c r="MO118" s="483">
        <f t="shared" si="1098"/>
        <v>0</v>
      </c>
      <c r="MP118" s="483">
        <f t="shared" si="1098"/>
        <v>0</v>
      </c>
      <c r="MQ118" s="483">
        <f t="shared" si="1098"/>
        <v>0</v>
      </c>
      <c r="MR118" s="483">
        <f t="shared" si="1098"/>
        <v>0</v>
      </c>
      <c r="MS118" s="483">
        <f>SUM(MG118:MR118)</f>
        <v>0</v>
      </c>
      <c r="MT118" s="483">
        <f t="shared" ref="MT118:NE118" si="1099">IF(MT109=1,-MT117,0)</f>
        <v>0</v>
      </c>
      <c r="MU118" s="483">
        <f t="shared" si="1099"/>
        <v>0</v>
      </c>
      <c r="MV118" s="483">
        <f t="shared" si="1099"/>
        <v>0</v>
      </c>
      <c r="MW118" s="483">
        <f t="shared" si="1099"/>
        <v>0</v>
      </c>
      <c r="MX118" s="483">
        <f t="shared" si="1099"/>
        <v>0</v>
      </c>
      <c r="MY118" s="483">
        <f t="shared" si="1099"/>
        <v>0</v>
      </c>
      <c r="MZ118" s="483">
        <f t="shared" si="1099"/>
        <v>0</v>
      </c>
      <c r="NA118" s="483">
        <f t="shared" si="1099"/>
        <v>0</v>
      </c>
      <c r="NB118" s="483">
        <f t="shared" si="1099"/>
        <v>0</v>
      </c>
      <c r="NC118" s="483">
        <f t="shared" si="1099"/>
        <v>0</v>
      </c>
      <c r="ND118" s="483">
        <f t="shared" si="1099"/>
        <v>0</v>
      </c>
      <c r="NE118" s="483">
        <f t="shared" si="1099"/>
        <v>0</v>
      </c>
      <c r="NF118" s="483">
        <f>SUM(MT118:NE118)</f>
        <v>0</v>
      </c>
      <c r="NG118" s="483">
        <f t="shared" ref="NG118:NR118" si="1100">IF(NG109=1,-NG117,0)</f>
        <v>0</v>
      </c>
      <c r="NH118" s="483">
        <f t="shared" si="1100"/>
        <v>0</v>
      </c>
      <c r="NI118" s="483">
        <f t="shared" si="1100"/>
        <v>0</v>
      </c>
      <c r="NJ118" s="483">
        <f t="shared" si="1100"/>
        <v>0</v>
      </c>
      <c r="NK118" s="483">
        <f t="shared" si="1100"/>
        <v>0</v>
      </c>
      <c r="NL118" s="483">
        <f t="shared" si="1100"/>
        <v>0</v>
      </c>
      <c r="NM118" s="483">
        <f t="shared" si="1100"/>
        <v>0</v>
      </c>
      <c r="NN118" s="483">
        <f t="shared" si="1100"/>
        <v>0</v>
      </c>
      <c r="NO118" s="483">
        <f t="shared" si="1100"/>
        <v>0</v>
      </c>
      <c r="NP118" s="483">
        <f t="shared" si="1100"/>
        <v>0</v>
      </c>
      <c r="NQ118" s="483">
        <f t="shared" si="1100"/>
        <v>0</v>
      </c>
      <c r="NR118" s="483">
        <f t="shared" si="1100"/>
        <v>0</v>
      </c>
      <c r="NS118" s="483">
        <f>SUM(NG118:NR118)</f>
        <v>0</v>
      </c>
      <c r="NT118" s="483">
        <f t="shared" ref="NT118:OE118" si="1101">IF(NT109=1,-NT117,0)</f>
        <v>0</v>
      </c>
      <c r="NU118" s="483">
        <f t="shared" si="1101"/>
        <v>0</v>
      </c>
      <c r="NV118" s="483">
        <f t="shared" si="1101"/>
        <v>0</v>
      </c>
      <c r="NW118" s="483">
        <f t="shared" si="1101"/>
        <v>0</v>
      </c>
      <c r="NX118" s="483">
        <f t="shared" si="1101"/>
        <v>0</v>
      </c>
      <c r="NY118" s="483">
        <f t="shared" si="1101"/>
        <v>0</v>
      </c>
      <c r="NZ118" s="483">
        <f t="shared" si="1101"/>
        <v>0</v>
      </c>
      <c r="OA118" s="483">
        <f t="shared" si="1101"/>
        <v>0</v>
      </c>
      <c r="OB118" s="483">
        <f t="shared" si="1101"/>
        <v>0</v>
      </c>
      <c r="OC118" s="483">
        <f t="shared" si="1101"/>
        <v>0</v>
      </c>
      <c r="OD118" s="483">
        <f t="shared" si="1101"/>
        <v>0</v>
      </c>
      <c r="OE118" s="483">
        <f t="shared" si="1101"/>
        <v>0</v>
      </c>
      <c r="OF118" s="483">
        <f>SUM(NT118:OE118)</f>
        <v>0</v>
      </c>
      <c r="OG118" s="483">
        <f t="shared" ref="OG118:OR118" si="1102">IF(OG109=1,-OG117,0)</f>
        <v>0</v>
      </c>
      <c r="OH118" s="483">
        <f t="shared" si="1102"/>
        <v>0</v>
      </c>
      <c r="OI118" s="483">
        <f t="shared" si="1102"/>
        <v>0</v>
      </c>
      <c r="OJ118" s="483">
        <f t="shared" si="1102"/>
        <v>0</v>
      </c>
      <c r="OK118" s="483">
        <f t="shared" si="1102"/>
        <v>0</v>
      </c>
      <c r="OL118" s="483">
        <f t="shared" si="1102"/>
        <v>0</v>
      </c>
      <c r="OM118" s="483">
        <f t="shared" si="1102"/>
        <v>0</v>
      </c>
      <c r="ON118" s="483">
        <f t="shared" si="1102"/>
        <v>0</v>
      </c>
      <c r="OO118" s="483">
        <f t="shared" si="1102"/>
        <v>0</v>
      </c>
      <c r="OP118" s="483">
        <f t="shared" si="1102"/>
        <v>0</v>
      </c>
      <c r="OQ118" s="483">
        <f t="shared" si="1102"/>
        <v>0</v>
      </c>
      <c r="OR118" s="483">
        <f t="shared" si="1102"/>
        <v>0</v>
      </c>
      <c r="OS118" s="483">
        <f>SUM(OG118:OR118)</f>
        <v>0</v>
      </c>
      <c r="OT118" s="483"/>
      <c r="OU118" s="483"/>
      <c r="OV118" s="483"/>
      <c r="OW118" s="483"/>
      <c r="OX118" s="483"/>
      <c r="OY118" s="483"/>
      <c r="OZ118" s="483"/>
      <c r="PA118" s="483"/>
      <c r="PB118" s="483"/>
      <c r="PC118" s="483"/>
      <c r="PD118" s="483"/>
      <c r="PE118" s="483"/>
      <c r="PF118" s="483"/>
      <c r="PG118" s="483"/>
      <c r="PH118" s="483"/>
      <c r="PI118" s="483"/>
      <c r="PJ118" s="483"/>
      <c r="PK118" s="483"/>
      <c r="PL118" s="483"/>
      <c r="PM118" s="483"/>
      <c r="PN118" s="483"/>
      <c r="PO118" s="483"/>
      <c r="PP118" s="483"/>
      <c r="PQ118" s="483"/>
      <c r="PR118" s="483"/>
      <c r="PS118" s="483"/>
      <c r="PT118" s="483"/>
      <c r="PU118" s="483"/>
      <c r="PV118" s="483"/>
      <c r="PW118" s="483"/>
      <c r="PX118" s="483"/>
      <c r="PY118" s="483"/>
      <c r="PZ118" s="483"/>
      <c r="QA118" s="483"/>
      <c r="QB118" s="483"/>
      <c r="QC118" s="483"/>
      <c r="QD118" s="483"/>
      <c r="QE118" s="483"/>
      <c r="QF118" s="483"/>
      <c r="QG118" s="483"/>
      <c r="QH118" s="483"/>
      <c r="QI118" s="483"/>
      <c r="QJ118" s="483"/>
      <c r="QK118" s="483"/>
      <c r="QL118" s="483"/>
      <c r="QM118" s="483"/>
      <c r="QN118" s="483"/>
      <c r="QO118" s="483"/>
      <c r="QP118" s="483"/>
      <c r="QQ118" s="483"/>
      <c r="QR118" s="483"/>
      <c r="QS118" s="483"/>
      <c r="QT118" s="483"/>
      <c r="QU118" s="483"/>
      <c r="QV118" s="483"/>
      <c r="QW118" s="483"/>
      <c r="QX118" s="483"/>
      <c r="QY118" s="483"/>
      <c r="QZ118" s="483"/>
      <c r="RA118" s="483"/>
      <c r="RB118" s="483"/>
      <c r="RC118" s="483"/>
      <c r="RD118" s="483"/>
      <c r="RE118" s="483"/>
      <c r="RF118" s="483"/>
    </row>
    <row r="119" spans="1:474" ht="12.75" customHeight="1">
      <c r="A119" s="483"/>
      <c r="B119" s="484" t="s">
        <v>502</v>
      </c>
      <c r="C119" s="483"/>
      <c r="D119" s="483"/>
      <c r="E119" s="483">
        <f>SUM(S119,AF119,AS119,BF119,BS119,CF119,CS119,DF119,DS119,EF119,ES119,FF119,FS119,GF119,GS119,HF119,HS119,IF119,IS119,JF119,JS119,KF119,KS119,LF119,LS119,MF119,MS119,NF119,NS119,OF119,OS119)</f>
        <v>0</v>
      </c>
      <c r="F119" s="483"/>
      <c r="G119" s="483">
        <f t="shared" ref="G119:R119" si="1103">G120-G118</f>
        <v>0</v>
      </c>
      <c r="H119" s="483">
        <f t="shared" si="1103"/>
        <v>0</v>
      </c>
      <c r="I119" s="483">
        <f t="shared" si="1103"/>
        <v>0</v>
      </c>
      <c r="J119" s="483">
        <f t="shared" si="1103"/>
        <v>0</v>
      </c>
      <c r="K119" s="483">
        <f t="shared" si="1103"/>
        <v>0</v>
      </c>
      <c r="L119" s="483">
        <f t="shared" si="1103"/>
        <v>0</v>
      </c>
      <c r="M119" s="483">
        <f t="shared" si="1103"/>
        <v>0</v>
      </c>
      <c r="N119" s="483">
        <f t="shared" si="1103"/>
        <v>0</v>
      </c>
      <c r="O119" s="483">
        <f t="shared" si="1103"/>
        <v>0</v>
      </c>
      <c r="P119" s="483">
        <f t="shared" si="1103"/>
        <v>0</v>
      </c>
      <c r="Q119" s="483">
        <f t="shared" si="1103"/>
        <v>0</v>
      </c>
      <c r="R119" s="483">
        <f t="shared" si="1103"/>
        <v>0</v>
      </c>
      <c r="S119" s="483">
        <f>SUM(G119:R119)</f>
        <v>0</v>
      </c>
      <c r="T119" s="483">
        <f t="shared" ref="T119:AE119" si="1104">T120-T118</f>
        <v>0</v>
      </c>
      <c r="U119" s="483">
        <f t="shared" si="1104"/>
        <v>0</v>
      </c>
      <c r="V119" s="483">
        <f t="shared" si="1104"/>
        <v>0</v>
      </c>
      <c r="W119" s="483">
        <f t="shared" si="1104"/>
        <v>0</v>
      </c>
      <c r="X119" s="483">
        <f t="shared" si="1104"/>
        <v>0</v>
      </c>
      <c r="Y119" s="483">
        <f t="shared" si="1104"/>
        <v>0</v>
      </c>
      <c r="Z119" s="483">
        <f t="shared" si="1104"/>
        <v>0</v>
      </c>
      <c r="AA119" s="483">
        <f t="shared" si="1104"/>
        <v>0</v>
      </c>
      <c r="AB119" s="483">
        <f t="shared" si="1104"/>
        <v>0</v>
      </c>
      <c r="AC119" s="483">
        <f t="shared" si="1104"/>
        <v>0</v>
      </c>
      <c r="AD119" s="483">
        <f t="shared" si="1104"/>
        <v>0</v>
      </c>
      <c r="AE119" s="483">
        <f t="shared" si="1104"/>
        <v>0</v>
      </c>
      <c r="AF119" s="483">
        <f>SUM(T119:AE119)</f>
        <v>0</v>
      </c>
      <c r="AG119" s="483">
        <f t="shared" ref="AG119:AR119" si="1105">AG120-AG118</f>
        <v>0</v>
      </c>
      <c r="AH119" s="483">
        <f t="shared" si="1105"/>
        <v>0</v>
      </c>
      <c r="AI119" s="483">
        <f t="shared" si="1105"/>
        <v>0</v>
      </c>
      <c r="AJ119" s="483">
        <f t="shared" si="1105"/>
        <v>0</v>
      </c>
      <c r="AK119" s="483">
        <f t="shared" si="1105"/>
        <v>0</v>
      </c>
      <c r="AL119" s="483">
        <f t="shared" si="1105"/>
        <v>0</v>
      </c>
      <c r="AM119" s="483">
        <f t="shared" si="1105"/>
        <v>0</v>
      </c>
      <c r="AN119" s="483">
        <f t="shared" si="1105"/>
        <v>0</v>
      </c>
      <c r="AO119" s="483">
        <f t="shared" si="1105"/>
        <v>0</v>
      </c>
      <c r="AP119" s="483">
        <f t="shared" si="1105"/>
        <v>0</v>
      </c>
      <c r="AQ119" s="483">
        <f t="shared" si="1105"/>
        <v>0</v>
      </c>
      <c r="AR119" s="483">
        <f t="shared" si="1105"/>
        <v>0</v>
      </c>
      <c r="AS119" s="483">
        <f>SUM(AG119:AR119)</f>
        <v>0</v>
      </c>
      <c r="AT119" s="483">
        <f t="shared" ref="AT119:BE119" si="1106">AT120-AT118</f>
        <v>0</v>
      </c>
      <c r="AU119" s="483">
        <f t="shared" si="1106"/>
        <v>0</v>
      </c>
      <c r="AV119" s="483">
        <f t="shared" si="1106"/>
        <v>0</v>
      </c>
      <c r="AW119" s="483">
        <f t="shared" si="1106"/>
        <v>0</v>
      </c>
      <c r="AX119" s="483">
        <f t="shared" si="1106"/>
        <v>0</v>
      </c>
      <c r="AY119" s="483">
        <f t="shared" si="1106"/>
        <v>0</v>
      </c>
      <c r="AZ119" s="483">
        <f t="shared" si="1106"/>
        <v>0</v>
      </c>
      <c r="BA119" s="483">
        <f t="shared" si="1106"/>
        <v>0</v>
      </c>
      <c r="BB119" s="483">
        <f t="shared" si="1106"/>
        <v>0</v>
      </c>
      <c r="BC119" s="483">
        <f t="shared" si="1106"/>
        <v>0</v>
      </c>
      <c r="BD119" s="483">
        <f t="shared" si="1106"/>
        <v>0</v>
      </c>
      <c r="BE119" s="483">
        <f t="shared" si="1106"/>
        <v>0</v>
      </c>
      <c r="BF119" s="483">
        <f>SUM(AT119:BE119)</f>
        <v>0</v>
      </c>
      <c r="BG119" s="483">
        <f t="shared" ref="BG119:BR119" si="1107">BG120-BG118</f>
        <v>0</v>
      </c>
      <c r="BH119" s="483">
        <f t="shared" si="1107"/>
        <v>0</v>
      </c>
      <c r="BI119" s="483">
        <f t="shared" si="1107"/>
        <v>0</v>
      </c>
      <c r="BJ119" s="483">
        <f t="shared" si="1107"/>
        <v>0</v>
      </c>
      <c r="BK119" s="483">
        <f t="shared" si="1107"/>
        <v>0</v>
      </c>
      <c r="BL119" s="483">
        <f t="shared" si="1107"/>
        <v>0</v>
      </c>
      <c r="BM119" s="483">
        <f t="shared" si="1107"/>
        <v>0</v>
      </c>
      <c r="BN119" s="483">
        <f t="shared" si="1107"/>
        <v>0</v>
      </c>
      <c r="BO119" s="483">
        <f t="shared" si="1107"/>
        <v>0</v>
      </c>
      <c r="BP119" s="483">
        <f t="shared" si="1107"/>
        <v>0</v>
      </c>
      <c r="BQ119" s="483">
        <f t="shared" si="1107"/>
        <v>0</v>
      </c>
      <c r="BR119" s="483">
        <f t="shared" si="1107"/>
        <v>0</v>
      </c>
      <c r="BS119" s="483">
        <f>SUM(BG119:BR119)</f>
        <v>0</v>
      </c>
      <c r="BT119" s="483">
        <f t="shared" ref="BT119:CE119" si="1108">BT120-BT118</f>
        <v>0</v>
      </c>
      <c r="BU119" s="483">
        <f t="shared" si="1108"/>
        <v>0</v>
      </c>
      <c r="BV119" s="483">
        <f t="shared" si="1108"/>
        <v>0</v>
      </c>
      <c r="BW119" s="483">
        <f t="shared" si="1108"/>
        <v>0</v>
      </c>
      <c r="BX119" s="483">
        <f t="shared" si="1108"/>
        <v>0</v>
      </c>
      <c r="BY119" s="483">
        <f t="shared" si="1108"/>
        <v>0</v>
      </c>
      <c r="BZ119" s="483">
        <f t="shared" si="1108"/>
        <v>0</v>
      </c>
      <c r="CA119" s="483">
        <f t="shared" si="1108"/>
        <v>0</v>
      </c>
      <c r="CB119" s="483">
        <f t="shared" si="1108"/>
        <v>0</v>
      </c>
      <c r="CC119" s="483">
        <f t="shared" si="1108"/>
        <v>0</v>
      </c>
      <c r="CD119" s="483">
        <f t="shared" si="1108"/>
        <v>0</v>
      </c>
      <c r="CE119" s="483">
        <f t="shared" si="1108"/>
        <v>0</v>
      </c>
      <c r="CF119" s="483">
        <f>SUM(BT119:CE119)</f>
        <v>0</v>
      </c>
      <c r="CG119" s="483">
        <f t="shared" ref="CG119:CR119" si="1109">CG120-CG118</f>
        <v>0</v>
      </c>
      <c r="CH119" s="483">
        <f t="shared" si="1109"/>
        <v>0</v>
      </c>
      <c r="CI119" s="483">
        <f t="shared" si="1109"/>
        <v>0</v>
      </c>
      <c r="CJ119" s="483">
        <f t="shared" si="1109"/>
        <v>0</v>
      </c>
      <c r="CK119" s="483">
        <f t="shared" si="1109"/>
        <v>0</v>
      </c>
      <c r="CL119" s="483">
        <f t="shared" si="1109"/>
        <v>0</v>
      </c>
      <c r="CM119" s="483">
        <f t="shared" si="1109"/>
        <v>0</v>
      </c>
      <c r="CN119" s="483">
        <f t="shared" si="1109"/>
        <v>0</v>
      </c>
      <c r="CO119" s="483">
        <f t="shared" si="1109"/>
        <v>0</v>
      </c>
      <c r="CP119" s="483">
        <f t="shared" si="1109"/>
        <v>0</v>
      </c>
      <c r="CQ119" s="483">
        <f t="shared" si="1109"/>
        <v>0</v>
      </c>
      <c r="CR119" s="483">
        <f t="shared" si="1109"/>
        <v>0</v>
      </c>
      <c r="CS119" s="483">
        <f>SUM(CG119:CR119)</f>
        <v>0</v>
      </c>
      <c r="CT119" s="483">
        <f t="shared" ref="CT119:DE119" si="1110">CT120-CT118</f>
        <v>0</v>
      </c>
      <c r="CU119" s="483">
        <f t="shared" si="1110"/>
        <v>0</v>
      </c>
      <c r="CV119" s="483">
        <f t="shared" si="1110"/>
        <v>0</v>
      </c>
      <c r="CW119" s="483">
        <f t="shared" si="1110"/>
        <v>0</v>
      </c>
      <c r="CX119" s="483">
        <f t="shared" si="1110"/>
        <v>0</v>
      </c>
      <c r="CY119" s="483">
        <f t="shared" si="1110"/>
        <v>0</v>
      </c>
      <c r="CZ119" s="483">
        <f t="shared" si="1110"/>
        <v>0</v>
      </c>
      <c r="DA119" s="483">
        <f t="shared" si="1110"/>
        <v>0</v>
      </c>
      <c r="DB119" s="483">
        <f t="shared" si="1110"/>
        <v>0</v>
      </c>
      <c r="DC119" s="483">
        <f t="shared" si="1110"/>
        <v>0</v>
      </c>
      <c r="DD119" s="483">
        <f t="shared" si="1110"/>
        <v>0</v>
      </c>
      <c r="DE119" s="483">
        <f t="shared" si="1110"/>
        <v>0</v>
      </c>
      <c r="DF119" s="483">
        <f>SUM(CT119:DE119)</f>
        <v>0</v>
      </c>
      <c r="DG119" s="483">
        <f t="shared" ref="DG119:DR119" si="1111">DG120-DG118</f>
        <v>0</v>
      </c>
      <c r="DH119" s="483">
        <f t="shared" si="1111"/>
        <v>0</v>
      </c>
      <c r="DI119" s="483">
        <f t="shared" si="1111"/>
        <v>0</v>
      </c>
      <c r="DJ119" s="483">
        <f t="shared" si="1111"/>
        <v>0</v>
      </c>
      <c r="DK119" s="483">
        <f t="shared" si="1111"/>
        <v>0</v>
      </c>
      <c r="DL119" s="483">
        <f t="shared" si="1111"/>
        <v>0</v>
      </c>
      <c r="DM119" s="483">
        <f t="shared" si="1111"/>
        <v>0</v>
      </c>
      <c r="DN119" s="483">
        <f t="shared" si="1111"/>
        <v>0</v>
      </c>
      <c r="DO119" s="483">
        <f t="shared" si="1111"/>
        <v>0</v>
      </c>
      <c r="DP119" s="483">
        <f t="shared" si="1111"/>
        <v>0</v>
      </c>
      <c r="DQ119" s="483">
        <f t="shared" si="1111"/>
        <v>0</v>
      </c>
      <c r="DR119" s="483">
        <f t="shared" si="1111"/>
        <v>0</v>
      </c>
      <c r="DS119" s="483">
        <f>SUM(DG119:DR119)</f>
        <v>0</v>
      </c>
      <c r="DT119" s="483">
        <f t="shared" ref="DT119:EE119" si="1112">DT120-DT118</f>
        <v>0</v>
      </c>
      <c r="DU119" s="483">
        <f t="shared" si="1112"/>
        <v>0</v>
      </c>
      <c r="DV119" s="483">
        <f t="shared" si="1112"/>
        <v>0</v>
      </c>
      <c r="DW119" s="483">
        <f t="shared" si="1112"/>
        <v>0</v>
      </c>
      <c r="DX119" s="483">
        <f t="shared" si="1112"/>
        <v>0</v>
      </c>
      <c r="DY119" s="483">
        <f t="shared" si="1112"/>
        <v>0</v>
      </c>
      <c r="DZ119" s="483">
        <f t="shared" si="1112"/>
        <v>0</v>
      </c>
      <c r="EA119" s="483">
        <f t="shared" si="1112"/>
        <v>0</v>
      </c>
      <c r="EB119" s="483">
        <f t="shared" si="1112"/>
        <v>0</v>
      </c>
      <c r="EC119" s="483">
        <f t="shared" si="1112"/>
        <v>0</v>
      </c>
      <c r="ED119" s="483">
        <f t="shared" si="1112"/>
        <v>0</v>
      </c>
      <c r="EE119" s="483">
        <f t="shared" si="1112"/>
        <v>0</v>
      </c>
      <c r="EF119" s="483">
        <f>SUM(DT119:EE119)</f>
        <v>0</v>
      </c>
      <c r="EG119" s="483">
        <f t="shared" ref="EG119:ER119" si="1113">EG120-EG118</f>
        <v>0</v>
      </c>
      <c r="EH119" s="483">
        <f t="shared" si="1113"/>
        <v>0</v>
      </c>
      <c r="EI119" s="483">
        <f t="shared" si="1113"/>
        <v>0</v>
      </c>
      <c r="EJ119" s="483">
        <f t="shared" si="1113"/>
        <v>0</v>
      </c>
      <c r="EK119" s="483">
        <f t="shared" si="1113"/>
        <v>0</v>
      </c>
      <c r="EL119" s="483">
        <f t="shared" si="1113"/>
        <v>0</v>
      </c>
      <c r="EM119" s="483">
        <f t="shared" si="1113"/>
        <v>0</v>
      </c>
      <c r="EN119" s="483">
        <f t="shared" si="1113"/>
        <v>0</v>
      </c>
      <c r="EO119" s="483">
        <f t="shared" si="1113"/>
        <v>0</v>
      </c>
      <c r="EP119" s="483">
        <f t="shared" si="1113"/>
        <v>0</v>
      </c>
      <c r="EQ119" s="483">
        <f t="shared" si="1113"/>
        <v>0</v>
      </c>
      <c r="ER119" s="483">
        <f t="shared" si="1113"/>
        <v>0</v>
      </c>
      <c r="ES119" s="483">
        <f>SUM(EG119:ER119)</f>
        <v>0</v>
      </c>
      <c r="ET119" s="483">
        <f t="shared" ref="ET119:FE119" si="1114">ET120-ET118</f>
        <v>0</v>
      </c>
      <c r="EU119" s="483">
        <f t="shared" si="1114"/>
        <v>0</v>
      </c>
      <c r="EV119" s="483">
        <f t="shared" si="1114"/>
        <v>0</v>
      </c>
      <c r="EW119" s="483">
        <f t="shared" si="1114"/>
        <v>0</v>
      </c>
      <c r="EX119" s="483">
        <f t="shared" si="1114"/>
        <v>0</v>
      </c>
      <c r="EY119" s="483">
        <f t="shared" si="1114"/>
        <v>0</v>
      </c>
      <c r="EZ119" s="483">
        <f t="shared" si="1114"/>
        <v>0</v>
      </c>
      <c r="FA119" s="483">
        <f t="shared" si="1114"/>
        <v>0</v>
      </c>
      <c r="FB119" s="483">
        <f t="shared" si="1114"/>
        <v>0</v>
      </c>
      <c r="FC119" s="483">
        <f t="shared" si="1114"/>
        <v>0</v>
      </c>
      <c r="FD119" s="483">
        <f t="shared" si="1114"/>
        <v>0</v>
      </c>
      <c r="FE119" s="483">
        <f t="shared" si="1114"/>
        <v>0</v>
      </c>
      <c r="FF119" s="483">
        <f>SUM(ET119:FE119)</f>
        <v>0</v>
      </c>
      <c r="FG119" s="483">
        <f t="shared" ref="FG119:FR119" si="1115">FG120-FG118</f>
        <v>0</v>
      </c>
      <c r="FH119" s="483">
        <f t="shared" si="1115"/>
        <v>0</v>
      </c>
      <c r="FI119" s="483">
        <f t="shared" si="1115"/>
        <v>0</v>
      </c>
      <c r="FJ119" s="483">
        <f t="shared" si="1115"/>
        <v>0</v>
      </c>
      <c r="FK119" s="483">
        <f t="shared" si="1115"/>
        <v>0</v>
      </c>
      <c r="FL119" s="483">
        <f t="shared" si="1115"/>
        <v>0</v>
      </c>
      <c r="FM119" s="483">
        <f t="shared" si="1115"/>
        <v>0</v>
      </c>
      <c r="FN119" s="483">
        <f t="shared" si="1115"/>
        <v>0</v>
      </c>
      <c r="FO119" s="483">
        <f t="shared" si="1115"/>
        <v>0</v>
      </c>
      <c r="FP119" s="483">
        <f t="shared" si="1115"/>
        <v>0</v>
      </c>
      <c r="FQ119" s="483">
        <f t="shared" si="1115"/>
        <v>0</v>
      </c>
      <c r="FR119" s="483">
        <f t="shared" si="1115"/>
        <v>0</v>
      </c>
      <c r="FS119" s="483">
        <f>SUM(FG119:FR119)</f>
        <v>0</v>
      </c>
      <c r="FT119" s="483">
        <f t="shared" ref="FT119:GE119" si="1116">FT120-FT118</f>
        <v>0</v>
      </c>
      <c r="FU119" s="483">
        <f t="shared" si="1116"/>
        <v>0</v>
      </c>
      <c r="FV119" s="483">
        <f t="shared" si="1116"/>
        <v>0</v>
      </c>
      <c r="FW119" s="483">
        <f t="shared" si="1116"/>
        <v>0</v>
      </c>
      <c r="FX119" s="483">
        <f t="shared" si="1116"/>
        <v>0</v>
      </c>
      <c r="FY119" s="483">
        <f t="shared" si="1116"/>
        <v>0</v>
      </c>
      <c r="FZ119" s="483">
        <f t="shared" si="1116"/>
        <v>0</v>
      </c>
      <c r="GA119" s="483">
        <f t="shared" si="1116"/>
        <v>0</v>
      </c>
      <c r="GB119" s="483">
        <f t="shared" si="1116"/>
        <v>0</v>
      </c>
      <c r="GC119" s="483">
        <f t="shared" si="1116"/>
        <v>0</v>
      </c>
      <c r="GD119" s="483">
        <f t="shared" si="1116"/>
        <v>0</v>
      </c>
      <c r="GE119" s="483">
        <f t="shared" si="1116"/>
        <v>0</v>
      </c>
      <c r="GF119" s="483">
        <f>SUM(FT119:GE119)</f>
        <v>0</v>
      </c>
      <c r="GG119" s="483">
        <f t="shared" ref="GG119:GR119" si="1117">GG120-GG118</f>
        <v>0</v>
      </c>
      <c r="GH119" s="483">
        <f t="shared" si="1117"/>
        <v>0</v>
      </c>
      <c r="GI119" s="483">
        <f t="shared" si="1117"/>
        <v>0</v>
      </c>
      <c r="GJ119" s="483">
        <f t="shared" si="1117"/>
        <v>0</v>
      </c>
      <c r="GK119" s="483">
        <f t="shared" si="1117"/>
        <v>0</v>
      </c>
      <c r="GL119" s="483">
        <f t="shared" si="1117"/>
        <v>0</v>
      </c>
      <c r="GM119" s="483">
        <f t="shared" si="1117"/>
        <v>0</v>
      </c>
      <c r="GN119" s="483">
        <f t="shared" si="1117"/>
        <v>0</v>
      </c>
      <c r="GO119" s="483">
        <f t="shared" si="1117"/>
        <v>0</v>
      </c>
      <c r="GP119" s="483">
        <f t="shared" si="1117"/>
        <v>0</v>
      </c>
      <c r="GQ119" s="483">
        <f t="shared" si="1117"/>
        <v>0</v>
      </c>
      <c r="GR119" s="483">
        <f t="shared" si="1117"/>
        <v>0</v>
      </c>
      <c r="GS119" s="483">
        <f>SUM(GG119:GR119)</f>
        <v>0</v>
      </c>
      <c r="GT119" s="483">
        <f t="shared" ref="GT119:HE119" si="1118">GT120-GT118</f>
        <v>0</v>
      </c>
      <c r="GU119" s="483">
        <f t="shared" si="1118"/>
        <v>0</v>
      </c>
      <c r="GV119" s="483">
        <f t="shared" si="1118"/>
        <v>0</v>
      </c>
      <c r="GW119" s="483">
        <f t="shared" si="1118"/>
        <v>0</v>
      </c>
      <c r="GX119" s="483">
        <f t="shared" si="1118"/>
        <v>0</v>
      </c>
      <c r="GY119" s="483">
        <f t="shared" si="1118"/>
        <v>0</v>
      </c>
      <c r="GZ119" s="483">
        <f t="shared" si="1118"/>
        <v>0</v>
      </c>
      <c r="HA119" s="483">
        <f t="shared" si="1118"/>
        <v>0</v>
      </c>
      <c r="HB119" s="483">
        <f t="shared" si="1118"/>
        <v>0</v>
      </c>
      <c r="HC119" s="483">
        <f t="shared" si="1118"/>
        <v>0</v>
      </c>
      <c r="HD119" s="483">
        <f t="shared" si="1118"/>
        <v>0</v>
      </c>
      <c r="HE119" s="483">
        <f t="shared" si="1118"/>
        <v>0</v>
      </c>
      <c r="HF119" s="483">
        <f>SUM(GT119:HE119)</f>
        <v>0</v>
      </c>
      <c r="HG119" s="483">
        <f t="shared" ref="HG119:HR119" si="1119">HG120-HG118</f>
        <v>0</v>
      </c>
      <c r="HH119" s="483">
        <f t="shared" si="1119"/>
        <v>0</v>
      </c>
      <c r="HI119" s="483">
        <f t="shared" si="1119"/>
        <v>0</v>
      </c>
      <c r="HJ119" s="483">
        <f t="shared" si="1119"/>
        <v>0</v>
      </c>
      <c r="HK119" s="483">
        <f t="shared" si="1119"/>
        <v>0</v>
      </c>
      <c r="HL119" s="483">
        <f t="shared" si="1119"/>
        <v>0</v>
      </c>
      <c r="HM119" s="483">
        <f t="shared" si="1119"/>
        <v>0</v>
      </c>
      <c r="HN119" s="483">
        <f t="shared" si="1119"/>
        <v>0</v>
      </c>
      <c r="HO119" s="483">
        <f t="shared" si="1119"/>
        <v>0</v>
      </c>
      <c r="HP119" s="483">
        <f t="shared" si="1119"/>
        <v>0</v>
      </c>
      <c r="HQ119" s="483">
        <f t="shared" si="1119"/>
        <v>0</v>
      </c>
      <c r="HR119" s="483">
        <f t="shared" si="1119"/>
        <v>0</v>
      </c>
      <c r="HS119" s="483">
        <f>SUM(HG119:HR119)</f>
        <v>0</v>
      </c>
      <c r="HT119" s="483">
        <f t="shared" ref="HT119:IE119" si="1120">HT120-HT118</f>
        <v>0</v>
      </c>
      <c r="HU119" s="483">
        <f t="shared" si="1120"/>
        <v>0</v>
      </c>
      <c r="HV119" s="483">
        <f t="shared" si="1120"/>
        <v>0</v>
      </c>
      <c r="HW119" s="483">
        <f t="shared" si="1120"/>
        <v>0</v>
      </c>
      <c r="HX119" s="483">
        <f t="shared" si="1120"/>
        <v>0</v>
      </c>
      <c r="HY119" s="483">
        <f t="shared" si="1120"/>
        <v>0</v>
      </c>
      <c r="HZ119" s="483">
        <f t="shared" si="1120"/>
        <v>0</v>
      </c>
      <c r="IA119" s="483">
        <f t="shared" si="1120"/>
        <v>0</v>
      </c>
      <c r="IB119" s="483">
        <f t="shared" si="1120"/>
        <v>0</v>
      </c>
      <c r="IC119" s="483">
        <f t="shared" si="1120"/>
        <v>0</v>
      </c>
      <c r="ID119" s="483">
        <f t="shared" si="1120"/>
        <v>0</v>
      </c>
      <c r="IE119" s="483">
        <f t="shared" si="1120"/>
        <v>0</v>
      </c>
      <c r="IF119" s="483">
        <f>SUM(HT119:IE119)</f>
        <v>0</v>
      </c>
      <c r="IG119" s="483">
        <f t="shared" ref="IG119:IR119" si="1121">IG120-IG118</f>
        <v>0</v>
      </c>
      <c r="IH119" s="483">
        <f t="shared" si="1121"/>
        <v>0</v>
      </c>
      <c r="II119" s="483">
        <f t="shared" si="1121"/>
        <v>0</v>
      </c>
      <c r="IJ119" s="483">
        <f t="shared" si="1121"/>
        <v>0</v>
      </c>
      <c r="IK119" s="483">
        <f t="shared" si="1121"/>
        <v>0</v>
      </c>
      <c r="IL119" s="483">
        <f t="shared" si="1121"/>
        <v>0</v>
      </c>
      <c r="IM119" s="483">
        <f t="shared" si="1121"/>
        <v>0</v>
      </c>
      <c r="IN119" s="483">
        <f t="shared" si="1121"/>
        <v>0</v>
      </c>
      <c r="IO119" s="483">
        <f t="shared" si="1121"/>
        <v>0</v>
      </c>
      <c r="IP119" s="483">
        <f t="shared" si="1121"/>
        <v>0</v>
      </c>
      <c r="IQ119" s="483">
        <f t="shared" si="1121"/>
        <v>0</v>
      </c>
      <c r="IR119" s="483">
        <f t="shared" si="1121"/>
        <v>0</v>
      </c>
      <c r="IS119" s="483">
        <f>SUM(IG119:IR119)</f>
        <v>0</v>
      </c>
      <c r="IT119" s="483">
        <f t="shared" ref="IT119:JE119" si="1122">IT120-IT118</f>
        <v>0</v>
      </c>
      <c r="IU119" s="483">
        <f t="shared" si="1122"/>
        <v>0</v>
      </c>
      <c r="IV119" s="483">
        <f t="shared" si="1122"/>
        <v>0</v>
      </c>
      <c r="IW119" s="483">
        <f t="shared" si="1122"/>
        <v>0</v>
      </c>
      <c r="IX119" s="483">
        <f t="shared" si="1122"/>
        <v>0</v>
      </c>
      <c r="IY119" s="483">
        <f t="shared" si="1122"/>
        <v>0</v>
      </c>
      <c r="IZ119" s="483">
        <f t="shared" si="1122"/>
        <v>0</v>
      </c>
      <c r="JA119" s="483">
        <f t="shared" si="1122"/>
        <v>0</v>
      </c>
      <c r="JB119" s="483">
        <f t="shared" si="1122"/>
        <v>0</v>
      </c>
      <c r="JC119" s="483">
        <f t="shared" si="1122"/>
        <v>0</v>
      </c>
      <c r="JD119" s="483">
        <f t="shared" si="1122"/>
        <v>0</v>
      </c>
      <c r="JE119" s="483">
        <f t="shared" si="1122"/>
        <v>0</v>
      </c>
      <c r="JF119" s="483">
        <f>SUM(IT119:JE119)</f>
        <v>0</v>
      </c>
      <c r="JG119" s="483">
        <f t="shared" ref="JG119:JR119" si="1123">JG120-JG118</f>
        <v>0</v>
      </c>
      <c r="JH119" s="483">
        <f t="shared" si="1123"/>
        <v>0</v>
      </c>
      <c r="JI119" s="483">
        <f t="shared" si="1123"/>
        <v>0</v>
      </c>
      <c r="JJ119" s="483">
        <f t="shared" si="1123"/>
        <v>0</v>
      </c>
      <c r="JK119" s="483">
        <f t="shared" si="1123"/>
        <v>0</v>
      </c>
      <c r="JL119" s="483">
        <f t="shared" si="1123"/>
        <v>0</v>
      </c>
      <c r="JM119" s="483">
        <f t="shared" si="1123"/>
        <v>0</v>
      </c>
      <c r="JN119" s="483">
        <f t="shared" si="1123"/>
        <v>0</v>
      </c>
      <c r="JO119" s="483">
        <f t="shared" si="1123"/>
        <v>0</v>
      </c>
      <c r="JP119" s="483">
        <f t="shared" si="1123"/>
        <v>0</v>
      </c>
      <c r="JQ119" s="483">
        <f t="shared" si="1123"/>
        <v>0</v>
      </c>
      <c r="JR119" s="483">
        <f t="shared" si="1123"/>
        <v>0</v>
      </c>
      <c r="JS119" s="483">
        <f>SUM(JG119:JR119)</f>
        <v>0</v>
      </c>
      <c r="JT119" s="483">
        <f t="shared" ref="JT119:KE119" si="1124">JT120-JT118</f>
        <v>0</v>
      </c>
      <c r="JU119" s="483">
        <f t="shared" si="1124"/>
        <v>0</v>
      </c>
      <c r="JV119" s="483">
        <f t="shared" si="1124"/>
        <v>0</v>
      </c>
      <c r="JW119" s="483">
        <f t="shared" si="1124"/>
        <v>0</v>
      </c>
      <c r="JX119" s="483">
        <f t="shared" si="1124"/>
        <v>0</v>
      </c>
      <c r="JY119" s="483">
        <f t="shared" si="1124"/>
        <v>0</v>
      </c>
      <c r="JZ119" s="483">
        <f t="shared" si="1124"/>
        <v>0</v>
      </c>
      <c r="KA119" s="483">
        <f t="shared" si="1124"/>
        <v>0</v>
      </c>
      <c r="KB119" s="483">
        <f t="shared" si="1124"/>
        <v>0</v>
      </c>
      <c r="KC119" s="483">
        <f t="shared" si="1124"/>
        <v>0</v>
      </c>
      <c r="KD119" s="483">
        <f t="shared" si="1124"/>
        <v>0</v>
      </c>
      <c r="KE119" s="483">
        <f t="shared" si="1124"/>
        <v>0</v>
      </c>
      <c r="KF119" s="483">
        <f>SUM(JT119:KE119)</f>
        <v>0</v>
      </c>
      <c r="KG119" s="483">
        <f t="shared" ref="KG119:KR119" si="1125">KG120-KG118</f>
        <v>0</v>
      </c>
      <c r="KH119" s="483">
        <f t="shared" si="1125"/>
        <v>0</v>
      </c>
      <c r="KI119" s="483">
        <f t="shared" si="1125"/>
        <v>0</v>
      </c>
      <c r="KJ119" s="483">
        <f t="shared" si="1125"/>
        <v>0</v>
      </c>
      <c r="KK119" s="483">
        <f t="shared" si="1125"/>
        <v>0</v>
      </c>
      <c r="KL119" s="483">
        <f t="shared" si="1125"/>
        <v>0</v>
      </c>
      <c r="KM119" s="483">
        <f t="shared" si="1125"/>
        <v>0</v>
      </c>
      <c r="KN119" s="483">
        <f t="shared" si="1125"/>
        <v>0</v>
      </c>
      <c r="KO119" s="483">
        <f t="shared" si="1125"/>
        <v>0</v>
      </c>
      <c r="KP119" s="483">
        <f t="shared" si="1125"/>
        <v>0</v>
      </c>
      <c r="KQ119" s="483">
        <f t="shared" si="1125"/>
        <v>0</v>
      </c>
      <c r="KR119" s="483">
        <f t="shared" si="1125"/>
        <v>0</v>
      </c>
      <c r="KS119" s="483">
        <f>SUM(KG119:KR119)</f>
        <v>0</v>
      </c>
      <c r="KT119" s="483">
        <f t="shared" ref="KT119:LE119" si="1126">KT120-KT118</f>
        <v>0</v>
      </c>
      <c r="KU119" s="483">
        <f t="shared" si="1126"/>
        <v>0</v>
      </c>
      <c r="KV119" s="483">
        <f t="shared" si="1126"/>
        <v>0</v>
      </c>
      <c r="KW119" s="483">
        <f t="shared" si="1126"/>
        <v>0</v>
      </c>
      <c r="KX119" s="483">
        <f t="shared" si="1126"/>
        <v>0</v>
      </c>
      <c r="KY119" s="483">
        <f t="shared" si="1126"/>
        <v>0</v>
      </c>
      <c r="KZ119" s="483">
        <f t="shared" si="1126"/>
        <v>0</v>
      </c>
      <c r="LA119" s="483">
        <f t="shared" si="1126"/>
        <v>0</v>
      </c>
      <c r="LB119" s="483">
        <f t="shared" si="1126"/>
        <v>0</v>
      </c>
      <c r="LC119" s="483">
        <f t="shared" si="1126"/>
        <v>0</v>
      </c>
      <c r="LD119" s="483">
        <f t="shared" si="1126"/>
        <v>0</v>
      </c>
      <c r="LE119" s="483">
        <f t="shared" si="1126"/>
        <v>0</v>
      </c>
      <c r="LF119" s="483">
        <f>SUM(KT119:LE119)</f>
        <v>0</v>
      </c>
      <c r="LG119" s="483">
        <f t="shared" ref="LG119:LR119" si="1127">LG120-LG118</f>
        <v>0</v>
      </c>
      <c r="LH119" s="483">
        <f t="shared" si="1127"/>
        <v>0</v>
      </c>
      <c r="LI119" s="483">
        <f t="shared" si="1127"/>
        <v>0</v>
      </c>
      <c r="LJ119" s="483">
        <f t="shared" si="1127"/>
        <v>0</v>
      </c>
      <c r="LK119" s="483">
        <f t="shared" si="1127"/>
        <v>0</v>
      </c>
      <c r="LL119" s="483">
        <f t="shared" si="1127"/>
        <v>0</v>
      </c>
      <c r="LM119" s="483">
        <f t="shared" si="1127"/>
        <v>0</v>
      </c>
      <c r="LN119" s="483">
        <f t="shared" si="1127"/>
        <v>0</v>
      </c>
      <c r="LO119" s="483">
        <f t="shared" si="1127"/>
        <v>0</v>
      </c>
      <c r="LP119" s="483">
        <f t="shared" si="1127"/>
        <v>0</v>
      </c>
      <c r="LQ119" s="483">
        <f t="shared" si="1127"/>
        <v>0</v>
      </c>
      <c r="LR119" s="483">
        <f t="shared" si="1127"/>
        <v>0</v>
      </c>
      <c r="LS119" s="483">
        <f>SUM(LG119:LR119)</f>
        <v>0</v>
      </c>
      <c r="LT119" s="483">
        <f t="shared" ref="LT119:ME119" si="1128">LT120-LT118</f>
        <v>0</v>
      </c>
      <c r="LU119" s="483">
        <f t="shared" si="1128"/>
        <v>0</v>
      </c>
      <c r="LV119" s="483">
        <f t="shared" si="1128"/>
        <v>0</v>
      </c>
      <c r="LW119" s="483">
        <f t="shared" si="1128"/>
        <v>0</v>
      </c>
      <c r="LX119" s="483">
        <f t="shared" si="1128"/>
        <v>0</v>
      </c>
      <c r="LY119" s="483">
        <f t="shared" si="1128"/>
        <v>0</v>
      </c>
      <c r="LZ119" s="483">
        <f t="shared" si="1128"/>
        <v>0</v>
      </c>
      <c r="MA119" s="483">
        <f t="shared" si="1128"/>
        <v>0</v>
      </c>
      <c r="MB119" s="483">
        <f t="shared" si="1128"/>
        <v>0</v>
      </c>
      <c r="MC119" s="483">
        <f t="shared" si="1128"/>
        <v>0</v>
      </c>
      <c r="MD119" s="483">
        <f t="shared" si="1128"/>
        <v>0</v>
      </c>
      <c r="ME119" s="483">
        <f t="shared" si="1128"/>
        <v>0</v>
      </c>
      <c r="MF119" s="483">
        <f>SUM(LT119:ME119)</f>
        <v>0</v>
      </c>
      <c r="MG119" s="483">
        <f t="shared" ref="MG119:MR119" si="1129">MG120-MG118</f>
        <v>0</v>
      </c>
      <c r="MH119" s="483">
        <f t="shared" si="1129"/>
        <v>0</v>
      </c>
      <c r="MI119" s="483">
        <f t="shared" si="1129"/>
        <v>0</v>
      </c>
      <c r="MJ119" s="483">
        <f t="shared" si="1129"/>
        <v>0</v>
      </c>
      <c r="MK119" s="483">
        <f t="shared" si="1129"/>
        <v>0</v>
      </c>
      <c r="ML119" s="483">
        <f t="shared" si="1129"/>
        <v>0</v>
      </c>
      <c r="MM119" s="483">
        <f t="shared" si="1129"/>
        <v>0</v>
      </c>
      <c r="MN119" s="483">
        <f t="shared" si="1129"/>
        <v>0</v>
      </c>
      <c r="MO119" s="483">
        <f t="shared" si="1129"/>
        <v>0</v>
      </c>
      <c r="MP119" s="483">
        <f t="shared" si="1129"/>
        <v>0</v>
      </c>
      <c r="MQ119" s="483">
        <f t="shared" si="1129"/>
        <v>0</v>
      </c>
      <c r="MR119" s="483">
        <f t="shared" si="1129"/>
        <v>0</v>
      </c>
      <c r="MS119" s="483">
        <f>SUM(MG119:MR119)</f>
        <v>0</v>
      </c>
      <c r="MT119" s="483">
        <f t="shared" ref="MT119:NE119" si="1130">MT120-MT118</f>
        <v>0</v>
      </c>
      <c r="MU119" s="483">
        <f t="shared" si="1130"/>
        <v>0</v>
      </c>
      <c r="MV119" s="483">
        <f t="shared" si="1130"/>
        <v>0</v>
      </c>
      <c r="MW119" s="483">
        <f t="shared" si="1130"/>
        <v>0</v>
      </c>
      <c r="MX119" s="483">
        <f t="shared" si="1130"/>
        <v>0</v>
      </c>
      <c r="MY119" s="483">
        <f t="shared" si="1130"/>
        <v>0</v>
      </c>
      <c r="MZ119" s="483">
        <f t="shared" si="1130"/>
        <v>0</v>
      </c>
      <c r="NA119" s="483">
        <f t="shared" si="1130"/>
        <v>0</v>
      </c>
      <c r="NB119" s="483">
        <f t="shared" si="1130"/>
        <v>0</v>
      </c>
      <c r="NC119" s="483">
        <f t="shared" si="1130"/>
        <v>0</v>
      </c>
      <c r="ND119" s="483">
        <f t="shared" si="1130"/>
        <v>0</v>
      </c>
      <c r="NE119" s="483">
        <f t="shared" si="1130"/>
        <v>0</v>
      </c>
      <c r="NF119" s="483">
        <f>SUM(MT119:NE119)</f>
        <v>0</v>
      </c>
      <c r="NG119" s="483">
        <f t="shared" ref="NG119:NR119" si="1131">NG120-NG118</f>
        <v>0</v>
      </c>
      <c r="NH119" s="483">
        <f t="shared" si="1131"/>
        <v>0</v>
      </c>
      <c r="NI119" s="483">
        <f t="shared" si="1131"/>
        <v>0</v>
      </c>
      <c r="NJ119" s="483">
        <f t="shared" si="1131"/>
        <v>0</v>
      </c>
      <c r="NK119" s="483">
        <f t="shared" si="1131"/>
        <v>0</v>
      </c>
      <c r="NL119" s="483">
        <f t="shared" si="1131"/>
        <v>0</v>
      </c>
      <c r="NM119" s="483">
        <f t="shared" si="1131"/>
        <v>0</v>
      </c>
      <c r="NN119" s="483">
        <f t="shared" si="1131"/>
        <v>0</v>
      </c>
      <c r="NO119" s="483">
        <f t="shared" si="1131"/>
        <v>0</v>
      </c>
      <c r="NP119" s="483">
        <f t="shared" si="1131"/>
        <v>0</v>
      </c>
      <c r="NQ119" s="483">
        <f t="shared" si="1131"/>
        <v>0</v>
      </c>
      <c r="NR119" s="483">
        <f t="shared" si="1131"/>
        <v>0</v>
      </c>
      <c r="NS119" s="483">
        <f>SUM(NG119:NR119)</f>
        <v>0</v>
      </c>
      <c r="NT119" s="483">
        <f t="shared" ref="NT119:OE119" si="1132">NT120-NT118</f>
        <v>0</v>
      </c>
      <c r="NU119" s="483">
        <f t="shared" si="1132"/>
        <v>0</v>
      </c>
      <c r="NV119" s="483">
        <f t="shared" si="1132"/>
        <v>0</v>
      </c>
      <c r="NW119" s="483">
        <f t="shared" si="1132"/>
        <v>0</v>
      </c>
      <c r="NX119" s="483">
        <f t="shared" si="1132"/>
        <v>0</v>
      </c>
      <c r="NY119" s="483">
        <f t="shared" si="1132"/>
        <v>0</v>
      </c>
      <c r="NZ119" s="483">
        <f t="shared" si="1132"/>
        <v>0</v>
      </c>
      <c r="OA119" s="483">
        <f t="shared" si="1132"/>
        <v>0</v>
      </c>
      <c r="OB119" s="483">
        <f t="shared" si="1132"/>
        <v>0</v>
      </c>
      <c r="OC119" s="483">
        <f t="shared" si="1132"/>
        <v>0</v>
      </c>
      <c r="OD119" s="483">
        <f t="shared" si="1132"/>
        <v>0</v>
      </c>
      <c r="OE119" s="483">
        <f t="shared" si="1132"/>
        <v>0</v>
      </c>
      <c r="OF119" s="483">
        <f>SUM(NT119:OE119)</f>
        <v>0</v>
      </c>
      <c r="OG119" s="483">
        <f t="shared" ref="OG119:OR119" si="1133">OG120-OG118</f>
        <v>0</v>
      </c>
      <c r="OH119" s="483">
        <f t="shared" si="1133"/>
        <v>0</v>
      </c>
      <c r="OI119" s="483">
        <f t="shared" si="1133"/>
        <v>0</v>
      </c>
      <c r="OJ119" s="483">
        <f t="shared" si="1133"/>
        <v>0</v>
      </c>
      <c r="OK119" s="483">
        <f t="shared" si="1133"/>
        <v>0</v>
      </c>
      <c r="OL119" s="483">
        <f t="shared" si="1133"/>
        <v>0</v>
      </c>
      <c r="OM119" s="483">
        <f t="shared" si="1133"/>
        <v>0</v>
      </c>
      <c r="ON119" s="483">
        <f t="shared" si="1133"/>
        <v>0</v>
      </c>
      <c r="OO119" s="483">
        <f t="shared" si="1133"/>
        <v>0</v>
      </c>
      <c r="OP119" s="483">
        <f t="shared" si="1133"/>
        <v>0</v>
      </c>
      <c r="OQ119" s="483">
        <f t="shared" si="1133"/>
        <v>0</v>
      </c>
      <c r="OR119" s="483">
        <f t="shared" si="1133"/>
        <v>0</v>
      </c>
      <c r="OS119" s="483">
        <f>SUM(OG119:OR119)</f>
        <v>0</v>
      </c>
      <c r="OT119" s="483"/>
      <c r="OU119" s="483"/>
      <c r="OV119" s="483"/>
      <c r="OW119" s="483"/>
      <c r="OX119" s="483"/>
      <c r="OY119" s="483"/>
      <c r="OZ119" s="483"/>
      <c r="PA119" s="483"/>
      <c r="PB119" s="483"/>
      <c r="PC119" s="483"/>
      <c r="PD119" s="483"/>
      <c r="PE119" s="483"/>
      <c r="PF119" s="483"/>
      <c r="PG119" s="483"/>
      <c r="PH119" s="483"/>
      <c r="PI119" s="483"/>
      <c r="PJ119" s="483"/>
      <c r="PK119" s="483"/>
      <c r="PL119" s="483"/>
      <c r="PM119" s="483"/>
      <c r="PN119" s="483"/>
      <c r="PO119" s="483"/>
      <c r="PP119" s="483"/>
      <c r="PQ119" s="483"/>
      <c r="PR119" s="483"/>
      <c r="PS119" s="483"/>
      <c r="PT119" s="483"/>
      <c r="PU119" s="483"/>
      <c r="PV119" s="483"/>
      <c r="PW119" s="483"/>
      <c r="PX119" s="483"/>
      <c r="PY119" s="483"/>
      <c r="PZ119" s="483"/>
      <c r="QA119" s="483"/>
      <c r="QB119" s="483"/>
      <c r="QC119" s="483"/>
      <c r="QD119" s="483"/>
      <c r="QE119" s="483"/>
      <c r="QF119" s="483"/>
      <c r="QG119" s="483"/>
      <c r="QH119" s="483"/>
      <c r="QI119" s="483"/>
      <c r="QJ119" s="483"/>
      <c r="QK119" s="483"/>
      <c r="QL119" s="483"/>
      <c r="QM119" s="483"/>
      <c r="QN119" s="483"/>
      <c r="QO119" s="483"/>
      <c r="QP119" s="483"/>
      <c r="QQ119" s="483"/>
      <c r="QR119" s="483"/>
      <c r="QS119" s="483"/>
      <c r="QT119" s="483"/>
      <c r="QU119" s="483"/>
      <c r="QV119" s="483"/>
      <c r="QW119" s="483"/>
      <c r="QX119" s="483"/>
      <c r="QY119" s="483"/>
      <c r="QZ119" s="483"/>
      <c r="RA119" s="483"/>
      <c r="RB119" s="483"/>
      <c r="RC119" s="483"/>
      <c r="RD119" s="483"/>
      <c r="RE119" s="483"/>
      <c r="RF119" s="483"/>
    </row>
    <row r="120" spans="1:474" ht="12.75" customHeight="1">
      <c r="A120" s="483"/>
      <c r="B120" s="484" t="s">
        <v>503</v>
      </c>
      <c r="C120" s="483"/>
      <c r="D120" s="483"/>
      <c r="E120" s="483">
        <f>SUM(S120,AF120,AS120,BF120,BS120,CF120,CS120,DF120,DS120,EF120,ES120,FF120,FS120,GF120,GS120,HF120,HS120,IF120,IS120,JF120,JS120,KF120,KS120,LF120,LS120,MF120,MS120,NF120,NS120,OF120,OS120)</f>
        <v>0</v>
      </c>
      <c r="F120" s="483"/>
      <c r="G120" s="483">
        <f>IF(AND(E112=1,G112=0),-SUM(G115,G116,G117),IF(G111=1,PMT(G106,E112,G115+G116+G117,,0),G118))</f>
        <v>0</v>
      </c>
      <c r="H120" s="483">
        <f t="shared" ref="H120:R120" si="1134">IF(AND(G112=1,H112=0),-SUM(H115,H116,H117),IF(H111=1,PMT(H106,G112,H115+H116+H117,,0),H118))</f>
        <v>0</v>
      </c>
      <c r="I120" s="483">
        <f t="shared" si="1134"/>
        <v>0</v>
      </c>
      <c r="J120" s="483">
        <f t="shared" si="1134"/>
        <v>0</v>
      </c>
      <c r="K120" s="483">
        <f t="shared" si="1134"/>
        <v>0</v>
      </c>
      <c r="L120" s="483">
        <f t="shared" si="1134"/>
        <v>0</v>
      </c>
      <c r="M120" s="483">
        <f t="shared" si="1134"/>
        <v>0</v>
      </c>
      <c r="N120" s="483">
        <f t="shared" si="1134"/>
        <v>0</v>
      </c>
      <c r="O120" s="483">
        <f t="shared" si="1134"/>
        <v>0</v>
      </c>
      <c r="P120" s="483">
        <f t="shared" si="1134"/>
        <v>0</v>
      </c>
      <c r="Q120" s="483">
        <f t="shared" si="1134"/>
        <v>0</v>
      </c>
      <c r="R120" s="483">
        <f t="shared" si="1134"/>
        <v>0</v>
      </c>
      <c r="S120" s="483">
        <f>SUM(G120:R120)</f>
        <v>0</v>
      </c>
      <c r="T120" s="483">
        <f>IF(AND(R112=1,T112=0),-SUM(T115,T116,T117),IF(T111=1,PMT(T106,R112,T115+T116+T117,,0),T118))</f>
        <v>0</v>
      </c>
      <c r="U120" s="483">
        <f t="shared" ref="U120:AE120" si="1135">IF(AND(T112=1,U112=0),-SUM(U115,U116,U117),IF(U111=1,PMT(U106,T112,U115+U116+U117,,0),U118))</f>
        <v>0</v>
      </c>
      <c r="V120" s="483">
        <f t="shared" si="1135"/>
        <v>0</v>
      </c>
      <c r="W120" s="483">
        <f t="shared" si="1135"/>
        <v>0</v>
      </c>
      <c r="X120" s="483">
        <f t="shared" si="1135"/>
        <v>0</v>
      </c>
      <c r="Y120" s="483">
        <f t="shared" si="1135"/>
        <v>0</v>
      </c>
      <c r="Z120" s="483">
        <f t="shared" si="1135"/>
        <v>0</v>
      </c>
      <c r="AA120" s="483">
        <f t="shared" si="1135"/>
        <v>0</v>
      </c>
      <c r="AB120" s="483">
        <f t="shared" si="1135"/>
        <v>0</v>
      </c>
      <c r="AC120" s="483">
        <f t="shared" si="1135"/>
        <v>0</v>
      </c>
      <c r="AD120" s="483">
        <f t="shared" si="1135"/>
        <v>0</v>
      </c>
      <c r="AE120" s="483">
        <f t="shared" si="1135"/>
        <v>0</v>
      </c>
      <c r="AF120" s="483">
        <f>SUM(T120:AE120)</f>
        <v>0</v>
      </c>
      <c r="AG120" s="483">
        <f>IF(AND(AE112=1,AG112=0),-SUM(AG115,AG116,AG117),IF(AG111=1,PMT(AG106,AE112,AG115+AG116+AG117,,0),AG118))</f>
        <v>0</v>
      </c>
      <c r="AH120" s="483">
        <f t="shared" ref="AH120:AR120" si="1136">IF(AND(AG112=1,AH112=0),-SUM(AH115,AH116,AH117),IF(AH111=1,PMT(AH106,AG112,AH115+AH116+AH117,,0),AH118))</f>
        <v>0</v>
      </c>
      <c r="AI120" s="483">
        <f t="shared" si="1136"/>
        <v>0</v>
      </c>
      <c r="AJ120" s="483">
        <f t="shared" si="1136"/>
        <v>0</v>
      </c>
      <c r="AK120" s="483">
        <f t="shared" si="1136"/>
        <v>0</v>
      </c>
      <c r="AL120" s="483">
        <f t="shared" si="1136"/>
        <v>0</v>
      </c>
      <c r="AM120" s="483">
        <f t="shared" si="1136"/>
        <v>0</v>
      </c>
      <c r="AN120" s="483">
        <f t="shared" si="1136"/>
        <v>0</v>
      </c>
      <c r="AO120" s="483">
        <f t="shared" si="1136"/>
        <v>0</v>
      </c>
      <c r="AP120" s="483">
        <f t="shared" si="1136"/>
        <v>0</v>
      </c>
      <c r="AQ120" s="483">
        <f t="shared" si="1136"/>
        <v>0</v>
      </c>
      <c r="AR120" s="483">
        <f t="shared" si="1136"/>
        <v>0</v>
      </c>
      <c r="AS120" s="483">
        <f>SUM(AG120:AR120)</f>
        <v>0</v>
      </c>
      <c r="AT120" s="483">
        <f>IF(AND(AR112=1,AT112=0),-SUM(AT115,AT116,AT117),IF(AT111=1,PMT(AT106,AR112,AT115+AT116+AT117,,0),AT118))</f>
        <v>0</v>
      </c>
      <c r="AU120" s="483">
        <f t="shared" ref="AU120:BE120" si="1137">IF(AND(AT112=1,AU112=0),-SUM(AU115,AU116,AU117),IF(AU111=1,PMT(AU106,AT112,AU115+AU116+AU117,,0),AU118))</f>
        <v>0</v>
      </c>
      <c r="AV120" s="483">
        <f t="shared" si="1137"/>
        <v>0</v>
      </c>
      <c r="AW120" s="483">
        <f t="shared" si="1137"/>
        <v>0</v>
      </c>
      <c r="AX120" s="483">
        <f t="shared" si="1137"/>
        <v>0</v>
      </c>
      <c r="AY120" s="483">
        <f t="shared" si="1137"/>
        <v>0</v>
      </c>
      <c r="AZ120" s="483">
        <f t="shared" si="1137"/>
        <v>0</v>
      </c>
      <c r="BA120" s="483">
        <f t="shared" si="1137"/>
        <v>0</v>
      </c>
      <c r="BB120" s="483">
        <f t="shared" si="1137"/>
        <v>0</v>
      </c>
      <c r="BC120" s="483">
        <f t="shared" si="1137"/>
        <v>0</v>
      </c>
      <c r="BD120" s="483">
        <f t="shared" si="1137"/>
        <v>0</v>
      </c>
      <c r="BE120" s="483">
        <f t="shared" si="1137"/>
        <v>0</v>
      </c>
      <c r="BF120" s="483">
        <f>SUM(AT120:BE120)</f>
        <v>0</v>
      </c>
      <c r="BG120" s="483">
        <f>IF(AND(BE112=1,BG112=0),-SUM(BG115,BG116,BG117),IF(BG111=1,PMT(BG106,BE112,BG115+BG116+BG117,,0),BG118))</f>
        <v>0</v>
      </c>
      <c r="BH120" s="483">
        <f t="shared" ref="BH120:BR120" si="1138">IF(AND(BG112=1,BH112=0),-SUM(BH115,BH116,BH117),IF(BH111=1,PMT(BH106,BG112,BH115+BH116+BH117,,0),BH118))</f>
        <v>0</v>
      </c>
      <c r="BI120" s="483">
        <f t="shared" si="1138"/>
        <v>0</v>
      </c>
      <c r="BJ120" s="483">
        <f t="shared" si="1138"/>
        <v>0</v>
      </c>
      <c r="BK120" s="483">
        <f t="shared" si="1138"/>
        <v>0</v>
      </c>
      <c r="BL120" s="483">
        <f t="shared" si="1138"/>
        <v>0</v>
      </c>
      <c r="BM120" s="483">
        <f t="shared" si="1138"/>
        <v>0</v>
      </c>
      <c r="BN120" s="483">
        <f t="shared" si="1138"/>
        <v>0</v>
      </c>
      <c r="BO120" s="483">
        <f t="shared" si="1138"/>
        <v>0</v>
      </c>
      <c r="BP120" s="483">
        <f t="shared" si="1138"/>
        <v>0</v>
      </c>
      <c r="BQ120" s="483">
        <f t="shared" si="1138"/>
        <v>0</v>
      </c>
      <c r="BR120" s="483">
        <f t="shared" si="1138"/>
        <v>0</v>
      </c>
      <c r="BS120" s="483">
        <f>SUM(BG120:BR120)</f>
        <v>0</v>
      </c>
      <c r="BT120" s="483">
        <f>IF(AND(BR112=1,BT112=0),-SUM(BT115,BT116,BT117),IF(BT111=1,PMT(BT106,BR112,BT115+BT116+BT117,,0),BT118))</f>
        <v>0</v>
      </c>
      <c r="BU120" s="483">
        <f t="shared" ref="BU120:CE120" si="1139">IF(AND(BT112=1,BU112=0),-SUM(BU115,BU116,BU117),IF(BU111=1,PMT(BU106,BT112,BU115+BU116+BU117,,0),BU118))</f>
        <v>0</v>
      </c>
      <c r="BV120" s="483">
        <f t="shared" si="1139"/>
        <v>0</v>
      </c>
      <c r="BW120" s="483">
        <f t="shared" si="1139"/>
        <v>0</v>
      </c>
      <c r="BX120" s="483">
        <f t="shared" si="1139"/>
        <v>0</v>
      </c>
      <c r="BY120" s="483">
        <f t="shared" si="1139"/>
        <v>0</v>
      </c>
      <c r="BZ120" s="483">
        <f t="shared" si="1139"/>
        <v>0</v>
      </c>
      <c r="CA120" s="483">
        <f t="shared" si="1139"/>
        <v>0</v>
      </c>
      <c r="CB120" s="483">
        <f t="shared" si="1139"/>
        <v>0</v>
      </c>
      <c r="CC120" s="483">
        <f t="shared" si="1139"/>
        <v>0</v>
      </c>
      <c r="CD120" s="483">
        <f t="shared" si="1139"/>
        <v>0</v>
      </c>
      <c r="CE120" s="483">
        <f t="shared" si="1139"/>
        <v>0</v>
      </c>
      <c r="CF120" s="483">
        <f>SUM(BT120:CE120)</f>
        <v>0</v>
      </c>
      <c r="CG120" s="483">
        <f>IF(AND(CE112=1,CG112=0),-SUM(CG115,CG116,CG117),IF(CG111=1,PMT(CG106,CE112,CG115+CG116+CG117,,0),CG118))</f>
        <v>0</v>
      </c>
      <c r="CH120" s="483">
        <f t="shared" ref="CH120:CR120" si="1140">IF(AND(CG112=1,CH112=0),-SUM(CH115,CH116,CH117),IF(CH111=1,PMT(CH106,CG112,CH115+CH116+CH117,,0),CH118))</f>
        <v>0</v>
      </c>
      <c r="CI120" s="483">
        <f t="shared" si="1140"/>
        <v>0</v>
      </c>
      <c r="CJ120" s="483">
        <f t="shared" si="1140"/>
        <v>0</v>
      </c>
      <c r="CK120" s="483">
        <f t="shared" si="1140"/>
        <v>0</v>
      </c>
      <c r="CL120" s="483">
        <f t="shared" si="1140"/>
        <v>0</v>
      </c>
      <c r="CM120" s="483">
        <f t="shared" si="1140"/>
        <v>0</v>
      </c>
      <c r="CN120" s="483">
        <f t="shared" si="1140"/>
        <v>0</v>
      </c>
      <c r="CO120" s="483">
        <f t="shared" si="1140"/>
        <v>0</v>
      </c>
      <c r="CP120" s="483">
        <f t="shared" si="1140"/>
        <v>0</v>
      </c>
      <c r="CQ120" s="483">
        <f t="shared" si="1140"/>
        <v>0</v>
      </c>
      <c r="CR120" s="483">
        <f t="shared" si="1140"/>
        <v>0</v>
      </c>
      <c r="CS120" s="483">
        <f>SUM(CG120:CR120)</f>
        <v>0</v>
      </c>
      <c r="CT120" s="483">
        <f>IF(AND(CR112=1,CT112=0),-SUM(CT115,CT116,CT117),IF(CT111=1,PMT(CT106,CR112,CT115+CT116+CT117,,0),CT118))</f>
        <v>0</v>
      </c>
      <c r="CU120" s="483">
        <f t="shared" ref="CU120:DE120" si="1141">IF(AND(CT112=1,CU112=0),-SUM(CU115,CU116,CU117),IF(CU111=1,PMT(CU106,CT112,CU115+CU116+CU117,,0),CU118))</f>
        <v>0</v>
      </c>
      <c r="CV120" s="483">
        <f t="shared" si="1141"/>
        <v>0</v>
      </c>
      <c r="CW120" s="483">
        <f t="shared" si="1141"/>
        <v>0</v>
      </c>
      <c r="CX120" s="483">
        <f t="shared" si="1141"/>
        <v>0</v>
      </c>
      <c r="CY120" s="483">
        <f t="shared" si="1141"/>
        <v>0</v>
      </c>
      <c r="CZ120" s="483">
        <f t="shared" si="1141"/>
        <v>0</v>
      </c>
      <c r="DA120" s="483">
        <f t="shared" si="1141"/>
        <v>0</v>
      </c>
      <c r="DB120" s="483">
        <f t="shared" si="1141"/>
        <v>0</v>
      </c>
      <c r="DC120" s="483">
        <f t="shared" si="1141"/>
        <v>0</v>
      </c>
      <c r="DD120" s="483">
        <f t="shared" si="1141"/>
        <v>0</v>
      </c>
      <c r="DE120" s="483">
        <f t="shared" si="1141"/>
        <v>0</v>
      </c>
      <c r="DF120" s="483">
        <f>SUM(CT120:DE120)</f>
        <v>0</v>
      </c>
      <c r="DG120" s="483">
        <f>IF(AND(DE112=1,DG112=0),-SUM(DG115,DG116,DG117),IF(DG111=1,PMT(DG106,DE112,DG115+DG116+DG117,,0),DG118))</f>
        <v>0</v>
      </c>
      <c r="DH120" s="483">
        <f t="shared" ref="DH120:DR120" si="1142">IF(AND(DG112=1,DH112=0),-SUM(DH115,DH116,DH117),IF(DH111=1,PMT(DH106,DG112,DH115+DH116+DH117,,0),DH118))</f>
        <v>0</v>
      </c>
      <c r="DI120" s="483">
        <f t="shared" si="1142"/>
        <v>0</v>
      </c>
      <c r="DJ120" s="483">
        <f t="shared" si="1142"/>
        <v>0</v>
      </c>
      <c r="DK120" s="483">
        <f t="shared" si="1142"/>
        <v>0</v>
      </c>
      <c r="DL120" s="483">
        <f t="shared" si="1142"/>
        <v>0</v>
      </c>
      <c r="DM120" s="483">
        <f t="shared" si="1142"/>
        <v>0</v>
      </c>
      <c r="DN120" s="483">
        <f t="shared" si="1142"/>
        <v>0</v>
      </c>
      <c r="DO120" s="483">
        <f t="shared" si="1142"/>
        <v>0</v>
      </c>
      <c r="DP120" s="483">
        <f t="shared" si="1142"/>
        <v>0</v>
      </c>
      <c r="DQ120" s="483">
        <f t="shared" si="1142"/>
        <v>0</v>
      </c>
      <c r="DR120" s="483">
        <f t="shared" si="1142"/>
        <v>0</v>
      </c>
      <c r="DS120" s="483">
        <f>SUM(DG120:DR120)</f>
        <v>0</v>
      </c>
      <c r="DT120" s="483">
        <f>IF(AND(DR112=1,DT112=0),-SUM(DT115,DT116,DT117),IF(DT111=1,PMT(DT106,DR112,DT115+DT116+DT117,,0),DT118))</f>
        <v>0</v>
      </c>
      <c r="DU120" s="483">
        <f t="shared" ref="DU120:EE120" si="1143">IF(AND(DT112=1,DU112=0),-SUM(DU115,DU116,DU117),IF(DU111=1,PMT(DU106,DT112,DU115+DU116+DU117,,0),DU118))</f>
        <v>0</v>
      </c>
      <c r="DV120" s="483">
        <f t="shared" si="1143"/>
        <v>0</v>
      </c>
      <c r="DW120" s="483">
        <f t="shared" si="1143"/>
        <v>0</v>
      </c>
      <c r="DX120" s="483">
        <f t="shared" si="1143"/>
        <v>0</v>
      </c>
      <c r="DY120" s="483">
        <f t="shared" si="1143"/>
        <v>0</v>
      </c>
      <c r="DZ120" s="483">
        <f t="shared" si="1143"/>
        <v>0</v>
      </c>
      <c r="EA120" s="483">
        <f t="shared" si="1143"/>
        <v>0</v>
      </c>
      <c r="EB120" s="483">
        <f t="shared" si="1143"/>
        <v>0</v>
      </c>
      <c r="EC120" s="483">
        <f t="shared" si="1143"/>
        <v>0</v>
      </c>
      <c r="ED120" s="483">
        <f t="shared" si="1143"/>
        <v>0</v>
      </c>
      <c r="EE120" s="483">
        <f t="shared" si="1143"/>
        <v>0</v>
      </c>
      <c r="EF120" s="483">
        <f>SUM(DT120:EE120)</f>
        <v>0</v>
      </c>
      <c r="EG120" s="483">
        <f>IF(AND(EE112=1,EG112=0),-SUM(EG115,EG116,EG117),IF(EG111=1,PMT(EG106,EE112,EG115+EG116+EG117,,0),EG118))</f>
        <v>0</v>
      </c>
      <c r="EH120" s="483">
        <f t="shared" ref="EH120:ER120" si="1144">IF(AND(EG112=1,EH112=0),-SUM(EH115,EH116,EH117),IF(EH111=1,PMT(EH106,EG112,EH115+EH116+EH117,,0),EH118))</f>
        <v>0</v>
      </c>
      <c r="EI120" s="483">
        <f t="shared" si="1144"/>
        <v>0</v>
      </c>
      <c r="EJ120" s="483">
        <f t="shared" si="1144"/>
        <v>0</v>
      </c>
      <c r="EK120" s="483">
        <f t="shared" si="1144"/>
        <v>0</v>
      </c>
      <c r="EL120" s="483">
        <f t="shared" si="1144"/>
        <v>0</v>
      </c>
      <c r="EM120" s="483">
        <f t="shared" si="1144"/>
        <v>0</v>
      </c>
      <c r="EN120" s="483">
        <f t="shared" si="1144"/>
        <v>0</v>
      </c>
      <c r="EO120" s="483">
        <f t="shared" si="1144"/>
        <v>0</v>
      </c>
      <c r="EP120" s="483">
        <f t="shared" si="1144"/>
        <v>0</v>
      </c>
      <c r="EQ120" s="483">
        <f t="shared" si="1144"/>
        <v>0</v>
      </c>
      <c r="ER120" s="483">
        <f t="shared" si="1144"/>
        <v>0</v>
      </c>
      <c r="ES120" s="483">
        <f>SUM(EG120:ER120)</f>
        <v>0</v>
      </c>
      <c r="ET120" s="483">
        <f>IF(AND(ER112=1,ET112=0),-SUM(ET115,ET116,ET117),IF(ET111=1,PMT(ET106,ER112,ET115+ET116+ET117,,0),ET118))</f>
        <v>0</v>
      </c>
      <c r="EU120" s="483">
        <f t="shared" ref="EU120:FE120" si="1145">IF(AND(ET112=1,EU112=0),-SUM(EU115,EU116,EU117),IF(EU111=1,PMT(EU106,ET112,EU115+EU116+EU117,,0),EU118))</f>
        <v>0</v>
      </c>
      <c r="EV120" s="483">
        <f t="shared" si="1145"/>
        <v>0</v>
      </c>
      <c r="EW120" s="483">
        <f t="shared" si="1145"/>
        <v>0</v>
      </c>
      <c r="EX120" s="483">
        <f t="shared" si="1145"/>
        <v>0</v>
      </c>
      <c r="EY120" s="483">
        <f t="shared" si="1145"/>
        <v>0</v>
      </c>
      <c r="EZ120" s="483">
        <f t="shared" si="1145"/>
        <v>0</v>
      </c>
      <c r="FA120" s="483">
        <f t="shared" si="1145"/>
        <v>0</v>
      </c>
      <c r="FB120" s="483">
        <f t="shared" si="1145"/>
        <v>0</v>
      </c>
      <c r="FC120" s="483">
        <f t="shared" si="1145"/>
        <v>0</v>
      </c>
      <c r="FD120" s="483">
        <f t="shared" si="1145"/>
        <v>0</v>
      </c>
      <c r="FE120" s="483">
        <f t="shared" si="1145"/>
        <v>0</v>
      </c>
      <c r="FF120" s="483">
        <f>SUM(ET120:FE120)</f>
        <v>0</v>
      </c>
      <c r="FG120" s="483">
        <f>IF(AND(FE112=1,FG112=0),-SUM(FG115,FG116,FG117),IF(FG111=1,PMT(FG106,FE112,FG115+FG116+FG117,,0),FG118))</f>
        <v>0</v>
      </c>
      <c r="FH120" s="483">
        <f t="shared" ref="FH120:FR120" si="1146">IF(AND(FG112=1,FH112=0),-SUM(FH115,FH116,FH117),IF(FH111=1,PMT(FH106,FG112,FH115+FH116+FH117,,0),FH118))</f>
        <v>0</v>
      </c>
      <c r="FI120" s="483">
        <f t="shared" si="1146"/>
        <v>0</v>
      </c>
      <c r="FJ120" s="483">
        <f t="shared" si="1146"/>
        <v>0</v>
      </c>
      <c r="FK120" s="483">
        <f t="shared" si="1146"/>
        <v>0</v>
      </c>
      <c r="FL120" s="483">
        <f t="shared" si="1146"/>
        <v>0</v>
      </c>
      <c r="FM120" s="483">
        <f t="shared" si="1146"/>
        <v>0</v>
      </c>
      <c r="FN120" s="483">
        <f t="shared" si="1146"/>
        <v>0</v>
      </c>
      <c r="FO120" s="483">
        <f t="shared" si="1146"/>
        <v>0</v>
      </c>
      <c r="FP120" s="483">
        <f t="shared" si="1146"/>
        <v>0</v>
      </c>
      <c r="FQ120" s="483">
        <f t="shared" si="1146"/>
        <v>0</v>
      </c>
      <c r="FR120" s="483">
        <f t="shared" si="1146"/>
        <v>0</v>
      </c>
      <c r="FS120" s="483">
        <f>SUM(FG120:FR120)</f>
        <v>0</v>
      </c>
      <c r="FT120" s="483">
        <f>IF(AND(FR112=1,FT112=0),-SUM(FT115,FT116,FT117),IF(FT111=1,PMT(FT106,FR112,FT115+FT116+FT117,,0),FT118))</f>
        <v>0</v>
      </c>
      <c r="FU120" s="483">
        <f t="shared" ref="FU120:GE120" si="1147">IF(AND(FT112=1,FU112=0),-SUM(FU115,FU116,FU117),IF(FU111=1,PMT(FU106,FT112,FU115+FU116+FU117,,0),FU118))</f>
        <v>0</v>
      </c>
      <c r="FV120" s="483">
        <f t="shared" si="1147"/>
        <v>0</v>
      </c>
      <c r="FW120" s="483">
        <f t="shared" si="1147"/>
        <v>0</v>
      </c>
      <c r="FX120" s="483">
        <f t="shared" si="1147"/>
        <v>0</v>
      </c>
      <c r="FY120" s="483">
        <f t="shared" si="1147"/>
        <v>0</v>
      </c>
      <c r="FZ120" s="483">
        <f t="shared" si="1147"/>
        <v>0</v>
      </c>
      <c r="GA120" s="483">
        <f t="shared" si="1147"/>
        <v>0</v>
      </c>
      <c r="GB120" s="483">
        <f t="shared" si="1147"/>
        <v>0</v>
      </c>
      <c r="GC120" s="483">
        <f t="shared" si="1147"/>
        <v>0</v>
      </c>
      <c r="GD120" s="483">
        <f t="shared" si="1147"/>
        <v>0</v>
      </c>
      <c r="GE120" s="483">
        <f t="shared" si="1147"/>
        <v>0</v>
      </c>
      <c r="GF120" s="483">
        <f>SUM(FT120:GE120)</f>
        <v>0</v>
      </c>
      <c r="GG120" s="483">
        <f>IF(AND(GE112=1,GG112=0),-SUM(GG115,GG116,GG117),IF(GG111=1,PMT(GG106,GE112,GG115+GG116+GG117,,0),GG118))</f>
        <v>0</v>
      </c>
      <c r="GH120" s="483">
        <f t="shared" ref="GH120:GR120" si="1148">IF(AND(GG112=1,GH112=0),-SUM(GH115,GH116,GH117),IF(GH111=1,PMT(GH106,GG112,GH115+GH116+GH117,,0),GH118))</f>
        <v>0</v>
      </c>
      <c r="GI120" s="483">
        <f t="shared" si="1148"/>
        <v>0</v>
      </c>
      <c r="GJ120" s="483">
        <f t="shared" si="1148"/>
        <v>0</v>
      </c>
      <c r="GK120" s="483">
        <f t="shared" si="1148"/>
        <v>0</v>
      </c>
      <c r="GL120" s="483">
        <f t="shared" si="1148"/>
        <v>0</v>
      </c>
      <c r="GM120" s="483">
        <f t="shared" si="1148"/>
        <v>0</v>
      </c>
      <c r="GN120" s="483">
        <f t="shared" si="1148"/>
        <v>0</v>
      </c>
      <c r="GO120" s="483">
        <f t="shared" si="1148"/>
        <v>0</v>
      </c>
      <c r="GP120" s="483">
        <f t="shared" si="1148"/>
        <v>0</v>
      </c>
      <c r="GQ120" s="483">
        <f t="shared" si="1148"/>
        <v>0</v>
      </c>
      <c r="GR120" s="483">
        <f t="shared" si="1148"/>
        <v>0</v>
      </c>
      <c r="GS120" s="483">
        <f>SUM(GG120:GR120)</f>
        <v>0</v>
      </c>
      <c r="GT120" s="483">
        <f>IF(AND(GR112=1,GT112=0),-SUM(GT115,GT116,GT117),IF(GT111=1,PMT(GT106,GR112,GT115+GT116+GT117,,0),GT118))</f>
        <v>0</v>
      </c>
      <c r="GU120" s="483">
        <f t="shared" ref="GU120:HE120" si="1149">IF(AND(GT112=1,GU112=0),-SUM(GU115,GU116,GU117),IF(GU111=1,PMT(GU106,GT112,GU115+GU116+GU117,,0),GU118))</f>
        <v>0</v>
      </c>
      <c r="GV120" s="483">
        <f t="shared" si="1149"/>
        <v>0</v>
      </c>
      <c r="GW120" s="483">
        <f t="shared" si="1149"/>
        <v>0</v>
      </c>
      <c r="GX120" s="483">
        <f t="shared" si="1149"/>
        <v>0</v>
      </c>
      <c r="GY120" s="483">
        <f t="shared" si="1149"/>
        <v>0</v>
      </c>
      <c r="GZ120" s="483">
        <f t="shared" si="1149"/>
        <v>0</v>
      </c>
      <c r="HA120" s="483">
        <f t="shared" si="1149"/>
        <v>0</v>
      </c>
      <c r="HB120" s="483">
        <f t="shared" si="1149"/>
        <v>0</v>
      </c>
      <c r="HC120" s="483">
        <f t="shared" si="1149"/>
        <v>0</v>
      </c>
      <c r="HD120" s="483">
        <f t="shared" si="1149"/>
        <v>0</v>
      </c>
      <c r="HE120" s="483">
        <f t="shared" si="1149"/>
        <v>0</v>
      </c>
      <c r="HF120" s="483">
        <f>SUM(GT120:HE120)</f>
        <v>0</v>
      </c>
      <c r="HG120" s="483">
        <f>IF(AND(HE112=1,HG112=0),-SUM(HG115,HG116,HG117),IF(HG111=1,PMT(HG106,HE112,HG115+HG116+HG117,,0),HG118))</f>
        <v>0</v>
      </c>
      <c r="HH120" s="483">
        <f t="shared" ref="HH120:HR120" si="1150">IF(AND(HG112=1,HH112=0),-SUM(HH115,HH116,HH117),IF(HH111=1,PMT(HH106,HG112,HH115+HH116+HH117,,0),HH118))</f>
        <v>0</v>
      </c>
      <c r="HI120" s="483">
        <f t="shared" si="1150"/>
        <v>0</v>
      </c>
      <c r="HJ120" s="483">
        <f t="shared" si="1150"/>
        <v>0</v>
      </c>
      <c r="HK120" s="483">
        <f t="shared" si="1150"/>
        <v>0</v>
      </c>
      <c r="HL120" s="483">
        <f t="shared" si="1150"/>
        <v>0</v>
      </c>
      <c r="HM120" s="483">
        <f t="shared" si="1150"/>
        <v>0</v>
      </c>
      <c r="HN120" s="483">
        <f t="shared" si="1150"/>
        <v>0</v>
      </c>
      <c r="HO120" s="483">
        <f t="shared" si="1150"/>
        <v>0</v>
      </c>
      <c r="HP120" s="483">
        <f t="shared" si="1150"/>
        <v>0</v>
      </c>
      <c r="HQ120" s="483">
        <f t="shared" si="1150"/>
        <v>0</v>
      </c>
      <c r="HR120" s="483">
        <f t="shared" si="1150"/>
        <v>0</v>
      </c>
      <c r="HS120" s="483">
        <f>SUM(HG120:HR120)</f>
        <v>0</v>
      </c>
      <c r="HT120" s="483">
        <f>IF(AND(HR112=1,HT112=0),-SUM(HT115,HT116,HT117),IF(HT111=1,PMT(HT106,HR112,HT115+HT116+HT117,,0),HT118))</f>
        <v>0</v>
      </c>
      <c r="HU120" s="483">
        <f t="shared" ref="HU120:IE120" si="1151">IF(AND(HT112=1,HU112=0),-SUM(HU115,HU116,HU117),IF(HU111=1,PMT(HU106,HT112,HU115+HU116+HU117,,0),HU118))</f>
        <v>0</v>
      </c>
      <c r="HV120" s="483">
        <f t="shared" si="1151"/>
        <v>0</v>
      </c>
      <c r="HW120" s="483">
        <f t="shared" si="1151"/>
        <v>0</v>
      </c>
      <c r="HX120" s="483">
        <f t="shared" si="1151"/>
        <v>0</v>
      </c>
      <c r="HY120" s="483">
        <f t="shared" si="1151"/>
        <v>0</v>
      </c>
      <c r="HZ120" s="483">
        <f t="shared" si="1151"/>
        <v>0</v>
      </c>
      <c r="IA120" s="483">
        <f t="shared" si="1151"/>
        <v>0</v>
      </c>
      <c r="IB120" s="483">
        <f t="shared" si="1151"/>
        <v>0</v>
      </c>
      <c r="IC120" s="483">
        <f t="shared" si="1151"/>
        <v>0</v>
      </c>
      <c r="ID120" s="483">
        <f t="shared" si="1151"/>
        <v>0</v>
      </c>
      <c r="IE120" s="483">
        <f t="shared" si="1151"/>
        <v>0</v>
      </c>
      <c r="IF120" s="483">
        <f>SUM(HT120:IE120)</f>
        <v>0</v>
      </c>
      <c r="IG120" s="483">
        <f>IF(AND(IE112=1,IG112=0),-SUM(IG115,IG116,IG117),IF(IG111=1,PMT(IG106,IE112,IG115+IG116+IG117,,0),IG118))</f>
        <v>0</v>
      </c>
      <c r="IH120" s="483">
        <f t="shared" ref="IH120:IR120" si="1152">IF(AND(IG112=1,IH112=0),-SUM(IH115,IH116,IH117),IF(IH111=1,PMT(IH106,IG112,IH115+IH116+IH117,,0),IH118))</f>
        <v>0</v>
      </c>
      <c r="II120" s="483">
        <f t="shared" si="1152"/>
        <v>0</v>
      </c>
      <c r="IJ120" s="483">
        <f t="shared" si="1152"/>
        <v>0</v>
      </c>
      <c r="IK120" s="483">
        <f t="shared" si="1152"/>
        <v>0</v>
      </c>
      <c r="IL120" s="483">
        <f t="shared" si="1152"/>
        <v>0</v>
      </c>
      <c r="IM120" s="483">
        <f t="shared" si="1152"/>
        <v>0</v>
      </c>
      <c r="IN120" s="483">
        <f t="shared" si="1152"/>
        <v>0</v>
      </c>
      <c r="IO120" s="483">
        <f t="shared" si="1152"/>
        <v>0</v>
      </c>
      <c r="IP120" s="483">
        <f t="shared" si="1152"/>
        <v>0</v>
      </c>
      <c r="IQ120" s="483">
        <f t="shared" si="1152"/>
        <v>0</v>
      </c>
      <c r="IR120" s="483">
        <f t="shared" si="1152"/>
        <v>0</v>
      </c>
      <c r="IS120" s="483">
        <f>SUM(IG120:IR120)</f>
        <v>0</v>
      </c>
      <c r="IT120" s="483">
        <f>IF(AND(IR112=1,IT112=0),-SUM(IT115,IT116,IT117),IF(IT111=1,PMT(IT106,IR112,IT115+IT116+IT117,,0),IT118))</f>
        <v>0</v>
      </c>
      <c r="IU120" s="483">
        <f t="shared" ref="IU120:JE120" si="1153">IF(AND(IT112=1,IU112=0),-SUM(IU115,IU116,IU117),IF(IU111=1,PMT(IU106,IT112,IU115+IU116+IU117,,0),IU118))</f>
        <v>0</v>
      </c>
      <c r="IV120" s="483">
        <f t="shared" si="1153"/>
        <v>0</v>
      </c>
      <c r="IW120" s="483">
        <f t="shared" si="1153"/>
        <v>0</v>
      </c>
      <c r="IX120" s="483">
        <f t="shared" si="1153"/>
        <v>0</v>
      </c>
      <c r="IY120" s="483">
        <f t="shared" si="1153"/>
        <v>0</v>
      </c>
      <c r="IZ120" s="483">
        <f t="shared" si="1153"/>
        <v>0</v>
      </c>
      <c r="JA120" s="483">
        <f t="shared" si="1153"/>
        <v>0</v>
      </c>
      <c r="JB120" s="483">
        <f t="shared" si="1153"/>
        <v>0</v>
      </c>
      <c r="JC120" s="483">
        <f t="shared" si="1153"/>
        <v>0</v>
      </c>
      <c r="JD120" s="483">
        <f t="shared" si="1153"/>
        <v>0</v>
      </c>
      <c r="JE120" s="483">
        <f t="shared" si="1153"/>
        <v>0</v>
      </c>
      <c r="JF120" s="483">
        <f>SUM(IT120:JE120)</f>
        <v>0</v>
      </c>
      <c r="JG120" s="483">
        <f>IF(AND(JE112=1,JG112=0),-SUM(JG115,JG116,JG117),IF(JG111=1,PMT(JG106,JE112,JG115+JG116+JG117,,0),JG118))</f>
        <v>0</v>
      </c>
      <c r="JH120" s="483">
        <f t="shared" ref="JH120:JR120" si="1154">IF(AND(JG112=1,JH112=0),-SUM(JH115,JH116,JH117),IF(JH111=1,PMT(JH106,JG112,JH115+JH116+JH117,,0),JH118))</f>
        <v>0</v>
      </c>
      <c r="JI120" s="483">
        <f t="shared" si="1154"/>
        <v>0</v>
      </c>
      <c r="JJ120" s="483">
        <f t="shared" si="1154"/>
        <v>0</v>
      </c>
      <c r="JK120" s="483">
        <f t="shared" si="1154"/>
        <v>0</v>
      </c>
      <c r="JL120" s="483">
        <f t="shared" si="1154"/>
        <v>0</v>
      </c>
      <c r="JM120" s="483">
        <f t="shared" si="1154"/>
        <v>0</v>
      </c>
      <c r="JN120" s="483">
        <f t="shared" si="1154"/>
        <v>0</v>
      </c>
      <c r="JO120" s="483">
        <f t="shared" si="1154"/>
        <v>0</v>
      </c>
      <c r="JP120" s="483">
        <f t="shared" si="1154"/>
        <v>0</v>
      </c>
      <c r="JQ120" s="483">
        <f t="shared" si="1154"/>
        <v>0</v>
      </c>
      <c r="JR120" s="483">
        <f t="shared" si="1154"/>
        <v>0</v>
      </c>
      <c r="JS120" s="483">
        <f>SUM(JG120:JR120)</f>
        <v>0</v>
      </c>
      <c r="JT120" s="483">
        <f>IF(AND(JR112=1,JT112=0),-SUM(JT115,JT116,JT117),IF(JT111=1,PMT(JT106,JR112,JT115+JT116+JT117,,0),JT118))</f>
        <v>0</v>
      </c>
      <c r="JU120" s="483">
        <f t="shared" ref="JU120:KE120" si="1155">IF(AND(JT112=1,JU112=0),-SUM(JU115,JU116,JU117),IF(JU111=1,PMT(JU106,JT112,JU115+JU116+JU117,,0),JU118))</f>
        <v>0</v>
      </c>
      <c r="JV120" s="483">
        <f t="shared" si="1155"/>
        <v>0</v>
      </c>
      <c r="JW120" s="483">
        <f t="shared" si="1155"/>
        <v>0</v>
      </c>
      <c r="JX120" s="483">
        <f t="shared" si="1155"/>
        <v>0</v>
      </c>
      <c r="JY120" s="483">
        <f t="shared" si="1155"/>
        <v>0</v>
      </c>
      <c r="JZ120" s="483">
        <f t="shared" si="1155"/>
        <v>0</v>
      </c>
      <c r="KA120" s="483">
        <f t="shared" si="1155"/>
        <v>0</v>
      </c>
      <c r="KB120" s="483">
        <f t="shared" si="1155"/>
        <v>0</v>
      </c>
      <c r="KC120" s="483">
        <f t="shared" si="1155"/>
        <v>0</v>
      </c>
      <c r="KD120" s="483">
        <f t="shared" si="1155"/>
        <v>0</v>
      </c>
      <c r="KE120" s="483">
        <f t="shared" si="1155"/>
        <v>0</v>
      </c>
      <c r="KF120" s="483">
        <f>SUM(JT120:KE120)</f>
        <v>0</v>
      </c>
      <c r="KG120" s="483">
        <f>IF(AND(KE112=1,KG112=0),-SUM(KG115,KG116,KG117),IF(KG111=1,PMT(KG106,KE112,KG115+KG116+KG117,,0),KG118))</f>
        <v>0</v>
      </c>
      <c r="KH120" s="483">
        <f t="shared" ref="KH120:KR120" si="1156">IF(AND(KG112=1,KH112=0),-SUM(KH115,KH116,KH117),IF(KH111=1,PMT(KH106,KG112,KH115+KH116+KH117,,0),KH118))</f>
        <v>0</v>
      </c>
      <c r="KI120" s="483">
        <f t="shared" si="1156"/>
        <v>0</v>
      </c>
      <c r="KJ120" s="483">
        <f t="shared" si="1156"/>
        <v>0</v>
      </c>
      <c r="KK120" s="483">
        <f t="shared" si="1156"/>
        <v>0</v>
      </c>
      <c r="KL120" s="483">
        <f t="shared" si="1156"/>
        <v>0</v>
      </c>
      <c r="KM120" s="483">
        <f t="shared" si="1156"/>
        <v>0</v>
      </c>
      <c r="KN120" s="483">
        <f t="shared" si="1156"/>
        <v>0</v>
      </c>
      <c r="KO120" s="483">
        <f t="shared" si="1156"/>
        <v>0</v>
      </c>
      <c r="KP120" s="483">
        <f t="shared" si="1156"/>
        <v>0</v>
      </c>
      <c r="KQ120" s="483">
        <f t="shared" si="1156"/>
        <v>0</v>
      </c>
      <c r="KR120" s="483">
        <f t="shared" si="1156"/>
        <v>0</v>
      </c>
      <c r="KS120" s="483">
        <f>SUM(KG120:KR120)</f>
        <v>0</v>
      </c>
      <c r="KT120" s="483">
        <f>IF(AND(KR112=1,KT112=0),-SUM(KT115,KT116,KT117),IF(KT111=1,PMT(KT106,KR112,KT115+KT116+KT117,,0),KT118))</f>
        <v>0</v>
      </c>
      <c r="KU120" s="483">
        <f t="shared" ref="KU120:LE120" si="1157">IF(AND(KT112=1,KU112=0),-SUM(KU115,KU116,KU117),IF(KU111=1,PMT(KU106,KT112,KU115+KU116+KU117,,0),KU118))</f>
        <v>0</v>
      </c>
      <c r="KV120" s="483">
        <f t="shared" si="1157"/>
        <v>0</v>
      </c>
      <c r="KW120" s="483">
        <f t="shared" si="1157"/>
        <v>0</v>
      </c>
      <c r="KX120" s="483">
        <f t="shared" si="1157"/>
        <v>0</v>
      </c>
      <c r="KY120" s="483">
        <f t="shared" si="1157"/>
        <v>0</v>
      </c>
      <c r="KZ120" s="483">
        <f t="shared" si="1157"/>
        <v>0</v>
      </c>
      <c r="LA120" s="483">
        <f t="shared" si="1157"/>
        <v>0</v>
      </c>
      <c r="LB120" s="483">
        <f t="shared" si="1157"/>
        <v>0</v>
      </c>
      <c r="LC120" s="483">
        <f t="shared" si="1157"/>
        <v>0</v>
      </c>
      <c r="LD120" s="483">
        <f t="shared" si="1157"/>
        <v>0</v>
      </c>
      <c r="LE120" s="483">
        <f t="shared" si="1157"/>
        <v>0</v>
      </c>
      <c r="LF120" s="483">
        <f>SUM(KT120:LE120)</f>
        <v>0</v>
      </c>
      <c r="LG120" s="483">
        <f>IF(AND(LE112=1,LG112=0),-SUM(LG115,LG116,LG117),IF(LG111=1,PMT(LG106,LE112,LG115+LG116+LG117,,0),LG118))</f>
        <v>0</v>
      </c>
      <c r="LH120" s="483">
        <f t="shared" ref="LH120:LR120" si="1158">IF(AND(LG112=1,LH112=0),-SUM(LH115,LH116,LH117),IF(LH111=1,PMT(LH106,LG112,LH115+LH116+LH117,,0),LH118))</f>
        <v>0</v>
      </c>
      <c r="LI120" s="483">
        <f t="shared" si="1158"/>
        <v>0</v>
      </c>
      <c r="LJ120" s="483">
        <f t="shared" si="1158"/>
        <v>0</v>
      </c>
      <c r="LK120" s="483">
        <f t="shared" si="1158"/>
        <v>0</v>
      </c>
      <c r="LL120" s="483">
        <f t="shared" si="1158"/>
        <v>0</v>
      </c>
      <c r="LM120" s="483">
        <f t="shared" si="1158"/>
        <v>0</v>
      </c>
      <c r="LN120" s="483">
        <f t="shared" si="1158"/>
        <v>0</v>
      </c>
      <c r="LO120" s="483">
        <f t="shared" si="1158"/>
        <v>0</v>
      </c>
      <c r="LP120" s="483">
        <f t="shared" si="1158"/>
        <v>0</v>
      </c>
      <c r="LQ120" s="483">
        <f t="shared" si="1158"/>
        <v>0</v>
      </c>
      <c r="LR120" s="483">
        <f t="shared" si="1158"/>
        <v>0</v>
      </c>
      <c r="LS120" s="483">
        <f>SUM(LG120:LR120)</f>
        <v>0</v>
      </c>
      <c r="LT120" s="483">
        <f>IF(AND(LR112=1,LT112=0),-SUM(LT115,LT116,LT117),IF(LT111=1,PMT(LT106,LR112,LT115+LT116+LT117,,0),LT118))</f>
        <v>0</v>
      </c>
      <c r="LU120" s="483">
        <f t="shared" ref="LU120:ME120" si="1159">IF(AND(LT112=1,LU112=0),-SUM(LU115,LU116,LU117),IF(LU111=1,PMT(LU106,LT112,LU115+LU116+LU117,,0),LU118))</f>
        <v>0</v>
      </c>
      <c r="LV120" s="483">
        <f t="shared" si="1159"/>
        <v>0</v>
      </c>
      <c r="LW120" s="483">
        <f t="shared" si="1159"/>
        <v>0</v>
      </c>
      <c r="LX120" s="483">
        <f t="shared" si="1159"/>
        <v>0</v>
      </c>
      <c r="LY120" s="483">
        <f t="shared" si="1159"/>
        <v>0</v>
      </c>
      <c r="LZ120" s="483">
        <f t="shared" si="1159"/>
        <v>0</v>
      </c>
      <c r="MA120" s="483">
        <f t="shared" si="1159"/>
        <v>0</v>
      </c>
      <c r="MB120" s="483">
        <f t="shared" si="1159"/>
        <v>0</v>
      </c>
      <c r="MC120" s="483">
        <f t="shared" si="1159"/>
        <v>0</v>
      </c>
      <c r="MD120" s="483">
        <f t="shared" si="1159"/>
        <v>0</v>
      </c>
      <c r="ME120" s="483">
        <f t="shared" si="1159"/>
        <v>0</v>
      </c>
      <c r="MF120" s="483">
        <f>SUM(LT120:ME120)</f>
        <v>0</v>
      </c>
      <c r="MG120" s="483">
        <f>IF(AND(ME112=1,MG112=0),-SUM(MG115,MG116,MG117),IF(MG111=1,PMT(MG106,ME112,MG115+MG116+MG117,,0),MG118))</f>
        <v>0</v>
      </c>
      <c r="MH120" s="483">
        <f t="shared" ref="MH120:MR120" si="1160">IF(AND(MG112=1,MH112=0),-SUM(MH115,MH116,MH117),IF(MH111=1,PMT(MH106,MG112,MH115+MH116+MH117,,0),MH118))</f>
        <v>0</v>
      </c>
      <c r="MI120" s="483">
        <f t="shared" si="1160"/>
        <v>0</v>
      </c>
      <c r="MJ120" s="483">
        <f t="shared" si="1160"/>
        <v>0</v>
      </c>
      <c r="MK120" s="483">
        <f t="shared" si="1160"/>
        <v>0</v>
      </c>
      <c r="ML120" s="483">
        <f t="shared" si="1160"/>
        <v>0</v>
      </c>
      <c r="MM120" s="483">
        <f t="shared" si="1160"/>
        <v>0</v>
      </c>
      <c r="MN120" s="483">
        <f t="shared" si="1160"/>
        <v>0</v>
      </c>
      <c r="MO120" s="483">
        <f t="shared" si="1160"/>
        <v>0</v>
      </c>
      <c r="MP120" s="483">
        <f t="shared" si="1160"/>
        <v>0</v>
      </c>
      <c r="MQ120" s="483">
        <f t="shared" si="1160"/>
        <v>0</v>
      </c>
      <c r="MR120" s="483">
        <f t="shared" si="1160"/>
        <v>0</v>
      </c>
      <c r="MS120" s="483">
        <f>SUM(MG120:MR120)</f>
        <v>0</v>
      </c>
      <c r="MT120" s="483">
        <f>IF(AND(MR112=1,MT112=0),-SUM(MT115,MT116,MT117),IF(MT111=1,PMT(MT106,MR112,MT115+MT116+MT117,,0),MT118))</f>
        <v>0</v>
      </c>
      <c r="MU120" s="483">
        <f t="shared" ref="MU120:NE120" si="1161">IF(AND(MT112=1,MU112=0),-SUM(MU115,MU116,MU117),IF(MU111=1,PMT(MU106,MT112,MU115+MU116+MU117,,0),MU118))</f>
        <v>0</v>
      </c>
      <c r="MV120" s="483">
        <f t="shared" si="1161"/>
        <v>0</v>
      </c>
      <c r="MW120" s="483">
        <f t="shared" si="1161"/>
        <v>0</v>
      </c>
      <c r="MX120" s="483">
        <f t="shared" si="1161"/>
        <v>0</v>
      </c>
      <c r="MY120" s="483">
        <f t="shared" si="1161"/>
        <v>0</v>
      </c>
      <c r="MZ120" s="483">
        <f t="shared" si="1161"/>
        <v>0</v>
      </c>
      <c r="NA120" s="483">
        <f t="shared" si="1161"/>
        <v>0</v>
      </c>
      <c r="NB120" s="483">
        <f t="shared" si="1161"/>
        <v>0</v>
      </c>
      <c r="NC120" s="483">
        <f t="shared" si="1161"/>
        <v>0</v>
      </c>
      <c r="ND120" s="483">
        <f t="shared" si="1161"/>
        <v>0</v>
      </c>
      <c r="NE120" s="483">
        <f t="shared" si="1161"/>
        <v>0</v>
      </c>
      <c r="NF120" s="483">
        <f>SUM(MT120:NE120)</f>
        <v>0</v>
      </c>
      <c r="NG120" s="483">
        <f>IF(AND(NE112=1,NG112=0),-SUM(NG115,NG116,NG117),IF(NG111=1,PMT(NG106,NE112,NG115+NG116+NG117,,0),NG118))</f>
        <v>0</v>
      </c>
      <c r="NH120" s="483">
        <f t="shared" ref="NH120:NR120" si="1162">IF(AND(NG112=1,NH112=0),-SUM(NH115,NH116,NH117),IF(NH111=1,PMT(NH106,NG112,NH115+NH116+NH117,,0),NH118))</f>
        <v>0</v>
      </c>
      <c r="NI120" s="483">
        <f t="shared" si="1162"/>
        <v>0</v>
      </c>
      <c r="NJ120" s="483">
        <f t="shared" si="1162"/>
        <v>0</v>
      </c>
      <c r="NK120" s="483">
        <f t="shared" si="1162"/>
        <v>0</v>
      </c>
      <c r="NL120" s="483">
        <f t="shared" si="1162"/>
        <v>0</v>
      </c>
      <c r="NM120" s="483">
        <f t="shared" si="1162"/>
        <v>0</v>
      </c>
      <c r="NN120" s="483">
        <f t="shared" si="1162"/>
        <v>0</v>
      </c>
      <c r="NO120" s="483">
        <f t="shared" si="1162"/>
        <v>0</v>
      </c>
      <c r="NP120" s="483">
        <f t="shared" si="1162"/>
        <v>0</v>
      </c>
      <c r="NQ120" s="483">
        <f t="shared" si="1162"/>
        <v>0</v>
      </c>
      <c r="NR120" s="483">
        <f t="shared" si="1162"/>
        <v>0</v>
      </c>
      <c r="NS120" s="483">
        <f>SUM(NG120:NR120)</f>
        <v>0</v>
      </c>
      <c r="NT120" s="483">
        <f>IF(AND(NR112=1,NT112=0),-SUM(NT115,NT116,NT117),IF(NT111=1,PMT(NT106,NR112,NT115+NT116+NT117,,0),NT118))</f>
        <v>0</v>
      </c>
      <c r="NU120" s="483">
        <f t="shared" ref="NU120:OE120" si="1163">IF(AND(NT112=1,NU112=0),-SUM(NU115,NU116,NU117),IF(NU111=1,PMT(NU106,NT112,NU115+NU116+NU117,,0),NU118))</f>
        <v>0</v>
      </c>
      <c r="NV120" s="483">
        <f t="shared" si="1163"/>
        <v>0</v>
      </c>
      <c r="NW120" s="483">
        <f t="shared" si="1163"/>
        <v>0</v>
      </c>
      <c r="NX120" s="483">
        <f t="shared" si="1163"/>
        <v>0</v>
      </c>
      <c r="NY120" s="483">
        <f t="shared" si="1163"/>
        <v>0</v>
      </c>
      <c r="NZ120" s="483">
        <f t="shared" si="1163"/>
        <v>0</v>
      </c>
      <c r="OA120" s="483">
        <f t="shared" si="1163"/>
        <v>0</v>
      </c>
      <c r="OB120" s="483">
        <f t="shared" si="1163"/>
        <v>0</v>
      </c>
      <c r="OC120" s="483">
        <f t="shared" si="1163"/>
        <v>0</v>
      </c>
      <c r="OD120" s="483">
        <f t="shared" si="1163"/>
        <v>0</v>
      </c>
      <c r="OE120" s="483">
        <f t="shared" si="1163"/>
        <v>0</v>
      </c>
      <c r="OF120" s="483">
        <f>SUM(NT120:OE120)</f>
        <v>0</v>
      </c>
      <c r="OG120" s="483">
        <f>IF(AND(OE112=1,OG112=0),-SUM(OG115,OG116,OG117),IF(OG111=1,PMT(OG106,OE112,OG115+OG116+OG117,,0),OG118))</f>
        <v>0</v>
      </c>
      <c r="OH120" s="483">
        <f t="shared" ref="OH120:OR120" si="1164">IF(AND(OG112=1,OH112=0),-SUM(OH115,OH116,OH117),IF(OH111=1,PMT(OH106,OG112,OH115+OH116+OH117,,0),OH118))</f>
        <v>0</v>
      </c>
      <c r="OI120" s="483">
        <f t="shared" si="1164"/>
        <v>0</v>
      </c>
      <c r="OJ120" s="483">
        <f t="shared" si="1164"/>
        <v>0</v>
      </c>
      <c r="OK120" s="483">
        <f t="shared" si="1164"/>
        <v>0</v>
      </c>
      <c r="OL120" s="483">
        <f t="shared" si="1164"/>
        <v>0</v>
      </c>
      <c r="OM120" s="483">
        <f t="shared" si="1164"/>
        <v>0</v>
      </c>
      <c r="ON120" s="483">
        <f t="shared" si="1164"/>
        <v>0</v>
      </c>
      <c r="OO120" s="483">
        <f t="shared" si="1164"/>
        <v>0</v>
      </c>
      <c r="OP120" s="483">
        <f t="shared" si="1164"/>
        <v>0</v>
      </c>
      <c r="OQ120" s="483">
        <f t="shared" si="1164"/>
        <v>0</v>
      </c>
      <c r="OR120" s="483">
        <f t="shared" si="1164"/>
        <v>0</v>
      </c>
      <c r="OS120" s="483">
        <f>SUM(OG120:OR120)</f>
        <v>0</v>
      </c>
      <c r="OT120" s="483"/>
      <c r="OU120" s="483"/>
      <c r="OV120" s="483"/>
      <c r="OW120" s="483"/>
      <c r="OX120" s="483"/>
      <c r="OY120" s="483"/>
      <c r="OZ120" s="483"/>
      <c r="PA120" s="483"/>
      <c r="PB120" s="483"/>
      <c r="PC120" s="483"/>
      <c r="PD120" s="483"/>
      <c r="PE120" s="483"/>
      <c r="PF120" s="483"/>
      <c r="PG120" s="483"/>
      <c r="PH120" s="483"/>
      <c r="PI120" s="483"/>
      <c r="PJ120" s="483"/>
      <c r="PK120" s="483"/>
      <c r="PL120" s="483"/>
      <c r="PM120" s="483"/>
      <c r="PN120" s="483"/>
      <c r="PO120" s="483"/>
      <c r="PP120" s="483"/>
      <c r="PQ120" s="483"/>
      <c r="PR120" s="483"/>
      <c r="PS120" s="483"/>
      <c r="PT120" s="483"/>
      <c r="PU120" s="483"/>
      <c r="PV120" s="483"/>
      <c r="PW120" s="483"/>
      <c r="PX120" s="483"/>
      <c r="PY120" s="483"/>
      <c r="PZ120" s="483"/>
      <c r="QA120" s="483"/>
      <c r="QB120" s="483"/>
      <c r="QC120" s="483"/>
      <c r="QD120" s="483"/>
      <c r="QE120" s="483"/>
      <c r="QF120" s="483"/>
      <c r="QG120" s="483"/>
      <c r="QH120" s="483"/>
      <c r="QI120" s="483"/>
      <c r="QJ120" s="483"/>
      <c r="QK120" s="483"/>
      <c r="QL120" s="483"/>
      <c r="QM120" s="483"/>
      <c r="QN120" s="483"/>
      <c r="QO120" s="483"/>
      <c r="QP120" s="483"/>
      <c r="QQ120" s="483"/>
      <c r="QR120" s="483"/>
      <c r="QS120" s="483"/>
      <c r="QT120" s="483"/>
      <c r="QU120" s="483"/>
      <c r="QV120" s="483"/>
      <c r="QW120" s="483"/>
      <c r="QX120" s="483"/>
      <c r="QY120" s="483"/>
      <c r="QZ120" s="483"/>
      <c r="RA120" s="483"/>
      <c r="RB120" s="483"/>
      <c r="RC120" s="483"/>
      <c r="RD120" s="483"/>
      <c r="RE120" s="483"/>
      <c r="RF120" s="483"/>
    </row>
    <row r="121" spans="1:474" ht="12.75" customHeight="1">
      <c r="A121" s="483"/>
      <c r="B121" s="484" t="s">
        <v>504</v>
      </c>
      <c r="C121" s="483"/>
      <c r="D121" s="483"/>
      <c r="E121" s="483"/>
      <c r="F121" s="483"/>
      <c r="G121" s="483">
        <f t="shared" ref="G121:BR121" si="1165">SUM(G115:G117,G120)</f>
        <v>0</v>
      </c>
      <c r="H121" s="483">
        <f t="shared" si="1165"/>
        <v>0</v>
      </c>
      <c r="I121" s="483">
        <f t="shared" si="1165"/>
        <v>0</v>
      </c>
      <c r="J121" s="483">
        <f t="shared" si="1165"/>
        <v>0</v>
      </c>
      <c r="K121" s="483">
        <f t="shared" si="1165"/>
        <v>0</v>
      </c>
      <c r="L121" s="483">
        <f t="shared" si="1165"/>
        <v>0</v>
      </c>
      <c r="M121" s="483">
        <f t="shared" si="1165"/>
        <v>0</v>
      </c>
      <c r="N121" s="483">
        <f t="shared" si="1165"/>
        <v>0</v>
      </c>
      <c r="O121" s="483">
        <f t="shared" si="1165"/>
        <v>0</v>
      </c>
      <c r="P121" s="483">
        <f t="shared" si="1165"/>
        <v>0</v>
      </c>
      <c r="Q121" s="483">
        <f t="shared" si="1165"/>
        <v>0</v>
      </c>
      <c r="R121" s="483">
        <f t="shared" si="1165"/>
        <v>0</v>
      </c>
      <c r="S121" s="483">
        <f t="shared" si="1165"/>
        <v>0</v>
      </c>
      <c r="T121" s="483">
        <f t="shared" si="1165"/>
        <v>0</v>
      </c>
      <c r="U121" s="483">
        <f t="shared" si="1165"/>
        <v>0</v>
      </c>
      <c r="V121" s="483">
        <f t="shared" si="1165"/>
        <v>0</v>
      </c>
      <c r="W121" s="483">
        <f t="shared" si="1165"/>
        <v>0</v>
      </c>
      <c r="X121" s="483">
        <f t="shared" si="1165"/>
        <v>0</v>
      </c>
      <c r="Y121" s="483">
        <f t="shared" si="1165"/>
        <v>0</v>
      </c>
      <c r="Z121" s="483">
        <f t="shared" si="1165"/>
        <v>0</v>
      </c>
      <c r="AA121" s="483">
        <f t="shared" si="1165"/>
        <v>0</v>
      </c>
      <c r="AB121" s="483">
        <f t="shared" si="1165"/>
        <v>0</v>
      </c>
      <c r="AC121" s="483">
        <f t="shared" si="1165"/>
        <v>0</v>
      </c>
      <c r="AD121" s="483">
        <f t="shared" si="1165"/>
        <v>0</v>
      </c>
      <c r="AE121" s="483">
        <f t="shared" si="1165"/>
        <v>0</v>
      </c>
      <c r="AF121" s="483">
        <f t="shared" si="1165"/>
        <v>0</v>
      </c>
      <c r="AG121" s="483">
        <f t="shared" si="1165"/>
        <v>0</v>
      </c>
      <c r="AH121" s="483">
        <f t="shared" si="1165"/>
        <v>0</v>
      </c>
      <c r="AI121" s="483">
        <f t="shared" si="1165"/>
        <v>0</v>
      </c>
      <c r="AJ121" s="483">
        <f t="shared" si="1165"/>
        <v>0</v>
      </c>
      <c r="AK121" s="483">
        <f t="shared" si="1165"/>
        <v>0</v>
      </c>
      <c r="AL121" s="483">
        <f t="shared" si="1165"/>
        <v>0</v>
      </c>
      <c r="AM121" s="483">
        <f t="shared" si="1165"/>
        <v>0</v>
      </c>
      <c r="AN121" s="483">
        <f t="shared" si="1165"/>
        <v>0</v>
      </c>
      <c r="AO121" s="483">
        <f t="shared" si="1165"/>
        <v>0</v>
      </c>
      <c r="AP121" s="483">
        <f t="shared" si="1165"/>
        <v>0</v>
      </c>
      <c r="AQ121" s="483">
        <f t="shared" si="1165"/>
        <v>0</v>
      </c>
      <c r="AR121" s="483">
        <f t="shared" si="1165"/>
        <v>0</v>
      </c>
      <c r="AS121" s="483">
        <f t="shared" si="1165"/>
        <v>0</v>
      </c>
      <c r="AT121" s="483">
        <f t="shared" si="1165"/>
        <v>0</v>
      </c>
      <c r="AU121" s="483">
        <f t="shared" si="1165"/>
        <v>0</v>
      </c>
      <c r="AV121" s="483">
        <f t="shared" si="1165"/>
        <v>0</v>
      </c>
      <c r="AW121" s="483">
        <f t="shared" si="1165"/>
        <v>0</v>
      </c>
      <c r="AX121" s="483">
        <f t="shared" si="1165"/>
        <v>0</v>
      </c>
      <c r="AY121" s="483">
        <f t="shared" si="1165"/>
        <v>0</v>
      </c>
      <c r="AZ121" s="483">
        <f t="shared" si="1165"/>
        <v>0</v>
      </c>
      <c r="BA121" s="483">
        <f t="shared" si="1165"/>
        <v>0</v>
      </c>
      <c r="BB121" s="483">
        <f t="shared" si="1165"/>
        <v>0</v>
      </c>
      <c r="BC121" s="483">
        <f t="shared" si="1165"/>
        <v>0</v>
      </c>
      <c r="BD121" s="483">
        <f t="shared" si="1165"/>
        <v>0</v>
      </c>
      <c r="BE121" s="483">
        <f t="shared" si="1165"/>
        <v>0</v>
      </c>
      <c r="BF121" s="483">
        <f t="shared" si="1165"/>
        <v>0</v>
      </c>
      <c r="BG121" s="483">
        <f t="shared" si="1165"/>
        <v>0</v>
      </c>
      <c r="BH121" s="483">
        <f t="shared" si="1165"/>
        <v>0</v>
      </c>
      <c r="BI121" s="483">
        <f t="shared" si="1165"/>
        <v>0</v>
      </c>
      <c r="BJ121" s="483">
        <f t="shared" si="1165"/>
        <v>0</v>
      </c>
      <c r="BK121" s="483">
        <f t="shared" si="1165"/>
        <v>0</v>
      </c>
      <c r="BL121" s="483">
        <f t="shared" si="1165"/>
        <v>0</v>
      </c>
      <c r="BM121" s="483">
        <f t="shared" si="1165"/>
        <v>0</v>
      </c>
      <c r="BN121" s="483">
        <f t="shared" si="1165"/>
        <v>0</v>
      </c>
      <c r="BO121" s="483">
        <f t="shared" si="1165"/>
        <v>0</v>
      </c>
      <c r="BP121" s="483">
        <f t="shared" si="1165"/>
        <v>0</v>
      </c>
      <c r="BQ121" s="483">
        <f t="shared" si="1165"/>
        <v>0</v>
      </c>
      <c r="BR121" s="483">
        <f t="shared" si="1165"/>
        <v>0</v>
      </c>
      <c r="BS121" s="483">
        <f t="shared" ref="BS121:ED121" si="1166">SUM(BS115:BS117,BS120)</f>
        <v>0</v>
      </c>
      <c r="BT121" s="483">
        <f t="shared" si="1166"/>
        <v>0</v>
      </c>
      <c r="BU121" s="483">
        <f t="shared" si="1166"/>
        <v>0</v>
      </c>
      <c r="BV121" s="483">
        <f t="shared" si="1166"/>
        <v>0</v>
      </c>
      <c r="BW121" s="483">
        <f t="shared" si="1166"/>
        <v>0</v>
      </c>
      <c r="BX121" s="483">
        <f t="shared" si="1166"/>
        <v>0</v>
      </c>
      <c r="BY121" s="483">
        <f t="shared" si="1166"/>
        <v>0</v>
      </c>
      <c r="BZ121" s="483">
        <f t="shared" si="1166"/>
        <v>0</v>
      </c>
      <c r="CA121" s="483">
        <f t="shared" si="1166"/>
        <v>0</v>
      </c>
      <c r="CB121" s="483">
        <f t="shared" si="1166"/>
        <v>0</v>
      </c>
      <c r="CC121" s="483">
        <f t="shared" si="1166"/>
        <v>0</v>
      </c>
      <c r="CD121" s="483">
        <f t="shared" si="1166"/>
        <v>0</v>
      </c>
      <c r="CE121" s="483">
        <f t="shared" si="1166"/>
        <v>0</v>
      </c>
      <c r="CF121" s="483">
        <f t="shared" si="1166"/>
        <v>0</v>
      </c>
      <c r="CG121" s="483">
        <f t="shared" si="1166"/>
        <v>0</v>
      </c>
      <c r="CH121" s="483">
        <f t="shared" si="1166"/>
        <v>0</v>
      </c>
      <c r="CI121" s="483">
        <f t="shared" si="1166"/>
        <v>0</v>
      </c>
      <c r="CJ121" s="483">
        <f t="shared" si="1166"/>
        <v>0</v>
      </c>
      <c r="CK121" s="483">
        <f t="shared" si="1166"/>
        <v>0</v>
      </c>
      <c r="CL121" s="483">
        <f t="shared" si="1166"/>
        <v>0</v>
      </c>
      <c r="CM121" s="483">
        <f t="shared" si="1166"/>
        <v>0</v>
      </c>
      <c r="CN121" s="483">
        <f t="shared" si="1166"/>
        <v>0</v>
      </c>
      <c r="CO121" s="483">
        <f t="shared" si="1166"/>
        <v>0</v>
      </c>
      <c r="CP121" s="483">
        <f t="shared" si="1166"/>
        <v>0</v>
      </c>
      <c r="CQ121" s="483">
        <f t="shared" si="1166"/>
        <v>0</v>
      </c>
      <c r="CR121" s="483">
        <f t="shared" si="1166"/>
        <v>0</v>
      </c>
      <c r="CS121" s="483">
        <f t="shared" si="1166"/>
        <v>0</v>
      </c>
      <c r="CT121" s="483">
        <f t="shared" si="1166"/>
        <v>0</v>
      </c>
      <c r="CU121" s="483">
        <f t="shared" si="1166"/>
        <v>0</v>
      </c>
      <c r="CV121" s="483">
        <f t="shared" si="1166"/>
        <v>0</v>
      </c>
      <c r="CW121" s="483">
        <f t="shared" si="1166"/>
        <v>0</v>
      </c>
      <c r="CX121" s="483">
        <f t="shared" si="1166"/>
        <v>0</v>
      </c>
      <c r="CY121" s="483">
        <f t="shared" si="1166"/>
        <v>0</v>
      </c>
      <c r="CZ121" s="483">
        <f t="shared" si="1166"/>
        <v>0</v>
      </c>
      <c r="DA121" s="483">
        <f t="shared" si="1166"/>
        <v>0</v>
      </c>
      <c r="DB121" s="483">
        <f t="shared" si="1166"/>
        <v>0</v>
      </c>
      <c r="DC121" s="483">
        <f t="shared" si="1166"/>
        <v>0</v>
      </c>
      <c r="DD121" s="483">
        <f t="shared" si="1166"/>
        <v>0</v>
      </c>
      <c r="DE121" s="483">
        <f t="shared" si="1166"/>
        <v>0</v>
      </c>
      <c r="DF121" s="483">
        <f t="shared" si="1166"/>
        <v>0</v>
      </c>
      <c r="DG121" s="483">
        <f t="shared" si="1166"/>
        <v>0</v>
      </c>
      <c r="DH121" s="483">
        <f t="shared" si="1166"/>
        <v>0</v>
      </c>
      <c r="DI121" s="483">
        <f t="shared" si="1166"/>
        <v>0</v>
      </c>
      <c r="DJ121" s="483">
        <f t="shared" si="1166"/>
        <v>0</v>
      </c>
      <c r="DK121" s="483">
        <f t="shared" si="1166"/>
        <v>0</v>
      </c>
      <c r="DL121" s="483">
        <f t="shared" si="1166"/>
        <v>0</v>
      </c>
      <c r="DM121" s="483">
        <f t="shared" si="1166"/>
        <v>0</v>
      </c>
      <c r="DN121" s="483">
        <f t="shared" si="1166"/>
        <v>0</v>
      </c>
      <c r="DO121" s="483">
        <f t="shared" si="1166"/>
        <v>0</v>
      </c>
      <c r="DP121" s="483">
        <f t="shared" si="1166"/>
        <v>0</v>
      </c>
      <c r="DQ121" s="483">
        <f t="shared" si="1166"/>
        <v>0</v>
      </c>
      <c r="DR121" s="483">
        <f t="shared" si="1166"/>
        <v>0</v>
      </c>
      <c r="DS121" s="483">
        <f t="shared" si="1166"/>
        <v>0</v>
      </c>
      <c r="DT121" s="483">
        <f t="shared" si="1166"/>
        <v>0</v>
      </c>
      <c r="DU121" s="483">
        <f t="shared" si="1166"/>
        <v>0</v>
      </c>
      <c r="DV121" s="483">
        <f t="shared" si="1166"/>
        <v>0</v>
      </c>
      <c r="DW121" s="483">
        <f t="shared" si="1166"/>
        <v>0</v>
      </c>
      <c r="DX121" s="483">
        <f t="shared" si="1166"/>
        <v>0</v>
      </c>
      <c r="DY121" s="483">
        <f t="shared" si="1166"/>
        <v>0</v>
      </c>
      <c r="DZ121" s="483">
        <f t="shared" si="1166"/>
        <v>0</v>
      </c>
      <c r="EA121" s="483">
        <f t="shared" si="1166"/>
        <v>0</v>
      </c>
      <c r="EB121" s="483">
        <f t="shared" si="1166"/>
        <v>0</v>
      </c>
      <c r="EC121" s="483">
        <f t="shared" si="1166"/>
        <v>0</v>
      </c>
      <c r="ED121" s="483">
        <f t="shared" si="1166"/>
        <v>0</v>
      </c>
      <c r="EE121" s="483">
        <f t="shared" ref="EE121:GP121" si="1167">SUM(EE115:EE117,EE120)</f>
        <v>0</v>
      </c>
      <c r="EF121" s="483">
        <f t="shared" si="1167"/>
        <v>0</v>
      </c>
      <c r="EG121" s="483">
        <f t="shared" si="1167"/>
        <v>0</v>
      </c>
      <c r="EH121" s="483">
        <f t="shared" si="1167"/>
        <v>0</v>
      </c>
      <c r="EI121" s="483">
        <f t="shared" si="1167"/>
        <v>0</v>
      </c>
      <c r="EJ121" s="483">
        <f t="shared" si="1167"/>
        <v>0</v>
      </c>
      <c r="EK121" s="483">
        <f t="shared" si="1167"/>
        <v>0</v>
      </c>
      <c r="EL121" s="483">
        <f t="shared" si="1167"/>
        <v>0</v>
      </c>
      <c r="EM121" s="483">
        <f t="shared" si="1167"/>
        <v>0</v>
      </c>
      <c r="EN121" s="483">
        <f t="shared" si="1167"/>
        <v>0</v>
      </c>
      <c r="EO121" s="483">
        <f t="shared" si="1167"/>
        <v>0</v>
      </c>
      <c r="EP121" s="483">
        <f t="shared" si="1167"/>
        <v>0</v>
      </c>
      <c r="EQ121" s="483">
        <f t="shared" si="1167"/>
        <v>0</v>
      </c>
      <c r="ER121" s="483">
        <f t="shared" si="1167"/>
        <v>0</v>
      </c>
      <c r="ES121" s="483">
        <f t="shared" si="1167"/>
        <v>0</v>
      </c>
      <c r="ET121" s="483">
        <f t="shared" si="1167"/>
        <v>0</v>
      </c>
      <c r="EU121" s="483">
        <f t="shared" si="1167"/>
        <v>0</v>
      </c>
      <c r="EV121" s="483">
        <f t="shared" si="1167"/>
        <v>0</v>
      </c>
      <c r="EW121" s="483">
        <f t="shared" si="1167"/>
        <v>0</v>
      </c>
      <c r="EX121" s="483">
        <f t="shared" si="1167"/>
        <v>0</v>
      </c>
      <c r="EY121" s="483">
        <f t="shared" si="1167"/>
        <v>0</v>
      </c>
      <c r="EZ121" s="483">
        <f t="shared" si="1167"/>
        <v>0</v>
      </c>
      <c r="FA121" s="483">
        <f t="shared" si="1167"/>
        <v>0</v>
      </c>
      <c r="FB121" s="483">
        <f t="shared" si="1167"/>
        <v>0</v>
      </c>
      <c r="FC121" s="483">
        <f t="shared" si="1167"/>
        <v>0</v>
      </c>
      <c r="FD121" s="483">
        <f t="shared" si="1167"/>
        <v>0</v>
      </c>
      <c r="FE121" s="483">
        <f t="shared" si="1167"/>
        <v>0</v>
      </c>
      <c r="FF121" s="483">
        <f t="shared" si="1167"/>
        <v>0</v>
      </c>
      <c r="FG121" s="483">
        <f t="shared" si="1167"/>
        <v>0</v>
      </c>
      <c r="FH121" s="483">
        <f t="shared" si="1167"/>
        <v>0</v>
      </c>
      <c r="FI121" s="483">
        <f t="shared" si="1167"/>
        <v>0</v>
      </c>
      <c r="FJ121" s="483">
        <f t="shared" si="1167"/>
        <v>0</v>
      </c>
      <c r="FK121" s="483">
        <f t="shared" si="1167"/>
        <v>0</v>
      </c>
      <c r="FL121" s="483">
        <f t="shared" si="1167"/>
        <v>0</v>
      </c>
      <c r="FM121" s="483">
        <f t="shared" si="1167"/>
        <v>0</v>
      </c>
      <c r="FN121" s="483">
        <f t="shared" si="1167"/>
        <v>0</v>
      </c>
      <c r="FO121" s="483">
        <f t="shared" si="1167"/>
        <v>0</v>
      </c>
      <c r="FP121" s="483">
        <f t="shared" si="1167"/>
        <v>0</v>
      </c>
      <c r="FQ121" s="483">
        <f t="shared" si="1167"/>
        <v>0</v>
      </c>
      <c r="FR121" s="483">
        <f t="shared" si="1167"/>
        <v>0</v>
      </c>
      <c r="FS121" s="483">
        <f t="shared" si="1167"/>
        <v>0</v>
      </c>
      <c r="FT121" s="483">
        <f t="shared" si="1167"/>
        <v>0</v>
      </c>
      <c r="FU121" s="483">
        <f t="shared" si="1167"/>
        <v>0</v>
      </c>
      <c r="FV121" s="483">
        <f t="shared" si="1167"/>
        <v>0</v>
      </c>
      <c r="FW121" s="483">
        <f t="shared" si="1167"/>
        <v>0</v>
      </c>
      <c r="FX121" s="483">
        <f t="shared" si="1167"/>
        <v>0</v>
      </c>
      <c r="FY121" s="483">
        <f t="shared" si="1167"/>
        <v>0</v>
      </c>
      <c r="FZ121" s="483">
        <f t="shared" si="1167"/>
        <v>0</v>
      </c>
      <c r="GA121" s="483">
        <f t="shared" si="1167"/>
        <v>0</v>
      </c>
      <c r="GB121" s="483">
        <f t="shared" si="1167"/>
        <v>0</v>
      </c>
      <c r="GC121" s="483">
        <f t="shared" si="1167"/>
        <v>0</v>
      </c>
      <c r="GD121" s="483">
        <f t="shared" si="1167"/>
        <v>0</v>
      </c>
      <c r="GE121" s="483">
        <f t="shared" si="1167"/>
        <v>0</v>
      </c>
      <c r="GF121" s="483">
        <f t="shared" si="1167"/>
        <v>0</v>
      </c>
      <c r="GG121" s="483">
        <f t="shared" si="1167"/>
        <v>0</v>
      </c>
      <c r="GH121" s="483">
        <f t="shared" si="1167"/>
        <v>0</v>
      </c>
      <c r="GI121" s="483">
        <f t="shared" si="1167"/>
        <v>0</v>
      </c>
      <c r="GJ121" s="483">
        <f t="shared" si="1167"/>
        <v>0</v>
      </c>
      <c r="GK121" s="483">
        <f t="shared" si="1167"/>
        <v>0</v>
      </c>
      <c r="GL121" s="483">
        <f t="shared" si="1167"/>
        <v>0</v>
      </c>
      <c r="GM121" s="483">
        <f t="shared" si="1167"/>
        <v>0</v>
      </c>
      <c r="GN121" s="483">
        <f t="shared" si="1167"/>
        <v>0</v>
      </c>
      <c r="GO121" s="483">
        <f t="shared" si="1167"/>
        <v>0</v>
      </c>
      <c r="GP121" s="483">
        <f t="shared" si="1167"/>
        <v>0</v>
      </c>
      <c r="GQ121" s="483">
        <f t="shared" ref="GQ121:JB121" si="1168">SUM(GQ115:GQ117,GQ120)</f>
        <v>0</v>
      </c>
      <c r="GR121" s="483">
        <f t="shared" si="1168"/>
        <v>0</v>
      </c>
      <c r="GS121" s="483">
        <f t="shared" si="1168"/>
        <v>0</v>
      </c>
      <c r="GT121" s="483">
        <f t="shared" si="1168"/>
        <v>0</v>
      </c>
      <c r="GU121" s="483">
        <f t="shared" si="1168"/>
        <v>0</v>
      </c>
      <c r="GV121" s="483">
        <f t="shared" si="1168"/>
        <v>0</v>
      </c>
      <c r="GW121" s="483">
        <f t="shared" si="1168"/>
        <v>0</v>
      </c>
      <c r="GX121" s="483">
        <f t="shared" si="1168"/>
        <v>0</v>
      </c>
      <c r="GY121" s="483">
        <f t="shared" si="1168"/>
        <v>0</v>
      </c>
      <c r="GZ121" s="483">
        <f t="shared" si="1168"/>
        <v>0</v>
      </c>
      <c r="HA121" s="483">
        <f t="shared" si="1168"/>
        <v>0</v>
      </c>
      <c r="HB121" s="483">
        <f t="shared" si="1168"/>
        <v>0</v>
      </c>
      <c r="HC121" s="483">
        <f t="shared" si="1168"/>
        <v>0</v>
      </c>
      <c r="HD121" s="483">
        <f t="shared" si="1168"/>
        <v>0</v>
      </c>
      <c r="HE121" s="483">
        <f t="shared" si="1168"/>
        <v>0</v>
      </c>
      <c r="HF121" s="483">
        <f t="shared" si="1168"/>
        <v>0</v>
      </c>
      <c r="HG121" s="483">
        <f t="shared" si="1168"/>
        <v>0</v>
      </c>
      <c r="HH121" s="483">
        <f t="shared" si="1168"/>
        <v>0</v>
      </c>
      <c r="HI121" s="483">
        <f t="shared" si="1168"/>
        <v>0</v>
      </c>
      <c r="HJ121" s="483">
        <f t="shared" si="1168"/>
        <v>0</v>
      </c>
      <c r="HK121" s="483">
        <f t="shared" si="1168"/>
        <v>0</v>
      </c>
      <c r="HL121" s="483">
        <f t="shared" si="1168"/>
        <v>0</v>
      </c>
      <c r="HM121" s="483">
        <f t="shared" si="1168"/>
        <v>0</v>
      </c>
      <c r="HN121" s="483">
        <f t="shared" si="1168"/>
        <v>0</v>
      </c>
      <c r="HO121" s="483">
        <f t="shared" si="1168"/>
        <v>0</v>
      </c>
      <c r="HP121" s="483">
        <f t="shared" si="1168"/>
        <v>0</v>
      </c>
      <c r="HQ121" s="483">
        <f t="shared" si="1168"/>
        <v>0</v>
      </c>
      <c r="HR121" s="483">
        <f t="shared" si="1168"/>
        <v>0</v>
      </c>
      <c r="HS121" s="483">
        <f t="shared" si="1168"/>
        <v>0</v>
      </c>
      <c r="HT121" s="483">
        <f t="shared" si="1168"/>
        <v>0</v>
      </c>
      <c r="HU121" s="483">
        <f t="shared" si="1168"/>
        <v>0</v>
      </c>
      <c r="HV121" s="483">
        <f t="shared" si="1168"/>
        <v>0</v>
      </c>
      <c r="HW121" s="483">
        <f t="shared" si="1168"/>
        <v>0</v>
      </c>
      <c r="HX121" s="483">
        <f t="shared" si="1168"/>
        <v>0</v>
      </c>
      <c r="HY121" s="483">
        <f t="shared" si="1168"/>
        <v>0</v>
      </c>
      <c r="HZ121" s="483">
        <f t="shared" si="1168"/>
        <v>0</v>
      </c>
      <c r="IA121" s="483">
        <f t="shared" si="1168"/>
        <v>0</v>
      </c>
      <c r="IB121" s="483">
        <f t="shared" si="1168"/>
        <v>0</v>
      </c>
      <c r="IC121" s="483">
        <f t="shared" si="1168"/>
        <v>0</v>
      </c>
      <c r="ID121" s="483">
        <f t="shared" si="1168"/>
        <v>0</v>
      </c>
      <c r="IE121" s="483">
        <f t="shared" si="1168"/>
        <v>0</v>
      </c>
      <c r="IF121" s="483">
        <f t="shared" si="1168"/>
        <v>0</v>
      </c>
      <c r="IG121" s="483">
        <f t="shared" si="1168"/>
        <v>0</v>
      </c>
      <c r="IH121" s="483">
        <f t="shared" si="1168"/>
        <v>0</v>
      </c>
      <c r="II121" s="483">
        <f t="shared" si="1168"/>
        <v>0</v>
      </c>
      <c r="IJ121" s="483">
        <f t="shared" si="1168"/>
        <v>0</v>
      </c>
      <c r="IK121" s="483">
        <f t="shared" si="1168"/>
        <v>0</v>
      </c>
      <c r="IL121" s="483">
        <f t="shared" si="1168"/>
        <v>0</v>
      </c>
      <c r="IM121" s="483">
        <f t="shared" si="1168"/>
        <v>0</v>
      </c>
      <c r="IN121" s="483">
        <f t="shared" si="1168"/>
        <v>0</v>
      </c>
      <c r="IO121" s="483">
        <f t="shared" si="1168"/>
        <v>0</v>
      </c>
      <c r="IP121" s="483">
        <f t="shared" si="1168"/>
        <v>0</v>
      </c>
      <c r="IQ121" s="483">
        <f t="shared" si="1168"/>
        <v>0</v>
      </c>
      <c r="IR121" s="483">
        <f t="shared" si="1168"/>
        <v>0</v>
      </c>
      <c r="IS121" s="483">
        <f t="shared" si="1168"/>
        <v>0</v>
      </c>
      <c r="IT121" s="483">
        <f t="shared" si="1168"/>
        <v>0</v>
      </c>
      <c r="IU121" s="483">
        <f t="shared" si="1168"/>
        <v>0</v>
      </c>
      <c r="IV121" s="483">
        <f t="shared" si="1168"/>
        <v>0</v>
      </c>
      <c r="IW121" s="483">
        <f t="shared" si="1168"/>
        <v>0</v>
      </c>
      <c r="IX121" s="483">
        <f t="shared" si="1168"/>
        <v>0</v>
      </c>
      <c r="IY121" s="483">
        <f t="shared" si="1168"/>
        <v>0</v>
      </c>
      <c r="IZ121" s="483">
        <f t="shared" si="1168"/>
        <v>0</v>
      </c>
      <c r="JA121" s="483">
        <f t="shared" si="1168"/>
        <v>0</v>
      </c>
      <c r="JB121" s="483">
        <f t="shared" si="1168"/>
        <v>0</v>
      </c>
      <c r="JC121" s="483">
        <f t="shared" ref="JC121:LN121" si="1169">SUM(JC115:JC117,JC120)</f>
        <v>0</v>
      </c>
      <c r="JD121" s="483">
        <f t="shared" si="1169"/>
        <v>0</v>
      </c>
      <c r="JE121" s="483">
        <f t="shared" si="1169"/>
        <v>0</v>
      </c>
      <c r="JF121" s="483">
        <f t="shared" si="1169"/>
        <v>0</v>
      </c>
      <c r="JG121" s="483">
        <f t="shared" si="1169"/>
        <v>0</v>
      </c>
      <c r="JH121" s="483">
        <f t="shared" si="1169"/>
        <v>0</v>
      </c>
      <c r="JI121" s="483">
        <f t="shared" si="1169"/>
        <v>0</v>
      </c>
      <c r="JJ121" s="483">
        <f t="shared" si="1169"/>
        <v>0</v>
      </c>
      <c r="JK121" s="483">
        <f t="shared" si="1169"/>
        <v>0</v>
      </c>
      <c r="JL121" s="483">
        <f t="shared" si="1169"/>
        <v>0</v>
      </c>
      <c r="JM121" s="483">
        <f t="shared" si="1169"/>
        <v>0</v>
      </c>
      <c r="JN121" s="483">
        <f t="shared" si="1169"/>
        <v>0</v>
      </c>
      <c r="JO121" s="483">
        <f t="shared" si="1169"/>
        <v>0</v>
      </c>
      <c r="JP121" s="483">
        <f t="shared" si="1169"/>
        <v>0</v>
      </c>
      <c r="JQ121" s="483">
        <f t="shared" si="1169"/>
        <v>0</v>
      </c>
      <c r="JR121" s="483">
        <f t="shared" si="1169"/>
        <v>0</v>
      </c>
      <c r="JS121" s="483">
        <f t="shared" si="1169"/>
        <v>0</v>
      </c>
      <c r="JT121" s="483">
        <f t="shared" si="1169"/>
        <v>0</v>
      </c>
      <c r="JU121" s="483">
        <f t="shared" si="1169"/>
        <v>0</v>
      </c>
      <c r="JV121" s="483">
        <f t="shared" si="1169"/>
        <v>0</v>
      </c>
      <c r="JW121" s="483">
        <f t="shared" si="1169"/>
        <v>0</v>
      </c>
      <c r="JX121" s="483">
        <f t="shared" si="1169"/>
        <v>0</v>
      </c>
      <c r="JY121" s="483">
        <f t="shared" si="1169"/>
        <v>0</v>
      </c>
      <c r="JZ121" s="483">
        <f t="shared" si="1169"/>
        <v>0</v>
      </c>
      <c r="KA121" s="483">
        <f t="shared" si="1169"/>
        <v>0</v>
      </c>
      <c r="KB121" s="483">
        <f t="shared" si="1169"/>
        <v>0</v>
      </c>
      <c r="KC121" s="483">
        <f t="shared" si="1169"/>
        <v>0</v>
      </c>
      <c r="KD121" s="483">
        <f t="shared" si="1169"/>
        <v>0</v>
      </c>
      <c r="KE121" s="483">
        <f t="shared" si="1169"/>
        <v>0</v>
      </c>
      <c r="KF121" s="483">
        <f t="shared" si="1169"/>
        <v>0</v>
      </c>
      <c r="KG121" s="483">
        <f t="shared" si="1169"/>
        <v>0</v>
      </c>
      <c r="KH121" s="483">
        <f t="shared" si="1169"/>
        <v>0</v>
      </c>
      <c r="KI121" s="483">
        <f t="shared" si="1169"/>
        <v>0</v>
      </c>
      <c r="KJ121" s="483">
        <f t="shared" si="1169"/>
        <v>0</v>
      </c>
      <c r="KK121" s="483">
        <f t="shared" si="1169"/>
        <v>0</v>
      </c>
      <c r="KL121" s="483">
        <f t="shared" si="1169"/>
        <v>0</v>
      </c>
      <c r="KM121" s="483">
        <f t="shared" si="1169"/>
        <v>0</v>
      </c>
      <c r="KN121" s="483">
        <f t="shared" si="1169"/>
        <v>0</v>
      </c>
      <c r="KO121" s="483">
        <f t="shared" si="1169"/>
        <v>0</v>
      </c>
      <c r="KP121" s="483">
        <f t="shared" si="1169"/>
        <v>0</v>
      </c>
      <c r="KQ121" s="483">
        <f t="shared" si="1169"/>
        <v>0</v>
      </c>
      <c r="KR121" s="483">
        <f t="shared" si="1169"/>
        <v>0</v>
      </c>
      <c r="KS121" s="483">
        <f t="shared" si="1169"/>
        <v>0</v>
      </c>
      <c r="KT121" s="483">
        <f t="shared" si="1169"/>
        <v>0</v>
      </c>
      <c r="KU121" s="483">
        <f t="shared" si="1169"/>
        <v>0</v>
      </c>
      <c r="KV121" s="483">
        <f t="shared" si="1169"/>
        <v>0</v>
      </c>
      <c r="KW121" s="483">
        <f t="shared" si="1169"/>
        <v>0</v>
      </c>
      <c r="KX121" s="483">
        <f t="shared" si="1169"/>
        <v>0</v>
      </c>
      <c r="KY121" s="483">
        <f t="shared" si="1169"/>
        <v>0</v>
      </c>
      <c r="KZ121" s="483">
        <f t="shared" si="1169"/>
        <v>0</v>
      </c>
      <c r="LA121" s="483">
        <f t="shared" si="1169"/>
        <v>0</v>
      </c>
      <c r="LB121" s="483">
        <f t="shared" si="1169"/>
        <v>0</v>
      </c>
      <c r="LC121" s="483">
        <f t="shared" si="1169"/>
        <v>0</v>
      </c>
      <c r="LD121" s="483">
        <f t="shared" si="1169"/>
        <v>0</v>
      </c>
      <c r="LE121" s="483">
        <f t="shared" si="1169"/>
        <v>0</v>
      </c>
      <c r="LF121" s="483">
        <f t="shared" si="1169"/>
        <v>0</v>
      </c>
      <c r="LG121" s="483">
        <f t="shared" si="1169"/>
        <v>0</v>
      </c>
      <c r="LH121" s="483">
        <f t="shared" si="1169"/>
        <v>0</v>
      </c>
      <c r="LI121" s="483">
        <f t="shared" si="1169"/>
        <v>0</v>
      </c>
      <c r="LJ121" s="483">
        <f t="shared" si="1169"/>
        <v>0</v>
      </c>
      <c r="LK121" s="483">
        <f t="shared" si="1169"/>
        <v>0</v>
      </c>
      <c r="LL121" s="483">
        <f t="shared" si="1169"/>
        <v>0</v>
      </c>
      <c r="LM121" s="483">
        <f t="shared" si="1169"/>
        <v>0</v>
      </c>
      <c r="LN121" s="483">
        <f t="shared" si="1169"/>
        <v>0</v>
      </c>
      <c r="LO121" s="483">
        <f t="shared" ref="LO121:NZ121" si="1170">SUM(LO115:LO117,LO120)</f>
        <v>0</v>
      </c>
      <c r="LP121" s="483">
        <f t="shared" si="1170"/>
        <v>0</v>
      </c>
      <c r="LQ121" s="483">
        <f t="shared" si="1170"/>
        <v>0</v>
      </c>
      <c r="LR121" s="483">
        <f t="shared" si="1170"/>
        <v>0</v>
      </c>
      <c r="LS121" s="483">
        <f t="shared" si="1170"/>
        <v>0</v>
      </c>
      <c r="LT121" s="483">
        <f t="shared" si="1170"/>
        <v>0</v>
      </c>
      <c r="LU121" s="483">
        <f t="shared" si="1170"/>
        <v>0</v>
      </c>
      <c r="LV121" s="483">
        <f t="shared" si="1170"/>
        <v>0</v>
      </c>
      <c r="LW121" s="483">
        <f t="shared" si="1170"/>
        <v>0</v>
      </c>
      <c r="LX121" s="483">
        <f t="shared" si="1170"/>
        <v>0</v>
      </c>
      <c r="LY121" s="483">
        <f t="shared" si="1170"/>
        <v>0</v>
      </c>
      <c r="LZ121" s="483">
        <f t="shared" si="1170"/>
        <v>0</v>
      </c>
      <c r="MA121" s="483">
        <f t="shared" si="1170"/>
        <v>0</v>
      </c>
      <c r="MB121" s="483">
        <f t="shared" si="1170"/>
        <v>0</v>
      </c>
      <c r="MC121" s="483">
        <f t="shared" si="1170"/>
        <v>0</v>
      </c>
      <c r="MD121" s="483">
        <f t="shared" si="1170"/>
        <v>0</v>
      </c>
      <c r="ME121" s="483">
        <f t="shared" si="1170"/>
        <v>0</v>
      </c>
      <c r="MF121" s="483">
        <f t="shared" si="1170"/>
        <v>0</v>
      </c>
      <c r="MG121" s="483">
        <f t="shared" si="1170"/>
        <v>0</v>
      </c>
      <c r="MH121" s="483">
        <f t="shared" si="1170"/>
        <v>0</v>
      </c>
      <c r="MI121" s="483">
        <f t="shared" si="1170"/>
        <v>0</v>
      </c>
      <c r="MJ121" s="483">
        <f t="shared" si="1170"/>
        <v>0</v>
      </c>
      <c r="MK121" s="483">
        <f t="shared" si="1170"/>
        <v>0</v>
      </c>
      <c r="ML121" s="483">
        <f t="shared" si="1170"/>
        <v>0</v>
      </c>
      <c r="MM121" s="483">
        <f t="shared" si="1170"/>
        <v>0</v>
      </c>
      <c r="MN121" s="483">
        <f t="shared" si="1170"/>
        <v>0</v>
      </c>
      <c r="MO121" s="483">
        <f t="shared" si="1170"/>
        <v>0</v>
      </c>
      <c r="MP121" s="483">
        <f t="shared" si="1170"/>
        <v>0</v>
      </c>
      <c r="MQ121" s="483">
        <f t="shared" si="1170"/>
        <v>0</v>
      </c>
      <c r="MR121" s="483">
        <f t="shared" si="1170"/>
        <v>0</v>
      </c>
      <c r="MS121" s="483">
        <f t="shared" si="1170"/>
        <v>0</v>
      </c>
      <c r="MT121" s="483">
        <f t="shared" si="1170"/>
        <v>0</v>
      </c>
      <c r="MU121" s="483">
        <f t="shared" si="1170"/>
        <v>0</v>
      </c>
      <c r="MV121" s="483">
        <f t="shared" si="1170"/>
        <v>0</v>
      </c>
      <c r="MW121" s="483">
        <f t="shared" si="1170"/>
        <v>0</v>
      </c>
      <c r="MX121" s="483">
        <f t="shared" si="1170"/>
        <v>0</v>
      </c>
      <c r="MY121" s="483">
        <f t="shared" si="1170"/>
        <v>0</v>
      </c>
      <c r="MZ121" s="483">
        <f t="shared" si="1170"/>
        <v>0</v>
      </c>
      <c r="NA121" s="483">
        <f t="shared" si="1170"/>
        <v>0</v>
      </c>
      <c r="NB121" s="483">
        <f t="shared" si="1170"/>
        <v>0</v>
      </c>
      <c r="NC121" s="483">
        <f t="shared" si="1170"/>
        <v>0</v>
      </c>
      <c r="ND121" s="483">
        <f t="shared" si="1170"/>
        <v>0</v>
      </c>
      <c r="NE121" s="483">
        <f t="shared" si="1170"/>
        <v>0</v>
      </c>
      <c r="NF121" s="483">
        <f t="shared" si="1170"/>
        <v>0</v>
      </c>
      <c r="NG121" s="483">
        <f t="shared" si="1170"/>
        <v>0</v>
      </c>
      <c r="NH121" s="483">
        <f t="shared" si="1170"/>
        <v>0</v>
      </c>
      <c r="NI121" s="483">
        <f t="shared" si="1170"/>
        <v>0</v>
      </c>
      <c r="NJ121" s="483">
        <f t="shared" si="1170"/>
        <v>0</v>
      </c>
      <c r="NK121" s="483">
        <f t="shared" si="1170"/>
        <v>0</v>
      </c>
      <c r="NL121" s="483">
        <f t="shared" si="1170"/>
        <v>0</v>
      </c>
      <c r="NM121" s="483">
        <f t="shared" si="1170"/>
        <v>0</v>
      </c>
      <c r="NN121" s="483">
        <f t="shared" si="1170"/>
        <v>0</v>
      </c>
      <c r="NO121" s="483">
        <f t="shared" si="1170"/>
        <v>0</v>
      </c>
      <c r="NP121" s="483">
        <f t="shared" si="1170"/>
        <v>0</v>
      </c>
      <c r="NQ121" s="483">
        <f t="shared" si="1170"/>
        <v>0</v>
      </c>
      <c r="NR121" s="483">
        <f t="shared" si="1170"/>
        <v>0</v>
      </c>
      <c r="NS121" s="483">
        <f t="shared" si="1170"/>
        <v>0</v>
      </c>
      <c r="NT121" s="483">
        <f t="shared" si="1170"/>
        <v>0</v>
      </c>
      <c r="NU121" s="483">
        <f t="shared" si="1170"/>
        <v>0</v>
      </c>
      <c r="NV121" s="483">
        <f t="shared" si="1170"/>
        <v>0</v>
      </c>
      <c r="NW121" s="483">
        <f t="shared" si="1170"/>
        <v>0</v>
      </c>
      <c r="NX121" s="483">
        <f t="shared" si="1170"/>
        <v>0</v>
      </c>
      <c r="NY121" s="483">
        <f t="shared" si="1170"/>
        <v>0</v>
      </c>
      <c r="NZ121" s="483">
        <f t="shared" si="1170"/>
        <v>0</v>
      </c>
      <c r="OA121" s="483">
        <f t="shared" ref="OA121:QL121" si="1171">SUM(OA115:OA117,OA120)</f>
        <v>0</v>
      </c>
      <c r="OB121" s="483">
        <f t="shared" si="1171"/>
        <v>0</v>
      </c>
      <c r="OC121" s="483">
        <f t="shared" si="1171"/>
        <v>0</v>
      </c>
      <c r="OD121" s="483">
        <f t="shared" si="1171"/>
        <v>0</v>
      </c>
      <c r="OE121" s="483">
        <f t="shared" si="1171"/>
        <v>0</v>
      </c>
      <c r="OF121" s="483">
        <f t="shared" si="1171"/>
        <v>0</v>
      </c>
      <c r="OG121" s="483">
        <f t="shared" si="1171"/>
        <v>0</v>
      </c>
      <c r="OH121" s="483">
        <f t="shared" si="1171"/>
        <v>0</v>
      </c>
      <c r="OI121" s="483">
        <f t="shared" si="1171"/>
        <v>0</v>
      </c>
      <c r="OJ121" s="483">
        <f t="shared" si="1171"/>
        <v>0</v>
      </c>
      <c r="OK121" s="483">
        <f t="shared" si="1171"/>
        <v>0</v>
      </c>
      <c r="OL121" s="483">
        <f t="shared" si="1171"/>
        <v>0</v>
      </c>
      <c r="OM121" s="483">
        <f t="shared" si="1171"/>
        <v>0</v>
      </c>
      <c r="ON121" s="483">
        <f t="shared" si="1171"/>
        <v>0</v>
      </c>
      <c r="OO121" s="483">
        <f t="shared" si="1171"/>
        <v>0</v>
      </c>
      <c r="OP121" s="483">
        <f t="shared" si="1171"/>
        <v>0</v>
      </c>
      <c r="OQ121" s="483">
        <f t="shared" si="1171"/>
        <v>0</v>
      </c>
      <c r="OR121" s="483">
        <f t="shared" si="1171"/>
        <v>0</v>
      </c>
      <c r="OS121" s="483">
        <f t="shared" si="1171"/>
        <v>0</v>
      </c>
      <c r="OT121" s="483"/>
      <c r="OU121" s="483"/>
      <c r="OV121" s="483"/>
      <c r="OW121" s="483"/>
      <c r="OX121" s="483"/>
      <c r="OY121" s="483"/>
      <c r="OZ121" s="483"/>
      <c r="PA121" s="483"/>
      <c r="PB121" s="483"/>
      <c r="PC121" s="483"/>
      <c r="PD121" s="483"/>
      <c r="PE121" s="483"/>
      <c r="PF121" s="483"/>
      <c r="PG121" s="483"/>
      <c r="PH121" s="483"/>
      <c r="PI121" s="483"/>
      <c r="PJ121" s="483"/>
      <c r="PK121" s="483"/>
      <c r="PL121" s="483"/>
      <c r="PM121" s="483"/>
      <c r="PN121" s="483"/>
      <c r="PO121" s="483"/>
      <c r="PP121" s="483"/>
      <c r="PQ121" s="483"/>
      <c r="PR121" s="483"/>
      <c r="PS121" s="483"/>
      <c r="PT121" s="483"/>
      <c r="PU121" s="483"/>
      <c r="PV121" s="483"/>
      <c r="PW121" s="483"/>
      <c r="PX121" s="483"/>
      <c r="PY121" s="483"/>
      <c r="PZ121" s="483"/>
      <c r="QA121" s="483"/>
      <c r="QB121" s="483"/>
      <c r="QC121" s="483"/>
      <c r="QD121" s="483"/>
      <c r="QE121" s="483"/>
      <c r="QF121" s="483"/>
      <c r="QG121" s="483"/>
      <c r="QH121" s="483"/>
      <c r="QI121" s="483"/>
      <c r="QJ121" s="483"/>
      <c r="QK121" s="483"/>
      <c r="QL121" s="483"/>
      <c r="QM121" s="483"/>
      <c r="QN121" s="483"/>
      <c r="QO121" s="483"/>
      <c r="QP121" s="483"/>
      <c r="QQ121" s="483"/>
      <c r="QR121" s="483"/>
      <c r="QS121" s="483"/>
      <c r="QT121" s="483"/>
      <c r="QU121" s="483"/>
      <c r="QV121" s="483"/>
      <c r="QW121" s="483"/>
      <c r="QX121" s="483"/>
      <c r="QY121" s="483"/>
      <c r="QZ121" s="483"/>
      <c r="RA121" s="483"/>
      <c r="RB121" s="483"/>
      <c r="RC121" s="483"/>
      <c r="RD121" s="483"/>
      <c r="RE121" s="483"/>
      <c r="RF121" s="483"/>
    </row>
    <row r="122" spans="1:474" ht="12.75" customHeight="1">
      <c r="A122" s="483"/>
      <c r="B122" s="484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3"/>
      <c r="T122" s="483"/>
      <c r="U122" s="483"/>
      <c r="V122" s="483"/>
      <c r="W122" s="483"/>
      <c r="X122" s="483"/>
      <c r="Y122" s="483"/>
      <c r="Z122" s="483"/>
      <c r="AA122" s="483"/>
      <c r="AB122" s="483"/>
      <c r="AC122" s="483"/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483"/>
      <c r="AN122" s="483"/>
      <c r="AO122" s="483"/>
      <c r="AP122" s="483"/>
      <c r="AQ122" s="483"/>
      <c r="AR122" s="483"/>
      <c r="AS122" s="483"/>
      <c r="AT122" s="483"/>
      <c r="AU122" s="483"/>
      <c r="AV122" s="483"/>
      <c r="AW122" s="483"/>
      <c r="AX122" s="483"/>
      <c r="AY122" s="483"/>
      <c r="AZ122" s="483"/>
      <c r="BA122" s="483"/>
      <c r="BB122" s="483"/>
      <c r="BC122" s="483"/>
      <c r="BD122" s="483"/>
      <c r="BE122" s="483"/>
      <c r="BF122" s="483"/>
      <c r="BG122" s="483"/>
      <c r="BH122" s="483"/>
      <c r="BI122" s="483"/>
      <c r="BJ122" s="483"/>
      <c r="BK122" s="483"/>
      <c r="BL122" s="483"/>
      <c r="BM122" s="483"/>
      <c r="BN122" s="483"/>
      <c r="BO122" s="483"/>
      <c r="BP122" s="483"/>
      <c r="BQ122" s="483"/>
      <c r="BR122" s="483"/>
      <c r="BS122" s="483"/>
      <c r="BT122" s="483"/>
      <c r="BU122" s="483"/>
      <c r="BV122" s="483"/>
      <c r="BW122" s="483"/>
      <c r="BX122" s="483"/>
      <c r="BY122" s="483"/>
      <c r="BZ122" s="483"/>
      <c r="CA122" s="483"/>
      <c r="CB122" s="483"/>
      <c r="CC122" s="483"/>
      <c r="CD122" s="483"/>
      <c r="CE122" s="483"/>
      <c r="CF122" s="483"/>
      <c r="CG122" s="483"/>
      <c r="CH122" s="483"/>
      <c r="CI122" s="483"/>
      <c r="CJ122" s="483"/>
      <c r="CK122" s="483"/>
      <c r="CL122" s="483"/>
      <c r="CM122" s="483"/>
      <c r="CN122" s="483"/>
      <c r="CO122" s="483"/>
      <c r="CP122" s="483"/>
      <c r="CQ122" s="483"/>
      <c r="CR122" s="483"/>
      <c r="CS122" s="483"/>
      <c r="CT122" s="483"/>
      <c r="CU122" s="483"/>
      <c r="CV122" s="483"/>
      <c r="CW122" s="483"/>
      <c r="CX122" s="483"/>
      <c r="CY122" s="483"/>
      <c r="CZ122" s="483"/>
      <c r="DA122" s="483"/>
      <c r="DB122" s="483"/>
      <c r="DC122" s="483"/>
      <c r="DD122" s="483"/>
      <c r="DE122" s="483"/>
      <c r="DF122" s="483"/>
      <c r="DG122" s="483"/>
      <c r="DH122" s="483"/>
      <c r="DI122" s="483"/>
      <c r="DJ122" s="483"/>
      <c r="DK122" s="483"/>
      <c r="DL122" s="483"/>
      <c r="DM122" s="483"/>
      <c r="DN122" s="483"/>
      <c r="DO122" s="483"/>
      <c r="DP122" s="483"/>
      <c r="DQ122" s="483"/>
      <c r="DR122" s="483"/>
      <c r="DS122" s="483"/>
      <c r="DT122" s="483"/>
      <c r="DU122" s="483"/>
      <c r="DV122" s="483"/>
      <c r="DW122" s="483"/>
      <c r="DX122" s="483"/>
      <c r="DY122" s="483"/>
      <c r="DZ122" s="483"/>
      <c r="EA122" s="483"/>
      <c r="EB122" s="483"/>
      <c r="EC122" s="483"/>
      <c r="ED122" s="483"/>
      <c r="EE122" s="483"/>
      <c r="EF122" s="483"/>
      <c r="EG122" s="483"/>
      <c r="EH122" s="483"/>
      <c r="EI122" s="483"/>
      <c r="EJ122" s="483"/>
      <c r="EK122" s="483"/>
      <c r="EL122" s="483"/>
      <c r="EM122" s="483"/>
      <c r="EN122" s="483"/>
      <c r="EO122" s="483"/>
      <c r="EP122" s="483"/>
      <c r="EQ122" s="483"/>
      <c r="ER122" s="483"/>
      <c r="ES122" s="483"/>
      <c r="ET122" s="483"/>
      <c r="EU122" s="483"/>
      <c r="EV122" s="483"/>
      <c r="EW122" s="483"/>
      <c r="EX122" s="483"/>
      <c r="EY122" s="483"/>
      <c r="EZ122" s="483"/>
      <c r="FA122" s="483"/>
      <c r="FB122" s="483"/>
      <c r="FC122" s="483"/>
      <c r="FD122" s="483"/>
      <c r="FE122" s="483"/>
      <c r="FF122" s="483"/>
      <c r="FG122" s="483"/>
      <c r="FH122" s="483"/>
      <c r="FI122" s="483"/>
      <c r="FJ122" s="483"/>
      <c r="FK122" s="483"/>
      <c r="FL122" s="483"/>
      <c r="FM122" s="483"/>
      <c r="FN122" s="483"/>
      <c r="FO122" s="483"/>
      <c r="FP122" s="483"/>
      <c r="FQ122" s="483"/>
      <c r="FR122" s="483"/>
      <c r="FS122" s="483"/>
      <c r="FT122" s="483"/>
      <c r="FU122" s="483"/>
      <c r="FV122" s="483"/>
      <c r="FW122" s="483"/>
      <c r="FX122" s="483"/>
      <c r="FY122" s="483"/>
      <c r="FZ122" s="483"/>
      <c r="GA122" s="483"/>
      <c r="GB122" s="483"/>
      <c r="GC122" s="483"/>
      <c r="GD122" s="483"/>
      <c r="GE122" s="483"/>
      <c r="GF122" s="483"/>
      <c r="GG122" s="483"/>
      <c r="GH122" s="483"/>
      <c r="GI122" s="483"/>
      <c r="GJ122" s="483"/>
      <c r="GK122" s="483"/>
      <c r="GL122" s="483"/>
      <c r="GM122" s="483"/>
      <c r="GN122" s="483"/>
      <c r="GO122" s="483"/>
      <c r="GP122" s="483"/>
      <c r="GQ122" s="483"/>
      <c r="GR122" s="483"/>
      <c r="GS122" s="483"/>
      <c r="GT122" s="483"/>
      <c r="GU122" s="483"/>
      <c r="GV122" s="483"/>
      <c r="GW122" s="483"/>
      <c r="GX122" s="483"/>
      <c r="GY122" s="483"/>
      <c r="GZ122" s="483"/>
      <c r="HA122" s="483"/>
      <c r="HB122" s="483"/>
      <c r="HC122" s="483"/>
      <c r="HD122" s="483"/>
      <c r="HE122" s="483"/>
      <c r="HF122" s="483"/>
      <c r="HG122" s="483"/>
      <c r="HH122" s="483"/>
      <c r="HI122" s="483"/>
      <c r="HJ122" s="483"/>
      <c r="HK122" s="483"/>
      <c r="HL122" s="483"/>
      <c r="HM122" s="483"/>
      <c r="HN122" s="483"/>
      <c r="HO122" s="483"/>
      <c r="HP122" s="483"/>
      <c r="HQ122" s="483"/>
      <c r="HR122" s="483"/>
      <c r="HS122" s="483"/>
      <c r="HT122" s="483"/>
      <c r="HU122" s="483"/>
      <c r="HV122" s="483"/>
      <c r="HW122" s="483"/>
      <c r="HX122" s="483"/>
      <c r="HY122" s="483"/>
      <c r="HZ122" s="483"/>
      <c r="IA122" s="483"/>
      <c r="IB122" s="483"/>
      <c r="IC122" s="483"/>
      <c r="ID122" s="483"/>
      <c r="IE122" s="483"/>
      <c r="IF122" s="483"/>
      <c r="IG122" s="483"/>
      <c r="IH122" s="483"/>
      <c r="II122" s="483"/>
      <c r="IJ122" s="483"/>
      <c r="IK122" s="483"/>
      <c r="IL122" s="483"/>
      <c r="IM122" s="483"/>
      <c r="IN122" s="483"/>
      <c r="IO122" s="483"/>
      <c r="IP122" s="483"/>
      <c r="IQ122" s="483"/>
      <c r="IR122" s="483"/>
      <c r="IS122" s="483"/>
      <c r="IT122" s="483"/>
      <c r="IU122" s="483"/>
      <c r="IV122" s="483"/>
      <c r="IW122" s="483"/>
      <c r="IX122" s="483"/>
      <c r="IY122" s="483"/>
      <c r="IZ122" s="483"/>
      <c r="JA122" s="483"/>
      <c r="JB122" s="483"/>
      <c r="JC122" s="483"/>
      <c r="JD122" s="483"/>
      <c r="JE122" s="483"/>
      <c r="JF122" s="483"/>
      <c r="JG122" s="483"/>
      <c r="JH122" s="483"/>
      <c r="JI122" s="483"/>
      <c r="JJ122" s="483"/>
      <c r="JK122" s="483"/>
      <c r="JL122" s="483"/>
      <c r="JM122" s="483"/>
      <c r="JN122" s="483"/>
      <c r="JO122" s="483"/>
      <c r="JP122" s="483"/>
      <c r="JQ122" s="483"/>
      <c r="JR122" s="483"/>
      <c r="JS122" s="483"/>
      <c r="JT122" s="483"/>
      <c r="JU122" s="483"/>
      <c r="JV122" s="483"/>
      <c r="JW122" s="483"/>
      <c r="JX122" s="483"/>
      <c r="JY122" s="483"/>
      <c r="JZ122" s="483"/>
      <c r="KA122" s="483"/>
      <c r="KB122" s="483"/>
      <c r="KC122" s="483"/>
      <c r="KD122" s="483"/>
      <c r="KE122" s="483"/>
      <c r="KF122" s="483"/>
      <c r="KG122" s="483"/>
      <c r="KH122" s="483"/>
      <c r="KI122" s="483"/>
      <c r="KJ122" s="483"/>
      <c r="KK122" s="483"/>
      <c r="KL122" s="483"/>
      <c r="KM122" s="483"/>
      <c r="KN122" s="483"/>
      <c r="KO122" s="483"/>
      <c r="KP122" s="483"/>
      <c r="KQ122" s="483"/>
      <c r="KR122" s="483"/>
      <c r="KS122" s="483"/>
      <c r="KT122" s="483"/>
      <c r="KU122" s="483"/>
      <c r="KV122" s="483"/>
      <c r="KW122" s="483"/>
      <c r="KX122" s="483"/>
      <c r="KY122" s="483"/>
      <c r="KZ122" s="483"/>
      <c r="LA122" s="483"/>
      <c r="LB122" s="483"/>
      <c r="LC122" s="483"/>
      <c r="LD122" s="483"/>
      <c r="LE122" s="483"/>
      <c r="LF122" s="483"/>
      <c r="LG122" s="483"/>
      <c r="LH122" s="483"/>
      <c r="LI122" s="483"/>
      <c r="LJ122" s="483"/>
      <c r="LK122" s="483"/>
      <c r="LL122" s="483"/>
      <c r="LM122" s="483"/>
      <c r="LN122" s="483"/>
      <c r="LO122" s="483"/>
      <c r="LP122" s="483"/>
      <c r="LQ122" s="483"/>
      <c r="LR122" s="483"/>
      <c r="LS122" s="483"/>
      <c r="LT122" s="483"/>
      <c r="LU122" s="483"/>
      <c r="LV122" s="483"/>
      <c r="LW122" s="483"/>
      <c r="LX122" s="483"/>
      <c r="LY122" s="483"/>
      <c r="LZ122" s="483"/>
      <c r="MA122" s="483"/>
      <c r="MB122" s="483"/>
      <c r="MC122" s="483"/>
      <c r="MD122" s="483"/>
      <c r="ME122" s="483"/>
      <c r="MF122" s="483"/>
      <c r="MG122" s="483"/>
      <c r="MH122" s="483"/>
      <c r="MI122" s="483"/>
      <c r="MJ122" s="483"/>
      <c r="MK122" s="483"/>
      <c r="ML122" s="483"/>
      <c r="MM122" s="483"/>
      <c r="MN122" s="483"/>
      <c r="MO122" s="483"/>
      <c r="MP122" s="483"/>
      <c r="MQ122" s="483"/>
      <c r="MR122" s="483"/>
      <c r="MS122" s="483"/>
      <c r="MT122" s="483"/>
      <c r="MU122" s="483"/>
      <c r="MV122" s="483"/>
      <c r="MW122" s="483"/>
      <c r="MX122" s="483"/>
      <c r="MY122" s="483"/>
      <c r="MZ122" s="483"/>
      <c r="NA122" s="483"/>
      <c r="NB122" s="483"/>
      <c r="NC122" s="483"/>
      <c r="ND122" s="483"/>
      <c r="NE122" s="483"/>
      <c r="NF122" s="483"/>
      <c r="NG122" s="483"/>
      <c r="NH122" s="483"/>
      <c r="NI122" s="483"/>
      <c r="NJ122" s="483"/>
      <c r="NK122" s="483"/>
      <c r="NL122" s="483"/>
      <c r="NM122" s="483"/>
      <c r="NN122" s="483"/>
      <c r="NO122" s="483"/>
      <c r="NP122" s="483"/>
      <c r="NQ122" s="483"/>
      <c r="NR122" s="483"/>
      <c r="NS122" s="483"/>
      <c r="NT122" s="483"/>
      <c r="NU122" s="483"/>
      <c r="NV122" s="483"/>
      <c r="NW122" s="483"/>
      <c r="NX122" s="483"/>
      <c r="NY122" s="483"/>
      <c r="NZ122" s="483"/>
      <c r="OA122" s="483"/>
      <c r="OB122" s="483"/>
      <c r="OC122" s="483"/>
      <c r="OD122" s="483"/>
      <c r="OE122" s="483"/>
      <c r="OF122" s="483"/>
      <c r="OG122" s="483"/>
      <c r="OH122" s="483"/>
      <c r="OI122" s="483"/>
      <c r="OJ122" s="483"/>
      <c r="OK122" s="483"/>
      <c r="OL122" s="483"/>
      <c r="OM122" s="483"/>
      <c r="ON122" s="483"/>
      <c r="OO122" s="483"/>
      <c r="OP122" s="483"/>
      <c r="OQ122" s="483"/>
      <c r="OR122" s="483"/>
      <c r="OS122" s="483"/>
      <c r="OT122" s="483"/>
      <c r="OU122" s="483"/>
      <c r="OV122" s="483"/>
      <c r="OW122" s="483"/>
      <c r="OX122" s="483"/>
      <c r="OY122" s="483"/>
      <c r="OZ122" s="483"/>
      <c r="PA122" s="483"/>
      <c r="PB122" s="483"/>
      <c r="PC122" s="483"/>
      <c r="PD122" s="483"/>
      <c r="PE122" s="483"/>
      <c r="PF122" s="483"/>
      <c r="PG122" s="483"/>
      <c r="PH122" s="483"/>
      <c r="PI122" s="483"/>
      <c r="PJ122" s="483"/>
      <c r="PK122" s="483"/>
      <c r="PL122" s="483"/>
      <c r="PM122" s="483"/>
      <c r="PN122" s="483"/>
      <c r="PO122" s="483"/>
      <c r="PP122" s="483"/>
      <c r="PQ122" s="483"/>
      <c r="PR122" s="483"/>
      <c r="PS122" s="483"/>
      <c r="PT122" s="483"/>
      <c r="PU122" s="483"/>
      <c r="PV122" s="483"/>
      <c r="PW122" s="483"/>
      <c r="PX122" s="483"/>
      <c r="PY122" s="483"/>
      <c r="PZ122" s="483"/>
      <c r="QA122" s="483"/>
      <c r="QB122" s="483"/>
      <c r="QC122" s="483"/>
      <c r="QD122" s="483"/>
      <c r="QE122" s="483"/>
      <c r="QF122" s="483"/>
      <c r="QG122" s="483"/>
      <c r="QH122" s="483"/>
      <c r="QI122" s="483"/>
      <c r="QJ122" s="483"/>
      <c r="QK122" s="483"/>
      <c r="QL122" s="483"/>
      <c r="QM122" s="483"/>
      <c r="QN122" s="483"/>
      <c r="QO122" s="483"/>
      <c r="QP122" s="483"/>
      <c r="QQ122" s="483"/>
      <c r="QR122" s="483"/>
      <c r="QS122" s="483"/>
      <c r="QT122" s="483"/>
      <c r="QU122" s="483"/>
      <c r="QV122" s="483"/>
      <c r="QW122" s="483"/>
      <c r="QX122" s="483"/>
      <c r="QY122" s="483"/>
      <c r="QZ122" s="483"/>
      <c r="RA122" s="483"/>
      <c r="RB122" s="483"/>
      <c r="RC122" s="483"/>
      <c r="RD122" s="483"/>
      <c r="RE122" s="483"/>
      <c r="RF122" s="483"/>
    </row>
    <row r="123" spans="1:474" ht="12.75" customHeight="1">
      <c r="A123" s="483"/>
      <c r="B123" s="483" t="s">
        <v>507</v>
      </c>
      <c r="C123" s="483"/>
      <c r="D123" s="483"/>
      <c r="E123" s="483">
        <f>SUM(AF123,AS123,BF123,BS123,CF123,CS123,DF123,DS123,EF123,ES123,FF123,FS123,GF123,GS123,HF123,HS123,IF123,IS123,JF123,JS123,KF123,KS123,LF123,LS123,MF123,MS123,NF123,NS123,OF123,OS123)</f>
        <v>0</v>
      </c>
      <c r="F123" s="483"/>
      <c r="G123" s="483">
        <f t="shared" ref="G123:R123" si="1172">IF(G116&gt;0,G116*$E$98,0)</f>
        <v>0</v>
      </c>
      <c r="H123" s="483">
        <f t="shared" si="1172"/>
        <v>0</v>
      </c>
      <c r="I123" s="483">
        <f t="shared" si="1172"/>
        <v>0</v>
      </c>
      <c r="J123" s="483">
        <f t="shared" si="1172"/>
        <v>0</v>
      </c>
      <c r="K123" s="483">
        <f t="shared" si="1172"/>
        <v>0</v>
      </c>
      <c r="L123" s="483">
        <f t="shared" si="1172"/>
        <v>0</v>
      </c>
      <c r="M123" s="483">
        <f t="shared" si="1172"/>
        <v>0</v>
      </c>
      <c r="N123" s="483">
        <f t="shared" si="1172"/>
        <v>0</v>
      </c>
      <c r="O123" s="483">
        <f t="shared" si="1172"/>
        <v>0</v>
      </c>
      <c r="P123" s="483">
        <f t="shared" si="1172"/>
        <v>0</v>
      </c>
      <c r="Q123" s="483">
        <f t="shared" si="1172"/>
        <v>0</v>
      </c>
      <c r="R123" s="483">
        <f t="shared" si="1172"/>
        <v>0</v>
      </c>
      <c r="S123" s="483">
        <f>SUM(G123:R123)</f>
        <v>0</v>
      </c>
      <c r="T123" s="483">
        <f t="shared" ref="T123:AE123" si="1173">IF(T116&gt;0,T116*$E$98,0)</f>
        <v>0</v>
      </c>
      <c r="U123" s="483">
        <f t="shared" si="1173"/>
        <v>0</v>
      </c>
      <c r="V123" s="483">
        <f t="shared" si="1173"/>
        <v>0</v>
      </c>
      <c r="W123" s="483">
        <f t="shared" si="1173"/>
        <v>0</v>
      </c>
      <c r="X123" s="483">
        <f t="shared" si="1173"/>
        <v>0</v>
      </c>
      <c r="Y123" s="483">
        <f t="shared" si="1173"/>
        <v>0</v>
      </c>
      <c r="Z123" s="483">
        <f t="shared" si="1173"/>
        <v>0</v>
      </c>
      <c r="AA123" s="483">
        <f t="shared" si="1173"/>
        <v>0</v>
      </c>
      <c r="AB123" s="483">
        <f t="shared" si="1173"/>
        <v>0</v>
      </c>
      <c r="AC123" s="483">
        <f t="shared" si="1173"/>
        <v>0</v>
      </c>
      <c r="AD123" s="483">
        <f t="shared" si="1173"/>
        <v>0</v>
      </c>
      <c r="AE123" s="483">
        <f t="shared" si="1173"/>
        <v>0</v>
      </c>
      <c r="AF123" s="483">
        <f>SUM(T123:AE123)</f>
        <v>0</v>
      </c>
      <c r="AG123" s="483">
        <f t="shared" ref="AG123:AR123" si="1174">IF(AG116&gt;0,AG116*$E$98,0)</f>
        <v>0</v>
      </c>
      <c r="AH123" s="483">
        <f t="shared" si="1174"/>
        <v>0</v>
      </c>
      <c r="AI123" s="483">
        <f t="shared" si="1174"/>
        <v>0</v>
      </c>
      <c r="AJ123" s="483">
        <f t="shared" si="1174"/>
        <v>0</v>
      </c>
      <c r="AK123" s="483">
        <f t="shared" si="1174"/>
        <v>0</v>
      </c>
      <c r="AL123" s="483">
        <f t="shared" si="1174"/>
        <v>0</v>
      </c>
      <c r="AM123" s="483">
        <f t="shared" si="1174"/>
        <v>0</v>
      </c>
      <c r="AN123" s="483">
        <f t="shared" si="1174"/>
        <v>0</v>
      </c>
      <c r="AO123" s="483">
        <f t="shared" si="1174"/>
        <v>0</v>
      </c>
      <c r="AP123" s="483">
        <f t="shared" si="1174"/>
        <v>0</v>
      </c>
      <c r="AQ123" s="483">
        <f t="shared" si="1174"/>
        <v>0</v>
      </c>
      <c r="AR123" s="483">
        <f t="shared" si="1174"/>
        <v>0</v>
      </c>
      <c r="AS123" s="483">
        <f>SUM(AG123:AR123)</f>
        <v>0</v>
      </c>
      <c r="AT123" s="483">
        <f t="shared" ref="AT123:BE123" si="1175">IF(AT116&gt;0,AT116*$E$98,0)</f>
        <v>0</v>
      </c>
      <c r="AU123" s="483">
        <f t="shared" si="1175"/>
        <v>0</v>
      </c>
      <c r="AV123" s="483">
        <f t="shared" si="1175"/>
        <v>0</v>
      </c>
      <c r="AW123" s="483">
        <f t="shared" si="1175"/>
        <v>0</v>
      </c>
      <c r="AX123" s="483">
        <f t="shared" si="1175"/>
        <v>0</v>
      </c>
      <c r="AY123" s="483">
        <f t="shared" si="1175"/>
        <v>0</v>
      </c>
      <c r="AZ123" s="483">
        <f t="shared" si="1175"/>
        <v>0</v>
      </c>
      <c r="BA123" s="483">
        <f t="shared" si="1175"/>
        <v>0</v>
      </c>
      <c r="BB123" s="483">
        <f t="shared" si="1175"/>
        <v>0</v>
      </c>
      <c r="BC123" s="483">
        <f t="shared" si="1175"/>
        <v>0</v>
      </c>
      <c r="BD123" s="483">
        <f t="shared" si="1175"/>
        <v>0</v>
      </c>
      <c r="BE123" s="483">
        <f t="shared" si="1175"/>
        <v>0</v>
      </c>
      <c r="BF123" s="483">
        <f>SUM(AT123:BE123)</f>
        <v>0</v>
      </c>
      <c r="BG123" s="483">
        <f t="shared" ref="BG123:BR123" si="1176">IF(BG116&gt;0,BG116*$E$98,0)</f>
        <v>0</v>
      </c>
      <c r="BH123" s="483">
        <f t="shared" si="1176"/>
        <v>0</v>
      </c>
      <c r="BI123" s="483">
        <f t="shared" si="1176"/>
        <v>0</v>
      </c>
      <c r="BJ123" s="483">
        <f t="shared" si="1176"/>
        <v>0</v>
      </c>
      <c r="BK123" s="483">
        <f t="shared" si="1176"/>
        <v>0</v>
      </c>
      <c r="BL123" s="483">
        <f t="shared" si="1176"/>
        <v>0</v>
      </c>
      <c r="BM123" s="483">
        <f t="shared" si="1176"/>
        <v>0</v>
      </c>
      <c r="BN123" s="483">
        <f t="shared" si="1176"/>
        <v>0</v>
      </c>
      <c r="BO123" s="483">
        <f t="shared" si="1176"/>
        <v>0</v>
      </c>
      <c r="BP123" s="483">
        <f t="shared" si="1176"/>
        <v>0</v>
      </c>
      <c r="BQ123" s="483">
        <f t="shared" si="1176"/>
        <v>0</v>
      </c>
      <c r="BR123" s="483">
        <f t="shared" si="1176"/>
        <v>0</v>
      </c>
      <c r="BS123" s="483">
        <f>SUM(BG123:BR123)</f>
        <v>0</v>
      </c>
      <c r="BT123" s="483">
        <f t="shared" ref="BT123:CE123" si="1177">IF(BT116&gt;0,BT116*$E$98,0)</f>
        <v>0</v>
      </c>
      <c r="BU123" s="483">
        <f t="shared" si="1177"/>
        <v>0</v>
      </c>
      <c r="BV123" s="483">
        <f t="shared" si="1177"/>
        <v>0</v>
      </c>
      <c r="BW123" s="483">
        <f t="shared" si="1177"/>
        <v>0</v>
      </c>
      <c r="BX123" s="483">
        <f t="shared" si="1177"/>
        <v>0</v>
      </c>
      <c r="BY123" s="483">
        <f t="shared" si="1177"/>
        <v>0</v>
      </c>
      <c r="BZ123" s="483">
        <f t="shared" si="1177"/>
        <v>0</v>
      </c>
      <c r="CA123" s="483">
        <f t="shared" si="1177"/>
        <v>0</v>
      </c>
      <c r="CB123" s="483">
        <f t="shared" si="1177"/>
        <v>0</v>
      </c>
      <c r="CC123" s="483">
        <f t="shared" si="1177"/>
        <v>0</v>
      </c>
      <c r="CD123" s="483">
        <f t="shared" si="1177"/>
        <v>0</v>
      </c>
      <c r="CE123" s="483">
        <f t="shared" si="1177"/>
        <v>0</v>
      </c>
      <c r="CF123" s="483">
        <f>SUM(BT123:CE123)</f>
        <v>0</v>
      </c>
      <c r="CG123" s="483">
        <f t="shared" ref="CG123:CR123" si="1178">IF(CG116&gt;0,CG116*$E$98,0)</f>
        <v>0</v>
      </c>
      <c r="CH123" s="483">
        <f t="shared" si="1178"/>
        <v>0</v>
      </c>
      <c r="CI123" s="483">
        <f t="shared" si="1178"/>
        <v>0</v>
      </c>
      <c r="CJ123" s="483">
        <f t="shared" si="1178"/>
        <v>0</v>
      </c>
      <c r="CK123" s="483">
        <f t="shared" si="1178"/>
        <v>0</v>
      </c>
      <c r="CL123" s="483">
        <f t="shared" si="1178"/>
        <v>0</v>
      </c>
      <c r="CM123" s="483">
        <f t="shared" si="1178"/>
        <v>0</v>
      </c>
      <c r="CN123" s="483">
        <f t="shared" si="1178"/>
        <v>0</v>
      </c>
      <c r="CO123" s="483">
        <f t="shared" si="1178"/>
        <v>0</v>
      </c>
      <c r="CP123" s="483">
        <f t="shared" si="1178"/>
        <v>0</v>
      </c>
      <c r="CQ123" s="483">
        <f t="shared" si="1178"/>
        <v>0</v>
      </c>
      <c r="CR123" s="483">
        <f t="shared" si="1178"/>
        <v>0</v>
      </c>
      <c r="CS123" s="483">
        <f>SUM(CG123:CR123)</f>
        <v>0</v>
      </c>
      <c r="CT123" s="483">
        <f t="shared" ref="CT123:DE123" si="1179">IF(CT116&gt;0,CT116*$E$98,0)</f>
        <v>0</v>
      </c>
      <c r="CU123" s="483">
        <f t="shared" si="1179"/>
        <v>0</v>
      </c>
      <c r="CV123" s="483">
        <f t="shared" si="1179"/>
        <v>0</v>
      </c>
      <c r="CW123" s="483">
        <f t="shared" si="1179"/>
        <v>0</v>
      </c>
      <c r="CX123" s="483">
        <f t="shared" si="1179"/>
        <v>0</v>
      </c>
      <c r="CY123" s="483">
        <f t="shared" si="1179"/>
        <v>0</v>
      </c>
      <c r="CZ123" s="483">
        <f t="shared" si="1179"/>
        <v>0</v>
      </c>
      <c r="DA123" s="483">
        <f t="shared" si="1179"/>
        <v>0</v>
      </c>
      <c r="DB123" s="483">
        <f t="shared" si="1179"/>
        <v>0</v>
      </c>
      <c r="DC123" s="483">
        <f t="shared" si="1179"/>
        <v>0</v>
      </c>
      <c r="DD123" s="483">
        <f t="shared" si="1179"/>
        <v>0</v>
      </c>
      <c r="DE123" s="483">
        <f t="shared" si="1179"/>
        <v>0</v>
      </c>
      <c r="DF123" s="483">
        <f>SUM(CT123:DE123)</f>
        <v>0</v>
      </c>
      <c r="DG123" s="483">
        <f t="shared" ref="DG123:DR123" si="1180">IF(DG116&gt;0,DG116*$E$98,0)</f>
        <v>0</v>
      </c>
      <c r="DH123" s="483">
        <f t="shared" si="1180"/>
        <v>0</v>
      </c>
      <c r="DI123" s="483">
        <f t="shared" si="1180"/>
        <v>0</v>
      </c>
      <c r="DJ123" s="483">
        <f t="shared" si="1180"/>
        <v>0</v>
      </c>
      <c r="DK123" s="483">
        <f t="shared" si="1180"/>
        <v>0</v>
      </c>
      <c r="DL123" s="483">
        <f t="shared" si="1180"/>
        <v>0</v>
      </c>
      <c r="DM123" s="483">
        <f t="shared" si="1180"/>
        <v>0</v>
      </c>
      <c r="DN123" s="483">
        <f t="shared" si="1180"/>
        <v>0</v>
      </c>
      <c r="DO123" s="483">
        <f t="shared" si="1180"/>
        <v>0</v>
      </c>
      <c r="DP123" s="483">
        <f t="shared" si="1180"/>
        <v>0</v>
      </c>
      <c r="DQ123" s="483">
        <f t="shared" si="1180"/>
        <v>0</v>
      </c>
      <c r="DR123" s="483">
        <f t="shared" si="1180"/>
        <v>0</v>
      </c>
      <c r="DS123" s="483">
        <f>SUM(DG123:DR123)</f>
        <v>0</v>
      </c>
      <c r="DT123" s="483">
        <f t="shared" ref="DT123:EE123" si="1181">IF(DT116&gt;0,DT116*$E$98,0)</f>
        <v>0</v>
      </c>
      <c r="DU123" s="483">
        <f t="shared" si="1181"/>
        <v>0</v>
      </c>
      <c r="DV123" s="483">
        <f t="shared" si="1181"/>
        <v>0</v>
      </c>
      <c r="DW123" s="483">
        <f t="shared" si="1181"/>
        <v>0</v>
      </c>
      <c r="DX123" s="483">
        <f t="shared" si="1181"/>
        <v>0</v>
      </c>
      <c r="DY123" s="483">
        <f t="shared" si="1181"/>
        <v>0</v>
      </c>
      <c r="DZ123" s="483">
        <f t="shared" si="1181"/>
        <v>0</v>
      </c>
      <c r="EA123" s="483">
        <f t="shared" si="1181"/>
        <v>0</v>
      </c>
      <c r="EB123" s="483">
        <f t="shared" si="1181"/>
        <v>0</v>
      </c>
      <c r="EC123" s="483">
        <f t="shared" si="1181"/>
        <v>0</v>
      </c>
      <c r="ED123" s="483">
        <f t="shared" si="1181"/>
        <v>0</v>
      </c>
      <c r="EE123" s="483">
        <f t="shared" si="1181"/>
        <v>0</v>
      </c>
      <c r="EF123" s="483">
        <f>SUM(DT123:EE123)</f>
        <v>0</v>
      </c>
      <c r="EG123" s="483">
        <f t="shared" ref="EG123:ER123" si="1182">IF(EG116&gt;0,EG116*$E$98,0)</f>
        <v>0</v>
      </c>
      <c r="EH123" s="483">
        <f t="shared" si="1182"/>
        <v>0</v>
      </c>
      <c r="EI123" s="483">
        <f t="shared" si="1182"/>
        <v>0</v>
      </c>
      <c r="EJ123" s="483">
        <f t="shared" si="1182"/>
        <v>0</v>
      </c>
      <c r="EK123" s="483">
        <f t="shared" si="1182"/>
        <v>0</v>
      </c>
      <c r="EL123" s="483">
        <f t="shared" si="1182"/>
        <v>0</v>
      </c>
      <c r="EM123" s="483">
        <f t="shared" si="1182"/>
        <v>0</v>
      </c>
      <c r="EN123" s="483">
        <f t="shared" si="1182"/>
        <v>0</v>
      </c>
      <c r="EO123" s="483">
        <f t="shared" si="1182"/>
        <v>0</v>
      </c>
      <c r="EP123" s="483">
        <f t="shared" si="1182"/>
        <v>0</v>
      </c>
      <c r="EQ123" s="483">
        <f t="shared" si="1182"/>
        <v>0</v>
      </c>
      <c r="ER123" s="483">
        <f t="shared" si="1182"/>
        <v>0</v>
      </c>
      <c r="ES123" s="483">
        <f>SUM(EG123:ER123)</f>
        <v>0</v>
      </c>
      <c r="ET123" s="483">
        <f t="shared" ref="ET123:FE123" si="1183">IF(ET116&gt;0,ET116*$E$98,0)</f>
        <v>0</v>
      </c>
      <c r="EU123" s="483">
        <f t="shared" si="1183"/>
        <v>0</v>
      </c>
      <c r="EV123" s="483">
        <f t="shared" si="1183"/>
        <v>0</v>
      </c>
      <c r="EW123" s="483">
        <f t="shared" si="1183"/>
        <v>0</v>
      </c>
      <c r="EX123" s="483">
        <f t="shared" si="1183"/>
        <v>0</v>
      </c>
      <c r="EY123" s="483">
        <f t="shared" si="1183"/>
        <v>0</v>
      </c>
      <c r="EZ123" s="483">
        <f t="shared" si="1183"/>
        <v>0</v>
      </c>
      <c r="FA123" s="483">
        <f t="shared" si="1183"/>
        <v>0</v>
      </c>
      <c r="FB123" s="483">
        <f t="shared" si="1183"/>
        <v>0</v>
      </c>
      <c r="FC123" s="483">
        <f t="shared" si="1183"/>
        <v>0</v>
      </c>
      <c r="FD123" s="483">
        <f t="shared" si="1183"/>
        <v>0</v>
      </c>
      <c r="FE123" s="483">
        <f t="shared" si="1183"/>
        <v>0</v>
      </c>
      <c r="FF123" s="483">
        <f>SUM(ET123:FE123)</f>
        <v>0</v>
      </c>
      <c r="FG123" s="483">
        <f t="shared" ref="FG123:FR123" si="1184">IF(FG116&gt;0,FG116*$E$98,0)</f>
        <v>0</v>
      </c>
      <c r="FH123" s="483">
        <f t="shared" si="1184"/>
        <v>0</v>
      </c>
      <c r="FI123" s="483">
        <f t="shared" si="1184"/>
        <v>0</v>
      </c>
      <c r="FJ123" s="483">
        <f t="shared" si="1184"/>
        <v>0</v>
      </c>
      <c r="FK123" s="483">
        <f t="shared" si="1184"/>
        <v>0</v>
      </c>
      <c r="FL123" s="483">
        <f t="shared" si="1184"/>
        <v>0</v>
      </c>
      <c r="FM123" s="483">
        <f t="shared" si="1184"/>
        <v>0</v>
      </c>
      <c r="FN123" s="483">
        <f t="shared" si="1184"/>
        <v>0</v>
      </c>
      <c r="FO123" s="483">
        <f t="shared" si="1184"/>
        <v>0</v>
      </c>
      <c r="FP123" s="483">
        <f t="shared" si="1184"/>
        <v>0</v>
      </c>
      <c r="FQ123" s="483">
        <f t="shared" si="1184"/>
        <v>0</v>
      </c>
      <c r="FR123" s="483">
        <f t="shared" si="1184"/>
        <v>0</v>
      </c>
      <c r="FS123" s="483">
        <f>SUM(FG123:FR123)</f>
        <v>0</v>
      </c>
      <c r="FT123" s="483">
        <f t="shared" ref="FT123:GE123" si="1185">IF(FT116&gt;0,FT116*$E$98,0)</f>
        <v>0</v>
      </c>
      <c r="FU123" s="483">
        <f t="shared" si="1185"/>
        <v>0</v>
      </c>
      <c r="FV123" s="483">
        <f t="shared" si="1185"/>
        <v>0</v>
      </c>
      <c r="FW123" s="483">
        <f t="shared" si="1185"/>
        <v>0</v>
      </c>
      <c r="FX123" s="483">
        <f t="shared" si="1185"/>
        <v>0</v>
      </c>
      <c r="FY123" s="483">
        <f t="shared" si="1185"/>
        <v>0</v>
      </c>
      <c r="FZ123" s="483">
        <f t="shared" si="1185"/>
        <v>0</v>
      </c>
      <c r="GA123" s="483">
        <f t="shared" si="1185"/>
        <v>0</v>
      </c>
      <c r="GB123" s="483">
        <f t="shared" si="1185"/>
        <v>0</v>
      </c>
      <c r="GC123" s="483">
        <f t="shared" si="1185"/>
        <v>0</v>
      </c>
      <c r="GD123" s="483">
        <f t="shared" si="1185"/>
        <v>0</v>
      </c>
      <c r="GE123" s="483">
        <f t="shared" si="1185"/>
        <v>0</v>
      </c>
      <c r="GF123" s="483">
        <f>SUM(FT123:GE123)</f>
        <v>0</v>
      </c>
      <c r="GG123" s="483">
        <f t="shared" ref="GG123:GR123" si="1186">IF(GG116&gt;0,GG116*$E$98,0)</f>
        <v>0</v>
      </c>
      <c r="GH123" s="483">
        <f t="shared" si="1186"/>
        <v>0</v>
      </c>
      <c r="GI123" s="483">
        <f t="shared" si="1186"/>
        <v>0</v>
      </c>
      <c r="GJ123" s="483">
        <f t="shared" si="1186"/>
        <v>0</v>
      </c>
      <c r="GK123" s="483">
        <f t="shared" si="1186"/>
        <v>0</v>
      </c>
      <c r="GL123" s="483">
        <f t="shared" si="1186"/>
        <v>0</v>
      </c>
      <c r="GM123" s="483">
        <f t="shared" si="1186"/>
        <v>0</v>
      </c>
      <c r="GN123" s="483">
        <f t="shared" si="1186"/>
        <v>0</v>
      </c>
      <c r="GO123" s="483">
        <f t="shared" si="1186"/>
        <v>0</v>
      </c>
      <c r="GP123" s="483">
        <f t="shared" si="1186"/>
        <v>0</v>
      </c>
      <c r="GQ123" s="483">
        <f t="shared" si="1186"/>
        <v>0</v>
      </c>
      <c r="GR123" s="483">
        <f t="shared" si="1186"/>
        <v>0</v>
      </c>
      <c r="GS123" s="483">
        <f>SUM(GG123:GR123)</f>
        <v>0</v>
      </c>
      <c r="GT123" s="483">
        <f t="shared" ref="GT123:HE123" si="1187">IF(GT116&gt;0,GT116*$E$98,0)</f>
        <v>0</v>
      </c>
      <c r="GU123" s="483">
        <f t="shared" si="1187"/>
        <v>0</v>
      </c>
      <c r="GV123" s="483">
        <f t="shared" si="1187"/>
        <v>0</v>
      </c>
      <c r="GW123" s="483">
        <f t="shared" si="1187"/>
        <v>0</v>
      </c>
      <c r="GX123" s="483">
        <f t="shared" si="1187"/>
        <v>0</v>
      </c>
      <c r="GY123" s="483">
        <f t="shared" si="1187"/>
        <v>0</v>
      </c>
      <c r="GZ123" s="483">
        <f t="shared" si="1187"/>
        <v>0</v>
      </c>
      <c r="HA123" s="483">
        <f t="shared" si="1187"/>
        <v>0</v>
      </c>
      <c r="HB123" s="483">
        <f t="shared" si="1187"/>
        <v>0</v>
      </c>
      <c r="HC123" s="483">
        <f t="shared" si="1187"/>
        <v>0</v>
      </c>
      <c r="HD123" s="483">
        <f t="shared" si="1187"/>
        <v>0</v>
      </c>
      <c r="HE123" s="483">
        <f t="shared" si="1187"/>
        <v>0</v>
      </c>
      <c r="HF123" s="483">
        <f>SUM(GT123:HE123)</f>
        <v>0</v>
      </c>
      <c r="HG123" s="483">
        <f t="shared" ref="HG123:HR123" si="1188">IF(HG116&gt;0,HG116*$E$98,0)</f>
        <v>0</v>
      </c>
      <c r="HH123" s="483">
        <f t="shared" si="1188"/>
        <v>0</v>
      </c>
      <c r="HI123" s="483">
        <f t="shared" si="1188"/>
        <v>0</v>
      </c>
      <c r="HJ123" s="483">
        <f t="shared" si="1188"/>
        <v>0</v>
      </c>
      <c r="HK123" s="483">
        <f t="shared" si="1188"/>
        <v>0</v>
      </c>
      <c r="HL123" s="483">
        <f t="shared" si="1188"/>
        <v>0</v>
      </c>
      <c r="HM123" s="483">
        <f t="shared" si="1188"/>
        <v>0</v>
      </c>
      <c r="HN123" s="483">
        <f t="shared" si="1188"/>
        <v>0</v>
      </c>
      <c r="HO123" s="483">
        <f t="shared" si="1188"/>
        <v>0</v>
      </c>
      <c r="HP123" s="483">
        <f t="shared" si="1188"/>
        <v>0</v>
      </c>
      <c r="HQ123" s="483">
        <f t="shared" si="1188"/>
        <v>0</v>
      </c>
      <c r="HR123" s="483">
        <f t="shared" si="1188"/>
        <v>0</v>
      </c>
      <c r="HS123" s="483">
        <f>SUM(HG123:HR123)</f>
        <v>0</v>
      </c>
      <c r="HT123" s="483">
        <f t="shared" ref="HT123:IE123" si="1189">IF(HT116&gt;0,HT116*$E$98,0)</f>
        <v>0</v>
      </c>
      <c r="HU123" s="483">
        <f t="shared" si="1189"/>
        <v>0</v>
      </c>
      <c r="HV123" s="483">
        <f t="shared" si="1189"/>
        <v>0</v>
      </c>
      <c r="HW123" s="483">
        <f t="shared" si="1189"/>
        <v>0</v>
      </c>
      <c r="HX123" s="483">
        <f t="shared" si="1189"/>
        <v>0</v>
      </c>
      <c r="HY123" s="483">
        <f t="shared" si="1189"/>
        <v>0</v>
      </c>
      <c r="HZ123" s="483">
        <f t="shared" si="1189"/>
        <v>0</v>
      </c>
      <c r="IA123" s="483">
        <f t="shared" si="1189"/>
        <v>0</v>
      </c>
      <c r="IB123" s="483">
        <f t="shared" si="1189"/>
        <v>0</v>
      </c>
      <c r="IC123" s="483">
        <f t="shared" si="1189"/>
        <v>0</v>
      </c>
      <c r="ID123" s="483">
        <f t="shared" si="1189"/>
        <v>0</v>
      </c>
      <c r="IE123" s="483">
        <f t="shared" si="1189"/>
        <v>0</v>
      </c>
      <c r="IF123" s="483">
        <f>SUM(HT123:IE123)</f>
        <v>0</v>
      </c>
      <c r="IG123" s="483">
        <f t="shared" ref="IG123:IR123" si="1190">IF(IG116&gt;0,IG116*$E$98,0)</f>
        <v>0</v>
      </c>
      <c r="IH123" s="483">
        <f t="shared" si="1190"/>
        <v>0</v>
      </c>
      <c r="II123" s="483">
        <f t="shared" si="1190"/>
        <v>0</v>
      </c>
      <c r="IJ123" s="483">
        <f t="shared" si="1190"/>
        <v>0</v>
      </c>
      <c r="IK123" s="483">
        <f t="shared" si="1190"/>
        <v>0</v>
      </c>
      <c r="IL123" s="483">
        <f t="shared" si="1190"/>
        <v>0</v>
      </c>
      <c r="IM123" s="483">
        <f t="shared" si="1190"/>
        <v>0</v>
      </c>
      <c r="IN123" s="483">
        <f t="shared" si="1190"/>
        <v>0</v>
      </c>
      <c r="IO123" s="483">
        <f t="shared" si="1190"/>
        <v>0</v>
      </c>
      <c r="IP123" s="483">
        <f t="shared" si="1190"/>
        <v>0</v>
      </c>
      <c r="IQ123" s="483">
        <f t="shared" si="1190"/>
        <v>0</v>
      </c>
      <c r="IR123" s="483">
        <f t="shared" si="1190"/>
        <v>0</v>
      </c>
      <c r="IS123" s="483">
        <f>SUM(IG123:IR123)</f>
        <v>0</v>
      </c>
      <c r="IT123" s="483">
        <f t="shared" ref="IT123:JE123" si="1191">IF(IT116&gt;0,IT116*$E$98,0)</f>
        <v>0</v>
      </c>
      <c r="IU123" s="483">
        <f t="shared" si="1191"/>
        <v>0</v>
      </c>
      <c r="IV123" s="483">
        <f t="shared" si="1191"/>
        <v>0</v>
      </c>
      <c r="IW123" s="483">
        <f t="shared" si="1191"/>
        <v>0</v>
      </c>
      <c r="IX123" s="483">
        <f t="shared" si="1191"/>
        <v>0</v>
      </c>
      <c r="IY123" s="483">
        <f t="shared" si="1191"/>
        <v>0</v>
      </c>
      <c r="IZ123" s="483">
        <f t="shared" si="1191"/>
        <v>0</v>
      </c>
      <c r="JA123" s="483">
        <f t="shared" si="1191"/>
        <v>0</v>
      </c>
      <c r="JB123" s="483">
        <f t="shared" si="1191"/>
        <v>0</v>
      </c>
      <c r="JC123" s="483">
        <f t="shared" si="1191"/>
        <v>0</v>
      </c>
      <c r="JD123" s="483">
        <f t="shared" si="1191"/>
        <v>0</v>
      </c>
      <c r="JE123" s="483">
        <f t="shared" si="1191"/>
        <v>0</v>
      </c>
      <c r="JF123" s="483">
        <f>SUM(IT123:JE123)</f>
        <v>0</v>
      </c>
      <c r="JG123" s="483">
        <f t="shared" ref="JG123:JR123" si="1192">IF(JG116&gt;0,JG116*$E$98,0)</f>
        <v>0</v>
      </c>
      <c r="JH123" s="483">
        <f t="shared" si="1192"/>
        <v>0</v>
      </c>
      <c r="JI123" s="483">
        <f t="shared" si="1192"/>
        <v>0</v>
      </c>
      <c r="JJ123" s="483">
        <f t="shared" si="1192"/>
        <v>0</v>
      </c>
      <c r="JK123" s="483">
        <f t="shared" si="1192"/>
        <v>0</v>
      </c>
      <c r="JL123" s="483">
        <f t="shared" si="1192"/>
        <v>0</v>
      </c>
      <c r="JM123" s="483">
        <f t="shared" si="1192"/>
        <v>0</v>
      </c>
      <c r="JN123" s="483">
        <f t="shared" si="1192"/>
        <v>0</v>
      </c>
      <c r="JO123" s="483">
        <f t="shared" si="1192"/>
        <v>0</v>
      </c>
      <c r="JP123" s="483">
        <f t="shared" si="1192"/>
        <v>0</v>
      </c>
      <c r="JQ123" s="483">
        <f t="shared" si="1192"/>
        <v>0</v>
      </c>
      <c r="JR123" s="483">
        <f t="shared" si="1192"/>
        <v>0</v>
      </c>
      <c r="JS123" s="483">
        <f>SUM(JG123:JR123)</f>
        <v>0</v>
      </c>
      <c r="JT123" s="483">
        <f t="shared" ref="JT123:KE123" si="1193">IF(JT116&gt;0,JT116*$E$98,0)</f>
        <v>0</v>
      </c>
      <c r="JU123" s="483">
        <f t="shared" si="1193"/>
        <v>0</v>
      </c>
      <c r="JV123" s="483">
        <f t="shared" si="1193"/>
        <v>0</v>
      </c>
      <c r="JW123" s="483">
        <f t="shared" si="1193"/>
        <v>0</v>
      </c>
      <c r="JX123" s="483">
        <f t="shared" si="1193"/>
        <v>0</v>
      </c>
      <c r="JY123" s="483">
        <f t="shared" si="1193"/>
        <v>0</v>
      </c>
      <c r="JZ123" s="483">
        <f t="shared" si="1193"/>
        <v>0</v>
      </c>
      <c r="KA123" s="483">
        <f t="shared" si="1193"/>
        <v>0</v>
      </c>
      <c r="KB123" s="483">
        <f t="shared" si="1193"/>
        <v>0</v>
      </c>
      <c r="KC123" s="483">
        <f t="shared" si="1193"/>
        <v>0</v>
      </c>
      <c r="KD123" s="483">
        <f t="shared" si="1193"/>
        <v>0</v>
      </c>
      <c r="KE123" s="483">
        <f t="shared" si="1193"/>
        <v>0</v>
      </c>
      <c r="KF123" s="483">
        <f>SUM(JT123:KE123)</f>
        <v>0</v>
      </c>
      <c r="KG123" s="483">
        <f t="shared" ref="KG123:KR123" si="1194">IF(KG116&gt;0,KG116*$E$98,0)</f>
        <v>0</v>
      </c>
      <c r="KH123" s="483">
        <f t="shared" si="1194"/>
        <v>0</v>
      </c>
      <c r="KI123" s="483">
        <f t="shared" si="1194"/>
        <v>0</v>
      </c>
      <c r="KJ123" s="483">
        <f t="shared" si="1194"/>
        <v>0</v>
      </c>
      <c r="KK123" s="483">
        <f t="shared" si="1194"/>
        <v>0</v>
      </c>
      <c r="KL123" s="483">
        <f t="shared" si="1194"/>
        <v>0</v>
      </c>
      <c r="KM123" s="483">
        <f t="shared" si="1194"/>
        <v>0</v>
      </c>
      <c r="KN123" s="483">
        <f t="shared" si="1194"/>
        <v>0</v>
      </c>
      <c r="KO123" s="483">
        <f t="shared" si="1194"/>
        <v>0</v>
      </c>
      <c r="KP123" s="483">
        <f t="shared" si="1194"/>
        <v>0</v>
      </c>
      <c r="KQ123" s="483">
        <f t="shared" si="1194"/>
        <v>0</v>
      </c>
      <c r="KR123" s="483">
        <f t="shared" si="1194"/>
        <v>0</v>
      </c>
      <c r="KS123" s="483">
        <f>SUM(KG123:KR123)</f>
        <v>0</v>
      </c>
      <c r="KT123" s="483">
        <f t="shared" ref="KT123:LE123" si="1195">IF(KT116&gt;0,KT116*$E$98,0)</f>
        <v>0</v>
      </c>
      <c r="KU123" s="483">
        <f t="shared" si="1195"/>
        <v>0</v>
      </c>
      <c r="KV123" s="483">
        <f t="shared" si="1195"/>
        <v>0</v>
      </c>
      <c r="KW123" s="483">
        <f t="shared" si="1195"/>
        <v>0</v>
      </c>
      <c r="KX123" s="483">
        <f t="shared" si="1195"/>
        <v>0</v>
      </c>
      <c r="KY123" s="483">
        <f t="shared" si="1195"/>
        <v>0</v>
      </c>
      <c r="KZ123" s="483">
        <f t="shared" si="1195"/>
        <v>0</v>
      </c>
      <c r="LA123" s="483">
        <f t="shared" si="1195"/>
        <v>0</v>
      </c>
      <c r="LB123" s="483">
        <f t="shared" si="1195"/>
        <v>0</v>
      </c>
      <c r="LC123" s="483">
        <f t="shared" si="1195"/>
        <v>0</v>
      </c>
      <c r="LD123" s="483">
        <f t="shared" si="1195"/>
        <v>0</v>
      </c>
      <c r="LE123" s="483">
        <f t="shared" si="1195"/>
        <v>0</v>
      </c>
      <c r="LF123" s="483">
        <f>SUM(KT123:LE123)</f>
        <v>0</v>
      </c>
      <c r="LG123" s="483">
        <f t="shared" ref="LG123:LR123" si="1196">IF(LG116&gt;0,LG116*$E$98,0)</f>
        <v>0</v>
      </c>
      <c r="LH123" s="483">
        <f t="shared" si="1196"/>
        <v>0</v>
      </c>
      <c r="LI123" s="483">
        <f t="shared" si="1196"/>
        <v>0</v>
      </c>
      <c r="LJ123" s="483">
        <f t="shared" si="1196"/>
        <v>0</v>
      </c>
      <c r="LK123" s="483">
        <f t="shared" si="1196"/>
        <v>0</v>
      </c>
      <c r="LL123" s="483">
        <f t="shared" si="1196"/>
        <v>0</v>
      </c>
      <c r="LM123" s="483">
        <f t="shared" si="1196"/>
        <v>0</v>
      </c>
      <c r="LN123" s="483">
        <f t="shared" si="1196"/>
        <v>0</v>
      </c>
      <c r="LO123" s="483">
        <f t="shared" si="1196"/>
        <v>0</v>
      </c>
      <c r="LP123" s="483">
        <f t="shared" si="1196"/>
        <v>0</v>
      </c>
      <c r="LQ123" s="483">
        <f t="shared" si="1196"/>
        <v>0</v>
      </c>
      <c r="LR123" s="483">
        <f t="shared" si="1196"/>
        <v>0</v>
      </c>
      <c r="LS123" s="483">
        <f>SUM(LG123:LR123)</f>
        <v>0</v>
      </c>
      <c r="LT123" s="483">
        <f t="shared" ref="LT123:ME123" si="1197">IF(LT116&gt;0,LT116*$E$98,0)</f>
        <v>0</v>
      </c>
      <c r="LU123" s="483">
        <f t="shared" si="1197"/>
        <v>0</v>
      </c>
      <c r="LV123" s="483">
        <f t="shared" si="1197"/>
        <v>0</v>
      </c>
      <c r="LW123" s="483">
        <f t="shared" si="1197"/>
        <v>0</v>
      </c>
      <c r="LX123" s="483">
        <f t="shared" si="1197"/>
        <v>0</v>
      </c>
      <c r="LY123" s="483">
        <f t="shared" si="1197"/>
        <v>0</v>
      </c>
      <c r="LZ123" s="483">
        <f t="shared" si="1197"/>
        <v>0</v>
      </c>
      <c r="MA123" s="483">
        <f t="shared" si="1197"/>
        <v>0</v>
      </c>
      <c r="MB123" s="483">
        <f t="shared" si="1197"/>
        <v>0</v>
      </c>
      <c r="MC123" s="483">
        <f t="shared" si="1197"/>
        <v>0</v>
      </c>
      <c r="MD123" s="483">
        <f t="shared" si="1197"/>
        <v>0</v>
      </c>
      <c r="ME123" s="483">
        <f t="shared" si="1197"/>
        <v>0</v>
      </c>
      <c r="MF123" s="483">
        <f>SUM(LT123:ME123)</f>
        <v>0</v>
      </c>
      <c r="MG123" s="483">
        <f t="shared" ref="MG123:MR123" si="1198">IF(MG116&gt;0,MG116*$E$98,0)</f>
        <v>0</v>
      </c>
      <c r="MH123" s="483">
        <f t="shared" si="1198"/>
        <v>0</v>
      </c>
      <c r="MI123" s="483">
        <f t="shared" si="1198"/>
        <v>0</v>
      </c>
      <c r="MJ123" s="483">
        <f t="shared" si="1198"/>
        <v>0</v>
      </c>
      <c r="MK123" s="483">
        <f t="shared" si="1198"/>
        <v>0</v>
      </c>
      <c r="ML123" s="483">
        <f t="shared" si="1198"/>
        <v>0</v>
      </c>
      <c r="MM123" s="483">
        <f t="shared" si="1198"/>
        <v>0</v>
      </c>
      <c r="MN123" s="483">
        <f t="shared" si="1198"/>
        <v>0</v>
      </c>
      <c r="MO123" s="483">
        <f t="shared" si="1198"/>
        <v>0</v>
      </c>
      <c r="MP123" s="483">
        <f t="shared" si="1198"/>
        <v>0</v>
      </c>
      <c r="MQ123" s="483">
        <f t="shared" si="1198"/>
        <v>0</v>
      </c>
      <c r="MR123" s="483">
        <f t="shared" si="1198"/>
        <v>0</v>
      </c>
      <c r="MS123" s="483">
        <f>SUM(MG123:MR123)</f>
        <v>0</v>
      </c>
      <c r="MT123" s="483">
        <f t="shared" ref="MT123:NE123" si="1199">IF(MT116&gt;0,MT116*$E$98,0)</f>
        <v>0</v>
      </c>
      <c r="MU123" s="483">
        <f t="shared" si="1199"/>
        <v>0</v>
      </c>
      <c r="MV123" s="483">
        <f t="shared" si="1199"/>
        <v>0</v>
      </c>
      <c r="MW123" s="483">
        <f t="shared" si="1199"/>
        <v>0</v>
      </c>
      <c r="MX123" s="483">
        <f t="shared" si="1199"/>
        <v>0</v>
      </c>
      <c r="MY123" s="483">
        <f t="shared" si="1199"/>
        <v>0</v>
      </c>
      <c r="MZ123" s="483">
        <f t="shared" si="1199"/>
        <v>0</v>
      </c>
      <c r="NA123" s="483">
        <f t="shared" si="1199"/>
        <v>0</v>
      </c>
      <c r="NB123" s="483">
        <f t="shared" si="1199"/>
        <v>0</v>
      </c>
      <c r="NC123" s="483">
        <f t="shared" si="1199"/>
        <v>0</v>
      </c>
      <c r="ND123" s="483">
        <f t="shared" si="1199"/>
        <v>0</v>
      </c>
      <c r="NE123" s="483">
        <f t="shared" si="1199"/>
        <v>0</v>
      </c>
      <c r="NF123" s="483">
        <f>SUM(MT123:NE123)</f>
        <v>0</v>
      </c>
      <c r="NG123" s="483">
        <f t="shared" ref="NG123:NR123" si="1200">IF(NG116&gt;0,NG116*$E$98,0)</f>
        <v>0</v>
      </c>
      <c r="NH123" s="483">
        <f t="shared" si="1200"/>
        <v>0</v>
      </c>
      <c r="NI123" s="483">
        <f t="shared" si="1200"/>
        <v>0</v>
      </c>
      <c r="NJ123" s="483">
        <f t="shared" si="1200"/>
        <v>0</v>
      </c>
      <c r="NK123" s="483">
        <f t="shared" si="1200"/>
        <v>0</v>
      </c>
      <c r="NL123" s="483">
        <f t="shared" si="1200"/>
        <v>0</v>
      </c>
      <c r="NM123" s="483">
        <f t="shared" si="1200"/>
        <v>0</v>
      </c>
      <c r="NN123" s="483">
        <f t="shared" si="1200"/>
        <v>0</v>
      </c>
      <c r="NO123" s="483">
        <f t="shared" si="1200"/>
        <v>0</v>
      </c>
      <c r="NP123" s="483">
        <f t="shared" si="1200"/>
        <v>0</v>
      </c>
      <c r="NQ123" s="483">
        <f t="shared" si="1200"/>
        <v>0</v>
      </c>
      <c r="NR123" s="483">
        <f t="shared" si="1200"/>
        <v>0</v>
      </c>
      <c r="NS123" s="483">
        <f>SUM(NG123:NR123)</f>
        <v>0</v>
      </c>
      <c r="NT123" s="483">
        <f t="shared" ref="NT123:OE123" si="1201">IF(NT116&gt;0,NT116*$E$98,0)</f>
        <v>0</v>
      </c>
      <c r="NU123" s="483">
        <f t="shared" si="1201"/>
        <v>0</v>
      </c>
      <c r="NV123" s="483">
        <f t="shared" si="1201"/>
        <v>0</v>
      </c>
      <c r="NW123" s="483">
        <f t="shared" si="1201"/>
        <v>0</v>
      </c>
      <c r="NX123" s="483">
        <f t="shared" si="1201"/>
        <v>0</v>
      </c>
      <c r="NY123" s="483">
        <f t="shared" si="1201"/>
        <v>0</v>
      </c>
      <c r="NZ123" s="483">
        <f t="shared" si="1201"/>
        <v>0</v>
      </c>
      <c r="OA123" s="483">
        <f t="shared" si="1201"/>
        <v>0</v>
      </c>
      <c r="OB123" s="483">
        <f t="shared" si="1201"/>
        <v>0</v>
      </c>
      <c r="OC123" s="483">
        <f t="shared" si="1201"/>
        <v>0</v>
      </c>
      <c r="OD123" s="483">
        <f t="shared" si="1201"/>
        <v>0</v>
      </c>
      <c r="OE123" s="483">
        <f t="shared" si="1201"/>
        <v>0</v>
      </c>
      <c r="OF123" s="483">
        <f>SUM(NT123:OE123)</f>
        <v>0</v>
      </c>
      <c r="OG123" s="483">
        <f t="shared" ref="OG123:OR123" si="1202">IF(OG116&gt;0,OG116*$E$98,0)</f>
        <v>0</v>
      </c>
      <c r="OH123" s="483">
        <f t="shared" si="1202"/>
        <v>0</v>
      </c>
      <c r="OI123" s="483">
        <f t="shared" si="1202"/>
        <v>0</v>
      </c>
      <c r="OJ123" s="483">
        <f t="shared" si="1202"/>
        <v>0</v>
      </c>
      <c r="OK123" s="483">
        <f t="shared" si="1202"/>
        <v>0</v>
      </c>
      <c r="OL123" s="483">
        <f t="shared" si="1202"/>
        <v>0</v>
      </c>
      <c r="OM123" s="483">
        <f t="shared" si="1202"/>
        <v>0</v>
      </c>
      <c r="ON123" s="483">
        <f t="shared" si="1202"/>
        <v>0</v>
      </c>
      <c r="OO123" s="483">
        <f t="shared" si="1202"/>
        <v>0</v>
      </c>
      <c r="OP123" s="483">
        <f t="shared" si="1202"/>
        <v>0</v>
      </c>
      <c r="OQ123" s="483">
        <f t="shared" si="1202"/>
        <v>0</v>
      </c>
      <c r="OR123" s="483">
        <f t="shared" si="1202"/>
        <v>0</v>
      </c>
      <c r="OS123" s="483">
        <f>SUM(OG123:OR123)</f>
        <v>0</v>
      </c>
      <c r="OT123" s="483"/>
      <c r="OU123" s="483"/>
      <c r="OV123" s="483"/>
      <c r="OW123" s="483"/>
      <c r="OX123" s="483"/>
      <c r="OY123" s="483"/>
      <c r="OZ123" s="483"/>
      <c r="PA123" s="483"/>
      <c r="PB123" s="483"/>
      <c r="PC123" s="483"/>
      <c r="PD123" s="483"/>
      <c r="PE123" s="483"/>
      <c r="PF123" s="483"/>
      <c r="PG123" s="483"/>
      <c r="PH123" s="483"/>
      <c r="PI123" s="483"/>
      <c r="PJ123" s="483"/>
      <c r="PK123" s="483"/>
      <c r="PL123" s="483"/>
      <c r="PM123" s="483"/>
      <c r="PN123" s="483"/>
      <c r="PO123" s="483"/>
      <c r="PP123" s="483"/>
      <c r="PQ123" s="483"/>
      <c r="PR123" s="483"/>
      <c r="PS123" s="483"/>
      <c r="PT123" s="483"/>
      <c r="PU123" s="483"/>
      <c r="PV123" s="483"/>
      <c r="PW123" s="483"/>
      <c r="PX123" s="483"/>
      <c r="PY123" s="483"/>
      <c r="PZ123" s="483"/>
      <c r="QA123" s="483"/>
      <c r="QB123" s="483"/>
      <c r="QC123" s="483"/>
      <c r="QD123" s="483"/>
      <c r="QE123" s="483"/>
      <c r="QF123" s="483"/>
      <c r="QG123" s="483"/>
      <c r="QH123" s="483"/>
      <c r="QI123" s="483"/>
      <c r="QJ123" s="483"/>
      <c r="QK123" s="483"/>
      <c r="QL123" s="483"/>
      <c r="QM123" s="483"/>
      <c r="QN123" s="483"/>
      <c r="QO123" s="483"/>
      <c r="QP123" s="483"/>
      <c r="QQ123" s="483"/>
      <c r="QR123" s="483"/>
      <c r="QS123" s="483"/>
      <c r="QT123" s="483"/>
      <c r="QU123" s="483"/>
      <c r="QV123" s="483"/>
      <c r="QW123" s="483"/>
      <c r="QX123" s="483"/>
      <c r="QY123" s="483"/>
      <c r="QZ123" s="483"/>
      <c r="RA123" s="483"/>
      <c r="RB123" s="483"/>
      <c r="RC123" s="483"/>
      <c r="RD123" s="483"/>
      <c r="RE123" s="483"/>
      <c r="RF123" s="483"/>
    </row>
    <row r="124" spans="1:47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505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</row>
    <row r="125" spans="1:474" ht="12.75" customHeight="1">
      <c r="B125" s="91" t="s">
        <v>218</v>
      </c>
      <c r="C125" s="91"/>
      <c r="D125" s="91"/>
      <c r="E125" s="91" t="s">
        <v>546</v>
      </c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  <c r="IS125" s="91"/>
      <c r="IT125" s="91"/>
      <c r="IU125" s="91"/>
      <c r="IV125" s="91"/>
      <c r="IW125" s="91"/>
      <c r="IX125" s="91"/>
      <c r="IY125" s="91"/>
      <c r="IZ125" s="91"/>
      <c r="JA125" s="91"/>
      <c r="JB125" s="91"/>
      <c r="JC125" s="91"/>
      <c r="JD125" s="91"/>
      <c r="JE125" s="91"/>
      <c r="JF125" s="91"/>
      <c r="JG125" s="91"/>
      <c r="JH125" s="91"/>
      <c r="JI125" s="91"/>
      <c r="JJ125" s="91"/>
      <c r="JK125" s="91"/>
      <c r="JL125" s="91"/>
      <c r="JM125" s="91"/>
      <c r="JN125" s="91"/>
      <c r="JO125" s="91"/>
      <c r="JP125" s="91"/>
      <c r="JQ125" s="91"/>
      <c r="JR125" s="91"/>
      <c r="JS125" s="91"/>
      <c r="JT125" s="91"/>
      <c r="JU125" s="91"/>
      <c r="JV125" s="91"/>
      <c r="JW125" s="91"/>
      <c r="JX125" s="91"/>
      <c r="JY125" s="91"/>
      <c r="JZ125" s="91"/>
      <c r="KA125" s="91"/>
      <c r="KB125" s="91"/>
      <c r="KC125" s="91"/>
      <c r="KD125" s="91"/>
      <c r="KE125" s="91"/>
      <c r="KF125" s="91"/>
      <c r="KG125" s="91"/>
      <c r="KH125" s="91"/>
      <c r="KI125" s="91"/>
      <c r="KJ125" s="91"/>
      <c r="KK125" s="91"/>
      <c r="KL125" s="91"/>
      <c r="KM125" s="91"/>
      <c r="KN125" s="91"/>
      <c r="KO125" s="91"/>
      <c r="KP125" s="91"/>
      <c r="KQ125" s="91"/>
      <c r="KR125" s="91"/>
      <c r="KS125" s="91"/>
      <c r="KT125" s="91"/>
      <c r="KU125" s="91"/>
      <c r="KV125" s="91"/>
      <c r="KW125" s="91"/>
      <c r="KX125" s="91"/>
      <c r="KY125" s="91"/>
      <c r="KZ125" s="91"/>
      <c r="LA125" s="91"/>
      <c r="LB125" s="91"/>
      <c r="LC125" s="91"/>
      <c r="LD125" s="91"/>
      <c r="LE125" s="91"/>
      <c r="LF125" s="91"/>
      <c r="LG125" s="91"/>
      <c r="LH125" s="91"/>
      <c r="LI125" s="91"/>
      <c r="LJ125" s="91"/>
      <c r="LK125" s="91"/>
      <c r="LL125" s="91"/>
      <c r="LM125" s="91"/>
      <c r="LN125" s="91"/>
      <c r="LO125" s="91"/>
      <c r="LP125" s="91"/>
      <c r="LQ125" s="91"/>
      <c r="LR125" s="91"/>
      <c r="LS125" s="91"/>
      <c r="LT125" s="91"/>
      <c r="LU125" s="91"/>
      <c r="LV125" s="91"/>
      <c r="LW125" s="91"/>
      <c r="LX125" s="91"/>
      <c r="LY125" s="91"/>
      <c r="LZ125" s="91"/>
      <c r="MA125" s="91"/>
      <c r="MB125" s="91"/>
      <c r="MC125" s="91"/>
      <c r="MD125" s="91"/>
      <c r="ME125" s="91"/>
      <c r="MF125" s="91"/>
      <c r="MG125" s="91"/>
      <c r="MH125" s="91"/>
      <c r="MI125" s="91"/>
      <c r="MJ125" s="91"/>
      <c r="MK125" s="91"/>
      <c r="ML125" s="91"/>
      <c r="MM125" s="91"/>
      <c r="MN125" s="91"/>
      <c r="MO125" s="91"/>
      <c r="MP125" s="91"/>
      <c r="MQ125" s="91"/>
      <c r="MR125" s="91"/>
      <c r="MS125" s="91"/>
      <c r="MT125" s="91"/>
      <c r="MU125" s="91"/>
      <c r="MV125" s="91"/>
      <c r="MW125" s="91"/>
      <c r="MX125" s="91"/>
      <c r="MY125" s="91"/>
      <c r="MZ125" s="91"/>
      <c r="NA125" s="91"/>
      <c r="NB125" s="91"/>
      <c r="NC125" s="91"/>
      <c r="ND125" s="91"/>
      <c r="NE125" s="91"/>
      <c r="NF125" s="91"/>
      <c r="NG125" s="91"/>
      <c r="NH125" s="91"/>
      <c r="NI125" s="91"/>
      <c r="NJ125" s="91"/>
      <c r="NK125" s="91"/>
      <c r="NL125" s="91"/>
      <c r="NM125" s="91"/>
      <c r="NN125" s="91"/>
      <c r="NO125" s="91"/>
      <c r="NP125" s="91"/>
      <c r="NQ125" s="91"/>
      <c r="NR125" s="91"/>
      <c r="NS125" s="91"/>
      <c r="NT125" s="91"/>
      <c r="NU125" s="91"/>
      <c r="NV125" s="91"/>
      <c r="NW125" s="91"/>
      <c r="NX125" s="91"/>
      <c r="NY125" s="91"/>
      <c r="NZ125" s="91"/>
      <c r="OA125" s="91"/>
      <c r="OB125" s="91"/>
      <c r="OC125" s="91"/>
      <c r="OD125" s="91"/>
      <c r="OE125" s="91"/>
      <c r="OF125" s="91"/>
      <c r="OG125" s="91"/>
      <c r="OH125" s="91"/>
      <c r="OI125" s="91"/>
      <c r="OJ125" s="91"/>
      <c r="OK125" s="91"/>
      <c r="OL125" s="91"/>
      <c r="OM125" s="91"/>
      <c r="ON125" s="91"/>
      <c r="OO125" s="91"/>
      <c r="OP125" s="91"/>
      <c r="OQ125" s="91"/>
      <c r="OR125" s="91"/>
      <c r="OS125" s="91"/>
    </row>
    <row r="126" spans="1:474" ht="12.75" customHeight="1"/>
    <row r="127" spans="1:474" ht="12.75" customHeight="1">
      <c r="C127" s="50" t="s">
        <v>225</v>
      </c>
      <c r="D127" s="50"/>
      <c r="E127" s="493" t="str">
        <f>'Premissas Financeiras'!O28</f>
        <v>Comercial</v>
      </c>
      <c r="F127" s="50"/>
      <c r="G127" s="50" t="s">
        <v>246</v>
      </c>
      <c r="H127" s="50"/>
      <c r="I127" s="492"/>
      <c r="J127" s="50"/>
      <c r="K127" s="50" t="s">
        <v>514</v>
      </c>
      <c r="L127" s="50"/>
      <c r="M127" s="492"/>
      <c r="R127" s="50"/>
    </row>
    <row r="128" spans="1:474" ht="12.75" customHeight="1">
      <c r="C128" s="50"/>
      <c r="D128" s="50"/>
      <c r="E128" s="467"/>
      <c r="F128" s="50"/>
      <c r="G128" s="50"/>
      <c r="H128" s="50"/>
      <c r="I128" s="492"/>
      <c r="J128" s="50"/>
      <c r="K128" s="50"/>
      <c r="L128" s="50"/>
      <c r="M128" s="492"/>
      <c r="R128" s="50"/>
    </row>
    <row r="129" spans="1:474" ht="12.75" customHeight="1">
      <c r="C129" s="50" t="s">
        <v>229</v>
      </c>
      <c r="D129" s="50"/>
      <c r="E129" s="493" t="str">
        <f>'Premissas Financeiras'!O29</f>
        <v>SAC</v>
      </c>
      <c r="F129" s="50"/>
      <c r="G129" s="50" t="s">
        <v>515</v>
      </c>
      <c r="H129" s="50"/>
      <c r="I129" s="494">
        <f>'Premissas Financeiras'!O39</f>
        <v>46569</v>
      </c>
      <c r="J129" s="50"/>
      <c r="K129" s="50" t="s">
        <v>516</v>
      </c>
      <c r="L129" s="50"/>
      <c r="M129" s="494">
        <f>'Premissas Financeiras'!O42</f>
        <v>47665</v>
      </c>
      <c r="R129" s="50"/>
    </row>
    <row r="130" spans="1:474" ht="12.75" customHeight="1">
      <c r="C130" s="50"/>
      <c r="D130" s="50"/>
      <c r="E130" s="50"/>
      <c r="F130" s="50"/>
      <c r="J130" s="50"/>
      <c r="R130" s="50"/>
    </row>
    <row r="131" spans="1:474" ht="12.75" customHeight="1">
      <c r="C131" s="50" t="s">
        <v>540</v>
      </c>
      <c r="D131" s="50" t="s">
        <v>541</v>
      </c>
      <c r="E131" s="506">
        <f>'Premissas Financeiras'!O41</f>
        <v>8</v>
      </c>
      <c r="F131" s="50"/>
      <c r="G131" s="50" t="s">
        <v>518</v>
      </c>
      <c r="H131" s="50"/>
      <c r="I131" s="494">
        <f>'Premissas Financeiras'!O40</f>
        <v>46753</v>
      </c>
      <c r="J131" s="507"/>
      <c r="K131" s="50" t="s">
        <v>519</v>
      </c>
      <c r="L131" s="50"/>
      <c r="M131" s="494">
        <f>'Premissas Financeiras'!O43</f>
        <v>49857</v>
      </c>
      <c r="R131" s="50"/>
    </row>
    <row r="132" spans="1:474" ht="12.75" customHeight="1">
      <c r="C132" s="50"/>
      <c r="D132" s="50"/>
      <c r="E132" s="492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496"/>
      <c r="V132" s="507"/>
      <c r="W132" s="50"/>
      <c r="X132" s="50"/>
      <c r="Y132" s="496"/>
    </row>
    <row r="133" spans="1:474" ht="12.75" customHeight="1">
      <c r="C133" s="50" t="s">
        <v>507</v>
      </c>
      <c r="D133" s="50"/>
      <c r="E133" s="497">
        <f>'Premissas Financeiras'!O44</f>
        <v>0</v>
      </c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496"/>
      <c r="V133" s="507"/>
      <c r="W133" s="50"/>
      <c r="X133" s="50"/>
      <c r="Y133" s="496"/>
    </row>
    <row r="134" spans="1:474" ht="12.75" customHeight="1"/>
    <row r="135" spans="1:474" ht="12.75" customHeight="1">
      <c r="B135" s="281" t="s">
        <v>262</v>
      </c>
      <c r="C135" s="282"/>
      <c r="D135" s="282"/>
      <c r="E135" s="282"/>
      <c r="F135" s="282"/>
      <c r="G135" s="6" t="s">
        <v>147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 t="s">
        <v>124</v>
      </c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 t="s">
        <v>125</v>
      </c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 t="s">
        <v>126</v>
      </c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 t="s">
        <v>127</v>
      </c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 t="s">
        <v>128</v>
      </c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 t="s">
        <v>129</v>
      </c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 t="s">
        <v>130</v>
      </c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 t="s">
        <v>131</v>
      </c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 t="s">
        <v>132</v>
      </c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 t="s">
        <v>133</v>
      </c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 t="s">
        <v>148</v>
      </c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 t="s">
        <v>149</v>
      </c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 t="s">
        <v>150</v>
      </c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 t="s">
        <v>151</v>
      </c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 t="s">
        <v>152</v>
      </c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 t="s">
        <v>153</v>
      </c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 t="s">
        <v>154</v>
      </c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 t="s">
        <v>155</v>
      </c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 t="s">
        <v>156</v>
      </c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 t="s">
        <v>157</v>
      </c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 t="s">
        <v>158</v>
      </c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 t="s">
        <v>159</v>
      </c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 t="s">
        <v>160</v>
      </c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 t="s">
        <v>161</v>
      </c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 t="s">
        <v>162</v>
      </c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 t="s">
        <v>163</v>
      </c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 t="s">
        <v>164</v>
      </c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 t="s">
        <v>165</v>
      </c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 t="s">
        <v>166</v>
      </c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 t="s">
        <v>167</v>
      </c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</row>
    <row r="136" spans="1:474" ht="12.75" customHeight="1">
      <c r="B136" s="283" t="s">
        <v>547</v>
      </c>
      <c r="C136" s="205"/>
      <c r="D136" s="206"/>
      <c r="E136" s="206"/>
      <c r="F136" s="206"/>
      <c r="G136" s="503">
        <f t="shared" ref="G136:R136" si="1203">G101</f>
        <v>45292</v>
      </c>
      <c r="H136" s="503">
        <f t="shared" si="1203"/>
        <v>45323</v>
      </c>
      <c r="I136" s="503">
        <f t="shared" si="1203"/>
        <v>45352</v>
      </c>
      <c r="J136" s="503">
        <f t="shared" si="1203"/>
        <v>45383</v>
      </c>
      <c r="K136" s="503">
        <f t="shared" si="1203"/>
        <v>45413</v>
      </c>
      <c r="L136" s="503">
        <f t="shared" si="1203"/>
        <v>45444</v>
      </c>
      <c r="M136" s="503">
        <f t="shared" si="1203"/>
        <v>45474</v>
      </c>
      <c r="N136" s="503">
        <f t="shared" si="1203"/>
        <v>45505</v>
      </c>
      <c r="O136" s="503">
        <f t="shared" si="1203"/>
        <v>45536</v>
      </c>
      <c r="P136" s="503">
        <f t="shared" si="1203"/>
        <v>45566</v>
      </c>
      <c r="Q136" s="503">
        <f t="shared" si="1203"/>
        <v>45597</v>
      </c>
      <c r="R136" s="503">
        <f t="shared" si="1203"/>
        <v>45627</v>
      </c>
      <c r="S136" s="504" t="s">
        <v>537</v>
      </c>
      <c r="T136" s="503">
        <f t="shared" ref="T136:AE136" si="1204">T101</f>
        <v>45658</v>
      </c>
      <c r="U136" s="503">
        <f t="shared" si="1204"/>
        <v>45689</v>
      </c>
      <c r="V136" s="503">
        <f t="shared" si="1204"/>
        <v>45717</v>
      </c>
      <c r="W136" s="503">
        <f t="shared" si="1204"/>
        <v>45748</v>
      </c>
      <c r="X136" s="503">
        <f t="shared" si="1204"/>
        <v>45778</v>
      </c>
      <c r="Y136" s="503">
        <f t="shared" si="1204"/>
        <v>45809</v>
      </c>
      <c r="Z136" s="503">
        <f t="shared" si="1204"/>
        <v>45839</v>
      </c>
      <c r="AA136" s="503">
        <f t="shared" si="1204"/>
        <v>45870</v>
      </c>
      <c r="AB136" s="503">
        <f t="shared" si="1204"/>
        <v>45901</v>
      </c>
      <c r="AC136" s="503">
        <f t="shared" si="1204"/>
        <v>45931</v>
      </c>
      <c r="AD136" s="503">
        <f t="shared" si="1204"/>
        <v>45962</v>
      </c>
      <c r="AE136" s="503">
        <f t="shared" si="1204"/>
        <v>45992</v>
      </c>
      <c r="AF136" s="504" t="s">
        <v>538</v>
      </c>
      <c r="AG136" s="503">
        <f t="shared" ref="AG136:AR136" si="1205">AG101</f>
        <v>46023</v>
      </c>
      <c r="AH136" s="503">
        <f t="shared" si="1205"/>
        <v>46054</v>
      </c>
      <c r="AI136" s="503">
        <f t="shared" si="1205"/>
        <v>46082</v>
      </c>
      <c r="AJ136" s="503">
        <f t="shared" si="1205"/>
        <v>46113</v>
      </c>
      <c r="AK136" s="503">
        <f t="shared" si="1205"/>
        <v>46143</v>
      </c>
      <c r="AL136" s="503">
        <f t="shared" si="1205"/>
        <v>46174</v>
      </c>
      <c r="AM136" s="503">
        <f t="shared" si="1205"/>
        <v>46204</v>
      </c>
      <c r="AN136" s="503">
        <f t="shared" si="1205"/>
        <v>46235</v>
      </c>
      <c r="AO136" s="503">
        <f t="shared" si="1205"/>
        <v>46266</v>
      </c>
      <c r="AP136" s="503">
        <f t="shared" si="1205"/>
        <v>46296</v>
      </c>
      <c r="AQ136" s="503">
        <f t="shared" si="1205"/>
        <v>46327</v>
      </c>
      <c r="AR136" s="503">
        <f t="shared" si="1205"/>
        <v>46357</v>
      </c>
      <c r="AS136" s="504" t="s">
        <v>548</v>
      </c>
      <c r="AT136" s="503">
        <f t="shared" ref="AT136:DE136" si="1206">AT101</f>
        <v>46388</v>
      </c>
      <c r="AU136" s="503">
        <f t="shared" si="1206"/>
        <v>46419</v>
      </c>
      <c r="AV136" s="503">
        <f t="shared" si="1206"/>
        <v>46447</v>
      </c>
      <c r="AW136" s="503">
        <f t="shared" si="1206"/>
        <v>46478</v>
      </c>
      <c r="AX136" s="503">
        <f t="shared" si="1206"/>
        <v>46508</v>
      </c>
      <c r="AY136" s="503">
        <f t="shared" si="1206"/>
        <v>46539</v>
      </c>
      <c r="AZ136" s="503">
        <f t="shared" si="1206"/>
        <v>46569</v>
      </c>
      <c r="BA136" s="503">
        <f t="shared" si="1206"/>
        <v>46600</v>
      </c>
      <c r="BB136" s="503">
        <f t="shared" si="1206"/>
        <v>46631</v>
      </c>
      <c r="BC136" s="503">
        <f t="shared" si="1206"/>
        <v>46661</v>
      </c>
      <c r="BD136" s="503">
        <f t="shared" si="1206"/>
        <v>46692</v>
      </c>
      <c r="BE136" s="503">
        <f t="shared" si="1206"/>
        <v>46722</v>
      </c>
      <c r="BF136" s="503">
        <f t="shared" si="1206"/>
        <v>2027</v>
      </c>
      <c r="BG136" s="503">
        <f t="shared" si="1206"/>
        <v>46753</v>
      </c>
      <c r="BH136" s="503">
        <f t="shared" si="1206"/>
        <v>46784</v>
      </c>
      <c r="BI136" s="503">
        <f t="shared" si="1206"/>
        <v>46813</v>
      </c>
      <c r="BJ136" s="503">
        <f t="shared" si="1206"/>
        <v>46844</v>
      </c>
      <c r="BK136" s="503">
        <f t="shared" si="1206"/>
        <v>46874</v>
      </c>
      <c r="BL136" s="503">
        <f t="shared" si="1206"/>
        <v>46905</v>
      </c>
      <c r="BM136" s="503">
        <f t="shared" si="1206"/>
        <v>46935</v>
      </c>
      <c r="BN136" s="503">
        <f t="shared" si="1206"/>
        <v>46966</v>
      </c>
      <c r="BO136" s="503">
        <f t="shared" si="1206"/>
        <v>46997</v>
      </c>
      <c r="BP136" s="503">
        <f t="shared" si="1206"/>
        <v>47027</v>
      </c>
      <c r="BQ136" s="503">
        <f t="shared" si="1206"/>
        <v>47058</v>
      </c>
      <c r="BR136" s="503">
        <f t="shared" si="1206"/>
        <v>47088</v>
      </c>
      <c r="BS136" s="503">
        <f t="shared" si="1206"/>
        <v>2028</v>
      </c>
      <c r="BT136" s="503">
        <f t="shared" si="1206"/>
        <v>47119</v>
      </c>
      <c r="BU136" s="503">
        <f t="shared" si="1206"/>
        <v>47150</v>
      </c>
      <c r="BV136" s="503">
        <f t="shared" si="1206"/>
        <v>47178</v>
      </c>
      <c r="BW136" s="503">
        <f t="shared" si="1206"/>
        <v>47209</v>
      </c>
      <c r="BX136" s="503">
        <f t="shared" si="1206"/>
        <v>47239</v>
      </c>
      <c r="BY136" s="503">
        <f t="shared" si="1206"/>
        <v>47270</v>
      </c>
      <c r="BZ136" s="503">
        <f t="shared" si="1206"/>
        <v>47300</v>
      </c>
      <c r="CA136" s="503">
        <f t="shared" si="1206"/>
        <v>47331</v>
      </c>
      <c r="CB136" s="503">
        <f t="shared" si="1206"/>
        <v>47362</v>
      </c>
      <c r="CC136" s="503">
        <f t="shared" si="1206"/>
        <v>47392</v>
      </c>
      <c r="CD136" s="503">
        <f t="shared" si="1206"/>
        <v>47423</v>
      </c>
      <c r="CE136" s="503">
        <f t="shared" si="1206"/>
        <v>47453</v>
      </c>
      <c r="CF136" s="503">
        <f t="shared" si="1206"/>
        <v>2029</v>
      </c>
      <c r="CG136" s="503">
        <f t="shared" si="1206"/>
        <v>47484</v>
      </c>
      <c r="CH136" s="503">
        <f t="shared" si="1206"/>
        <v>47515</v>
      </c>
      <c r="CI136" s="503">
        <f t="shared" si="1206"/>
        <v>47543</v>
      </c>
      <c r="CJ136" s="503">
        <f t="shared" si="1206"/>
        <v>47574</v>
      </c>
      <c r="CK136" s="503">
        <f t="shared" si="1206"/>
        <v>47604</v>
      </c>
      <c r="CL136" s="503">
        <f t="shared" si="1206"/>
        <v>47635</v>
      </c>
      <c r="CM136" s="503">
        <f t="shared" si="1206"/>
        <v>47665</v>
      </c>
      <c r="CN136" s="503">
        <f t="shared" si="1206"/>
        <v>47696</v>
      </c>
      <c r="CO136" s="503">
        <f t="shared" si="1206"/>
        <v>47727</v>
      </c>
      <c r="CP136" s="503">
        <f t="shared" si="1206"/>
        <v>47757</v>
      </c>
      <c r="CQ136" s="503">
        <f t="shared" si="1206"/>
        <v>47788</v>
      </c>
      <c r="CR136" s="503">
        <f t="shared" si="1206"/>
        <v>47818</v>
      </c>
      <c r="CS136" s="503">
        <f t="shared" si="1206"/>
        <v>2030</v>
      </c>
      <c r="CT136" s="503">
        <f t="shared" si="1206"/>
        <v>47849</v>
      </c>
      <c r="CU136" s="503">
        <f t="shared" si="1206"/>
        <v>47880</v>
      </c>
      <c r="CV136" s="503">
        <f t="shared" si="1206"/>
        <v>47908</v>
      </c>
      <c r="CW136" s="503">
        <f t="shared" si="1206"/>
        <v>47939</v>
      </c>
      <c r="CX136" s="503">
        <f t="shared" si="1206"/>
        <v>47969</v>
      </c>
      <c r="CY136" s="503">
        <f t="shared" si="1206"/>
        <v>48000</v>
      </c>
      <c r="CZ136" s="503">
        <f t="shared" si="1206"/>
        <v>48030</v>
      </c>
      <c r="DA136" s="503">
        <f t="shared" si="1206"/>
        <v>48061</v>
      </c>
      <c r="DB136" s="503">
        <f t="shared" si="1206"/>
        <v>48092</v>
      </c>
      <c r="DC136" s="503">
        <f t="shared" si="1206"/>
        <v>48122</v>
      </c>
      <c r="DD136" s="503">
        <f t="shared" si="1206"/>
        <v>48153</v>
      </c>
      <c r="DE136" s="503">
        <f t="shared" si="1206"/>
        <v>48183</v>
      </c>
      <c r="DF136" s="503">
        <f t="shared" ref="DF136:FQ136" si="1207">DF101</f>
        <v>2031</v>
      </c>
      <c r="DG136" s="503">
        <f t="shared" si="1207"/>
        <v>48214</v>
      </c>
      <c r="DH136" s="503">
        <f t="shared" si="1207"/>
        <v>48245</v>
      </c>
      <c r="DI136" s="503">
        <f t="shared" si="1207"/>
        <v>48274</v>
      </c>
      <c r="DJ136" s="503">
        <f t="shared" si="1207"/>
        <v>48305</v>
      </c>
      <c r="DK136" s="503">
        <f t="shared" si="1207"/>
        <v>48335</v>
      </c>
      <c r="DL136" s="503">
        <f t="shared" si="1207"/>
        <v>48366</v>
      </c>
      <c r="DM136" s="503">
        <f t="shared" si="1207"/>
        <v>48396</v>
      </c>
      <c r="DN136" s="503">
        <f t="shared" si="1207"/>
        <v>48427</v>
      </c>
      <c r="DO136" s="503">
        <f t="shared" si="1207"/>
        <v>48458</v>
      </c>
      <c r="DP136" s="503">
        <f t="shared" si="1207"/>
        <v>48488</v>
      </c>
      <c r="DQ136" s="503">
        <f t="shared" si="1207"/>
        <v>48519</v>
      </c>
      <c r="DR136" s="503">
        <f t="shared" si="1207"/>
        <v>48549</v>
      </c>
      <c r="DS136" s="503">
        <f t="shared" si="1207"/>
        <v>2032</v>
      </c>
      <c r="DT136" s="503">
        <f t="shared" si="1207"/>
        <v>48580</v>
      </c>
      <c r="DU136" s="503">
        <f t="shared" si="1207"/>
        <v>48611</v>
      </c>
      <c r="DV136" s="503">
        <f t="shared" si="1207"/>
        <v>48639</v>
      </c>
      <c r="DW136" s="503">
        <f t="shared" si="1207"/>
        <v>48670</v>
      </c>
      <c r="DX136" s="503">
        <f t="shared" si="1207"/>
        <v>48700</v>
      </c>
      <c r="DY136" s="503">
        <f t="shared" si="1207"/>
        <v>48731</v>
      </c>
      <c r="DZ136" s="503">
        <f t="shared" si="1207"/>
        <v>48761</v>
      </c>
      <c r="EA136" s="503">
        <f t="shared" si="1207"/>
        <v>48792</v>
      </c>
      <c r="EB136" s="503">
        <f t="shared" si="1207"/>
        <v>48823</v>
      </c>
      <c r="EC136" s="503">
        <f t="shared" si="1207"/>
        <v>48853</v>
      </c>
      <c r="ED136" s="503">
        <f t="shared" si="1207"/>
        <v>48884</v>
      </c>
      <c r="EE136" s="503">
        <f t="shared" si="1207"/>
        <v>48914</v>
      </c>
      <c r="EF136" s="503">
        <f t="shared" si="1207"/>
        <v>2033</v>
      </c>
      <c r="EG136" s="503">
        <f t="shared" si="1207"/>
        <v>48945</v>
      </c>
      <c r="EH136" s="503">
        <f t="shared" si="1207"/>
        <v>48976</v>
      </c>
      <c r="EI136" s="503">
        <f t="shared" si="1207"/>
        <v>49004</v>
      </c>
      <c r="EJ136" s="503">
        <f t="shared" si="1207"/>
        <v>49035</v>
      </c>
      <c r="EK136" s="503">
        <f t="shared" si="1207"/>
        <v>49065</v>
      </c>
      <c r="EL136" s="503">
        <f t="shared" si="1207"/>
        <v>49096</v>
      </c>
      <c r="EM136" s="503">
        <f t="shared" si="1207"/>
        <v>49126</v>
      </c>
      <c r="EN136" s="503">
        <f t="shared" si="1207"/>
        <v>49157</v>
      </c>
      <c r="EO136" s="503">
        <f t="shared" si="1207"/>
        <v>49188</v>
      </c>
      <c r="EP136" s="503">
        <f t="shared" si="1207"/>
        <v>49218</v>
      </c>
      <c r="EQ136" s="503">
        <f t="shared" si="1207"/>
        <v>49249</v>
      </c>
      <c r="ER136" s="503">
        <f t="shared" si="1207"/>
        <v>49279</v>
      </c>
      <c r="ES136" s="503">
        <f t="shared" si="1207"/>
        <v>2034</v>
      </c>
      <c r="ET136" s="503">
        <f t="shared" si="1207"/>
        <v>49310</v>
      </c>
      <c r="EU136" s="503">
        <f t="shared" si="1207"/>
        <v>49341</v>
      </c>
      <c r="EV136" s="503">
        <f t="shared" si="1207"/>
        <v>49369</v>
      </c>
      <c r="EW136" s="503">
        <f t="shared" si="1207"/>
        <v>49400</v>
      </c>
      <c r="EX136" s="503">
        <f t="shared" si="1207"/>
        <v>49430</v>
      </c>
      <c r="EY136" s="503">
        <f t="shared" si="1207"/>
        <v>49461</v>
      </c>
      <c r="EZ136" s="503">
        <f t="shared" si="1207"/>
        <v>49491</v>
      </c>
      <c r="FA136" s="503">
        <f t="shared" si="1207"/>
        <v>49522</v>
      </c>
      <c r="FB136" s="503">
        <f t="shared" si="1207"/>
        <v>49553</v>
      </c>
      <c r="FC136" s="503">
        <f t="shared" si="1207"/>
        <v>49583</v>
      </c>
      <c r="FD136" s="503">
        <f t="shared" si="1207"/>
        <v>49614</v>
      </c>
      <c r="FE136" s="503">
        <f t="shared" si="1207"/>
        <v>49644</v>
      </c>
      <c r="FF136" s="503">
        <f t="shared" si="1207"/>
        <v>2035</v>
      </c>
      <c r="FG136" s="503">
        <f t="shared" si="1207"/>
        <v>49675</v>
      </c>
      <c r="FH136" s="503">
        <f t="shared" si="1207"/>
        <v>49706</v>
      </c>
      <c r="FI136" s="503">
        <f t="shared" si="1207"/>
        <v>49735</v>
      </c>
      <c r="FJ136" s="503">
        <f t="shared" si="1207"/>
        <v>49766</v>
      </c>
      <c r="FK136" s="503">
        <f t="shared" si="1207"/>
        <v>49796</v>
      </c>
      <c r="FL136" s="503">
        <f t="shared" si="1207"/>
        <v>49827</v>
      </c>
      <c r="FM136" s="503">
        <f t="shared" si="1207"/>
        <v>49857</v>
      </c>
      <c r="FN136" s="503">
        <f t="shared" si="1207"/>
        <v>49888</v>
      </c>
      <c r="FO136" s="503">
        <f t="shared" si="1207"/>
        <v>49919</v>
      </c>
      <c r="FP136" s="503">
        <f t="shared" si="1207"/>
        <v>49949</v>
      </c>
      <c r="FQ136" s="503">
        <f t="shared" si="1207"/>
        <v>49980</v>
      </c>
      <c r="FR136" s="503">
        <f t="shared" ref="FR136:IC136" si="1208">FR101</f>
        <v>50010</v>
      </c>
      <c r="FS136" s="503">
        <f t="shared" si="1208"/>
        <v>2036</v>
      </c>
      <c r="FT136" s="503">
        <f t="shared" si="1208"/>
        <v>50041</v>
      </c>
      <c r="FU136" s="503">
        <f t="shared" si="1208"/>
        <v>50072</v>
      </c>
      <c r="FV136" s="503">
        <f t="shared" si="1208"/>
        <v>50100</v>
      </c>
      <c r="FW136" s="503">
        <f t="shared" si="1208"/>
        <v>50131</v>
      </c>
      <c r="FX136" s="503">
        <f t="shared" si="1208"/>
        <v>50161</v>
      </c>
      <c r="FY136" s="503">
        <f t="shared" si="1208"/>
        <v>50192</v>
      </c>
      <c r="FZ136" s="503">
        <f t="shared" si="1208"/>
        <v>50222</v>
      </c>
      <c r="GA136" s="503">
        <f t="shared" si="1208"/>
        <v>50253</v>
      </c>
      <c r="GB136" s="503">
        <f t="shared" si="1208"/>
        <v>50284</v>
      </c>
      <c r="GC136" s="503">
        <f t="shared" si="1208"/>
        <v>50314</v>
      </c>
      <c r="GD136" s="503">
        <f t="shared" si="1208"/>
        <v>50345</v>
      </c>
      <c r="GE136" s="503">
        <f t="shared" si="1208"/>
        <v>50375</v>
      </c>
      <c r="GF136" s="503">
        <f t="shared" si="1208"/>
        <v>0</v>
      </c>
      <c r="GG136" s="503">
        <f t="shared" si="1208"/>
        <v>50406</v>
      </c>
      <c r="GH136" s="503">
        <f t="shared" si="1208"/>
        <v>50437</v>
      </c>
      <c r="GI136" s="503">
        <f t="shared" si="1208"/>
        <v>50465</v>
      </c>
      <c r="GJ136" s="503">
        <f t="shared" si="1208"/>
        <v>50496</v>
      </c>
      <c r="GK136" s="503">
        <f t="shared" si="1208"/>
        <v>50526</v>
      </c>
      <c r="GL136" s="503">
        <f t="shared" si="1208"/>
        <v>50557</v>
      </c>
      <c r="GM136" s="503">
        <f t="shared" si="1208"/>
        <v>50587</v>
      </c>
      <c r="GN136" s="503">
        <f t="shared" si="1208"/>
        <v>50618</v>
      </c>
      <c r="GO136" s="503">
        <f t="shared" si="1208"/>
        <v>50649</v>
      </c>
      <c r="GP136" s="503">
        <f t="shared" si="1208"/>
        <v>50679</v>
      </c>
      <c r="GQ136" s="503">
        <f t="shared" si="1208"/>
        <v>50710</v>
      </c>
      <c r="GR136" s="503">
        <f t="shared" si="1208"/>
        <v>50740</v>
      </c>
      <c r="GS136" s="503">
        <f t="shared" si="1208"/>
        <v>0</v>
      </c>
      <c r="GT136" s="503">
        <f t="shared" si="1208"/>
        <v>50771</v>
      </c>
      <c r="GU136" s="503">
        <f t="shared" si="1208"/>
        <v>50802</v>
      </c>
      <c r="GV136" s="503">
        <f t="shared" si="1208"/>
        <v>50830</v>
      </c>
      <c r="GW136" s="503">
        <f t="shared" si="1208"/>
        <v>50861</v>
      </c>
      <c r="GX136" s="503">
        <f t="shared" si="1208"/>
        <v>50891</v>
      </c>
      <c r="GY136" s="503">
        <f t="shared" si="1208"/>
        <v>50922</v>
      </c>
      <c r="GZ136" s="503">
        <f t="shared" si="1208"/>
        <v>50952</v>
      </c>
      <c r="HA136" s="503">
        <f t="shared" si="1208"/>
        <v>50983</v>
      </c>
      <c r="HB136" s="503">
        <f t="shared" si="1208"/>
        <v>51014</v>
      </c>
      <c r="HC136" s="503">
        <f t="shared" si="1208"/>
        <v>51044</v>
      </c>
      <c r="HD136" s="503">
        <f t="shared" si="1208"/>
        <v>51075</v>
      </c>
      <c r="HE136" s="503">
        <f t="shared" si="1208"/>
        <v>51105</v>
      </c>
      <c r="HF136" s="503">
        <f t="shared" si="1208"/>
        <v>0</v>
      </c>
      <c r="HG136" s="503">
        <f t="shared" si="1208"/>
        <v>51136</v>
      </c>
      <c r="HH136" s="503">
        <f t="shared" si="1208"/>
        <v>51167</v>
      </c>
      <c r="HI136" s="503">
        <f t="shared" si="1208"/>
        <v>51196</v>
      </c>
      <c r="HJ136" s="503">
        <f t="shared" si="1208"/>
        <v>51227</v>
      </c>
      <c r="HK136" s="503">
        <f t="shared" si="1208"/>
        <v>51257</v>
      </c>
      <c r="HL136" s="503">
        <f t="shared" si="1208"/>
        <v>51288</v>
      </c>
      <c r="HM136" s="503">
        <f t="shared" si="1208"/>
        <v>51318</v>
      </c>
      <c r="HN136" s="503">
        <f t="shared" si="1208"/>
        <v>51349</v>
      </c>
      <c r="HO136" s="503">
        <f t="shared" si="1208"/>
        <v>51380</v>
      </c>
      <c r="HP136" s="503">
        <f t="shared" si="1208"/>
        <v>51410</v>
      </c>
      <c r="HQ136" s="503">
        <f t="shared" si="1208"/>
        <v>51441</v>
      </c>
      <c r="HR136" s="503">
        <f t="shared" si="1208"/>
        <v>51471</v>
      </c>
      <c r="HS136" s="503">
        <f t="shared" si="1208"/>
        <v>0</v>
      </c>
      <c r="HT136" s="503">
        <f t="shared" si="1208"/>
        <v>51502</v>
      </c>
      <c r="HU136" s="503">
        <f t="shared" si="1208"/>
        <v>51533</v>
      </c>
      <c r="HV136" s="503">
        <f t="shared" si="1208"/>
        <v>51561</v>
      </c>
      <c r="HW136" s="503">
        <f t="shared" si="1208"/>
        <v>51592</v>
      </c>
      <c r="HX136" s="503">
        <f t="shared" si="1208"/>
        <v>51622</v>
      </c>
      <c r="HY136" s="503">
        <f t="shared" si="1208"/>
        <v>51653</v>
      </c>
      <c r="HZ136" s="503">
        <f t="shared" si="1208"/>
        <v>51683</v>
      </c>
      <c r="IA136" s="503">
        <f t="shared" si="1208"/>
        <v>51714</v>
      </c>
      <c r="IB136" s="503">
        <f t="shared" si="1208"/>
        <v>51745</v>
      </c>
      <c r="IC136" s="503">
        <f t="shared" si="1208"/>
        <v>51775</v>
      </c>
      <c r="ID136" s="503">
        <f t="shared" ref="ID136:KO136" si="1209">ID101</f>
        <v>51806</v>
      </c>
      <c r="IE136" s="503">
        <f t="shared" si="1209"/>
        <v>51836</v>
      </c>
      <c r="IF136" s="503">
        <f t="shared" si="1209"/>
        <v>0</v>
      </c>
      <c r="IG136" s="503">
        <f t="shared" si="1209"/>
        <v>51867</v>
      </c>
      <c r="IH136" s="503">
        <f t="shared" si="1209"/>
        <v>51898</v>
      </c>
      <c r="II136" s="503">
        <f t="shared" si="1209"/>
        <v>51926</v>
      </c>
      <c r="IJ136" s="503">
        <f t="shared" si="1209"/>
        <v>51957</v>
      </c>
      <c r="IK136" s="503">
        <f t="shared" si="1209"/>
        <v>51987</v>
      </c>
      <c r="IL136" s="503">
        <f t="shared" si="1209"/>
        <v>52018</v>
      </c>
      <c r="IM136" s="503">
        <f t="shared" si="1209"/>
        <v>52048</v>
      </c>
      <c r="IN136" s="503">
        <f t="shared" si="1209"/>
        <v>52079</v>
      </c>
      <c r="IO136" s="503">
        <f t="shared" si="1209"/>
        <v>52110</v>
      </c>
      <c r="IP136" s="503">
        <f t="shared" si="1209"/>
        <v>52140</v>
      </c>
      <c r="IQ136" s="503">
        <f t="shared" si="1209"/>
        <v>52171</v>
      </c>
      <c r="IR136" s="503">
        <f t="shared" si="1209"/>
        <v>52201</v>
      </c>
      <c r="IS136" s="503">
        <f t="shared" si="1209"/>
        <v>0</v>
      </c>
      <c r="IT136" s="503">
        <f t="shared" si="1209"/>
        <v>52232</v>
      </c>
      <c r="IU136" s="503">
        <f t="shared" si="1209"/>
        <v>52263</v>
      </c>
      <c r="IV136" s="503">
        <f t="shared" si="1209"/>
        <v>52291</v>
      </c>
      <c r="IW136" s="503">
        <f t="shared" si="1209"/>
        <v>52322</v>
      </c>
      <c r="IX136" s="503">
        <f t="shared" si="1209"/>
        <v>52352</v>
      </c>
      <c r="IY136" s="503">
        <f t="shared" si="1209"/>
        <v>52383</v>
      </c>
      <c r="IZ136" s="503">
        <f t="shared" si="1209"/>
        <v>52413</v>
      </c>
      <c r="JA136" s="503">
        <f t="shared" si="1209"/>
        <v>52444</v>
      </c>
      <c r="JB136" s="503">
        <f t="shared" si="1209"/>
        <v>52475</v>
      </c>
      <c r="JC136" s="503">
        <f t="shared" si="1209"/>
        <v>52505</v>
      </c>
      <c r="JD136" s="503">
        <f t="shared" si="1209"/>
        <v>52536</v>
      </c>
      <c r="JE136" s="503">
        <f t="shared" si="1209"/>
        <v>52566</v>
      </c>
      <c r="JF136" s="503">
        <f t="shared" si="1209"/>
        <v>0</v>
      </c>
      <c r="JG136" s="503">
        <f t="shared" si="1209"/>
        <v>52597</v>
      </c>
      <c r="JH136" s="503">
        <f t="shared" si="1209"/>
        <v>52628</v>
      </c>
      <c r="JI136" s="503">
        <f t="shared" si="1209"/>
        <v>52657</v>
      </c>
      <c r="JJ136" s="503">
        <f t="shared" si="1209"/>
        <v>52688</v>
      </c>
      <c r="JK136" s="503">
        <f t="shared" si="1209"/>
        <v>52718</v>
      </c>
      <c r="JL136" s="503">
        <f t="shared" si="1209"/>
        <v>52749</v>
      </c>
      <c r="JM136" s="503">
        <f t="shared" si="1209"/>
        <v>52779</v>
      </c>
      <c r="JN136" s="503">
        <f t="shared" si="1209"/>
        <v>52810</v>
      </c>
      <c r="JO136" s="503">
        <f t="shared" si="1209"/>
        <v>52841</v>
      </c>
      <c r="JP136" s="503">
        <f t="shared" si="1209"/>
        <v>52871</v>
      </c>
      <c r="JQ136" s="503">
        <f t="shared" si="1209"/>
        <v>52902</v>
      </c>
      <c r="JR136" s="503">
        <f t="shared" si="1209"/>
        <v>52932</v>
      </c>
      <c r="JS136" s="503">
        <f t="shared" si="1209"/>
        <v>0</v>
      </c>
      <c r="JT136" s="503">
        <f t="shared" si="1209"/>
        <v>52963</v>
      </c>
      <c r="JU136" s="503">
        <f t="shared" si="1209"/>
        <v>52994</v>
      </c>
      <c r="JV136" s="503">
        <f t="shared" si="1209"/>
        <v>53022</v>
      </c>
      <c r="JW136" s="503">
        <f t="shared" si="1209"/>
        <v>53053</v>
      </c>
      <c r="JX136" s="503">
        <f t="shared" si="1209"/>
        <v>53083</v>
      </c>
      <c r="JY136" s="503">
        <f t="shared" si="1209"/>
        <v>53114</v>
      </c>
      <c r="JZ136" s="503">
        <f t="shared" si="1209"/>
        <v>53144</v>
      </c>
      <c r="KA136" s="503">
        <f t="shared" si="1209"/>
        <v>53175</v>
      </c>
      <c r="KB136" s="503">
        <f t="shared" si="1209"/>
        <v>53206</v>
      </c>
      <c r="KC136" s="503">
        <f t="shared" si="1209"/>
        <v>53236</v>
      </c>
      <c r="KD136" s="503">
        <f t="shared" si="1209"/>
        <v>53267</v>
      </c>
      <c r="KE136" s="503">
        <f t="shared" si="1209"/>
        <v>53297</v>
      </c>
      <c r="KF136" s="503">
        <f t="shared" si="1209"/>
        <v>0</v>
      </c>
      <c r="KG136" s="503">
        <f t="shared" si="1209"/>
        <v>53328</v>
      </c>
      <c r="KH136" s="503">
        <f t="shared" si="1209"/>
        <v>53359</v>
      </c>
      <c r="KI136" s="503">
        <f t="shared" si="1209"/>
        <v>53387</v>
      </c>
      <c r="KJ136" s="503">
        <f t="shared" si="1209"/>
        <v>53418</v>
      </c>
      <c r="KK136" s="503">
        <f t="shared" si="1209"/>
        <v>53448</v>
      </c>
      <c r="KL136" s="503">
        <f t="shared" si="1209"/>
        <v>53479</v>
      </c>
      <c r="KM136" s="503">
        <f t="shared" si="1209"/>
        <v>53509</v>
      </c>
      <c r="KN136" s="503">
        <f t="shared" si="1209"/>
        <v>53540</v>
      </c>
      <c r="KO136" s="503">
        <f t="shared" si="1209"/>
        <v>53571</v>
      </c>
      <c r="KP136" s="503">
        <f t="shared" ref="KP136:NA136" si="1210">KP101</f>
        <v>53601</v>
      </c>
      <c r="KQ136" s="503">
        <f t="shared" si="1210"/>
        <v>53632</v>
      </c>
      <c r="KR136" s="503">
        <f t="shared" si="1210"/>
        <v>53662</v>
      </c>
      <c r="KS136" s="503">
        <f t="shared" si="1210"/>
        <v>0</v>
      </c>
      <c r="KT136" s="503">
        <f t="shared" si="1210"/>
        <v>53693</v>
      </c>
      <c r="KU136" s="503">
        <f t="shared" si="1210"/>
        <v>53724</v>
      </c>
      <c r="KV136" s="503">
        <f t="shared" si="1210"/>
        <v>53752</v>
      </c>
      <c r="KW136" s="503">
        <f t="shared" si="1210"/>
        <v>53783</v>
      </c>
      <c r="KX136" s="503">
        <f t="shared" si="1210"/>
        <v>53813</v>
      </c>
      <c r="KY136" s="503">
        <f t="shared" si="1210"/>
        <v>53844</v>
      </c>
      <c r="KZ136" s="503">
        <f t="shared" si="1210"/>
        <v>53874</v>
      </c>
      <c r="LA136" s="503">
        <f t="shared" si="1210"/>
        <v>53905</v>
      </c>
      <c r="LB136" s="503">
        <f t="shared" si="1210"/>
        <v>53936</v>
      </c>
      <c r="LC136" s="503">
        <f t="shared" si="1210"/>
        <v>53966</v>
      </c>
      <c r="LD136" s="503">
        <f t="shared" si="1210"/>
        <v>53997</v>
      </c>
      <c r="LE136" s="503">
        <f t="shared" si="1210"/>
        <v>54027</v>
      </c>
      <c r="LF136" s="503">
        <f t="shared" si="1210"/>
        <v>0</v>
      </c>
      <c r="LG136" s="503">
        <f t="shared" si="1210"/>
        <v>54058</v>
      </c>
      <c r="LH136" s="503">
        <f t="shared" si="1210"/>
        <v>54089</v>
      </c>
      <c r="LI136" s="503">
        <f t="shared" si="1210"/>
        <v>54118</v>
      </c>
      <c r="LJ136" s="503">
        <f t="shared" si="1210"/>
        <v>54149</v>
      </c>
      <c r="LK136" s="503">
        <f t="shared" si="1210"/>
        <v>54179</v>
      </c>
      <c r="LL136" s="503">
        <f t="shared" si="1210"/>
        <v>54210</v>
      </c>
      <c r="LM136" s="503">
        <f t="shared" si="1210"/>
        <v>54240</v>
      </c>
      <c r="LN136" s="503">
        <f t="shared" si="1210"/>
        <v>54271</v>
      </c>
      <c r="LO136" s="503">
        <f t="shared" si="1210"/>
        <v>54302</v>
      </c>
      <c r="LP136" s="503">
        <f t="shared" si="1210"/>
        <v>54332</v>
      </c>
      <c r="LQ136" s="503">
        <f t="shared" si="1210"/>
        <v>54363</v>
      </c>
      <c r="LR136" s="503">
        <f t="shared" si="1210"/>
        <v>54393</v>
      </c>
      <c r="LS136" s="503">
        <f t="shared" si="1210"/>
        <v>0</v>
      </c>
      <c r="LT136" s="503">
        <f t="shared" si="1210"/>
        <v>54424</v>
      </c>
      <c r="LU136" s="503">
        <f t="shared" si="1210"/>
        <v>54455</v>
      </c>
      <c r="LV136" s="503">
        <f t="shared" si="1210"/>
        <v>54483</v>
      </c>
      <c r="LW136" s="503">
        <f t="shared" si="1210"/>
        <v>54514</v>
      </c>
      <c r="LX136" s="503">
        <f t="shared" si="1210"/>
        <v>54544</v>
      </c>
      <c r="LY136" s="503">
        <f t="shared" si="1210"/>
        <v>54575</v>
      </c>
      <c r="LZ136" s="503">
        <f t="shared" si="1210"/>
        <v>54605</v>
      </c>
      <c r="MA136" s="503">
        <f t="shared" si="1210"/>
        <v>54636</v>
      </c>
      <c r="MB136" s="503">
        <f t="shared" si="1210"/>
        <v>54667</v>
      </c>
      <c r="MC136" s="503">
        <f t="shared" si="1210"/>
        <v>54697</v>
      </c>
      <c r="MD136" s="503">
        <f t="shared" si="1210"/>
        <v>54728</v>
      </c>
      <c r="ME136" s="503">
        <f t="shared" si="1210"/>
        <v>54758</v>
      </c>
      <c r="MF136" s="503">
        <f t="shared" si="1210"/>
        <v>0</v>
      </c>
      <c r="MG136" s="503">
        <f t="shared" si="1210"/>
        <v>54789</v>
      </c>
      <c r="MH136" s="503">
        <f t="shared" si="1210"/>
        <v>54820</v>
      </c>
      <c r="MI136" s="503">
        <f t="shared" si="1210"/>
        <v>54848</v>
      </c>
      <c r="MJ136" s="503">
        <f t="shared" si="1210"/>
        <v>54879</v>
      </c>
      <c r="MK136" s="503">
        <f t="shared" si="1210"/>
        <v>54909</v>
      </c>
      <c r="ML136" s="503">
        <f t="shared" si="1210"/>
        <v>54940</v>
      </c>
      <c r="MM136" s="503">
        <f t="shared" si="1210"/>
        <v>54970</v>
      </c>
      <c r="MN136" s="503">
        <f t="shared" si="1210"/>
        <v>55001</v>
      </c>
      <c r="MO136" s="503">
        <f t="shared" si="1210"/>
        <v>55032</v>
      </c>
      <c r="MP136" s="503">
        <f t="shared" si="1210"/>
        <v>55062</v>
      </c>
      <c r="MQ136" s="503">
        <f t="shared" si="1210"/>
        <v>55093</v>
      </c>
      <c r="MR136" s="503">
        <f t="shared" si="1210"/>
        <v>55123</v>
      </c>
      <c r="MS136" s="503">
        <f t="shared" si="1210"/>
        <v>0</v>
      </c>
      <c r="MT136" s="503">
        <f t="shared" si="1210"/>
        <v>55154</v>
      </c>
      <c r="MU136" s="503">
        <f t="shared" si="1210"/>
        <v>55185</v>
      </c>
      <c r="MV136" s="503">
        <f t="shared" si="1210"/>
        <v>55213</v>
      </c>
      <c r="MW136" s="503">
        <f t="shared" si="1210"/>
        <v>55244</v>
      </c>
      <c r="MX136" s="503">
        <f t="shared" si="1210"/>
        <v>55274</v>
      </c>
      <c r="MY136" s="503">
        <f t="shared" si="1210"/>
        <v>55305</v>
      </c>
      <c r="MZ136" s="503">
        <f t="shared" si="1210"/>
        <v>55335</v>
      </c>
      <c r="NA136" s="503">
        <f t="shared" si="1210"/>
        <v>55366</v>
      </c>
      <c r="NB136" s="503">
        <f t="shared" ref="NB136:OS136" si="1211">NB101</f>
        <v>55397</v>
      </c>
      <c r="NC136" s="503">
        <f t="shared" si="1211"/>
        <v>55427</v>
      </c>
      <c r="ND136" s="503">
        <f t="shared" si="1211"/>
        <v>55458</v>
      </c>
      <c r="NE136" s="503">
        <f t="shared" si="1211"/>
        <v>55488</v>
      </c>
      <c r="NF136" s="503">
        <f t="shared" si="1211"/>
        <v>0</v>
      </c>
      <c r="NG136" s="503">
        <f t="shared" si="1211"/>
        <v>55519</v>
      </c>
      <c r="NH136" s="503">
        <f t="shared" si="1211"/>
        <v>55550</v>
      </c>
      <c r="NI136" s="503">
        <f t="shared" si="1211"/>
        <v>55579</v>
      </c>
      <c r="NJ136" s="503">
        <f t="shared" si="1211"/>
        <v>55610</v>
      </c>
      <c r="NK136" s="503">
        <f t="shared" si="1211"/>
        <v>55640</v>
      </c>
      <c r="NL136" s="503">
        <f t="shared" si="1211"/>
        <v>55671</v>
      </c>
      <c r="NM136" s="503">
        <f t="shared" si="1211"/>
        <v>55701</v>
      </c>
      <c r="NN136" s="503">
        <f t="shared" si="1211"/>
        <v>55732</v>
      </c>
      <c r="NO136" s="503">
        <f t="shared" si="1211"/>
        <v>55763</v>
      </c>
      <c r="NP136" s="503">
        <f t="shared" si="1211"/>
        <v>55793</v>
      </c>
      <c r="NQ136" s="503">
        <f t="shared" si="1211"/>
        <v>55824</v>
      </c>
      <c r="NR136" s="503">
        <f t="shared" si="1211"/>
        <v>55854</v>
      </c>
      <c r="NS136" s="503">
        <f t="shared" si="1211"/>
        <v>0</v>
      </c>
      <c r="NT136" s="503">
        <f t="shared" si="1211"/>
        <v>55885</v>
      </c>
      <c r="NU136" s="503">
        <f t="shared" si="1211"/>
        <v>55916</v>
      </c>
      <c r="NV136" s="503">
        <f t="shared" si="1211"/>
        <v>55944</v>
      </c>
      <c r="NW136" s="503">
        <f t="shared" si="1211"/>
        <v>55975</v>
      </c>
      <c r="NX136" s="503">
        <f t="shared" si="1211"/>
        <v>56005</v>
      </c>
      <c r="NY136" s="503">
        <f t="shared" si="1211"/>
        <v>56036</v>
      </c>
      <c r="NZ136" s="503">
        <f t="shared" si="1211"/>
        <v>56066</v>
      </c>
      <c r="OA136" s="503">
        <f t="shared" si="1211"/>
        <v>56097</v>
      </c>
      <c r="OB136" s="503">
        <f t="shared" si="1211"/>
        <v>56128</v>
      </c>
      <c r="OC136" s="503">
        <f t="shared" si="1211"/>
        <v>56158</v>
      </c>
      <c r="OD136" s="503">
        <f t="shared" si="1211"/>
        <v>56189</v>
      </c>
      <c r="OE136" s="503">
        <f t="shared" si="1211"/>
        <v>56219</v>
      </c>
      <c r="OF136" s="503">
        <f t="shared" si="1211"/>
        <v>0</v>
      </c>
      <c r="OG136" s="503">
        <f t="shared" si="1211"/>
        <v>56250</v>
      </c>
      <c r="OH136" s="503">
        <f t="shared" si="1211"/>
        <v>56281</v>
      </c>
      <c r="OI136" s="503">
        <f t="shared" si="1211"/>
        <v>56309</v>
      </c>
      <c r="OJ136" s="503">
        <f t="shared" si="1211"/>
        <v>56340</v>
      </c>
      <c r="OK136" s="503">
        <f t="shared" si="1211"/>
        <v>56370</v>
      </c>
      <c r="OL136" s="503">
        <f t="shared" si="1211"/>
        <v>56401</v>
      </c>
      <c r="OM136" s="503">
        <f t="shared" si="1211"/>
        <v>56431</v>
      </c>
      <c r="ON136" s="503">
        <f t="shared" si="1211"/>
        <v>56462</v>
      </c>
      <c r="OO136" s="503">
        <f t="shared" si="1211"/>
        <v>56493</v>
      </c>
      <c r="OP136" s="503">
        <f t="shared" si="1211"/>
        <v>56523</v>
      </c>
      <c r="OQ136" s="503">
        <f t="shared" si="1211"/>
        <v>56554</v>
      </c>
      <c r="OR136" s="503">
        <f t="shared" si="1211"/>
        <v>56584</v>
      </c>
      <c r="OS136" s="503">
        <f t="shared" si="1211"/>
        <v>0</v>
      </c>
    </row>
    <row r="137" spans="1:474" ht="12.75" customHeight="1"/>
    <row r="138" spans="1:474" ht="12.75" customHeight="1">
      <c r="A138" s="202"/>
      <c r="B138" s="498" t="s">
        <v>524</v>
      </c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  <c r="DK138" s="202"/>
      <c r="DL138" s="202"/>
      <c r="DM138" s="202"/>
      <c r="DN138" s="202"/>
      <c r="DO138" s="202"/>
      <c r="DP138" s="202"/>
      <c r="DQ138" s="202"/>
      <c r="DR138" s="202"/>
      <c r="DS138" s="202"/>
      <c r="DT138" s="202"/>
      <c r="DU138" s="202"/>
      <c r="DV138" s="202"/>
      <c r="DW138" s="202"/>
      <c r="DX138" s="202"/>
      <c r="DY138" s="202"/>
      <c r="DZ138" s="202"/>
      <c r="EA138" s="202"/>
      <c r="EB138" s="202"/>
      <c r="EC138" s="202"/>
      <c r="ED138" s="202"/>
      <c r="EE138" s="202"/>
      <c r="EF138" s="202"/>
      <c r="EG138" s="202"/>
      <c r="EH138" s="202"/>
      <c r="EI138" s="202"/>
      <c r="EJ138" s="202"/>
      <c r="EK138" s="202"/>
      <c r="EL138" s="202"/>
      <c r="EM138" s="202"/>
      <c r="EN138" s="202"/>
      <c r="EO138" s="202"/>
      <c r="EP138" s="202"/>
      <c r="EQ138" s="202"/>
      <c r="ER138" s="202"/>
      <c r="ES138" s="202"/>
      <c r="ET138" s="202"/>
      <c r="EU138" s="202"/>
      <c r="EV138" s="202"/>
      <c r="EW138" s="202"/>
      <c r="EX138" s="202"/>
      <c r="EY138" s="202"/>
      <c r="EZ138" s="202"/>
      <c r="FA138" s="202"/>
      <c r="FB138" s="202"/>
      <c r="FC138" s="202"/>
      <c r="FD138" s="202"/>
      <c r="FE138" s="202"/>
      <c r="FF138" s="202"/>
      <c r="FG138" s="202"/>
      <c r="FH138" s="202"/>
      <c r="FI138" s="202"/>
      <c r="FJ138" s="202"/>
      <c r="FK138" s="202"/>
      <c r="FL138" s="202"/>
      <c r="FM138" s="202"/>
      <c r="FN138" s="202"/>
      <c r="FO138" s="202"/>
      <c r="FP138" s="202"/>
      <c r="FQ138" s="202"/>
      <c r="FR138" s="202"/>
      <c r="FS138" s="202"/>
      <c r="FT138" s="202"/>
      <c r="FU138" s="202"/>
      <c r="FV138" s="202"/>
      <c r="FW138" s="202"/>
      <c r="FX138" s="202"/>
      <c r="FY138" s="202"/>
      <c r="FZ138" s="202"/>
      <c r="GA138" s="202"/>
      <c r="GB138" s="202"/>
      <c r="GC138" s="202"/>
      <c r="GD138" s="202"/>
      <c r="GE138" s="202"/>
      <c r="GF138" s="202"/>
      <c r="GG138" s="202"/>
      <c r="GH138" s="202"/>
      <c r="GI138" s="202"/>
      <c r="GJ138" s="202"/>
      <c r="GK138" s="202"/>
      <c r="GL138" s="202"/>
      <c r="GM138" s="202"/>
      <c r="GN138" s="202"/>
      <c r="GO138" s="202"/>
      <c r="GP138" s="202"/>
      <c r="GQ138" s="202"/>
      <c r="GR138" s="202"/>
      <c r="GS138" s="202"/>
      <c r="GT138" s="202"/>
      <c r="GU138" s="202"/>
      <c r="GV138" s="202"/>
      <c r="GW138" s="202"/>
      <c r="GX138" s="202"/>
      <c r="GY138" s="202"/>
      <c r="GZ138" s="202"/>
      <c r="HA138" s="202"/>
      <c r="HB138" s="202"/>
      <c r="HC138" s="202"/>
      <c r="HD138" s="202"/>
      <c r="HE138" s="202"/>
      <c r="HF138" s="202"/>
      <c r="HG138" s="202"/>
      <c r="HH138" s="202"/>
      <c r="HI138" s="202"/>
      <c r="HJ138" s="202"/>
      <c r="HK138" s="202"/>
      <c r="HL138" s="202"/>
      <c r="HM138" s="202"/>
      <c r="HN138" s="202"/>
      <c r="HO138" s="202"/>
      <c r="HP138" s="202"/>
      <c r="HQ138" s="202"/>
      <c r="HR138" s="202"/>
      <c r="HS138" s="202"/>
      <c r="HT138" s="202"/>
      <c r="HU138" s="202"/>
      <c r="HV138" s="202"/>
      <c r="HW138" s="202"/>
      <c r="HX138" s="202"/>
      <c r="HY138" s="202"/>
      <c r="HZ138" s="202"/>
      <c r="IA138" s="202"/>
      <c r="IB138" s="202"/>
      <c r="IC138" s="202"/>
      <c r="ID138" s="202"/>
      <c r="IE138" s="202"/>
      <c r="IF138" s="202"/>
      <c r="IG138" s="202"/>
      <c r="IH138" s="202"/>
      <c r="II138" s="202"/>
      <c r="IJ138" s="202"/>
      <c r="IK138" s="202"/>
      <c r="IL138" s="202"/>
      <c r="IM138" s="202"/>
      <c r="IN138" s="202"/>
      <c r="IO138" s="202"/>
      <c r="IP138" s="202"/>
      <c r="IQ138" s="202"/>
      <c r="IR138" s="202"/>
      <c r="IS138" s="202"/>
      <c r="IT138" s="202"/>
      <c r="IU138" s="202"/>
      <c r="IV138" s="202"/>
      <c r="IW138" s="202"/>
      <c r="IX138" s="202"/>
      <c r="IY138" s="202"/>
      <c r="IZ138" s="202"/>
      <c r="JA138" s="202"/>
      <c r="JB138" s="202"/>
      <c r="JC138" s="202"/>
      <c r="JD138" s="202"/>
      <c r="JE138" s="202"/>
      <c r="JF138" s="202"/>
      <c r="JG138" s="202"/>
      <c r="JH138" s="202"/>
      <c r="JI138" s="202"/>
      <c r="JJ138" s="202"/>
      <c r="JK138" s="202"/>
      <c r="JL138" s="202"/>
      <c r="JM138" s="202"/>
      <c r="JN138" s="202"/>
      <c r="JO138" s="202"/>
      <c r="JP138" s="202"/>
      <c r="JQ138" s="202"/>
      <c r="JR138" s="202"/>
      <c r="JS138" s="202"/>
      <c r="JT138" s="202"/>
      <c r="JU138" s="202"/>
      <c r="JV138" s="202"/>
      <c r="JW138" s="202"/>
      <c r="JX138" s="202"/>
      <c r="JY138" s="202"/>
      <c r="JZ138" s="202"/>
      <c r="KA138" s="202"/>
      <c r="KB138" s="202"/>
      <c r="KC138" s="202"/>
      <c r="KD138" s="202"/>
      <c r="KE138" s="202"/>
      <c r="KF138" s="202"/>
      <c r="KG138" s="202"/>
      <c r="KH138" s="202"/>
      <c r="KI138" s="202"/>
      <c r="KJ138" s="202"/>
      <c r="KK138" s="202"/>
      <c r="KL138" s="202"/>
      <c r="KM138" s="202"/>
      <c r="KN138" s="202"/>
      <c r="KO138" s="202"/>
      <c r="KP138" s="202"/>
      <c r="KQ138" s="202"/>
      <c r="KR138" s="202"/>
      <c r="KS138" s="202"/>
      <c r="KT138" s="202"/>
      <c r="KU138" s="202"/>
      <c r="KV138" s="202"/>
      <c r="KW138" s="202"/>
      <c r="KX138" s="202"/>
      <c r="KY138" s="202"/>
      <c r="KZ138" s="202"/>
      <c r="LA138" s="202"/>
      <c r="LB138" s="202"/>
      <c r="LC138" s="202"/>
      <c r="LD138" s="202"/>
      <c r="LE138" s="202"/>
      <c r="LF138" s="202"/>
      <c r="LG138" s="202"/>
      <c r="LH138" s="202"/>
      <c r="LI138" s="202"/>
      <c r="LJ138" s="202"/>
      <c r="LK138" s="202"/>
      <c r="LL138" s="202"/>
      <c r="LM138" s="202"/>
      <c r="LN138" s="202"/>
      <c r="LO138" s="202"/>
      <c r="LP138" s="202"/>
      <c r="LQ138" s="202"/>
      <c r="LR138" s="202"/>
      <c r="LS138" s="202"/>
      <c r="LT138" s="202"/>
      <c r="LU138" s="202"/>
      <c r="LV138" s="202"/>
      <c r="LW138" s="202"/>
      <c r="LX138" s="202"/>
      <c r="LY138" s="202"/>
      <c r="LZ138" s="202"/>
      <c r="MA138" s="202"/>
      <c r="MB138" s="202"/>
      <c r="MC138" s="202"/>
      <c r="MD138" s="202"/>
      <c r="ME138" s="202"/>
      <c r="MF138" s="202"/>
      <c r="MG138" s="202"/>
      <c r="MH138" s="202"/>
      <c r="MI138" s="202"/>
      <c r="MJ138" s="202"/>
      <c r="MK138" s="202"/>
      <c r="ML138" s="202"/>
      <c r="MM138" s="202"/>
      <c r="MN138" s="202"/>
      <c r="MO138" s="202"/>
      <c r="MP138" s="202"/>
      <c r="MQ138" s="202"/>
      <c r="MR138" s="202"/>
      <c r="MS138" s="202"/>
      <c r="MT138" s="202"/>
      <c r="MU138" s="202"/>
      <c r="MV138" s="202"/>
      <c r="MW138" s="202"/>
      <c r="MX138" s="202"/>
      <c r="MY138" s="202"/>
      <c r="MZ138" s="202"/>
      <c r="NA138" s="202"/>
      <c r="NB138" s="202"/>
      <c r="NC138" s="202"/>
      <c r="ND138" s="202"/>
      <c r="NE138" s="202"/>
      <c r="NF138" s="202"/>
      <c r="NG138" s="202"/>
      <c r="NH138" s="202"/>
      <c r="NI138" s="202"/>
      <c r="NJ138" s="202"/>
      <c r="NK138" s="202"/>
      <c r="NL138" s="202"/>
      <c r="NM138" s="202"/>
      <c r="NN138" s="202"/>
      <c r="NO138" s="202"/>
      <c r="NP138" s="202"/>
      <c r="NQ138" s="202"/>
      <c r="NR138" s="202"/>
      <c r="NS138" s="202"/>
      <c r="NT138" s="202"/>
      <c r="NU138" s="202"/>
      <c r="NV138" s="202"/>
      <c r="NW138" s="202"/>
      <c r="NX138" s="202"/>
      <c r="NY138" s="202"/>
      <c r="NZ138" s="202"/>
      <c r="OA138" s="202"/>
      <c r="OB138" s="202"/>
      <c r="OC138" s="202"/>
      <c r="OD138" s="202"/>
      <c r="OE138" s="202"/>
      <c r="OF138" s="202"/>
      <c r="OG138" s="202"/>
      <c r="OH138" s="202"/>
      <c r="OI138" s="202"/>
      <c r="OJ138" s="202"/>
      <c r="OK138" s="202"/>
      <c r="OL138" s="202"/>
      <c r="OM138" s="202"/>
      <c r="ON138" s="202"/>
      <c r="OO138" s="202"/>
      <c r="OP138" s="202"/>
      <c r="OQ138" s="202"/>
      <c r="OR138" s="202"/>
      <c r="OS138" s="202"/>
      <c r="OT138" s="202"/>
      <c r="OU138" s="202"/>
      <c r="OV138" s="202"/>
      <c r="OW138" s="202"/>
      <c r="OX138" s="202"/>
      <c r="OY138" s="202"/>
      <c r="OZ138" s="202"/>
      <c r="PA138" s="202"/>
      <c r="PB138" s="202"/>
      <c r="PC138" s="202"/>
      <c r="PD138" s="202"/>
      <c r="PE138" s="202"/>
      <c r="PF138" s="202"/>
      <c r="PG138" s="202"/>
      <c r="PH138" s="202"/>
      <c r="PI138" s="202"/>
      <c r="PJ138" s="202"/>
      <c r="PK138" s="202"/>
      <c r="PL138" s="202"/>
      <c r="PM138" s="202"/>
      <c r="PN138" s="202"/>
      <c r="PO138" s="202"/>
      <c r="PP138" s="202"/>
      <c r="PQ138" s="202"/>
      <c r="PR138" s="202"/>
      <c r="PS138" s="202"/>
      <c r="PT138" s="202"/>
      <c r="PU138" s="202"/>
      <c r="PV138" s="202"/>
      <c r="PW138" s="202"/>
      <c r="PX138" s="202"/>
      <c r="PY138" s="202"/>
      <c r="PZ138" s="202"/>
      <c r="QA138" s="202"/>
      <c r="QB138" s="202"/>
      <c r="QC138" s="202"/>
      <c r="QD138" s="202"/>
      <c r="QE138" s="202"/>
      <c r="QF138" s="202"/>
      <c r="QG138" s="202"/>
      <c r="QH138" s="202"/>
      <c r="QI138" s="202"/>
      <c r="QJ138" s="202"/>
      <c r="QK138" s="202"/>
      <c r="QL138" s="202"/>
      <c r="QM138" s="202"/>
      <c r="QN138" s="202"/>
      <c r="QO138" s="202"/>
      <c r="QP138" s="202"/>
      <c r="QQ138" s="202"/>
      <c r="QR138" s="202"/>
      <c r="QS138" s="202"/>
      <c r="QT138" s="202"/>
      <c r="QU138" s="202"/>
      <c r="QV138" s="202"/>
      <c r="QW138" s="202"/>
      <c r="QX138" s="202"/>
      <c r="QY138" s="202"/>
      <c r="QZ138" s="202"/>
      <c r="RA138" s="202"/>
      <c r="RB138" s="202"/>
      <c r="RC138" s="202"/>
      <c r="RD138" s="202"/>
      <c r="RE138" s="202"/>
      <c r="RF138" s="202"/>
    </row>
    <row r="139" spans="1:474" ht="12.75" customHeight="1">
      <c r="A139" s="202"/>
      <c r="B139" s="95" t="s">
        <v>525</v>
      </c>
      <c r="C139" s="202"/>
      <c r="D139" s="202"/>
      <c r="E139" s="499" t="s">
        <v>51</v>
      </c>
      <c r="F139" s="202"/>
      <c r="G139" s="500">
        <f t="shared" ref="G139:R140" si="1212">(1+$AF139)^(1/12)-1</f>
        <v>0</v>
      </c>
      <c r="H139" s="500">
        <f t="shared" si="1212"/>
        <v>0</v>
      </c>
      <c r="I139" s="500">
        <f t="shared" si="1212"/>
        <v>0</v>
      </c>
      <c r="J139" s="500">
        <f t="shared" si="1212"/>
        <v>0</v>
      </c>
      <c r="K139" s="500">
        <f t="shared" si="1212"/>
        <v>0</v>
      </c>
      <c r="L139" s="500">
        <f t="shared" si="1212"/>
        <v>0</v>
      </c>
      <c r="M139" s="500">
        <f t="shared" si="1212"/>
        <v>0</v>
      </c>
      <c r="N139" s="500">
        <f t="shared" si="1212"/>
        <v>0</v>
      </c>
      <c r="O139" s="500">
        <f t="shared" si="1212"/>
        <v>0</v>
      </c>
      <c r="P139" s="500">
        <f t="shared" si="1212"/>
        <v>0</v>
      </c>
      <c r="Q139" s="500">
        <f t="shared" si="1212"/>
        <v>0</v>
      </c>
      <c r="R139" s="500">
        <f t="shared" si="1212"/>
        <v>0</v>
      </c>
      <c r="S139" s="500">
        <f>IF('Painel  de Controle'!$E$28="REAL",'Premissas Financeiras'!H19-'Premissas Financeiras'!H19,'Premissas Financeiras'!H19)</f>
        <v>0</v>
      </c>
      <c r="T139" s="500">
        <f t="shared" ref="T139:AE140" si="1213">(1+$AF139)^(1/12)-1</f>
        <v>0</v>
      </c>
      <c r="U139" s="500">
        <f t="shared" si="1213"/>
        <v>0</v>
      </c>
      <c r="V139" s="500">
        <f t="shared" si="1213"/>
        <v>0</v>
      </c>
      <c r="W139" s="500">
        <f t="shared" si="1213"/>
        <v>0</v>
      </c>
      <c r="X139" s="500">
        <f t="shared" si="1213"/>
        <v>0</v>
      </c>
      <c r="Y139" s="500">
        <f t="shared" si="1213"/>
        <v>0</v>
      </c>
      <c r="Z139" s="500">
        <f t="shared" si="1213"/>
        <v>0</v>
      </c>
      <c r="AA139" s="500">
        <f t="shared" si="1213"/>
        <v>0</v>
      </c>
      <c r="AB139" s="500">
        <f t="shared" si="1213"/>
        <v>0</v>
      </c>
      <c r="AC139" s="500">
        <f t="shared" si="1213"/>
        <v>0</v>
      </c>
      <c r="AD139" s="500">
        <f t="shared" si="1213"/>
        <v>0</v>
      </c>
      <c r="AE139" s="500">
        <f t="shared" si="1213"/>
        <v>0</v>
      </c>
      <c r="AF139" s="500">
        <f>IF('Painel  de Controle'!$E$28="REAL",'Premissas Financeiras'!I$19-'Premissas Financeiras'!I$19,'Premissas Financeiras'!I$19)</f>
        <v>0</v>
      </c>
      <c r="AG139" s="500">
        <f t="shared" ref="AG139:AR139" si="1214">(1+$AS139)^(1/12)-1</f>
        <v>0</v>
      </c>
      <c r="AH139" s="500">
        <f t="shared" si="1214"/>
        <v>0</v>
      </c>
      <c r="AI139" s="500">
        <f t="shared" si="1214"/>
        <v>0</v>
      </c>
      <c r="AJ139" s="500">
        <f t="shared" si="1214"/>
        <v>0</v>
      </c>
      <c r="AK139" s="500">
        <f t="shared" si="1214"/>
        <v>0</v>
      </c>
      <c r="AL139" s="500">
        <f t="shared" si="1214"/>
        <v>0</v>
      </c>
      <c r="AM139" s="500">
        <f t="shared" si="1214"/>
        <v>0</v>
      </c>
      <c r="AN139" s="500">
        <f t="shared" si="1214"/>
        <v>0</v>
      </c>
      <c r="AO139" s="500">
        <f t="shared" si="1214"/>
        <v>0</v>
      </c>
      <c r="AP139" s="500">
        <f t="shared" si="1214"/>
        <v>0</v>
      </c>
      <c r="AQ139" s="500">
        <f t="shared" si="1214"/>
        <v>0</v>
      </c>
      <c r="AR139" s="500">
        <f t="shared" si="1214"/>
        <v>0</v>
      </c>
      <c r="AS139" s="500">
        <f>IF('Painel  de Controle'!$E$28="REAL",'Premissas Financeiras'!J$19-'Premissas Financeiras'!J$19,'Premissas Financeiras'!J$19)</f>
        <v>0</v>
      </c>
      <c r="AT139" s="500">
        <f t="shared" ref="AT139:BE139" si="1215">(1+$BF139)^(1/12)-1</f>
        <v>0</v>
      </c>
      <c r="AU139" s="500">
        <f t="shared" si="1215"/>
        <v>0</v>
      </c>
      <c r="AV139" s="500">
        <f t="shared" si="1215"/>
        <v>0</v>
      </c>
      <c r="AW139" s="500">
        <f t="shared" si="1215"/>
        <v>0</v>
      </c>
      <c r="AX139" s="500">
        <f t="shared" si="1215"/>
        <v>0</v>
      </c>
      <c r="AY139" s="500">
        <f t="shared" si="1215"/>
        <v>0</v>
      </c>
      <c r="AZ139" s="500">
        <f t="shared" si="1215"/>
        <v>0</v>
      </c>
      <c r="BA139" s="500">
        <f t="shared" si="1215"/>
        <v>0</v>
      </c>
      <c r="BB139" s="500">
        <f t="shared" si="1215"/>
        <v>0</v>
      </c>
      <c r="BC139" s="500">
        <f t="shared" si="1215"/>
        <v>0</v>
      </c>
      <c r="BD139" s="500">
        <f t="shared" si="1215"/>
        <v>0</v>
      </c>
      <c r="BE139" s="500">
        <f t="shared" si="1215"/>
        <v>0</v>
      </c>
      <c r="BF139" s="500">
        <f>IF('Painel  de Controle'!$E$28="REAL",'Premissas Financeiras'!K$19-'Premissas Financeiras'!K$19,'Premissas Financeiras'!K$19)</f>
        <v>0</v>
      </c>
      <c r="BG139" s="500">
        <f t="shared" ref="BG139:BR139" si="1216">(1+$BS$139)^(1/12)-1</f>
        <v>0</v>
      </c>
      <c r="BH139" s="500">
        <f t="shared" si="1216"/>
        <v>0</v>
      </c>
      <c r="BI139" s="500">
        <f t="shared" si="1216"/>
        <v>0</v>
      </c>
      <c r="BJ139" s="500">
        <f t="shared" si="1216"/>
        <v>0</v>
      </c>
      <c r="BK139" s="500">
        <f t="shared" si="1216"/>
        <v>0</v>
      </c>
      <c r="BL139" s="500">
        <f t="shared" si="1216"/>
        <v>0</v>
      </c>
      <c r="BM139" s="500">
        <f t="shared" si="1216"/>
        <v>0</v>
      </c>
      <c r="BN139" s="500">
        <f t="shared" si="1216"/>
        <v>0</v>
      </c>
      <c r="BO139" s="500">
        <f t="shared" si="1216"/>
        <v>0</v>
      </c>
      <c r="BP139" s="500">
        <f t="shared" si="1216"/>
        <v>0</v>
      </c>
      <c r="BQ139" s="500">
        <f t="shared" si="1216"/>
        <v>0</v>
      </c>
      <c r="BR139" s="500">
        <f t="shared" si="1216"/>
        <v>0</v>
      </c>
      <c r="BS139" s="500">
        <f>IF('Painel  de Controle'!$E$28="REAL",'Premissas Financeiras'!L$19-'Premissas Financeiras'!L$19,'Premissas Financeiras'!L$19)</f>
        <v>0</v>
      </c>
      <c r="BT139" s="500">
        <f t="shared" ref="BT139:CE139" si="1217">(1+$CF139)^(1/12)-1</f>
        <v>0</v>
      </c>
      <c r="BU139" s="500">
        <f t="shared" si="1217"/>
        <v>0</v>
      </c>
      <c r="BV139" s="500">
        <f t="shared" si="1217"/>
        <v>0</v>
      </c>
      <c r="BW139" s="500">
        <f t="shared" si="1217"/>
        <v>0</v>
      </c>
      <c r="BX139" s="500">
        <f t="shared" si="1217"/>
        <v>0</v>
      </c>
      <c r="BY139" s="500">
        <f t="shared" si="1217"/>
        <v>0</v>
      </c>
      <c r="BZ139" s="500">
        <f t="shared" si="1217"/>
        <v>0</v>
      </c>
      <c r="CA139" s="500">
        <f t="shared" si="1217"/>
        <v>0</v>
      </c>
      <c r="CB139" s="500">
        <f t="shared" si="1217"/>
        <v>0</v>
      </c>
      <c r="CC139" s="500">
        <f t="shared" si="1217"/>
        <v>0</v>
      </c>
      <c r="CD139" s="500">
        <f t="shared" si="1217"/>
        <v>0</v>
      </c>
      <c r="CE139" s="500">
        <f t="shared" si="1217"/>
        <v>0</v>
      </c>
      <c r="CF139" s="500">
        <f>IF('Painel  de Controle'!$E$28="REAL",'Premissas Financeiras'!M$19-'Premissas Financeiras'!M$19,'Premissas Financeiras'!M$19)</f>
        <v>0</v>
      </c>
      <c r="CG139" s="500">
        <f t="shared" ref="CG139:CR139" si="1218">(1+$CS139)^(1/12)-1</f>
        <v>0</v>
      </c>
      <c r="CH139" s="500">
        <f t="shared" si="1218"/>
        <v>0</v>
      </c>
      <c r="CI139" s="500">
        <f t="shared" si="1218"/>
        <v>0</v>
      </c>
      <c r="CJ139" s="500">
        <f t="shared" si="1218"/>
        <v>0</v>
      </c>
      <c r="CK139" s="500">
        <f t="shared" si="1218"/>
        <v>0</v>
      </c>
      <c r="CL139" s="500">
        <f t="shared" si="1218"/>
        <v>0</v>
      </c>
      <c r="CM139" s="500">
        <f t="shared" si="1218"/>
        <v>0</v>
      </c>
      <c r="CN139" s="500">
        <f t="shared" si="1218"/>
        <v>0</v>
      </c>
      <c r="CO139" s="500">
        <f t="shared" si="1218"/>
        <v>0</v>
      </c>
      <c r="CP139" s="500">
        <f t="shared" si="1218"/>
        <v>0</v>
      </c>
      <c r="CQ139" s="500">
        <f t="shared" si="1218"/>
        <v>0</v>
      </c>
      <c r="CR139" s="500">
        <f t="shared" si="1218"/>
        <v>0</v>
      </c>
      <c r="CS139" s="500">
        <f>IF('Painel  de Controle'!$E$28="REAL",'Premissas Financeiras'!N$19-'Premissas Financeiras'!N$19,'Premissas Financeiras'!N$19)</f>
        <v>0</v>
      </c>
      <c r="CT139" s="500">
        <f t="shared" ref="CT139:DE139" si="1219">(1+$DF139)^(1/12)-1</f>
        <v>0</v>
      </c>
      <c r="CU139" s="500">
        <f t="shared" si="1219"/>
        <v>0</v>
      </c>
      <c r="CV139" s="500">
        <f t="shared" si="1219"/>
        <v>0</v>
      </c>
      <c r="CW139" s="500">
        <f t="shared" si="1219"/>
        <v>0</v>
      </c>
      <c r="CX139" s="500">
        <f t="shared" si="1219"/>
        <v>0</v>
      </c>
      <c r="CY139" s="500">
        <f t="shared" si="1219"/>
        <v>0</v>
      </c>
      <c r="CZ139" s="500">
        <f t="shared" si="1219"/>
        <v>0</v>
      </c>
      <c r="DA139" s="500">
        <f t="shared" si="1219"/>
        <v>0</v>
      </c>
      <c r="DB139" s="500">
        <f t="shared" si="1219"/>
        <v>0</v>
      </c>
      <c r="DC139" s="500">
        <f t="shared" si="1219"/>
        <v>0</v>
      </c>
      <c r="DD139" s="500">
        <f t="shared" si="1219"/>
        <v>0</v>
      </c>
      <c r="DE139" s="500">
        <f t="shared" si="1219"/>
        <v>0</v>
      </c>
      <c r="DF139" s="500">
        <f>IF('Painel  de Controle'!$E$28="REAL",'Premissas Financeiras'!O$19-'Premissas Financeiras'!O$19,'Premissas Financeiras'!O$19)</f>
        <v>0</v>
      </c>
      <c r="DG139" s="500">
        <f t="shared" ref="DG139:DR139" si="1220">(1+$DF139)^(1/12)-1</f>
        <v>0</v>
      </c>
      <c r="DH139" s="500">
        <f t="shared" si="1220"/>
        <v>0</v>
      </c>
      <c r="DI139" s="500">
        <f t="shared" si="1220"/>
        <v>0</v>
      </c>
      <c r="DJ139" s="500">
        <f t="shared" si="1220"/>
        <v>0</v>
      </c>
      <c r="DK139" s="500">
        <f t="shared" si="1220"/>
        <v>0</v>
      </c>
      <c r="DL139" s="500">
        <f t="shared" si="1220"/>
        <v>0</v>
      </c>
      <c r="DM139" s="500">
        <f t="shared" si="1220"/>
        <v>0</v>
      </c>
      <c r="DN139" s="500">
        <f t="shared" si="1220"/>
        <v>0</v>
      </c>
      <c r="DO139" s="500">
        <f t="shared" si="1220"/>
        <v>0</v>
      </c>
      <c r="DP139" s="500">
        <f t="shared" si="1220"/>
        <v>0</v>
      </c>
      <c r="DQ139" s="500">
        <f t="shared" si="1220"/>
        <v>0</v>
      </c>
      <c r="DR139" s="500">
        <f t="shared" si="1220"/>
        <v>0</v>
      </c>
      <c r="DS139" s="500">
        <f>IF('Painel  de Controle'!$E$28="REAL",'Premissas Financeiras'!P$19-'Premissas Financeiras'!P$19,'Premissas Financeiras'!P$19)</f>
        <v>0</v>
      </c>
      <c r="DT139" s="500">
        <f t="shared" ref="DT139:EE139" si="1221">(1+$DF139)^(1/12)-1</f>
        <v>0</v>
      </c>
      <c r="DU139" s="500">
        <f t="shared" si="1221"/>
        <v>0</v>
      </c>
      <c r="DV139" s="500">
        <f t="shared" si="1221"/>
        <v>0</v>
      </c>
      <c r="DW139" s="500">
        <f t="shared" si="1221"/>
        <v>0</v>
      </c>
      <c r="DX139" s="500">
        <f t="shared" si="1221"/>
        <v>0</v>
      </c>
      <c r="DY139" s="500">
        <f t="shared" si="1221"/>
        <v>0</v>
      </c>
      <c r="DZ139" s="500">
        <f t="shared" si="1221"/>
        <v>0</v>
      </c>
      <c r="EA139" s="500">
        <f t="shared" si="1221"/>
        <v>0</v>
      </c>
      <c r="EB139" s="500">
        <f t="shared" si="1221"/>
        <v>0</v>
      </c>
      <c r="EC139" s="500">
        <f t="shared" si="1221"/>
        <v>0</v>
      </c>
      <c r="ED139" s="500">
        <f t="shared" si="1221"/>
        <v>0</v>
      </c>
      <c r="EE139" s="500">
        <f t="shared" si="1221"/>
        <v>0</v>
      </c>
      <c r="EF139" s="500">
        <f>IF('Painel  de Controle'!$E$28="REAL",'Premissas Financeiras'!Q$19-'Premissas Financeiras'!Q$19,'Premissas Financeiras'!Q$19)</f>
        <v>0</v>
      </c>
      <c r="EG139" s="500">
        <f t="shared" ref="EG139:ER139" si="1222">(1+$DF139)^(1/12)-1</f>
        <v>0</v>
      </c>
      <c r="EH139" s="500">
        <f t="shared" si="1222"/>
        <v>0</v>
      </c>
      <c r="EI139" s="500">
        <f t="shared" si="1222"/>
        <v>0</v>
      </c>
      <c r="EJ139" s="500">
        <f t="shared" si="1222"/>
        <v>0</v>
      </c>
      <c r="EK139" s="500">
        <f t="shared" si="1222"/>
        <v>0</v>
      </c>
      <c r="EL139" s="500">
        <f t="shared" si="1222"/>
        <v>0</v>
      </c>
      <c r="EM139" s="500">
        <f t="shared" si="1222"/>
        <v>0</v>
      </c>
      <c r="EN139" s="500">
        <f t="shared" si="1222"/>
        <v>0</v>
      </c>
      <c r="EO139" s="500">
        <f t="shared" si="1222"/>
        <v>0</v>
      </c>
      <c r="EP139" s="500">
        <f t="shared" si="1222"/>
        <v>0</v>
      </c>
      <c r="EQ139" s="500">
        <f t="shared" si="1222"/>
        <v>0</v>
      </c>
      <c r="ER139" s="500">
        <f t="shared" si="1222"/>
        <v>0</v>
      </c>
      <c r="ES139" s="500">
        <f>IF('Painel  de Controle'!$E$28="REAL",'Premissas Financeiras'!R$19-'Premissas Financeiras'!R$19,'Premissas Financeiras'!R$19)</f>
        <v>0</v>
      </c>
      <c r="ET139" s="500">
        <f t="shared" ref="ET139:FE139" si="1223">(1+$DF139)^(1/12)-1</f>
        <v>0</v>
      </c>
      <c r="EU139" s="500">
        <f t="shared" si="1223"/>
        <v>0</v>
      </c>
      <c r="EV139" s="500">
        <f t="shared" si="1223"/>
        <v>0</v>
      </c>
      <c r="EW139" s="500">
        <f t="shared" si="1223"/>
        <v>0</v>
      </c>
      <c r="EX139" s="500">
        <f t="shared" si="1223"/>
        <v>0</v>
      </c>
      <c r="EY139" s="500">
        <f t="shared" si="1223"/>
        <v>0</v>
      </c>
      <c r="EZ139" s="500">
        <f t="shared" si="1223"/>
        <v>0</v>
      </c>
      <c r="FA139" s="500">
        <f t="shared" si="1223"/>
        <v>0</v>
      </c>
      <c r="FB139" s="500">
        <f t="shared" si="1223"/>
        <v>0</v>
      </c>
      <c r="FC139" s="500">
        <f t="shared" si="1223"/>
        <v>0</v>
      </c>
      <c r="FD139" s="500">
        <f t="shared" si="1223"/>
        <v>0</v>
      </c>
      <c r="FE139" s="500">
        <f t="shared" si="1223"/>
        <v>0</v>
      </c>
      <c r="FF139" s="500">
        <f>IF('Painel  de Controle'!$E$28="REAL",'Premissas Financeiras'!S$19-'Premissas Financeiras'!S$19,'Premissas Financeiras'!S$19)</f>
        <v>0</v>
      </c>
      <c r="FG139" s="500">
        <f t="shared" ref="FG139:FR139" si="1224">(1+$DF139)^(1/12)-1</f>
        <v>0</v>
      </c>
      <c r="FH139" s="500">
        <f t="shared" si="1224"/>
        <v>0</v>
      </c>
      <c r="FI139" s="500">
        <f t="shared" si="1224"/>
        <v>0</v>
      </c>
      <c r="FJ139" s="500">
        <f t="shared" si="1224"/>
        <v>0</v>
      </c>
      <c r="FK139" s="500">
        <f t="shared" si="1224"/>
        <v>0</v>
      </c>
      <c r="FL139" s="500">
        <f t="shared" si="1224"/>
        <v>0</v>
      </c>
      <c r="FM139" s="500">
        <f t="shared" si="1224"/>
        <v>0</v>
      </c>
      <c r="FN139" s="500">
        <f t="shared" si="1224"/>
        <v>0</v>
      </c>
      <c r="FO139" s="500">
        <f t="shared" si="1224"/>
        <v>0</v>
      </c>
      <c r="FP139" s="500">
        <f t="shared" si="1224"/>
        <v>0</v>
      </c>
      <c r="FQ139" s="500">
        <f t="shared" si="1224"/>
        <v>0</v>
      </c>
      <c r="FR139" s="500">
        <f t="shared" si="1224"/>
        <v>0</v>
      </c>
      <c r="FS139" s="500">
        <f>IF('Painel  de Controle'!$E$28="REAL",'Premissas Financeiras'!T$19-'Premissas Financeiras'!T$19,'Premissas Financeiras'!T$19)</f>
        <v>0</v>
      </c>
      <c r="FT139" s="500">
        <f t="shared" ref="FT139:GE139" si="1225">(1+$DF139)^(1/12)-1</f>
        <v>0</v>
      </c>
      <c r="FU139" s="500">
        <f t="shared" si="1225"/>
        <v>0</v>
      </c>
      <c r="FV139" s="500">
        <f t="shared" si="1225"/>
        <v>0</v>
      </c>
      <c r="FW139" s="500">
        <f t="shared" si="1225"/>
        <v>0</v>
      </c>
      <c r="FX139" s="500">
        <f t="shared" si="1225"/>
        <v>0</v>
      </c>
      <c r="FY139" s="500">
        <f t="shared" si="1225"/>
        <v>0</v>
      </c>
      <c r="FZ139" s="500">
        <f t="shared" si="1225"/>
        <v>0</v>
      </c>
      <c r="GA139" s="500">
        <f t="shared" si="1225"/>
        <v>0</v>
      </c>
      <c r="GB139" s="500">
        <f t="shared" si="1225"/>
        <v>0</v>
      </c>
      <c r="GC139" s="500">
        <f t="shared" si="1225"/>
        <v>0</v>
      </c>
      <c r="GD139" s="500">
        <f t="shared" si="1225"/>
        <v>0</v>
      </c>
      <c r="GE139" s="500">
        <f t="shared" si="1225"/>
        <v>0</v>
      </c>
      <c r="GF139" s="500">
        <f>IF('Painel  de Controle'!$E$28="REAL",'Premissas Financeiras'!U$19-'Premissas Financeiras'!U$19,'Premissas Financeiras'!U$19)</f>
        <v>0</v>
      </c>
      <c r="GG139" s="500">
        <f t="shared" ref="GG139:GR139" si="1226">(1+$DF139)^(1/12)-1</f>
        <v>0</v>
      </c>
      <c r="GH139" s="500">
        <f t="shared" si="1226"/>
        <v>0</v>
      </c>
      <c r="GI139" s="500">
        <f t="shared" si="1226"/>
        <v>0</v>
      </c>
      <c r="GJ139" s="500">
        <f t="shared" si="1226"/>
        <v>0</v>
      </c>
      <c r="GK139" s="500">
        <f t="shared" si="1226"/>
        <v>0</v>
      </c>
      <c r="GL139" s="500">
        <f t="shared" si="1226"/>
        <v>0</v>
      </c>
      <c r="GM139" s="500">
        <f t="shared" si="1226"/>
        <v>0</v>
      </c>
      <c r="GN139" s="500">
        <f t="shared" si="1226"/>
        <v>0</v>
      </c>
      <c r="GO139" s="500">
        <f t="shared" si="1226"/>
        <v>0</v>
      </c>
      <c r="GP139" s="500">
        <f t="shared" si="1226"/>
        <v>0</v>
      </c>
      <c r="GQ139" s="500">
        <f t="shared" si="1226"/>
        <v>0</v>
      </c>
      <c r="GR139" s="500">
        <f t="shared" si="1226"/>
        <v>0</v>
      </c>
      <c r="GS139" s="500">
        <f>IF('Painel  de Controle'!$E$28="REAL",'Premissas Financeiras'!V$19-'Premissas Financeiras'!V$19,'Premissas Financeiras'!V$19)</f>
        <v>0</v>
      </c>
      <c r="GT139" s="500">
        <f t="shared" ref="GT139:HE139" si="1227">(1+$DF139)^(1/12)-1</f>
        <v>0</v>
      </c>
      <c r="GU139" s="500">
        <f t="shared" si="1227"/>
        <v>0</v>
      </c>
      <c r="GV139" s="500">
        <f t="shared" si="1227"/>
        <v>0</v>
      </c>
      <c r="GW139" s="500">
        <f t="shared" si="1227"/>
        <v>0</v>
      </c>
      <c r="GX139" s="500">
        <f t="shared" si="1227"/>
        <v>0</v>
      </c>
      <c r="GY139" s="500">
        <f t="shared" si="1227"/>
        <v>0</v>
      </c>
      <c r="GZ139" s="500">
        <f t="shared" si="1227"/>
        <v>0</v>
      </c>
      <c r="HA139" s="500">
        <f t="shared" si="1227"/>
        <v>0</v>
      </c>
      <c r="HB139" s="500">
        <f t="shared" si="1227"/>
        <v>0</v>
      </c>
      <c r="HC139" s="500">
        <f t="shared" si="1227"/>
        <v>0</v>
      </c>
      <c r="HD139" s="500">
        <f t="shared" si="1227"/>
        <v>0</v>
      </c>
      <c r="HE139" s="500">
        <f t="shared" si="1227"/>
        <v>0</v>
      </c>
      <c r="HF139" s="500">
        <f>IF('Painel  de Controle'!$E$28="REAL",'Premissas Financeiras'!W$19-'Premissas Financeiras'!W$19,'Premissas Financeiras'!W$19)</f>
        <v>0</v>
      </c>
      <c r="HG139" s="500">
        <f t="shared" ref="HG139:HR139" si="1228">(1+$DF139)^(1/12)-1</f>
        <v>0</v>
      </c>
      <c r="HH139" s="500">
        <f t="shared" si="1228"/>
        <v>0</v>
      </c>
      <c r="HI139" s="500">
        <f t="shared" si="1228"/>
        <v>0</v>
      </c>
      <c r="HJ139" s="500">
        <f t="shared" si="1228"/>
        <v>0</v>
      </c>
      <c r="HK139" s="500">
        <f t="shared" si="1228"/>
        <v>0</v>
      </c>
      <c r="HL139" s="500">
        <f t="shared" si="1228"/>
        <v>0</v>
      </c>
      <c r="HM139" s="500">
        <f t="shared" si="1228"/>
        <v>0</v>
      </c>
      <c r="HN139" s="500">
        <f t="shared" si="1228"/>
        <v>0</v>
      </c>
      <c r="HO139" s="500">
        <f t="shared" si="1228"/>
        <v>0</v>
      </c>
      <c r="HP139" s="500">
        <f t="shared" si="1228"/>
        <v>0</v>
      </c>
      <c r="HQ139" s="500">
        <f t="shared" si="1228"/>
        <v>0</v>
      </c>
      <c r="HR139" s="500">
        <f t="shared" si="1228"/>
        <v>0</v>
      </c>
      <c r="HS139" s="500">
        <f>IF('Painel  de Controle'!$E$28="REAL",'Premissas Financeiras'!X$19-'Premissas Financeiras'!X$19,'Premissas Financeiras'!X$19)</f>
        <v>0</v>
      </c>
      <c r="HT139" s="500">
        <f t="shared" ref="HT139:IE139" si="1229">(1+$IS139)^(1/12)-1</f>
        <v>0</v>
      </c>
      <c r="HU139" s="500">
        <f t="shared" si="1229"/>
        <v>0</v>
      </c>
      <c r="HV139" s="500">
        <f t="shared" si="1229"/>
        <v>0</v>
      </c>
      <c r="HW139" s="500">
        <f t="shared" si="1229"/>
        <v>0</v>
      </c>
      <c r="HX139" s="500">
        <f t="shared" si="1229"/>
        <v>0</v>
      </c>
      <c r="HY139" s="500">
        <f t="shared" si="1229"/>
        <v>0</v>
      </c>
      <c r="HZ139" s="500">
        <f t="shared" si="1229"/>
        <v>0</v>
      </c>
      <c r="IA139" s="500">
        <f t="shared" si="1229"/>
        <v>0</v>
      </c>
      <c r="IB139" s="500">
        <f t="shared" si="1229"/>
        <v>0</v>
      </c>
      <c r="IC139" s="500">
        <f t="shared" si="1229"/>
        <v>0</v>
      </c>
      <c r="ID139" s="500">
        <f t="shared" si="1229"/>
        <v>0</v>
      </c>
      <c r="IE139" s="500">
        <f t="shared" si="1229"/>
        <v>0</v>
      </c>
      <c r="IF139" s="500">
        <f>IF('Painel  de Controle'!$E$28="REAL",'Premissas Financeiras'!Y$19-'Premissas Financeiras'!Y$19,'Premissas Financeiras'!Y$19)</f>
        <v>0</v>
      </c>
      <c r="IG139" s="500">
        <f t="shared" ref="IG139:IR139" si="1230">(1+$IS139)^(1/12)-1</f>
        <v>0</v>
      </c>
      <c r="IH139" s="500">
        <f t="shared" si="1230"/>
        <v>0</v>
      </c>
      <c r="II139" s="500">
        <f t="shared" si="1230"/>
        <v>0</v>
      </c>
      <c r="IJ139" s="500">
        <f t="shared" si="1230"/>
        <v>0</v>
      </c>
      <c r="IK139" s="500">
        <f t="shared" si="1230"/>
        <v>0</v>
      </c>
      <c r="IL139" s="500">
        <f t="shared" si="1230"/>
        <v>0</v>
      </c>
      <c r="IM139" s="500">
        <f t="shared" si="1230"/>
        <v>0</v>
      </c>
      <c r="IN139" s="500">
        <f t="shared" si="1230"/>
        <v>0</v>
      </c>
      <c r="IO139" s="500">
        <f t="shared" si="1230"/>
        <v>0</v>
      </c>
      <c r="IP139" s="500">
        <f t="shared" si="1230"/>
        <v>0</v>
      </c>
      <c r="IQ139" s="500">
        <f t="shared" si="1230"/>
        <v>0</v>
      </c>
      <c r="IR139" s="500">
        <f t="shared" si="1230"/>
        <v>0</v>
      </c>
      <c r="IS139" s="500">
        <f>IF('Painel  de Controle'!$E$28="REAL",'Premissas Financeiras'!Z$19-'Premissas Financeiras'!Z$19,'Premissas Financeiras'!Z$19)</f>
        <v>0</v>
      </c>
      <c r="IT139" s="500">
        <f t="shared" ref="IT139:JE140" si="1231">(1+$AF139)^(1/12)-1</f>
        <v>0</v>
      </c>
      <c r="IU139" s="500">
        <f t="shared" si="1231"/>
        <v>0</v>
      </c>
      <c r="IV139" s="500">
        <f t="shared" si="1231"/>
        <v>0</v>
      </c>
      <c r="IW139" s="500">
        <f t="shared" si="1231"/>
        <v>0</v>
      </c>
      <c r="IX139" s="500">
        <f t="shared" si="1231"/>
        <v>0</v>
      </c>
      <c r="IY139" s="500">
        <f t="shared" si="1231"/>
        <v>0</v>
      </c>
      <c r="IZ139" s="500">
        <f t="shared" si="1231"/>
        <v>0</v>
      </c>
      <c r="JA139" s="500">
        <f t="shared" si="1231"/>
        <v>0</v>
      </c>
      <c r="JB139" s="500">
        <f t="shared" si="1231"/>
        <v>0</v>
      </c>
      <c r="JC139" s="500">
        <f t="shared" si="1231"/>
        <v>0</v>
      </c>
      <c r="JD139" s="500">
        <f t="shared" si="1231"/>
        <v>0</v>
      </c>
      <c r="JE139" s="500">
        <f t="shared" si="1231"/>
        <v>0</v>
      </c>
      <c r="JF139" s="500">
        <f>IF('Painel  de Controle'!$E$28="REAL",'Premissas Financeiras'!AA$19-'Premissas Financeiras'!AA$19,'Premissas Financeiras'!AA$19)</f>
        <v>0</v>
      </c>
      <c r="JG139" s="500">
        <f t="shared" ref="JG139:JR140" si="1232">(1+$AF139)^(1/12)-1</f>
        <v>0</v>
      </c>
      <c r="JH139" s="500">
        <f t="shared" si="1232"/>
        <v>0</v>
      </c>
      <c r="JI139" s="500">
        <f t="shared" si="1232"/>
        <v>0</v>
      </c>
      <c r="JJ139" s="500">
        <f t="shared" si="1232"/>
        <v>0</v>
      </c>
      <c r="JK139" s="500">
        <f t="shared" si="1232"/>
        <v>0</v>
      </c>
      <c r="JL139" s="500">
        <f t="shared" si="1232"/>
        <v>0</v>
      </c>
      <c r="JM139" s="500">
        <f t="shared" si="1232"/>
        <v>0</v>
      </c>
      <c r="JN139" s="500">
        <f t="shared" si="1232"/>
        <v>0</v>
      </c>
      <c r="JO139" s="500">
        <f t="shared" si="1232"/>
        <v>0</v>
      </c>
      <c r="JP139" s="500">
        <f t="shared" si="1232"/>
        <v>0</v>
      </c>
      <c r="JQ139" s="500">
        <f t="shared" si="1232"/>
        <v>0</v>
      </c>
      <c r="JR139" s="500">
        <f t="shared" si="1232"/>
        <v>0</v>
      </c>
      <c r="JS139" s="500">
        <f>IF('Painel  de Controle'!$E$28="REAL",'Premissas Financeiras'!AB$19-'Premissas Financeiras'!AB$19,'Premissas Financeiras'!AB$19)</f>
        <v>0</v>
      </c>
      <c r="JT139" s="500">
        <f t="shared" ref="JT139:KE140" si="1233">(1+$AF139)^(1/12)-1</f>
        <v>0</v>
      </c>
      <c r="JU139" s="500">
        <f t="shared" si="1233"/>
        <v>0</v>
      </c>
      <c r="JV139" s="500">
        <f t="shared" si="1233"/>
        <v>0</v>
      </c>
      <c r="JW139" s="500">
        <f t="shared" si="1233"/>
        <v>0</v>
      </c>
      <c r="JX139" s="500">
        <f t="shared" si="1233"/>
        <v>0</v>
      </c>
      <c r="JY139" s="500">
        <f t="shared" si="1233"/>
        <v>0</v>
      </c>
      <c r="JZ139" s="500">
        <f t="shared" si="1233"/>
        <v>0</v>
      </c>
      <c r="KA139" s="500">
        <f t="shared" si="1233"/>
        <v>0</v>
      </c>
      <c r="KB139" s="500">
        <f t="shared" si="1233"/>
        <v>0</v>
      </c>
      <c r="KC139" s="500">
        <f t="shared" si="1233"/>
        <v>0</v>
      </c>
      <c r="KD139" s="500">
        <f t="shared" si="1233"/>
        <v>0</v>
      </c>
      <c r="KE139" s="500">
        <f t="shared" si="1233"/>
        <v>0</v>
      </c>
      <c r="KF139" s="500">
        <f>IF('Painel  de Controle'!$E$28="REAL",'Premissas Financeiras'!AC$19-'Premissas Financeiras'!AC$19,'Premissas Financeiras'!AC$19)</f>
        <v>0</v>
      </c>
      <c r="KG139" s="500">
        <f t="shared" ref="KG139:KR140" si="1234">(1+$AF139)^(1/12)-1</f>
        <v>0</v>
      </c>
      <c r="KH139" s="500">
        <f t="shared" si="1234"/>
        <v>0</v>
      </c>
      <c r="KI139" s="500">
        <f t="shared" si="1234"/>
        <v>0</v>
      </c>
      <c r="KJ139" s="500">
        <f t="shared" si="1234"/>
        <v>0</v>
      </c>
      <c r="KK139" s="500">
        <f t="shared" si="1234"/>
        <v>0</v>
      </c>
      <c r="KL139" s="500">
        <f t="shared" si="1234"/>
        <v>0</v>
      </c>
      <c r="KM139" s="500">
        <f t="shared" si="1234"/>
        <v>0</v>
      </c>
      <c r="KN139" s="500">
        <f t="shared" si="1234"/>
        <v>0</v>
      </c>
      <c r="KO139" s="500">
        <f t="shared" si="1234"/>
        <v>0</v>
      </c>
      <c r="KP139" s="500">
        <f t="shared" si="1234"/>
        <v>0</v>
      </c>
      <c r="KQ139" s="500">
        <f t="shared" si="1234"/>
        <v>0</v>
      </c>
      <c r="KR139" s="500">
        <f t="shared" si="1234"/>
        <v>0</v>
      </c>
      <c r="KS139" s="500">
        <f>IF('Painel  de Controle'!$E$28="REAL",'Premissas Financeiras'!AD$19-'Premissas Financeiras'!AD$19,'Premissas Financeiras'!AD$19)</f>
        <v>0</v>
      </c>
      <c r="KT139" s="500">
        <f t="shared" ref="KT139:LE140" si="1235">(1+$AF139)^(1/12)-1</f>
        <v>0</v>
      </c>
      <c r="KU139" s="500">
        <f t="shared" si="1235"/>
        <v>0</v>
      </c>
      <c r="KV139" s="500">
        <f t="shared" si="1235"/>
        <v>0</v>
      </c>
      <c r="KW139" s="500">
        <f t="shared" si="1235"/>
        <v>0</v>
      </c>
      <c r="KX139" s="500">
        <f t="shared" si="1235"/>
        <v>0</v>
      </c>
      <c r="KY139" s="500">
        <f t="shared" si="1235"/>
        <v>0</v>
      </c>
      <c r="KZ139" s="500">
        <f t="shared" si="1235"/>
        <v>0</v>
      </c>
      <c r="LA139" s="500">
        <f t="shared" si="1235"/>
        <v>0</v>
      </c>
      <c r="LB139" s="500">
        <f t="shared" si="1235"/>
        <v>0</v>
      </c>
      <c r="LC139" s="500">
        <f t="shared" si="1235"/>
        <v>0</v>
      </c>
      <c r="LD139" s="500">
        <f t="shared" si="1235"/>
        <v>0</v>
      </c>
      <c r="LE139" s="500">
        <f t="shared" si="1235"/>
        <v>0</v>
      </c>
      <c r="LF139" s="500">
        <f>IF('Painel  de Controle'!$E$28="REAL",'Premissas Financeiras'!AE$19-'Premissas Financeiras'!AE$19,'Premissas Financeiras'!AE$19)</f>
        <v>0</v>
      </c>
      <c r="LG139" s="500">
        <f t="shared" ref="LG139:LR140" si="1236">(1+$AF139)^(1/12)-1</f>
        <v>0</v>
      </c>
      <c r="LH139" s="500">
        <f t="shared" si="1236"/>
        <v>0</v>
      </c>
      <c r="LI139" s="500">
        <f t="shared" si="1236"/>
        <v>0</v>
      </c>
      <c r="LJ139" s="500">
        <f t="shared" si="1236"/>
        <v>0</v>
      </c>
      <c r="LK139" s="500">
        <f t="shared" si="1236"/>
        <v>0</v>
      </c>
      <c r="LL139" s="500">
        <f t="shared" si="1236"/>
        <v>0</v>
      </c>
      <c r="LM139" s="500">
        <f t="shared" si="1236"/>
        <v>0</v>
      </c>
      <c r="LN139" s="500">
        <f t="shared" si="1236"/>
        <v>0</v>
      </c>
      <c r="LO139" s="500">
        <f t="shared" si="1236"/>
        <v>0</v>
      </c>
      <c r="LP139" s="500">
        <f t="shared" si="1236"/>
        <v>0</v>
      </c>
      <c r="LQ139" s="500">
        <f t="shared" si="1236"/>
        <v>0</v>
      </c>
      <c r="LR139" s="500">
        <f t="shared" si="1236"/>
        <v>0</v>
      </c>
      <c r="LS139" s="500">
        <f>IF('Painel  de Controle'!$E$28="REAL",'Premissas Financeiras'!AF$19-'Premissas Financeiras'!AF$19,'Premissas Financeiras'!AF$19)</f>
        <v>0</v>
      </c>
      <c r="LT139" s="500">
        <f t="shared" ref="LT139:ME140" si="1237">(1+$AF139)^(1/12)-1</f>
        <v>0</v>
      </c>
      <c r="LU139" s="500">
        <f t="shared" si="1237"/>
        <v>0</v>
      </c>
      <c r="LV139" s="500">
        <f t="shared" si="1237"/>
        <v>0</v>
      </c>
      <c r="LW139" s="500">
        <f t="shared" si="1237"/>
        <v>0</v>
      </c>
      <c r="LX139" s="500">
        <f t="shared" si="1237"/>
        <v>0</v>
      </c>
      <c r="LY139" s="500">
        <f t="shared" si="1237"/>
        <v>0</v>
      </c>
      <c r="LZ139" s="500">
        <f t="shared" si="1237"/>
        <v>0</v>
      </c>
      <c r="MA139" s="500">
        <f t="shared" si="1237"/>
        <v>0</v>
      </c>
      <c r="MB139" s="500">
        <f t="shared" si="1237"/>
        <v>0</v>
      </c>
      <c r="MC139" s="500">
        <f t="shared" si="1237"/>
        <v>0</v>
      </c>
      <c r="MD139" s="500">
        <f t="shared" si="1237"/>
        <v>0</v>
      </c>
      <c r="ME139" s="500">
        <f t="shared" si="1237"/>
        <v>0</v>
      </c>
      <c r="MF139" s="500">
        <f>IF('Painel  de Controle'!$E$28="REAL",'Premissas Financeiras'!AG$19-'Premissas Financeiras'!AG$19,'Premissas Financeiras'!AG$19)</f>
        <v>0</v>
      </c>
      <c r="MG139" s="500">
        <f t="shared" ref="MG139:MR140" si="1238">(1+$AF139)^(1/12)-1</f>
        <v>0</v>
      </c>
      <c r="MH139" s="500">
        <f t="shared" si="1238"/>
        <v>0</v>
      </c>
      <c r="MI139" s="500">
        <f t="shared" si="1238"/>
        <v>0</v>
      </c>
      <c r="MJ139" s="500">
        <f t="shared" si="1238"/>
        <v>0</v>
      </c>
      <c r="MK139" s="500">
        <f t="shared" si="1238"/>
        <v>0</v>
      </c>
      <c r="ML139" s="500">
        <f t="shared" si="1238"/>
        <v>0</v>
      </c>
      <c r="MM139" s="500">
        <f t="shared" si="1238"/>
        <v>0</v>
      </c>
      <c r="MN139" s="500">
        <f t="shared" si="1238"/>
        <v>0</v>
      </c>
      <c r="MO139" s="500">
        <f t="shared" si="1238"/>
        <v>0</v>
      </c>
      <c r="MP139" s="500">
        <f t="shared" si="1238"/>
        <v>0</v>
      </c>
      <c r="MQ139" s="500">
        <f t="shared" si="1238"/>
        <v>0</v>
      </c>
      <c r="MR139" s="500">
        <f t="shared" si="1238"/>
        <v>0</v>
      </c>
      <c r="MS139" s="500">
        <f>IF('Painel  de Controle'!$E$28="REAL",'Premissas Financeiras'!AH$19-'Premissas Financeiras'!AH$19,'Premissas Financeiras'!AH$19)</f>
        <v>0</v>
      </c>
      <c r="MT139" s="500">
        <f t="shared" ref="MT139:NE140" si="1239">(1+$AF139)^(1/12)-1</f>
        <v>0</v>
      </c>
      <c r="MU139" s="500">
        <f t="shared" si="1239"/>
        <v>0</v>
      </c>
      <c r="MV139" s="500">
        <f t="shared" si="1239"/>
        <v>0</v>
      </c>
      <c r="MW139" s="500">
        <f t="shared" si="1239"/>
        <v>0</v>
      </c>
      <c r="MX139" s="500">
        <f t="shared" si="1239"/>
        <v>0</v>
      </c>
      <c r="MY139" s="500">
        <f t="shared" si="1239"/>
        <v>0</v>
      </c>
      <c r="MZ139" s="500">
        <f t="shared" si="1239"/>
        <v>0</v>
      </c>
      <c r="NA139" s="500">
        <f t="shared" si="1239"/>
        <v>0</v>
      </c>
      <c r="NB139" s="500">
        <f t="shared" si="1239"/>
        <v>0</v>
      </c>
      <c r="NC139" s="500">
        <f t="shared" si="1239"/>
        <v>0</v>
      </c>
      <c r="ND139" s="500">
        <f t="shared" si="1239"/>
        <v>0</v>
      </c>
      <c r="NE139" s="500">
        <f t="shared" si="1239"/>
        <v>0</v>
      </c>
      <c r="NF139" s="500">
        <f>IF('Painel  de Controle'!$E$28="REAL",'Premissas Financeiras'!AI$19-'Premissas Financeiras'!AI$19,'Premissas Financeiras'!AI$19)</f>
        <v>0</v>
      </c>
      <c r="NG139" s="500">
        <f t="shared" ref="NG139:NR140" si="1240">(1+$AF139)^(1/12)-1</f>
        <v>0</v>
      </c>
      <c r="NH139" s="500">
        <f t="shared" si="1240"/>
        <v>0</v>
      </c>
      <c r="NI139" s="500">
        <f t="shared" si="1240"/>
        <v>0</v>
      </c>
      <c r="NJ139" s="500">
        <f t="shared" si="1240"/>
        <v>0</v>
      </c>
      <c r="NK139" s="500">
        <f t="shared" si="1240"/>
        <v>0</v>
      </c>
      <c r="NL139" s="500">
        <f t="shared" si="1240"/>
        <v>0</v>
      </c>
      <c r="NM139" s="500">
        <f t="shared" si="1240"/>
        <v>0</v>
      </c>
      <c r="NN139" s="500">
        <f t="shared" si="1240"/>
        <v>0</v>
      </c>
      <c r="NO139" s="500">
        <f t="shared" si="1240"/>
        <v>0</v>
      </c>
      <c r="NP139" s="500">
        <f t="shared" si="1240"/>
        <v>0</v>
      </c>
      <c r="NQ139" s="500">
        <f t="shared" si="1240"/>
        <v>0</v>
      </c>
      <c r="NR139" s="500">
        <f t="shared" si="1240"/>
        <v>0</v>
      </c>
      <c r="NS139" s="500">
        <f>IF('Painel  de Controle'!$E$28="REAL",'Premissas Financeiras'!AJ$19-'Premissas Financeiras'!AJ$19,'Premissas Financeiras'!AJ$19)</f>
        <v>0</v>
      </c>
      <c r="NT139" s="500">
        <f t="shared" ref="NT139:OE140" si="1241">(1+$AF139)^(1/12)-1</f>
        <v>0</v>
      </c>
      <c r="NU139" s="500">
        <f t="shared" si="1241"/>
        <v>0</v>
      </c>
      <c r="NV139" s="500">
        <f t="shared" si="1241"/>
        <v>0</v>
      </c>
      <c r="NW139" s="500">
        <f t="shared" si="1241"/>
        <v>0</v>
      </c>
      <c r="NX139" s="500">
        <f t="shared" si="1241"/>
        <v>0</v>
      </c>
      <c r="NY139" s="500">
        <f t="shared" si="1241"/>
        <v>0</v>
      </c>
      <c r="NZ139" s="500">
        <f t="shared" si="1241"/>
        <v>0</v>
      </c>
      <c r="OA139" s="500">
        <f t="shared" si="1241"/>
        <v>0</v>
      </c>
      <c r="OB139" s="500">
        <f t="shared" si="1241"/>
        <v>0</v>
      </c>
      <c r="OC139" s="500">
        <f t="shared" si="1241"/>
        <v>0</v>
      </c>
      <c r="OD139" s="500">
        <f t="shared" si="1241"/>
        <v>0</v>
      </c>
      <c r="OE139" s="500">
        <f t="shared" si="1241"/>
        <v>0</v>
      </c>
      <c r="OF139" s="500">
        <f>IF('Painel  de Controle'!$E$28="REAL",'Premissas Financeiras'!AK$19-'Premissas Financeiras'!AK$19,'Premissas Financeiras'!AK$19)</f>
        <v>0</v>
      </c>
      <c r="OG139" s="500">
        <f t="shared" ref="OG139:OR140" si="1242">(1+$AF139)^(1/12)-1</f>
        <v>0</v>
      </c>
      <c r="OH139" s="500">
        <f t="shared" si="1242"/>
        <v>0</v>
      </c>
      <c r="OI139" s="500">
        <f t="shared" si="1242"/>
        <v>0</v>
      </c>
      <c r="OJ139" s="500">
        <f t="shared" si="1242"/>
        <v>0</v>
      </c>
      <c r="OK139" s="500">
        <f t="shared" si="1242"/>
        <v>0</v>
      </c>
      <c r="OL139" s="500">
        <f t="shared" si="1242"/>
        <v>0</v>
      </c>
      <c r="OM139" s="500">
        <f t="shared" si="1242"/>
        <v>0</v>
      </c>
      <c r="ON139" s="500">
        <f t="shared" si="1242"/>
        <v>0</v>
      </c>
      <c r="OO139" s="500">
        <f t="shared" si="1242"/>
        <v>0</v>
      </c>
      <c r="OP139" s="500">
        <f t="shared" si="1242"/>
        <v>0</v>
      </c>
      <c r="OQ139" s="500">
        <f t="shared" si="1242"/>
        <v>0</v>
      </c>
      <c r="OR139" s="500">
        <f t="shared" si="1242"/>
        <v>0</v>
      </c>
      <c r="OS139" s="500">
        <f>IF('Painel  de Controle'!$E$28="REAL",'Premissas Financeiras'!AL$19-'Premissas Financeiras'!AL$19,'Premissas Financeiras'!AL$19)</f>
        <v>0</v>
      </c>
      <c r="OT139" s="202"/>
      <c r="OU139" s="202"/>
      <c r="OV139" s="202"/>
      <c r="OW139" s="202"/>
      <c r="OX139" s="202"/>
      <c r="OY139" s="202"/>
      <c r="OZ139" s="202"/>
      <c r="PA139" s="202"/>
      <c r="PB139" s="202"/>
      <c r="PC139" s="202"/>
      <c r="PD139" s="202"/>
      <c r="PE139" s="202"/>
      <c r="PF139" s="202"/>
      <c r="PG139" s="202"/>
      <c r="PH139" s="202"/>
      <c r="PI139" s="202"/>
      <c r="PJ139" s="202"/>
      <c r="PK139" s="202"/>
      <c r="PL139" s="202"/>
      <c r="PM139" s="202"/>
      <c r="PN139" s="202"/>
      <c r="PO139" s="202"/>
      <c r="PP139" s="202"/>
      <c r="PQ139" s="202"/>
      <c r="PR139" s="202"/>
      <c r="PS139" s="202"/>
      <c r="PT139" s="202"/>
      <c r="PU139" s="202"/>
      <c r="PV139" s="202"/>
      <c r="PW139" s="202"/>
      <c r="PX139" s="202"/>
      <c r="PY139" s="202"/>
      <c r="PZ139" s="202"/>
      <c r="QA139" s="202"/>
      <c r="QB139" s="202"/>
      <c r="QC139" s="202"/>
      <c r="QD139" s="202"/>
      <c r="QE139" s="202"/>
      <c r="QF139" s="202"/>
      <c r="QG139" s="202"/>
      <c r="QH139" s="202"/>
      <c r="QI139" s="202"/>
      <c r="QJ139" s="202"/>
      <c r="QK139" s="202"/>
      <c r="QL139" s="202"/>
      <c r="QM139" s="202"/>
      <c r="QN139" s="202"/>
      <c r="QO139" s="202"/>
      <c r="QP139" s="202"/>
      <c r="QQ139" s="202"/>
      <c r="QR139" s="202"/>
      <c r="QS139" s="202"/>
      <c r="QT139" s="202"/>
      <c r="QU139" s="202"/>
      <c r="QV139" s="202"/>
      <c r="QW139" s="202"/>
      <c r="QX139" s="202"/>
      <c r="QY139" s="202"/>
      <c r="QZ139" s="202"/>
      <c r="RA139" s="202"/>
      <c r="RB139" s="202"/>
      <c r="RC139" s="202"/>
      <c r="RD139" s="202"/>
      <c r="RE139" s="202"/>
      <c r="RF139" s="202"/>
    </row>
    <row r="140" spans="1:474" ht="12.75" customHeight="1">
      <c r="A140" s="202"/>
      <c r="B140" s="95" t="s">
        <v>527</v>
      </c>
      <c r="C140" s="202"/>
      <c r="D140" s="202"/>
      <c r="E140" s="501">
        <f>'Premissas Financeiras'!O33</f>
        <v>0.15252711305920341</v>
      </c>
      <c r="F140" s="202"/>
      <c r="G140" s="500">
        <f t="shared" si="1212"/>
        <v>1.1900000000000022E-2</v>
      </c>
      <c r="H140" s="500">
        <f t="shared" si="1212"/>
        <v>1.1900000000000022E-2</v>
      </c>
      <c r="I140" s="500">
        <f t="shared" si="1212"/>
        <v>1.1900000000000022E-2</v>
      </c>
      <c r="J140" s="500">
        <f t="shared" si="1212"/>
        <v>1.1900000000000022E-2</v>
      </c>
      <c r="K140" s="500">
        <f t="shared" si="1212"/>
        <v>1.1900000000000022E-2</v>
      </c>
      <c r="L140" s="500">
        <f t="shared" si="1212"/>
        <v>1.1900000000000022E-2</v>
      </c>
      <c r="M140" s="500">
        <f t="shared" si="1212"/>
        <v>1.1900000000000022E-2</v>
      </c>
      <c r="N140" s="500">
        <f t="shared" si="1212"/>
        <v>1.1900000000000022E-2</v>
      </c>
      <c r="O140" s="500">
        <f t="shared" si="1212"/>
        <v>1.1900000000000022E-2</v>
      </c>
      <c r="P140" s="500">
        <f t="shared" si="1212"/>
        <v>1.1900000000000022E-2</v>
      </c>
      <c r="Q140" s="500">
        <f t="shared" si="1212"/>
        <v>1.1900000000000022E-2</v>
      </c>
      <c r="R140" s="500">
        <f t="shared" si="1212"/>
        <v>1.1900000000000022E-2</v>
      </c>
      <c r="S140" s="500">
        <f>$E$140</f>
        <v>0.15252711305920341</v>
      </c>
      <c r="T140" s="500">
        <f t="shared" si="1213"/>
        <v>1.1900000000000022E-2</v>
      </c>
      <c r="U140" s="500">
        <f t="shared" si="1213"/>
        <v>1.1900000000000022E-2</v>
      </c>
      <c r="V140" s="500">
        <f t="shared" si="1213"/>
        <v>1.1900000000000022E-2</v>
      </c>
      <c r="W140" s="500">
        <f t="shared" si="1213"/>
        <v>1.1900000000000022E-2</v>
      </c>
      <c r="X140" s="500">
        <f t="shared" si="1213"/>
        <v>1.1900000000000022E-2</v>
      </c>
      <c r="Y140" s="500">
        <f t="shared" si="1213"/>
        <v>1.1900000000000022E-2</v>
      </c>
      <c r="Z140" s="500">
        <f t="shared" si="1213"/>
        <v>1.1900000000000022E-2</v>
      </c>
      <c r="AA140" s="500">
        <f t="shared" si="1213"/>
        <v>1.1900000000000022E-2</v>
      </c>
      <c r="AB140" s="500">
        <f t="shared" si="1213"/>
        <v>1.1900000000000022E-2</v>
      </c>
      <c r="AC140" s="500">
        <f t="shared" si="1213"/>
        <v>1.1900000000000022E-2</v>
      </c>
      <c r="AD140" s="500">
        <f t="shared" si="1213"/>
        <v>1.1900000000000022E-2</v>
      </c>
      <c r="AE140" s="500">
        <f t="shared" si="1213"/>
        <v>1.1900000000000022E-2</v>
      </c>
      <c r="AF140" s="500">
        <f>$E$140</f>
        <v>0.15252711305920341</v>
      </c>
      <c r="AG140" s="500">
        <f t="shared" ref="AG140:AR140" si="1243">(1+$AF140)^(1/12)-1</f>
        <v>1.1900000000000022E-2</v>
      </c>
      <c r="AH140" s="500">
        <f t="shared" si="1243"/>
        <v>1.1900000000000022E-2</v>
      </c>
      <c r="AI140" s="500">
        <f t="shared" si="1243"/>
        <v>1.1900000000000022E-2</v>
      </c>
      <c r="AJ140" s="500">
        <f t="shared" si="1243"/>
        <v>1.1900000000000022E-2</v>
      </c>
      <c r="AK140" s="500">
        <f t="shared" si="1243"/>
        <v>1.1900000000000022E-2</v>
      </c>
      <c r="AL140" s="500">
        <f t="shared" si="1243"/>
        <v>1.1900000000000022E-2</v>
      </c>
      <c r="AM140" s="500">
        <f t="shared" si="1243"/>
        <v>1.1900000000000022E-2</v>
      </c>
      <c r="AN140" s="500">
        <f t="shared" si="1243"/>
        <v>1.1900000000000022E-2</v>
      </c>
      <c r="AO140" s="500">
        <f t="shared" si="1243"/>
        <v>1.1900000000000022E-2</v>
      </c>
      <c r="AP140" s="500">
        <f t="shared" si="1243"/>
        <v>1.1900000000000022E-2</v>
      </c>
      <c r="AQ140" s="500">
        <f t="shared" si="1243"/>
        <v>1.1900000000000022E-2</v>
      </c>
      <c r="AR140" s="500">
        <f t="shared" si="1243"/>
        <v>1.1900000000000022E-2</v>
      </c>
      <c r="AS140" s="500">
        <f>$E$140</f>
        <v>0.15252711305920341</v>
      </c>
      <c r="AT140" s="500">
        <f t="shared" ref="AT140:BE140" si="1244">(1+$AF140)^(1/12)-1</f>
        <v>1.1900000000000022E-2</v>
      </c>
      <c r="AU140" s="500">
        <f t="shared" si="1244"/>
        <v>1.1900000000000022E-2</v>
      </c>
      <c r="AV140" s="500">
        <f t="shared" si="1244"/>
        <v>1.1900000000000022E-2</v>
      </c>
      <c r="AW140" s="500">
        <f t="shared" si="1244"/>
        <v>1.1900000000000022E-2</v>
      </c>
      <c r="AX140" s="500">
        <f t="shared" si="1244"/>
        <v>1.1900000000000022E-2</v>
      </c>
      <c r="AY140" s="500">
        <f t="shared" si="1244"/>
        <v>1.1900000000000022E-2</v>
      </c>
      <c r="AZ140" s="500">
        <f t="shared" si="1244"/>
        <v>1.1900000000000022E-2</v>
      </c>
      <c r="BA140" s="500">
        <f t="shared" si="1244"/>
        <v>1.1900000000000022E-2</v>
      </c>
      <c r="BB140" s="500">
        <f t="shared" si="1244"/>
        <v>1.1900000000000022E-2</v>
      </c>
      <c r="BC140" s="500">
        <f t="shared" si="1244"/>
        <v>1.1900000000000022E-2</v>
      </c>
      <c r="BD140" s="500">
        <f t="shared" si="1244"/>
        <v>1.1900000000000022E-2</v>
      </c>
      <c r="BE140" s="500">
        <f t="shared" si="1244"/>
        <v>1.1900000000000022E-2</v>
      </c>
      <c r="BF140" s="500">
        <f>$E$140</f>
        <v>0.15252711305920341</v>
      </c>
      <c r="BG140" s="500">
        <f t="shared" ref="BG140:BR140" si="1245">(1+$AF140)^(1/12)-1</f>
        <v>1.1900000000000022E-2</v>
      </c>
      <c r="BH140" s="500">
        <f t="shared" si="1245"/>
        <v>1.1900000000000022E-2</v>
      </c>
      <c r="BI140" s="500">
        <f t="shared" si="1245"/>
        <v>1.1900000000000022E-2</v>
      </c>
      <c r="BJ140" s="500">
        <f t="shared" si="1245"/>
        <v>1.1900000000000022E-2</v>
      </c>
      <c r="BK140" s="500">
        <f t="shared" si="1245"/>
        <v>1.1900000000000022E-2</v>
      </c>
      <c r="BL140" s="500">
        <f t="shared" si="1245"/>
        <v>1.1900000000000022E-2</v>
      </c>
      <c r="BM140" s="500">
        <f t="shared" si="1245"/>
        <v>1.1900000000000022E-2</v>
      </c>
      <c r="BN140" s="500">
        <f t="shared" si="1245"/>
        <v>1.1900000000000022E-2</v>
      </c>
      <c r="BO140" s="500">
        <f t="shared" si="1245"/>
        <v>1.1900000000000022E-2</v>
      </c>
      <c r="BP140" s="500">
        <f t="shared" si="1245"/>
        <v>1.1900000000000022E-2</v>
      </c>
      <c r="BQ140" s="500">
        <f t="shared" si="1245"/>
        <v>1.1900000000000022E-2</v>
      </c>
      <c r="BR140" s="500">
        <f t="shared" si="1245"/>
        <v>1.1900000000000022E-2</v>
      </c>
      <c r="BS140" s="500">
        <f>$E$140</f>
        <v>0.15252711305920341</v>
      </c>
      <c r="BT140" s="500">
        <f t="shared" ref="BT140:CE140" si="1246">(1+$AF140)^(1/12)-1</f>
        <v>1.1900000000000022E-2</v>
      </c>
      <c r="BU140" s="500">
        <f t="shared" si="1246"/>
        <v>1.1900000000000022E-2</v>
      </c>
      <c r="BV140" s="500">
        <f t="shared" si="1246"/>
        <v>1.1900000000000022E-2</v>
      </c>
      <c r="BW140" s="500">
        <f t="shared" si="1246"/>
        <v>1.1900000000000022E-2</v>
      </c>
      <c r="BX140" s="500">
        <f t="shared" si="1246"/>
        <v>1.1900000000000022E-2</v>
      </c>
      <c r="BY140" s="500">
        <f t="shared" si="1246"/>
        <v>1.1900000000000022E-2</v>
      </c>
      <c r="BZ140" s="500">
        <f t="shared" si="1246"/>
        <v>1.1900000000000022E-2</v>
      </c>
      <c r="CA140" s="500">
        <f t="shared" si="1246"/>
        <v>1.1900000000000022E-2</v>
      </c>
      <c r="CB140" s="500">
        <f t="shared" si="1246"/>
        <v>1.1900000000000022E-2</v>
      </c>
      <c r="CC140" s="500">
        <f t="shared" si="1246"/>
        <v>1.1900000000000022E-2</v>
      </c>
      <c r="CD140" s="500">
        <f t="shared" si="1246"/>
        <v>1.1900000000000022E-2</v>
      </c>
      <c r="CE140" s="500">
        <f t="shared" si="1246"/>
        <v>1.1900000000000022E-2</v>
      </c>
      <c r="CF140" s="500">
        <f>$E$140</f>
        <v>0.15252711305920341</v>
      </c>
      <c r="CG140" s="500">
        <f t="shared" ref="CG140:CR140" si="1247">(1+$AF140)^(1/12)-1</f>
        <v>1.1900000000000022E-2</v>
      </c>
      <c r="CH140" s="500">
        <f t="shared" si="1247"/>
        <v>1.1900000000000022E-2</v>
      </c>
      <c r="CI140" s="500">
        <f t="shared" si="1247"/>
        <v>1.1900000000000022E-2</v>
      </c>
      <c r="CJ140" s="500">
        <f t="shared" si="1247"/>
        <v>1.1900000000000022E-2</v>
      </c>
      <c r="CK140" s="500">
        <f t="shared" si="1247"/>
        <v>1.1900000000000022E-2</v>
      </c>
      <c r="CL140" s="500">
        <f t="shared" si="1247"/>
        <v>1.1900000000000022E-2</v>
      </c>
      <c r="CM140" s="500">
        <f t="shared" si="1247"/>
        <v>1.1900000000000022E-2</v>
      </c>
      <c r="CN140" s="500">
        <f t="shared" si="1247"/>
        <v>1.1900000000000022E-2</v>
      </c>
      <c r="CO140" s="500">
        <f t="shared" si="1247"/>
        <v>1.1900000000000022E-2</v>
      </c>
      <c r="CP140" s="500">
        <f t="shared" si="1247"/>
        <v>1.1900000000000022E-2</v>
      </c>
      <c r="CQ140" s="500">
        <f t="shared" si="1247"/>
        <v>1.1900000000000022E-2</v>
      </c>
      <c r="CR140" s="500">
        <f t="shared" si="1247"/>
        <v>1.1900000000000022E-2</v>
      </c>
      <c r="CS140" s="500">
        <f>$E$140</f>
        <v>0.15252711305920341</v>
      </c>
      <c r="CT140" s="500">
        <f t="shared" ref="CT140:DE140" si="1248">(1+$AF140)^(1/12)-1</f>
        <v>1.1900000000000022E-2</v>
      </c>
      <c r="CU140" s="500">
        <f t="shared" si="1248"/>
        <v>1.1900000000000022E-2</v>
      </c>
      <c r="CV140" s="500">
        <f t="shared" si="1248"/>
        <v>1.1900000000000022E-2</v>
      </c>
      <c r="CW140" s="500">
        <f t="shared" si="1248"/>
        <v>1.1900000000000022E-2</v>
      </c>
      <c r="CX140" s="500">
        <f t="shared" si="1248"/>
        <v>1.1900000000000022E-2</v>
      </c>
      <c r="CY140" s="500">
        <f t="shared" si="1248"/>
        <v>1.1900000000000022E-2</v>
      </c>
      <c r="CZ140" s="500">
        <f t="shared" si="1248"/>
        <v>1.1900000000000022E-2</v>
      </c>
      <c r="DA140" s="500">
        <f t="shared" si="1248"/>
        <v>1.1900000000000022E-2</v>
      </c>
      <c r="DB140" s="500">
        <f t="shared" si="1248"/>
        <v>1.1900000000000022E-2</v>
      </c>
      <c r="DC140" s="500">
        <f t="shared" si="1248"/>
        <v>1.1900000000000022E-2</v>
      </c>
      <c r="DD140" s="500">
        <f t="shared" si="1248"/>
        <v>1.1900000000000022E-2</v>
      </c>
      <c r="DE140" s="500">
        <f t="shared" si="1248"/>
        <v>1.1900000000000022E-2</v>
      </c>
      <c r="DF140" s="500">
        <f>$E$140</f>
        <v>0.15252711305920341</v>
      </c>
      <c r="DG140" s="500">
        <f t="shared" ref="DG140:DR140" si="1249">(1+$AF140)^(1/12)-1</f>
        <v>1.1900000000000022E-2</v>
      </c>
      <c r="DH140" s="500">
        <f t="shared" si="1249"/>
        <v>1.1900000000000022E-2</v>
      </c>
      <c r="DI140" s="500">
        <f t="shared" si="1249"/>
        <v>1.1900000000000022E-2</v>
      </c>
      <c r="DJ140" s="500">
        <f t="shared" si="1249"/>
        <v>1.1900000000000022E-2</v>
      </c>
      <c r="DK140" s="500">
        <f t="shared" si="1249"/>
        <v>1.1900000000000022E-2</v>
      </c>
      <c r="DL140" s="500">
        <f t="shared" si="1249"/>
        <v>1.1900000000000022E-2</v>
      </c>
      <c r="DM140" s="500">
        <f t="shared" si="1249"/>
        <v>1.1900000000000022E-2</v>
      </c>
      <c r="DN140" s="500">
        <f t="shared" si="1249"/>
        <v>1.1900000000000022E-2</v>
      </c>
      <c r="DO140" s="500">
        <f t="shared" si="1249"/>
        <v>1.1900000000000022E-2</v>
      </c>
      <c r="DP140" s="500">
        <f t="shared" si="1249"/>
        <v>1.1900000000000022E-2</v>
      </c>
      <c r="DQ140" s="500">
        <f t="shared" si="1249"/>
        <v>1.1900000000000022E-2</v>
      </c>
      <c r="DR140" s="500">
        <f t="shared" si="1249"/>
        <v>1.1900000000000022E-2</v>
      </c>
      <c r="DS140" s="500">
        <f>$E$140</f>
        <v>0.15252711305920341</v>
      </c>
      <c r="DT140" s="500">
        <f t="shared" ref="DT140:EE140" si="1250">(1+$AF140)^(1/12)-1</f>
        <v>1.1900000000000022E-2</v>
      </c>
      <c r="DU140" s="500">
        <f t="shared" si="1250"/>
        <v>1.1900000000000022E-2</v>
      </c>
      <c r="DV140" s="500">
        <f t="shared" si="1250"/>
        <v>1.1900000000000022E-2</v>
      </c>
      <c r="DW140" s="500">
        <f t="shared" si="1250"/>
        <v>1.1900000000000022E-2</v>
      </c>
      <c r="DX140" s="500">
        <f t="shared" si="1250"/>
        <v>1.1900000000000022E-2</v>
      </c>
      <c r="DY140" s="500">
        <f t="shared" si="1250"/>
        <v>1.1900000000000022E-2</v>
      </c>
      <c r="DZ140" s="500">
        <f t="shared" si="1250"/>
        <v>1.1900000000000022E-2</v>
      </c>
      <c r="EA140" s="500">
        <f t="shared" si="1250"/>
        <v>1.1900000000000022E-2</v>
      </c>
      <c r="EB140" s="500">
        <f t="shared" si="1250"/>
        <v>1.1900000000000022E-2</v>
      </c>
      <c r="EC140" s="500">
        <f t="shared" si="1250"/>
        <v>1.1900000000000022E-2</v>
      </c>
      <c r="ED140" s="500">
        <f t="shared" si="1250"/>
        <v>1.1900000000000022E-2</v>
      </c>
      <c r="EE140" s="500">
        <f t="shared" si="1250"/>
        <v>1.1900000000000022E-2</v>
      </c>
      <c r="EF140" s="500">
        <f>$E$140</f>
        <v>0.15252711305920341</v>
      </c>
      <c r="EG140" s="500">
        <f t="shared" ref="EG140:ER140" si="1251">(1+$AF140)^(1/12)-1</f>
        <v>1.1900000000000022E-2</v>
      </c>
      <c r="EH140" s="500">
        <f t="shared" si="1251"/>
        <v>1.1900000000000022E-2</v>
      </c>
      <c r="EI140" s="500">
        <f t="shared" si="1251"/>
        <v>1.1900000000000022E-2</v>
      </c>
      <c r="EJ140" s="500">
        <f t="shared" si="1251"/>
        <v>1.1900000000000022E-2</v>
      </c>
      <c r="EK140" s="500">
        <f t="shared" si="1251"/>
        <v>1.1900000000000022E-2</v>
      </c>
      <c r="EL140" s="500">
        <f t="shared" si="1251"/>
        <v>1.1900000000000022E-2</v>
      </c>
      <c r="EM140" s="500">
        <f t="shared" si="1251"/>
        <v>1.1900000000000022E-2</v>
      </c>
      <c r="EN140" s="500">
        <f t="shared" si="1251"/>
        <v>1.1900000000000022E-2</v>
      </c>
      <c r="EO140" s="500">
        <f t="shared" si="1251"/>
        <v>1.1900000000000022E-2</v>
      </c>
      <c r="EP140" s="500">
        <f t="shared" si="1251"/>
        <v>1.1900000000000022E-2</v>
      </c>
      <c r="EQ140" s="500">
        <f t="shared" si="1251"/>
        <v>1.1900000000000022E-2</v>
      </c>
      <c r="ER140" s="500">
        <f t="shared" si="1251"/>
        <v>1.1900000000000022E-2</v>
      </c>
      <c r="ES140" s="500">
        <f>$E$140</f>
        <v>0.15252711305920341</v>
      </c>
      <c r="ET140" s="500">
        <f t="shared" ref="ET140:FE140" si="1252">(1+$AF140)^(1/12)-1</f>
        <v>1.1900000000000022E-2</v>
      </c>
      <c r="EU140" s="500">
        <f t="shared" si="1252"/>
        <v>1.1900000000000022E-2</v>
      </c>
      <c r="EV140" s="500">
        <f t="shared" si="1252"/>
        <v>1.1900000000000022E-2</v>
      </c>
      <c r="EW140" s="500">
        <f t="shared" si="1252"/>
        <v>1.1900000000000022E-2</v>
      </c>
      <c r="EX140" s="500">
        <f t="shared" si="1252"/>
        <v>1.1900000000000022E-2</v>
      </c>
      <c r="EY140" s="500">
        <f t="shared" si="1252"/>
        <v>1.1900000000000022E-2</v>
      </c>
      <c r="EZ140" s="500">
        <f t="shared" si="1252"/>
        <v>1.1900000000000022E-2</v>
      </c>
      <c r="FA140" s="500">
        <f t="shared" si="1252"/>
        <v>1.1900000000000022E-2</v>
      </c>
      <c r="FB140" s="500">
        <f t="shared" si="1252"/>
        <v>1.1900000000000022E-2</v>
      </c>
      <c r="FC140" s="500">
        <f t="shared" si="1252"/>
        <v>1.1900000000000022E-2</v>
      </c>
      <c r="FD140" s="500">
        <f t="shared" si="1252"/>
        <v>1.1900000000000022E-2</v>
      </c>
      <c r="FE140" s="500">
        <f t="shared" si="1252"/>
        <v>1.1900000000000022E-2</v>
      </c>
      <c r="FF140" s="500">
        <f>$E$140</f>
        <v>0.15252711305920341</v>
      </c>
      <c r="FG140" s="500">
        <f t="shared" ref="FG140:FR140" si="1253">(1+$AF140)^(1/12)-1</f>
        <v>1.1900000000000022E-2</v>
      </c>
      <c r="FH140" s="500">
        <f t="shared" si="1253"/>
        <v>1.1900000000000022E-2</v>
      </c>
      <c r="FI140" s="500">
        <f t="shared" si="1253"/>
        <v>1.1900000000000022E-2</v>
      </c>
      <c r="FJ140" s="500">
        <f t="shared" si="1253"/>
        <v>1.1900000000000022E-2</v>
      </c>
      <c r="FK140" s="500">
        <f t="shared" si="1253"/>
        <v>1.1900000000000022E-2</v>
      </c>
      <c r="FL140" s="500">
        <f t="shared" si="1253"/>
        <v>1.1900000000000022E-2</v>
      </c>
      <c r="FM140" s="500">
        <f t="shared" si="1253"/>
        <v>1.1900000000000022E-2</v>
      </c>
      <c r="FN140" s="500">
        <f t="shared" si="1253"/>
        <v>1.1900000000000022E-2</v>
      </c>
      <c r="FO140" s="500">
        <f t="shared" si="1253"/>
        <v>1.1900000000000022E-2</v>
      </c>
      <c r="FP140" s="500">
        <f t="shared" si="1253"/>
        <v>1.1900000000000022E-2</v>
      </c>
      <c r="FQ140" s="500">
        <f t="shared" si="1253"/>
        <v>1.1900000000000022E-2</v>
      </c>
      <c r="FR140" s="500">
        <f t="shared" si="1253"/>
        <v>1.1900000000000022E-2</v>
      </c>
      <c r="FS140" s="500">
        <f>$E$140</f>
        <v>0.15252711305920341</v>
      </c>
      <c r="FT140" s="500">
        <f t="shared" ref="FT140:GE140" si="1254">(1+$AF140)^(1/12)-1</f>
        <v>1.1900000000000022E-2</v>
      </c>
      <c r="FU140" s="500">
        <f t="shared" si="1254"/>
        <v>1.1900000000000022E-2</v>
      </c>
      <c r="FV140" s="500">
        <f t="shared" si="1254"/>
        <v>1.1900000000000022E-2</v>
      </c>
      <c r="FW140" s="500">
        <f t="shared" si="1254"/>
        <v>1.1900000000000022E-2</v>
      </c>
      <c r="FX140" s="500">
        <f t="shared" si="1254"/>
        <v>1.1900000000000022E-2</v>
      </c>
      <c r="FY140" s="500">
        <f t="shared" si="1254"/>
        <v>1.1900000000000022E-2</v>
      </c>
      <c r="FZ140" s="500">
        <f t="shared" si="1254"/>
        <v>1.1900000000000022E-2</v>
      </c>
      <c r="GA140" s="500">
        <f t="shared" si="1254"/>
        <v>1.1900000000000022E-2</v>
      </c>
      <c r="GB140" s="500">
        <f t="shared" si="1254"/>
        <v>1.1900000000000022E-2</v>
      </c>
      <c r="GC140" s="500">
        <f t="shared" si="1254"/>
        <v>1.1900000000000022E-2</v>
      </c>
      <c r="GD140" s="500">
        <f t="shared" si="1254"/>
        <v>1.1900000000000022E-2</v>
      </c>
      <c r="GE140" s="500">
        <f t="shared" si="1254"/>
        <v>1.1900000000000022E-2</v>
      </c>
      <c r="GF140" s="500">
        <f>$E$140</f>
        <v>0.15252711305920341</v>
      </c>
      <c r="GG140" s="500">
        <f t="shared" ref="GG140:GR140" si="1255">(1+$AF140)^(1/12)-1</f>
        <v>1.1900000000000022E-2</v>
      </c>
      <c r="GH140" s="500">
        <f t="shared" si="1255"/>
        <v>1.1900000000000022E-2</v>
      </c>
      <c r="GI140" s="500">
        <f t="shared" si="1255"/>
        <v>1.1900000000000022E-2</v>
      </c>
      <c r="GJ140" s="500">
        <f t="shared" si="1255"/>
        <v>1.1900000000000022E-2</v>
      </c>
      <c r="GK140" s="500">
        <f t="shared" si="1255"/>
        <v>1.1900000000000022E-2</v>
      </c>
      <c r="GL140" s="500">
        <f t="shared" si="1255"/>
        <v>1.1900000000000022E-2</v>
      </c>
      <c r="GM140" s="500">
        <f t="shared" si="1255"/>
        <v>1.1900000000000022E-2</v>
      </c>
      <c r="GN140" s="500">
        <f t="shared" si="1255"/>
        <v>1.1900000000000022E-2</v>
      </c>
      <c r="GO140" s="500">
        <f t="shared" si="1255"/>
        <v>1.1900000000000022E-2</v>
      </c>
      <c r="GP140" s="500">
        <f t="shared" si="1255"/>
        <v>1.1900000000000022E-2</v>
      </c>
      <c r="GQ140" s="500">
        <f t="shared" si="1255"/>
        <v>1.1900000000000022E-2</v>
      </c>
      <c r="GR140" s="500">
        <f t="shared" si="1255"/>
        <v>1.1900000000000022E-2</v>
      </c>
      <c r="GS140" s="500">
        <f>$E$140</f>
        <v>0.15252711305920341</v>
      </c>
      <c r="GT140" s="500">
        <f t="shared" ref="GT140:HE140" si="1256">(1+$AF140)^(1/12)-1</f>
        <v>1.1900000000000022E-2</v>
      </c>
      <c r="GU140" s="500">
        <f t="shared" si="1256"/>
        <v>1.1900000000000022E-2</v>
      </c>
      <c r="GV140" s="500">
        <f t="shared" si="1256"/>
        <v>1.1900000000000022E-2</v>
      </c>
      <c r="GW140" s="500">
        <f t="shared" si="1256"/>
        <v>1.1900000000000022E-2</v>
      </c>
      <c r="GX140" s="500">
        <f t="shared" si="1256"/>
        <v>1.1900000000000022E-2</v>
      </c>
      <c r="GY140" s="500">
        <f t="shared" si="1256"/>
        <v>1.1900000000000022E-2</v>
      </c>
      <c r="GZ140" s="500">
        <f t="shared" si="1256"/>
        <v>1.1900000000000022E-2</v>
      </c>
      <c r="HA140" s="500">
        <f t="shared" si="1256"/>
        <v>1.1900000000000022E-2</v>
      </c>
      <c r="HB140" s="500">
        <f t="shared" si="1256"/>
        <v>1.1900000000000022E-2</v>
      </c>
      <c r="HC140" s="500">
        <f t="shared" si="1256"/>
        <v>1.1900000000000022E-2</v>
      </c>
      <c r="HD140" s="500">
        <f t="shared" si="1256"/>
        <v>1.1900000000000022E-2</v>
      </c>
      <c r="HE140" s="500">
        <f t="shared" si="1256"/>
        <v>1.1900000000000022E-2</v>
      </c>
      <c r="HF140" s="500">
        <f>$E$140</f>
        <v>0.15252711305920341</v>
      </c>
      <c r="HG140" s="500">
        <f t="shared" ref="HG140:HR140" si="1257">(1+$AF140)^(1/12)-1</f>
        <v>1.1900000000000022E-2</v>
      </c>
      <c r="HH140" s="500">
        <f t="shared" si="1257"/>
        <v>1.1900000000000022E-2</v>
      </c>
      <c r="HI140" s="500">
        <f t="shared" si="1257"/>
        <v>1.1900000000000022E-2</v>
      </c>
      <c r="HJ140" s="500">
        <f t="shared" si="1257"/>
        <v>1.1900000000000022E-2</v>
      </c>
      <c r="HK140" s="500">
        <f t="shared" si="1257"/>
        <v>1.1900000000000022E-2</v>
      </c>
      <c r="HL140" s="500">
        <f t="shared" si="1257"/>
        <v>1.1900000000000022E-2</v>
      </c>
      <c r="HM140" s="500">
        <f t="shared" si="1257"/>
        <v>1.1900000000000022E-2</v>
      </c>
      <c r="HN140" s="500">
        <f t="shared" si="1257"/>
        <v>1.1900000000000022E-2</v>
      </c>
      <c r="HO140" s="500">
        <f t="shared" si="1257"/>
        <v>1.1900000000000022E-2</v>
      </c>
      <c r="HP140" s="500">
        <f t="shared" si="1257"/>
        <v>1.1900000000000022E-2</v>
      </c>
      <c r="HQ140" s="500">
        <f t="shared" si="1257"/>
        <v>1.1900000000000022E-2</v>
      </c>
      <c r="HR140" s="500">
        <f t="shared" si="1257"/>
        <v>1.1900000000000022E-2</v>
      </c>
      <c r="HS140" s="500">
        <f>$E$140</f>
        <v>0.15252711305920341</v>
      </c>
      <c r="HT140" s="500">
        <f t="shared" ref="HT140:IE140" si="1258">(1+$AF140)^(1/12)-1</f>
        <v>1.1900000000000022E-2</v>
      </c>
      <c r="HU140" s="500">
        <f t="shared" si="1258"/>
        <v>1.1900000000000022E-2</v>
      </c>
      <c r="HV140" s="500">
        <f t="shared" si="1258"/>
        <v>1.1900000000000022E-2</v>
      </c>
      <c r="HW140" s="500">
        <f t="shared" si="1258"/>
        <v>1.1900000000000022E-2</v>
      </c>
      <c r="HX140" s="500">
        <f t="shared" si="1258"/>
        <v>1.1900000000000022E-2</v>
      </c>
      <c r="HY140" s="500">
        <f t="shared" si="1258"/>
        <v>1.1900000000000022E-2</v>
      </c>
      <c r="HZ140" s="500">
        <f t="shared" si="1258"/>
        <v>1.1900000000000022E-2</v>
      </c>
      <c r="IA140" s="500">
        <f t="shared" si="1258"/>
        <v>1.1900000000000022E-2</v>
      </c>
      <c r="IB140" s="500">
        <f t="shared" si="1258"/>
        <v>1.1900000000000022E-2</v>
      </c>
      <c r="IC140" s="500">
        <f t="shared" si="1258"/>
        <v>1.1900000000000022E-2</v>
      </c>
      <c r="ID140" s="500">
        <f t="shared" si="1258"/>
        <v>1.1900000000000022E-2</v>
      </c>
      <c r="IE140" s="500">
        <f t="shared" si="1258"/>
        <v>1.1900000000000022E-2</v>
      </c>
      <c r="IF140" s="500">
        <f>$E$140</f>
        <v>0.15252711305920341</v>
      </c>
      <c r="IG140" s="500">
        <f t="shared" ref="IG140:IR140" si="1259">(1+$AF140)^(1/12)-1</f>
        <v>1.1900000000000022E-2</v>
      </c>
      <c r="IH140" s="500">
        <f t="shared" si="1259"/>
        <v>1.1900000000000022E-2</v>
      </c>
      <c r="II140" s="500">
        <f t="shared" si="1259"/>
        <v>1.1900000000000022E-2</v>
      </c>
      <c r="IJ140" s="500">
        <f t="shared" si="1259"/>
        <v>1.1900000000000022E-2</v>
      </c>
      <c r="IK140" s="500">
        <f t="shared" si="1259"/>
        <v>1.1900000000000022E-2</v>
      </c>
      <c r="IL140" s="500">
        <f t="shared" si="1259"/>
        <v>1.1900000000000022E-2</v>
      </c>
      <c r="IM140" s="500">
        <f t="shared" si="1259"/>
        <v>1.1900000000000022E-2</v>
      </c>
      <c r="IN140" s="500">
        <f t="shared" si="1259"/>
        <v>1.1900000000000022E-2</v>
      </c>
      <c r="IO140" s="500">
        <f t="shared" si="1259"/>
        <v>1.1900000000000022E-2</v>
      </c>
      <c r="IP140" s="500">
        <f t="shared" si="1259"/>
        <v>1.1900000000000022E-2</v>
      </c>
      <c r="IQ140" s="500">
        <f t="shared" si="1259"/>
        <v>1.1900000000000022E-2</v>
      </c>
      <c r="IR140" s="500">
        <f t="shared" si="1259"/>
        <v>1.1900000000000022E-2</v>
      </c>
      <c r="IS140" s="500">
        <f>$E$140</f>
        <v>0.15252711305920341</v>
      </c>
      <c r="IT140" s="500">
        <f t="shared" si="1231"/>
        <v>1.1900000000000022E-2</v>
      </c>
      <c r="IU140" s="500">
        <f t="shared" si="1231"/>
        <v>1.1900000000000022E-2</v>
      </c>
      <c r="IV140" s="500">
        <f t="shared" si="1231"/>
        <v>1.1900000000000022E-2</v>
      </c>
      <c r="IW140" s="500">
        <f t="shared" si="1231"/>
        <v>1.1900000000000022E-2</v>
      </c>
      <c r="IX140" s="500">
        <f t="shared" si="1231"/>
        <v>1.1900000000000022E-2</v>
      </c>
      <c r="IY140" s="500">
        <f t="shared" si="1231"/>
        <v>1.1900000000000022E-2</v>
      </c>
      <c r="IZ140" s="500">
        <f t="shared" si="1231"/>
        <v>1.1900000000000022E-2</v>
      </c>
      <c r="JA140" s="500">
        <f t="shared" si="1231"/>
        <v>1.1900000000000022E-2</v>
      </c>
      <c r="JB140" s="500">
        <f t="shared" si="1231"/>
        <v>1.1900000000000022E-2</v>
      </c>
      <c r="JC140" s="500">
        <f t="shared" si="1231"/>
        <v>1.1900000000000022E-2</v>
      </c>
      <c r="JD140" s="500">
        <f t="shared" si="1231"/>
        <v>1.1900000000000022E-2</v>
      </c>
      <c r="JE140" s="500">
        <f t="shared" si="1231"/>
        <v>1.1900000000000022E-2</v>
      </c>
      <c r="JF140" s="500">
        <f>$E$140</f>
        <v>0.15252711305920341</v>
      </c>
      <c r="JG140" s="500">
        <f t="shared" si="1232"/>
        <v>1.1900000000000022E-2</v>
      </c>
      <c r="JH140" s="500">
        <f t="shared" si="1232"/>
        <v>1.1900000000000022E-2</v>
      </c>
      <c r="JI140" s="500">
        <f t="shared" si="1232"/>
        <v>1.1900000000000022E-2</v>
      </c>
      <c r="JJ140" s="500">
        <f t="shared" si="1232"/>
        <v>1.1900000000000022E-2</v>
      </c>
      <c r="JK140" s="500">
        <f t="shared" si="1232"/>
        <v>1.1900000000000022E-2</v>
      </c>
      <c r="JL140" s="500">
        <f t="shared" si="1232"/>
        <v>1.1900000000000022E-2</v>
      </c>
      <c r="JM140" s="500">
        <f t="shared" si="1232"/>
        <v>1.1900000000000022E-2</v>
      </c>
      <c r="JN140" s="500">
        <f t="shared" si="1232"/>
        <v>1.1900000000000022E-2</v>
      </c>
      <c r="JO140" s="500">
        <f t="shared" si="1232"/>
        <v>1.1900000000000022E-2</v>
      </c>
      <c r="JP140" s="500">
        <f t="shared" si="1232"/>
        <v>1.1900000000000022E-2</v>
      </c>
      <c r="JQ140" s="500">
        <f t="shared" si="1232"/>
        <v>1.1900000000000022E-2</v>
      </c>
      <c r="JR140" s="500">
        <f t="shared" si="1232"/>
        <v>1.1900000000000022E-2</v>
      </c>
      <c r="JS140" s="500">
        <f>$E$140</f>
        <v>0.15252711305920341</v>
      </c>
      <c r="JT140" s="500">
        <f t="shared" si="1233"/>
        <v>1.1900000000000022E-2</v>
      </c>
      <c r="JU140" s="500">
        <f t="shared" si="1233"/>
        <v>1.1900000000000022E-2</v>
      </c>
      <c r="JV140" s="500">
        <f t="shared" si="1233"/>
        <v>1.1900000000000022E-2</v>
      </c>
      <c r="JW140" s="500">
        <f t="shared" si="1233"/>
        <v>1.1900000000000022E-2</v>
      </c>
      <c r="JX140" s="500">
        <f t="shared" si="1233"/>
        <v>1.1900000000000022E-2</v>
      </c>
      <c r="JY140" s="500">
        <f t="shared" si="1233"/>
        <v>1.1900000000000022E-2</v>
      </c>
      <c r="JZ140" s="500">
        <f t="shared" si="1233"/>
        <v>1.1900000000000022E-2</v>
      </c>
      <c r="KA140" s="500">
        <f t="shared" si="1233"/>
        <v>1.1900000000000022E-2</v>
      </c>
      <c r="KB140" s="500">
        <f t="shared" si="1233"/>
        <v>1.1900000000000022E-2</v>
      </c>
      <c r="KC140" s="500">
        <f t="shared" si="1233"/>
        <v>1.1900000000000022E-2</v>
      </c>
      <c r="KD140" s="500">
        <f t="shared" si="1233"/>
        <v>1.1900000000000022E-2</v>
      </c>
      <c r="KE140" s="500">
        <f t="shared" si="1233"/>
        <v>1.1900000000000022E-2</v>
      </c>
      <c r="KF140" s="500">
        <f>$E$140</f>
        <v>0.15252711305920341</v>
      </c>
      <c r="KG140" s="500">
        <f t="shared" si="1234"/>
        <v>1.1900000000000022E-2</v>
      </c>
      <c r="KH140" s="500">
        <f t="shared" si="1234"/>
        <v>1.1900000000000022E-2</v>
      </c>
      <c r="KI140" s="500">
        <f t="shared" si="1234"/>
        <v>1.1900000000000022E-2</v>
      </c>
      <c r="KJ140" s="500">
        <f t="shared" si="1234"/>
        <v>1.1900000000000022E-2</v>
      </c>
      <c r="KK140" s="500">
        <f t="shared" si="1234"/>
        <v>1.1900000000000022E-2</v>
      </c>
      <c r="KL140" s="500">
        <f t="shared" si="1234"/>
        <v>1.1900000000000022E-2</v>
      </c>
      <c r="KM140" s="500">
        <f t="shared" si="1234"/>
        <v>1.1900000000000022E-2</v>
      </c>
      <c r="KN140" s="500">
        <f t="shared" si="1234"/>
        <v>1.1900000000000022E-2</v>
      </c>
      <c r="KO140" s="500">
        <f t="shared" si="1234"/>
        <v>1.1900000000000022E-2</v>
      </c>
      <c r="KP140" s="500">
        <f t="shared" si="1234"/>
        <v>1.1900000000000022E-2</v>
      </c>
      <c r="KQ140" s="500">
        <f t="shared" si="1234"/>
        <v>1.1900000000000022E-2</v>
      </c>
      <c r="KR140" s="500">
        <f t="shared" si="1234"/>
        <v>1.1900000000000022E-2</v>
      </c>
      <c r="KS140" s="500">
        <f>$E$140</f>
        <v>0.15252711305920341</v>
      </c>
      <c r="KT140" s="500">
        <f t="shared" si="1235"/>
        <v>1.1900000000000022E-2</v>
      </c>
      <c r="KU140" s="500">
        <f t="shared" si="1235"/>
        <v>1.1900000000000022E-2</v>
      </c>
      <c r="KV140" s="500">
        <f t="shared" si="1235"/>
        <v>1.1900000000000022E-2</v>
      </c>
      <c r="KW140" s="500">
        <f t="shared" si="1235"/>
        <v>1.1900000000000022E-2</v>
      </c>
      <c r="KX140" s="500">
        <f t="shared" si="1235"/>
        <v>1.1900000000000022E-2</v>
      </c>
      <c r="KY140" s="500">
        <f t="shared" si="1235"/>
        <v>1.1900000000000022E-2</v>
      </c>
      <c r="KZ140" s="500">
        <f t="shared" si="1235"/>
        <v>1.1900000000000022E-2</v>
      </c>
      <c r="LA140" s="500">
        <f t="shared" si="1235"/>
        <v>1.1900000000000022E-2</v>
      </c>
      <c r="LB140" s="500">
        <f t="shared" si="1235"/>
        <v>1.1900000000000022E-2</v>
      </c>
      <c r="LC140" s="500">
        <f t="shared" si="1235"/>
        <v>1.1900000000000022E-2</v>
      </c>
      <c r="LD140" s="500">
        <f t="shared" si="1235"/>
        <v>1.1900000000000022E-2</v>
      </c>
      <c r="LE140" s="500">
        <f t="shared" si="1235"/>
        <v>1.1900000000000022E-2</v>
      </c>
      <c r="LF140" s="500">
        <f>$E$140</f>
        <v>0.15252711305920341</v>
      </c>
      <c r="LG140" s="500">
        <f t="shared" si="1236"/>
        <v>1.1900000000000022E-2</v>
      </c>
      <c r="LH140" s="500">
        <f t="shared" si="1236"/>
        <v>1.1900000000000022E-2</v>
      </c>
      <c r="LI140" s="500">
        <f t="shared" si="1236"/>
        <v>1.1900000000000022E-2</v>
      </c>
      <c r="LJ140" s="500">
        <f t="shared" si="1236"/>
        <v>1.1900000000000022E-2</v>
      </c>
      <c r="LK140" s="500">
        <f t="shared" si="1236"/>
        <v>1.1900000000000022E-2</v>
      </c>
      <c r="LL140" s="500">
        <f t="shared" si="1236"/>
        <v>1.1900000000000022E-2</v>
      </c>
      <c r="LM140" s="500">
        <f t="shared" si="1236"/>
        <v>1.1900000000000022E-2</v>
      </c>
      <c r="LN140" s="500">
        <f t="shared" si="1236"/>
        <v>1.1900000000000022E-2</v>
      </c>
      <c r="LO140" s="500">
        <f t="shared" si="1236"/>
        <v>1.1900000000000022E-2</v>
      </c>
      <c r="LP140" s="500">
        <f t="shared" si="1236"/>
        <v>1.1900000000000022E-2</v>
      </c>
      <c r="LQ140" s="500">
        <f t="shared" si="1236"/>
        <v>1.1900000000000022E-2</v>
      </c>
      <c r="LR140" s="500">
        <f t="shared" si="1236"/>
        <v>1.1900000000000022E-2</v>
      </c>
      <c r="LS140" s="500">
        <f>$E$140</f>
        <v>0.15252711305920341</v>
      </c>
      <c r="LT140" s="500">
        <f t="shared" si="1237"/>
        <v>1.1900000000000022E-2</v>
      </c>
      <c r="LU140" s="500">
        <f t="shared" si="1237"/>
        <v>1.1900000000000022E-2</v>
      </c>
      <c r="LV140" s="500">
        <f t="shared" si="1237"/>
        <v>1.1900000000000022E-2</v>
      </c>
      <c r="LW140" s="500">
        <f t="shared" si="1237"/>
        <v>1.1900000000000022E-2</v>
      </c>
      <c r="LX140" s="500">
        <f t="shared" si="1237"/>
        <v>1.1900000000000022E-2</v>
      </c>
      <c r="LY140" s="500">
        <f t="shared" si="1237"/>
        <v>1.1900000000000022E-2</v>
      </c>
      <c r="LZ140" s="500">
        <f t="shared" si="1237"/>
        <v>1.1900000000000022E-2</v>
      </c>
      <c r="MA140" s="500">
        <f t="shared" si="1237"/>
        <v>1.1900000000000022E-2</v>
      </c>
      <c r="MB140" s="500">
        <f t="shared" si="1237"/>
        <v>1.1900000000000022E-2</v>
      </c>
      <c r="MC140" s="500">
        <f t="shared" si="1237"/>
        <v>1.1900000000000022E-2</v>
      </c>
      <c r="MD140" s="500">
        <f t="shared" si="1237"/>
        <v>1.1900000000000022E-2</v>
      </c>
      <c r="ME140" s="500">
        <f t="shared" si="1237"/>
        <v>1.1900000000000022E-2</v>
      </c>
      <c r="MF140" s="500">
        <f>$E$140</f>
        <v>0.15252711305920341</v>
      </c>
      <c r="MG140" s="500">
        <f t="shared" si="1238"/>
        <v>1.1900000000000022E-2</v>
      </c>
      <c r="MH140" s="500">
        <f t="shared" si="1238"/>
        <v>1.1900000000000022E-2</v>
      </c>
      <c r="MI140" s="500">
        <f t="shared" si="1238"/>
        <v>1.1900000000000022E-2</v>
      </c>
      <c r="MJ140" s="500">
        <f t="shared" si="1238"/>
        <v>1.1900000000000022E-2</v>
      </c>
      <c r="MK140" s="500">
        <f t="shared" si="1238"/>
        <v>1.1900000000000022E-2</v>
      </c>
      <c r="ML140" s="500">
        <f t="shared" si="1238"/>
        <v>1.1900000000000022E-2</v>
      </c>
      <c r="MM140" s="500">
        <f t="shared" si="1238"/>
        <v>1.1900000000000022E-2</v>
      </c>
      <c r="MN140" s="500">
        <f t="shared" si="1238"/>
        <v>1.1900000000000022E-2</v>
      </c>
      <c r="MO140" s="500">
        <f t="shared" si="1238"/>
        <v>1.1900000000000022E-2</v>
      </c>
      <c r="MP140" s="500">
        <f t="shared" si="1238"/>
        <v>1.1900000000000022E-2</v>
      </c>
      <c r="MQ140" s="500">
        <f t="shared" si="1238"/>
        <v>1.1900000000000022E-2</v>
      </c>
      <c r="MR140" s="500">
        <f t="shared" si="1238"/>
        <v>1.1900000000000022E-2</v>
      </c>
      <c r="MS140" s="500">
        <f>$E$140</f>
        <v>0.15252711305920341</v>
      </c>
      <c r="MT140" s="500">
        <f t="shared" si="1239"/>
        <v>1.1900000000000022E-2</v>
      </c>
      <c r="MU140" s="500">
        <f t="shared" si="1239"/>
        <v>1.1900000000000022E-2</v>
      </c>
      <c r="MV140" s="500">
        <f t="shared" si="1239"/>
        <v>1.1900000000000022E-2</v>
      </c>
      <c r="MW140" s="500">
        <f t="shared" si="1239"/>
        <v>1.1900000000000022E-2</v>
      </c>
      <c r="MX140" s="500">
        <f t="shared" si="1239"/>
        <v>1.1900000000000022E-2</v>
      </c>
      <c r="MY140" s="500">
        <f t="shared" si="1239"/>
        <v>1.1900000000000022E-2</v>
      </c>
      <c r="MZ140" s="500">
        <f t="shared" si="1239"/>
        <v>1.1900000000000022E-2</v>
      </c>
      <c r="NA140" s="500">
        <f t="shared" si="1239"/>
        <v>1.1900000000000022E-2</v>
      </c>
      <c r="NB140" s="500">
        <f t="shared" si="1239"/>
        <v>1.1900000000000022E-2</v>
      </c>
      <c r="NC140" s="500">
        <f t="shared" si="1239"/>
        <v>1.1900000000000022E-2</v>
      </c>
      <c r="ND140" s="500">
        <f t="shared" si="1239"/>
        <v>1.1900000000000022E-2</v>
      </c>
      <c r="NE140" s="500">
        <f t="shared" si="1239"/>
        <v>1.1900000000000022E-2</v>
      </c>
      <c r="NF140" s="500">
        <f>$E$140</f>
        <v>0.15252711305920341</v>
      </c>
      <c r="NG140" s="500">
        <f t="shared" si="1240"/>
        <v>1.1900000000000022E-2</v>
      </c>
      <c r="NH140" s="500">
        <f t="shared" si="1240"/>
        <v>1.1900000000000022E-2</v>
      </c>
      <c r="NI140" s="500">
        <f t="shared" si="1240"/>
        <v>1.1900000000000022E-2</v>
      </c>
      <c r="NJ140" s="500">
        <f t="shared" si="1240"/>
        <v>1.1900000000000022E-2</v>
      </c>
      <c r="NK140" s="500">
        <f t="shared" si="1240"/>
        <v>1.1900000000000022E-2</v>
      </c>
      <c r="NL140" s="500">
        <f t="shared" si="1240"/>
        <v>1.1900000000000022E-2</v>
      </c>
      <c r="NM140" s="500">
        <f t="shared" si="1240"/>
        <v>1.1900000000000022E-2</v>
      </c>
      <c r="NN140" s="500">
        <f t="shared" si="1240"/>
        <v>1.1900000000000022E-2</v>
      </c>
      <c r="NO140" s="500">
        <f t="shared" si="1240"/>
        <v>1.1900000000000022E-2</v>
      </c>
      <c r="NP140" s="500">
        <f t="shared" si="1240"/>
        <v>1.1900000000000022E-2</v>
      </c>
      <c r="NQ140" s="500">
        <f t="shared" si="1240"/>
        <v>1.1900000000000022E-2</v>
      </c>
      <c r="NR140" s="500">
        <f t="shared" si="1240"/>
        <v>1.1900000000000022E-2</v>
      </c>
      <c r="NS140" s="500">
        <f>$E$140</f>
        <v>0.15252711305920341</v>
      </c>
      <c r="NT140" s="500">
        <f t="shared" si="1241"/>
        <v>1.1900000000000022E-2</v>
      </c>
      <c r="NU140" s="500">
        <f t="shared" si="1241"/>
        <v>1.1900000000000022E-2</v>
      </c>
      <c r="NV140" s="500">
        <f t="shared" si="1241"/>
        <v>1.1900000000000022E-2</v>
      </c>
      <c r="NW140" s="500">
        <f t="shared" si="1241"/>
        <v>1.1900000000000022E-2</v>
      </c>
      <c r="NX140" s="500">
        <f t="shared" si="1241"/>
        <v>1.1900000000000022E-2</v>
      </c>
      <c r="NY140" s="500">
        <f t="shared" si="1241"/>
        <v>1.1900000000000022E-2</v>
      </c>
      <c r="NZ140" s="500">
        <f t="shared" si="1241"/>
        <v>1.1900000000000022E-2</v>
      </c>
      <c r="OA140" s="500">
        <f t="shared" si="1241"/>
        <v>1.1900000000000022E-2</v>
      </c>
      <c r="OB140" s="500">
        <f t="shared" si="1241"/>
        <v>1.1900000000000022E-2</v>
      </c>
      <c r="OC140" s="500">
        <f t="shared" si="1241"/>
        <v>1.1900000000000022E-2</v>
      </c>
      <c r="OD140" s="500">
        <f t="shared" si="1241"/>
        <v>1.1900000000000022E-2</v>
      </c>
      <c r="OE140" s="500">
        <f t="shared" si="1241"/>
        <v>1.1900000000000022E-2</v>
      </c>
      <c r="OF140" s="500">
        <f>$E$140</f>
        <v>0.15252711305920341</v>
      </c>
      <c r="OG140" s="500">
        <f t="shared" si="1242"/>
        <v>1.1900000000000022E-2</v>
      </c>
      <c r="OH140" s="500">
        <f t="shared" si="1242"/>
        <v>1.1900000000000022E-2</v>
      </c>
      <c r="OI140" s="500">
        <f t="shared" si="1242"/>
        <v>1.1900000000000022E-2</v>
      </c>
      <c r="OJ140" s="500">
        <f t="shared" si="1242"/>
        <v>1.1900000000000022E-2</v>
      </c>
      <c r="OK140" s="500">
        <f t="shared" si="1242"/>
        <v>1.1900000000000022E-2</v>
      </c>
      <c r="OL140" s="500">
        <f t="shared" si="1242"/>
        <v>1.1900000000000022E-2</v>
      </c>
      <c r="OM140" s="500">
        <f t="shared" si="1242"/>
        <v>1.1900000000000022E-2</v>
      </c>
      <c r="ON140" s="500">
        <f t="shared" si="1242"/>
        <v>1.1900000000000022E-2</v>
      </c>
      <c r="OO140" s="500">
        <f t="shared" si="1242"/>
        <v>1.1900000000000022E-2</v>
      </c>
      <c r="OP140" s="500">
        <f t="shared" si="1242"/>
        <v>1.1900000000000022E-2</v>
      </c>
      <c r="OQ140" s="500">
        <f t="shared" si="1242"/>
        <v>1.1900000000000022E-2</v>
      </c>
      <c r="OR140" s="500">
        <f t="shared" si="1242"/>
        <v>1.1900000000000022E-2</v>
      </c>
      <c r="OS140" s="500">
        <f>$E$140</f>
        <v>0.15252711305920341</v>
      </c>
      <c r="OT140" s="202"/>
      <c r="OU140" s="202"/>
      <c r="OV140" s="202"/>
      <c r="OW140" s="202"/>
      <c r="OX140" s="202"/>
      <c r="OY140" s="202"/>
      <c r="OZ140" s="202"/>
      <c r="PA140" s="202"/>
      <c r="PB140" s="202"/>
      <c r="PC140" s="202"/>
      <c r="PD140" s="202"/>
      <c r="PE140" s="202"/>
      <c r="PF140" s="202"/>
      <c r="PG140" s="202"/>
      <c r="PH140" s="202"/>
      <c r="PI140" s="202"/>
      <c r="PJ140" s="202"/>
      <c r="PK140" s="202"/>
      <c r="PL140" s="202"/>
      <c r="PM140" s="202"/>
      <c r="PN140" s="202"/>
      <c r="PO140" s="202"/>
      <c r="PP140" s="202"/>
      <c r="PQ140" s="202"/>
      <c r="PR140" s="202"/>
      <c r="PS140" s="202"/>
      <c r="PT140" s="202"/>
      <c r="PU140" s="202"/>
      <c r="PV140" s="202"/>
      <c r="PW140" s="202"/>
      <c r="PX140" s="202"/>
      <c r="PY140" s="202"/>
      <c r="PZ140" s="202"/>
      <c r="QA140" s="202"/>
      <c r="QB140" s="202"/>
      <c r="QC140" s="202"/>
      <c r="QD140" s="202"/>
      <c r="QE140" s="202"/>
      <c r="QF140" s="202"/>
      <c r="QG140" s="202"/>
      <c r="QH140" s="202"/>
      <c r="QI140" s="202"/>
      <c r="QJ140" s="202"/>
      <c r="QK140" s="202"/>
      <c r="QL140" s="202"/>
      <c r="QM140" s="202"/>
      <c r="QN140" s="202"/>
      <c r="QO140" s="202"/>
      <c r="QP140" s="202"/>
      <c r="QQ140" s="202"/>
      <c r="QR140" s="202"/>
      <c r="QS140" s="202"/>
      <c r="QT140" s="202"/>
      <c r="QU140" s="202"/>
      <c r="QV140" s="202"/>
      <c r="QW140" s="202"/>
      <c r="QX140" s="202"/>
      <c r="QY140" s="202"/>
      <c r="QZ140" s="202"/>
      <c r="RA140" s="202"/>
      <c r="RB140" s="202"/>
      <c r="RC140" s="202"/>
      <c r="RD140" s="202"/>
      <c r="RE140" s="202"/>
      <c r="RF140" s="202"/>
    </row>
    <row r="141" spans="1:474" ht="12.75" customHeight="1">
      <c r="A141" s="202"/>
      <c r="B141" s="95" t="s">
        <v>528</v>
      </c>
      <c r="C141" s="202"/>
      <c r="D141" s="202"/>
      <c r="E141" s="202"/>
      <c r="F141" s="202"/>
      <c r="G141" s="500">
        <f t="shared" ref="G141:BR141" si="1260">G139+G140</f>
        <v>1.1900000000000022E-2</v>
      </c>
      <c r="H141" s="500">
        <f t="shared" si="1260"/>
        <v>1.1900000000000022E-2</v>
      </c>
      <c r="I141" s="500">
        <f t="shared" si="1260"/>
        <v>1.1900000000000022E-2</v>
      </c>
      <c r="J141" s="500">
        <f t="shared" si="1260"/>
        <v>1.1900000000000022E-2</v>
      </c>
      <c r="K141" s="500">
        <f t="shared" si="1260"/>
        <v>1.1900000000000022E-2</v>
      </c>
      <c r="L141" s="500">
        <f t="shared" si="1260"/>
        <v>1.1900000000000022E-2</v>
      </c>
      <c r="M141" s="500">
        <f t="shared" si="1260"/>
        <v>1.1900000000000022E-2</v>
      </c>
      <c r="N141" s="500">
        <f t="shared" si="1260"/>
        <v>1.1900000000000022E-2</v>
      </c>
      <c r="O141" s="500">
        <f t="shared" si="1260"/>
        <v>1.1900000000000022E-2</v>
      </c>
      <c r="P141" s="500">
        <f t="shared" si="1260"/>
        <v>1.1900000000000022E-2</v>
      </c>
      <c r="Q141" s="500">
        <f t="shared" si="1260"/>
        <v>1.1900000000000022E-2</v>
      </c>
      <c r="R141" s="500">
        <f t="shared" si="1260"/>
        <v>1.1900000000000022E-2</v>
      </c>
      <c r="S141" s="500">
        <f t="shared" si="1260"/>
        <v>0.15252711305920341</v>
      </c>
      <c r="T141" s="500">
        <f t="shared" si="1260"/>
        <v>1.1900000000000022E-2</v>
      </c>
      <c r="U141" s="500">
        <f t="shared" si="1260"/>
        <v>1.1900000000000022E-2</v>
      </c>
      <c r="V141" s="500">
        <f t="shared" si="1260"/>
        <v>1.1900000000000022E-2</v>
      </c>
      <c r="W141" s="500">
        <f t="shared" si="1260"/>
        <v>1.1900000000000022E-2</v>
      </c>
      <c r="X141" s="500">
        <f t="shared" si="1260"/>
        <v>1.1900000000000022E-2</v>
      </c>
      <c r="Y141" s="500">
        <f t="shared" si="1260"/>
        <v>1.1900000000000022E-2</v>
      </c>
      <c r="Z141" s="500">
        <f t="shared" si="1260"/>
        <v>1.1900000000000022E-2</v>
      </c>
      <c r="AA141" s="500">
        <f t="shared" si="1260"/>
        <v>1.1900000000000022E-2</v>
      </c>
      <c r="AB141" s="500">
        <f t="shared" si="1260"/>
        <v>1.1900000000000022E-2</v>
      </c>
      <c r="AC141" s="500">
        <f t="shared" si="1260"/>
        <v>1.1900000000000022E-2</v>
      </c>
      <c r="AD141" s="500">
        <f t="shared" si="1260"/>
        <v>1.1900000000000022E-2</v>
      </c>
      <c r="AE141" s="500">
        <f t="shared" si="1260"/>
        <v>1.1900000000000022E-2</v>
      </c>
      <c r="AF141" s="500">
        <f t="shared" si="1260"/>
        <v>0.15252711305920341</v>
      </c>
      <c r="AG141" s="500">
        <f t="shared" si="1260"/>
        <v>1.1900000000000022E-2</v>
      </c>
      <c r="AH141" s="500">
        <f t="shared" si="1260"/>
        <v>1.1900000000000022E-2</v>
      </c>
      <c r="AI141" s="500">
        <f t="shared" si="1260"/>
        <v>1.1900000000000022E-2</v>
      </c>
      <c r="AJ141" s="500">
        <f t="shared" si="1260"/>
        <v>1.1900000000000022E-2</v>
      </c>
      <c r="AK141" s="500">
        <f t="shared" si="1260"/>
        <v>1.1900000000000022E-2</v>
      </c>
      <c r="AL141" s="500">
        <f t="shared" si="1260"/>
        <v>1.1900000000000022E-2</v>
      </c>
      <c r="AM141" s="500">
        <f t="shared" si="1260"/>
        <v>1.1900000000000022E-2</v>
      </c>
      <c r="AN141" s="500">
        <f t="shared" si="1260"/>
        <v>1.1900000000000022E-2</v>
      </c>
      <c r="AO141" s="500">
        <f t="shared" si="1260"/>
        <v>1.1900000000000022E-2</v>
      </c>
      <c r="AP141" s="500">
        <f t="shared" si="1260"/>
        <v>1.1900000000000022E-2</v>
      </c>
      <c r="AQ141" s="500">
        <f t="shared" si="1260"/>
        <v>1.1900000000000022E-2</v>
      </c>
      <c r="AR141" s="500">
        <f t="shared" si="1260"/>
        <v>1.1900000000000022E-2</v>
      </c>
      <c r="AS141" s="500">
        <f t="shared" si="1260"/>
        <v>0.15252711305920341</v>
      </c>
      <c r="AT141" s="500">
        <f t="shared" si="1260"/>
        <v>1.1900000000000022E-2</v>
      </c>
      <c r="AU141" s="500">
        <f t="shared" si="1260"/>
        <v>1.1900000000000022E-2</v>
      </c>
      <c r="AV141" s="500">
        <f t="shared" si="1260"/>
        <v>1.1900000000000022E-2</v>
      </c>
      <c r="AW141" s="500">
        <f t="shared" si="1260"/>
        <v>1.1900000000000022E-2</v>
      </c>
      <c r="AX141" s="500">
        <f t="shared" si="1260"/>
        <v>1.1900000000000022E-2</v>
      </c>
      <c r="AY141" s="500">
        <f t="shared" si="1260"/>
        <v>1.1900000000000022E-2</v>
      </c>
      <c r="AZ141" s="500">
        <f t="shared" si="1260"/>
        <v>1.1900000000000022E-2</v>
      </c>
      <c r="BA141" s="500">
        <f t="shared" si="1260"/>
        <v>1.1900000000000022E-2</v>
      </c>
      <c r="BB141" s="500">
        <f t="shared" si="1260"/>
        <v>1.1900000000000022E-2</v>
      </c>
      <c r="BC141" s="500">
        <f t="shared" si="1260"/>
        <v>1.1900000000000022E-2</v>
      </c>
      <c r="BD141" s="500">
        <f t="shared" si="1260"/>
        <v>1.1900000000000022E-2</v>
      </c>
      <c r="BE141" s="500">
        <f t="shared" si="1260"/>
        <v>1.1900000000000022E-2</v>
      </c>
      <c r="BF141" s="500">
        <f t="shared" si="1260"/>
        <v>0.15252711305920341</v>
      </c>
      <c r="BG141" s="500">
        <f t="shared" si="1260"/>
        <v>1.1900000000000022E-2</v>
      </c>
      <c r="BH141" s="500">
        <f t="shared" si="1260"/>
        <v>1.1900000000000022E-2</v>
      </c>
      <c r="BI141" s="500">
        <f t="shared" si="1260"/>
        <v>1.1900000000000022E-2</v>
      </c>
      <c r="BJ141" s="500">
        <f t="shared" si="1260"/>
        <v>1.1900000000000022E-2</v>
      </c>
      <c r="BK141" s="500">
        <f t="shared" si="1260"/>
        <v>1.1900000000000022E-2</v>
      </c>
      <c r="BL141" s="500">
        <f t="shared" si="1260"/>
        <v>1.1900000000000022E-2</v>
      </c>
      <c r="BM141" s="500">
        <f t="shared" si="1260"/>
        <v>1.1900000000000022E-2</v>
      </c>
      <c r="BN141" s="500">
        <f t="shared" si="1260"/>
        <v>1.1900000000000022E-2</v>
      </c>
      <c r="BO141" s="500">
        <f t="shared" si="1260"/>
        <v>1.1900000000000022E-2</v>
      </c>
      <c r="BP141" s="500">
        <f t="shared" si="1260"/>
        <v>1.1900000000000022E-2</v>
      </c>
      <c r="BQ141" s="500">
        <f t="shared" si="1260"/>
        <v>1.1900000000000022E-2</v>
      </c>
      <c r="BR141" s="500">
        <f t="shared" si="1260"/>
        <v>1.1900000000000022E-2</v>
      </c>
      <c r="BS141" s="500">
        <f t="shared" ref="BS141:ED141" si="1261">BS139+BS140</f>
        <v>0.15252711305920341</v>
      </c>
      <c r="BT141" s="500">
        <f t="shared" si="1261"/>
        <v>1.1900000000000022E-2</v>
      </c>
      <c r="BU141" s="500">
        <f t="shared" si="1261"/>
        <v>1.1900000000000022E-2</v>
      </c>
      <c r="BV141" s="500">
        <f t="shared" si="1261"/>
        <v>1.1900000000000022E-2</v>
      </c>
      <c r="BW141" s="500">
        <f t="shared" si="1261"/>
        <v>1.1900000000000022E-2</v>
      </c>
      <c r="BX141" s="500">
        <f t="shared" si="1261"/>
        <v>1.1900000000000022E-2</v>
      </c>
      <c r="BY141" s="500">
        <f t="shared" si="1261"/>
        <v>1.1900000000000022E-2</v>
      </c>
      <c r="BZ141" s="500">
        <f t="shared" si="1261"/>
        <v>1.1900000000000022E-2</v>
      </c>
      <c r="CA141" s="500">
        <f t="shared" si="1261"/>
        <v>1.1900000000000022E-2</v>
      </c>
      <c r="CB141" s="500">
        <f t="shared" si="1261"/>
        <v>1.1900000000000022E-2</v>
      </c>
      <c r="CC141" s="500">
        <f t="shared" si="1261"/>
        <v>1.1900000000000022E-2</v>
      </c>
      <c r="CD141" s="500">
        <f t="shared" si="1261"/>
        <v>1.1900000000000022E-2</v>
      </c>
      <c r="CE141" s="500">
        <f t="shared" si="1261"/>
        <v>1.1900000000000022E-2</v>
      </c>
      <c r="CF141" s="500">
        <f t="shared" si="1261"/>
        <v>0.15252711305920341</v>
      </c>
      <c r="CG141" s="500">
        <f t="shared" si="1261"/>
        <v>1.1900000000000022E-2</v>
      </c>
      <c r="CH141" s="500">
        <f t="shared" si="1261"/>
        <v>1.1900000000000022E-2</v>
      </c>
      <c r="CI141" s="500">
        <f t="shared" si="1261"/>
        <v>1.1900000000000022E-2</v>
      </c>
      <c r="CJ141" s="500">
        <f t="shared" si="1261"/>
        <v>1.1900000000000022E-2</v>
      </c>
      <c r="CK141" s="500">
        <f t="shared" si="1261"/>
        <v>1.1900000000000022E-2</v>
      </c>
      <c r="CL141" s="500">
        <f t="shared" si="1261"/>
        <v>1.1900000000000022E-2</v>
      </c>
      <c r="CM141" s="500">
        <f t="shared" si="1261"/>
        <v>1.1900000000000022E-2</v>
      </c>
      <c r="CN141" s="500">
        <f t="shared" si="1261"/>
        <v>1.1900000000000022E-2</v>
      </c>
      <c r="CO141" s="500">
        <f t="shared" si="1261"/>
        <v>1.1900000000000022E-2</v>
      </c>
      <c r="CP141" s="500">
        <f t="shared" si="1261"/>
        <v>1.1900000000000022E-2</v>
      </c>
      <c r="CQ141" s="500">
        <f t="shared" si="1261"/>
        <v>1.1900000000000022E-2</v>
      </c>
      <c r="CR141" s="500">
        <f t="shared" si="1261"/>
        <v>1.1900000000000022E-2</v>
      </c>
      <c r="CS141" s="500">
        <f t="shared" si="1261"/>
        <v>0.15252711305920341</v>
      </c>
      <c r="CT141" s="500">
        <f t="shared" si="1261"/>
        <v>1.1900000000000022E-2</v>
      </c>
      <c r="CU141" s="500">
        <f t="shared" si="1261"/>
        <v>1.1900000000000022E-2</v>
      </c>
      <c r="CV141" s="500">
        <f t="shared" si="1261"/>
        <v>1.1900000000000022E-2</v>
      </c>
      <c r="CW141" s="500">
        <f t="shared" si="1261"/>
        <v>1.1900000000000022E-2</v>
      </c>
      <c r="CX141" s="500">
        <f t="shared" si="1261"/>
        <v>1.1900000000000022E-2</v>
      </c>
      <c r="CY141" s="500">
        <f t="shared" si="1261"/>
        <v>1.1900000000000022E-2</v>
      </c>
      <c r="CZ141" s="500">
        <f t="shared" si="1261"/>
        <v>1.1900000000000022E-2</v>
      </c>
      <c r="DA141" s="500">
        <f t="shared" si="1261"/>
        <v>1.1900000000000022E-2</v>
      </c>
      <c r="DB141" s="500">
        <f t="shared" si="1261"/>
        <v>1.1900000000000022E-2</v>
      </c>
      <c r="DC141" s="500">
        <f t="shared" si="1261"/>
        <v>1.1900000000000022E-2</v>
      </c>
      <c r="DD141" s="500">
        <f t="shared" si="1261"/>
        <v>1.1900000000000022E-2</v>
      </c>
      <c r="DE141" s="500">
        <f t="shared" si="1261"/>
        <v>1.1900000000000022E-2</v>
      </c>
      <c r="DF141" s="500">
        <f t="shared" si="1261"/>
        <v>0.15252711305920341</v>
      </c>
      <c r="DG141" s="500">
        <f t="shared" si="1261"/>
        <v>1.1900000000000022E-2</v>
      </c>
      <c r="DH141" s="500">
        <f t="shared" si="1261"/>
        <v>1.1900000000000022E-2</v>
      </c>
      <c r="DI141" s="500">
        <f t="shared" si="1261"/>
        <v>1.1900000000000022E-2</v>
      </c>
      <c r="DJ141" s="500">
        <f t="shared" si="1261"/>
        <v>1.1900000000000022E-2</v>
      </c>
      <c r="DK141" s="500">
        <f t="shared" si="1261"/>
        <v>1.1900000000000022E-2</v>
      </c>
      <c r="DL141" s="500">
        <f t="shared" si="1261"/>
        <v>1.1900000000000022E-2</v>
      </c>
      <c r="DM141" s="500">
        <f t="shared" si="1261"/>
        <v>1.1900000000000022E-2</v>
      </c>
      <c r="DN141" s="500">
        <f t="shared" si="1261"/>
        <v>1.1900000000000022E-2</v>
      </c>
      <c r="DO141" s="500">
        <f t="shared" si="1261"/>
        <v>1.1900000000000022E-2</v>
      </c>
      <c r="DP141" s="500">
        <f t="shared" si="1261"/>
        <v>1.1900000000000022E-2</v>
      </c>
      <c r="DQ141" s="500">
        <f t="shared" si="1261"/>
        <v>1.1900000000000022E-2</v>
      </c>
      <c r="DR141" s="500">
        <f t="shared" si="1261"/>
        <v>1.1900000000000022E-2</v>
      </c>
      <c r="DS141" s="500">
        <f t="shared" si="1261"/>
        <v>0.15252711305920341</v>
      </c>
      <c r="DT141" s="500">
        <f t="shared" si="1261"/>
        <v>1.1900000000000022E-2</v>
      </c>
      <c r="DU141" s="500">
        <f t="shared" si="1261"/>
        <v>1.1900000000000022E-2</v>
      </c>
      <c r="DV141" s="500">
        <f t="shared" si="1261"/>
        <v>1.1900000000000022E-2</v>
      </c>
      <c r="DW141" s="500">
        <f t="shared" si="1261"/>
        <v>1.1900000000000022E-2</v>
      </c>
      <c r="DX141" s="500">
        <f t="shared" si="1261"/>
        <v>1.1900000000000022E-2</v>
      </c>
      <c r="DY141" s="500">
        <f t="shared" si="1261"/>
        <v>1.1900000000000022E-2</v>
      </c>
      <c r="DZ141" s="500">
        <f t="shared" si="1261"/>
        <v>1.1900000000000022E-2</v>
      </c>
      <c r="EA141" s="500">
        <f t="shared" si="1261"/>
        <v>1.1900000000000022E-2</v>
      </c>
      <c r="EB141" s="500">
        <f t="shared" si="1261"/>
        <v>1.1900000000000022E-2</v>
      </c>
      <c r="EC141" s="500">
        <f t="shared" si="1261"/>
        <v>1.1900000000000022E-2</v>
      </c>
      <c r="ED141" s="500">
        <f t="shared" si="1261"/>
        <v>1.1900000000000022E-2</v>
      </c>
      <c r="EE141" s="500">
        <f t="shared" ref="EE141:GP141" si="1262">EE139+EE140</f>
        <v>1.1900000000000022E-2</v>
      </c>
      <c r="EF141" s="500">
        <f t="shared" si="1262"/>
        <v>0.15252711305920341</v>
      </c>
      <c r="EG141" s="500">
        <f t="shared" si="1262"/>
        <v>1.1900000000000022E-2</v>
      </c>
      <c r="EH141" s="500">
        <f t="shared" si="1262"/>
        <v>1.1900000000000022E-2</v>
      </c>
      <c r="EI141" s="500">
        <f t="shared" si="1262"/>
        <v>1.1900000000000022E-2</v>
      </c>
      <c r="EJ141" s="500">
        <f t="shared" si="1262"/>
        <v>1.1900000000000022E-2</v>
      </c>
      <c r="EK141" s="500">
        <f t="shared" si="1262"/>
        <v>1.1900000000000022E-2</v>
      </c>
      <c r="EL141" s="500">
        <f t="shared" si="1262"/>
        <v>1.1900000000000022E-2</v>
      </c>
      <c r="EM141" s="500">
        <f t="shared" si="1262"/>
        <v>1.1900000000000022E-2</v>
      </c>
      <c r="EN141" s="500">
        <f t="shared" si="1262"/>
        <v>1.1900000000000022E-2</v>
      </c>
      <c r="EO141" s="500">
        <f t="shared" si="1262"/>
        <v>1.1900000000000022E-2</v>
      </c>
      <c r="EP141" s="500">
        <f t="shared" si="1262"/>
        <v>1.1900000000000022E-2</v>
      </c>
      <c r="EQ141" s="500">
        <f t="shared" si="1262"/>
        <v>1.1900000000000022E-2</v>
      </c>
      <c r="ER141" s="500">
        <f t="shared" si="1262"/>
        <v>1.1900000000000022E-2</v>
      </c>
      <c r="ES141" s="500">
        <f t="shared" si="1262"/>
        <v>0.15252711305920341</v>
      </c>
      <c r="ET141" s="500">
        <f t="shared" si="1262"/>
        <v>1.1900000000000022E-2</v>
      </c>
      <c r="EU141" s="500">
        <f t="shared" si="1262"/>
        <v>1.1900000000000022E-2</v>
      </c>
      <c r="EV141" s="500">
        <f t="shared" si="1262"/>
        <v>1.1900000000000022E-2</v>
      </c>
      <c r="EW141" s="500">
        <f t="shared" si="1262"/>
        <v>1.1900000000000022E-2</v>
      </c>
      <c r="EX141" s="500">
        <f t="shared" si="1262"/>
        <v>1.1900000000000022E-2</v>
      </c>
      <c r="EY141" s="500">
        <f t="shared" si="1262"/>
        <v>1.1900000000000022E-2</v>
      </c>
      <c r="EZ141" s="500">
        <f t="shared" si="1262"/>
        <v>1.1900000000000022E-2</v>
      </c>
      <c r="FA141" s="500">
        <f t="shared" si="1262"/>
        <v>1.1900000000000022E-2</v>
      </c>
      <c r="FB141" s="500">
        <f t="shared" si="1262"/>
        <v>1.1900000000000022E-2</v>
      </c>
      <c r="FC141" s="500">
        <f t="shared" si="1262"/>
        <v>1.1900000000000022E-2</v>
      </c>
      <c r="FD141" s="500">
        <f t="shared" si="1262"/>
        <v>1.1900000000000022E-2</v>
      </c>
      <c r="FE141" s="500">
        <f t="shared" si="1262"/>
        <v>1.1900000000000022E-2</v>
      </c>
      <c r="FF141" s="500">
        <f t="shared" si="1262"/>
        <v>0.15252711305920341</v>
      </c>
      <c r="FG141" s="500">
        <f t="shared" si="1262"/>
        <v>1.1900000000000022E-2</v>
      </c>
      <c r="FH141" s="500">
        <f t="shared" si="1262"/>
        <v>1.1900000000000022E-2</v>
      </c>
      <c r="FI141" s="500">
        <f t="shared" si="1262"/>
        <v>1.1900000000000022E-2</v>
      </c>
      <c r="FJ141" s="500">
        <f t="shared" si="1262"/>
        <v>1.1900000000000022E-2</v>
      </c>
      <c r="FK141" s="500">
        <f t="shared" si="1262"/>
        <v>1.1900000000000022E-2</v>
      </c>
      <c r="FL141" s="500">
        <f t="shared" si="1262"/>
        <v>1.1900000000000022E-2</v>
      </c>
      <c r="FM141" s="500">
        <f t="shared" si="1262"/>
        <v>1.1900000000000022E-2</v>
      </c>
      <c r="FN141" s="500">
        <f t="shared" si="1262"/>
        <v>1.1900000000000022E-2</v>
      </c>
      <c r="FO141" s="500">
        <f t="shared" si="1262"/>
        <v>1.1900000000000022E-2</v>
      </c>
      <c r="FP141" s="500">
        <f t="shared" si="1262"/>
        <v>1.1900000000000022E-2</v>
      </c>
      <c r="FQ141" s="500">
        <f t="shared" si="1262"/>
        <v>1.1900000000000022E-2</v>
      </c>
      <c r="FR141" s="500">
        <f t="shared" si="1262"/>
        <v>1.1900000000000022E-2</v>
      </c>
      <c r="FS141" s="500">
        <f t="shared" si="1262"/>
        <v>0.15252711305920341</v>
      </c>
      <c r="FT141" s="500">
        <f t="shared" si="1262"/>
        <v>1.1900000000000022E-2</v>
      </c>
      <c r="FU141" s="500">
        <f t="shared" si="1262"/>
        <v>1.1900000000000022E-2</v>
      </c>
      <c r="FV141" s="500">
        <f t="shared" si="1262"/>
        <v>1.1900000000000022E-2</v>
      </c>
      <c r="FW141" s="500">
        <f t="shared" si="1262"/>
        <v>1.1900000000000022E-2</v>
      </c>
      <c r="FX141" s="500">
        <f t="shared" si="1262"/>
        <v>1.1900000000000022E-2</v>
      </c>
      <c r="FY141" s="500">
        <f t="shared" si="1262"/>
        <v>1.1900000000000022E-2</v>
      </c>
      <c r="FZ141" s="500">
        <f t="shared" si="1262"/>
        <v>1.1900000000000022E-2</v>
      </c>
      <c r="GA141" s="500">
        <f t="shared" si="1262"/>
        <v>1.1900000000000022E-2</v>
      </c>
      <c r="GB141" s="500">
        <f t="shared" si="1262"/>
        <v>1.1900000000000022E-2</v>
      </c>
      <c r="GC141" s="500">
        <f t="shared" si="1262"/>
        <v>1.1900000000000022E-2</v>
      </c>
      <c r="GD141" s="500">
        <f t="shared" si="1262"/>
        <v>1.1900000000000022E-2</v>
      </c>
      <c r="GE141" s="500">
        <f t="shared" si="1262"/>
        <v>1.1900000000000022E-2</v>
      </c>
      <c r="GF141" s="500">
        <f t="shared" si="1262"/>
        <v>0.15252711305920341</v>
      </c>
      <c r="GG141" s="500">
        <f t="shared" si="1262"/>
        <v>1.1900000000000022E-2</v>
      </c>
      <c r="GH141" s="500">
        <f t="shared" si="1262"/>
        <v>1.1900000000000022E-2</v>
      </c>
      <c r="GI141" s="500">
        <f t="shared" si="1262"/>
        <v>1.1900000000000022E-2</v>
      </c>
      <c r="GJ141" s="500">
        <f t="shared" si="1262"/>
        <v>1.1900000000000022E-2</v>
      </c>
      <c r="GK141" s="500">
        <f t="shared" si="1262"/>
        <v>1.1900000000000022E-2</v>
      </c>
      <c r="GL141" s="500">
        <f t="shared" si="1262"/>
        <v>1.1900000000000022E-2</v>
      </c>
      <c r="GM141" s="500">
        <f t="shared" si="1262"/>
        <v>1.1900000000000022E-2</v>
      </c>
      <c r="GN141" s="500">
        <f t="shared" si="1262"/>
        <v>1.1900000000000022E-2</v>
      </c>
      <c r="GO141" s="500">
        <f t="shared" si="1262"/>
        <v>1.1900000000000022E-2</v>
      </c>
      <c r="GP141" s="500">
        <f t="shared" si="1262"/>
        <v>1.1900000000000022E-2</v>
      </c>
      <c r="GQ141" s="500">
        <f t="shared" ref="GQ141:JB141" si="1263">GQ139+GQ140</f>
        <v>1.1900000000000022E-2</v>
      </c>
      <c r="GR141" s="500">
        <f t="shared" si="1263"/>
        <v>1.1900000000000022E-2</v>
      </c>
      <c r="GS141" s="500">
        <f t="shared" si="1263"/>
        <v>0.15252711305920341</v>
      </c>
      <c r="GT141" s="500">
        <f t="shared" si="1263"/>
        <v>1.1900000000000022E-2</v>
      </c>
      <c r="GU141" s="500">
        <f t="shared" si="1263"/>
        <v>1.1900000000000022E-2</v>
      </c>
      <c r="GV141" s="500">
        <f t="shared" si="1263"/>
        <v>1.1900000000000022E-2</v>
      </c>
      <c r="GW141" s="500">
        <f t="shared" si="1263"/>
        <v>1.1900000000000022E-2</v>
      </c>
      <c r="GX141" s="500">
        <f t="shared" si="1263"/>
        <v>1.1900000000000022E-2</v>
      </c>
      <c r="GY141" s="500">
        <f t="shared" si="1263"/>
        <v>1.1900000000000022E-2</v>
      </c>
      <c r="GZ141" s="500">
        <f t="shared" si="1263"/>
        <v>1.1900000000000022E-2</v>
      </c>
      <c r="HA141" s="500">
        <f t="shared" si="1263"/>
        <v>1.1900000000000022E-2</v>
      </c>
      <c r="HB141" s="500">
        <f t="shared" si="1263"/>
        <v>1.1900000000000022E-2</v>
      </c>
      <c r="HC141" s="500">
        <f t="shared" si="1263"/>
        <v>1.1900000000000022E-2</v>
      </c>
      <c r="HD141" s="500">
        <f t="shared" si="1263"/>
        <v>1.1900000000000022E-2</v>
      </c>
      <c r="HE141" s="500">
        <f t="shared" si="1263"/>
        <v>1.1900000000000022E-2</v>
      </c>
      <c r="HF141" s="500">
        <f t="shared" si="1263"/>
        <v>0.15252711305920341</v>
      </c>
      <c r="HG141" s="500">
        <f t="shared" si="1263"/>
        <v>1.1900000000000022E-2</v>
      </c>
      <c r="HH141" s="500">
        <f t="shared" si="1263"/>
        <v>1.1900000000000022E-2</v>
      </c>
      <c r="HI141" s="500">
        <f t="shared" si="1263"/>
        <v>1.1900000000000022E-2</v>
      </c>
      <c r="HJ141" s="500">
        <f t="shared" si="1263"/>
        <v>1.1900000000000022E-2</v>
      </c>
      <c r="HK141" s="500">
        <f t="shared" si="1263"/>
        <v>1.1900000000000022E-2</v>
      </c>
      <c r="HL141" s="500">
        <f t="shared" si="1263"/>
        <v>1.1900000000000022E-2</v>
      </c>
      <c r="HM141" s="500">
        <f t="shared" si="1263"/>
        <v>1.1900000000000022E-2</v>
      </c>
      <c r="HN141" s="500">
        <f t="shared" si="1263"/>
        <v>1.1900000000000022E-2</v>
      </c>
      <c r="HO141" s="500">
        <f t="shared" si="1263"/>
        <v>1.1900000000000022E-2</v>
      </c>
      <c r="HP141" s="500">
        <f t="shared" si="1263"/>
        <v>1.1900000000000022E-2</v>
      </c>
      <c r="HQ141" s="500">
        <f t="shared" si="1263"/>
        <v>1.1900000000000022E-2</v>
      </c>
      <c r="HR141" s="500">
        <f t="shared" si="1263"/>
        <v>1.1900000000000022E-2</v>
      </c>
      <c r="HS141" s="500">
        <f t="shared" si="1263"/>
        <v>0.15252711305920341</v>
      </c>
      <c r="HT141" s="500">
        <f t="shared" si="1263"/>
        <v>1.1900000000000022E-2</v>
      </c>
      <c r="HU141" s="500">
        <f t="shared" si="1263"/>
        <v>1.1900000000000022E-2</v>
      </c>
      <c r="HV141" s="500">
        <f t="shared" si="1263"/>
        <v>1.1900000000000022E-2</v>
      </c>
      <c r="HW141" s="500">
        <f t="shared" si="1263"/>
        <v>1.1900000000000022E-2</v>
      </c>
      <c r="HX141" s="500">
        <f t="shared" si="1263"/>
        <v>1.1900000000000022E-2</v>
      </c>
      <c r="HY141" s="500">
        <f t="shared" si="1263"/>
        <v>1.1900000000000022E-2</v>
      </c>
      <c r="HZ141" s="500">
        <f t="shared" si="1263"/>
        <v>1.1900000000000022E-2</v>
      </c>
      <c r="IA141" s="500">
        <f t="shared" si="1263"/>
        <v>1.1900000000000022E-2</v>
      </c>
      <c r="IB141" s="500">
        <f t="shared" si="1263"/>
        <v>1.1900000000000022E-2</v>
      </c>
      <c r="IC141" s="500">
        <f t="shared" si="1263"/>
        <v>1.1900000000000022E-2</v>
      </c>
      <c r="ID141" s="500">
        <f t="shared" si="1263"/>
        <v>1.1900000000000022E-2</v>
      </c>
      <c r="IE141" s="500">
        <f t="shared" si="1263"/>
        <v>1.1900000000000022E-2</v>
      </c>
      <c r="IF141" s="500">
        <f t="shared" si="1263"/>
        <v>0.15252711305920341</v>
      </c>
      <c r="IG141" s="500">
        <f t="shared" si="1263"/>
        <v>1.1900000000000022E-2</v>
      </c>
      <c r="IH141" s="500">
        <f t="shared" si="1263"/>
        <v>1.1900000000000022E-2</v>
      </c>
      <c r="II141" s="500">
        <f t="shared" si="1263"/>
        <v>1.1900000000000022E-2</v>
      </c>
      <c r="IJ141" s="500">
        <f t="shared" si="1263"/>
        <v>1.1900000000000022E-2</v>
      </c>
      <c r="IK141" s="500">
        <f t="shared" si="1263"/>
        <v>1.1900000000000022E-2</v>
      </c>
      <c r="IL141" s="500">
        <f t="shared" si="1263"/>
        <v>1.1900000000000022E-2</v>
      </c>
      <c r="IM141" s="500">
        <f t="shared" si="1263"/>
        <v>1.1900000000000022E-2</v>
      </c>
      <c r="IN141" s="500">
        <f t="shared" si="1263"/>
        <v>1.1900000000000022E-2</v>
      </c>
      <c r="IO141" s="500">
        <f t="shared" si="1263"/>
        <v>1.1900000000000022E-2</v>
      </c>
      <c r="IP141" s="500">
        <f t="shared" si="1263"/>
        <v>1.1900000000000022E-2</v>
      </c>
      <c r="IQ141" s="500">
        <f t="shared" si="1263"/>
        <v>1.1900000000000022E-2</v>
      </c>
      <c r="IR141" s="500">
        <f t="shared" si="1263"/>
        <v>1.1900000000000022E-2</v>
      </c>
      <c r="IS141" s="500">
        <f t="shared" si="1263"/>
        <v>0.15252711305920341</v>
      </c>
      <c r="IT141" s="500">
        <f t="shared" si="1263"/>
        <v>1.1900000000000022E-2</v>
      </c>
      <c r="IU141" s="500">
        <f t="shared" si="1263"/>
        <v>1.1900000000000022E-2</v>
      </c>
      <c r="IV141" s="500">
        <f t="shared" si="1263"/>
        <v>1.1900000000000022E-2</v>
      </c>
      <c r="IW141" s="500">
        <f t="shared" si="1263"/>
        <v>1.1900000000000022E-2</v>
      </c>
      <c r="IX141" s="500">
        <f t="shared" si="1263"/>
        <v>1.1900000000000022E-2</v>
      </c>
      <c r="IY141" s="500">
        <f t="shared" si="1263"/>
        <v>1.1900000000000022E-2</v>
      </c>
      <c r="IZ141" s="500">
        <f t="shared" si="1263"/>
        <v>1.1900000000000022E-2</v>
      </c>
      <c r="JA141" s="500">
        <f t="shared" si="1263"/>
        <v>1.1900000000000022E-2</v>
      </c>
      <c r="JB141" s="500">
        <f t="shared" si="1263"/>
        <v>1.1900000000000022E-2</v>
      </c>
      <c r="JC141" s="500">
        <f t="shared" ref="JC141:LN141" si="1264">JC139+JC140</f>
        <v>1.1900000000000022E-2</v>
      </c>
      <c r="JD141" s="500">
        <f t="shared" si="1264"/>
        <v>1.1900000000000022E-2</v>
      </c>
      <c r="JE141" s="500">
        <f t="shared" si="1264"/>
        <v>1.1900000000000022E-2</v>
      </c>
      <c r="JF141" s="500">
        <f t="shared" si="1264"/>
        <v>0.15252711305920341</v>
      </c>
      <c r="JG141" s="500">
        <f t="shared" si="1264"/>
        <v>1.1900000000000022E-2</v>
      </c>
      <c r="JH141" s="500">
        <f t="shared" si="1264"/>
        <v>1.1900000000000022E-2</v>
      </c>
      <c r="JI141" s="500">
        <f t="shared" si="1264"/>
        <v>1.1900000000000022E-2</v>
      </c>
      <c r="JJ141" s="500">
        <f t="shared" si="1264"/>
        <v>1.1900000000000022E-2</v>
      </c>
      <c r="JK141" s="500">
        <f t="shared" si="1264"/>
        <v>1.1900000000000022E-2</v>
      </c>
      <c r="JL141" s="500">
        <f t="shared" si="1264"/>
        <v>1.1900000000000022E-2</v>
      </c>
      <c r="JM141" s="500">
        <f t="shared" si="1264"/>
        <v>1.1900000000000022E-2</v>
      </c>
      <c r="JN141" s="500">
        <f t="shared" si="1264"/>
        <v>1.1900000000000022E-2</v>
      </c>
      <c r="JO141" s="500">
        <f t="shared" si="1264"/>
        <v>1.1900000000000022E-2</v>
      </c>
      <c r="JP141" s="500">
        <f t="shared" si="1264"/>
        <v>1.1900000000000022E-2</v>
      </c>
      <c r="JQ141" s="500">
        <f t="shared" si="1264"/>
        <v>1.1900000000000022E-2</v>
      </c>
      <c r="JR141" s="500">
        <f t="shared" si="1264"/>
        <v>1.1900000000000022E-2</v>
      </c>
      <c r="JS141" s="500">
        <f t="shared" si="1264"/>
        <v>0.15252711305920341</v>
      </c>
      <c r="JT141" s="500">
        <f t="shared" si="1264"/>
        <v>1.1900000000000022E-2</v>
      </c>
      <c r="JU141" s="500">
        <f t="shared" si="1264"/>
        <v>1.1900000000000022E-2</v>
      </c>
      <c r="JV141" s="500">
        <f t="shared" si="1264"/>
        <v>1.1900000000000022E-2</v>
      </c>
      <c r="JW141" s="500">
        <f t="shared" si="1264"/>
        <v>1.1900000000000022E-2</v>
      </c>
      <c r="JX141" s="500">
        <f t="shared" si="1264"/>
        <v>1.1900000000000022E-2</v>
      </c>
      <c r="JY141" s="500">
        <f t="shared" si="1264"/>
        <v>1.1900000000000022E-2</v>
      </c>
      <c r="JZ141" s="500">
        <f t="shared" si="1264"/>
        <v>1.1900000000000022E-2</v>
      </c>
      <c r="KA141" s="500">
        <f t="shared" si="1264"/>
        <v>1.1900000000000022E-2</v>
      </c>
      <c r="KB141" s="500">
        <f t="shared" si="1264"/>
        <v>1.1900000000000022E-2</v>
      </c>
      <c r="KC141" s="500">
        <f t="shared" si="1264"/>
        <v>1.1900000000000022E-2</v>
      </c>
      <c r="KD141" s="500">
        <f t="shared" si="1264"/>
        <v>1.1900000000000022E-2</v>
      </c>
      <c r="KE141" s="500">
        <f t="shared" si="1264"/>
        <v>1.1900000000000022E-2</v>
      </c>
      <c r="KF141" s="500">
        <f t="shared" si="1264"/>
        <v>0.15252711305920341</v>
      </c>
      <c r="KG141" s="500">
        <f t="shared" si="1264"/>
        <v>1.1900000000000022E-2</v>
      </c>
      <c r="KH141" s="500">
        <f t="shared" si="1264"/>
        <v>1.1900000000000022E-2</v>
      </c>
      <c r="KI141" s="500">
        <f t="shared" si="1264"/>
        <v>1.1900000000000022E-2</v>
      </c>
      <c r="KJ141" s="500">
        <f t="shared" si="1264"/>
        <v>1.1900000000000022E-2</v>
      </c>
      <c r="KK141" s="500">
        <f t="shared" si="1264"/>
        <v>1.1900000000000022E-2</v>
      </c>
      <c r="KL141" s="500">
        <f t="shared" si="1264"/>
        <v>1.1900000000000022E-2</v>
      </c>
      <c r="KM141" s="500">
        <f t="shared" si="1264"/>
        <v>1.1900000000000022E-2</v>
      </c>
      <c r="KN141" s="500">
        <f t="shared" si="1264"/>
        <v>1.1900000000000022E-2</v>
      </c>
      <c r="KO141" s="500">
        <f t="shared" si="1264"/>
        <v>1.1900000000000022E-2</v>
      </c>
      <c r="KP141" s="500">
        <f t="shared" si="1264"/>
        <v>1.1900000000000022E-2</v>
      </c>
      <c r="KQ141" s="500">
        <f t="shared" si="1264"/>
        <v>1.1900000000000022E-2</v>
      </c>
      <c r="KR141" s="500">
        <f t="shared" si="1264"/>
        <v>1.1900000000000022E-2</v>
      </c>
      <c r="KS141" s="500">
        <f t="shared" si="1264"/>
        <v>0.15252711305920341</v>
      </c>
      <c r="KT141" s="500">
        <f t="shared" si="1264"/>
        <v>1.1900000000000022E-2</v>
      </c>
      <c r="KU141" s="500">
        <f t="shared" si="1264"/>
        <v>1.1900000000000022E-2</v>
      </c>
      <c r="KV141" s="500">
        <f t="shared" si="1264"/>
        <v>1.1900000000000022E-2</v>
      </c>
      <c r="KW141" s="500">
        <f t="shared" si="1264"/>
        <v>1.1900000000000022E-2</v>
      </c>
      <c r="KX141" s="500">
        <f t="shared" si="1264"/>
        <v>1.1900000000000022E-2</v>
      </c>
      <c r="KY141" s="500">
        <f t="shared" si="1264"/>
        <v>1.1900000000000022E-2</v>
      </c>
      <c r="KZ141" s="500">
        <f t="shared" si="1264"/>
        <v>1.1900000000000022E-2</v>
      </c>
      <c r="LA141" s="500">
        <f t="shared" si="1264"/>
        <v>1.1900000000000022E-2</v>
      </c>
      <c r="LB141" s="500">
        <f t="shared" si="1264"/>
        <v>1.1900000000000022E-2</v>
      </c>
      <c r="LC141" s="500">
        <f t="shared" si="1264"/>
        <v>1.1900000000000022E-2</v>
      </c>
      <c r="LD141" s="500">
        <f t="shared" si="1264"/>
        <v>1.1900000000000022E-2</v>
      </c>
      <c r="LE141" s="500">
        <f t="shared" si="1264"/>
        <v>1.1900000000000022E-2</v>
      </c>
      <c r="LF141" s="500">
        <f t="shared" si="1264"/>
        <v>0.15252711305920341</v>
      </c>
      <c r="LG141" s="500">
        <f t="shared" si="1264"/>
        <v>1.1900000000000022E-2</v>
      </c>
      <c r="LH141" s="500">
        <f t="shared" si="1264"/>
        <v>1.1900000000000022E-2</v>
      </c>
      <c r="LI141" s="500">
        <f t="shared" si="1264"/>
        <v>1.1900000000000022E-2</v>
      </c>
      <c r="LJ141" s="500">
        <f t="shared" si="1264"/>
        <v>1.1900000000000022E-2</v>
      </c>
      <c r="LK141" s="500">
        <f t="shared" si="1264"/>
        <v>1.1900000000000022E-2</v>
      </c>
      <c r="LL141" s="500">
        <f t="shared" si="1264"/>
        <v>1.1900000000000022E-2</v>
      </c>
      <c r="LM141" s="500">
        <f t="shared" si="1264"/>
        <v>1.1900000000000022E-2</v>
      </c>
      <c r="LN141" s="500">
        <f t="shared" si="1264"/>
        <v>1.1900000000000022E-2</v>
      </c>
      <c r="LO141" s="500">
        <f t="shared" ref="LO141:NZ141" si="1265">LO139+LO140</f>
        <v>1.1900000000000022E-2</v>
      </c>
      <c r="LP141" s="500">
        <f t="shared" si="1265"/>
        <v>1.1900000000000022E-2</v>
      </c>
      <c r="LQ141" s="500">
        <f t="shared" si="1265"/>
        <v>1.1900000000000022E-2</v>
      </c>
      <c r="LR141" s="500">
        <f t="shared" si="1265"/>
        <v>1.1900000000000022E-2</v>
      </c>
      <c r="LS141" s="500">
        <f t="shared" si="1265"/>
        <v>0.15252711305920341</v>
      </c>
      <c r="LT141" s="500">
        <f t="shared" si="1265"/>
        <v>1.1900000000000022E-2</v>
      </c>
      <c r="LU141" s="500">
        <f t="shared" si="1265"/>
        <v>1.1900000000000022E-2</v>
      </c>
      <c r="LV141" s="500">
        <f t="shared" si="1265"/>
        <v>1.1900000000000022E-2</v>
      </c>
      <c r="LW141" s="500">
        <f t="shared" si="1265"/>
        <v>1.1900000000000022E-2</v>
      </c>
      <c r="LX141" s="500">
        <f t="shared" si="1265"/>
        <v>1.1900000000000022E-2</v>
      </c>
      <c r="LY141" s="500">
        <f t="shared" si="1265"/>
        <v>1.1900000000000022E-2</v>
      </c>
      <c r="LZ141" s="500">
        <f t="shared" si="1265"/>
        <v>1.1900000000000022E-2</v>
      </c>
      <c r="MA141" s="500">
        <f t="shared" si="1265"/>
        <v>1.1900000000000022E-2</v>
      </c>
      <c r="MB141" s="500">
        <f t="shared" si="1265"/>
        <v>1.1900000000000022E-2</v>
      </c>
      <c r="MC141" s="500">
        <f t="shared" si="1265"/>
        <v>1.1900000000000022E-2</v>
      </c>
      <c r="MD141" s="500">
        <f t="shared" si="1265"/>
        <v>1.1900000000000022E-2</v>
      </c>
      <c r="ME141" s="500">
        <f t="shared" si="1265"/>
        <v>1.1900000000000022E-2</v>
      </c>
      <c r="MF141" s="500">
        <f t="shared" si="1265"/>
        <v>0.15252711305920341</v>
      </c>
      <c r="MG141" s="500">
        <f t="shared" si="1265"/>
        <v>1.1900000000000022E-2</v>
      </c>
      <c r="MH141" s="500">
        <f t="shared" si="1265"/>
        <v>1.1900000000000022E-2</v>
      </c>
      <c r="MI141" s="500">
        <f t="shared" si="1265"/>
        <v>1.1900000000000022E-2</v>
      </c>
      <c r="MJ141" s="500">
        <f t="shared" si="1265"/>
        <v>1.1900000000000022E-2</v>
      </c>
      <c r="MK141" s="500">
        <f t="shared" si="1265"/>
        <v>1.1900000000000022E-2</v>
      </c>
      <c r="ML141" s="500">
        <f t="shared" si="1265"/>
        <v>1.1900000000000022E-2</v>
      </c>
      <c r="MM141" s="500">
        <f t="shared" si="1265"/>
        <v>1.1900000000000022E-2</v>
      </c>
      <c r="MN141" s="500">
        <f t="shared" si="1265"/>
        <v>1.1900000000000022E-2</v>
      </c>
      <c r="MO141" s="500">
        <f t="shared" si="1265"/>
        <v>1.1900000000000022E-2</v>
      </c>
      <c r="MP141" s="500">
        <f t="shared" si="1265"/>
        <v>1.1900000000000022E-2</v>
      </c>
      <c r="MQ141" s="500">
        <f t="shared" si="1265"/>
        <v>1.1900000000000022E-2</v>
      </c>
      <c r="MR141" s="500">
        <f t="shared" si="1265"/>
        <v>1.1900000000000022E-2</v>
      </c>
      <c r="MS141" s="500">
        <f t="shared" si="1265"/>
        <v>0.15252711305920341</v>
      </c>
      <c r="MT141" s="500">
        <f t="shared" si="1265"/>
        <v>1.1900000000000022E-2</v>
      </c>
      <c r="MU141" s="500">
        <f t="shared" si="1265"/>
        <v>1.1900000000000022E-2</v>
      </c>
      <c r="MV141" s="500">
        <f t="shared" si="1265"/>
        <v>1.1900000000000022E-2</v>
      </c>
      <c r="MW141" s="500">
        <f t="shared" si="1265"/>
        <v>1.1900000000000022E-2</v>
      </c>
      <c r="MX141" s="500">
        <f t="shared" si="1265"/>
        <v>1.1900000000000022E-2</v>
      </c>
      <c r="MY141" s="500">
        <f t="shared" si="1265"/>
        <v>1.1900000000000022E-2</v>
      </c>
      <c r="MZ141" s="500">
        <f t="shared" si="1265"/>
        <v>1.1900000000000022E-2</v>
      </c>
      <c r="NA141" s="500">
        <f t="shared" si="1265"/>
        <v>1.1900000000000022E-2</v>
      </c>
      <c r="NB141" s="500">
        <f t="shared" si="1265"/>
        <v>1.1900000000000022E-2</v>
      </c>
      <c r="NC141" s="500">
        <f t="shared" si="1265"/>
        <v>1.1900000000000022E-2</v>
      </c>
      <c r="ND141" s="500">
        <f t="shared" si="1265"/>
        <v>1.1900000000000022E-2</v>
      </c>
      <c r="NE141" s="500">
        <f t="shared" si="1265"/>
        <v>1.1900000000000022E-2</v>
      </c>
      <c r="NF141" s="500">
        <f t="shared" si="1265"/>
        <v>0.15252711305920341</v>
      </c>
      <c r="NG141" s="500">
        <f t="shared" si="1265"/>
        <v>1.1900000000000022E-2</v>
      </c>
      <c r="NH141" s="500">
        <f t="shared" si="1265"/>
        <v>1.1900000000000022E-2</v>
      </c>
      <c r="NI141" s="500">
        <f t="shared" si="1265"/>
        <v>1.1900000000000022E-2</v>
      </c>
      <c r="NJ141" s="500">
        <f t="shared" si="1265"/>
        <v>1.1900000000000022E-2</v>
      </c>
      <c r="NK141" s="500">
        <f t="shared" si="1265"/>
        <v>1.1900000000000022E-2</v>
      </c>
      <c r="NL141" s="500">
        <f t="shared" si="1265"/>
        <v>1.1900000000000022E-2</v>
      </c>
      <c r="NM141" s="500">
        <f t="shared" si="1265"/>
        <v>1.1900000000000022E-2</v>
      </c>
      <c r="NN141" s="500">
        <f t="shared" si="1265"/>
        <v>1.1900000000000022E-2</v>
      </c>
      <c r="NO141" s="500">
        <f t="shared" si="1265"/>
        <v>1.1900000000000022E-2</v>
      </c>
      <c r="NP141" s="500">
        <f t="shared" si="1265"/>
        <v>1.1900000000000022E-2</v>
      </c>
      <c r="NQ141" s="500">
        <f t="shared" si="1265"/>
        <v>1.1900000000000022E-2</v>
      </c>
      <c r="NR141" s="500">
        <f t="shared" si="1265"/>
        <v>1.1900000000000022E-2</v>
      </c>
      <c r="NS141" s="500">
        <f t="shared" si="1265"/>
        <v>0.15252711305920341</v>
      </c>
      <c r="NT141" s="500">
        <f t="shared" si="1265"/>
        <v>1.1900000000000022E-2</v>
      </c>
      <c r="NU141" s="500">
        <f t="shared" si="1265"/>
        <v>1.1900000000000022E-2</v>
      </c>
      <c r="NV141" s="500">
        <f t="shared" si="1265"/>
        <v>1.1900000000000022E-2</v>
      </c>
      <c r="NW141" s="500">
        <f t="shared" si="1265"/>
        <v>1.1900000000000022E-2</v>
      </c>
      <c r="NX141" s="500">
        <f t="shared" si="1265"/>
        <v>1.1900000000000022E-2</v>
      </c>
      <c r="NY141" s="500">
        <f t="shared" si="1265"/>
        <v>1.1900000000000022E-2</v>
      </c>
      <c r="NZ141" s="500">
        <f t="shared" si="1265"/>
        <v>1.1900000000000022E-2</v>
      </c>
      <c r="OA141" s="500">
        <f t="shared" ref="OA141:QL141" si="1266">OA139+OA140</f>
        <v>1.1900000000000022E-2</v>
      </c>
      <c r="OB141" s="500">
        <f t="shared" si="1266"/>
        <v>1.1900000000000022E-2</v>
      </c>
      <c r="OC141" s="500">
        <f t="shared" si="1266"/>
        <v>1.1900000000000022E-2</v>
      </c>
      <c r="OD141" s="500">
        <f t="shared" si="1266"/>
        <v>1.1900000000000022E-2</v>
      </c>
      <c r="OE141" s="500">
        <f t="shared" si="1266"/>
        <v>1.1900000000000022E-2</v>
      </c>
      <c r="OF141" s="500">
        <f t="shared" si="1266"/>
        <v>0.15252711305920341</v>
      </c>
      <c r="OG141" s="500">
        <f t="shared" si="1266"/>
        <v>1.1900000000000022E-2</v>
      </c>
      <c r="OH141" s="500">
        <f t="shared" si="1266"/>
        <v>1.1900000000000022E-2</v>
      </c>
      <c r="OI141" s="500">
        <f t="shared" si="1266"/>
        <v>1.1900000000000022E-2</v>
      </c>
      <c r="OJ141" s="500">
        <f t="shared" si="1266"/>
        <v>1.1900000000000022E-2</v>
      </c>
      <c r="OK141" s="500">
        <f t="shared" si="1266"/>
        <v>1.1900000000000022E-2</v>
      </c>
      <c r="OL141" s="500">
        <f t="shared" si="1266"/>
        <v>1.1900000000000022E-2</v>
      </c>
      <c r="OM141" s="500">
        <f t="shared" si="1266"/>
        <v>1.1900000000000022E-2</v>
      </c>
      <c r="ON141" s="500">
        <f t="shared" si="1266"/>
        <v>1.1900000000000022E-2</v>
      </c>
      <c r="OO141" s="500">
        <f t="shared" si="1266"/>
        <v>1.1900000000000022E-2</v>
      </c>
      <c r="OP141" s="500">
        <f t="shared" si="1266"/>
        <v>1.1900000000000022E-2</v>
      </c>
      <c r="OQ141" s="500">
        <f t="shared" si="1266"/>
        <v>1.1900000000000022E-2</v>
      </c>
      <c r="OR141" s="500">
        <f t="shared" si="1266"/>
        <v>1.1900000000000022E-2</v>
      </c>
      <c r="OS141" s="500">
        <f t="shared" si="1266"/>
        <v>0.15252711305920341</v>
      </c>
      <c r="OT141" s="202"/>
      <c r="OU141" s="202"/>
      <c r="OV141" s="202"/>
      <c r="OW141" s="202"/>
      <c r="OX141" s="202"/>
      <c r="OY141" s="202"/>
      <c r="OZ141" s="202"/>
      <c r="PA141" s="202"/>
      <c r="PB141" s="202"/>
      <c r="PC141" s="202"/>
      <c r="PD141" s="202"/>
      <c r="PE141" s="202"/>
      <c r="PF141" s="202"/>
      <c r="PG141" s="202"/>
      <c r="PH141" s="202"/>
      <c r="PI141" s="202"/>
      <c r="PJ141" s="202"/>
      <c r="PK141" s="202"/>
      <c r="PL141" s="202"/>
      <c r="PM141" s="202"/>
      <c r="PN141" s="202"/>
      <c r="PO141" s="202"/>
      <c r="PP141" s="202"/>
      <c r="PQ141" s="202"/>
      <c r="PR141" s="202"/>
      <c r="PS141" s="202"/>
      <c r="PT141" s="202"/>
      <c r="PU141" s="202"/>
      <c r="PV141" s="202"/>
      <c r="PW141" s="202"/>
      <c r="PX141" s="202"/>
      <c r="PY141" s="202"/>
      <c r="PZ141" s="202"/>
      <c r="QA141" s="202"/>
      <c r="QB141" s="202"/>
      <c r="QC141" s="202"/>
      <c r="QD141" s="202"/>
      <c r="QE141" s="202"/>
      <c r="QF141" s="202"/>
      <c r="QG141" s="202"/>
      <c r="QH141" s="202"/>
      <c r="QI141" s="202"/>
      <c r="QJ141" s="202"/>
      <c r="QK141" s="202"/>
      <c r="QL141" s="202"/>
      <c r="QM141" s="202"/>
      <c r="QN141" s="202"/>
      <c r="QO141" s="202"/>
      <c r="QP141" s="202"/>
      <c r="QQ141" s="202"/>
      <c r="QR141" s="202"/>
      <c r="QS141" s="202"/>
      <c r="QT141" s="202"/>
      <c r="QU141" s="202"/>
      <c r="QV141" s="202"/>
      <c r="QW141" s="202"/>
      <c r="QX141" s="202"/>
      <c r="QY141" s="202"/>
      <c r="QZ141" s="202"/>
      <c r="RA141" s="202"/>
      <c r="RB141" s="202"/>
      <c r="RC141" s="202"/>
      <c r="RD141" s="202"/>
      <c r="RE141" s="202"/>
      <c r="RF141" s="202"/>
    </row>
    <row r="142" spans="1:474" ht="12.75" customHeight="1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500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  <c r="DK142" s="202"/>
      <c r="DL142" s="202"/>
      <c r="DM142" s="202"/>
      <c r="DN142" s="202"/>
      <c r="DO142" s="202"/>
      <c r="DP142" s="202"/>
      <c r="DQ142" s="202"/>
      <c r="DR142" s="202"/>
      <c r="DS142" s="202"/>
      <c r="DT142" s="202"/>
      <c r="DU142" s="202"/>
      <c r="DV142" s="202"/>
      <c r="DW142" s="202"/>
      <c r="DX142" s="202"/>
      <c r="DY142" s="202"/>
      <c r="DZ142" s="202"/>
      <c r="EA142" s="202"/>
      <c r="EB142" s="202"/>
      <c r="EC142" s="202"/>
      <c r="ED142" s="202"/>
      <c r="EE142" s="202"/>
      <c r="EF142" s="202"/>
      <c r="EG142" s="202"/>
      <c r="EH142" s="202"/>
      <c r="EI142" s="202"/>
      <c r="EJ142" s="202"/>
      <c r="EK142" s="202"/>
      <c r="EL142" s="202"/>
      <c r="EM142" s="202"/>
      <c r="EN142" s="202"/>
      <c r="EO142" s="202"/>
      <c r="EP142" s="202"/>
      <c r="EQ142" s="202"/>
      <c r="ER142" s="202"/>
      <c r="ES142" s="202"/>
      <c r="ET142" s="202"/>
      <c r="EU142" s="202"/>
      <c r="EV142" s="202"/>
      <c r="EW142" s="202"/>
      <c r="EX142" s="202"/>
      <c r="EY142" s="202"/>
      <c r="EZ142" s="202"/>
      <c r="FA142" s="202"/>
      <c r="FB142" s="202"/>
      <c r="FC142" s="202"/>
      <c r="FD142" s="202"/>
      <c r="FE142" s="202"/>
      <c r="FF142" s="202"/>
      <c r="FG142" s="202"/>
      <c r="FH142" s="202"/>
      <c r="FI142" s="202"/>
      <c r="FJ142" s="202"/>
      <c r="FK142" s="202"/>
      <c r="FL142" s="202"/>
      <c r="FM142" s="202"/>
      <c r="FN142" s="202"/>
      <c r="FO142" s="202"/>
      <c r="FP142" s="202"/>
      <c r="FQ142" s="202"/>
      <c r="FR142" s="202"/>
      <c r="FS142" s="202"/>
      <c r="FT142" s="202"/>
      <c r="FU142" s="202"/>
      <c r="FV142" s="202"/>
      <c r="FW142" s="202"/>
      <c r="FX142" s="202"/>
      <c r="FY142" s="202"/>
      <c r="FZ142" s="202"/>
      <c r="GA142" s="202"/>
      <c r="GB142" s="202"/>
      <c r="GC142" s="202"/>
      <c r="GD142" s="202"/>
      <c r="GE142" s="202"/>
      <c r="GF142" s="202"/>
      <c r="GG142" s="202"/>
      <c r="GH142" s="202"/>
      <c r="GI142" s="202"/>
      <c r="GJ142" s="202"/>
      <c r="GK142" s="202"/>
      <c r="GL142" s="202"/>
      <c r="GM142" s="202"/>
      <c r="GN142" s="202"/>
      <c r="GO142" s="202"/>
      <c r="GP142" s="202"/>
      <c r="GQ142" s="202"/>
      <c r="GR142" s="202"/>
      <c r="GS142" s="202"/>
      <c r="GT142" s="202"/>
      <c r="GU142" s="202"/>
      <c r="GV142" s="202"/>
      <c r="GW142" s="202"/>
      <c r="GX142" s="202"/>
      <c r="GY142" s="202"/>
      <c r="GZ142" s="202"/>
      <c r="HA142" s="202"/>
      <c r="HB142" s="202"/>
      <c r="HC142" s="202"/>
      <c r="HD142" s="202"/>
      <c r="HE142" s="202"/>
      <c r="HF142" s="202"/>
      <c r="HG142" s="202"/>
      <c r="HH142" s="202"/>
      <c r="HI142" s="202"/>
      <c r="HJ142" s="202"/>
      <c r="HK142" s="202"/>
      <c r="HL142" s="202"/>
      <c r="HM142" s="202"/>
      <c r="HN142" s="202"/>
      <c r="HO142" s="202"/>
      <c r="HP142" s="202"/>
      <c r="HQ142" s="202"/>
      <c r="HR142" s="202"/>
      <c r="HS142" s="202"/>
      <c r="HT142" s="202"/>
      <c r="HU142" s="202"/>
      <c r="HV142" s="202"/>
      <c r="HW142" s="202"/>
      <c r="HX142" s="202"/>
      <c r="HY142" s="202"/>
      <c r="HZ142" s="202"/>
      <c r="IA142" s="202"/>
      <c r="IB142" s="202"/>
      <c r="IC142" s="202"/>
      <c r="ID142" s="202"/>
      <c r="IE142" s="202"/>
      <c r="IF142" s="202"/>
      <c r="IG142" s="202"/>
      <c r="IH142" s="202"/>
      <c r="II142" s="202"/>
      <c r="IJ142" s="202"/>
      <c r="IK142" s="202"/>
      <c r="IL142" s="202"/>
      <c r="IM142" s="202"/>
      <c r="IN142" s="202"/>
      <c r="IO142" s="202"/>
      <c r="IP142" s="202"/>
      <c r="IQ142" s="202"/>
      <c r="IR142" s="202"/>
      <c r="IS142" s="202"/>
      <c r="IT142" s="202"/>
      <c r="IU142" s="202"/>
      <c r="IV142" s="202"/>
      <c r="IW142" s="202"/>
      <c r="IX142" s="202"/>
      <c r="IY142" s="202"/>
      <c r="IZ142" s="202"/>
      <c r="JA142" s="202"/>
      <c r="JB142" s="202"/>
      <c r="JC142" s="202"/>
      <c r="JD142" s="202"/>
      <c r="JE142" s="202"/>
      <c r="JF142" s="202"/>
      <c r="JG142" s="202"/>
      <c r="JH142" s="202"/>
      <c r="JI142" s="202"/>
      <c r="JJ142" s="202"/>
      <c r="JK142" s="202"/>
      <c r="JL142" s="202"/>
      <c r="JM142" s="202"/>
      <c r="JN142" s="202"/>
      <c r="JO142" s="202"/>
      <c r="JP142" s="202"/>
      <c r="JQ142" s="202"/>
      <c r="JR142" s="202"/>
      <c r="JS142" s="202"/>
      <c r="JT142" s="202"/>
      <c r="JU142" s="202"/>
      <c r="JV142" s="202"/>
      <c r="JW142" s="202"/>
      <c r="JX142" s="202"/>
      <c r="JY142" s="202"/>
      <c r="JZ142" s="202"/>
      <c r="KA142" s="202"/>
      <c r="KB142" s="202"/>
      <c r="KC142" s="202"/>
      <c r="KD142" s="202"/>
      <c r="KE142" s="202"/>
      <c r="KF142" s="202"/>
      <c r="KG142" s="202"/>
      <c r="KH142" s="202"/>
      <c r="KI142" s="202"/>
      <c r="KJ142" s="202"/>
      <c r="KK142" s="202"/>
      <c r="KL142" s="202"/>
      <c r="KM142" s="202"/>
      <c r="KN142" s="202"/>
      <c r="KO142" s="202"/>
      <c r="KP142" s="202"/>
      <c r="KQ142" s="202"/>
      <c r="KR142" s="202"/>
      <c r="KS142" s="202"/>
      <c r="KT142" s="202"/>
      <c r="KU142" s="202"/>
      <c r="KV142" s="202"/>
      <c r="KW142" s="202"/>
      <c r="KX142" s="202"/>
      <c r="KY142" s="202"/>
      <c r="KZ142" s="202"/>
      <c r="LA142" s="202"/>
      <c r="LB142" s="202"/>
      <c r="LC142" s="202"/>
      <c r="LD142" s="202"/>
      <c r="LE142" s="202"/>
      <c r="LF142" s="202"/>
      <c r="LG142" s="202"/>
      <c r="LH142" s="202"/>
      <c r="LI142" s="202"/>
      <c r="LJ142" s="202"/>
      <c r="LK142" s="202"/>
      <c r="LL142" s="202"/>
      <c r="LM142" s="202"/>
      <c r="LN142" s="202"/>
      <c r="LO142" s="202"/>
      <c r="LP142" s="202"/>
      <c r="LQ142" s="202"/>
      <c r="LR142" s="202"/>
      <c r="LS142" s="202"/>
      <c r="LT142" s="202"/>
      <c r="LU142" s="202"/>
      <c r="LV142" s="202"/>
      <c r="LW142" s="202"/>
      <c r="LX142" s="202"/>
      <c r="LY142" s="202"/>
      <c r="LZ142" s="202"/>
      <c r="MA142" s="202"/>
      <c r="MB142" s="202"/>
      <c r="MC142" s="202"/>
      <c r="MD142" s="202"/>
      <c r="ME142" s="202"/>
      <c r="MF142" s="202"/>
      <c r="MG142" s="202"/>
      <c r="MH142" s="202"/>
      <c r="MI142" s="202"/>
      <c r="MJ142" s="202"/>
      <c r="MK142" s="202"/>
      <c r="ML142" s="202"/>
      <c r="MM142" s="202"/>
      <c r="MN142" s="202"/>
      <c r="MO142" s="202"/>
      <c r="MP142" s="202"/>
      <c r="MQ142" s="202"/>
      <c r="MR142" s="202"/>
      <c r="MS142" s="202"/>
      <c r="MT142" s="202"/>
      <c r="MU142" s="202"/>
      <c r="MV142" s="202"/>
      <c r="MW142" s="202"/>
      <c r="MX142" s="202"/>
      <c r="MY142" s="202"/>
      <c r="MZ142" s="202"/>
      <c r="NA142" s="202"/>
      <c r="NB142" s="202"/>
      <c r="NC142" s="202"/>
      <c r="ND142" s="202"/>
      <c r="NE142" s="202"/>
      <c r="NF142" s="202"/>
      <c r="NG142" s="202"/>
      <c r="NH142" s="202"/>
      <c r="NI142" s="202"/>
      <c r="NJ142" s="202"/>
      <c r="NK142" s="202"/>
      <c r="NL142" s="202"/>
      <c r="NM142" s="202"/>
      <c r="NN142" s="202"/>
      <c r="NO142" s="202"/>
      <c r="NP142" s="202"/>
      <c r="NQ142" s="202"/>
      <c r="NR142" s="202"/>
      <c r="NS142" s="202"/>
      <c r="NT142" s="202"/>
      <c r="NU142" s="202"/>
      <c r="NV142" s="202"/>
      <c r="NW142" s="202"/>
      <c r="NX142" s="202"/>
      <c r="NY142" s="202"/>
      <c r="NZ142" s="202"/>
      <c r="OA142" s="202"/>
      <c r="OB142" s="202"/>
      <c r="OC142" s="202"/>
      <c r="OD142" s="202"/>
      <c r="OE142" s="202"/>
      <c r="OF142" s="202"/>
      <c r="OG142" s="202"/>
      <c r="OH142" s="202"/>
      <c r="OI142" s="202"/>
      <c r="OJ142" s="202"/>
      <c r="OK142" s="202"/>
      <c r="OL142" s="202"/>
      <c r="OM142" s="202"/>
      <c r="ON142" s="202"/>
      <c r="OO142" s="202"/>
      <c r="OP142" s="202"/>
      <c r="OQ142" s="202"/>
      <c r="OR142" s="202"/>
      <c r="OS142" s="202"/>
      <c r="OT142" s="202"/>
      <c r="OU142" s="202"/>
      <c r="OV142" s="202"/>
      <c r="OW142" s="202"/>
      <c r="OX142" s="202"/>
      <c r="OY142" s="202"/>
      <c r="OZ142" s="202"/>
      <c r="PA142" s="202"/>
      <c r="PB142" s="202"/>
      <c r="PC142" s="202"/>
      <c r="PD142" s="202"/>
      <c r="PE142" s="202"/>
      <c r="PF142" s="202"/>
      <c r="PG142" s="202"/>
      <c r="PH142" s="202"/>
      <c r="PI142" s="202"/>
      <c r="PJ142" s="202"/>
      <c r="PK142" s="202"/>
      <c r="PL142" s="202"/>
      <c r="PM142" s="202"/>
      <c r="PN142" s="202"/>
      <c r="PO142" s="202"/>
      <c r="PP142" s="202"/>
      <c r="PQ142" s="202"/>
      <c r="PR142" s="202"/>
      <c r="PS142" s="202"/>
      <c r="PT142" s="202"/>
      <c r="PU142" s="202"/>
      <c r="PV142" s="202"/>
      <c r="PW142" s="202"/>
      <c r="PX142" s="202"/>
      <c r="PY142" s="202"/>
      <c r="PZ142" s="202"/>
      <c r="QA142" s="202"/>
      <c r="QB142" s="202"/>
      <c r="QC142" s="202"/>
      <c r="QD142" s="202"/>
      <c r="QE142" s="202"/>
      <c r="QF142" s="202"/>
      <c r="QG142" s="202"/>
      <c r="QH142" s="202"/>
      <c r="QI142" s="202"/>
      <c r="QJ142" s="202"/>
      <c r="QK142" s="202"/>
      <c r="QL142" s="202"/>
      <c r="QM142" s="202"/>
      <c r="QN142" s="202"/>
      <c r="QO142" s="202"/>
      <c r="QP142" s="202"/>
      <c r="QQ142" s="202"/>
      <c r="QR142" s="202"/>
      <c r="QS142" s="202"/>
      <c r="QT142" s="202"/>
      <c r="QU142" s="202"/>
      <c r="QV142" s="202"/>
      <c r="QW142" s="202"/>
      <c r="QX142" s="202"/>
      <c r="QY142" s="202"/>
      <c r="QZ142" s="202"/>
      <c r="RA142" s="202"/>
      <c r="RB142" s="202"/>
      <c r="RC142" s="202"/>
      <c r="RD142" s="202"/>
      <c r="RE142" s="202"/>
      <c r="RF142" s="202"/>
    </row>
    <row r="143" spans="1:474" ht="12.75" customHeight="1">
      <c r="A143" s="202"/>
      <c r="B143" s="498" t="s">
        <v>529</v>
      </c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500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202"/>
      <c r="DQ143" s="202"/>
      <c r="DR143" s="202"/>
      <c r="DS143" s="202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202"/>
      <c r="EE143" s="202"/>
      <c r="EF143" s="202"/>
      <c r="EG143" s="202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202"/>
      <c r="ES143" s="202"/>
      <c r="ET143" s="202"/>
      <c r="EU143" s="202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202"/>
      <c r="FG143" s="202"/>
      <c r="FH143" s="202"/>
      <c r="FI143" s="202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202"/>
      <c r="FU143" s="202"/>
      <c r="FV143" s="202"/>
      <c r="FW143" s="202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202"/>
      <c r="GI143" s="202"/>
      <c r="GJ143" s="202"/>
      <c r="GK143" s="202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202"/>
      <c r="GW143" s="202"/>
      <c r="GX143" s="202"/>
      <c r="GY143" s="202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202"/>
      <c r="HK143" s="202"/>
      <c r="HL143" s="202"/>
      <c r="HM143" s="202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202"/>
      <c r="HY143" s="202"/>
      <c r="HZ143" s="202"/>
      <c r="IA143" s="202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202"/>
      <c r="IM143" s="202"/>
      <c r="IN143" s="202"/>
      <c r="IO143" s="202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202"/>
      <c r="JA143" s="202"/>
      <c r="JB143" s="202"/>
      <c r="JC143" s="202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202"/>
      <c r="JO143" s="202"/>
      <c r="JP143" s="202"/>
      <c r="JQ143" s="202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202"/>
      <c r="KC143" s="202"/>
      <c r="KD143" s="202"/>
      <c r="KE143" s="202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202"/>
      <c r="KQ143" s="202"/>
      <c r="KR143" s="202"/>
      <c r="KS143" s="202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202"/>
      <c r="LE143" s="202"/>
      <c r="LF143" s="202"/>
      <c r="LG143" s="202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202"/>
      <c r="LS143" s="202"/>
      <c r="LT143" s="202"/>
      <c r="LU143" s="202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202"/>
      <c r="MG143" s="202"/>
      <c r="MH143" s="202"/>
      <c r="MI143" s="202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202"/>
      <c r="MU143" s="202"/>
      <c r="MV143" s="202"/>
      <c r="MW143" s="202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202"/>
      <c r="NI143" s="202"/>
      <c r="NJ143" s="202"/>
      <c r="NK143" s="202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202"/>
      <c r="NW143" s="202"/>
      <c r="NX143" s="202"/>
      <c r="NY143" s="202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202"/>
      <c r="OK143" s="202"/>
      <c r="OL143" s="202"/>
      <c r="OM143" s="202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202"/>
      <c r="OX143" s="202"/>
      <c r="OY143" s="202"/>
      <c r="OZ143" s="202"/>
      <c r="PA143" s="202"/>
      <c r="PB143" s="202"/>
      <c r="PC143" s="202"/>
      <c r="PD143" s="202"/>
      <c r="PE143" s="202"/>
      <c r="PF143" s="202"/>
      <c r="PG143" s="202"/>
      <c r="PH143" s="202"/>
      <c r="PI143" s="202"/>
      <c r="PJ143" s="202"/>
      <c r="PK143" s="202"/>
      <c r="PL143" s="202"/>
      <c r="PM143" s="202"/>
      <c r="PN143" s="202"/>
      <c r="PO143" s="202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202"/>
      <c r="QA143" s="202"/>
      <c r="QB143" s="202"/>
      <c r="QC143" s="202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202"/>
      <c r="QO143" s="202"/>
      <c r="QP143" s="202"/>
      <c r="QQ143" s="202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202"/>
      <c r="RC143" s="202"/>
      <c r="RD143" s="202"/>
      <c r="RE143" s="202"/>
      <c r="RF143" s="202"/>
    </row>
    <row r="144" spans="1:474" ht="12.75" customHeight="1">
      <c r="A144" s="202"/>
      <c r="B144" s="225" t="s">
        <v>530</v>
      </c>
      <c r="C144" s="202"/>
      <c r="D144" s="202"/>
      <c r="E144" s="202"/>
      <c r="F144" s="202"/>
      <c r="G144" s="202">
        <f t="shared" ref="G144:R144" si="1267">IF(F156=0,0,IF(AND(G136&gt;=$I129,G136&lt;=$I131),0,1))</f>
        <v>0</v>
      </c>
      <c r="H144" s="202">
        <f t="shared" si="1267"/>
        <v>0</v>
      </c>
      <c r="I144" s="202">
        <f t="shared" si="1267"/>
        <v>0</v>
      </c>
      <c r="J144" s="202">
        <f t="shared" si="1267"/>
        <v>0</v>
      </c>
      <c r="K144" s="202">
        <f t="shared" si="1267"/>
        <v>0</v>
      </c>
      <c r="L144" s="202">
        <f t="shared" si="1267"/>
        <v>0</v>
      </c>
      <c r="M144" s="202">
        <f t="shared" si="1267"/>
        <v>0</v>
      </c>
      <c r="N144" s="202">
        <f t="shared" si="1267"/>
        <v>0</v>
      </c>
      <c r="O144" s="202">
        <f t="shared" si="1267"/>
        <v>0</v>
      </c>
      <c r="P144" s="202">
        <f t="shared" si="1267"/>
        <v>0</v>
      </c>
      <c r="Q144" s="202">
        <f t="shared" si="1267"/>
        <v>0</v>
      </c>
      <c r="R144" s="202">
        <f t="shared" si="1267"/>
        <v>0</v>
      </c>
      <c r="S144" s="202"/>
      <c r="T144" s="202">
        <f t="shared" ref="T144:AE144" si="1268">IF(S156=0,0,IF(AND(T136&gt;=$I129,T136&lt;=$I131),0,1))</f>
        <v>0</v>
      </c>
      <c r="U144" s="202">
        <f t="shared" si="1268"/>
        <v>0</v>
      </c>
      <c r="V144" s="202">
        <f t="shared" si="1268"/>
        <v>0</v>
      </c>
      <c r="W144" s="202">
        <f t="shared" si="1268"/>
        <v>0</v>
      </c>
      <c r="X144" s="202">
        <f t="shared" si="1268"/>
        <v>0</v>
      </c>
      <c r="Y144" s="202">
        <f t="shared" si="1268"/>
        <v>0</v>
      </c>
      <c r="Z144" s="202">
        <f t="shared" si="1268"/>
        <v>0</v>
      </c>
      <c r="AA144" s="202">
        <f t="shared" si="1268"/>
        <v>0</v>
      </c>
      <c r="AB144" s="202">
        <f t="shared" si="1268"/>
        <v>0</v>
      </c>
      <c r="AC144" s="202">
        <f t="shared" si="1268"/>
        <v>0</v>
      </c>
      <c r="AD144" s="202">
        <f t="shared" si="1268"/>
        <v>0</v>
      </c>
      <c r="AE144" s="202">
        <f t="shared" si="1268"/>
        <v>0</v>
      </c>
      <c r="AF144" s="202"/>
      <c r="AG144" s="202">
        <f t="shared" ref="AG144:AR144" si="1269">IF(AF156=0,0,IF(AND(AG136&gt;=$I129,AG136&lt;=$I131),0,1))</f>
        <v>0</v>
      </c>
      <c r="AH144" s="202">
        <f t="shared" si="1269"/>
        <v>0</v>
      </c>
      <c r="AI144" s="202">
        <f t="shared" si="1269"/>
        <v>0</v>
      </c>
      <c r="AJ144" s="202">
        <f t="shared" si="1269"/>
        <v>0</v>
      </c>
      <c r="AK144" s="202">
        <f t="shared" si="1269"/>
        <v>0</v>
      </c>
      <c r="AL144" s="202">
        <f t="shared" si="1269"/>
        <v>0</v>
      </c>
      <c r="AM144" s="202">
        <f t="shared" si="1269"/>
        <v>0</v>
      </c>
      <c r="AN144" s="202">
        <f t="shared" si="1269"/>
        <v>0</v>
      </c>
      <c r="AO144" s="202">
        <f t="shared" si="1269"/>
        <v>0</v>
      </c>
      <c r="AP144" s="202">
        <f t="shared" si="1269"/>
        <v>0</v>
      </c>
      <c r="AQ144" s="202">
        <f t="shared" si="1269"/>
        <v>0</v>
      </c>
      <c r="AR144" s="202">
        <f t="shared" si="1269"/>
        <v>0</v>
      </c>
      <c r="AS144" s="202"/>
      <c r="AT144" s="202">
        <f t="shared" ref="AT144:BE144" si="1270">IF(AS156=0,0,IF(AND(AT136&gt;=$I129,AT136&lt;=$I131),0,1))</f>
        <v>0</v>
      </c>
      <c r="AU144" s="202">
        <f t="shared" si="1270"/>
        <v>0</v>
      </c>
      <c r="AV144" s="202">
        <f t="shared" si="1270"/>
        <v>0</v>
      </c>
      <c r="AW144" s="202">
        <f t="shared" si="1270"/>
        <v>0</v>
      </c>
      <c r="AX144" s="202">
        <f t="shared" si="1270"/>
        <v>0</v>
      </c>
      <c r="AY144" s="202">
        <f t="shared" si="1270"/>
        <v>0</v>
      </c>
      <c r="AZ144" s="202">
        <f t="shared" si="1270"/>
        <v>0</v>
      </c>
      <c r="BA144" s="202">
        <f t="shared" si="1270"/>
        <v>0</v>
      </c>
      <c r="BB144" s="202">
        <f t="shared" si="1270"/>
        <v>0</v>
      </c>
      <c r="BC144" s="202">
        <f t="shared" si="1270"/>
        <v>0</v>
      </c>
      <c r="BD144" s="202">
        <f t="shared" si="1270"/>
        <v>0</v>
      </c>
      <c r="BE144" s="202">
        <f t="shared" si="1270"/>
        <v>0</v>
      </c>
      <c r="BF144" s="202"/>
      <c r="BG144" s="202">
        <f t="shared" ref="BG144:BR144" si="1271">IF(BF156=0,0,IF(AND(BG136&gt;=$I129,BG136&lt;=$I131),0,1))</f>
        <v>0</v>
      </c>
      <c r="BH144" s="202">
        <f t="shared" si="1271"/>
        <v>0</v>
      </c>
      <c r="BI144" s="202">
        <f t="shared" si="1271"/>
        <v>0</v>
      </c>
      <c r="BJ144" s="202">
        <f t="shared" si="1271"/>
        <v>0</v>
      </c>
      <c r="BK144" s="202">
        <f t="shared" si="1271"/>
        <v>0</v>
      </c>
      <c r="BL144" s="202">
        <f t="shared" si="1271"/>
        <v>0</v>
      </c>
      <c r="BM144" s="202">
        <f t="shared" si="1271"/>
        <v>0</v>
      </c>
      <c r="BN144" s="202">
        <f t="shared" si="1271"/>
        <v>0</v>
      </c>
      <c r="BO144" s="202">
        <f t="shared" si="1271"/>
        <v>0</v>
      </c>
      <c r="BP144" s="202">
        <f t="shared" si="1271"/>
        <v>0</v>
      </c>
      <c r="BQ144" s="202">
        <f t="shared" si="1271"/>
        <v>0</v>
      </c>
      <c r="BR144" s="202">
        <f t="shared" si="1271"/>
        <v>0</v>
      </c>
      <c r="BS144" s="202"/>
      <c r="BT144" s="202">
        <f t="shared" ref="BT144:CE144" si="1272">IF(BS156=0,0,IF(AND(BT136&gt;=$I129,BT136&lt;=$I131),0,1))</f>
        <v>0</v>
      </c>
      <c r="BU144" s="202">
        <f t="shared" si="1272"/>
        <v>0</v>
      </c>
      <c r="BV144" s="202">
        <f t="shared" si="1272"/>
        <v>0</v>
      </c>
      <c r="BW144" s="202">
        <f t="shared" si="1272"/>
        <v>0</v>
      </c>
      <c r="BX144" s="202">
        <f t="shared" si="1272"/>
        <v>0</v>
      </c>
      <c r="BY144" s="202">
        <f t="shared" si="1272"/>
        <v>0</v>
      </c>
      <c r="BZ144" s="202">
        <f t="shared" si="1272"/>
        <v>0</v>
      </c>
      <c r="CA144" s="202">
        <f t="shared" si="1272"/>
        <v>0</v>
      </c>
      <c r="CB144" s="202">
        <f t="shared" si="1272"/>
        <v>0</v>
      </c>
      <c r="CC144" s="202">
        <f t="shared" si="1272"/>
        <v>0</v>
      </c>
      <c r="CD144" s="202">
        <f t="shared" si="1272"/>
        <v>0</v>
      </c>
      <c r="CE144" s="202">
        <f t="shared" si="1272"/>
        <v>0</v>
      </c>
      <c r="CF144" s="202"/>
      <c r="CG144" s="202">
        <f t="shared" ref="CG144:CR144" si="1273">IF(CF156=0,0,IF(AND(CG136&gt;=$I129,CG136&lt;=$I131),0,1))</f>
        <v>0</v>
      </c>
      <c r="CH144" s="202">
        <f t="shared" si="1273"/>
        <v>0</v>
      </c>
      <c r="CI144" s="202">
        <f t="shared" si="1273"/>
        <v>0</v>
      </c>
      <c r="CJ144" s="202">
        <f t="shared" si="1273"/>
        <v>0</v>
      </c>
      <c r="CK144" s="202">
        <f t="shared" si="1273"/>
        <v>0</v>
      </c>
      <c r="CL144" s="202">
        <f t="shared" si="1273"/>
        <v>0</v>
      </c>
      <c r="CM144" s="202">
        <f t="shared" si="1273"/>
        <v>0</v>
      </c>
      <c r="CN144" s="202">
        <f t="shared" si="1273"/>
        <v>0</v>
      </c>
      <c r="CO144" s="202">
        <f t="shared" si="1273"/>
        <v>0</v>
      </c>
      <c r="CP144" s="202">
        <f t="shared" si="1273"/>
        <v>0</v>
      </c>
      <c r="CQ144" s="202">
        <f t="shared" si="1273"/>
        <v>0</v>
      </c>
      <c r="CR144" s="202">
        <f t="shared" si="1273"/>
        <v>0</v>
      </c>
      <c r="CS144" s="202"/>
      <c r="CT144" s="202">
        <f t="shared" ref="CT144:DE144" si="1274">IF(CS156=0,0,IF(AND(CT136&gt;=$I129,CT136&lt;=$I131),0,1))</f>
        <v>0</v>
      </c>
      <c r="CU144" s="202">
        <f t="shared" si="1274"/>
        <v>0</v>
      </c>
      <c r="CV144" s="202">
        <f t="shared" si="1274"/>
        <v>0</v>
      </c>
      <c r="CW144" s="202">
        <f t="shared" si="1274"/>
        <v>0</v>
      </c>
      <c r="CX144" s="202">
        <f t="shared" si="1274"/>
        <v>0</v>
      </c>
      <c r="CY144" s="202">
        <f t="shared" si="1274"/>
        <v>0</v>
      </c>
      <c r="CZ144" s="202">
        <f t="shared" si="1274"/>
        <v>0</v>
      </c>
      <c r="DA144" s="202">
        <f t="shared" si="1274"/>
        <v>0</v>
      </c>
      <c r="DB144" s="202">
        <f t="shared" si="1274"/>
        <v>0</v>
      </c>
      <c r="DC144" s="202">
        <f t="shared" si="1274"/>
        <v>0</v>
      </c>
      <c r="DD144" s="202">
        <f t="shared" si="1274"/>
        <v>0</v>
      </c>
      <c r="DE144" s="202">
        <f t="shared" si="1274"/>
        <v>0</v>
      </c>
      <c r="DF144" s="202"/>
      <c r="DG144" s="202">
        <f t="shared" ref="DG144:DR144" si="1275">IF(DF156=0,0,IF(AND(DG136&gt;=$I129,DG136&lt;=$I131),0,1))</f>
        <v>0</v>
      </c>
      <c r="DH144" s="202">
        <f t="shared" si="1275"/>
        <v>0</v>
      </c>
      <c r="DI144" s="202">
        <f t="shared" si="1275"/>
        <v>0</v>
      </c>
      <c r="DJ144" s="202">
        <f t="shared" si="1275"/>
        <v>0</v>
      </c>
      <c r="DK144" s="202">
        <f t="shared" si="1275"/>
        <v>0</v>
      </c>
      <c r="DL144" s="202">
        <f t="shared" si="1275"/>
        <v>0</v>
      </c>
      <c r="DM144" s="202">
        <f t="shared" si="1275"/>
        <v>0</v>
      </c>
      <c r="DN144" s="202">
        <f t="shared" si="1275"/>
        <v>0</v>
      </c>
      <c r="DO144" s="202">
        <f t="shared" si="1275"/>
        <v>0</v>
      </c>
      <c r="DP144" s="202">
        <f t="shared" si="1275"/>
        <v>0</v>
      </c>
      <c r="DQ144" s="202">
        <f t="shared" si="1275"/>
        <v>0</v>
      </c>
      <c r="DR144" s="202">
        <f t="shared" si="1275"/>
        <v>0</v>
      </c>
      <c r="DS144" s="202"/>
      <c r="DT144" s="202">
        <f t="shared" ref="DT144:EE144" si="1276">IF(DS156=0,0,IF(AND(DT136&gt;=$I129,DT136&lt;=$I131),0,1))</f>
        <v>0</v>
      </c>
      <c r="DU144" s="202">
        <f t="shared" si="1276"/>
        <v>0</v>
      </c>
      <c r="DV144" s="202">
        <f t="shared" si="1276"/>
        <v>0</v>
      </c>
      <c r="DW144" s="202">
        <f t="shared" si="1276"/>
        <v>0</v>
      </c>
      <c r="DX144" s="202">
        <f t="shared" si="1276"/>
        <v>0</v>
      </c>
      <c r="DY144" s="202">
        <f t="shared" si="1276"/>
        <v>0</v>
      </c>
      <c r="DZ144" s="202">
        <f t="shared" si="1276"/>
        <v>0</v>
      </c>
      <c r="EA144" s="202">
        <f t="shared" si="1276"/>
        <v>0</v>
      </c>
      <c r="EB144" s="202">
        <f t="shared" si="1276"/>
        <v>0</v>
      </c>
      <c r="EC144" s="202">
        <f t="shared" si="1276"/>
        <v>0</v>
      </c>
      <c r="ED144" s="202">
        <f t="shared" si="1276"/>
        <v>0</v>
      </c>
      <c r="EE144" s="202">
        <f t="shared" si="1276"/>
        <v>0</v>
      </c>
      <c r="EF144" s="202"/>
      <c r="EG144" s="202">
        <f t="shared" ref="EG144:ER144" si="1277">IF(EF156=0,0,IF(AND(EG136&gt;=$I129,EG136&lt;=$I131),0,1))</f>
        <v>0</v>
      </c>
      <c r="EH144" s="202">
        <f t="shared" si="1277"/>
        <v>0</v>
      </c>
      <c r="EI144" s="202">
        <f t="shared" si="1277"/>
        <v>0</v>
      </c>
      <c r="EJ144" s="202">
        <f t="shared" si="1277"/>
        <v>0</v>
      </c>
      <c r="EK144" s="202">
        <f t="shared" si="1277"/>
        <v>0</v>
      </c>
      <c r="EL144" s="202">
        <f t="shared" si="1277"/>
        <v>0</v>
      </c>
      <c r="EM144" s="202">
        <f t="shared" si="1277"/>
        <v>0</v>
      </c>
      <c r="EN144" s="202">
        <f t="shared" si="1277"/>
        <v>0</v>
      </c>
      <c r="EO144" s="202">
        <f t="shared" si="1277"/>
        <v>0</v>
      </c>
      <c r="EP144" s="202">
        <f t="shared" si="1277"/>
        <v>0</v>
      </c>
      <c r="EQ144" s="202">
        <f t="shared" si="1277"/>
        <v>0</v>
      </c>
      <c r="ER144" s="202">
        <f t="shared" si="1277"/>
        <v>0</v>
      </c>
      <c r="ES144" s="202"/>
      <c r="ET144" s="202">
        <f t="shared" ref="ET144:FE144" si="1278">IF(ES156=0,0,IF(AND(ET136&gt;=$I129,ET136&lt;=$I131),0,1))</f>
        <v>0</v>
      </c>
      <c r="EU144" s="202">
        <f t="shared" si="1278"/>
        <v>0</v>
      </c>
      <c r="EV144" s="202">
        <f t="shared" si="1278"/>
        <v>0</v>
      </c>
      <c r="EW144" s="202">
        <f t="shared" si="1278"/>
        <v>0</v>
      </c>
      <c r="EX144" s="202">
        <f t="shared" si="1278"/>
        <v>0</v>
      </c>
      <c r="EY144" s="202">
        <f t="shared" si="1278"/>
        <v>0</v>
      </c>
      <c r="EZ144" s="202">
        <f t="shared" si="1278"/>
        <v>0</v>
      </c>
      <c r="FA144" s="202">
        <f t="shared" si="1278"/>
        <v>0</v>
      </c>
      <c r="FB144" s="202">
        <f t="shared" si="1278"/>
        <v>0</v>
      </c>
      <c r="FC144" s="202">
        <f t="shared" si="1278"/>
        <v>0</v>
      </c>
      <c r="FD144" s="202">
        <f t="shared" si="1278"/>
        <v>0</v>
      </c>
      <c r="FE144" s="202">
        <f t="shared" si="1278"/>
        <v>0</v>
      </c>
      <c r="FF144" s="202"/>
      <c r="FG144" s="202">
        <f t="shared" ref="FG144:FR144" si="1279">IF(FF156=0,0,IF(AND(FG136&gt;=$I129,FG136&lt;=$I131),0,1))</f>
        <v>0</v>
      </c>
      <c r="FH144" s="202">
        <f t="shared" si="1279"/>
        <v>0</v>
      </c>
      <c r="FI144" s="202">
        <f t="shared" si="1279"/>
        <v>0</v>
      </c>
      <c r="FJ144" s="202">
        <f t="shared" si="1279"/>
        <v>0</v>
      </c>
      <c r="FK144" s="202">
        <f t="shared" si="1279"/>
        <v>0</v>
      </c>
      <c r="FL144" s="202">
        <f t="shared" si="1279"/>
        <v>0</v>
      </c>
      <c r="FM144" s="202">
        <f t="shared" si="1279"/>
        <v>0</v>
      </c>
      <c r="FN144" s="202">
        <f t="shared" si="1279"/>
        <v>0</v>
      </c>
      <c r="FO144" s="202">
        <f t="shared" si="1279"/>
        <v>0</v>
      </c>
      <c r="FP144" s="202">
        <f t="shared" si="1279"/>
        <v>0</v>
      </c>
      <c r="FQ144" s="202">
        <f t="shared" si="1279"/>
        <v>0</v>
      </c>
      <c r="FR144" s="202">
        <f t="shared" si="1279"/>
        <v>0</v>
      </c>
      <c r="FS144" s="202"/>
      <c r="FT144" s="202">
        <f t="shared" ref="FT144:GE144" si="1280">IF(FS156=0,0,IF(AND(FT136&gt;=$I129,FT136&lt;=$I131),0,1))</f>
        <v>0</v>
      </c>
      <c r="FU144" s="202">
        <f t="shared" si="1280"/>
        <v>0</v>
      </c>
      <c r="FV144" s="202">
        <f t="shared" si="1280"/>
        <v>0</v>
      </c>
      <c r="FW144" s="202">
        <f t="shared" si="1280"/>
        <v>0</v>
      </c>
      <c r="FX144" s="202">
        <f t="shared" si="1280"/>
        <v>0</v>
      </c>
      <c r="FY144" s="202">
        <f t="shared" si="1280"/>
        <v>0</v>
      </c>
      <c r="FZ144" s="202">
        <f t="shared" si="1280"/>
        <v>0</v>
      </c>
      <c r="GA144" s="202">
        <f t="shared" si="1280"/>
        <v>0</v>
      </c>
      <c r="GB144" s="202">
        <f t="shared" si="1280"/>
        <v>0</v>
      </c>
      <c r="GC144" s="202">
        <f t="shared" si="1280"/>
        <v>0</v>
      </c>
      <c r="GD144" s="202">
        <f t="shared" si="1280"/>
        <v>0</v>
      </c>
      <c r="GE144" s="202">
        <f t="shared" si="1280"/>
        <v>0</v>
      </c>
      <c r="GF144" s="202"/>
      <c r="GG144" s="202">
        <f t="shared" ref="GG144:GR144" si="1281">IF(GF156=0,0,IF(AND(GG136&gt;=$I129,GG136&lt;=$I131),0,1))</f>
        <v>0</v>
      </c>
      <c r="GH144" s="202">
        <f t="shared" si="1281"/>
        <v>0</v>
      </c>
      <c r="GI144" s="202">
        <f t="shared" si="1281"/>
        <v>0</v>
      </c>
      <c r="GJ144" s="202">
        <f t="shared" si="1281"/>
        <v>0</v>
      </c>
      <c r="GK144" s="202">
        <f t="shared" si="1281"/>
        <v>0</v>
      </c>
      <c r="GL144" s="202">
        <f t="shared" si="1281"/>
        <v>0</v>
      </c>
      <c r="GM144" s="202">
        <f t="shared" si="1281"/>
        <v>0</v>
      </c>
      <c r="GN144" s="202">
        <f t="shared" si="1281"/>
        <v>0</v>
      </c>
      <c r="GO144" s="202">
        <f t="shared" si="1281"/>
        <v>0</v>
      </c>
      <c r="GP144" s="202">
        <f t="shared" si="1281"/>
        <v>0</v>
      </c>
      <c r="GQ144" s="202">
        <f t="shared" si="1281"/>
        <v>0</v>
      </c>
      <c r="GR144" s="202">
        <f t="shared" si="1281"/>
        <v>0</v>
      </c>
      <c r="GS144" s="202"/>
      <c r="GT144" s="202">
        <f t="shared" ref="GT144:HE144" si="1282">IF(GS156=0,0,IF(AND(GT136&gt;=$I129,GT136&lt;=$I131),0,1))</f>
        <v>0</v>
      </c>
      <c r="GU144" s="202">
        <f t="shared" si="1282"/>
        <v>0</v>
      </c>
      <c r="GV144" s="202">
        <f t="shared" si="1282"/>
        <v>0</v>
      </c>
      <c r="GW144" s="202">
        <f t="shared" si="1282"/>
        <v>0</v>
      </c>
      <c r="GX144" s="202">
        <f t="shared" si="1282"/>
        <v>0</v>
      </c>
      <c r="GY144" s="202">
        <f t="shared" si="1282"/>
        <v>0</v>
      </c>
      <c r="GZ144" s="202">
        <f t="shared" si="1282"/>
        <v>0</v>
      </c>
      <c r="HA144" s="202">
        <f t="shared" si="1282"/>
        <v>0</v>
      </c>
      <c r="HB144" s="202">
        <f t="shared" si="1282"/>
        <v>0</v>
      </c>
      <c r="HC144" s="202">
        <f t="shared" si="1282"/>
        <v>0</v>
      </c>
      <c r="HD144" s="202">
        <f t="shared" si="1282"/>
        <v>0</v>
      </c>
      <c r="HE144" s="202">
        <f t="shared" si="1282"/>
        <v>0</v>
      </c>
      <c r="HF144" s="202"/>
      <c r="HG144" s="202">
        <f t="shared" ref="HG144:HR144" si="1283">IF(HF156=0,0,IF(AND(HG136&gt;=$I129,HG136&lt;=$I131),0,1))</f>
        <v>0</v>
      </c>
      <c r="HH144" s="202">
        <f t="shared" si="1283"/>
        <v>0</v>
      </c>
      <c r="HI144" s="202">
        <f t="shared" si="1283"/>
        <v>0</v>
      </c>
      <c r="HJ144" s="202">
        <f t="shared" si="1283"/>
        <v>0</v>
      </c>
      <c r="HK144" s="202">
        <f t="shared" si="1283"/>
        <v>0</v>
      </c>
      <c r="HL144" s="202">
        <f t="shared" si="1283"/>
        <v>0</v>
      </c>
      <c r="HM144" s="202">
        <f t="shared" si="1283"/>
        <v>0</v>
      </c>
      <c r="HN144" s="202">
        <f t="shared" si="1283"/>
        <v>0</v>
      </c>
      <c r="HO144" s="202">
        <f t="shared" si="1283"/>
        <v>0</v>
      </c>
      <c r="HP144" s="202">
        <f t="shared" si="1283"/>
        <v>0</v>
      </c>
      <c r="HQ144" s="202">
        <f t="shared" si="1283"/>
        <v>0</v>
      </c>
      <c r="HR144" s="202">
        <f t="shared" si="1283"/>
        <v>0</v>
      </c>
      <c r="HS144" s="202"/>
      <c r="HT144" s="202">
        <f t="shared" ref="HT144:IE144" si="1284">IF(HS156=0,0,IF(AND(HT136&gt;=$I129,HT136&lt;=$I131),0,1))</f>
        <v>0</v>
      </c>
      <c r="HU144" s="202">
        <f t="shared" si="1284"/>
        <v>0</v>
      </c>
      <c r="HV144" s="202">
        <f t="shared" si="1284"/>
        <v>0</v>
      </c>
      <c r="HW144" s="202">
        <f t="shared" si="1284"/>
        <v>0</v>
      </c>
      <c r="HX144" s="202">
        <f t="shared" si="1284"/>
        <v>0</v>
      </c>
      <c r="HY144" s="202">
        <f t="shared" si="1284"/>
        <v>0</v>
      </c>
      <c r="HZ144" s="202">
        <f t="shared" si="1284"/>
        <v>0</v>
      </c>
      <c r="IA144" s="202">
        <f t="shared" si="1284"/>
        <v>0</v>
      </c>
      <c r="IB144" s="202">
        <f t="shared" si="1284"/>
        <v>0</v>
      </c>
      <c r="IC144" s="202">
        <f t="shared" si="1284"/>
        <v>0</v>
      </c>
      <c r="ID144" s="202">
        <f t="shared" si="1284"/>
        <v>0</v>
      </c>
      <c r="IE144" s="202">
        <f t="shared" si="1284"/>
        <v>0</v>
      </c>
      <c r="IF144" s="202"/>
      <c r="IG144" s="202">
        <f t="shared" ref="IG144:IR144" si="1285">IF(IF156=0,0,IF(AND(IG136&gt;=$I129,IG136&lt;=$I131),0,1))</f>
        <v>0</v>
      </c>
      <c r="IH144" s="202">
        <f t="shared" si="1285"/>
        <v>0</v>
      </c>
      <c r="II144" s="202">
        <f t="shared" si="1285"/>
        <v>0</v>
      </c>
      <c r="IJ144" s="202">
        <f t="shared" si="1285"/>
        <v>0</v>
      </c>
      <c r="IK144" s="202">
        <f t="shared" si="1285"/>
        <v>0</v>
      </c>
      <c r="IL144" s="202">
        <f t="shared" si="1285"/>
        <v>0</v>
      </c>
      <c r="IM144" s="202">
        <f t="shared" si="1285"/>
        <v>0</v>
      </c>
      <c r="IN144" s="202">
        <f t="shared" si="1285"/>
        <v>0</v>
      </c>
      <c r="IO144" s="202">
        <f t="shared" si="1285"/>
        <v>0</v>
      </c>
      <c r="IP144" s="202">
        <f t="shared" si="1285"/>
        <v>0</v>
      </c>
      <c r="IQ144" s="202">
        <f t="shared" si="1285"/>
        <v>0</v>
      </c>
      <c r="IR144" s="202">
        <f t="shared" si="1285"/>
        <v>0</v>
      </c>
      <c r="IS144" s="202"/>
      <c r="IT144" s="202">
        <f t="shared" ref="IT144:JE144" si="1286">IF(IS156=0,0,IF(AND(IT136&gt;=$I129,IT136&lt;=$I131),0,1))</f>
        <v>0</v>
      </c>
      <c r="IU144" s="202">
        <f t="shared" si="1286"/>
        <v>0</v>
      </c>
      <c r="IV144" s="202">
        <f t="shared" si="1286"/>
        <v>0</v>
      </c>
      <c r="IW144" s="202">
        <f t="shared" si="1286"/>
        <v>0</v>
      </c>
      <c r="IX144" s="202">
        <f t="shared" si="1286"/>
        <v>0</v>
      </c>
      <c r="IY144" s="202">
        <f t="shared" si="1286"/>
        <v>0</v>
      </c>
      <c r="IZ144" s="202">
        <f t="shared" si="1286"/>
        <v>0</v>
      </c>
      <c r="JA144" s="202">
        <f t="shared" si="1286"/>
        <v>0</v>
      </c>
      <c r="JB144" s="202">
        <f t="shared" si="1286"/>
        <v>0</v>
      </c>
      <c r="JC144" s="202">
        <f t="shared" si="1286"/>
        <v>0</v>
      </c>
      <c r="JD144" s="202">
        <f t="shared" si="1286"/>
        <v>0</v>
      </c>
      <c r="JE144" s="202">
        <f t="shared" si="1286"/>
        <v>0</v>
      </c>
      <c r="JF144" s="202"/>
      <c r="JG144" s="202">
        <f t="shared" ref="JG144:JR144" si="1287">IF(JF156=0,0,IF(AND(JG136&gt;=$I129,JG136&lt;=$I131),0,1))</f>
        <v>0</v>
      </c>
      <c r="JH144" s="202">
        <f t="shared" si="1287"/>
        <v>0</v>
      </c>
      <c r="JI144" s="202">
        <f t="shared" si="1287"/>
        <v>0</v>
      </c>
      <c r="JJ144" s="202">
        <f t="shared" si="1287"/>
        <v>0</v>
      </c>
      <c r="JK144" s="202">
        <f t="shared" si="1287"/>
        <v>0</v>
      </c>
      <c r="JL144" s="202">
        <f t="shared" si="1287"/>
        <v>0</v>
      </c>
      <c r="JM144" s="202">
        <f t="shared" si="1287"/>
        <v>0</v>
      </c>
      <c r="JN144" s="202">
        <f t="shared" si="1287"/>
        <v>0</v>
      </c>
      <c r="JO144" s="202">
        <f t="shared" si="1287"/>
        <v>0</v>
      </c>
      <c r="JP144" s="202">
        <f t="shared" si="1287"/>
        <v>0</v>
      </c>
      <c r="JQ144" s="202">
        <f t="shared" si="1287"/>
        <v>0</v>
      </c>
      <c r="JR144" s="202">
        <f t="shared" si="1287"/>
        <v>0</v>
      </c>
      <c r="JS144" s="202"/>
      <c r="JT144" s="202">
        <f t="shared" ref="JT144:KE144" si="1288">IF(JS156=0,0,IF(AND(JT136&gt;=$I129,JT136&lt;=$I131),0,1))</f>
        <v>0</v>
      </c>
      <c r="JU144" s="202">
        <f t="shared" si="1288"/>
        <v>0</v>
      </c>
      <c r="JV144" s="202">
        <f t="shared" si="1288"/>
        <v>0</v>
      </c>
      <c r="JW144" s="202">
        <f t="shared" si="1288"/>
        <v>0</v>
      </c>
      <c r="JX144" s="202">
        <f t="shared" si="1288"/>
        <v>0</v>
      </c>
      <c r="JY144" s="202">
        <f t="shared" si="1288"/>
        <v>0</v>
      </c>
      <c r="JZ144" s="202">
        <f t="shared" si="1288"/>
        <v>0</v>
      </c>
      <c r="KA144" s="202">
        <f t="shared" si="1288"/>
        <v>0</v>
      </c>
      <c r="KB144" s="202">
        <f t="shared" si="1288"/>
        <v>0</v>
      </c>
      <c r="KC144" s="202">
        <f t="shared" si="1288"/>
        <v>0</v>
      </c>
      <c r="KD144" s="202">
        <f t="shared" si="1288"/>
        <v>0</v>
      </c>
      <c r="KE144" s="202">
        <f t="shared" si="1288"/>
        <v>0</v>
      </c>
      <c r="KF144" s="202"/>
      <c r="KG144" s="202">
        <f t="shared" ref="KG144:KR144" si="1289">IF(KF156=0,0,IF(AND(KG136&gt;=$I129,KG136&lt;=$I131),0,1))</f>
        <v>0</v>
      </c>
      <c r="KH144" s="202">
        <f t="shared" si="1289"/>
        <v>0</v>
      </c>
      <c r="KI144" s="202">
        <f t="shared" si="1289"/>
        <v>0</v>
      </c>
      <c r="KJ144" s="202">
        <f t="shared" si="1289"/>
        <v>0</v>
      </c>
      <c r="KK144" s="202">
        <f t="shared" si="1289"/>
        <v>0</v>
      </c>
      <c r="KL144" s="202">
        <f t="shared" si="1289"/>
        <v>0</v>
      </c>
      <c r="KM144" s="202">
        <f t="shared" si="1289"/>
        <v>0</v>
      </c>
      <c r="KN144" s="202">
        <f t="shared" si="1289"/>
        <v>0</v>
      </c>
      <c r="KO144" s="202">
        <f t="shared" si="1289"/>
        <v>0</v>
      </c>
      <c r="KP144" s="202">
        <f t="shared" si="1289"/>
        <v>0</v>
      </c>
      <c r="KQ144" s="202">
        <f t="shared" si="1289"/>
        <v>0</v>
      </c>
      <c r="KR144" s="202">
        <f t="shared" si="1289"/>
        <v>0</v>
      </c>
      <c r="KS144" s="202"/>
      <c r="KT144" s="202">
        <f t="shared" ref="KT144:LE144" si="1290">IF(KS156=0,0,IF(AND(KT136&gt;=$I129,KT136&lt;=$I131),0,1))</f>
        <v>0</v>
      </c>
      <c r="KU144" s="202">
        <f t="shared" si="1290"/>
        <v>0</v>
      </c>
      <c r="KV144" s="202">
        <f t="shared" si="1290"/>
        <v>0</v>
      </c>
      <c r="KW144" s="202">
        <f t="shared" si="1290"/>
        <v>0</v>
      </c>
      <c r="KX144" s="202">
        <f t="shared" si="1290"/>
        <v>0</v>
      </c>
      <c r="KY144" s="202">
        <f t="shared" si="1290"/>
        <v>0</v>
      </c>
      <c r="KZ144" s="202">
        <f t="shared" si="1290"/>
        <v>0</v>
      </c>
      <c r="LA144" s="202">
        <f t="shared" si="1290"/>
        <v>0</v>
      </c>
      <c r="LB144" s="202">
        <f t="shared" si="1290"/>
        <v>0</v>
      </c>
      <c r="LC144" s="202">
        <f t="shared" si="1290"/>
        <v>0</v>
      </c>
      <c r="LD144" s="202">
        <f t="shared" si="1290"/>
        <v>0</v>
      </c>
      <c r="LE144" s="202">
        <f t="shared" si="1290"/>
        <v>0</v>
      </c>
      <c r="LF144" s="202"/>
      <c r="LG144" s="202">
        <f t="shared" ref="LG144:LR144" si="1291">IF(LF156=0,0,IF(AND(LG136&gt;=$I129,LG136&lt;=$I131),0,1))</f>
        <v>0</v>
      </c>
      <c r="LH144" s="202">
        <f t="shared" si="1291"/>
        <v>0</v>
      </c>
      <c r="LI144" s="202">
        <f t="shared" si="1291"/>
        <v>0</v>
      </c>
      <c r="LJ144" s="202">
        <f t="shared" si="1291"/>
        <v>0</v>
      </c>
      <c r="LK144" s="202">
        <f t="shared" si="1291"/>
        <v>0</v>
      </c>
      <c r="LL144" s="202">
        <f t="shared" si="1291"/>
        <v>0</v>
      </c>
      <c r="LM144" s="202">
        <f t="shared" si="1291"/>
        <v>0</v>
      </c>
      <c r="LN144" s="202">
        <f t="shared" si="1291"/>
        <v>0</v>
      </c>
      <c r="LO144" s="202">
        <f t="shared" si="1291"/>
        <v>0</v>
      </c>
      <c r="LP144" s="202">
        <f t="shared" si="1291"/>
        <v>0</v>
      </c>
      <c r="LQ144" s="202">
        <f t="shared" si="1291"/>
        <v>0</v>
      </c>
      <c r="LR144" s="202">
        <f t="shared" si="1291"/>
        <v>0</v>
      </c>
      <c r="LS144" s="202"/>
      <c r="LT144" s="202">
        <f t="shared" ref="LT144:ME144" si="1292">IF(LS156=0,0,IF(AND(LT136&gt;=$I129,LT136&lt;=$I131),0,1))</f>
        <v>0</v>
      </c>
      <c r="LU144" s="202">
        <f t="shared" si="1292"/>
        <v>0</v>
      </c>
      <c r="LV144" s="202">
        <f t="shared" si="1292"/>
        <v>0</v>
      </c>
      <c r="LW144" s="202">
        <f t="shared" si="1292"/>
        <v>0</v>
      </c>
      <c r="LX144" s="202">
        <f t="shared" si="1292"/>
        <v>0</v>
      </c>
      <c r="LY144" s="202">
        <f t="shared" si="1292"/>
        <v>0</v>
      </c>
      <c r="LZ144" s="202">
        <f t="shared" si="1292"/>
        <v>0</v>
      </c>
      <c r="MA144" s="202">
        <f t="shared" si="1292"/>
        <v>0</v>
      </c>
      <c r="MB144" s="202">
        <f t="shared" si="1292"/>
        <v>0</v>
      </c>
      <c r="MC144" s="202">
        <f t="shared" si="1292"/>
        <v>0</v>
      </c>
      <c r="MD144" s="202">
        <f t="shared" si="1292"/>
        <v>0</v>
      </c>
      <c r="ME144" s="202">
        <f t="shared" si="1292"/>
        <v>0</v>
      </c>
      <c r="MF144" s="202"/>
      <c r="MG144" s="202">
        <f t="shared" ref="MG144:MR144" si="1293">IF(MF156=0,0,IF(AND(MG136&gt;=$I129,MG136&lt;=$I131),0,1))</f>
        <v>0</v>
      </c>
      <c r="MH144" s="202">
        <f t="shared" si="1293"/>
        <v>0</v>
      </c>
      <c r="MI144" s="202">
        <f t="shared" si="1293"/>
        <v>0</v>
      </c>
      <c r="MJ144" s="202">
        <f t="shared" si="1293"/>
        <v>0</v>
      </c>
      <c r="MK144" s="202">
        <f t="shared" si="1293"/>
        <v>0</v>
      </c>
      <c r="ML144" s="202">
        <f t="shared" si="1293"/>
        <v>0</v>
      </c>
      <c r="MM144" s="202">
        <f t="shared" si="1293"/>
        <v>0</v>
      </c>
      <c r="MN144" s="202">
        <f t="shared" si="1293"/>
        <v>0</v>
      </c>
      <c r="MO144" s="202">
        <f t="shared" si="1293"/>
        <v>0</v>
      </c>
      <c r="MP144" s="202">
        <f t="shared" si="1293"/>
        <v>0</v>
      </c>
      <c r="MQ144" s="202">
        <f t="shared" si="1293"/>
        <v>0</v>
      </c>
      <c r="MR144" s="202">
        <f t="shared" si="1293"/>
        <v>0</v>
      </c>
      <c r="MS144" s="202"/>
      <c r="MT144" s="202">
        <f t="shared" ref="MT144:NE144" si="1294">IF(MS156=0,0,IF(AND(MT136&gt;=$I129,MT136&lt;=$I131),0,1))</f>
        <v>0</v>
      </c>
      <c r="MU144" s="202">
        <f t="shared" si="1294"/>
        <v>0</v>
      </c>
      <c r="MV144" s="202">
        <f t="shared" si="1294"/>
        <v>0</v>
      </c>
      <c r="MW144" s="202">
        <f t="shared" si="1294"/>
        <v>0</v>
      </c>
      <c r="MX144" s="202">
        <f t="shared" si="1294"/>
        <v>0</v>
      </c>
      <c r="MY144" s="202">
        <f t="shared" si="1294"/>
        <v>0</v>
      </c>
      <c r="MZ144" s="202">
        <f t="shared" si="1294"/>
        <v>0</v>
      </c>
      <c r="NA144" s="202">
        <f t="shared" si="1294"/>
        <v>0</v>
      </c>
      <c r="NB144" s="202">
        <f t="shared" si="1294"/>
        <v>0</v>
      </c>
      <c r="NC144" s="202">
        <f t="shared" si="1294"/>
        <v>0</v>
      </c>
      <c r="ND144" s="202">
        <f t="shared" si="1294"/>
        <v>0</v>
      </c>
      <c r="NE144" s="202">
        <f t="shared" si="1294"/>
        <v>0</v>
      </c>
      <c r="NF144" s="202"/>
      <c r="NG144" s="202">
        <f t="shared" ref="NG144:NR144" si="1295">IF(NF156=0,0,IF(AND(NG136&gt;=$I129,NG136&lt;=$I131),0,1))</f>
        <v>0</v>
      </c>
      <c r="NH144" s="202">
        <f t="shared" si="1295"/>
        <v>0</v>
      </c>
      <c r="NI144" s="202">
        <f t="shared" si="1295"/>
        <v>0</v>
      </c>
      <c r="NJ144" s="202">
        <f t="shared" si="1295"/>
        <v>0</v>
      </c>
      <c r="NK144" s="202">
        <f t="shared" si="1295"/>
        <v>0</v>
      </c>
      <c r="NL144" s="202">
        <f t="shared" si="1295"/>
        <v>0</v>
      </c>
      <c r="NM144" s="202">
        <f t="shared" si="1295"/>
        <v>0</v>
      </c>
      <c r="NN144" s="202">
        <f t="shared" si="1295"/>
        <v>0</v>
      </c>
      <c r="NO144" s="202">
        <f t="shared" si="1295"/>
        <v>0</v>
      </c>
      <c r="NP144" s="202">
        <f t="shared" si="1295"/>
        <v>0</v>
      </c>
      <c r="NQ144" s="202">
        <f t="shared" si="1295"/>
        <v>0</v>
      </c>
      <c r="NR144" s="202">
        <f t="shared" si="1295"/>
        <v>0</v>
      </c>
      <c r="NS144" s="202"/>
      <c r="NT144" s="202">
        <f t="shared" ref="NT144:OE144" si="1296">IF(NS156=0,0,IF(AND(NT136&gt;=$I129,NT136&lt;=$I131),0,1))</f>
        <v>0</v>
      </c>
      <c r="NU144" s="202">
        <f t="shared" si="1296"/>
        <v>0</v>
      </c>
      <c r="NV144" s="202">
        <f t="shared" si="1296"/>
        <v>0</v>
      </c>
      <c r="NW144" s="202">
        <f t="shared" si="1296"/>
        <v>0</v>
      </c>
      <c r="NX144" s="202">
        <f t="shared" si="1296"/>
        <v>0</v>
      </c>
      <c r="NY144" s="202">
        <f t="shared" si="1296"/>
        <v>0</v>
      </c>
      <c r="NZ144" s="202">
        <f t="shared" si="1296"/>
        <v>0</v>
      </c>
      <c r="OA144" s="202">
        <f t="shared" si="1296"/>
        <v>0</v>
      </c>
      <c r="OB144" s="202">
        <f t="shared" si="1296"/>
        <v>0</v>
      </c>
      <c r="OC144" s="202">
        <f t="shared" si="1296"/>
        <v>0</v>
      </c>
      <c r="OD144" s="202">
        <f t="shared" si="1296"/>
        <v>0</v>
      </c>
      <c r="OE144" s="202">
        <f t="shared" si="1296"/>
        <v>0</v>
      </c>
      <c r="OF144" s="202"/>
      <c r="OG144" s="202">
        <f t="shared" ref="OG144:OR144" si="1297">IF(OF156=0,0,IF(AND(OG136&gt;=$I129,OG136&lt;=$I131),0,1))</f>
        <v>0</v>
      </c>
      <c r="OH144" s="202">
        <f t="shared" si="1297"/>
        <v>0</v>
      </c>
      <c r="OI144" s="202">
        <f t="shared" si="1297"/>
        <v>0</v>
      </c>
      <c r="OJ144" s="202">
        <f t="shared" si="1297"/>
        <v>0</v>
      </c>
      <c r="OK144" s="202">
        <f t="shared" si="1297"/>
        <v>0</v>
      </c>
      <c r="OL144" s="202">
        <f t="shared" si="1297"/>
        <v>0</v>
      </c>
      <c r="OM144" s="202">
        <f t="shared" si="1297"/>
        <v>0</v>
      </c>
      <c r="ON144" s="202">
        <f t="shared" si="1297"/>
        <v>0</v>
      </c>
      <c r="OO144" s="202">
        <f t="shared" si="1297"/>
        <v>0</v>
      </c>
      <c r="OP144" s="202">
        <f t="shared" si="1297"/>
        <v>0</v>
      </c>
      <c r="OQ144" s="202">
        <f t="shared" si="1297"/>
        <v>0</v>
      </c>
      <c r="OR144" s="202">
        <f t="shared" si="1297"/>
        <v>0</v>
      </c>
      <c r="OS144" s="202"/>
      <c r="OT144" s="202"/>
      <c r="OU144" s="202"/>
      <c r="OV144" s="202"/>
      <c r="OW144" s="202"/>
      <c r="OX144" s="202"/>
      <c r="OY144" s="202"/>
      <c r="OZ144" s="202"/>
      <c r="PA144" s="202"/>
      <c r="PB144" s="202"/>
      <c r="PC144" s="202"/>
      <c r="PD144" s="202"/>
      <c r="PE144" s="202"/>
      <c r="PF144" s="202"/>
      <c r="PG144" s="202"/>
      <c r="PH144" s="202"/>
      <c r="PI144" s="202"/>
      <c r="PJ144" s="202"/>
      <c r="PK144" s="202"/>
      <c r="PL144" s="202"/>
      <c r="PM144" s="202"/>
      <c r="PN144" s="202"/>
      <c r="PO144" s="202"/>
      <c r="PP144" s="202"/>
      <c r="PQ144" s="202"/>
      <c r="PR144" s="202"/>
      <c r="PS144" s="202"/>
      <c r="PT144" s="202"/>
      <c r="PU144" s="202"/>
      <c r="PV144" s="202"/>
      <c r="PW144" s="202"/>
      <c r="PX144" s="202"/>
      <c r="PY144" s="202"/>
      <c r="PZ144" s="202"/>
      <c r="QA144" s="202"/>
      <c r="QB144" s="202"/>
      <c r="QC144" s="202"/>
      <c r="QD144" s="202"/>
      <c r="QE144" s="202"/>
      <c r="QF144" s="202"/>
      <c r="QG144" s="202"/>
      <c r="QH144" s="202"/>
      <c r="QI144" s="202"/>
      <c r="QJ144" s="202"/>
      <c r="QK144" s="202"/>
      <c r="QL144" s="202"/>
      <c r="QM144" s="202"/>
      <c r="QN144" s="202"/>
      <c r="QO144" s="202"/>
      <c r="QP144" s="202"/>
      <c r="QQ144" s="202"/>
      <c r="QR144" s="202"/>
      <c r="QS144" s="202"/>
      <c r="QT144" s="202"/>
      <c r="QU144" s="202"/>
      <c r="QV144" s="202"/>
      <c r="QW144" s="202"/>
      <c r="QX144" s="202"/>
      <c r="QY144" s="202"/>
      <c r="QZ144" s="202"/>
      <c r="RA144" s="202"/>
      <c r="RB144" s="202"/>
      <c r="RC144" s="202"/>
      <c r="RD144" s="202"/>
      <c r="RE144" s="202"/>
      <c r="RF144" s="202"/>
    </row>
    <row r="145" spans="1:474" ht="12.75" customHeight="1">
      <c r="A145" s="202"/>
      <c r="B145" s="225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  <c r="DK145" s="202"/>
      <c r="DL145" s="202"/>
      <c r="DM145" s="202"/>
      <c r="DN145" s="202"/>
      <c r="DO145" s="202"/>
      <c r="DP145" s="202"/>
      <c r="DQ145" s="202"/>
      <c r="DR145" s="202"/>
      <c r="DS145" s="202"/>
      <c r="DT145" s="202"/>
      <c r="DU145" s="202"/>
      <c r="DV145" s="202"/>
      <c r="DW145" s="202"/>
      <c r="DX145" s="202"/>
      <c r="DY145" s="202"/>
      <c r="DZ145" s="202"/>
      <c r="EA145" s="202"/>
      <c r="EB145" s="202"/>
      <c r="EC145" s="202"/>
      <c r="ED145" s="202"/>
      <c r="EE145" s="202"/>
      <c r="EF145" s="202"/>
      <c r="EG145" s="202"/>
      <c r="EH145" s="202"/>
      <c r="EI145" s="202"/>
      <c r="EJ145" s="202"/>
      <c r="EK145" s="202"/>
      <c r="EL145" s="202"/>
      <c r="EM145" s="202"/>
      <c r="EN145" s="202"/>
      <c r="EO145" s="202"/>
      <c r="EP145" s="202"/>
      <c r="EQ145" s="202"/>
      <c r="ER145" s="202"/>
      <c r="ES145" s="202"/>
      <c r="ET145" s="202"/>
      <c r="EU145" s="202"/>
      <c r="EV145" s="202"/>
      <c r="EW145" s="202"/>
      <c r="EX145" s="202"/>
      <c r="EY145" s="202"/>
      <c r="EZ145" s="202"/>
      <c r="FA145" s="202"/>
      <c r="FB145" s="202"/>
      <c r="FC145" s="202"/>
      <c r="FD145" s="202"/>
      <c r="FE145" s="202"/>
      <c r="FF145" s="202"/>
      <c r="FG145" s="202"/>
      <c r="FH145" s="202"/>
      <c r="FI145" s="202"/>
      <c r="FJ145" s="202"/>
      <c r="FK145" s="202"/>
      <c r="FL145" s="202"/>
      <c r="FM145" s="202"/>
      <c r="FN145" s="202"/>
      <c r="FO145" s="202"/>
      <c r="FP145" s="202"/>
      <c r="FQ145" s="202"/>
      <c r="FR145" s="202"/>
      <c r="FS145" s="202"/>
      <c r="FT145" s="202"/>
      <c r="FU145" s="202"/>
      <c r="FV145" s="202"/>
      <c r="FW145" s="202"/>
      <c r="FX145" s="202"/>
      <c r="FY145" s="202"/>
      <c r="FZ145" s="202"/>
      <c r="GA145" s="202"/>
      <c r="GB145" s="202"/>
      <c r="GC145" s="202"/>
      <c r="GD145" s="202"/>
      <c r="GE145" s="202"/>
      <c r="GF145" s="202"/>
      <c r="GG145" s="202"/>
      <c r="GH145" s="202"/>
      <c r="GI145" s="202"/>
      <c r="GJ145" s="202"/>
      <c r="GK145" s="202"/>
      <c r="GL145" s="202"/>
      <c r="GM145" s="202"/>
      <c r="GN145" s="202"/>
      <c r="GO145" s="202"/>
      <c r="GP145" s="202"/>
      <c r="GQ145" s="202"/>
      <c r="GR145" s="202"/>
      <c r="GS145" s="202"/>
      <c r="GT145" s="202"/>
      <c r="GU145" s="202"/>
      <c r="GV145" s="202"/>
      <c r="GW145" s="202"/>
      <c r="GX145" s="202"/>
      <c r="GY145" s="202"/>
      <c r="GZ145" s="202"/>
      <c r="HA145" s="202"/>
      <c r="HB145" s="202"/>
      <c r="HC145" s="202"/>
      <c r="HD145" s="202"/>
      <c r="HE145" s="202"/>
      <c r="HF145" s="202"/>
      <c r="HG145" s="202"/>
      <c r="HH145" s="202"/>
      <c r="HI145" s="202"/>
      <c r="HJ145" s="202"/>
      <c r="HK145" s="202"/>
      <c r="HL145" s="202"/>
      <c r="HM145" s="202"/>
      <c r="HN145" s="202"/>
      <c r="HO145" s="202"/>
      <c r="HP145" s="202"/>
      <c r="HQ145" s="202"/>
      <c r="HR145" s="202"/>
      <c r="HS145" s="202"/>
      <c r="HT145" s="202"/>
      <c r="HU145" s="202"/>
      <c r="HV145" s="202"/>
      <c r="HW145" s="202"/>
      <c r="HX145" s="202"/>
      <c r="HY145" s="202"/>
      <c r="HZ145" s="202"/>
      <c r="IA145" s="202"/>
      <c r="IB145" s="202"/>
      <c r="IC145" s="202"/>
      <c r="ID145" s="202"/>
      <c r="IE145" s="202"/>
      <c r="IF145" s="202"/>
      <c r="IG145" s="202"/>
      <c r="IH145" s="202"/>
      <c r="II145" s="202"/>
      <c r="IJ145" s="202"/>
      <c r="IK145" s="202"/>
      <c r="IL145" s="202"/>
      <c r="IM145" s="202"/>
      <c r="IN145" s="202"/>
      <c r="IO145" s="202"/>
      <c r="IP145" s="202"/>
      <c r="IQ145" s="202"/>
      <c r="IR145" s="202"/>
      <c r="IS145" s="202"/>
      <c r="IT145" s="202"/>
      <c r="IU145" s="202"/>
      <c r="IV145" s="202"/>
      <c r="IW145" s="202"/>
      <c r="IX145" s="202"/>
      <c r="IY145" s="202"/>
      <c r="IZ145" s="202"/>
      <c r="JA145" s="202"/>
      <c r="JB145" s="202"/>
      <c r="JC145" s="202"/>
      <c r="JD145" s="202"/>
      <c r="JE145" s="202"/>
      <c r="JF145" s="202"/>
      <c r="JG145" s="202"/>
      <c r="JH145" s="202"/>
      <c r="JI145" s="202"/>
      <c r="JJ145" s="202"/>
      <c r="JK145" s="202"/>
      <c r="JL145" s="202"/>
      <c r="JM145" s="202"/>
      <c r="JN145" s="202"/>
      <c r="JO145" s="202"/>
      <c r="JP145" s="202"/>
      <c r="JQ145" s="202"/>
      <c r="JR145" s="202"/>
      <c r="JS145" s="202"/>
      <c r="JT145" s="202"/>
      <c r="JU145" s="202"/>
      <c r="JV145" s="202"/>
      <c r="JW145" s="202"/>
      <c r="JX145" s="202"/>
      <c r="JY145" s="202"/>
      <c r="JZ145" s="202"/>
      <c r="KA145" s="202"/>
      <c r="KB145" s="202"/>
      <c r="KC145" s="202"/>
      <c r="KD145" s="202"/>
      <c r="KE145" s="202"/>
      <c r="KF145" s="202"/>
      <c r="KG145" s="202"/>
      <c r="KH145" s="202"/>
      <c r="KI145" s="202"/>
      <c r="KJ145" s="202"/>
      <c r="KK145" s="202"/>
      <c r="KL145" s="202"/>
      <c r="KM145" s="202"/>
      <c r="KN145" s="202"/>
      <c r="KO145" s="202"/>
      <c r="KP145" s="202"/>
      <c r="KQ145" s="202"/>
      <c r="KR145" s="202"/>
      <c r="KS145" s="202"/>
      <c r="KT145" s="202"/>
      <c r="KU145" s="202"/>
      <c r="KV145" s="202"/>
      <c r="KW145" s="202"/>
      <c r="KX145" s="202"/>
      <c r="KY145" s="202"/>
      <c r="KZ145" s="202"/>
      <c r="LA145" s="202"/>
      <c r="LB145" s="202"/>
      <c r="LC145" s="202"/>
      <c r="LD145" s="202"/>
      <c r="LE145" s="202"/>
      <c r="LF145" s="202"/>
      <c r="LG145" s="202"/>
      <c r="LH145" s="202"/>
      <c r="LI145" s="202"/>
      <c r="LJ145" s="202"/>
      <c r="LK145" s="202"/>
      <c r="LL145" s="202"/>
      <c r="LM145" s="202"/>
      <c r="LN145" s="202"/>
      <c r="LO145" s="202"/>
      <c r="LP145" s="202"/>
      <c r="LQ145" s="202"/>
      <c r="LR145" s="202"/>
      <c r="LS145" s="202"/>
      <c r="LT145" s="202"/>
      <c r="LU145" s="202"/>
      <c r="LV145" s="202"/>
      <c r="LW145" s="202"/>
      <c r="LX145" s="202"/>
      <c r="LY145" s="202"/>
      <c r="LZ145" s="202"/>
      <c r="MA145" s="202"/>
      <c r="MB145" s="202"/>
      <c r="MC145" s="202"/>
      <c r="MD145" s="202"/>
      <c r="ME145" s="202"/>
      <c r="MF145" s="202"/>
      <c r="MG145" s="202"/>
      <c r="MH145" s="202"/>
      <c r="MI145" s="202"/>
      <c r="MJ145" s="202"/>
      <c r="MK145" s="202"/>
      <c r="ML145" s="202"/>
      <c r="MM145" s="202"/>
      <c r="MN145" s="202"/>
      <c r="MO145" s="202"/>
      <c r="MP145" s="202"/>
      <c r="MQ145" s="202"/>
      <c r="MR145" s="202"/>
      <c r="MS145" s="202"/>
      <c r="MT145" s="202"/>
      <c r="MU145" s="202"/>
      <c r="MV145" s="202"/>
      <c r="MW145" s="202"/>
      <c r="MX145" s="202"/>
      <c r="MY145" s="202"/>
      <c r="MZ145" s="202"/>
      <c r="NA145" s="202"/>
      <c r="NB145" s="202"/>
      <c r="NC145" s="202"/>
      <c r="ND145" s="202"/>
      <c r="NE145" s="202"/>
      <c r="NF145" s="202"/>
      <c r="NG145" s="202"/>
      <c r="NH145" s="202"/>
      <c r="NI145" s="202"/>
      <c r="NJ145" s="202"/>
      <c r="NK145" s="202"/>
      <c r="NL145" s="202"/>
      <c r="NM145" s="202"/>
      <c r="NN145" s="202"/>
      <c r="NO145" s="202"/>
      <c r="NP145" s="202"/>
      <c r="NQ145" s="202"/>
      <c r="NR145" s="202"/>
      <c r="NS145" s="202"/>
      <c r="NT145" s="202"/>
      <c r="NU145" s="202"/>
      <c r="NV145" s="202"/>
      <c r="NW145" s="202"/>
      <c r="NX145" s="202"/>
      <c r="NY145" s="202"/>
      <c r="NZ145" s="202"/>
      <c r="OA145" s="202"/>
      <c r="OB145" s="202"/>
      <c r="OC145" s="202"/>
      <c r="OD145" s="202"/>
      <c r="OE145" s="202"/>
      <c r="OF145" s="202"/>
      <c r="OG145" s="202"/>
      <c r="OH145" s="202"/>
      <c r="OI145" s="202"/>
      <c r="OJ145" s="202"/>
      <c r="OK145" s="202"/>
      <c r="OL145" s="202"/>
      <c r="OM145" s="202"/>
      <c r="ON145" s="202"/>
      <c r="OO145" s="202"/>
      <c r="OP145" s="202"/>
      <c r="OQ145" s="202"/>
      <c r="OR145" s="202"/>
      <c r="OS145" s="202"/>
      <c r="OT145" s="202"/>
      <c r="OU145" s="202"/>
      <c r="OV145" s="202"/>
      <c r="OW145" s="202"/>
      <c r="OX145" s="202"/>
      <c r="OY145" s="202"/>
      <c r="OZ145" s="202"/>
      <c r="PA145" s="202"/>
      <c r="PB145" s="202"/>
      <c r="PC145" s="202"/>
      <c r="PD145" s="202"/>
      <c r="PE145" s="202"/>
      <c r="PF145" s="202"/>
      <c r="PG145" s="202"/>
      <c r="PH145" s="202"/>
      <c r="PI145" s="202"/>
      <c r="PJ145" s="202"/>
      <c r="PK145" s="202"/>
      <c r="PL145" s="202"/>
      <c r="PM145" s="202"/>
      <c r="PN145" s="202"/>
      <c r="PO145" s="202"/>
      <c r="PP145" s="202"/>
      <c r="PQ145" s="202"/>
      <c r="PR145" s="202"/>
      <c r="PS145" s="202"/>
      <c r="PT145" s="202"/>
      <c r="PU145" s="202"/>
      <c r="PV145" s="202"/>
      <c r="PW145" s="202"/>
      <c r="PX145" s="202"/>
      <c r="PY145" s="202"/>
      <c r="PZ145" s="202"/>
      <c r="QA145" s="202"/>
      <c r="QB145" s="202"/>
      <c r="QC145" s="202"/>
      <c r="QD145" s="202"/>
      <c r="QE145" s="202"/>
      <c r="QF145" s="202"/>
      <c r="QG145" s="202"/>
      <c r="QH145" s="202"/>
      <c r="QI145" s="202"/>
      <c r="QJ145" s="202"/>
      <c r="QK145" s="202"/>
      <c r="QL145" s="202"/>
      <c r="QM145" s="202"/>
      <c r="QN145" s="202"/>
      <c r="QO145" s="202"/>
      <c r="QP145" s="202"/>
      <c r="QQ145" s="202"/>
      <c r="QR145" s="202"/>
      <c r="QS145" s="202"/>
      <c r="QT145" s="202"/>
      <c r="QU145" s="202"/>
      <c r="QV145" s="202"/>
      <c r="QW145" s="202"/>
      <c r="QX145" s="202"/>
      <c r="QY145" s="202"/>
      <c r="QZ145" s="202"/>
      <c r="RA145" s="202"/>
      <c r="RB145" s="202"/>
      <c r="RC145" s="202"/>
      <c r="RD145" s="202"/>
      <c r="RE145" s="202"/>
      <c r="RF145" s="202"/>
    </row>
    <row r="146" spans="1:474" ht="12.75" customHeight="1">
      <c r="A146" s="202"/>
      <c r="B146" s="225" t="s">
        <v>531</v>
      </c>
      <c r="C146" s="202"/>
      <c r="D146" s="202"/>
      <c r="E146" s="202"/>
      <c r="F146" s="202"/>
      <c r="G146" s="202">
        <f t="shared" ref="G146:R146" si="1298">IF(AND(G136&gt;=$M$129,G136&lt;=$M$131),1,0)</f>
        <v>0</v>
      </c>
      <c r="H146" s="202">
        <f t="shared" si="1298"/>
        <v>0</v>
      </c>
      <c r="I146" s="202">
        <f t="shared" si="1298"/>
        <v>0</v>
      </c>
      <c r="J146" s="202">
        <f t="shared" si="1298"/>
        <v>0</v>
      </c>
      <c r="K146" s="202">
        <f t="shared" si="1298"/>
        <v>0</v>
      </c>
      <c r="L146" s="202">
        <f t="shared" si="1298"/>
        <v>0</v>
      </c>
      <c r="M146" s="202">
        <f t="shared" si="1298"/>
        <v>0</v>
      </c>
      <c r="N146" s="202">
        <f t="shared" si="1298"/>
        <v>0</v>
      </c>
      <c r="O146" s="202">
        <f t="shared" si="1298"/>
        <v>0</v>
      </c>
      <c r="P146" s="202">
        <f t="shared" si="1298"/>
        <v>0</v>
      </c>
      <c r="Q146" s="202">
        <f t="shared" si="1298"/>
        <v>0</v>
      </c>
      <c r="R146" s="202">
        <f t="shared" si="1298"/>
        <v>0</v>
      </c>
      <c r="S146" s="202"/>
      <c r="T146" s="202">
        <f t="shared" ref="T146:AE146" si="1299">IF(AND(T136&gt;=$M$129,T136&lt;=$M$131),1,0)</f>
        <v>0</v>
      </c>
      <c r="U146" s="202">
        <f t="shared" si="1299"/>
        <v>0</v>
      </c>
      <c r="V146" s="202">
        <f t="shared" si="1299"/>
        <v>0</v>
      </c>
      <c r="W146" s="202">
        <f t="shared" si="1299"/>
        <v>0</v>
      </c>
      <c r="X146" s="202">
        <f t="shared" si="1299"/>
        <v>0</v>
      </c>
      <c r="Y146" s="202">
        <f t="shared" si="1299"/>
        <v>0</v>
      </c>
      <c r="Z146" s="202">
        <f t="shared" si="1299"/>
        <v>0</v>
      </c>
      <c r="AA146" s="202">
        <f t="shared" si="1299"/>
        <v>0</v>
      </c>
      <c r="AB146" s="202">
        <f t="shared" si="1299"/>
        <v>0</v>
      </c>
      <c r="AC146" s="202">
        <f t="shared" si="1299"/>
        <v>0</v>
      </c>
      <c r="AD146" s="202">
        <f t="shared" si="1299"/>
        <v>0</v>
      </c>
      <c r="AE146" s="202">
        <f t="shared" si="1299"/>
        <v>0</v>
      </c>
      <c r="AF146" s="202"/>
      <c r="AG146" s="202">
        <f t="shared" ref="AG146:AR146" si="1300">IF(AND(AG136&gt;=$M$129,AG136&lt;=$M$131),1,0)</f>
        <v>0</v>
      </c>
      <c r="AH146" s="202">
        <f t="shared" si="1300"/>
        <v>0</v>
      </c>
      <c r="AI146" s="202">
        <f t="shared" si="1300"/>
        <v>0</v>
      </c>
      <c r="AJ146" s="202">
        <f t="shared" si="1300"/>
        <v>0</v>
      </c>
      <c r="AK146" s="202">
        <f t="shared" si="1300"/>
        <v>0</v>
      </c>
      <c r="AL146" s="202">
        <f t="shared" si="1300"/>
        <v>0</v>
      </c>
      <c r="AM146" s="202">
        <f t="shared" si="1300"/>
        <v>0</v>
      </c>
      <c r="AN146" s="202">
        <f t="shared" si="1300"/>
        <v>0</v>
      </c>
      <c r="AO146" s="202">
        <f t="shared" si="1300"/>
        <v>0</v>
      </c>
      <c r="AP146" s="202">
        <f t="shared" si="1300"/>
        <v>0</v>
      </c>
      <c r="AQ146" s="202">
        <f t="shared" si="1300"/>
        <v>0</v>
      </c>
      <c r="AR146" s="202">
        <f t="shared" si="1300"/>
        <v>0</v>
      </c>
      <c r="AS146" s="202"/>
      <c r="AT146" s="202">
        <f t="shared" ref="AT146:BE146" si="1301">IF(AND(AT136&gt;=$M$129,AT136&lt;=$M$131),1,0)</f>
        <v>0</v>
      </c>
      <c r="AU146" s="202">
        <f t="shared" si="1301"/>
        <v>0</v>
      </c>
      <c r="AV146" s="202">
        <f t="shared" si="1301"/>
        <v>0</v>
      </c>
      <c r="AW146" s="202">
        <f t="shared" si="1301"/>
        <v>0</v>
      </c>
      <c r="AX146" s="202">
        <f t="shared" si="1301"/>
        <v>0</v>
      </c>
      <c r="AY146" s="202">
        <f t="shared" si="1301"/>
        <v>0</v>
      </c>
      <c r="AZ146" s="202">
        <f t="shared" si="1301"/>
        <v>0</v>
      </c>
      <c r="BA146" s="202">
        <f t="shared" si="1301"/>
        <v>0</v>
      </c>
      <c r="BB146" s="202">
        <f t="shared" si="1301"/>
        <v>0</v>
      </c>
      <c r="BC146" s="202">
        <f t="shared" si="1301"/>
        <v>0</v>
      </c>
      <c r="BD146" s="202">
        <f t="shared" si="1301"/>
        <v>0</v>
      </c>
      <c r="BE146" s="202">
        <f t="shared" si="1301"/>
        <v>0</v>
      </c>
      <c r="BF146" s="202"/>
      <c r="BG146" s="202">
        <f t="shared" ref="BG146:BR146" si="1302">IF(AND(BG136&gt;=$M$129,BG136&lt;=$M$131),1,0)</f>
        <v>0</v>
      </c>
      <c r="BH146" s="202">
        <f t="shared" si="1302"/>
        <v>0</v>
      </c>
      <c r="BI146" s="202">
        <f t="shared" si="1302"/>
        <v>0</v>
      </c>
      <c r="BJ146" s="202">
        <f t="shared" si="1302"/>
        <v>0</v>
      </c>
      <c r="BK146" s="202">
        <f t="shared" si="1302"/>
        <v>0</v>
      </c>
      <c r="BL146" s="202">
        <f t="shared" si="1302"/>
        <v>0</v>
      </c>
      <c r="BM146" s="202">
        <f t="shared" si="1302"/>
        <v>0</v>
      </c>
      <c r="BN146" s="202">
        <f t="shared" si="1302"/>
        <v>0</v>
      </c>
      <c r="BO146" s="202">
        <f t="shared" si="1302"/>
        <v>0</v>
      </c>
      <c r="BP146" s="202">
        <f t="shared" si="1302"/>
        <v>0</v>
      </c>
      <c r="BQ146" s="202">
        <f t="shared" si="1302"/>
        <v>0</v>
      </c>
      <c r="BR146" s="202">
        <f t="shared" si="1302"/>
        <v>0</v>
      </c>
      <c r="BS146" s="202"/>
      <c r="BT146" s="202">
        <f t="shared" ref="BT146:CE146" si="1303">IF(AND(BT136&gt;=$M$129,BT136&lt;=$M$131),1,0)</f>
        <v>0</v>
      </c>
      <c r="BU146" s="202">
        <f t="shared" si="1303"/>
        <v>0</v>
      </c>
      <c r="BV146" s="202">
        <f t="shared" si="1303"/>
        <v>0</v>
      </c>
      <c r="BW146" s="202">
        <f t="shared" si="1303"/>
        <v>0</v>
      </c>
      <c r="BX146" s="202">
        <f t="shared" si="1303"/>
        <v>0</v>
      </c>
      <c r="BY146" s="202">
        <f t="shared" si="1303"/>
        <v>0</v>
      </c>
      <c r="BZ146" s="202">
        <f t="shared" si="1303"/>
        <v>0</v>
      </c>
      <c r="CA146" s="202">
        <f t="shared" si="1303"/>
        <v>0</v>
      </c>
      <c r="CB146" s="202">
        <f t="shared" si="1303"/>
        <v>0</v>
      </c>
      <c r="CC146" s="202">
        <f t="shared" si="1303"/>
        <v>0</v>
      </c>
      <c r="CD146" s="202">
        <f t="shared" si="1303"/>
        <v>0</v>
      </c>
      <c r="CE146" s="202">
        <f t="shared" si="1303"/>
        <v>0</v>
      </c>
      <c r="CF146" s="202"/>
      <c r="CG146" s="202">
        <f t="shared" ref="CG146:CR146" si="1304">IF(AND(CG136&gt;=$M$129,CG136&lt;=$M$131),1,0)</f>
        <v>0</v>
      </c>
      <c r="CH146" s="202">
        <f t="shared" si="1304"/>
        <v>0</v>
      </c>
      <c r="CI146" s="202">
        <f t="shared" si="1304"/>
        <v>0</v>
      </c>
      <c r="CJ146" s="202">
        <f t="shared" si="1304"/>
        <v>0</v>
      </c>
      <c r="CK146" s="202">
        <f t="shared" si="1304"/>
        <v>0</v>
      </c>
      <c r="CL146" s="202">
        <f t="shared" si="1304"/>
        <v>0</v>
      </c>
      <c r="CM146" s="202">
        <f t="shared" si="1304"/>
        <v>1</v>
      </c>
      <c r="CN146" s="202">
        <f t="shared" si="1304"/>
        <v>1</v>
      </c>
      <c r="CO146" s="202">
        <f t="shared" si="1304"/>
        <v>1</v>
      </c>
      <c r="CP146" s="202">
        <f t="shared" si="1304"/>
        <v>1</v>
      </c>
      <c r="CQ146" s="202">
        <f t="shared" si="1304"/>
        <v>1</v>
      </c>
      <c r="CR146" s="202">
        <f t="shared" si="1304"/>
        <v>1</v>
      </c>
      <c r="CS146" s="202"/>
      <c r="CT146" s="202">
        <f t="shared" ref="CT146:DE146" si="1305">IF(AND(CT136&gt;=$M$129,CT136&lt;=$M$131),1,0)</f>
        <v>1</v>
      </c>
      <c r="CU146" s="202">
        <f t="shared" si="1305"/>
        <v>1</v>
      </c>
      <c r="CV146" s="202">
        <f t="shared" si="1305"/>
        <v>1</v>
      </c>
      <c r="CW146" s="202">
        <f t="shared" si="1305"/>
        <v>1</v>
      </c>
      <c r="CX146" s="202">
        <f t="shared" si="1305"/>
        <v>1</v>
      </c>
      <c r="CY146" s="202">
        <f t="shared" si="1305"/>
        <v>1</v>
      </c>
      <c r="CZ146" s="202">
        <f t="shared" si="1305"/>
        <v>1</v>
      </c>
      <c r="DA146" s="202">
        <f t="shared" si="1305"/>
        <v>1</v>
      </c>
      <c r="DB146" s="202">
        <f t="shared" si="1305"/>
        <v>1</v>
      </c>
      <c r="DC146" s="202">
        <f t="shared" si="1305"/>
        <v>1</v>
      </c>
      <c r="DD146" s="202">
        <f t="shared" si="1305"/>
        <v>1</v>
      </c>
      <c r="DE146" s="202">
        <f t="shared" si="1305"/>
        <v>1</v>
      </c>
      <c r="DF146" s="202"/>
      <c r="DG146" s="202">
        <f t="shared" ref="DG146:DR146" si="1306">IF(AND(DG136&gt;=$M$129,DG136&lt;=$M$131),1,0)</f>
        <v>1</v>
      </c>
      <c r="DH146" s="202">
        <f t="shared" si="1306"/>
        <v>1</v>
      </c>
      <c r="DI146" s="202">
        <f t="shared" si="1306"/>
        <v>1</v>
      </c>
      <c r="DJ146" s="202">
        <f t="shared" si="1306"/>
        <v>1</v>
      </c>
      <c r="DK146" s="202">
        <f t="shared" si="1306"/>
        <v>1</v>
      </c>
      <c r="DL146" s="202">
        <f t="shared" si="1306"/>
        <v>1</v>
      </c>
      <c r="DM146" s="202">
        <f t="shared" si="1306"/>
        <v>1</v>
      </c>
      <c r="DN146" s="202">
        <f t="shared" si="1306"/>
        <v>1</v>
      </c>
      <c r="DO146" s="202">
        <f t="shared" si="1306"/>
        <v>1</v>
      </c>
      <c r="DP146" s="202">
        <f t="shared" si="1306"/>
        <v>1</v>
      </c>
      <c r="DQ146" s="202">
        <f t="shared" si="1306"/>
        <v>1</v>
      </c>
      <c r="DR146" s="202">
        <f t="shared" si="1306"/>
        <v>1</v>
      </c>
      <c r="DS146" s="202"/>
      <c r="DT146" s="202">
        <f t="shared" ref="DT146:EE146" si="1307">IF(AND(DT136&gt;=$M$129,DT136&lt;=$M$131),1,0)</f>
        <v>1</v>
      </c>
      <c r="DU146" s="202">
        <f t="shared" si="1307"/>
        <v>1</v>
      </c>
      <c r="DV146" s="202">
        <f t="shared" si="1307"/>
        <v>1</v>
      </c>
      <c r="DW146" s="202">
        <f t="shared" si="1307"/>
        <v>1</v>
      </c>
      <c r="DX146" s="202">
        <f t="shared" si="1307"/>
        <v>1</v>
      </c>
      <c r="DY146" s="202">
        <f t="shared" si="1307"/>
        <v>1</v>
      </c>
      <c r="DZ146" s="202">
        <f t="shared" si="1307"/>
        <v>1</v>
      </c>
      <c r="EA146" s="202">
        <f t="shared" si="1307"/>
        <v>1</v>
      </c>
      <c r="EB146" s="202">
        <f t="shared" si="1307"/>
        <v>1</v>
      </c>
      <c r="EC146" s="202">
        <f t="shared" si="1307"/>
        <v>1</v>
      </c>
      <c r="ED146" s="202">
        <f t="shared" si="1307"/>
        <v>1</v>
      </c>
      <c r="EE146" s="202">
        <f t="shared" si="1307"/>
        <v>1</v>
      </c>
      <c r="EF146" s="202"/>
      <c r="EG146" s="202">
        <f t="shared" ref="EG146:ER146" si="1308">IF(AND(EG136&gt;=$M$129,EG136&lt;=$M$131),1,0)</f>
        <v>1</v>
      </c>
      <c r="EH146" s="202">
        <f t="shared" si="1308"/>
        <v>1</v>
      </c>
      <c r="EI146" s="202">
        <f t="shared" si="1308"/>
        <v>1</v>
      </c>
      <c r="EJ146" s="202">
        <f t="shared" si="1308"/>
        <v>1</v>
      </c>
      <c r="EK146" s="202">
        <f t="shared" si="1308"/>
        <v>1</v>
      </c>
      <c r="EL146" s="202">
        <f t="shared" si="1308"/>
        <v>1</v>
      </c>
      <c r="EM146" s="202">
        <f t="shared" si="1308"/>
        <v>1</v>
      </c>
      <c r="EN146" s="202">
        <f t="shared" si="1308"/>
        <v>1</v>
      </c>
      <c r="EO146" s="202">
        <f t="shared" si="1308"/>
        <v>1</v>
      </c>
      <c r="EP146" s="202">
        <f t="shared" si="1308"/>
        <v>1</v>
      </c>
      <c r="EQ146" s="202">
        <f t="shared" si="1308"/>
        <v>1</v>
      </c>
      <c r="ER146" s="202">
        <f t="shared" si="1308"/>
        <v>1</v>
      </c>
      <c r="ES146" s="202"/>
      <c r="ET146" s="202">
        <f t="shared" ref="ET146:FE146" si="1309">IF(AND(ET136&gt;=$M$129,ET136&lt;=$M$131),1,0)</f>
        <v>1</v>
      </c>
      <c r="EU146" s="202">
        <f t="shared" si="1309"/>
        <v>1</v>
      </c>
      <c r="EV146" s="202">
        <f t="shared" si="1309"/>
        <v>1</v>
      </c>
      <c r="EW146" s="202">
        <f t="shared" si="1309"/>
        <v>1</v>
      </c>
      <c r="EX146" s="202">
        <f t="shared" si="1309"/>
        <v>1</v>
      </c>
      <c r="EY146" s="202">
        <f t="shared" si="1309"/>
        <v>1</v>
      </c>
      <c r="EZ146" s="202">
        <f t="shared" si="1309"/>
        <v>1</v>
      </c>
      <c r="FA146" s="202">
        <f t="shared" si="1309"/>
        <v>1</v>
      </c>
      <c r="FB146" s="202">
        <f t="shared" si="1309"/>
        <v>1</v>
      </c>
      <c r="FC146" s="202">
        <f t="shared" si="1309"/>
        <v>1</v>
      </c>
      <c r="FD146" s="202">
        <f t="shared" si="1309"/>
        <v>1</v>
      </c>
      <c r="FE146" s="202">
        <f t="shared" si="1309"/>
        <v>1</v>
      </c>
      <c r="FF146" s="202"/>
      <c r="FG146" s="202">
        <f t="shared" ref="FG146:FR146" si="1310">IF(AND(FG136&gt;=$M$129,FG136&lt;=$M$131),1,0)</f>
        <v>1</v>
      </c>
      <c r="FH146" s="202">
        <f t="shared" si="1310"/>
        <v>1</v>
      </c>
      <c r="FI146" s="202">
        <f t="shared" si="1310"/>
        <v>1</v>
      </c>
      <c r="FJ146" s="202">
        <f t="shared" si="1310"/>
        <v>1</v>
      </c>
      <c r="FK146" s="202">
        <f t="shared" si="1310"/>
        <v>1</v>
      </c>
      <c r="FL146" s="202">
        <f t="shared" si="1310"/>
        <v>1</v>
      </c>
      <c r="FM146" s="202">
        <f t="shared" si="1310"/>
        <v>1</v>
      </c>
      <c r="FN146" s="202">
        <f t="shared" si="1310"/>
        <v>0</v>
      </c>
      <c r="FO146" s="202">
        <f t="shared" si="1310"/>
        <v>0</v>
      </c>
      <c r="FP146" s="202">
        <f t="shared" si="1310"/>
        <v>0</v>
      </c>
      <c r="FQ146" s="202">
        <f t="shared" si="1310"/>
        <v>0</v>
      </c>
      <c r="FR146" s="202">
        <f t="shared" si="1310"/>
        <v>0</v>
      </c>
      <c r="FS146" s="202"/>
      <c r="FT146" s="202">
        <f t="shared" ref="FT146:GE146" si="1311">IF(AND(FT136&gt;=$M$129,FT136&lt;=$M$131),1,0)</f>
        <v>0</v>
      </c>
      <c r="FU146" s="202">
        <f t="shared" si="1311"/>
        <v>0</v>
      </c>
      <c r="FV146" s="202">
        <f t="shared" si="1311"/>
        <v>0</v>
      </c>
      <c r="FW146" s="202">
        <f t="shared" si="1311"/>
        <v>0</v>
      </c>
      <c r="FX146" s="202">
        <f t="shared" si="1311"/>
        <v>0</v>
      </c>
      <c r="FY146" s="202">
        <f t="shared" si="1311"/>
        <v>0</v>
      </c>
      <c r="FZ146" s="202">
        <f t="shared" si="1311"/>
        <v>0</v>
      </c>
      <c r="GA146" s="202">
        <f t="shared" si="1311"/>
        <v>0</v>
      </c>
      <c r="GB146" s="202">
        <f t="shared" si="1311"/>
        <v>0</v>
      </c>
      <c r="GC146" s="202">
        <f t="shared" si="1311"/>
        <v>0</v>
      </c>
      <c r="GD146" s="202">
        <f t="shared" si="1311"/>
        <v>0</v>
      </c>
      <c r="GE146" s="202">
        <f t="shared" si="1311"/>
        <v>0</v>
      </c>
      <c r="GF146" s="202"/>
      <c r="GG146" s="202">
        <f t="shared" ref="GG146:GR146" si="1312">IF(AND(GG136&gt;=$M$129,GG136&lt;=$M$131),1,0)</f>
        <v>0</v>
      </c>
      <c r="GH146" s="202">
        <f t="shared" si="1312"/>
        <v>0</v>
      </c>
      <c r="GI146" s="202">
        <f t="shared" si="1312"/>
        <v>0</v>
      </c>
      <c r="GJ146" s="202">
        <f t="shared" si="1312"/>
        <v>0</v>
      </c>
      <c r="GK146" s="202">
        <f t="shared" si="1312"/>
        <v>0</v>
      </c>
      <c r="GL146" s="202">
        <f t="shared" si="1312"/>
        <v>0</v>
      </c>
      <c r="GM146" s="202">
        <f t="shared" si="1312"/>
        <v>0</v>
      </c>
      <c r="GN146" s="202">
        <f t="shared" si="1312"/>
        <v>0</v>
      </c>
      <c r="GO146" s="202">
        <f t="shared" si="1312"/>
        <v>0</v>
      </c>
      <c r="GP146" s="202">
        <f t="shared" si="1312"/>
        <v>0</v>
      </c>
      <c r="GQ146" s="202">
        <f t="shared" si="1312"/>
        <v>0</v>
      </c>
      <c r="GR146" s="202">
        <f t="shared" si="1312"/>
        <v>0</v>
      </c>
      <c r="GS146" s="202"/>
      <c r="GT146" s="202">
        <f t="shared" ref="GT146:HE146" si="1313">IF(AND(GT136&gt;=$M$129,GT136&lt;=$M$131),1,0)</f>
        <v>0</v>
      </c>
      <c r="GU146" s="202">
        <f t="shared" si="1313"/>
        <v>0</v>
      </c>
      <c r="GV146" s="202">
        <f t="shared" si="1313"/>
        <v>0</v>
      </c>
      <c r="GW146" s="202">
        <f t="shared" si="1313"/>
        <v>0</v>
      </c>
      <c r="GX146" s="202">
        <f t="shared" si="1313"/>
        <v>0</v>
      </c>
      <c r="GY146" s="202">
        <f t="shared" si="1313"/>
        <v>0</v>
      </c>
      <c r="GZ146" s="202">
        <f t="shared" si="1313"/>
        <v>0</v>
      </c>
      <c r="HA146" s="202">
        <f t="shared" si="1313"/>
        <v>0</v>
      </c>
      <c r="HB146" s="202">
        <f t="shared" si="1313"/>
        <v>0</v>
      </c>
      <c r="HC146" s="202">
        <f t="shared" si="1313"/>
        <v>0</v>
      </c>
      <c r="HD146" s="202">
        <f t="shared" si="1313"/>
        <v>0</v>
      </c>
      <c r="HE146" s="202">
        <f t="shared" si="1313"/>
        <v>0</v>
      </c>
      <c r="HF146" s="202"/>
      <c r="HG146" s="202">
        <f t="shared" ref="HG146:HR146" si="1314">IF(AND(HG136&gt;=$M$129,HG136&lt;=$M$131),1,0)</f>
        <v>0</v>
      </c>
      <c r="HH146" s="202">
        <f t="shared" si="1314"/>
        <v>0</v>
      </c>
      <c r="HI146" s="202">
        <f t="shared" si="1314"/>
        <v>0</v>
      </c>
      <c r="HJ146" s="202">
        <f t="shared" si="1314"/>
        <v>0</v>
      </c>
      <c r="HK146" s="202">
        <f t="shared" si="1314"/>
        <v>0</v>
      </c>
      <c r="HL146" s="202">
        <f t="shared" si="1314"/>
        <v>0</v>
      </c>
      <c r="HM146" s="202">
        <f t="shared" si="1314"/>
        <v>0</v>
      </c>
      <c r="HN146" s="202">
        <f t="shared" si="1314"/>
        <v>0</v>
      </c>
      <c r="HO146" s="202">
        <f t="shared" si="1314"/>
        <v>0</v>
      </c>
      <c r="HP146" s="202">
        <f t="shared" si="1314"/>
        <v>0</v>
      </c>
      <c r="HQ146" s="202">
        <f t="shared" si="1314"/>
        <v>0</v>
      </c>
      <c r="HR146" s="202">
        <f t="shared" si="1314"/>
        <v>0</v>
      </c>
      <c r="HS146" s="202"/>
      <c r="HT146" s="202">
        <f t="shared" ref="HT146:IE146" si="1315">IF(AND(HT136&gt;=$M$129,HT136&lt;=$M$131),1,0)</f>
        <v>0</v>
      </c>
      <c r="HU146" s="202">
        <f t="shared" si="1315"/>
        <v>0</v>
      </c>
      <c r="HV146" s="202">
        <f t="shared" si="1315"/>
        <v>0</v>
      </c>
      <c r="HW146" s="202">
        <f t="shared" si="1315"/>
        <v>0</v>
      </c>
      <c r="HX146" s="202">
        <f t="shared" si="1315"/>
        <v>0</v>
      </c>
      <c r="HY146" s="202">
        <f t="shared" si="1315"/>
        <v>0</v>
      </c>
      <c r="HZ146" s="202">
        <f t="shared" si="1315"/>
        <v>0</v>
      </c>
      <c r="IA146" s="202">
        <f t="shared" si="1315"/>
        <v>0</v>
      </c>
      <c r="IB146" s="202">
        <f t="shared" si="1315"/>
        <v>0</v>
      </c>
      <c r="IC146" s="202">
        <f t="shared" si="1315"/>
        <v>0</v>
      </c>
      <c r="ID146" s="202">
        <f t="shared" si="1315"/>
        <v>0</v>
      </c>
      <c r="IE146" s="202">
        <f t="shared" si="1315"/>
        <v>0</v>
      </c>
      <c r="IF146" s="202"/>
      <c r="IG146" s="202">
        <f t="shared" ref="IG146:IR146" si="1316">IF(AND(IG136&gt;=$M$129,IG136&lt;=$M$131),1,0)</f>
        <v>0</v>
      </c>
      <c r="IH146" s="202">
        <f t="shared" si="1316"/>
        <v>0</v>
      </c>
      <c r="II146" s="202">
        <f t="shared" si="1316"/>
        <v>0</v>
      </c>
      <c r="IJ146" s="202">
        <f t="shared" si="1316"/>
        <v>0</v>
      </c>
      <c r="IK146" s="202">
        <f t="shared" si="1316"/>
        <v>0</v>
      </c>
      <c r="IL146" s="202">
        <f t="shared" si="1316"/>
        <v>0</v>
      </c>
      <c r="IM146" s="202">
        <f t="shared" si="1316"/>
        <v>0</v>
      </c>
      <c r="IN146" s="202">
        <f t="shared" si="1316"/>
        <v>0</v>
      </c>
      <c r="IO146" s="202">
        <f t="shared" si="1316"/>
        <v>0</v>
      </c>
      <c r="IP146" s="202">
        <f t="shared" si="1316"/>
        <v>0</v>
      </c>
      <c r="IQ146" s="202">
        <f t="shared" si="1316"/>
        <v>0</v>
      </c>
      <c r="IR146" s="202">
        <f t="shared" si="1316"/>
        <v>0</v>
      </c>
      <c r="IS146" s="202"/>
      <c r="IT146" s="202">
        <f t="shared" ref="IT146:JE146" si="1317">IF(AND(IT136&gt;=$M$129,IT136&lt;=$M$131),1,0)</f>
        <v>0</v>
      </c>
      <c r="IU146" s="202">
        <f t="shared" si="1317"/>
        <v>0</v>
      </c>
      <c r="IV146" s="202">
        <f t="shared" si="1317"/>
        <v>0</v>
      </c>
      <c r="IW146" s="202">
        <f t="shared" si="1317"/>
        <v>0</v>
      </c>
      <c r="IX146" s="202">
        <f t="shared" si="1317"/>
        <v>0</v>
      </c>
      <c r="IY146" s="202">
        <f t="shared" si="1317"/>
        <v>0</v>
      </c>
      <c r="IZ146" s="202">
        <f t="shared" si="1317"/>
        <v>0</v>
      </c>
      <c r="JA146" s="202">
        <f t="shared" si="1317"/>
        <v>0</v>
      </c>
      <c r="JB146" s="202">
        <f t="shared" si="1317"/>
        <v>0</v>
      </c>
      <c r="JC146" s="202">
        <f t="shared" si="1317"/>
        <v>0</v>
      </c>
      <c r="JD146" s="202">
        <f t="shared" si="1317"/>
        <v>0</v>
      </c>
      <c r="JE146" s="202">
        <f t="shared" si="1317"/>
        <v>0</v>
      </c>
      <c r="JF146" s="202"/>
      <c r="JG146" s="202">
        <f t="shared" ref="JG146:JR146" si="1318">IF(AND(JG136&gt;=$M$129,JG136&lt;=$M$131),1,0)</f>
        <v>0</v>
      </c>
      <c r="JH146" s="202">
        <f t="shared" si="1318"/>
        <v>0</v>
      </c>
      <c r="JI146" s="202">
        <f t="shared" si="1318"/>
        <v>0</v>
      </c>
      <c r="JJ146" s="202">
        <f t="shared" si="1318"/>
        <v>0</v>
      </c>
      <c r="JK146" s="202">
        <f t="shared" si="1318"/>
        <v>0</v>
      </c>
      <c r="JL146" s="202">
        <f t="shared" si="1318"/>
        <v>0</v>
      </c>
      <c r="JM146" s="202">
        <f t="shared" si="1318"/>
        <v>0</v>
      </c>
      <c r="JN146" s="202">
        <f t="shared" si="1318"/>
        <v>0</v>
      </c>
      <c r="JO146" s="202">
        <f t="shared" si="1318"/>
        <v>0</v>
      </c>
      <c r="JP146" s="202">
        <f t="shared" si="1318"/>
        <v>0</v>
      </c>
      <c r="JQ146" s="202">
        <f t="shared" si="1318"/>
        <v>0</v>
      </c>
      <c r="JR146" s="202">
        <f t="shared" si="1318"/>
        <v>0</v>
      </c>
      <c r="JS146" s="202"/>
      <c r="JT146" s="202">
        <f t="shared" ref="JT146:KE146" si="1319">IF(AND(JT136&gt;=$M$129,JT136&lt;=$M$131),1,0)</f>
        <v>0</v>
      </c>
      <c r="JU146" s="202">
        <f t="shared" si="1319"/>
        <v>0</v>
      </c>
      <c r="JV146" s="202">
        <f t="shared" si="1319"/>
        <v>0</v>
      </c>
      <c r="JW146" s="202">
        <f t="shared" si="1319"/>
        <v>0</v>
      </c>
      <c r="JX146" s="202">
        <f t="shared" si="1319"/>
        <v>0</v>
      </c>
      <c r="JY146" s="202">
        <f t="shared" si="1319"/>
        <v>0</v>
      </c>
      <c r="JZ146" s="202">
        <f t="shared" si="1319"/>
        <v>0</v>
      </c>
      <c r="KA146" s="202">
        <f t="shared" si="1319"/>
        <v>0</v>
      </c>
      <c r="KB146" s="202">
        <f t="shared" si="1319"/>
        <v>0</v>
      </c>
      <c r="KC146" s="202">
        <f t="shared" si="1319"/>
        <v>0</v>
      </c>
      <c r="KD146" s="202">
        <f t="shared" si="1319"/>
        <v>0</v>
      </c>
      <c r="KE146" s="202">
        <f t="shared" si="1319"/>
        <v>0</v>
      </c>
      <c r="KF146" s="202"/>
      <c r="KG146" s="202">
        <f t="shared" ref="KG146:KR146" si="1320">IF(AND(KG136&gt;=$M$129,KG136&lt;=$M$131),1,0)</f>
        <v>0</v>
      </c>
      <c r="KH146" s="202">
        <f t="shared" si="1320"/>
        <v>0</v>
      </c>
      <c r="KI146" s="202">
        <f t="shared" si="1320"/>
        <v>0</v>
      </c>
      <c r="KJ146" s="202">
        <f t="shared" si="1320"/>
        <v>0</v>
      </c>
      <c r="KK146" s="202">
        <f t="shared" si="1320"/>
        <v>0</v>
      </c>
      <c r="KL146" s="202">
        <f t="shared" si="1320"/>
        <v>0</v>
      </c>
      <c r="KM146" s="202">
        <f t="shared" si="1320"/>
        <v>0</v>
      </c>
      <c r="KN146" s="202">
        <f t="shared" si="1320"/>
        <v>0</v>
      </c>
      <c r="KO146" s="202">
        <f t="shared" si="1320"/>
        <v>0</v>
      </c>
      <c r="KP146" s="202">
        <f t="shared" si="1320"/>
        <v>0</v>
      </c>
      <c r="KQ146" s="202">
        <f t="shared" si="1320"/>
        <v>0</v>
      </c>
      <c r="KR146" s="202">
        <f t="shared" si="1320"/>
        <v>0</v>
      </c>
      <c r="KS146" s="202"/>
      <c r="KT146" s="202">
        <f t="shared" ref="KT146:LE146" si="1321">IF(AND(KT136&gt;=$M$129,KT136&lt;=$M$131),1,0)</f>
        <v>0</v>
      </c>
      <c r="KU146" s="202">
        <f t="shared" si="1321"/>
        <v>0</v>
      </c>
      <c r="KV146" s="202">
        <f t="shared" si="1321"/>
        <v>0</v>
      </c>
      <c r="KW146" s="202">
        <f t="shared" si="1321"/>
        <v>0</v>
      </c>
      <c r="KX146" s="202">
        <f t="shared" si="1321"/>
        <v>0</v>
      </c>
      <c r="KY146" s="202">
        <f t="shared" si="1321"/>
        <v>0</v>
      </c>
      <c r="KZ146" s="202">
        <f t="shared" si="1321"/>
        <v>0</v>
      </c>
      <c r="LA146" s="202">
        <f t="shared" si="1321"/>
        <v>0</v>
      </c>
      <c r="LB146" s="202">
        <f t="shared" si="1321"/>
        <v>0</v>
      </c>
      <c r="LC146" s="202">
        <f t="shared" si="1321"/>
        <v>0</v>
      </c>
      <c r="LD146" s="202">
        <f t="shared" si="1321"/>
        <v>0</v>
      </c>
      <c r="LE146" s="202">
        <f t="shared" si="1321"/>
        <v>0</v>
      </c>
      <c r="LF146" s="202"/>
      <c r="LG146" s="202">
        <f t="shared" ref="LG146:LR146" si="1322">IF(AND(LG136&gt;=$M$129,LG136&lt;=$M$131),1,0)</f>
        <v>0</v>
      </c>
      <c r="LH146" s="202">
        <f t="shared" si="1322"/>
        <v>0</v>
      </c>
      <c r="LI146" s="202">
        <f t="shared" si="1322"/>
        <v>0</v>
      </c>
      <c r="LJ146" s="202">
        <f t="shared" si="1322"/>
        <v>0</v>
      </c>
      <c r="LK146" s="202">
        <f t="shared" si="1322"/>
        <v>0</v>
      </c>
      <c r="LL146" s="202">
        <f t="shared" si="1322"/>
        <v>0</v>
      </c>
      <c r="LM146" s="202">
        <f t="shared" si="1322"/>
        <v>0</v>
      </c>
      <c r="LN146" s="202">
        <f t="shared" si="1322"/>
        <v>0</v>
      </c>
      <c r="LO146" s="202">
        <f t="shared" si="1322"/>
        <v>0</v>
      </c>
      <c r="LP146" s="202">
        <f t="shared" si="1322"/>
        <v>0</v>
      </c>
      <c r="LQ146" s="202">
        <f t="shared" si="1322"/>
        <v>0</v>
      </c>
      <c r="LR146" s="202">
        <f t="shared" si="1322"/>
        <v>0</v>
      </c>
      <c r="LS146" s="202"/>
      <c r="LT146" s="202">
        <f t="shared" ref="LT146:ME146" si="1323">IF(AND(LT136&gt;=$M$129,LT136&lt;=$M$131),1,0)</f>
        <v>0</v>
      </c>
      <c r="LU146" s="202">
        <f t="shared" si="1323"/>
        <v>0</v>
      </c>
      <c r="LV146" s="202">
        <f t="shared" si="1323"/>
        <v>0</v>
      </c>
      <c r="LW146" s="202">
        <f t="shared" si="1323"/>
        <v>0</v>
      </c>
      <c r="LX146" s="202">
        <f t="shared" si="1323"/>
        <v>0</v>
      </c>
      <c r="LY146" s="202">
        <f t="shared" si="1323"/>
        <v>0</v>
      </c>
      <c r="LZ146" s="202">
        <f t="shared" si="1323"/>
        <v>0</v>
      </c>
      <c r="MA146" s="202">
        <f t="shared" si="1323"/>
        <v>0</v>
      </c>
      <c r="MB146" s="202">
        <f t="shared" si="1323"/>
        <v>0</v>
      </c>
      <c r="MC146" s="202">
        <f t="shared" si="1323"/>
        <v>0</v>
      </c>
      <c r="MD146" s="202">
        <f t="shared" si="1323"/>
        <v>0</v>
      </c>
      <c r="ME146" s="202">
        <f t="shared" si="1323"/>
        <v>0</v>
      </c>
      <c r="MF146" s="202"/>
      <c r="MG146" s="202">
        <f t="shared" ref="MG146:MR146" si="1324">IF(AND(MG136&gt;=$M$129,MG136&lt;=$M$131),1,0)</f>
        <v>0</v>
      </c>
      <c r="MH146" s="202">
        <f t="shared" si="1324"/>
        <v>0</v>
      </c>
      <c r="MI146" s="202">
        <f t="shared" si="1324"/>
        <v>0</v>
      </c>
      <c r="MJ146" s="202">
        <f t="shared" si="1324"/>
        <v>0</v>
      </c>
      <c r="MK146" s="202">
        <f t="shared" si="1324"/>
        <v>0</v>
      </c>
      <c r="ML146" s="202">
        <f t="shared" si="1324"/>
        <v>0</v>
      </c>
      <c r="MM146" s="202">
        <f t="shared" si="1324"/>
        <v>0</v>
      </c>
      <c r="MN146" s="202">
        <f t="shared" si="1324"/>
        <v>0</v>
      </c>
      <c r="MO146" s="202">
        <f t="shared" si="1324"/>
        <v>0</v>
      </c>
      <c r="MP146" s="202">
        <f t="shared" si="1324"/>
        <v>0</v>
      </c>
      <c r="MQ146" s="202">
        <f t="shared" si="1324"/>
        <v>0</v>
      </c>
      <c r="MR146" s="202">
        <f t="shared" si="1324"/>
        <v>0</v>
      </c>
      <c r="MS146" s="202"/>
      <c r="MT146" s="202">
        <f t="shared" ref="MT146:NE146" si="1325">IF(AND(MT136&gt;=$M$129,MT136&lt;=$M$131),1,0)</f>
        <v>0</v>
      </c>
      <c r="MU146" s="202">
        <f t="shared" si="1325"/>
        <v>0</v>
      </c>
      <c r="MV146" s="202">
        <f t="shared" si="1325"/>
        <v>0</v>
      </c>
      <c r="MW146" s="202">
        <f t="shared" si="1325"/>
        <v>0</v>
      </c>
      <c r="MX146" s="202">
        <f t="shared" si="1325"/>
        <v>0</v>
      </c>
      <c r="MY146" s="202">
        <f t="shared" si="1325"/>
        <v>0</v>
      </c>
      <c r="MZ146" s="202">
        <f t="shared" si="1325"/>
        <v>0</v>
      </c>
      <c r="NA146" s="202">
        <f t="shared" si="1325"/>
        <v>0</v>
      </c>
      <c r="NB146" s="202">
        <f t="shared" si="1325"/>
        <v>0</v>
      </c>
      <c r="NC146" s="202">
        <f t="shared" si="1325"/>
        <v>0</v>
      </c>
      <c r="ND146" s="202">
        <f t="shared" si="1325"/>
        <v>0</v>
      </c>
      <c r="NE146" s="202">
        <f t="shared" si="1325"/>
        <v>0</v>
      </c>
      <c r="NF146" s="202"/>
      <c r="NG146" s="202">
        <f t="shared" ref="NG146:NR146" si="1326">IF(AND(NG136&gt;=$M$129,NG136&lt;=$M$131),1,0)</f>
        <v>0</v>
      </c>
      <c r="NH146" s="202">
        <f t="shared" si="1326"/>
        <v>0</v>
      </c>
      <c r="NI146" s="202">
        <f t="shared" si="1326"/>
        <v>0</v>
      </c>
      <c r="NJ146" s="202">
        <f t="shared" si="1326"/>
        <v>0</v>
      </c>
      <c r="NK146" s="202">
        <f t="shared" si="1326"/>
        <v>0</v>
      </c>
      <c r="NL146" s="202">
        <f t="shared" si="1326"/>
        <v>0</v>
      </c>
      <c r="NM146" s="202">
        <f t="shared" si="1326"/>
        <v>0</v>
      </c>
      <c r="NN146" s="202">
        <f t="shared" si="1326"/>
        <v>0</v>
      </c>
      <c r="NO146" s="202">
        <f t="shared" si="1326"/>
        <v>0</v>
      </c>
      <c r="NP146" s="202">
        <f t="shared" si="1326"/>
        <v>0</v>
      </c>
      <c r="NQ146" s="202">
        <f t="shared" si="1326"/>
        <v>0</v>
      </c>
      <c r="NR146" s="202">
        <f t="shared" si="1326"/>
        <v>0</v>
      </c>
      <c r="NS146" s="202"/>
      <c r="NT146" s="202">
        <f t="shared" ref="NT146:OE146" si="1327">IF(AND(NT136&gt;=$M$129,NT136&lt;=$M$131),1,0)</f>
        <v>0</v>
      </c>
      <c r="NU146" s="202">
        <f t="shared" si="1327"/>
        <v>0</v>
      </c>
      <c r="NV146" s="202">
        <f t="shared" si="1327"/>
        <v>0</v>
      </c>
      <c r="NW146" s="202">
        <f t="shared" si="1327"/>
        <v>0</v>
      </c>
      <c r="NX146" s="202">
        <f t="shared" si="1327"/>
        <v>0</v>
      </c>
      <c r="NY146" s="202">
        <f t="shared" si="1327"/>
        <v>0</v>
      </c>
      <c r="NZ146" s="202">
        <f t="shared" si="1327"/>
        <v>0</v>
      </c>
      <c r="OA146" s="202">
        <f t="shared" si="1327"/>
        <v>0</v>
      </c>
      <c r="OB146" s="202">
        <f t="shared" si="1327"/>
        <v>0</v>
      </c>
      <c r="OC146" s="202">
        <f t="shared" si="1327"/>
        <v>0</v>
      </c>
      <c r="OD146" s="202">
        <f t="shared" si="1327"/>
        <v>0</v>
      </c>
      <c r="OE146" s="202">
        <f t="shared" si="1327"/>
        <v>0</v>
      </c>
      <c r="OF146" s="202"/>
      <c r="OG146" s="202">
        <f t="shared" ref="OG146:OR146" si="1328">IF(AND(OG136&gt;=$M$129,OG136&lt;=$M$131),1,0)</f>
        <v>0</v>
      </c>
      <c r="OH146" s="202">
        <f t="shared" si="1328"/>
        <v>0</v>
      </c>
      <c r="OI146" s="202">
        <f t="shared" si="1328"/>
        <v>0</v>
      </c>
      <c r="OJ146" s="202">
        <f t="shared" si="1328"/>
        <v>0</v>
      </c>
      <c r="OK146" s="202">
        <f t="shared" si="1328"/>
        <v>0</v>
      </c>
      <c r="OL146" s="202">
        <f t="shared" si="1328"/>
        <v>0</v>
      </c>
      <c r="OM146" s="202">
        <f t="shared" si="1328"/>
        <v>0</v>
      </c>
      <c r="ON146" s="202">
        <f t="shared" si="1328"/>
        <v>0</v>
      </c>
      <c r="OO146" s="202">
        <f t="shared" si="1328"/>
        <v>0</v>
      </c>
      <c r="OP146" s="202">
        <f t="shared" si="1328"/>
        <v>0</v>
      </c>
      <c r="OQ146" s="202">
        <f t="shared" si="1328"/>
        <v>0</v>
      </c>
      <c r="OR146" s="202">
        <f t="shared" si="1328"/>
        <v>0</v>
      </c>
      <c r="OS146" s="202"/>
      <c r="OT146" s="202"/>
      <c r="OU146" s="202"/>
      <c r="OV146" s="202"/>
      <c r="OW146" s="202"/>
      <c r="OX146" s="202"/>
      <c r="OY146" s="202"/>
      <c r="OZ146" s="202"/>
      <c r="PA146" s="202"/>
      <c r="PB146" s="202"/>
      <c r="PC146" s="202"/>
      <c r="PD146" s="202"/>
      <c r="PE146" s="202"/>
      <c r="PF146" s="202"/>
      <c r="PG146" s="202"/>
      <c r="PH146" s="202"/>
      <c r="PI146" s="202"/>
      <c r="PJ146" s="202"/>
      <c r="PK146" s="202"/>
      <c r="PL146" s="202"/>
      <c r="PM146" s="202"/>
      <c r="PN146" s="202"/>
      <c r="PO146" s="202"/>
      <c r="PP146" s="202"/>
      <c r="PQ146" s="202"/>
      <c r="PR146" s="202"/>
      <c r="PS146" s="202"/>
      <c r="PT146" s="202"/>
      <c r="PU146" s="202"/>
      <c r="PV146" s="202"/>
      <c r="PW146" s="202"/>
      <c r="PX146" s="202"/>
      <c r="PY146" s="202"/>
      <c r="PZ146" s="202"/>
      <c r="QA146" s="202"/>
      <c r="QB146" s="202"/>
      <c r="QC146" s="202"/>
      <c r="QD146" s="202"/>
      <c r="QE146" s="202"/>
      <c r="QF146" s="202"/>
      <c r="QG146" s="202"/>
      <c r="QH146" s="202"/>
      <c r="QI146" s="202"/>
      <c r="QJ146" s="202"/>
      <c r="QK146" s="202"/>
      <c r="QL146" s="202"/>
      <c r="QM146" s="202"/>
      <c r="QN146" s="202"/>
      <c r="QO146" s="202"/>
      <c r="QP146" s="202"/>
      <c r="QQ146" s="202"/>
      <c r="QR146" s="202"/>
      <c r="QS146" s="202"/>
      <c r="QT146" s="202"/>
      <c r="QU146" s="202"/>
      <c r="QV146" s="202"/>
      <c r="QW146" s="202"/>
      <c r="QX146" s="202"/>
      <c r="QY146" s="202"/>
      <c r="QZ146" s="202"/>
      <c r="RA146" s="202"/>
      <c r="RB146" s="202"/>
      <c r="RC146" s="202"/>
      <c r="RD146" s="202"/>
      <c r="RE146" s="202"/>
      <c r="RF146" s="202"/>
    </row>
    <row r="147" spans="1:474" ht="12.75" customHeight="1">
      <c r="A147" s="202"/>
      <c r="B147" s="225" t="s">
        <v>532</v>
      </c>
      <c r="C147" s="202"/>
      <c r="D147" s="202"/>
      <c r="E147" s="483">
        <f>SUM(G146:OS146)</f>
        <v>73</v>
      </c>
      <c r="F147" s="202"/>
      <c r="G147" s="483">
        <f>$E147-G146</f>
        <v>73</v>
      </c>
      <c r="H147" s="483">
        <f t="shared" ref="H147:R147" si="1329">G147-H146</f>
        <v>73</v>
      </c>
      <c r="I147" s="483">
        <f t="shared" si="1329"/>
        <v>73</v>
      </c>
      <c r="J147" s="483">
        <f t="shared" si="1329"/>
        <v>73</v>
      </c>
      <c r="K147" s="483">
        <f t="shared" si="1329"/>
        <v>73</v>
      </c>
      <c r="L147" s="483">
        <f t="shared" si="1329"/>
        <v>73</v>
      </c>
      <c r="M147" s="483">
        <f t="shared" si="1329"/>
        <v>73</v>
      </c>
      <c r="N147" s="483">
        <f t="shared" si="1329"/>
        <v>73</v>
      </c>
      <c r="O147" s="483">
        <f t="shared" si="1329"/>
        <v>73</v>
      </c>
      <c r="P147" s="483">
        <f t="shared" si="1329"/>
        <v>73</v>
      </c>
      <c r="Q147" s="483">
        <f t="shared" si="1329"/>
        <v>73</v>
      </c>
      <c r="R147" s="483">
        <f t="shared" si="1329"/>
        <v>73</v>
      </c>
      <c r="S147" s="202"/>
      <c r="T147" s="483">
        <f>$R147-T146</f>
        <v>73</v>
      </c>
      <c r="U147" s="483">
        <f t="shared" ref="U147:AE147" si="1330">T147-U146</f>
        <v>73</v>
      </c>
      <c r="V147" s="483">
        <f t="shared" si="1330"/>
        <v>73</v>
      </c>
      <c r="W147" s="483">
        <f t="shared" si="1330"/>
        <v>73</v>
      </c>
      <c r="X147" s="483">
        <f t="shared" si="1330"/>
        <v>73</v>
      </c>
      <c r="Y147" s="483">
        <f t="shared" si="1330"/>
        <v>73</v>
      </c>
      <c r="Z147" s="483">
        <f t="shared" si="1330"/>
        <v>73</v>
      </c>
      <c r="AA147" s="483">
        <f t="shared" si="1330"/>
        <v>73</v>
      </c>
      <c r="AB147" s="483">
        <f t="shared" si="1330"/>
        <v>73</v>
      </c>
      <c r="AC147" s="483">
        <f t="shared" si="1330"/>
        <v>73</v>
      </c>
      <c r="AD147" s="483">
        <f t="shared" si="1330"/>
        <v>73</v>
      </c>
      <c r="AE147" s="483">
        <f t="shared" si="1330"/>
        <v>73</v>
      </c>
      <c r="AF147" s="202"/>
      <c r="AG147" s="483">
        <f>AE147-AG146</f>
        <v>73</v>
      </c>
      <c r="AH147" s="483">
        <f t="shared" ref="AH147:AR147" si="1331">AG147-AH146</f>
        <v>73</v>
      </c>
      <c r="AI147" s="483">
        <f t="shared" si="1331"/>
        <v>73</v>
      </c>
      <c r="AJ147" s="483">
        <f t="shared" si="1331"/>
        <v>73</v>
      </c>
      <c r="AK147" s="483">
        <f t="shared" si="1331"/>
        <v>73</v>
      </c>
      <c r="AL147" s="483">
        <f t="shared" si="1331"/>
        <v>73</v>
      </c>
      <c r="AM147" s="483">
        <f t="shared" si="1331"/>
        <v>73</v>
      </c>
      <c r="AN147" s="483">
        <f t="shared" si="1331"/>
        <v>73</v>
      </c>
      <c r="AO147" s="483">
        <f t="shared" si="1331"/>
        <v>73</v>
      </c>
      <c r="AP147" s="483">
        <f t="shared" si="1331"/>
        <v>73</v>
      </c>
      <c r="AQ147" s="483">
        <f t="shared" si="1331"/>
        <v>73</v>
      </c>
      <c r="AR147" s="483">
        <f t="shared" si="1331"/>
        <v>73</v>
      </c>
      <c r="AS147" s="202"/>
      <c r="AT147" s="483">
        <f>AR147-AT146</f>
        <v>73</v>
      </c>
      <c r="AU147" s="483">
        <f t="shared" ref="AU147:BE147" si="1332">AT147-AU146</f>
        <v>73</v>
      </c>
      <c r="AV147" s="483">
        <f t="shared" si="1332"/>
        <v>73</v>
      </c>
      <c r="AW147" s="483">
        <f t="shared" si="1332"/>
        <v>73</v>
      </c>
      <c r="AX147" s="483">
        <f t="shared" si="1332"/>
        <v>73</v>
      </c>
      <c r="AY147" s="483">
        <f t="shared" si="1332"/>
        <v>73</v>
      </c>
      <c r="AZ147" s="483">
        <f t="shared" si="1332"/>
        <v>73</v>
      </c>
      <c r="BA147" s="483">
        <f t="shared" si="1332"/>
        <v>73</v>
      </c>
      <c r="BB147" s="483">
        <f t="shared" si="1332"/>
        <v>73</v>
      </c>
      <c r="BC147" s="483">
        <f t="shared" si="1332"/>
        <v>73</v>
      </c>
      <c r="BD147" s="483">
        <f t="shared" si="1332"/>
        <v>73</v>
      </c>
      <c r="BE147" s="483">
        <f t="shared" si="1332"/>
        <v>73</v>
      </c>
      <c r="BF147" s="202"/>
      <c r="BG147" s="483">
        <f>BE147-BG146</f>
        <v>73</v>
      </c>
      <c r="BH147" s="483">
        <f t="shared" ref="BH147:BR147" si="1333">BG147-BH146</f>
        <v>73</v>
      </c>
      <c r="BI147" s="483">
        <f t="shared" si="1333"/>
        <v>73</v>
      </c>
      <c r="BJ147" s="483">
        <f t="shared" si="1333"/>
        <v>73</v>
      </c>
      <c r="BK147" s="483">
        <f t="shared" si="1333"/>
        <v>73</v>
      </c>
      <c r="BL147" s="483">
        <f t="shared" si="1333"/>
        <v>73</v>
      </c>
      <c r="BM147" s="483">
        <f t="shared" si="1333"/>
        <v>73</v>
      </c>
      <c r="BN147" s="483">
        <f t="shared" si="1333"/>
        <v>73</v>
      </c>
      <c r="BO147" s="483">
        <f t="shared" si="1333"/>
        <v>73</v>
      </c>
      <c r="BP147" s="483">
        <f t="shared" si="1333"/>
        <v>73</v>
      </c>
      <c r="BQ147" s="483">
        <f t="shared" si="1333"/>
        <v>73</v>
      </c>
      <c r="BR147" s="483">
        <f t="shared" si="1333"/>
        <v>73</v>
      </c>
      <c r="BS147" s="202"/>
      <c r="BT147" s="483">
        <f>BR147-BT146</f>
        <v>73</v>
      </c>
      <c r="BU147" s="483">
        <f t="shared" ref="BU147:CE147" si="1334">BT147-BU146</f>
        <v>73</v>
      </c>
      <c r="BV147" s="483">
        <f t="shared" si="1334"/>
        <v>73</v>
      </c>
      <c r="BW147" s="483">
        <f t="shared" si="1334"/>
        <v>73</v>
      </c>
      <c r="BX147" s="483">
        <f t="shared" si="1334"/>
        <v>73</v>
      </c>
      <c r="BY147" s="483">
        <f t="shared" si="1334"/>
        <v>73</v>
      </c>
      <c r="BZ147" s="483">
        <f t="shared" si="1334"/>
        <v>73</v>
      </c>
      <c r="CA147" s="483">
        <f t="shared" si="1334"/>
        <v>73</v>
      </c>
      <c r="CB147" s="483">
        <f t="shared" si="1334"/>
        <v>73</v>
      </c>
      <c r="CC147" s="483">
        <f t="shared" si="1334"/>
        <v>73</v>
      </c>
      <c r="CD147" s="483">
        <f t="shared" si="1334"/>
        <v>73</v>
      </c>
      <c r="CE147" s="483">
        <f t="shared" si="1334"/>
        <v>73</v>
      </c>
      <c r="CF147" s="202"/>
      <c r="CG147" s="483">
        <f>CE147-CG146</f>
        <v>73</v>
      </c>
      <c r="CH147" s="483">
        <f t="shared" ref="CH147:CR147" si="1335">CG147-CH146</f>
        <v>73</v>
      </c>
      <c r="CI147" s="483">
        <f t="shared" si="1335"/>
        <v>73</v>
      </c>
      <c r="CJ147" s="483">
        <f t="shared" si="1335"/>
        <v>73</v>
      </c>
      <c r="CK147" s="483">
        <f t="shared" si="1335"/>
        <v>73</v>
      </c>
      <c r="CL147" s="483">
        <f t="shared" si="1335"/>
        <v>73</v>
      </c>
      <c r="CM147" s="483">
        <f t="shared" si="1335"/>
        <v>72</v>
      </c>
      <c r="CN147" s="483">
        <f t="shared" si="1335"/>
        <v>71</v>
      </c>
      <c r="CO147" s="483">
        <f t="shared" si="1335"/>
        <v>70</v>
      </c>
      <c r="CP147" s="483">
        <f t="shared" si="1335"/>
        <v>69</v>
      </c>
      <c r="CQ147" s="483">
        <f t="shared" si="1335"/>
        <v>68</v>
      </c>
      <c r="CR147" s="483">
        <f t="shared" si="1335"/>
        <v>67</v>
      </c>
      <c r="CS147" s="202"/>
      <c r="CT147" s="483">
        <f>CR147-CT146</f>
        <v>66</v>
      </c>
      <c r="CU147" s="483">
        <f t="shared" ref="CU147:DE147" si="1336">CT147-CU146</f>
        <v>65</v>
      </c>
      <c r="CV147" s="483">
        <f t="shared" si="1336"/>
        <v>64</v>
      </c>
      <c r="CW147" s="483">
        <f t="shared" si="1336"/>
        <v>63</v>
      </c>
      <c r="CX147" s="483">
        <f t="shared" si="1336"/>
        <v>62</v>
      </c>
      <c r="CY147" s="483">
        <f t="shared" si="1336"/>
        <v>61</v>
      </c>
      <c r="CZ147" s="483">
        <f t="shared" si="1336"/>
        <v>60</v>
      </c>
      <c r="DA147" s="483">
        <f t="shared" si="1336"/>
        <v>59</v>
      </c>
      <c r="DB147" s="483">
        <f t="shared" si="1336"/>
        <v>58</v>
      </c>
      <c r="DC147" s="483">
        <f t="shared" si="1336"/>
        <v>57</v>
      </c>
      <c r="DD147" s="483">
        <f t="shared" si="1336"/>
        <v>56</v>
      </c>
      <c r="DE147" s="483">
        <f t="shared" si="1336"/>
        <v>55</v>
      </c>
      <c r="DF147" s="202"/>
      <c r="DG147" s="483">
        <f>DE147-DG146</f>
        <v>54</v>
      </c>
      <c r="DH147" s="483">
        <f t="shared" ref="DH147:DR147" si="1337">DG147-DH146</f>
        <v>53</v>
      </c>
      <c r="DI147" s="483">
        <f t="shared" si="1337"/>
        <v>52</v>
      </c>
      <c r="DJ147" s="483">
        <f t="shared" si="1337"/>
        <v>51</v>
      </c>
      <c r="DK147" s="483">
        <f t="shared" si="1337"/>
        <v>50</v>
      </c>
      <c r="DL147" s="483">
        <f t="shared" si="1337"/>
        <v>49</v>
      </c>
      <c r="DM147" s="483">
        <f t="shared" si="1337"/>
        <v>48</v>
      </c>
      <c r="DN147" s="483">
        <f t="shared" si="1337"/>
        <v>47</v>
      </c>
      <c r="DO147" s="483">
        <f t="shared" si="1337"/>
        <v>46</v>
      </c>
      <c r="DP147" s="483">
        <f t="shared" si="1337"/>
        <v>45</v>
      </c>
      <c r="DQ147" s="483">
        <f t="shared" si="1337"/>
        <v>44</v>
      </c>
      <c r="DR147" s="483">
        <f t="shared" si="1337"/>
        <v>43</v>
      </c>
      <c r="DS147" s="202"/>
      <c r="DT147" s="483">
        <f>DR147-DT146</f>
        <v>42</v>
      </c>
      <c r="DU147" s="483">
        <f t="shared" ref="DU147:EE147" si="1338">DT147-DU146</f>
        <v>41</v>
      </c>
      <c r="DV147" s="483">
        <f t="shared" si="1338"/>
        <v>40</v>
      </c>
      <c r="DW147" s="483">
        <f t="shared" si="1338"/>
        <v>39</v>
      </c>
      <c r="DX147" s="483">
        <f t="shared" si="1338"/>
        <v>38</v>
      </c>
      <c r="DY147" s="483">
        <f t="shared" si="1338"/>
        <v>37</v>
      </c>
      <c r="DZ147" s="483">
        <f t="shared" si="1338"/>
        <v>36</v>
      </c>
      <c r="EA147" s="483">
        <f t="shared" si="1338"/>
        <v>35</v>
      </c>
      <c r="EB147" s="483">
        <f t="shared" si="1338"/>
        <v>34</v>
      </c>
      <c r="EC147" s="483">
        <f t="shared" si="1338"/>
        <v>33</v>
      </c>
      <c r="ED147" s="483">
        <f t="shared" si="1338"/>
        <v>32</v>
      </c>
      <c r="EE147" s="483">
        <f t="shared" si="1338"/>
        <v>31</v>
      </c>
      <c r="EF147" s="202"/>
      <c r="EG147" s="483">
        <f>EE147-EG146</f>
        <v>30</v>
      </c>
      <c r="EH147" s="483">
        <f t="shared" ref="EH147:ER147" si="1339">EG147-EH146</f>
        <v>29</v>
      </c>
      <c r="EI147" s="483">
        <f t="shared" si="1339"/>
        <v>28</v>
      </c>
      <c r="EJ147" s="483">
        <f t="shared" si="1339"/>
        <v>27</v>
      </c>
      <c r="EK147" s="483">
        <f t="shared" si="1339"/>
        <v>26</v>
      </c>
      <c r="EL147" s="483">
        <f t="shared" si="1339"/>
        <v>25</v>
      </c>
      <c r="EM147" s="483">
        <f t="shared" si="1339"/>
        <v>24</v>
      </c>
      <c r="EN147" s="483">
        <f t="shared" si="1339"/>
        <v>23</v>
      </c>
      <c r="EO147" s="483">
        <f t="shared" si="1339"/>
        <v>22</v>
      </c>
      <c r="EP147" s="483">
        <f t="shared" si="1339"/>
        <v>21</v>
      </c>
      <c r="EQ147" s="483">
        <f t="shared" si="1339"/>
        <v>20</v>
      </c>
      <c r="ER147" s="483">
        <f t="shared" si="1339"/>
        <v>19</v>
      </c>
      <c r="ES147" s="202"/>
      <c r="ET147" s="483">
        <f>ER147-ET146</f>
        <v>18</v>
      </c>
      <c r="EU147" s="483">
        <f t="shared" ref="EU147:FE147" si="1340">ET147-EU146</f>
        <v>17</v>
      </c>
      <c r="EV147" s="483">
        <f t="shared" si="1340"/>
        <v>16</v>
      </c>
      <c r="EW147" s="483">
        <f t="shared" si="1340"/>
        <v>15</v>
      </c>
      <c r="EX147" s="483">
        <f t="shared" si="1340"/>
        <v>14</v>
      </c>
      <c r="EY147" s="483">
        <f t="shared" si="1340"/>
        <v>13</v>
      </c>
      <c r="EZ147" s="483">
        <f t="shared" si="1340"/>
        <v>12</v>
      </c>
      <c r="FA147" s="483">
        <f t="shared" si="1340"/>
        <v>11</v>
      </c>
      <c r="FB147" s="483">
        <f t="shared" si="1340"/>
        <v>10</v>
      </c>
      <c r="FC147" s="483">
        <f t="shared" si="1340"/>
        <v>9</v>
      </c>
      <c r="FD147" s="483">
        <f t="shared" si="1340"/>
        <v>8</v>
      </c>
      <c r="FE147" s="483">
        <f t="shared" si="1340"/>
        <v>7</v>
      </c>
      <c r="FF147" s="202"/>
      <c r="FG147" s="483">
        <f>FE147-FG146</f>
        <v>6</v>
      </c>
      <c r="FH147" s="483">
        <f t="shared" ref="FH147:FR147" si="1341">FG147-FH146</f>
        <v>5</v>
      </c>
      <c r="FI147" s="483">
        <f t="shared" si="1341"/>
        <v>4</v>
      </c>
      <c r="FJ147" s="483">
        <f t="shared" si="1341"/>
        <v>3</v>
      </c>
      <c r="FK147" s="483">
        <f t="shared" si="1341"/>
        <v>2</v>
      </c>
      <c r="FL147" s="483">
        <f t="shared" si="1341"/>
        <v>1</v>
      </c>
      <c r="FM147" s="483">
        <f t="shared" si="1341"/>
        <v>0</v>
      </c>
      <c r="FN147" s="483">
        <f t="shared" si="1341"/>
        <v>0</v>
      </c>
      <c r="FO147" s="483">
        <f t="shared" si="1341"/>
        <v>0</v>
      </c>
      <c r="FP147" s="483">
        <f t="shared" si="1341"/>
        <v>0</v>
      </c>
      <c r="FQ147" s="483">
        <f t="shared" si="1341"/>
        <v>0</v>
      </c>
      <c r="FR147" s="483">
        <f t="shared" si="1341"/>
        <v>0</v>
      </c>
      <c r="FS147" s="202"/>
      <c r="FT147" s="483">
        <f>FR147-FT146</f>
        <v>0</v>
      </c>
      <c r="FU147" s="483">
        <f t="shared" ref="FU147:GE147" si="1342">FT147-FU146</f>
        <v>0</v>
      </c>
      <c r="FV147" s="483">
        <f t="shared" si="1342"/>
        <v>0</v>
      </c>
      <c r="FW147" s="483">
        <f t="shared" si="1342"/>
        <v>0</v>
      </c>
      <c r="FX147" s="483">
        <f t="shared" si="1342"/>
        <v>0</v>
      </c>
      <c r="FY147" s="483">
        <f t="shared" si="1342"/>
        <v>0</v>
      </c>
      <c r="FZ147" s="483">
        <f t="shared" si="1342"/>
        <v>0</v>
      </c>
      <c r="GA147" s="483">
        <f t="shared" si="1342"/>
        <v>0</v>
      </c>
      <c r="GB147" s="483">
        <f t="shared" si="1342"/>
        <v>0</v>
      </c>
      <c r="GC147" s="483">
        <f t="shared" si="1342"/>
        <v>0</v>
      </c>
      <c r="GD147" s="483">
        <f t="shared" si="1342"/>
        <v>0</v>
      </c>
      <c r="GE147" s="483">
        <f t="shared" si="1342"/>
        <v>0</v>
      </c>
      <c r="GF147" s="202"/>
      <c r="GG147" s="483">
        <f>GE147-GG146</f>
        <v>0</v>
      </c>
      <c r="GH147" s="483">
        <f t="shared" ref="GH147:GR147" si="1343">GG147-GH146</f>
        <v>0</v>
      </c>
      <c r="GI147" s="483">
        <f t="shared" si="1343"/>
        <v>0</v>
      </c>
      <c r="GJ147" s="483">
        <f t="shared" si="1343"/>
        <v>0</v>
      </c>
      <c r="GK147" s="483">
        <f t="shared" si="1343"/>
        <v>0</v>
      </c>
      <c r="GL147" s="483">
        <f t="shared" si="1343"/>
        <v>0</v>
      </c>
      <c r="GM147" s="483">
        <f t="shared" si="1343"/>
        <v>0</v>
      </c>
      <c r="GN147" s="483">
        <f t="shared" si="1343"/>
        <v>0</v>
      </c>
      <c r="GO147" s="483">
        <f t="shared" si="1343"/>
        <v>0</v>
      </c>
      <c r="GP147" s="483">
        <f t="shared" si="1343"/>
        <v>0</v>
      </c>
      <c r="GQ147" s="483">
        <f t="shared" si="1343"/>
        <v>0</v>
      </c>
      <c r="GR147" s="483">
        <f t="shared" si="1343"/>
        <v>0</v>
      </c>
      <c r="GS147" s="202"/>
      <c r="GT147" s="483">
        <f>GR147-GT146</f>
        <v>0</v>
      </c>
      <c r="GU147" s="483">
        <f t="shared" ref="GU147:HE147" si="1344">GT147-GU146</f>
        <v>0</v>
      </c>
      <c r="GV147" s="483">
        <f t="shared" si="1344"/>
        <v>0</v>
      </c>
      <c r="GW147" s="483">
        <f t="shared" si="1344"/>
        <v>0</v>
      </c>
      <c r="GX147" s="483">
        <f t="shared" si="1344"/>
        <v>0</v>
      </c>
      <c r="GY147" s="483">
        <f t="shared" si="1344"/>
        <v>0</v>
      </c>
      <c r="GZ147" s="483">
        <f t="shared" si="1344"/>
        <v>0</v>
      </c>
      <c r="HA147" s="483">
        <f t="shared" si="1344"/>
        <v>0</v>
      </c>
      <c r="HB147" s="483">
        <f t="shared" si="1344"/>
        <v>0</v>
      </c>
      <c r="HC147" s="483">
        <f t="shared" si="1344"/>
        <v>0</v>
      </c>
      <c r="HD147" s="483">
        <f t="shared" si="1344"/>
        <v>0</v>
      </c>
      <c r="HE147" s="483">
        <f t="shared" si="1344"/>
        <v>0</v>
      </c>
      <c r="HF147" s="202"/>
      <c r="HG147" s="483">
        <f>HE147-HG146</f>
        <v>0</v>
      </c>
      <c r="HH147" s="483">
        <f t="shared" ref="HH147:HR147" si="1345">HG147-HH146</f>
        <v>0</v>
      </c>
      <c r="HI147" s="483">
        <f t="shared" si="1345"/>
        <v>0</v>
      </c>
      <c r="HJ147" s="483">
        <f t="shared" si="1345"/>
        <v>0</v>
      </c>
      <c r="HK147" s="483">
        <f t="shared" si="1345"/>
        <v>0</v>
      </c>
      <c r="HL147" s="483">
        <f t="shared" si="1345"/>
        <v>0</v>
      </c>
      <c r="HM147" s="483">
        <f t="shared" si="1345"/>
        <v>0</v>
      </c>
      <c r="HN147" s="483">
        <f t="shared" si="1345"/>
        <v>0</v>
      </c>
      <c r="HO147" s="483">
        <f t="shared" si="1345"/>
        <v>0</v>
      </c>
      <c r="HP147" s="483">
        <f t="shared" si="1345"/>
        <v>0</v>
      </c>
      <c r="HQ147" s="483">
        <f t="shared" si="1345"/>
        <v>0</v>
      </c>
      <c r="HR147" s="483">
        <f t="shared" si="1345"/>
        <v>0</v>
      </c>
      <c r="HS147" s="202"/>
      <c r="HT147" s="483">
        <f>HR147-HT146</f>
        <v>0</v>
      </c>
      <c r="HU147" s="483">
        <f t="shared" ref="HU147:IE147" si="1346">HT147-HU146</f>
        <v>0</v>
      </c>
      <c r="HV147" s="483">
        <f t="shared" si="1346"/>
        <v>0</v>
      </c>
      <c r="HW147" s="483">
        <f t="shared" si="1346"/>
        <v>0</v>
      </c>
      <c r="HX147" s="483">
        <f t="shared" si="1346"/>
        <v>0</v>
      </c>
      <c r="HY147" s="483">
        <f t="shared" si="1346"/>
        <v>0</v>
      </c>
      <c r="HZ147" s="483">
        <f t="shared" si="1346"/>
        <v>0</v>
      </c>
      <c r="IA147" s="483">
        <f t="shared" si="1346"/>
        <v>0</v>
      </c>
      <c r="IB147" s="483">
        <f t="shared" si="1346"/>
        <v>0</v>
      </c>
      <c r="IC147" s="483">
        <f t="shared" si="1346"/>
        <v>0</v>
      </c>
      <c r="ID147" s="483">
        <f t="shared" si="1346"/>
        <v>0</v>
      </c>
      <c r="IE147" s="483">
        <f t="shared" si="1346"/>
        <v>0</v>
      </c>
      <c r="IF147" s="202"/>
      <c r="IG147" s="483">
        <f>IE147-IG146</f>
        <v>0</v>
      </c>
      <c r="IH147" s="483">
        <f t="shared" ref="IH147:IR147" si="1347">IG147-IH146</f>
        <v>0</v>
      </c>
      <c r="II147" s="483">
        <f t="shared" si="1347"/>
        <v>0</v>
      </c>
      <c r="IJ147" s="483">
        <f t="shared" si="1347"/>
        <v>0</v>
      </c>
      <c r="IK147" s="483">
        <f t="shared" si="1347"/>
        <v>0</v>
      </c>
      <c r="IL147" s="483">
        <f t="shared" si="1347"/>
        <v>0</v>
      </c>
      <c r="IM147" s="483">
        <f t="shared" si="1347"/>
        <v>0</v>
      </c>
      <c r="IN147" s="483">
        <f t="shared" si="1347"/>
        <v>0</v>
      </c>
      <c r="IO147" s="483">
        <f t="shared" si="1347"/>
        <v>0</v>
      </c>
      <c r="IP147" s="483">
        <f t="shared" si="1347"/>
        <v>0</v>
      </c>
      <c r="IQ147" s="483">
        <f t="shared" si="1347"/>
        <v>0</v>
      </c>
      <c r="IR147" s="483">
        <f t="shared" si="1347"/>
        <v>0</v>
      </c>
      <c r="IS147" s="202"/>
      <c r="IT147" s="483">
        <f>IR147-IT146</f>
        <v>0</v>
      </c>
      <c r="IU147" s="483">
        <f t="shared" ref="IU147:JE147" si="1348">IT147-IU146</f>
        <v>0</v>
      </c>
      <c r="IV147" s="483">
        <f t="shared" si="1348"/>
        <v>0</v>
      </c>
      <c r="IW147" s="483">
        <f t="shared" si="1348"/>
        <v>0</v>
      </c>
      <c r="IX147" s="483">
        <f t="shared" si="1348"/>
        <v>0</v>
      </c>
      <c r="IY147" s="483">
        <f t="shared" si="1348"/>
        <v>0</v>
      </c>
      <c r="IZ147" s="483">
        <f t="shared" si="1348"/>
        <v>0</v>
      </c>
      <c r="JA147" s="483">
        <f t="shared" si="1348"/>
        <v>0</v>
      </c>
      <c r="JB147" s="483">
        <f t="shared" si="1348"/>
        <v>0</v>
      </c>
      <c r="JC147" s="483">
        <f t="shared" si="1348"/>
        <v>0</v>
      </c>
      <c r="JD147" s="483">
        <f t="shared" si="1348"/>
        <v>0</v>
      </c>
      <c r="JE147" s="483">
        <f t="shared" si="1348"/>
        <v>0</v>
      </c>
      <c r="JF147" s="202"/>
      <c r="JG147" s="483">
        <f>JE147-JG146</f>
        <v>0</v>
      </c>
      <c r="JH147" s="483">
        <f t="shared" ref="JH147:JR147" si="1349">JG147-JH146</f>
        <v>0</v>
      </c>
      <c r="JI147" s="483">
        <f t="shared" si="1349"/>
        <v>0</v>
      </c>
      <c r="JJ147" s="483">
        <f t="shared" si="1349"/>
        <v>0</v>
      </c>
      <c r="JK147" s="483">
        <f t="shared" si="1349"/>
        <v>0</v>
      </c>
      <c r="JL147" s="483">
        <f t="shared" si="1349"/>
        <v>0</v>
      </c>
      <c r="JM147" s="483">
        <f t="shared" si="1349"/>
        <v>0</v>
      </c>
      <c r="JN147" s="483">
        <f t="shared" si="1349"/>
        <v>0</v>
      </c>
      <c r="JO147" s="483">
        <f t="shared" si="1349"/>
        <v>0</v>
      </c>
      <c r="JP147" s="483">
        <f t="shared" si="1349"/>
        <v>0</v>
      </c>
      <c r="JQ147" s="483">
        <f t="shared" si="1349"/>
        <v>0</v>
      </c>
      <c r="JR147" s="483">
        <f t="shared" si="1349"/>
        <v>0</v>
      </c>
      <c r="JS147" s="202"/>
      <c r="JT147" s="483">
        <f>JR147-JT146</f>
        <v>0</v>
      </c>
      <c r="JU147" s="483">
        <f t="shared" ref="JU147:KE147" si="1350">JT147-JU146</f>
        <v>0</v>
      </c>
      <c r="JV147" s="483">
        <f t="shared" si="1350"/>
        <v>0</v>
      </c>
      <c r="JW147" s="483">
        <f t="shared" si="1350"/>
        <v>0</v>
      </c>
      <c r="JX147" s="483">
        <f t="shared" si="1350"/>
        <v>0</v>
      </c>
      <c r="JY147" s="483">
        <f t="shared" si="1350"/>
        <v>0</v>
      </c>
      <c r="JZ147" s="483">
        <f t="shared" si="1350"/>
        <v>0</v>
      </c>
      <c r="KA147" s="483">
        <f t="shared" si="1350"/>
        <v>0</v>
      </c>
      <c r="KB147" s="483">
        <f t="shared" si="1350"/>
        <v>0</v>
      </c>
      <c r="KC147" s="483">
        <f t="shared" si="1350"/>
        <v>0</v>
      </c>
      <c r="KD147" s="483">
        <f t="shared" si="1350"/>
        <v>0</v>
      </c>
      <c r="KE147" s="483">
        <f t="shared" si="1350"/>
        <v>0</v>
      </c>
      <c r="KF147" s="202"/>
      <c r="KG147" s="483">
        <f>KE147-KG146</f>
        <v>0</v>
      </c>
      <c r="KH147" s="483">
        <f t="shared" ref="KH147:KR147" si="1351">KG147-KH146</f>
        <v>0</v>
      </c>
      <c r="KI147" s="483">
        <f t="shared" si="1351"/>
        <v>0</v>
      </c>
      <c r="KJ147" s="483">
        <f t="shared" si="1351"/>
        <v>0</v>
      </c>
      <c r="KK147" s="483">
        <f t="shared" si="1351"/>
        <v>0</v>
      </c>
      <c r="KL147" s="483">
        <f t="shared" si="1351"/>
        <v>0</v>
      </c>
      <c r="KM147" s="483">
        <f t="shared" si="1351"/>
        <v>0</v>
      </c>
      <c r="KN147" s="483">
        <f t="shared" si="1351"/>
        <v>0</v>
      </c>
      <c r="KO147" s="483">
        <f t="shared" si="1351"/>
        <v>0</v>
      </c>
      <c r="KP147" s="483">
        <f t="shared" si="1351"/>
        <v>0</v>
      </c>
      <c r="KQ147" s="483">
        <f t="shared" si="1351"/>
        <v>0</v>
      </c>
      <c r="KR147" s="483">
        <f t="shared" si="1351"/>
        <v>0</v>
      </c>
      <c r="KS147" s="202"/>
      <c r="KT147" s="483">
        <f>KR147-KT146</f>
        <v>0</v>
      </c>
      <c r="KU147" s="483">
        <f t="shared" ref="KU147:LE147" si="1352">KT147-KU146</f>
        <v>0</v>
      </c>
      <c r="KV147" s="483">
        <f t="shared" si="1352"/>
        <v>0</v>
      </c>
      <c r="KW147" s="483">
        <f t="shared" si="1352"/>
        <v>0</v>
      </c>
      <c r="KX147" s="483">
        <f t="shared" si="1352"/>
        <v>0</v>
      </c>
      <c r="KY147" s="483">
        <f t="shared" si="1352"/>
        <v>0</v>
      </c>
      <c r="KZ147" s="483">
        <f t="shared" si="1352"/>
        <v>0</v>
      </c>
      <c r="LA147" s="483">
        <f t="shared" si="1352"/>
        <v>0</v>
      </c>
      <c r="LB147" s="483">
        <f t="shared" si="1352"/>
        <v>0</v>
      </c>
      <c r="LC147" s="483">
        <f t="shared" si="1352"/>
        <v>0</v>
      </c>
      <c r="LD147" s="483">
        <f t="shared" si="1352"/>
        <v>0</v>
      </c>
      <c r="LE147" s="483">
        <f t="shared" si="1352"/>
        <v>0</v>
      </c>
      <c r="LF147" s="202"/>
      <c r="LG147" s="483">
        <f>LE147-LG146</f>
        <v>0</v>
      </c>
      <c r="LH147" s="483">
        <f t="shared" ref="LH147:LR147" si="1353">LG147-LH146</f>
        <v>0</v>
      </c>
      <c r="LI147" s="483">
        <f t="shared" si="1353"/>
        <v>0</v>
      </c>
      <c r="LJ147" s="483">
        <f t="shared" si="1353"/>
        <v>0</v>
      </c>
      <c r="LK147" s="483">
        <f t="shared" si="1353"/>
        <v>0</v>
      </c>
      <c r="LL147" s="483">
        <f t="shared" si="1353"/>
        <v>0</v>
      </c>
      <c r="LM147" s="483">
        <f t="shared" si="1353"/>
        <v>0</v>
      </c>
      <c r="LN147" s="483">
        <f t="shared" si="1353"/>
        <v>0</v>
      </c>
      <c r="LO147" s="483">
        <f t="shared" si="1353"/>
        <v>0</v>
      </c>
      <c r="LP147" s="483">
        <f t="shared" si="1353"/>
        <v>0</v>
      </c>
      <c r="LQ147" s="483">
        <f t="shared" si="1353"/>
        <v>0</v>
      </c>
      <c r="LR147" s="483">
        <f t="shared" si="1353"/>
        <v>0</v>
      </c>
      <c r="LS147" s="202"/>
      <c r="LT147" s="483">
        <f>LR147-LT146</f>
        <v>0</v>
      </c>
      <c r="LU147" s="483">
        <f t="shared" ref="LU147:ME147" si="1354">LT147-LU146</f>
        <v>0</v>
      </c>
      <c r="LV147" s="483">
        <f t="shared" si="1354"/>
        <v>0</v>
      </c>
      <c r="LW147" s="483">
        <f t="shared" si="1354"/>
        <v>0</v>
      </c>
      <c r="LX147" s="483">
        <f t="shared" si="1354"/>
        <v>0</v>
      </c>
      <c r="LY147" s="483">
        <f t="shared" si="1354"/>
        <v>0</v>
      </c>
      <c r="LZ147" s="483">
        <f t="shared" si="1354"/>
        <v>0</v>
      </c>
      <c r="MA147" s="483">
        <f t="shared" si="1354"/>
        <v>0</v>
      </c>
      <c r="MB147" s="483">
        <f t="shared" si="1354"/>
        <v>0</v>
      </c>
      <c r="MC147" s="483">
        <f t="shared" si="1354"/>
        <v>0</v>
      </c>
      <c r="MD147" s="483">
        <f t="shared" si="1354"/>
        <v>0</v>
      </c>
      <c r="ME147" s="483">
        <f t="shared" si="1354"/>
        <v>0</v>
      </c>
      <c r="MF147" s="202"/>
      <c r="MG147" s="483">
        <f>ME147-MG146</f>
        <v>0</v>
      </c>
      <c r="MH147" s="483">
        <f t="shared" ref="MH147:MR147" si="1355">MG147-MH146</f>
        <v>0</v>
      </c>
      <c r="MI147" s="483">
        <f t="shared" si="1355"/>
        <v>0</v>
      </c>
      <c r="MJ147" s="483">
        <f t="shared" si="1355"/>
        <v>0</v>
      </c>
      <c r="MK147" s="483">
        <f t="shared" si="1355"/>
        <v>0</v>
      </c>
      <c r="ML147" s="483">
        <f t="shared" si="1355"/>
        <v>0</v>
      </c>
      <c r="MM147" s="483">
        <f t="shared" si="1355"/>
        <v>0</v>
      </c>
      <c r="MN147" s="483">
        <f t="shared" si="1355"/>
        <v>0</v>
      </c>
      <c r="MO147" s="483">
        <f t="shared" si="1355"/>
        <v>0</v>
      </c>
      <c r="MP147" s="483">
        <f t="shared" si="1355"/>
        <v>0</v>
      </c>
      <c r="MQ147" s="483">
        <f t="shared" si="1355"/>
        <v>0</v>
      </c>
      <c r="MR147" s="483">
        <f t="shared" si="1355"/>
        <v>0</v>
      </c>
      <c r="MS147" s="202"/>
      <c r="MT147" s="483">
        <f>MR147-MT146</f>
        <v>0</v>
      </c>
      <c r="MU147" s="483">
        <f t="shared" ref="MU147:NE147" si="1356">MT147-MU146</f>
        <v>0</v>
      </c>
      <c r="MV147" s="483">
        <f t="shared" si="1356"/>
        <v>0</v>
      </c>
      <c r="MW147" s="483">
        <f t="shared" si="1356"/>
        <v>0</v>
      </c>
      <c r="MX147" s="483">
        <f t="shared" si="1356"/>
        <v>0</v>
      </c>
      <c r="MY147" s="483">
        <f t="shared" si="1356"/>
        <v>0</v>
      </c>
      <c r="MZ147" s="483">
        <f t="shared" si="1356"/>
        <v>0</v>
      </c>
      <c r="NA147" s="483">
        <f t="shared" si="1356"/>
        <v>0</v>
      </c>
      <c r="NB147" s="483">
        <f t="shared" si="1356"/>
        <v>0</v>
      </c>
      <c r="NC147" s="483">
        <f t="shared" si="1356"/>
        <v>0</v>
      </c>
      <c r="ND147" s="483">
        <f t="shared" si="1356"/>
        <v>0</v>
      </c>
      <c r="NE147" s="483">
        <f t="shared" si="1356"/>
        <v>0</v>
      </c>
      <c r="NF147" s="202"/>
      <c r="NG147" s="483">
        <f>NE147-NG146</f>
        <v>0</v>
      </c>
      <c r="NH147" s="483">
        <f t="shared" ref="NH147:NR147" si="1357">NG147-NH146</f>
        <v>0</v>
      </c>
      <c r="NI147" s="483">
        <f t="shared" si="1357"/>
        <v>0</v>
      </c>
      <c r="NJ147" s="483">
        <f t="shared" si="1357"/>
        <v>0</v>
      </c>
      <c r="NK147" s="483">
        <f t="shared" si="1357"/>
        <v>0</v>
      </c>
      <c r="NL147" s="483">
        <f t="shared" si="1357"/>
        <v>0</v>
      </c>
      <c r="NM147" s="483">
        <f t="shared" si="1357"/>
        <v>0</v>
      </c>
      <c r="NN147" s="483">
        <f t="shared" si="1357"/>
        <v>0</v>
      </c>
      <c r="NO147" s="483">
        <f t="shared" si="1357"/>
        <v>0</v>
      </c>
      <c r="NP147" s="483">
        <f t="shared" si="1357"/>
        <v>0</v>
      </c>
      <c r="NQ147" s="483">
        <f t="shared" si="1357"/>
        <v>0</v>
      </c>
      <c r="NR147" s="483">
        <f t="shared" si="1357"/>
        <v>0</v>
      </c>
      <c r="NS147" s="202"/>
      <c r="NT147" s="483">
        <f>NR147-NT146</f>
        <v>0</v>
      </c>
      <c r="NU147" s="483">
        <f t="shared" ref="NU147:OE147" si="1358">NT147-NU146</f>
        <v>0</v>
      </c>
      <c r="NV147" s="483">
        <f t="shared" si="1358"/>
        <v>0</v>
      </c>
      <c r="NW147" s="483">
        <f t="shared" si="1358"/>
        <v>0</v>
      </c>
      <c r="NX147" s="483">
        <f t="shared" si="1358"/>
        <v>0</v>
      </c>
      <c r="NY147" s="483">
        <f t="shared" si="1358"/>
        <v>0</v>
      </c>
      <c r="NZ147" s="483">
        <f t="shared" si="1358"/>
        <v>0</v>
      </c>
      <c r="OA147" s="483">
        <f t="shared" si="1358"/>
        <v>0</v>
      </c>
      <c r="OB147" s="483">
        <f t="shared" si="1358"/>
        <v>0</v>
      </c>
      <c r="OC147" s="483">
        <f t="shared" si="1358"/>
        <v>0</v>
      </c>
      <c r="OD147" s="483">
        <f t="shared" si="1358"/>
        <v>0</v>
      </c>
      <c r="OE147" s="483">
        <f t="shared" si="1358"/>
        <v>0</v>
      </c>
      <c r="OF147" s="202"/>
      <c r="OG147" s="483">
        <f>OE147-OG146</f>
        <v>0</v>
      </c>
      <c r="OH147" s="483">
        <f t="shared" ref="OH147:OR147" si="1359">OG147-OH146</f>
        <v>0</v>
      </c>
      <c r="OI147" s="483">
        <f t="shared" si="1359"/>
        <v>0</v>
      </c>
      <c r="OJ147" s="483">
        <f t="shared" si="1359"/>
        <v>0</v>
      </c>
      <c r="OK147" s="483">
        <f t="shared" si="1359"/>
        <v>0</v>
      </c>
      <c r="OL147" s="483">
        <f t="shared" si="1359"/>
        <v>0</v>
      </c>
      <c r="OM147" s="483">
        <f t="shared" si="1359"/>
        <v>0</v>
      </c>
      <c r="ON147" s="483">
        <f t="shared" si="1359"/>
        <v>0</v>
      </c>
      <c r="OO147" s="483">
        <f t="shared" si="1359"/>
        <v>0</v>
      </c>
      <c r="OP147" s="483">
        <f t="shared" si="1359"/>
        <v>0</v>
      </c>
      <c r="OQ147" s="483">
        <f t="shared" si="1359"/>
        <v>0</v>
      </c>
      <c r="OR147" s="483">
        <f t="shared" si="1359"/>
        <v>0</v>
      </c>
      <c r="OS147" s="202"/>
      <c r="OT147" s="202"/>
      <c r="OU147" s="202"/>
      <c r="OV147" s="202"/>
      <c r="OW147" s="202"/>
      <c r="OX147" s="202"/>
      <c r="OY147" s="202"/>
      <c r="OZ147" s="202"/>
      <c r="PA147" s="202"/>
      <c r="PB147" s="202"/>
      <c r="PC147" s="202"/>
      <c r="PD147" s="202"/>
      <c r="PE147" s="202"/>
      <c r="PF147" s="202"/>
      <c r="PG147" s="202"/>
      <c r="PH147" s="202"/>
      <c r="PI147" s="202"/>
      <c r="PJ147" s="202"/>
      <c r="PK147" s="202"/>
      <c r="PL147" s="202"/>
      <c r="PM147" s="202"/>
      <c r="PN147" s="202"/>
      <c r="PO147" s="202"/>
      <c r="PP147" s="202"/>
      <c r="PQ147" s="202"/>
      <c r="PR147" s="202"/>
      <c r="PS147" s="202"/>
      <c r="PT147" s="202"/>
      <c r="PU147" s="202"/>
      <c r="PV147" s="202"/>
      <c r="PW147" s="202"/>
      <c r="PX147" s="202"/>
      <c r="PY147" s="202"/>
      <c r="PZ147" s="202"/>
      <c r="QA147" s="202"/>
      <c r="QB147" s="202"/>
      <c r="QC147" s="202"/>
      <c r="QD147" s="202"/>
      <c r="QE147" s="202"/>
      <c r="QF147" s="202"/>
      <c r="QG147" s="202"/>
      <c r="QH147" s="202"/>
      <c r="QI147" s="202"/>
      <c r="QJ147" s="202"/>
      <c r="QK147" s="202"/>
      <c r="QL147" s="202"/>
      <c r="QM147" s="202"/>
      <c r="QN147" s="202"/>
      <c r="QO147" s="202"/>
      <c r="QP147" s="202"/>
      <c r="QQ147" s="202"/>
      <c r="QR147" s="202"/>
      <c r="QS147" s="202"/>
      <c r="QT147" s="202"/>
      <c r="QU147" s="202"/>
      <c r="QV147" s="202"/>
      <c r="QW147" s="202"/>
      <c r="QX147" s="202"/>
      <c r="QY147" s="202"/>
      <c r="QZ147" s="202"/>
      <c r="RA147" s="202"/>
      <c r="RB147" s="202"/>
      <c r="RC147" s="202"/>
      <c r="RD147" s="202"/>
      <c r="RE147" s="202"/>
      <c r="RF147" s="202"/>
    </row>
    <row r="148" spans="1:474" ht="12.75" customHeight="1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  <c r="DK148" s="202"/>
      <c r="DL148" s="202"/>
      <c r="DM148" s="202"/>
      <c r="DN148" s="202"/>
      <c r="DO148" s="202"/>
      <c r="DP148" s="202"/>
      <c r="DQ148" s="202"/>
      <c r="DR148" s="202"/>
      <c r="DS148" s="202"/>
      <c r="DT148" s="202"/>
      <c r="DU148" s="202"/>
      <c r="DV148" s="202"/>
      <c r="DW148" s="202"/>
      <c r="DX148" s="202"/>
      <c r="DY148" s="202"/>
      <c r="DZ148" s="202"/>
      <c r="EA148" s="202"/>
      <c r="EB148" s="202"/>
      <c r="EC148" s="202"/>
      <c r="ED148" s="202"/>
      <c r="EE148" s="202"/>
      <c r="EF148" s="202"/>
      <c r="EG148" s="202"/>
      <c r="EH148" s="202"/>
      <c r="EI148" s="202"/>
      <c r="EJ148" s="202"/>
      <c r="EK148" s="202"/>
      <c r="EL148" s="202"/>
      <c r="EM148" s="202"/>
      <c r="EN148" s="202"/>
      <c r="EO148" s="202"/>
      <c r="EP148" s="202"/>
      <c r="EQ148" s="202"/>
      <c r="ER148" s="202"/>
      <c r="ES148" s="202"/>
      <c r="ET148" s="202"/>
      <c r="EU148" s="202"/>
      <c r="EV148" s="202"/>
      <c r="EW148" s="202"/>
      <c r="EX148" s="202"/>
      <c r="EY148" s="202"/>
      <c r="EZ148" s="202"/>
      <c r="FA148" s="202"/>
      <c r="FB148" s="202"/>
      <c r="FC148" s="202"/>
      <c r="FD148" s="202"/>
      <c r="FE148" s="202"/>
      <c r="FF148" s="202"/>
      <c r="FG148" s="202"/>
      <c r="FH148" s="202"/>
      <c r="FI148" s="202"/>
      <c r="FJ148" s="202"/>
      <c r="FK148" s="202"/>
      <c r="FL148" s="202"/>
      <c r="FM148" s="202"/>
      <c r="FN148" s="202"/>
      <c r="FO148" s="202"/>
      <c r="FP148" s="202"/>
      <c r="FQ148" s="202"/>
      <c r="FR148" s="202"/>
      <c r="FS148" s="202"/>
      <c r="FT148" s="202"/>
      <c r="FU148" s="202"/>
      <c r="FV148" s="202"/>
      <c r="FW148" s="202"/>
      <c r="FX148" s="202"/>
      <c r="FY148" s="202"/>
      <c r="FZ148" s="202"/>
      <c r="GA148" s="202"/>
      <c r="GB148" s="202"/>
      <c r="GC148" s="202"/>
      <c r="GD148" s="202"/>
      <c r="GE148" s="202"/>
      <c r="GF148" s="202"/>
      <c r="GG148" s="202"/>
      <c r="GH148" s="202"/>
      <c r="GI148" s="202"/>
      <c r="GJ148" s="202"/>
      <c r="GK148" s="202"/>
      <c r="GL148" s="202"/>
      <c r="GM148" s="202"/>
      <c r="GN148" s="202"/>
      <c r="GO148" s="202"/>
      <c r="GP148" s="202"/>
      <c r="GQ148" s="202"/>
      <c r="GR148" s="202"/>
      <c r="GS148" s="202"/>
      <c r="GT148" s="202"/>
      <c r="GU148" s="202"/>
      <c r="GV148" s="202"/>
      <c r="GW148" s="202"/>
      <c r="GX148" s="202"/>
      <c r="GY148" s="202"/>
      <c r="GZ148" s="202"/>
      <c r="HA148" s="202"/>
      <c r="HB148" s="202"/>
      <c r="HC148" s="202"/>
      <c r="HD148" s="202"/>
      <c r="HE148" s="202"/>
      <c r="HF148" s="202"/>
      <c r="HG148" s="202"/>
      <c r="HH148" s="202"/>
      <c r="HI148" s="202"/>
      <c r="HJ148" s="202"/>
      <c r="HK148" s="202"/>
      <c r="HL148" s="202"/>
      <c r="HM148" s="202"/>
      <c r="HN148" s="202"/>
      <c r="HO148" s="202"/>
      <c r="HP148" s="202"/>
      <c r="HQ148" s="202"/>
      <c r="HR148" s="202"/>
      <c r="HS148" s="202"/>
      <c r="HT148" s="202"/>
      <c r="HU148" s="202"/>
      <c r="HV148" s="202"/>
      <c r="HW148" s="202"/>
      <c r="HX148" s="202"/>
      <c r="HY148" s="202"/>
      <c r="HZ148" s="202"/>
      <c r="IA148" s="202"/>
      <c r="IB148" s="202"/>
      <c r="IC148" s="202"/>
      <c r="ID148" s="202"/>
      <c r="IE148" s="202"/>
      <c r="IF148" s="202"/>
      <c r="IG148" s="202"/>
      <c r="IH148" s="202"/>
      <c r="II148" s="202"/>
      <c r="IJ148" s="202"/>
      <c r="IK148" s="202"/>
      <c r="IL148" s="202"/>
      <c r="IM148" s="202"/>
      <c r="IN148" s="202"/>
      <c r="IO148" s="202"/>
      <c r="IP148" s="202"/>
      <c r="IQ148" s="202"/>
      <c r="IR148" s="202"/>
      <c r="IS148" s="202"/>
      <c r="IT148" s="202"/>
      <c r="IU148" s="202"/>
      <c r="IV148" s="202"/>
      <c r="IW148" s="202"/>
      <c r="IX148" s="202"/>
      <c r="IY148" s="202"/>
      <c r="IZ148" s="202"/>
      <c r="JA148" s="202"/>
      <c r="JB148" s="202"/>
      <c r="JC148" s="202"/>
      <c r="JD148" s="202"/>
      <c r="JE148" s="202"/>
      <c r="JF148" s="202"/>
      <c r="JG148" s="202"/>
      <c r="JH148" s="202"/>
      <c r="JI148" s="202"/>
      <c r="JJ148" s="202"/>
      <c r="JK148" s="202"/>
      <c r="JL148" s="202"/>
      <c r="JM148" s="202"/>
      <c r="JN148" s="202"/>
      <c r="JO148" s="202"/>
      <c r="JP148" s="202"/>
      <c r="JQ148" s="202"/>
      <c r="JR148" s="202"/>
      <c r="JS148" s="202"/>
      <c r="JT148" s="202"/>
      <c r="JU148" s="202"/>
      <c r="JV148" s="202"/>
      <c r="JW148" s="202"/>
      <c r="JX148" s="202"/>
      <c r="JY148" s="202"/>
      <c r="JZ148" s="202"/>
      <c r="KA148" s="202"/>
      <c r="KB148" s="202"/>
      <c r="KC148" s="202"/>
      <c r="KD148" s="202"/>
      <c r="KE148" s="202"/>
      <c r="KF148" s="202"/>
      <c r="KG148" s="202"/>
      <c r="KH148" s="202"/>
      <c r="KI148" s="202"/>
      <c r="KJ148" s="202"/>
      <c r="KK148" s="202"/>
      <c r="KL148" s="202"/>
      <c r="KM148" s="202"/>
      <c r="KN148" s="202"/>
      <c r="KO148" s="202"/>
      <c r="KP148" s="202"/>
      <c r="KQ148" s="202"/>
      <c r="KR148" s="202"/>
      <c r="KS148" s="202"/>
      <c r="KT148" s="202"/>
      <c r="KU148" s="202"/>
      <c r="KV148" s="202"/>
      <c r="KW148" s="202"/>
      <c r="KX148" s="202"/>
      <c r="KY148" s="202"/>
      <c r="KZ148" s="202"/>
      <c r="LA148" s="202"/>
      <c r="LB148" s="202"/>
      <c r="LC148" s="202"/>
      <c r="LD148" s="202"/>
      <c r="LE148" s="202"/>
      <c r="LF148" s="202"/>
      <c r="LG148" s="202"/>
      <c r="LH148" s="202"/>
      <c r="LI148" s="202"/>
      <c r="LJ148" s="202"/>
      <c r="LK148" s="202"/>
      <c r="LL148" s="202"/>
      <c r="LM148" s="202"/>
      <c r="LN148" s="202"/>
      <c r="LO148" s="202"/>
      <c r="LP148" s="202"/>
      <c r="LQ148" s="202"/>
      <c r="LR148" s="202"/>
      <c r="LS148" s="202"/>
      <c r="LT148" s="202"/>
      <c r="LU148" s="202"/>
      <c r="LV148" s="202"/>
      <c r="LW148" s="202"/>
      <c r="LX148" s="202"/>
      <c r="LY148" s="202"/>
      <c r="LZ148" s="202"/>
      <c r="MA148" s="202"/>
      <c r="MB148" s="202"/>
      <c r="MC148" s="202"/>
      <c r="MD148" s="202"/>
      <c r="ME148" s="202"/>
      <c r="MF148" s="202"/>
      <c r="MG148" s="202"/>
      <c r="MH148" s="202"/>
      <c r="MI148" s="202"/>
      <c r="MJ148" s="202"/>
      <c r="MK148" s="202"/>
      <c r="ML148" s="202"/>
      <c r="MM148" s="202"/>
      <c r="MN148" s="202"/>
      <c r="MO148" s="202"/>
      <c r="MP148" s="202"/>
      <c r="MQ148" s="202"/>
      <c r="MR148" s="202"/>
      <c r="MS148" s="202"/>
      <c r="MT148" s="202"/>
      <c r="MU148" s="202"/>
      <c r="MV148" s="202"/>
      <c r="MW148" s="202"/>
      <c r="MX148" s="202"/>
      <c r="MY148" s="202"/>
      <c r="MZ148" s="202"/>
      <c r="NA148" s="202"/>
      <c r="NB148" s="202"/>
      <c r="NC148" s="202"/>
      <c r="ND148" s="202"/>
      <c r="NE148" s="202"/>
      <c r="NF148" s="202"/>
      <c r="NG148" s="202"/>
      <c r="NH148" s="202"/>
      <c r="NI148" s="202"/>
      <c r="NJ148" s="202"/>
      <c r="NK148" s="202"/>
      <c r="NL148" s="202"/>
      <c r="NM148" s="202"/>
      <c r="NN148" s="202"/>
      <c r="NO148" s="202"/>
      <c r="NP148" s="202"/>
      <c r="NQ148" s="202"/>
      <c r="NR148" s="202"/>
      <c r="NS148" s="202"/>
      <c r="NT148" s="202"/>
      <c r="NU148" s="202"/>
      <c r="NV148" s="202"/>
      <c r="NW148" s="202"/>
      <c r="NX148" s="202"/>
      <c r="NY148" s="202"/>
      <c r="NZ148" s="202"/>
      <c r="OA148" s="202"/>
      <c r="OB148" s="202"/>
      <c r="OC148" s="202"/>
      <c r="OD148" s="202"/>
      <c r="OE148" s="202"/>
      <c r="OF148" s="202"/>
      <c r="OG148" s="202"/>
      <c r="OH148" s="202"/>
      <c r="OI148" s="202"/>
      <c r="OJ148" s="202"/>
      <c r="OK148" s="202"/>
      <c r="OL148" s="202"/>
      <c r="OM148" s="202"/>
      <c r="ON148" s="202"/>
      <c r="OO148" s="202"/>
      <c r="OP148" s="202"/>
      <c r="OQ148" s="202"/>
      <c r="OR148" s="202"/>
      <c r="OS148" s="202"/>
      <c r="OT148" s="202"/>
      <c r="OU148" s="202"/>
      <c r="OV148" s="202"/>
      <c r="OW148" s="202"/>
      <c r="OX148" s="202"/>
      <c r="OY148" s="202"/>
      <c r="OZ148" s="202"/>
      <c r="PA148" s="202"/>
      <c r="PB148" s="202"/>
      <c r="PC148" s="202"/>
      <c r="PD148" s="202"/>
      <c r="PE148" s="202"/>
      <c r="PF148" s="202"/>
      <c r="PG148" s="202"/>
      <c r="PH148" s="202"/>
      <c r="PI148" s="202"/>
      <c r="PJ148" s="202"/>
      <c r="PK148" s="202"/>
      <c r="PL148" s="202"/>
      <c r="PM148" s="202"/>
      <c r="PN148" s="202"/>
      <c r="PO148" s="202"/>
      <c r="PP148" s="202"/>
      <c r="PQ148" s="202"/>
      <c r="PR148" s="202"/>
      <c r="PS148" s="202"/>
      <c r="PT148" s="202"/>
      <c r="PU148" s="202"/>
      <c r="PV148" s="202"/>
      <c r="PW148" s="202"/>
      <c r="PX148" s="202"/>
      <c r="PY148" s="202"/>
      <c r="PZ148" s="202"/>
      <c r="QA148" s="202"/>
      <c r="QB148" s="202"/>
      <c r="QC148" s="202"/>
      <c r="QD148" s="202"/>
      <c r="QE148" s="202"/>
      <c r="QF148" s="202"/>
      <c r="QG148" s="202"/>
      <c r="QH148" s="202"/>
      <c r="QI148" s="202"/>
      <c r="QJ148" s="202"/>
      <c r="QK148" s="202"/>
      <c r="QL148" s="202"/>
      <c r="QM148" s="202"/>
      <c r="QN148" s="202"/>
      <c r="QO148" s="202"/>
      <c r="QP148" s="202"/>
      <c r="QQ148" s="202"/>
      <c r="QR148" s="202"/>
      <c r="QS148" s="202"/>
      <c r="QT148" s="202"/>
      <c r="QU148" s="202"/>
      <c r="QV148" s="202"/>
      <c r="QW148" s="202"/>
      <c r="QX148" s="202"/>
      <c r="QY148" s="202"/>
      <c r="QZ148" s="202"/>
      <c r="RA148" s="202"/>
      <c r="RB148" s="202"/>
      <c r="RC148" s="202"/>
      <c r="RD148" s="202"/>
      <c r="RE148" s="202"/>
      <c r="RF148" s="202"/>
    </row>
    <row r="149" spans="1:474" ht="12.75" customHeight="1">
      <c r="A149" s="202"/>
      <c r="B149" s="502" t="s">
        <v>535</v>
      </c>
      <c r="C149" s="202"/>
      <c r="D149" s="202"/>
      <c r="E149" s="202" t="s">
        <v>536</v>
      </c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  <c r="DK149" s="202"/>
      <c r="DL149" s="202"/>
      <c r="DM149" s="202"/>
      <c r="DN149" s="202"/>
      <c r="DO149" s="202"/>
      <c r="DP149" s="202"/>
      <c r="DQ149" s="202"/>
      <c r="DR149" s="202"/>
      <c r="DS149" s="202"/>
      <c r="DT149" s="202"/>
      <c r="DU149" s="202"/>
      <c r="DV149" s="202"/>
      <c r="DW149" s="202"/>
      <c r="DX149" s="202"/>
      <c r="DY149" s="202"/>
      <c r="DZ149" s="202"/>
      <c r="EA149" s="202"/>
      <c r="EB149" s="202"/>
      <c r="EC149" s="202"/>
      <c r="ED149" s="202"/>
      <c r="EE149" s="202"/>
      <c r="EF149" s="202"/>
      <c r="EG149" s="202"/>
      <c r="EH149" s="202"/>
      <c r="EI149" s="202"/>
      <c r="EJ149" s="202"/>
      <c r="EK149" s="202"/>
      <c r="EL149" s="202"/>
      <c r="EM149" s="202"/>
      <c r="EN149" s="202"/>
      <c r="EO149" s="202"/>
      <c r="EP149" s="202"/>
      <c r="EQ149" s="202"/>
      <c r="ER149" s="202"/>
      <c r="ES149" s="202"/>
      <c r="ET149" s="202"/>
      <c r="EU149" s="202"/>
      <c r="EV149" s="202"/>
      <c r="EW149" s="202"/>
      <c r="EX149" s="202"/>
      <c r="EY149" s="202"/>
      <c r="EZ149" s="202"/>
      <c r="FA149" s="202"/>
      <c r="FB149" s="202"/>
      <c r="FC149" s="202"/>
      <c r="FD149" s="202"/>
      <c r="FE149" s="202"/>
      <c r="FF149" s="202"/>
      <c r="FG149" s="202"/>
      <c r="FH149" s="202"/>
      <c r="FI149" s="202"/>
      <c r="FJ149" s="202"/>
      <c r="FK149" s="202"/>
      <c r="FL149" s="202"/>
      <c r="FM149" s="202"/>
      <c r="FN149" s="202"/>
      <c r="FO149" s="202"/>
      <c r="FP149" s="202"/>
      <c r="FQ149" s="202"/>
      <c r="FR149" s="202"/>
      <c r="FS149" s="202"/>
      <c r="FT149" s="202"/>
      <c r="FU149" s="202"/>
      <c r="FV149" s="202"/>
      <c r="FW149" s="202"/>
      <c r="FX149" s="202"/>
      <c r="FY149" s="202"/>
      <c r="FZ149" s="202"/>
      <c r="GA149" s="202"/>
      <c r="GB149" s="202"/>
      <c r="GC149" s="202"/>
      <c r="GD149" s="202"/>
      <c r="GE149" s="202"/>
      <c r="GF149" s="202"/>
      <c r="GG149" s="202"/>
      <c r="GH149" s="202"/>
      <c r="GI149" s="202"/>
      <c r="GJ149" s="202"/>
      <c r="GK149" s="202"/>
      <c r="GL149" s="202"/>
      <c r="GM149" s="202"/>
      <c r="GN149" s="202"/>
      <c r="GO149" s="202"/>
      <c r="GP149" s="202"/>
      <c r="GQ149" s="202"/>
      <c r="GR149" s="202"/>
      <c r="GS149" s="202"/>
      <c r="GT149" s="202"/>
      <c r="GU149" s="202"/>
      <c r="GV149" s="202"/>
      <c r="GW149" s="202"/>
      <c r="GX149" s="202"/>
      <c r="GY149" s="202"/>
      <c r="GZ149" s="202"/>
      <c r="HA149" s="202"/>
      <c r="HB149" s="202"/>
      <c r="HC149" s="202"/>
      <c r="HD149" s="202"/>
      <c r="HE149" s="202"/>
      <c r="HF149" s="202"/>
      <c r="HG149" s="202"/>
      <c r="HH149" s="202"/>
      <c r="HI149" s="202"/>
      <c r="HJ149" s="202"/>
      <c r="HK149" s="202"/>
      <c r="HL149" s="202"/>
      <c r="HM149" s="202"/>
      <c r="HN149" s="202"/>
      <c r="HO149" s="202"/>
      <c r="HP149" s="202"/>
      <c r="HQ149" s="202"/>
      <c r="HR149" s="202"/>
      <c r="HS149" s="202"/>
      <c r="HT149" s="202"/>
      <c r="HU149" s="202"/>
      <c r="HV149" s="202"/>
      <c r="HW149" s="202"/>
      <c r="HX149" s="202"/>
      <c r="HY149" s="202"/>
      <c r="HZ149" s="202"/>
      <c r="IA149" s="202"/>
      <c r="IB149" s="202"/>
      <c r="IC149" s="202"/>
      <c r="ID149" s="202"/>
      <c r="IE149" s="202"/>
      <c r="IF149" s="202"/>
      <c r="IG149" s="202"/>
      <c r="IH149" s="202"/>
      <c r="II149" s="202"/>
      <c r="IJ149" s="202"/>
      <c r="IK149" s="202"/>
      <c r="IL149" s="202"/>
      <c r="IM149" s="202"/>
      <c r="IN149" s="202"/>
      <c r="IO149" s="202"/>
      <c r="IP149" s="202"/>
      <c r="IQ149" s="202"/>
      <c r="IR149" s="202"/>
      <c r="IS149" s="202"/>
      <c r="IT149" s="202"/>
      <c r="IU149" s="202"/>
      <c r="IV149" s="202"/>
      <c r="IW149" s="202"/>
      <c r="IX149" s="202"/>
      <c r="IY149" s="202"/>
      <c r="IZ149" s="202"/>
      <c r="JA149" s="202"/>
      <c r="JB149" s="202"/>
      <c r="JC149" s="202"/>
      <c r="JD149" s="202"/>
      <c r="JE149" s="202"/>
      <c r="JF149" s="202"/>
      <c r="JG149" s="202"/>
      <c r="JH149" s="202"/>
      <c r="JI149" s="202"/>
      <c r="JJ149" s="202"/>
      <c r="JK149" s="202"/>
      <c r="JL149" s="202"/>
      <c r="JM149" s="202"/>
      <c r="JN149" s="202"/>
      <c r="JO149" s="202"/>
      <c r="JP149" s="202"/>
      <c r="JQ149" s="202"/>
      <c r="JR149" s="202"/>
      <c r="JS149" s="202"/>
      <c r="JT149" s="202"/>
      <c r="JU149" s="202"/>
      <c r="JV149" s="202"/>
      <c r="JW149" s="202"/>
      <c r="JX149" s="202"/>
      <c r="JY149" s="202"/>
      <c r="JZ149" s="202"/>
      <c r="KA149" s="202"/>
      <c r="KB149" s="202"/>
      <c r="KC149" s="202"/>
      <c r="KD149" s="202"/>
      <c r="KE149" s="202"/>
      <c r="KF149" s="202"/>
      <c r="KG149" s="202"/>
      <c r="KH149" s="202"/>
      <c r="KI149" s="202"/>
      <c r="KJ149" s="202"/>
      <c r="KK149" s="202"/>
      <c r="KL149" s="202"/>
      <c r="KM149" s="202"/>
      <c r="KN149" s="202"/>
      <c r="KO149" s="202"/>
      <c r="KP149" s="202"/>
      <c r="KQ149" s="202"/>
      <c r="KR149" s="202"/>
      <c r="KS149" s="202"/>
      <c r="KT149" s="202"/>
      <c r="KU149" s="202"/>
      <c r="KV149" s="202"/>
      <c r="KW149" s="202"/>
      <c r="KX149" s="202"/>
      <c r="KY149" s="202"/>
      <c r="KZ149" s="202"/>
      <c r="LA149" s="202"/>
      <c r="LB149" s="202"/>
      <c r="LC149" s="202"/>
      <c r="LD149" s="202"/>
      <c r="LE149" s="202"/>
      <c r="LF149" s="202"/>
      <c r="LG149" s="202"/>
      <c r="LH149" s="202"/>
      <c r="LI149" s="202"/>
      <c r="LJ149" s="202"/>
      <c r="LK149" s="202"/>
      <c r="LL149" s="202"/>
      <c r="LM149" s="202"/>
      <c r="LN149" s="202"/>
      <c r="LO149" s="202"/>
      <c r="LP149" s="202"/>
      <c r="LQ149" s="202"/>
      <c r="LR149" s="202"/>
      <c r="LS149" s="202"/>
      <c r="LT149" s="202"/>
      <c r="LU149" s="202"/>
      <c r="LV149" s="202"/>
      <c r="LW149" s="202"/>
      <c r="LX149" s="202"/>
      <c r="LY149" s="202"/>
      <c r="LZ149" s="202"/>
      <c r="MA149" s="202"/>
      <c r="MB149" s="202"/>
      <c r="MC149" s="202"/>
      <c r="MD149" s="202"/>
      <c r="ME149" s="202"/>
      <c r="MF149" s="202"/>
      <c r="MG149" s="202"/>
      <c r="MH149" s="202"/>
      <c r="MI149" s="202"/>
      <c r="MJ149" s="202"/>
      <c r="MK149" s="202"/>
      <c r="ML149" s="202"/>
      <c r="MM149" s="202"/>
      <c r="MN149" s="202"/>
      <c r="MO149" s="202"/>
      <c r="MP149" s="202"/>
      <c r="MQ149" s="202"/>
      <c r="MR149" s="202"/>
      <c r="MS149" s="202"/>
      <c r="MT149" s="202"/>
      <c r="MU149" s="202"/>
      <c r="MV149" s="202"/>
      <c r="MW149" s="202"/>
      <c r="MX149" s="202"/>
      <c r="MY149" s="202"/>
      <c r="MZ149" s="202"/>
      <c r="NA149" s="202"/>
      <c r="NB149" s="202"/>
      <c r="NC149" s="202"/>
      <c r="ND149" s="202"/>
      <c r="NE149" s="202"/>
      <c r="NF149" s="202"/>
      <c r="NG149" s="202"/>
      <c r="NH149" s="202"/>
      <c r="NI149" s="202"/>
      <c r="NJ149" s="202"/>
      <c r="NK149" s="202"/>
      <c r="NL149" s="202"/>
      <c r="NM149" s="202"/>
      <c r="NN149" s="202"/>
      <c r="NO149" s="202"/>
      <c r="NP149" s="202"/>
      <c r="NQ149" s="202"/>
      <c r="NR149" s="202"/>
      <c r="NS149" s="202"/>
      <c r="NT149" s="202"/>
      <c r="NU149" s="202"/>
      <c r="NV149" s="202"/>
      <c r="NW149" s="202"/>
      <c r="NX149" s="202"/>
      <c r="NY149" s="202"/>
      <c r="NZ149" s="202"/>
      <c r="OA149" s="202"/>
      <c r="OB149" s="202"/>
      <c r="OC149" s="202"/>
      <c r="OD149" s="202"/>
      <c r="OE149" s="202"/>
      <c r="OF149" s="202"/>
      <c r="OG149" s="202"/>
      <c r="OH149" s="202"/>
      <c r="OI149" s="202"/>
      <c r="OJ149" s="202"/>
      <c r="OK149" s="202"/>
      <c r="OL149" s="202"/>
      <c r="OM149" s="202"/>
      <c r="ON149" s="202"/>
      <c r="OO149" s="202"/>
      <c r="OP149" s="202"/>
      <c r="OQ149" s="202"/>
      <c r="OR149" s="202"/>
      <c r="OS149" s="202"/>
      <c r="OT149" s="202"/>
      <c r="OU149" s="202"/>
      <c r="OV149" s="202"/>
      <c r="OW149" s="202"/>
      <c r="OX149" s="202"/>
      <c r="OY149" s="202"/>
      <c r="OZ149" s="202"/>
      <c r="PA149" s="202"/>
      <c r="PB149" s="202"/>
      <c r="PC149" s="202"/>
      <c r="PD149" s="202"/>
      <c r="PE149" s="202"/>
      <c r="PF149" s="202"/>
      <c r="PG149" s="202"/>
      <c r="PH149" s="202"/>
      <c r="PI149" s="202"/>
      <c r="PJ149" s="202"/>
      <c r="PK149" s="202"/>
      <c r="PL149" s="202"/>
      <c r="PM149" s="202"/>
      <c r="PN149" s="202"/>
      <c r="PO149" s="202"/>
      <c r="PP149" s="202"/>
      <c r="PQ149" s="202"/>
      <c r="PR149" s="202"/>
      <c r="PS149" s="202"/>
      <c r="PT149" s="202"/>
      <c r="PU149" s="202"/>
      <c r="PV149" s="202"/>
      <c r="PW149" s="202"/>
      <c r="PX149" s="202"/>
      <c r="PY149" s="202"/>
      <c r="PZ149" s="202"/>
      <c r="QA149" s="202"/>
      <c r="QB149" s="202"/>
      <c r="QC149" s="202"/>
      <c r="QD149" s="202"/>
      <c r="QE149" s="202"/>
      <c r="QF149" s="202"/>
      <c r="QG149" s="202"/>
      <c r="QH149" s="202"/>
      <c r="QI149" s="202"/>
      <c r="QJ149" s="202"/>
      <c r="QK149" s="202"/>
      <c r="QL149" s="202"/>
      <c r="QM149" s="202"/>
      <c r="QN149" s="202"/>
      <c r="QO149" s="202"/>
      <c r="QP149" s="202"/>
      <c r="QQ149" s="202"/>
      <c r="QR149" s="202"/>
      <c r="QS149" s="202"/>
      <c r="QT149" s="202"/>
      <c r="QU149" s="202"/>
      <c r="QV149" s="202"/>
      <c r="QW149" s="202"/>
      <c r="QX149" s="202"/>
      <c r="QY149" s="202"/>
      <c r="QZ149" s="202"/>
      <c r="RA149" s="202"/>
      <c r="RB149" s="202"/>
      <c r="RC149" s="202"/>
      <c r="RD149" s="202"/>
      <c r="RE149" s="202"/>
      <c r="RF149" s="202"/>
    </row>
    <row r="150" spans="1:474" ht="12.75" customHeight="1">
      <c r="A150" s="483"/>
      <c r="B150" s="484" t="s">
        <v>498</v>
      </c>
      <c r="C150" s="483"/>
      <c r="D150" s="483"/>
      <c r="E150" s="483"/>
      <c r="F150" s="483"/>
      <c r="G150" s="483">
        <f t="shared" ref="G150:R150" si="1360">F156</f>
        <v>0</v>
      </c>
      <c r="H150" s="483">
        <f t="shared" si="1360"/>
        <v>0</v>
      </c>
      <c r="I150" s="483">
        <f t="shared" si="1360"/>
        <v>0</v>
      </c>
      <c r="J150" s="483">
        <f t="shared" si="1360"/>
        <v>0</v>
      </c>
      <c r="K150" s="483">
        <f t="shared" si="1360"/>
        <v>0</v>
      </c>
      <c r="L150" s="483">
        <f t="shared" si="1360"/>
        <v>0</v>
      </c>
      <c r="M150" s="483">
        <f t="shared" si="1360"/>
        <v>0</v>
      </c>
      <c r="N150" s="483">
        <f t="shared" si="1360"/>
        <v>0</v>
      </c>
      <c r="O150" s="483">
        <f t="shared" si="1360"/>
        <v>0</v>
      </c>
      <c r="P150" s="483">
        <f t="shared" si="1360"/>
        <v>0</v>
      </c>
      <c r="Q150" s="483">
        <f t="shared" si="1360"/>
        <v>0</v>
      </c>
      <c r="R150" s="483">
        <f t="shared" si="1360"/>
        <v>0</v>
      </c>
      <c r="S150" s="483">
        <f>F156</f>
        <v>0</v>
      </c>
      <c r="T150" s="483">
        <f t="shared" ref="T150:AE150" si="1361">S156</f>
        <v>0</v>
      </c>
      <c r="U150" s="483">
        <f t="shared" si="1361"/>
        <v>0</v>
      </c>
      <c r="V150" s="483">
        <f t="shared" si="1361"/>
        <v>0</v>
      </c>
      <c r="W150" s="483">
        <f t="shared" si="1361"/>
        <v>0</v>
      </c>
      <c r="X150" s="483">
        <f t="shared" si="1361"/>
        <v>0</v>
      </c>
      <c r="Y150" s="483">
        <f t="shared" si="1361"/>
        <v>0</v>
      </c>
      <c r="Z150" s="483">
        <f t="shared" si="1361"/>
        <v>0</v>
      </c>
      <c r="AA150" s="483">
        <f t="shared" si="1361"/>
        <v>0</v>
      </c>
      <c r="AB150" s="483">
        <f t="shared" si="1361"/>
        <v>0</v>
      </c>
      <c r="AC150" s="483">
        <f t="shared" si="1361"/>
        <v>0</v>
      </c>
      <c r="AD150" s="483">
        <f t="shared" si="1361"/>
        <v>0</v>
      </c>
      <c r="AE150" s="483">
        <f t="shared" si="1361"/>
        <v>0</v>
      </c>
      <c r="AF150" s="483">
        <f>S156</f>
        <v>0</v>
      </c>
      <c r="AG150" s="483">
        <f>AE156</f>
        <v>0</v>
      </c>
      <c r="AH150" s="483">
        <f t="shared" ref="AH150:AR150" si="1362">AG156</f>
        <v>0</v>
      </c>
      <c r="AI150" s="483">
        <f t="shared" si="1362"/>
        <v>0</v>
      </c>
      <c r="AJ150" s="483">
        <f t="shared" si="1362"/>
        <v>0</v>
      </c>
      <c r="AK150" s="483">
        <f t="shared" si="1362"/>
        <v>0</v>
      </c>
      <c r="AL150" s="483">
        <f t="shared" si="1362"/>
        <v>0</v>
      </c>
      <c r="AM150" s="483">
        <f t="shared" si="1362"/>
        <v>0</v>
      </c>
      <c r="AN150" s="483">
        <f t="shared" si="1362"/>
        <v>0</v>
      </c>
      <c r="AO150" s="483">
        <f t="shared" si="1362"/>
        <v>0</v>
      </c>
      <c r="AP150" s="483">
        <f t="shared" si="1362"/>
        <v>0</v>
      </c>
      <c r="AQ150" s="483">
        <f t="shared" si="1362"/>
        <v>0</v>
      </c>
      <c r="AR150" s="483">
        <f t="shared" si="1362"/>
        <v>0</v>
      </c>
      <c r="AS150" s="483">
        <f>AF156</f>
        <v>0</v>
      </c>
      <c r="AT150" s="483">
        <f>AR156</f>
        <v>0</v>
      </c>
      <c r="AU150" s="483">
        <f t="shared" ref="AU150:BE150" si="1363">AT156</f>
        <v>0</v>
      </c>
      <c r="AV150" s="483">
        <f t="shared" si="1363"/>
        <v>0</v>
      </c>
      <c r="AW150" s="483">
        <f t="shared" si="1363"/>
        <v>0</v>
      </c>
      <c r="AX150" s="483">
        <f t="shared" si="1363"/>
        <v>0</v>
      </c>
      <c r="AY150" s="483">
        <f t="shared" si="1363"/>
        <v>0</v>
      </c>
      <c r="AZ150" s="483">
        <f t="shared" si="1363"/>
        <v>0</v>
      </c>
      <c r="BA150" s="483">
        <f t="shared" si="1363"/>
        <v>0</v>
      </c>
      <c r="BB150" s="483">
        <f t="shared" si="1363"/>
        <v>0</v>
      </c>
      <c r="BC150" s="483">
        <f t="shared" si="1363"/>
        <v>0</v>
      </c>
      <c r="BD150" s="483">
        <f t="shared" si="1363"/>
        <v>0</v>
      </c>
      <c r="BE150" s="483">
        <f t="shared" si="1363"/>
        <v>0</v>
      </c>
      <c r="BF150" s="483">
        <f>AS156</f>
        <v>0</v>
      </c>
      <c r="BG150" s="483">
        <f>BE156</f>
        <v>0</v>
      </c>
      <c r="BH150" s="483">
        <f t="shared" ref="BH150:BR150" si="1364">BG156</f>
        <v>0</v>
      </c>
      <c r="BI150" s="483">
        <f t="shared" si="1364"/>
        <v>0</v>
      </c>
      <c r="BJ150" s="483">
        <f t="shared" si="1364"/>
        <v>0</v>
      </c>
      <c r="BK150" s="483">
        <f t="shared" si="1364"/>
        <v>0</v>
      </c>
      <c r="BL150" s="483">
        <f t="shared" si="1364"/>
        <v>0</v>
      </c>
      <c r="BM150" s="483">
        <f t="shared" si="1364"/>
        <v>0</v>
      </c>
      <c r="BN150" s="483">
        <f t="shared" si="1364"/>
        <v>0</v>
      </c>
      <c r="BO150" s="483">
        <f t="shared" si="1364"/>
        <v>0</v>
      </c>
      <c r="BP150" s="483">
        <f t="shared" si="1364"/>
        <v>0</v>
      </c>
      <c r="BQ150" s="483">
        <f t="shared" si="1364"/>
        <v>0</v>
      </c>
      <c r="BR150" s="483">
        <f t="shared" si="1364"/>
        <v>0</v>
      </c>
      <c r="BS150" s="483">
        <f>BF156</f>
        <v>0</v>
      </c>
      <c r="BT150" s="483">
        <f>BR156</f>
        <v>0</v>
      </c>
      <c r="BU150" s="483">
        <f t="shared" ref="BU150:CE150" si="1365">BT156</f>
        <v>0</v>
      </c>
      <c r="BV150" s="483">
        <f t="shared" si="1365"/>
        <v>0</v>
      </c>
      <c r="BW150" s="483">
        <f t="shared" si="1365"/>
        <v>0</v>
      </c>
      <c r="BX150" s="483">
        <f t="shared" si="1365"/>
        <v>0</v>
      </c>
      <c r="BY150" s="483">
        <f t="shared" si="1365"/>
        <v>0</v>
      </c>
      <c r="BZ150" s="483">
        <f t="shared" si="1365"/>
        <v>0</v>
      </c>
      <c r="CA150" s="483">
        <f t="shared" si="1365"/>
        <v>0</v>
      </c>
      <c r="CB150" s="483">
        <f t="shared" si="1365"/>
        <v>0</v>
      </c>
      <c r="CC150" s="483">
        <f t="shared" si="1365"/>
        <v>0</v>
      </c>
      <c r="CD150" s="483">
        <f t="shared" si="1365"/>
        <v>0</v>
      </c>
      <c r="CE150" s="483">
        <f t="shared" si="1365"/>
        <v>0</v>
      </c>
      <c r="CF150" s="483">
        <f>BS156</f>
        <v>0</v>
      </c>
      <c r="CG150" s="483">
        <f>CE156</f>
        <v>0</v>
      </c>
      <c r="CH150" s="483">
        <f t="shared" ref="CH150:CR150" si="1366">CG156</f>
        <v>0</v>
      </c>
      <c r="CI150" s="483">
        <f t="shared" si="1366"/>
        <v>0</v>
      </c>
      <c r="CJ150" s="483">
        <f t="shared" si="1366"/>
        <v>0</v>
      </c>
      <c r="CK150" s="483">
        <f t="shared" si="1366"/>
        <v>0</v>
      </c>
      <c r="CL150" s="483">
        <f t="shared" si="1366"/>
        <v>0</v>
      </c>
      <c r="CM150" s="483">
        <f t="shared" si="1366"/>
        <v>0</v>
      </c>
      <c r="CN150" s="483">
        <f t="shared" si="1366"/>
        <v>0</v>
      </c>
      <c r="CO150" s="483">
        <f t="shared" si="1366"/>
        <v>0</v>
      </c>
      <c r="CP150" s="483">
        <f t="shared" si="1366"/>
        <v>0</v>
      </c>
      <c r="CQ150" s="483">
        <f t="shared" si="1366"/>
        <v>0</v>
      </c>
      <c r="CR150" s="483">
        <f t="shared" si="1366"/>
        <v>0</v>
      </c>
      <c r="CS150" s="483">
        <f>CF156</f>
        <v>0</v>
      </c>
      <c r="CT150" s="483">
        <f>CR156</f>
        <v>0</v>
      </c>
      <c r="CU150" s="483">
        <f t="shared" ref="CU150:DE150" si="1367">CT156</f>
        <v>0</v>
      </c>
      <c r="CV150" s="483">
        <f t="shared" si="1367"/>
        <v>0</v>
      </c>
      <c r="CW150" s="483">
        <f t="shared" si="1367"/>
        <v>0</v>
      </c>
      <c r="CX150" s="483">
        <f t="shared" si="1367"/>
        <v>0</v>
      </c>
      <c r="CY150" s="483">
        <f t="shared" si="1367"/>
        <v>0</v>
      </c>
      <c r="CZ150" s="483">
        <f t="shared" si="1367"/>
        <v>0</v>
      </c>
      <c r="DA150" s="483">
        <f t="shared" si="1367"/>
        <v>0</v>
      </c>
      <c r="DB150" s="483">
        <f t="shared" si="1367"/>
        <v>0</v>
      </c>
      <c r="DC150" s="483">
        <f t="shared" si="1367"/>
        <v>0</v>
      </c>
      <c r="DD150" s="483">
        <f t="shared" si="1367"/>
        <v>0</v>
      </c>
      <c r="DE150" s="483">
        <f t="shared" si="1367"/>
        <v>0</v>
      </c>
      <c r="DF150" s="483">
        <f>CS156</f>
        <v>0</v>
      </c>
      <c r="DG150" s="483">
        <f>DE156</f>
        <v>0</v>
      </c>
      <c r="DH150" s="483">
        <f t="shared" ref="DH150:DR150" si="1368">DG156</f>
        <v>0</v>
      </c>
      <c r="DI150" s="483">
        <f t="shared" si="1368"/>
        <v>0</v>
      </c>
      <c r="DJ150" s="483">
        <f t="shared" si="1368"/>
        <v>0</v>
      </c>
      <c r="DK150" s="483">
        <f t="shared" si="1368"/>
        <v>0</v>
      </c>
      <c r="DL150" s="483">
        <f t="shared" si="1368"/>
        <v>0</v>
      </c>
      <c r="DM150" s="483">
        <f t="shared" si="1368"/>
        <v>0</v>
      </c>
      <c r="DN150" s="483">
        <f t="shared" si="1368"/>
        <v>0</v>
      </c>
      <c r="DO150" s="483">
        <f t="shared" si="1368"/>
        <v>0</v>
      </c>
      <c r="DP150" s="483">
        <f t="shared" si="1368"/>
        <v>0</v>
      </c>
      <c r="DQ150" s="483">
        <f t="shared" si="1368"/>
        <v>0</v>
      </c>
      <c r="DR150" s="483">
        <f t="shared" si="1368"/>
        <v>0</v>
      </c>
      <c r="DS150" s="483">
        <f>DF156</f>
        <v>0</v>
      </c>
      <c r="DT150" s="483">
        <f>DR156</f>
        <v>0</v>
      </c>
      <c r="DU150" s="483">
        <f t="shared" ref="DU150:EE150" si="1369">DT156</f>
        <v>0</v>
      </c>
      <c r="DV150" s="483">
        <f t="shared" si="1369"/>
        <v>0</v>
      </c>
      <c r="DW150" s="483">
        <f t="shared" si="1369"/>
        <v>0</v>
      </c>
      <c r="DX150" s="483">
        <f t="shared" si="1369"/>
        <v>0</v>
      </c>
      <c r="DY150" s="483">
        <f t="shared" si="1369"/>
        <v>0</v>
      </c>
      <c r="DZ150" s="483">
        <f t="shared" si="1369"/>
        <v>0</v>
      </c>
      <c r="EA150" s="483">
        <f t="shared" si="1369"/>
        <v>0</v>
      </c>
      <c r="EB150" s="483">
        <f t="shared" si="1369"/>
        <v>0</v>
      </c>
      <c r="EC150" s="483">
        <f t="shared" si="1369"/>
        <v>0</v>
      </c>
      <c r="ED150" s="483">
        <f t="shared" si="1369"/>
        <v>0</v>
      </c>
      <c r="EE150" s="483">
        <f t="shared" si="1369"/>
        <v>0</v>
      </c>
      <c r="EF150" s="483">
        <f>DS156</f>
        <v>0</v>
      </c>
      <c r="EG150" s="483">
        <f>EE156</f>
        <v>0</v>
      </c>
      <c r="EH150" s="483">
        <f t="shared" ref="EH150:ER150" si="1370">EG156</f>
        <v>0</v>
      </c>
      <c r="EI150" s="483">
        <f t="shared" si="1370"/>
        <v>0</v>
      </c>
      <c r="EJ150" s="483">
        <f t="shared" si="1370"/>
        <v>0</v>
      </c>
      <c r="EK150" s="483">
        <f t="shared" si="1370"/>
        <v>0</v>
      </c>
      <c r="EL150" s="483">
        <f t="shared" si="1370"/>
        <v>0</v>
      </c>
      <c r="EM150" s="483">
        <f t="shared" si="1370"/>
        <v>0</v>
      </c>
      <c r="EN150" s="483">
        <f t="shared" si="1370"/>
        <v>0</v>
      </c>
      <c r="EO150" s="483">
        <f t="shared" si="1370"/>
        <v>0</v>
      </c>
      <c r="EP150" s="483">
        <f t="shared" si="1370"/>
        <v>0</v>
      </c>
      <c r="EQ150" s="483">
        <f t="shared" si="1370"/>
        <v>0</v>
      </c>
      <c r="ER150" s="483">
        <f t="shared" si="1370"/>
        <v>0</v>
      </c>
      <c r="ES150" s="483">
        <f>EF156</f>
        <v>0</v>
      </c>
      <c r="ET150" s="483">
        <f>ER156</f>
        <v>0</v>
      </c>
      <c r="EU150" s="483">
        <f t="shared" ref="EU150:FE150" si="1371">ET156</f>
        <v>0</v>
      </c>
      <c r="EV150" s="483">
        <f t="shared" si="1371"/>
        <v>0</v>
      </c>
      <c r="EW150" s="483">
        <f t="shared" si="1371"/>
        <v>0</v>
      </c>
      <c r="EX150" s="483">
        <f t="shared" si="1371"/>
        <v>0</v>
      </c>
      <c r="EY150" s="483">
        <f t="shared" si="1371"/>
        <v>0</v>
      </c>
      <c r="EZ150" s="483">
        <f t="shared" si="1371"/>
        <v>0</v>
      </c>
      <c r="FA150" s="483">
        <f t="shared" si="1371"/>
        <v>0</v>
      </c>
      <c r="FB150" s="483">
        <f t="shared" si="1371"/>
        <v>0</v>
      </c>
      <c r="FC150" s="483">
        <f t="shared" si="1371"/>
        <v>0</v>
      </c>
      <c r="FD150" s="483">
        <f t="shared" si="1371"/>
        <v>0</v>
      </c>
      <c r="FE150" s="483">
        <f t="shared" si="1371"/>
        <v>0</v>
      </c>
      <c r="FF150" s="483">
        <f>ES156</f>
        <v>0</v>
      </c>
      <c r="FG150" s="483">
        <f>FE156</f>
        <v>0</v>
      </c>
      <c r="FH150" s="483">
        <f t="shared" ref="FH150:FR150" si="1372">FG156</f>
        <v>0</v>
      </c>
      <c r="FI150" s="483">
        <f t="shared" si="1372"/>
        <v>0</v>
      </c>
      <c r="FJ150" s="483">
        <f t="shared" si="1372"/>
        <v>0</v>
      </c>
      <c r="FK150" s="483">
        <f t="shared" si="1372"/>
        <v>0</v>
      </c>
      <c r="FL150" s="483">
        <f t="shared" si="1372"/>
        <v>0</v>
      </c>
      <c r="FM150" s="483">
        <f t="shared" si="1372"/>
        <v>0</v>
      </c>
      <c r="FN150" s="483">
        <f t="shared" si="1372"/>
        <v>0</v>
      </c>
      <c r="FO150" s="483">
        <f t="shared" si="1372"/>
        <v>0</v>
      </c>
      <c r="FP150" s="483">
        <f t="shared" si="1372"/>
        <v>0</v>
      </c>
      <c r="FQ150" s="483">
        <f t="shared" si="1372"/>
        <v>0</v>
      </c>
      <c r="FR150" s="483">
        <f t="shared" si="1372"/>
        <v>0</v>
      </c>
      <c r="FS150" s="483">
        <f>FF156</f>
        <v>0</v>
      </c>
      <c r="FT150" s="483">
        <f>FR156</f>
        <v>0</v>
      </c>
      <c r="FU150" s="483">
        <f t="shared" ref="FU150:GE150" si="1373">FT156</f>
        <v>0</v>
      </c>
      <c r="FV150" s="483">
        <f t="shared" si="1373"/>
        <v>0</v>
      </c>
      <c r="FW150" s="483">
        <f t="shared" si="1373"/>
        <v>0</v>
      </c>
      <c r="FX150" s="483">
        <f t="shared" si="1373"/>
        <v>0</v>
      </c>
      <c r="FY150" s="483">
        <f t="shared" si="1373"/>
        <v>0</v>
      </c>
      <c r="FZ150" s="483">
        <f t="shared" si="1373"/>
        <v>0</v>
      </c>
      <c r="GA150" s="483">
        <f t="shared" si="1373"/>
        <v>0</v>
      </c>
      <c r="GB150" s="483">
        <f t="shared" si="1373"/>
        <v>0</v>
      </c>
      <c r="GC150" s="483">
        <f t="shared" si="1373"/>
        <v>0</v>
      </c>
      <c r="GD150" s="483">
        <f t="shared" si="1373"/>
        <v>0</v>
      </c>
      <c r="GE150" s="483">
        <f t="shared" si="1373"/>
        <v>0</v>
      </c>
      <c r="GF150" s="483">
        <f>FS156</f>
        <v>0</v>
      </c>
      <c r="GG150" s="483">
        <f>GE156</f>
        <v>0</v>
      </c>
      <c r="GH150" s="483">
        <f t="shared" ref="GH150:GR150" si="1374">GG156</f>
        <v>0</v>
      </c>
      <c r="GI150" s="483">
        <f t="shared" si="1374"/>
        <v>0</v>
      </c>
      <c r="GJ150" s="483">
        <f t="shared" si="1374"/>
        <v>0</v>
      </c>
      <c r="GK150" s="483">
        <f t="shared" si="1374"/>
        <v>0</v>
      </c>
      <c r="GL150" s="483">
        <f t="shared" si="1374"/>
        <v>0</v>
      </c>
      <c r="GM150" s="483">
        <f t="shared" si="1374"/>
        <v>0</v>
      </c>
      <c r="GN150" s="483">
        <f t="shared" si="1374"/>
        <v>0</v>
      </c>
      <c r="GO150" s="483">
        <f t="shared" si="1374"/>
        <v>0</v>
      </c>
      <c r="GP150" s="483">
        <f t="shared" si="1374"/>
        <v>0</v>
      </c>
      <c r="GQ150" s="483">
        <f t="shared" si="1374"/>
        <v>0</v>
      </c>
      <c r="GR150" s="483">
        <f t="shared" si="1374"/>
        <v>0</v>
      </c>
      <c r="GS150" s="483">
        <f>GF156</f>
        <v>0</v>
      </c>
      <c r="GT150" s="483">
        <f>GR156</f>
        <v>0</v>
      </c>
      <c r="GU150" s="483">
        <f t="shared" ref="GU150:HE150" si="1375">GT156</f>
        <v>0</v>
      </c>
      <c r="GV150" s="483">
        <f t="shared" si="1375"/>
        <v>0</v>
      </c>
      <c r="GW150" s="483">
        <f t="shared" si="1375"/>
        <v>0</v>
      </c>
      <c r="GX150" s="483">
        <f t="shared" si="1375"/>
        <v>0</v>
      </c>
      <c r="GY150" s="483">
        <f t="shared" si="1375"/>
        <v>0</v>
      </c>
      <c r="GZ150" s="483">
        <f t="shared" si="1375"/>
        <v>0</v>
      </c>
      <c r="HA150" s="483">
        <f t="shared" si="1375"/>
        <v>0</v>
      </c>
      <c r="HB150" s="483">
        <f t="shared" si="1375"/>
        <v>0</v>
      </c>
      <c r="HC150" s="483">
        <f t="shared" si="1375"/>
        <v>0</v>
      </c>
      <c r="HD150" s="483">
        <f t="shared" si="1375"/>
        <v>0</v>
      </c>
      <c r="HE150" s="483">
        <f t="shared" si="1375"/>
        <v>0</v>
      </c>
      <c r="HF150" s="483">
        <f>GS156</f>
        <v>0</v>
      </c>
      <c r="HG150" s="483">
        <f>HE156</f>
        <v>0</v>
      </c>
      <c r="HH150" s="483">
        <f t="shared" ref="HH150:HR150" si="1376">HG156</f>
        <v>0</v>
      </c>
      <c r="HI150" s="483">
        <f t="shared" si="1376"/>
        <v>0</v>
      </c>
      <c r="HJ150" s="483">
        <f t="shared" si="1376"/>
        <v>0</v>
      </c>
      <c r="HK150" s="483">
        <f t="shared" si="1376"/>
        <v>0</v>
      </c>
      <c r="HL150" s="483">
        <f t="shared" si="1376"/>
        <v>0</v>
      </c>
      <c r="HM150" s="483">
        <f t="shared" si="1376"/>
        <v>0</v>
      </c>
      <c r="HN150" s="483">
        <f t="shared" si="1376"/>
        <v>0</v>
      </c>
      <c r="HO150" s="483">
        <f t="shared" si="1376"/>
        <v>0</v>
      </c>
      <c r="HP150" s="483">
        <f t="shared" si="1376"/>
        <v>0</v>
      </c>
      <c r="HQ150" s="483">
        <f t="shared" si="1376"/>
        <v>0</v>
      </c>
      <c r="HR150" s="483">
        <f t="shared" si="1376"/>
        <v>0</v>
      </c>
      <c r="HS150" s="483">
        <f>HF156</f>
        <v>0</v>
      </c>
      <c r="HT150" s="483">
        <f>HR156</f>
        <v>0</v>
      </c>
      <c r="HU150" s="483">
        <f t="shared" ref="HU150:IE150" si="1377">HT156</f>
        <v>0</v>
      </c>
      <c r="HV150" s="483">
        <f t="shared" si="1377"/>
        <v>0</v>
      </c>
      <c r="HW150" s="483">
        <f t="shared" si="1377"/>
        <v>0</v>
      </c>
      <c r="HX150" s="483">
        <f t="shared" si="1377"/>
        <v>0</v>
      </c>
      <c r="HY150" s="483">
        <f t="shared" si="1377"/>
        <v>0</v>
      </c>
      <c r="HZ150" s="483">
        <f t="shared" si="1377"/>
        <v>0</v>
      </c>
      <c r="IA150" s="483">
        <f t="shared" si="1377"/>
        <v>0</v>
      </c>
      <c r="IB150" s="483">
        <f t="shared" si="1377"/>
        <v>0</v>
      </c>
      <c r="IC150" s="483">
        <f t="shared" si="1377"/>
        <v>0</v>
      </c>
      <c r="ID150" s="483">
        <f t="shared" si="1377"/>
        <v>0</v>
      </c>
      <c r="IE150" s="483">
        <f t="shared" si="1377"/>
        <v>0</v>
      </c>
      <c r="IF150" s="483">
        <f>HS156</f>
        <v>0</v>
      </c>
      <c r="IG150" s="483">
        <f>IE156</f>
        <v>0</v>
      </c>
      <c r="IH150" s="483">
        <f t="shared" ref="IH150:IR150" si="1378">IG156</f>
        <v>0</v>
      </c>
      <c r="II150" s="483">
        <f t="shared" si="1378"/>
        <v>0</v>
      </c>
      <c r="IJ150" s="483">
        <f t="shared" si="1378"/>
        <v>0</v>
      </c>
      <c r="IK150" s="483">
        <f t="shared" si="1378"/>
        <v>0</v>
      </c>
      <c r="IL150" s="483">
        <f t="shared" si="1378"/>
        <v>0</v>
      </c>
      <c r="IM150" s="483">
        <f t="shared" si="1378"/>
        <v>0</v>
      </c>
      <c r="IN150" s="483">
        <f t="shared" si="1378"/>
        <v>0</v>
      </c>
      <c r="IO150" s="483">
        <f t="shared" si="1378"/>
        <v>0</v>
      </c>
      <c r="IP150" s="483">
        <f t="shared" si="1378"/>
        <v>0</v>
      </c>
      <c r="IQ150" s="483">
        <f t="shared" si="1378"/>
        <v>0</v>
      </c>
      <c r="IR150" s="483">
        <f t="shared" si="1378"/>
        <v>0</v>
      </c>
      <c r="IS150" s="483">
        <f>IF156</f>
        <v>0</v>
      </c>
      <c r="IT150" s="483">
        <f>IR156</f>
        <v>0</v>
      </c>
      <c r="IU150" s="483">
        <f t="shared" ref="IU150:JE150" si="1379">IT156</f>
        <v>0</v>
      </c>
      <c r="IV150" s="483">
        <f t="shared" si="1379"/>
        <v>0</v>
      </c>
      <c r="IW150" s="483">
        <f t="shared" si="1379"/>
        <v>0</v>
      </c>
      <c r="IX150" s="483">
        <f t="shared" si="1379"/>
        <v>0</v>
      </c>
      <c r="IY150" s="483">
        <f t="shared" si="1379"/>
        <v>0</v>
      </c>
      <c r="IZ150" s="483">
        <f t="shared" si="1379"/>
        <v>0</v>
      </c>
      <c r="JA150" s="483">
        <f t="shared" si="1379"/>
        <v>0</v>
      </c>
      <c r="JB150" s="483">
        <f t="shared" si="1379"/>
        <v>0</v>
      </c>
      <c r="JC150" s="483">
        <f t="shared" si="1379"/>
        <v>0</v>
      </c>
      <c r="JD150" s="483">
        <f t="shared" si="1379"/>
        <v>0</v>
      </c>
      <c r="JE150" s="483">
        <f t="shared" si="1379"/>
        <v>0</v>
      </c>
      <c r="JF150" s="483">
        <f>IS156</f>
        <v>0</v>
      </c>
      <c r="JG150" s="483">
        <f>JE156</f>
        <v>0</v>
      </c>
      <c r="JH150" s="483">
        <f t="shared" ref="JH150:JR150" si="1380">JG156</f>
        <v>0</v>
      </c>
      <c r="JI150" s="483">
        <f t="shared" si="1380"/>
        <v>0</v>
      </c>
      <c r="JJ150" s="483">
        <f t="shared" si="1380"/>
        <v>0</v>
      </c>
      <c r="JK150" s="483">
        <f t="shared" si="1380"/>
        <v>0</v>
      </c>
      <c r="JL150" s="483">
        <f t="shared" si="1380"/>
        <v>0</v>
      </c>
      <c r="JM150" s="483">
        <f t="shared" si="1380"/>
        <v>0</v>
      </c>
      <c r="JN150" s="483">
        <f t="shared" si="1380"/>
        <v>0</v>
      </c>
      <c r="JO150" s="483">
        <f t="shared" si="1380"/>
        <v>0</v>
      </c>
      <c r="JP150" s="483">
        <f t="shared" si="1380"/>
        <v>0</v>
      </c>
      <c r="JQ150" s="483">
        <f t="shared" si="1380"/>
        <v>0</v>
      </c>
      <c r="JR150" s="483">
        <f t="shared" si="1380"/>
        <v>0</v>
      </c>
      <c r="JS150" s="483">
        <f>JF156</f>
        <v>0</v>
      </c>
      <c r="JT150" s="483">
        <f>JR156</f>
        <v>0</v>
      </c>
      <c r="JU150" s="483">
        <f t="shared" ref="JU150:KE150" si="1381">JT156</f>
        <v>0</v>
      </c>
      <c r="JV150" s="483">
        <f t="shared" si="1381"/>
        <v>0</v>
      </c>
      <c r="JW150" s="483">
        <f t="shared" si="1381"/>
        <v>0</v>
      </c>
      <c r="JX150" s="483">
        <f t="shared" si="1381"/>
        <v>0</v>
      </c>
      <c r="JY150" s="483">
        <f t="shared" si="1381"/>
        <v>0</v>
      </c>
      <c r="JZ150" s="483">
        <f t="shared" si="1381"/>
        <v>0</v>
      </c>
      <c r="KA150" s="483">
        <f t="shared" si="1381"/>
        <v>0</v>
      </c>
      <c r="KB150" s="483">
        <f t="shared" si="1381"/>
        <v>0</v>
      </c>
      <c r="KC150" s="483">
        <f t="shared" si="1381"/>
        <v>0</v>
      </c>
      <c r="KD150" s="483">
        <f t="shared" si="1381"/>
        <v>0</v>
      </c>
      <c r="KE150" s="483">
        <f t="shared" si="1381"/>
        <v>0</v>
      </c>
      <c r="KF150" s="483">
        <f>JS156</f>
        <v>0</v>
      </c>
      <c r="KG150" s="483">
        <f>KE156</f>
        <v>0</v>
      </c>
      <c r="KH150" s="483">
        <f t="shared" ref="KH150:KR150" si="1382">KG156</f>
        <v>0</v>
      </c>
      <c r="KI150" s="483">
        <f t="shared" si="1382"/>
        <v>0</v>
      </c>
      <c r="KJ150" s="483">
        <f t="shared" si="1382"/>
        <v>0</v>
      </c>
      <c r="KK150" s="483">
        <f t="shared" si="1382"/>
        <v>0</v>
      </c>
      <c r="KL150" s="483">
        <f t="shared" si="1382"/>
        <v>0</v>
      </c>
      <c r="KM150" s="483">
        <f t="shared" si="1382"/>
        <v>0</v>
      </c>
      <c r="KN150" s="483">
        <f t="shared" si="1382"/>
        <v>0</v>
      </c>
      <c r="KO150" s="483">
        <f t="shared" si="1382"/>
        <v>0</v>
      </c>
      <c r="KP150" s="483">
        <f t="shared" si="1382"/>
        <v>0</v>
      </c>
      <c r="KQ150" s="483">
        <f t="shared" si="1382"/>
        <v>0</v>
      </c>
      <c r="KR150" s="483">
        <f t="shared" si="1382"/>
        <v>0</v>
      </c>
      <c r="KS150" s="483">
        <f>KF156</f>
        <v>0</v>
      </c>
      <c r="KT150" s="483">
        <f>KR156</f>
        <v>0</v>
      </c>
      <c r="KU150" s="483">
        <f t="shared" ref="KU150:LE150" si="1383">KT156</f>
        <v>0</v>
      </c>
      <c r="KV150" s="483">
        <f t="shared" si="1383"/>
        <v>0</v>
      </c>
      <c r="KW150" s="483">
        <f t="shared" si="1383"/>
        <v>0</v>
      </c>
      <c r="KX150" s="483">
        <f t="shared" si="1383"/>
        <v>0</v>
      </c>
      <c r="KY150" s="483">
        <f t="shared" si="1383"/>
        <v>0</v>
      </c>
      <c r="KZ150" s="483">
        <f t="shared" si="1383"/>
        <v>0</v>
      </c>
      <c r="LA150" s="483">
        <f t="shared" si="1383"/>
        <v>0</v>
      </c>
      <c r="LB150" s="483">
        <f t="shared" si="1383"/>
        <v>0</v>
      </c>
      <c r="LC150" s="483">
        <f t="shared" si="1383"/>
        <v>0</v>
      </c>
      <c r="LD150" s="483">
        <f t="shared" si="1383"/>
        <v>0</v>
      </c>
      <c r="LE150" s="483">
        <f t="shared" si="1383"/>
        <v>0</v>
      </c>
      <c r="LF150" s="483">
        <f>KS156</f>
        <v>0</v>
      </c>
      <c r="LG150" s="483">
        <f>LE156</f>
        <v>0</v>
      </c>
      <c r="LH150" s="483">
        <f t="shared" ref="LH150:LR150" si="1384">LG156</f>
        <v>0</v>
      </c>
      <c r="LI150" s="483">
        <f t="shared" si="1384"/>
        <v>0</v>
      </c>
      <c r="LJ150" s="483">
        <f t="shared" si="1384"/>
        <v>0</v>
      </c>
      <c r="LK150" s="483">
        <f t="shared" si="1384"/>
        <v>0</v>
      </c>
      <c r="LL150" s="483">
        <f t="shared" si="1384"/>
        <v>0</v>
      </c>
      <c r="LM150" s="483">
        <f t="shared" si="1384"/>
        <v>0</v>
      </c>
      <c r="LN150" s="483">
        <f t="shared" si="1384"/>
        <v>0</v>
      </c>
      <c r="LO150" s="483">
        <f t="shared" si="1384"/>
        <v>0</v>
      </c>
      <c r="LP150" s="483">
        <f t="shared" si="1384"/>
        <v>0</v>
      </c>
      <c r="LQ150" s="483">
        <f t="shared" si="1384"/>
        <v>0</v>
      </c>
      <c r="LR150" s="483">
        <f t="shared" si="1384"/>
        <v>0</v>
      </c>
      <c r="LS150" s="483">
        <f>LF156</f>
        <v>0</v>
      </c>
      <c r="LT150" s="483">
        <f>LR156</f>
        <v>0</v>
      </c>
      <c r="LU150" s="483">
        <f t="shared" ref="LU150:ME150" si="1385">LT156</f>
        <v>0</v>
      </c>
      <c r="LV150" s="483">
        <f t="shared" si="1385"/>
        <v>0</v>
      </c>
      <c r="LW150" s="483">
        <f t="shared" si="1385"/>
        <v>0</v>
      </c>
      <c r="LX150" s="483">
        <f t="shared" si="1385"/>
        <v>0</v>
      </c>
      <c r="LY150" s="483">
        <f t="shared" si="1385"/>
        <v>0</v>
      </c>
      <c r="LZ150" s="483">
        <f t="shared" si="1385"/>
        <v>0</v>
      </c>
      <c r="MA150" s="483">
        <f t="shared" si="1385"/>
        <v>0</v>
      </c>
      <c r="MB150" s="483">
        <f t="shared" si="1385"/>
        <v>0</v>
      </c>
      <c r="MC150" s="483">
        <f t="shared" si="1385"/>
        <v>0</v>
      </c>
      <c r="MD150" s="483">
        <f t="shared" si="1385"/>
        <v>0</v>
      </c>
      <c r="ME150" s="483">
        <f t="shared" si="1385"/>
        <v>0</v>
      </c>
      <c r="MF150" s="483">
        <f>LS156</f>
        <v>0</v>
      </c>
      <c r="MG150" s="483">
        <f>ME156</f>
        <v>0</v>
      </c>
      <c r="MH150" s="483">
        <f t="shared" ref="MH150:MR150" si="1386">MG156</f>
        <v>0</v>
      </c>
      <c r="MI150" s="483">
        <f t="shared" si="1386"/>
        <v>0</v>
      </c>
      <c r="MJ150" s="483">
        <f t="shared" si="1386"/>
        <v>0</v>
      </c>
      <c r="MK150" s="483">
        <f t="shared" si="1386"/>
        <v>0</v>
      </c>
      <c r="ML150" s="483">
        <f t="shared" si="1386"/>
        <v>0</v>
      </c>
      <c r="MM150" s="483">
        <f t="shared" si="1386"/>
        <v>0</v>
      </c>
      <c r="MN150" s="483">
        <f t="shared" si="1386"/>
        <v>0</v>
      </c>
      <c r="MO150" s="483">
        <f t="shared" si="1386"/>
        <v>0</v>
      </c>
      <c r="MP150" s="483">
        <f t="shared" si="1386"/>
        <v>0</v>
      </c>
      <c r="MQ150" s="483">
        <f t="shared" si="1386"/>
        <v>0</v>
      </c>
      <c r="MR150" s="483">
        <f t="shared" si="1386"/>
        <v>0</v>
      </c>
      <c r="MS150" s="483">
        <f>MF156</f>
        <v>0</v>
      </c>
      <c r="MT150" s="483">
        <f>MR156</f>
        <v>0</v>
      </c>
      <c r="MU150" s="483">
        <f t="shared" ref="MU150:NE150" si="1387">MT156</f>
        <v>0</v>
      </c>
      <c r="MV150" s="483">
        <f t="shared" si="1387"/>
        <v>0</v>
      </c>
      <c r="MW150" s="483">
        <f t="shared" si="1387"/>
        <v>0</v>
      </c>
      <c r="MX150" s="483">
        <f t="shared" si="1387"/>
        <v>0</v>
      </c>
      <c r="MY150" s="483">
        <f t="shared" si="1387"/>
        <v>0</v>
      </c>
      <c r="MZ150" s="483">
        <f t="shared" si="1387"/>
        <v>0</v>
      </c>
      <c r="NA150" s="483">
        <f t="shared" si="1387"/>
        <v>0</v>
      </c>
      <c r="NB150" s="483">
        <f t="shared" si="1387"/>
        <v>0</v>
      </c>
      <c r="NC150" s="483">
        <f t="shared" si="1387"/>
        <v>0</v>
      </c>
      <c r="ND150" s="483">
        <f t="shared" si="1387"/>
        <v>0</v>
      </c>
      <c r="NE150" s="483">
        <f t="shared" si="1387"/>
        <v>0</v>
      </c>
      <c r="NF150" s="483">
        <f>MS156</f>
        <v>0</v>
      </c>
      <c r="NG150" s="483">
        <f>NE156</f>
        <v>0</v>
      </c>
      <c r="NH150" s="483">
        <f t="shared" ref="NH150:NR150" si="1388">NG156</f>
        <v>0</v>
      </c>
      <c r="NI150" s="483">
        <f t="shared" si="1388"/>
        <v>0</v>
      </c>
      <c r="NJ150" s="483">
        <f t="shared" si="1388"/>
        <v>0</v>
      </c>
      <c r="NK150" s="483">
        <f t="shared" si="1388"/>
        <v>0</v>
      </c>
      <c r="NL150" s="483">
        <f t="shared" si="1388"/>
        <v>0</v>
      </c>
      <c r="NM150" s="483">
        <f t="shared" si="1388"/>
        <v>0</v>
      </c>
      <c r="NN150" s="483">
        <f t="shared" si="1388"/>
        <v>0</v>
      </c>
      <c r="NO150" s="483">
        <f t="shared" si="1388"/>
        <v>0</v>
      </c>
      <c r="NP150" s="483">
        <f t="shared" si="1388"/>
        <v>0</v>
      </c>
      <c r="NQ150" s="483">
        <f t="shared" si="1388"/>
        <v>0</v>
      </c>
      <c r="NR150" s="483">
        <f t="shared" si="1388"/>
        <v>0</v>
      </c>
      <c r="NS150" s="483">
        <f>NF156</f>
        <v>0</v>
      </c>
      <c r="NT150" s="483">
        <f>NR156</f>
        <v>0</v>
      </c>
      <c r="NU150" s="483">
        <f t="shared" ref="NU150:OE150" si="1389">NT156</f>
        <v>0</v>
      </c>
      <c r="NV150" s="483">
        <f t="shared" si="1389"/>
        <v>0</v>
      </c>
      <c r="NW150" s="483">
        <f t="shared" si="1389"/>
        <v>0</v>
      </c>
      <c r="NX150" s="483">
        <f t="shared" si="1389"/>
        <v>0</v>
      </c>
      <c r="NY150" s="483">
        <f t="shared" si="1389"/>
        <v>0</v>
      </c>
      <c r="NZ150" s="483">
        <f t="shared" si="1389"/>
        <v>0</v>
      </c>
      <c r="OA150" s="483">
        <f t="shared" si="1389"/>
        <v>0</v>
      </c>
      <c r="OB150" s="483">
        <f t="shared" si="1389"/>
        <v>0</v>
      </c>
      <c r="OC150" s="483">
        <f t="shared" si="1389"/>
        <v>0</v>
      </c>
      <c r="OD150" s="483">
        <f t="shared" si="1389"/>
        <v>0</v>
      </c>
      <c r="OE150" s="483">
        <f t="shared" si="1389"/>
        <v>0</v>
      </c>
      <c r="OF150" s="483">
        <f>NS156</f>
        <v>0</v>
      </c>
      <c r="OG150" s="483">
        <f>OE156</f>
        <v>0</v>
      </c>
      <c r="OH150" s="483">
        <f t="shared" ref="OH150:OR150" si="1390">OG156</f>
        <v>0</v>
      </c>
      <c r="OI150" s="483">
        <f t="shared" si="1390"/>
        <v>0</v>
      </c>
      <c r="OJ150" s="483">
        <f t="shared" si="1390"/>
        <v>0</v>
      </c>
      <c r="OK150" s="483">
        <f t="shared" si="1390"/>
        <v>0</v>
      </c>
      <c r="OL150" s="483">
        <f t="shared" si="1390"/>
        <v>0</v>
      </c>
      <c r="OM150" s="483">
        <f t="shared" si="1390"/>
        <v>0</v>
      </c>
      <c r="ON150" s="483">
        <f t="shared" si="1390"/>
        <v>0</v>
      </c>
      <c r="OO150" s="483">
        <f t="shared" si="1390"/>
        <v>0</v>
      </c>
      <c r="OP150" s="483">
        <f t="shared" si="1390"/>
        <v>0</v>
      </c>
      <c r="OQ150" s="483">
        <f t="shared" si="1390"/>
        <v>0</v>
      </c>
      <c r="OR150" s="483">
        <f t="shared" si="1390"/>
        <v>0</v>
      </c>
      <c r="OS150" s="483">
        <f>OF156</f>
        <v>0</v>
      </c>
      <c r="OT150" s="483"/>
      <c r="OU150" s="483"/>
      <c r="OV150" s="483"/>
      <c r="OW150" s="483"/>
      <c r="OX150" s="483"/>
      <c r="OY150" s="483"/>
      <c r="OZ150" s="483"/>
      <c r="PA150" s="483"/>
      <c r="PB150" s="483"/>
      <c r="PC150" s="483"/>
      <c r="PD150" s="483"/>
      <c r="PE150" s="483"/>
      <c r="PF150" s="483"/>
      <c r="PG150" s="483"/>
      <c r="PH150" s="483"/>
      <c r="PI150" s="483"/>
      <c r="PJ150" s="483"/>
      <c r="PK150" s="483"/>
      <c r="PL150" s="483"/>
      <c r="PM150" s="483"/>
      <c r="PN150" s="483"/>
      <c r="PO150" s="483"/>
      <c r="PP150" s="483"/>
      <c r="PQ150" s="483"/>
      <c r="PR150" s="483"/>
      <c r="PS150" s="483"/>
      <c r="PT150" s="483"/>
      <c r="PU150" s="483"/>
      <c r="PV150" s="483"/>
      <c r="PW150" s="483"/>
      <c r="PX150" s="483"/>
      <c r="PY150" s="483"/>
      <c r="PZ150" s="483"/>
      <c r="QA150" s="483"/>
      <c r="QB150" s="483"/>
      <c r="QC150" s="483"/>
      <c r="QD150" s="483"/>
      <c r="QE150" s="483"/>
      <c r="QF150" s="483"/>
      <c r="QG150" s="483"/>
      <c r="QH150" s="483"/>
      <c r="QI150" s="483"/>
      <c r="QJ150" s="483"/>
      <c r="QK150" s="483"/>
      <c r="QL150" s="483"/>
      <c r="QM150" s="483"/>
      <c r="QN150" s="483"/>
      <c r="QO150" s="483"/>
      <c r="QP150" s="483"/>
      <c r="QQ150" s="483"/>
      <c r="QR150" s="483"/>
      <c r="QS150" s="483"/>
      <c r="QT150" s="483"/>
      <c r="QU150" s="483"/>
      <c r="QV150" s="483"/>
      <c r="QW150" s="483"/>
      <c r="QX150" s="483"/>
      <c r="QY150" s="483"/>
      <c r="QZ150" s="483"/>
      <c r="RA150" s="483"/>
      <c r="RB150" s="483"/>
      <c r="RC150" s="483"/>
      <c r="RD150" s="483"/>
      <c r="RE150" s="483"/>
      <c r="RF150" s="483"/>
    </row>
    <row r="151" spans="1:474" ht="12.75" customHeight="1">
      <c r="A151" s="483"/>
      <c r="B151" s="484" t="s">
        <v>499</v>
      </c>
      <c r="C151" s="483"/>
      <c r="D151" s="483"/>
      <c r="E151" s="483">
        <f>SUM(S151,AF151,AS151,BF151,BS151,CF151,CS151,DF151,DS151,EF151,ES151,FF151,FS151,GF151,GS151,HF151,HS151,IF151,IS151,JF151,JS151,KF151,KS151,LF151,LS151,MF151,MS151,NF151,NS151,OF151,OS151)</f>
        <v>0</v>
      </c>
      <c r="F151" s="483"/>
      <c r="G151" s="483">
        <f>'Premissas Financeiras'!H53</f>
        <v>0</v>
      </c>
      <c r="H151" s="483">
        <f>'Premissas Financeiras'!I53</f>
        <v>0</v>
      </c>
      <c r="I151" s="483">
        <f>'Premissas Financeiras'!J53</f>
        <v>0</v>
      </c>
      <c r="J151" s="483">
        <f>'Premissas Financeiras'!K53</f>
        <v>0</v>
      </c>
      <c r="K151" s="483">
        <f>'Premissas Financeiras'!L53</f>
        <v>0</v>
      </c>
      <c r="L151" s="483">
        <f>'Premissas Financeiras'!M53</f>
        <v>0</v>
      </c>
      <c r="M151" s="483">
        <f>'Premissas Financeiras'!N53</f>
        <v>0</v>
      </c>
      <c r="N151" s="483">
        <f>'Premissas Financeiras'!O53</f>
        <v>0</v>
      </c>
      <c r="O151" s="483">
        <f>'Premissas Financeiras'!P53</f>
        <v>0</v>
      </c>
      <c r="P151" s="483">
        <f>'Premissas Financeiras'!Q53</f>
        <v>0</v>
      </c>
      <c r="Q151" s="483">
        <f>'Premissas Financeiras'!R53</f>
        <v>0</v>
      </c>
      <c r="R151" s="483">
        <f>'Premissas Financeiras'!S53</f>
        <v>0</v>
      </c>
      <c r="S151" s="483">
        <f>SUM(G151:R151)</f>
        <v>0</v>
      </c>
      <c r="T151" s="483">
        <f>'Premissas Financeiras'!U53</f>
        <v>0</v>
      </c>
      <c r="U151" s="483">
        <f>'Premissas Financeiras'!V53</f>
        <v>0</v>
      </c>
      <c r="V151" s="483">
        <f>'Premissas Financeiras'!W53</f>
        <v>0</v>
      </c>
      <c r="W151" s="483">
        <f>'Premissas Financeiras'!X53</f>
        <v>0</v>
      </c>
      <c r="X151" s="483">
        <f>'Premissas Financeiras'!Y53</f>
        <v>0</v>
      </c>
      <c r="Y151" s="483">
        <f>'Premissas Financeiras'!Z53</f>
        <v>0</v>
      </c>
      <c r="Z151" s="483">
        <f>'Premissas Financeiras'!AA53</f>
        <v>0</v>
      </c>
      <c r="AA151" s="483">
        <f>'Premissas Financeiras'!AB53</f>
        <v>0</v>
      </c>
      <c r="AB151" s="483">
        <f>'Premissas Financeiras'!AC53</f>
        <v>0</v>
      </c>
      <c r="AC151" s="483">
        <f>'Premissas Financeiras'!AD53</f>
        <v>0</v>
      </c>
      <c r="AD151" s="483">
        <f>'Premissas Financeiras'!AE53</f>
        <v>0</v>
      </c>
      <c r="AE151" s="483">
        <f>'Premissas Financeiras'!AF53</f>
        <v>0</v>
      </c>
      <c r="AF151" s="483">
        <f>SUM(T151:AE151)</f>
        <v>0</v>
      </c>
      <c r="AG151" s="483">
        <f>'Premissas Financeiras'!AH53</f>
        <v>0</v>
      </c>
      <c r="AH151" s="483">
        <f>'Premissas Financeiras'!AI53</f>
        <v>0</v>
      </c>
      <c r="AI151" s="483">
        <f>'Premissas Financeiras'!AJ53</f>
        <v>0</v>
      </c>
      <c r="AJ151" s="483">
        <f>'Premissas Financeiras'!AK53</f>
        <v>0</v>
      </c>
      <c r="AK151" s="483">
        <f>'Premissas Financeiras'!AL53</f>
        <v>0</v>
      </c>
      <c r="AL151" s="483">
        <f>'Premissas Financeiras'!AM53</f>
        <v>0</v>
      </c>
      <c r="AM151" s="483">
        <f>'Premissas Financeiras'!AN53</f>
        <v>0</v>
      </c>
      <c r="AN151" s="483">
        <f>'Premissas Financeiras'!AO53</f>
        <v>0</v>
      </c>
      <c r="AO151" s="483">
        <f>'Premissas Financeiras'!AP53</f>
        <v>0</v>
      </c>
      <c r="AP151" s="483">
        <f>'Premissas Financeiras'!AQ53</f>
        <v>0</v>
      </c>
      <c r="AQ151" s="483">
        <f>'Premissas Financeiras'!AR53</f>
        <v>0</v>
      </c>
      <c r="AR151" s="483">
        <f>'Premissas Financeiras'!AS53</f>
        <v>0</v>
      </c>
      <c r="AS151" s="483">
        <f>SUM(AG151:AR151)</f>
        <v>0</v>
      </c>
      <c r="AT151" s="483">
        <f>'Premissas Financeiras'!AU53</f>
        <v>0</v>
      </c>
      <c r="AU151" s="483">
        <f>'Premissas Financeiras'!AV53</f>
        <v>0</v>
      </c>
      <c r="AV151" s="483">
        <f>'Premissas Financeiras'!AW53</f>
        <v>0</v>
      </c>
      <c r="AW151" s="483">
        <f>'Premissas Financeiras'!AX53</f>
        <v>0</v>
      </c>
      <c r="AX151" s="483">
        <f>'Premissas Financeiras'!AY53</f>
        <v>0</v>
      </c>
      <c r="AY151" s="483">
        <f>'Premissas Financeiras'!AZ53</f>
        <v>0</v>
      </c>
      <c r="AZ151" s="483">
        <f>'Premissas Financeiras'!BA53</f>
        <v>0</v>
      </c>
      <c r="BA151" s="483">
        <f>'Premissas Financeiras'!BB53</f>
        <v>0</v>
      </c>
      <c r="BB151" s="483">
        <f>'Premissas Financeiras'!BC53</f>
        <v>0</v>
      </c>
      <c r="BC151" s="483">
        <f>'Premissas Financeiras'!BD53</f>
        <v>0</v>
      </c>
      <c r="BD151" s="483">
        <f>'Premissas Financeiras'!BE53</f>
        <v>0</v>
      </c>
      <c r="BE151" s="483">
        <f>'Premissas Financeiras'!BF53</f>
        <v>0</v>
      </c>
      <c r="BF151" s="483">
        <f>SUM(AT151:BE151)</f>
        <v>0</v>
      </c>
      <c r="BG151" s="483">
        <f>'Premissas Financeiras'!BH53</f>
        <v>0</v>
      </c>
      <c r="BH151" s="483">
        <f>'Premissas Financeiras'!BI53</f>
        <v>0</v>
      </c>
      <c r="BI151" s="483">
        <f>'Premissas Financeiras'!BJ53</f>
        <v>0</v>
      </c>
      <c r="BJ151" s="483">
        <f>'Premissas Financeiras'!BK53</f>
        <v>0</v>
      </c>
      <c r="BK151" s="483">
        <f>'Premissas Financeiras'!BL53</f>
        <v>0</v>
      </c>
      <c r="BL151" s="483">
        <f>'Premissas Financeiras'!BM53</f>
        <v>0</v>
      </c>
      <c r="BM151" s="483">
        <f>'Premissas Financeiras'!BN53</f>
        <v>0</v>
      </c>
      <c r="BN151" s="483">
        <f>'Premissas Financeiras'!BO53</f>
        <v>0</v>
      </c>
      <c r="BO151" s="483">
        <f>'Premissas Financeiras'!BP53</f>
        <v>0</v>
      </c>
      <c r="BP151" s="483">
        <f>'Premissas Financeiras'!BQ53</f>
        <v>0</v>
      </c>
      <c r="BQ151" s="483">
        <f>'Premissas Financeiras'!BR53</f>
        <v>0</v>
      </c>
      <c r="BR151" s="483">
        <f>'Premissas Financeiras'!BS53</f>
        <v>0</v>
      </c>
      <c r="BS151" s="483">
        <f>SUM(BG151:BR151)</f>
        <v>0</v>
      </c>
      <c r="BT151" s="483">
        <f>'Premissas Financeiras'!BU53</f>
        <v>0</v>
      </c>
      <c r="BU151" s="483">
        <f>'Premissas Financeiras'!BV53</f>
        <v>0</v>
      </c>
      <c r="BV151" s="483">
        <f>'Premissas Financeiras'!BW53</f>
        <v>0</v>
      </c>
      <c r="BW151" s="483">
        <f>'Premissas Financeiras'!BX53</f>
        <v>0</v>
      </c>
      <c r="BX151" s="483">
        <f>'Premissas Financeiras'!BY53</f>
        <v>0</v>
      </c>
      <c r="BY151" s="483">
        <f>'Premissas Financeiras'!BZ53</f>
        <v>0</v>
      </c>
      <c r="BZ151" s="483">
        <f>'Premissas Financeiras'!CA53</f>
        <v>0</v>
      </c>
      <c r="CA151" s="483">
        <f>'Premissas Financeiras'!CB53</f>
        <v>0</v>
      </c>
      <c r="CB151" s="483">
        <f>'Premissas Financeiras'!CC53</f>
        <v>0</v>
      </c>
      <c r="CC151" s="483">
        <f>'Premissas Financeiras'!CD53</f>
        <v>0</v>
      </c>
      <c r="CD151" s="483">
        <f>'Premissas Financeiras'!CE53</f>
        <v>0</v>
      </c>
      <c r="CE151" s="483">
        <f>'Premissas Financeiras'!CF53</f>
        <v>0</v>
      </c>
      <c r="CF151" s="483">
        <f>SUM(BT151:CE151)</f>
        <v>0</v>
      </c>
      <c r="CG151" s="483">
        <f>'Premissas Financeiras'!CH53</f>
        <v>0</v>
      </c>
      <c r="CH151" s="483">
        <f>'Premissas Financeiras'!CI53</f>
        <v>0</v>
      </c>
      <c r="CI151" s="483">
        <f>'Premissas Financeiras'!CJ53</f>
        <v>0</v>
      </c>
      <c r="CJ151" s="483">
        <f>'Premissas Financeiras'!CK53</f>
        <v>0</v>
      </c>
      <c r="CK151" s="483">
        <f>'Premissas Financeiras'!CL53</f>
        <v>0</v>
      </c>
      <c r="CL151" s="483">
        <f>'Premissas Financeiras'!CM53</f>
        <v>0</v>
      </c>
      <c r="CM151" s="483">
        <f>'Premissas Financeiras'!CN53</f>
        <v>0</v>
      </c>
      <c r="CN151" s="483">
        <f>'Premissas Financeiras'!CO53</f>
        <v>0</v>
      </c>
      <c r="CO151" s="483">
        <f>'Premissas Financeiras'!CP53</f>
        <v>0</v>
      </c>
      <c r="CP151" s="483">
        <f>'Premissas Financeiras'!CQ53</f>
        <v>0</v>
      </c>
      <c r="CQ151" s="483">
        <f>'Premissas Financeiras'!CR53</f>
        <v>0</v>
      </c>
      <c r="CR151" s="483">
        <f>'Premissas Financeiras'!CS53</f>
        <v>0</v>
      </c>
      <c r="CS151" s="483">
        <f>SUM(CG151:CR151)</f>
        <v>0</v>
      </c>
      <c r="CT151" s="483">
        <f>'Premissas Financeiras'!CU53</f>
        <v>0</v>
      </c>
      <c r="CU151" s="483">
        <f>'Premissas Financeiras'!CV53</f>
        <v>0</v>
      </c>
      <c r="CV151" s="483">
        <f>'Premissas Financeiras'!CW53</f>
        <v>0</v>
      </c>
      <c r="CW151" s="483">
        <f>'Premissas Financeiras'!CX53</f>
        <v>0</v>
      </c>
      <c r="CX151" s="483">
        <f>'Premissas Financeiras'!CY53</f>
        <v>0</v>
      </c>
      <c r="CY151" s="483">
        <f>'Premissas Financeiras'!CZ53</f>
        <v>0</v>
      </c>
      <c r="CZ151" s="483">
        <f>'Premissas Financeiras'!DA53</f>
        <v>0</v>
      </c>
      <c r="DA151" s="483">
        <f>'Premissas Financeiras'!DB53</f>
        <v>0</v>
      </c>
      <c r="DB151" s="483">
        <f>'Premissas Financeiras'!DC53</f>
        <v>0</v>
      </c>
      <c r="DC151" s="483">
        <f>'Premissas Financeiras'!DD53</f>
        <v>0</v>
      </c>
      <c r="DD151" s="483">
        <f>'Premissas Financeiras'!DE53</f>
        <v>0</v>
      </c>
      <c r="DE151" s="483">
        <f>'Premissas Financeiras'!DF53</f>
        <v>0</v>
      </c>
      <c r="DF151" s="483">
        <f>SUM(CT151:DE151)</f>
        <v>0</v>
      </c>
      <c r="DG151" s="483">
        <f>'Premissas Financeiras'!DH53</f>
        <v>0</v>
      </c>
      <c r="DH151" s="483">
        <f>'Premissas Financeiras'!DI53</f>
        <v>0</v>
      </c>
      <c r="DI151" s="483">
        <f>'Premissas Financeiras'!DJ53</f>
        <v>0</v>
      </c>
      <c r="DJ151" s="483">
        <f>'Premissas Financeiras'!DK53</f>
        <v>0</v>
      </c>
      <c r="DK151" s="483">
        <f>'Premissas Financeiras'!DL53</f>
        <v>0</v>
      </c>
      <c r="DL151" s="483">
        <f>'Premissas Financeiras'!DM53</f>
        <v>0</v>
      </c>
      <c r="DM151" s="483">
        <f>'Premissas Financeiras'!DN53</f>
        <v>0</v>
      </c>
      <c r="DN151" s="483">
        <f>'Premissas Financeiras'!DO53</f>
        <v>0</v>
      </c>
      <c r="DO151" s="483">
        <f>'Premissas Financeiras'!DP53</f>
        <v>0</v>
      </c>
      <c r="DP151" s="483">
        <f>'Premissas Financeiras'!DQ53</f>
        <v>0</v>
      </c>
      <c r="DQ151" s="483">
        <f>'Premissas Financeiras'!DR53</f>
        <v>0</v>
      </c>
      <c r="DR151" s="483">
        <f>'Premissas Financeiras'!DS53</f>
        <v>0</v>
      </c>
      <c r="DS151" s="483">
        <f>SUM(DG151:DR151)</f>
        <v>0</v>
      </c>
      <c r="DT151" s="483">
        <f>'Premissas Financeiras'!DU53</f>
        <v>0</v>
      </c>
      <c r="DU151" s="483">
        <f>'Premissas Financeiras'!DV53</f>
        <v>0</v>
      </c>
      <c r="DV151" s="483">
        <f>'Premissas Financeiras'!DW53</f>
        <v>0</v>
      </c>
      <c r="DW151" s="483">
        <f>'Premissas Financeiras'!DX53</f>
        <v>0</v>
      </c>
      <c r="DX151" s="483">
        <f>'Premissas Financeiras'!DY53</f>
        <v>0</v>
      </c>
      <c r="DY151" s="483">
        <f>'Premissas Financeiras'!DZ53</f>
        <v>0</v>
      </c>
      <c r="DZ151" s="483">
        <f>'Premissas Financeiras'!EA53</f>
        <v>0</v>
      </c>
      <c r="EA151" s="483">
        <f>'Premissas Financeiras'!EB53</f>
        <v>0</v>
      </c>
      <c r="EB151" s="483">
        <f>'Premissas Financeiras'!EC53</f>
        <v>0</v>
      </c>
      <c r="EC151" s="483">
        <f>'Premissas Financeiras'!ED53</f>
        <v>0</v>
      </c>
      <c r="ED151" s="483">
        <f>'Premissas Financeiras'!EE53</f>
        <v>0</v>
      </c>
      <c r="EE151" s="483">
        <f>'Premissas Financeiras'!EF53</f>
        <v>0</v>
      </c>
      <c r="EF151" s="483">
        <f>SUM(DT151:EE151)</f>
        <v>0</v>
      </c>
      <c r="EG151" s="483">
        <f>'Premissas Financeiras'!EH53</f>
        <v>0</v>
      </c>
      <c r="EH151" s="483">
        <f>'Premissas Financeiras'!EI53</f>
        <v>0</v>
      </c>
      <c r="EI151" s="483">
        <f>'Premissas Financeiras'!EJ53</f>
        <v>0</v>
      </c>
      <c r="EJ151" s="483">
        <f>'Premissas Financeiras'!EK53</f>
        <v>0</v>
      </c>
      <c r="EK151" s="483">
        <f>'Premissas Financeiras'!EL53</f>
        <v>0</v>
      </c>
      <c r="EL151" s="483">
        <f>'Premissas Financeiras'!EM53</f>
        <v>0</v>
      </c>
      <c r="EM151" s="483">
        <f>'Premissas Financeiras'!EN53</f>
        <v>0</v>
      </c>
      <c r="EN151" s="483">
        <f>'Premissas Financeiras'!EO53</f>
        <v>0</v>
      </c>
      <c r="EO151" s="483">
        <f>'Premissas Financeiras'!EP53</f>
        <v>0</v>
      </c>
      <c r="EP151" s="483">
        <f>'Premissas Financeiras'!EQ53</f>
        <v>0</v>
      </c>
      <c r="EQ151" s="483">
        <f>'Premissas Financeiras'!ER53</f>
        <v>0</v>
      </c>
      <c r="ER151" s="483">
        <f>'Premissas Financeiras'!ES53</f>
        <v>0</v>
      </c>
      <c r="ES151" s="483">
        <f>SUM(EG151:ER151)</f>
        <v>0</v>
      </c>
      <c r="ET151" s="483">
        <f>'Premissas Financeiras'!EU53</f>
        <v>0</v>
      </c>
      <c r="EU151" s="483">
        <f>'Premissas Financeiras'!EV53</f>
        <v>0</v>
      </c>
      <c r="EV151" s="483">
        <f>'Premissas Financeiras'!EW53</f>
        <v>0</v>
      </c>
      <c r="EW151" s="483">
        <f>'Premissas Financeiras'!EX53</f>
        <v>0</v>
      </c>
      <c r="EX151" s="483">
        <f>'Premissas Financeiras'!EY53</f>
        <v>0</v>
      </c>
      <c r="EY151" s="483">
        <f>'Premissas Financeiras'!EZ53</f>
        <v>0</v>
      </c>
      <c r="EZ151" s="483">
        <f>'Premissas Financeiras'!FA53</f>
        <v>0</v>
      </c>
      <c r="FA151" s="483">
        <f>'Premissas Financeiras'!FB53</f>
        <v>0</v>
      </c>
      <c r="FB151" s="483">
        <f>'Premissas Financeiras'!FC53</f>
        <v>0</v>
      </c>
      <c r="FC151" s="483">
        <f>'Premissas Financeiras'!FD53</f>
        <v>0</v>
      </c>
      <c r="FD151" s="483">
        <f>'Premissas Financeiras'!FE53</f>
        <v>0</v>
      </c>
      <c r="FE151" s="483">
        <f>'Premissas Financeiras'!FF53</f>
        <v>0</v>
      </c>
      <c r="FF151" s="483">
        <f>SUM(ET151:FE151)</f>
        <v>0</v>
      </c>
      <c r="FG151" s="483">
        <f>'Premissas Financeiras'!FH53</f>
        <v>0</v>
      </c>
      <c r="FH151" s="483">
        <f>'Premissas Financeiras'!FI53</f>
        <v>0</v>
      </c>
      <c r="FI151" s="483">
        <f>'Premissas Financeiras'!FJ53</f>
        <v>0</v>
      </c>
      <c r="FJ151" s="483">
        <f>'Premissas Financeiras'!FK53</f>
        <v>0</v>
      </c>
      <c r="FK151" s="483">
        <f>'Premissas Financeiras'!FL53</f>
        <v>0</v>
      </c>
      <c r="FL151" s="483">
        <f>'Premissas Financeiras'!FM53</f>
        <v>0</v>
      </c>
      <c r="FM151" s="483">
        <f>'Premissas Financeiras'!FN53</f>
        <v>0</v>
      </c>
      <c r="FN151" s="483">
        <f>'Premissas Financeiras'!FO53</f>
        <v>0</v>
      </c>
      <c r="FO151" s="483">
        <f>'Premissas Financeiras'!FP53</f>
        <v>0</v>
      </c>
      <c r="FP151" s="483">
        <f>'Premissas Financeiras'!FQ53</f>
        <v>0</v>
      </c>
      <c r="FQ151" s="483">
        <f>'Premissas Financeiras'!FR53</f>
        <v>0</v>
      </c>
      <c r="FR151" s="483">
        <f>'Premissas Financeiras'!FS53</f>
        <v>0</v>
      </c>
      <c r="FS151" s="483">
        <f>SUM(FG151:FR151)</f>
        <v>0</v>
      </c>
      <c r="FT151" s="483">
        <f>'Premissas Financeiras'!FU53</f>
        <v>0</v>
      </c>
      <c r="FU151" s="483">
        <f>'Premissas Financeiras'!FV53</f>
        <v>0</v>
      </c>
      <c r="FV151" s="483">
        <f>'Premissas Financeiras'!FW53</f>
        <v>0</v>
      </c>
      <c r="FW151" s="483">
        <f>'Premissas Financeiras'!FX53</f>
        <v>0</v>
      </c>
      <c r="FX151" s="483">
        <f>'Premissas Financeiras'!FY53</f>
        <v>0</v>
      </c>
      <c r="FY151" s="483">
        <f>'Premissas Financeiras'!FZ53</f>
        <v>0</v>
      </c>
      <c r="FZ151" s="483">
        <f>'Premissas Financeiras'!GA53</f>
        <v>0</v>
      </c>
      <c r="GA151" s="483">
        <f>'Premissas Financeiras'!GB53</f>
        <v>0</v>
      </c>
      <c r="GB151" s="483">
        <f>'Premissas Financeiras'!GC53</f>
        <v>0</v>
      </c>
      <c r="GC151" s="483">
        <f>'Premissas Financeiras'!GD53</f>
        <v>0</v>
      </c>
      <c r="GD151" s="483">
        <f>'Premissas Financeiras'!GE53</f>
        <v>0</v>
      </c>
      <c r="GE151" s="483">
        <f>'Premissas Financeiras'!GF53</f>
        <v>0</v>
      </c>
      <c r="GF151" s="483">
        <f>SUM(FT151:GE151)</f>
        <v>0</v>
      </c>
      <c r="GG151" s="483">
        <f>'Premissas Financeiras'!GH53</f>
        <v>0</v>
      </c>
      <c r="GH151" s="483">
        <f>'Premissas Financeiras'!GI53</f>
        <v>0</v>
      </c>
      <c r="GI151" s="483">
        <f>'Premissas Financeiras'!GJ53</f>
        <v>0</v>
      </c>
      <c r="GJ151" s="483">
        <f>'Premissas Financeiras'!GK53</f>
        <v>0</v>
      </c>
      <c r="GK151" s="483">
        <f>'Premissas Financeiras'!GL53</f>
        <v>0</v>
      </c>
      <c r="GL151" s="483">
        <f>'Premissas Financeiras'!GM53</f>
        <v>0</v>
      </c>
      <c r="GM151" s="483">
        <f>'Premissas Financeiras'!GN53</f>
        <v>0</v>
      </c>
      <c r="GN151" s="483">
        <f>'Premissas Financeiras'!GO53</f>
        <v>0</v>
      </c>
      <c r="GO151" s="483">
        <f>'Premissas Financeiras'!GP53</f>
        <v>0</v>
      </c>
      <c r="GP151" s="483">
        <f>'Premissas Financeiras'!GQ53</f>
        <v>0</v>
      </c>
      <c r="GQ151" s="483">
        <f>'Premissas Financeiras'!GR53</f>
        <v>0</v>
      </c>
      <c r="GR151" s="483">
        <f>'Premissas Financeiras'!GS53</f>
        <v>0</v>
      </c>
      <c r="GS151" s="483">
        <f>SUM(GG151:GR151)</f>
        <v>0</v>
      </c>
      <c r="GT151" s="483">
        <f>'Premissas Financeiras'!GU53</f>
        <v>0</v>
      </c>
      <c r="GU151" s="483">
        <f>'Premissas Financeiras'!GV53</f>
        <v>0</v>
      </c>
      <c r="GV151" s="483">
        <f>'Premissas Financeiras'!GW53</f>
        <v>0</v>
      </c>
      <c r="GW151" s="483">
        <f>'Premissas Financeiras'!GX53</f>
        <v>0</v>
      </c>
      <c r="GX151" s="483">
        <f>'Premissas Financeiras'!GY53</f>
        <v>0</v>
      </c>
      <c r="GY151" s="483">
        <f>'Premissas Financeiras'!GZ53</f>
        <v>0</v>
      </c>
      <c r="GZ151" s="483">
        <f>'Premissas Financeiras'!HA53</f>
        <v>0</v>
      </c>
      <c r="HA151" s="483">
        <f>'Premissas Financeiras'!HB53</f>
        <v>0</v>
      </c>
      <c r="HB151" s="483">
        <f>'Premissas Financeiras'!HC53</f>
        <v>0</v>
      </c>
      <c r="HC151" s="483">
        <f>'Premissas Financeiras'!HD53</f>
        <v>0</v>
      </c>
      <c r="HD151" s="483">
        <f>'Premissas Financeiras'!HE53</f>
        <v>0</v>
      </c>
      <c r="HE151" s="483">
        <f>'Premissas Financeiras'!HF53</f>
        <v>0</v>
      </c>
      <c r="HF151" s="483">
        <f>SUM(GT151:HE151)</f>
        <v>0</v>
      </c>
      <c r="HG151" s="483">
        <f>'Premissas Financeiras'!HH53</f>
        <v>0</v>
      </c>
      <c r="HH151" s="483">
        <f>'Premissas Financeiras'!HI53</f>
        <v>0</v>
      </c>
      <c r="HI151" s="483">
        <f>'Premissas Financeiras'!HJ53</f>
        <v>0</v>
      </c>
      <c r="HJ151" s="483">
        <f>'Premissas Financeiras'!HK53</f>
        <v>0</v>
      </c>
      <c r="HK151" s="483">
        <f>'Premissas Financeiras'!HL53</f>
        <v>0</v>
      </c>
      <c r="HL151" s="483">
        <f>'Premissas Financeiras'!HM53</f>
        <v>0</v>
      </c>
      <c r="HM151" s="483">
        <f>'Premissas Financeiras'!HN53</f>
        <v>0</v>
      </c>
      <c r="HN151" s="483">
        <f>'Premissas Financeiras'!HO53</f>
        <v>0</v>
      </c>
      <c r="HO151" s="483">
        <f>'Premissas Financeiras'!HP53</f>
        <v>0</v>
      </c>
      <c r="HP151" s="483">
        <f>'Premissas Financeiras'!HQ53</f>
        <v>0</v>
      </c>
      <c r="HQ151" s="483">
        <f>'Premissas Financeiras'!HR53</f>
        <v>0</v>
      </c>
      <c r="HR151" s="483">
        <f>'Premissas Financeiras'!HS53</f>
        <v>0</v>
      </c>
      <c r="HS151" s="483">
        <f>SUM(HG151:HR151)</f>
        <v>0</v>
      </c>
      <c r="HT151" s="483">
        <f>'Premissas Financeiras'!HU53</f>
        <v>0</v>
      </c>
      <c r="HU151" s="483">
        <f>'Premissas Financeiras'!HV53</f>
        <v>0</v>
      </c>
      <c r="HV151" s="483">
        <f>'Premissas Financeiras'!HW53</f>
        <v>0</v>
      </c>
      <c r="HW151" s="483">
        <f>'Premissas Financeiras'!HX53</f>
        <v>0</v>
      </c>
      <c r="HX151" s="483">
        <f>'Premissas Financeiras'!HY53</f>
        <v>0</v>
      </c>
      <c r="HY151" s="483">
        <f>'Premissas Financeiras'!HZ53</f>
        <v>0</v>
      </c>
      <c r="HZ151" s="483">
        <f>'Premissas Financeiras'!IA53</f>
        <v>0</v>
      </c>
      <c r="IA151" s="483">
        <f>'Premissas Financeiras'!IB53</f>
        <v>0</v>
      </c>
      <c r="IB151" s="483">
        <f>'Premissas Financeiras'!IC53</f>
        <v>0</v>
      </c>
      <c r="IC151" s="483">
        <f>'Premissas Financeiras'!ID53</f>
        <v>0</v>
      </c>
      <c r="ID151" s="483">
        <f>'Premissas Financeiras'!IE53</f>
        <v>0</v>
      </c>
      <c r="IE151" s="483">
        <f>'Premissas Financeiras'!IF53</f>
        <v>0</v>
      </c>
      <c r="IF151" s="483">
        <f>SUM(HT151:IE151)</f>
        <v>0</v>
      </c>
      <c r="IG151" s="483">
        <f>'Premissas Financeiras'!IH53</f>
        <v>0</v>
      </c>
      <c r="IH151" s="483">
        <f>'Premissas Financeiras'!II53</f>
        <v>0</v>
      </c>
      <c r="II151" s="483">
        <f>'Premissas Financeiras'!IJ53</f>
        <v>0</v>
      </c>
      <c r="IJ151" s="483">
        <f>'Premissas Financeiras'!IK53</f>
        <v>0</v>
      </c>
      <c r="IK151" s="483">
        <f>'Premissas Financeiras'!IL53</f>
        <v>0</v>
      </c>
      <c r="IL151" s="483">
        <f>'Premissas Financeiras'!IM53</f>
        <v>0</v>
      </c>
      <c r="IM151" s="483">
        <f>'Premissas Financeiras'!IN53</f>
        <v>0</v>
      </c>
      <c r="IN151" s="483">
        <f>'Premissas Financeiras'!IO53</f>
        <v>0</v>
      </c>
      <c r="IO151" s="483">
        <f>'Premissas Financeiras'!IP53</f>
        <v>0</v>
      </c>
      <c r="IP151" s="483">
        <f>'Premissas Financeiras'!IQ53</f>
        <v>0</v>
      </c>
      <c r="IQ151" s="483">
        <f>'Premissas Financeiras'!IR53</f>
        <v>0</v>
      </c>
      <c r="IR151" s="483">
        <f>'Premissas Financeiras'!IS53</f>
        <v>0</v>
      </c>
      <c r="IS151" s="483">
        <f>SUM(IG151:IR151)</f>
        <v>0</v>
      </c>
      <c r="IT151" s="483">
        <f>'Premissas Financeiras'!IU53</f>
        <v>0</v>
      </c>
      <c r="IU151" s="483">
        <f>'Premissas Financeiras'!IV53</f>
        <v>0</v>
      </c>
      <c r="IV151" s="483">
        <f>'Premissas Financeiras'!IW53</f>
        <v>0</v>
      </c>
      <c r="IW151" s="483">
        <f>'Premissas Financeiras'!IX53</f>
        <v>0</v>
      </c>
      <c r="IX151" s="483">
        <f>'Premissas Financeiras'!IY53</f>
        <v>0</v>
      </c>
      <c r="IY151" s="483">
        <f>'Premissas Financeiras'!IZ53</f>
        <v>0</v>
      </c>
      <c r="IZ151" s="483">
        <f>'Premissas Financeiras'!JA53</f>
        <v>0</v>
      </c>
      <c r="JA151" s="483">
        <f>'Premissas Financeiras'!JB53</f>
        <v>0</v>
      </c>
      <c r="JB151" s="483">
        <f>'Premissas Financeiras'!JC53</f>
        <v>0</v>
      </c>
      <c r="JC151" s="483">
        <f>'Premissas Financeiras'!JD53</f>
        <v>0</v>
      </c>
      <c r="JD151" s="483">
        <f>'Premissas Financeiras'!JE53</f>
        <v>0</v>
      </c>
      <c r="JE151" s="483">
        <f>'Premissas Financeiras'!JF53</f>
        <v>0</v>
      </c>
      <c r="JF151" s="483">
        <f>SUM(IT151:JE151)</f>
        <v>0</v>
      </c>
      <c r="JG151" s="483">
        <f>'Premissas Financeiras'!JH53</f>
        <v>0</v>
      </c>
      <c r="JH151" s="483">
        <f>'Premissas Financeiras'!JI53</f>
        <v>0</v>
      </c>
      <c r="JI151" s="483">
        <f>'Premissas Financeiras'!JJ53</f>
        <v>0</v>
      </c>
      <c r="JJ151" s="483">
        <f>'Premissas Financeiras'!JK53</f>
        <v>0</v>
      </c>
      <c r="JK151" s="483">
        <f>'Premissas Financeiras'!JL53</f>
        <v>0</v>
      </c>
      <c r="JL151" s="483">
        <f>'Premissas Financeiras'!JM53</f>
        <v>0</v>
      </c>
      <c r="JM151" s="483">
        <f>'Premissas Financeiras'!JN53</f>
        <v>0</v>
      </c>
      <c r="JN151" s="483">
        <f>'Premissas Financeiras'!JO53</f>
        <v>0</v>
      </c>
      <c r="JO151" s="483">
        <f>'Premissas Financeiras'!JP53</f>
        <v>0</v>
      </c>
      <c r="JP151" s="483">
        <f>'Premissas Financeiras'!JQ53</f>
        <v>0</v>
      </c>
      <c r="JQ151" s="483">
        <f>'Premissas Financeiras'!JR53</f>
        <v>0</v>
      </c>
      <c r="JR151" s="483">
        <f>'Premissas Financeiras'!JS53</f>
        <v>0</v>
      </c>
      <c r="JS151" s="483">
        <f>SUM(JG151:JR151)</f>
        <v>0</v>
      </c>
      <c r="JT151" s="483">
        <f>'Premissas Financeiras'!JU53</f>
        <v>0</v>
      </c>
      <c r="JU151" s="483">
        <f>'Premissas Financeiras'!JV53</f>
        <v>0</v>
      </c>
      <c r="JV151" s="483">
        <f>'Premissas Financeiras'!JW53</f>
        <v>0</v>
      </c>
      <c r="JW151" s="483">
        <f>'Premissas Financeiras'!JX53</f>
        <v>0</v>
      </c>
      <c r="JX151" s="483">
        <f>'Premissas Financeiras'!JY53</f>
        <v>0</v>
      </c>
      <c r="JY151" s="483">
        <f>'Premissas Financeiras'!JZ53</f>
        <v>0</v>
      </c>
      <c r="JZ151" s="483">
        <f>'Premissas Financeiras'!KA53</f>
        <v>0</v>
      </c>
      <c r="KA151" s="483">
        <f>'Premissas Financeiras'!KB53</f>
        <v>0</v>
      </c>
      <c r="KB151" s="483">
        <f>'Premissas Financeiras'!KC53</f>
        <v>0</v>
      </c>
      <c r="KC151" s="483">
        <f>'Premissas Financeiras'!KD53</f>
        <v>0</v>
      </c>
      <c r="KD151" s="483">
        <f>'Premissas Financeiras'!KE53</f>
        <v>0</v>
      </c>
      <c r="KE151" s="483">
        <f>'Premissas Financeiras'!KF53</f>
        <v>0</v>
      </c>
      <c r="KF151" s="483">
        <f>SUM(JT151:KE151)</f>
        <v>0</v>
      </c>
      <c r="KG151" s="483">
        <f>'Premissas Financeiras'!KH53</f>
        <v>0</v>
      </c>
      <c r="KH151" s="483">
        <f>'Premissas Financeiras'!KI53</f>
        <v>0</v>
      </c>
      <c r="KI151" s="483">
        <f>'Premissas Financeiras'!KJ53</f>
        <v>0</v>
      </c>
      <c r="KJ151" s="483">
        <f>'Premissas Financeiras'!KK53</f>
        <v>0</v>
      </c>
      <c r="KK151" s="483">
        <f>'Premissas Financeiras'!KL53</f>
        <v>0</v>
      </c>
      <c r="KL151" s="483">
        <f>'Premissas Financeiras'!KM53</f>
        <v>0</v>
      </c>
      <c r="KM151" s="483">
        <f>'Premissas Financeiras'!KN53</f>
        <v>0</v>
      </c>
      <c r="KN151" s="483">
        <f>'Premissas Financeiras'!KO53</f>
        <v>0</v>
      </c>
      <c r="KO151" s="483">
        <f>'Premissas Financeiras'!KP53</f>
        <v>0</v>
      </c>
      <c r="KP151" s="483">
        <f>'Premissas Financeiras'!KQ53</f>
        <v>0</v>
      </c>
      <c r="KQ151" s="483">
        <f>'Premissas Financeiras'!KR53</f>
        <v>0</v>
      </c>
      <c r="KR151" s="483">
        <f>'Premissas Financeiras'!KS53</f>
        <v>0</v>
      </c>
      <c r="KS151" s="483">
        <f>SUM(KG151:KR151)</f>
        <v>0</v>
      </c>
      <c r="KT151" s="483">
        <f>'Premissas Financeiras'!KU53</f>
        <v>0</v>
      </c>
      <c r="KU151" s="483">
        <f>'Premissas Financeiras'!KV53</f>
        <v>0</v>
      </c>
      <c r="KV151" s="483">
        <f>'Premissas Financeiras'!KW53</f>
        <v>0</v>
      </c>
      <c r="KW151" s="483">
        <f>'Premissas Financeiras'!KX53</f>
        <v>0</v>
      </c>
      <c r="KX151" s="483">
        <f>'Premissas Financeiras'!KY53</f>
        <v>0</v>
      </c>
      <c r="KY151" s="483">
        <f>'Premissas Financeiras'!KZ53</f>
        <v>0</v>
      </c>
      <c r="KZ151" s="483">
        <f>'Premissas Financeiras'!LA53</f>
        <v>0</v>
      </c>
      <c r="LA151" s="483">
        <f>'Premissas Financeiras'!LB53</f>
        <v>0</v>
      </c>
      <c r="LB151" s="483">
        <f>'Premissas Financeiras'!LC53</f>
        <v>0</v>
      </c>
      <c r="LC151" s="483">
        <f>'Premissas Financeiras'!LD53</f>
        <v>0</v>
      </c>
      <c r="LD151" s="483">
        <f>'Premissas Financeiras'!LE53</f>
        <v>0</v>
      </c>
      <c r="LE151" s="483">
        <f>'Premissas Financeiras'!LF53</f>
        <v>0</v>
      </c>
      <c r="LF151" s="483">
        <f>SUM(KT151:LE151)</f>
        <v>0</v>
      </c>
      <c r="LG151" s="483">
        <f>'Premissas Financeiras'!LH53</f>
        <v>0</v>
      </c>
      <c r="LH151" s="483">
        <f>'Premissas Financeiras'!LI53</f>
        <v>0</v>
      </c>
      <c r="LI151" s="483">
        <f>'Premissas Financeiras'!LJ53</f>
        <v>0</v>
      </c>
      <c r="LJ151" s="483">
        <f>'Premissas Financeiras'!LK53</f>
        <v>0</v>
      </c>
      <c r="LK151" s="483">
        <f>'Premissas Financeiras'!LL53</f>
        <v>0</v>
      </c>
      <c r="LL151" s="483">
        <f>'Premissas Financeiras'!LM53</f>
        <v>0</v>
      </c>
      <c r="LM151" s="483">
        <f>'Premissas Financeiras'!LN53</f>
        <v>0</v>
      </c>
      <c r="LN151" s="483">
        <f>'Premissas Financeiras'!LO53</f>
        <v>0</v>
      </c>
      <c r="LO151" s="483">
        <f>'Premissas Financeiras'!LP53</f>
        <v>0</v>
      </c>
      <c r="LP151" s="483">
        <f>'Premissas Financeiras'!LQ53</f>
        <v>0</v>
      </c>
      <c r="LQ151" s="483">
        <f>'Premissas Financeiras'!LR53</f>
        <v>0</v>
      </c>
      <c r="LR151" s="483">
        <f>'Premissas Financeiras'!LS53</f>
        <v>0</v>
      </c>
      <c r="LS151" s="483">
        <f>SUM(LG151:LR151)</f>
        <v>0</v>
      </c>
      <c r="LT151" s="483">
        <f>'Premissas Financeiras'!LU53</f>
        <v>0</v>
      </c>
      <c r="LU151" s="483">
        <f>'Premissas Financeiras'!LV53</f>
        <v>0</v>
      </c>
      <c r="LV151" s="483">
        <f>'Premissas Financeiras'!LW53</f>
        <v>0</v>
      </c>
      <c r="LW151" s="483">
        <f>'Premissas Financeiras'!LX53</f>
        <v>0</v>
      </c>
      <c r="LX151" s="483">
        <f>'Premissas Financeiras'!LY53</f>
        <v>0</v>
      </c>
      <c r="LY151" s="483">
        <f>'Premissas Financeiras'!LZ53</f>
        <v>0</v>
      </c>
      <c r="LZ151" s="483">
        <f>'Premissas Financeiras'!MA53</f>
        <v>0</v>
      </c>
      <c r="MA151" s="483">
        <f>'Premissas Financeiras'!MB53</f>
        <v>0</v>
      </c>
      <c r="MB151" s="483">
        <f>'Premissas Financeiras'!MC53</f>
        <v>0</v>
      </c>
      <c r="MC151" s="483">
        <f>'Premissas Financeiras'!MD53</f>
        <v>0</v>
      </c>
      <c r="MD151" s="483">
        <f>'Premissas Financeiras'!ME53</f>
        <v>0</v>
      </c>
      <c r="ME151" s="483">
        <f>'Premissas Financeiras'!MF53</f>
        <v>0</v>
      </c>
      <c r="MF151" s="483">
        <f>SUM(LT151:ME151)</f>
        <v>0</v>
      </c>
      <c r="MG151" s="483">
        <f>'Premissas Financeiras'!MH53</f>
        <v>0</v>
      </c>
      <c r="MH151" s="483">
        <f>'Premissas Financeiras'!MI53</f>
        <v>0</v>
      </c>
      <c r="MI151" s="483">
        <f>'Premissas Financeiras'!MJ53</f>
        <v>0</v>
      </c>
      <c r="MJ151" s="483">
        <f>'Premissas Financeiras'!MK53</f>
        <v>0</v>
      </c>
      <c r="MK151" s="483">
        <f>'Premissas Financeiras'!ML53</f>
        <v>0</v>
      </c>
      <c r="ML151" s="483">
        <f>'Premissas Financeiras'!MM53</f>
        <v>0</v>
      </c>
      <c r="MM151" s="483">
        <f>'Premissas Financeiras'!MN53</f>
        <v>0</v>
      </c>
      <c r="MN151" s="483">
        <f>'Premissas Financeiras'!MO53</f>
        <v>0</v>
      </c>
      <c r="MO151" s="483">
        <f>'Premissas Financeiras'!MP53</f>
        <v>0</v>
      </c>
      <c r="MP151" s="483">
        <f>'Premissas Financeiras'!MQ53</f>
        <v>0</v>
      </c>
      <c r="MQ151" s="483">
        <f>'Premissas Financeiras'!MR53</f>
        <v>0</v>
      </c>
      <c r="MR151" s="483">
        <f>'Premissas Financeiras'!MS53</f>
        <v>0</v>
      </c>
      <c r="MS151" s="483">
        <f>SUM(MG151:MR151)</f>
        <v>0</v>
      </c>
      <c r="MT151" s="483">
        <f>'Premissas Financeiras'!MU53</f>
        <v>0</v>
      </c>
      <c r="MU151" s="483">
        <f>'Premissas Financeiras'!MV53</f>
        <v>0</v>
      </c>
      <c r="MV151" s="483">
        <f>'Premissas Financeiras'!MW53</f>
        <v>0</v>
      </c>
      <c r="MW151" s="483">
        <f>'Premissas Financeiras'!MX53</f>
        <v>0</v>
      </c>
      <c r="MX151" s="483">
        <f>'Premissas Financeiras'!MY53</f>
        <v>0</v>
      </c>
      <c r="MY151" s="483">
        <f>'Premissas Financeiras'!MZ53</f>
        <v>0</v>
      </c>
      <c r="MZ151" s="483">
        <f>'Premissas Financeiras'!NA53</f>
        <v>0</v>
      </c>
      <c r="NA151" s="483">
        <f>'Premissas Financeiras'!NB53</f>
        <v>0</v>
      </c>
      <c r="NB151" s="483">
        <f>'Premissas Financeiras'!NC53</f>
        <v>0</v>
      </c>
      <c r="NC151" s="483">
        <f>'Premissas Financeiras'!ND53</f>
        <v>0</v>
      </c>
      <c r="ND151" s="483">
        <f>'Premissas Financeiras'!NE53</f>
        <v>0</v>
      </c>
      <c r="NE151" s="483">
        <f>'Premissas Financeiras'!NF53</f>
        <v>0</v>
      </c>
      <c r="NF151" s="483">
        <f>SUM(MT151:NE151)</f>
        <v>0</v>
      </c>
      <c r="NG151" s="483">
        <f>'Premissas Financeiras'!NH53</f>
        <v>0</v>
      </c>
      <c r="NH151" s="483">
        <f>'Premissas Financeiras'!NI53</f>
        <v>0</v>
      </c>
      <c r="NI151" s="483">
        <f>'Premissas Financeiras'!NJ53</f>
        <v>0</v>
      </c>
      <c r="NJ151" s="483">
        <f>'Premissas Financeiras'!NK53</f>
        <v>0</v>
      </c>
      <c r="NK151" s="483">
        <f>'Premissas Financeiras'!NL53</f>
        <v>0</v>
      </c>
      <c r="NL151" s="483">
        <f>'Premissas Financeiras'!NM53</f>
        <v>0</v>
      </c>
      <c r="NM151" s="483">
        <f>'Premissas Financeiras'!NN53</f>
        <v>0</v>
      </c>
      <c r="NN151" s="483">
        <f>'Premissas Financeiras'!NO53</f>
        <v>0</v>
      </c>
      <c r="NO151" s="483">
        <f>'Premissas Financeiras'!NP53</f>
        <v>0</v>
      </c>
      <c r="NP151" s="483">
        <f>'Premissas Financeiras'!NQ53</f>
        <v>0</v>
      </c>
      <c r="NQ151" s="483">
        <f>'Premissas Financeiras'!NR53</f>
        <v>0</v>
      </c>
      <c r="NR151" s="483">
        <f>'Premissas Financeiras'!NS53</f>
        <v>0</v>
      </c>
      <c r="NS151" s="483">
        <f>SUM(NG151:NR151)</f>
        <v>0</v>
      </c>
      <c r="NT151" s="483">
        <f>'Premissas Financeiras'!NU53</f>
        <v>0</v>
      </c>
      <c r="NU151" s="483">
        <f>'Premissas Financeiras'!NV53</f>
        <v>0</v>
      </c>
      <c r="NV151" s="483">
        <f>'Premissas Financeiras'!NW53</f>
        <v>0</v>
      </c>
      <c r="NW151" s="483">
        <f>'Premissas Financeiras'!NX53</f>
        <v>0</v>
      </c>
      <c r="NX151" s="483">
        <f>'Premissas Financeiras'!NY53</f>
        <v>0</v>
      </c>
      <c r="NY151" s="483">
        <f>'Premissas Financeiras'!NZ53</f>
        <v>0</v>
      </c>
      <c r="NZ151" s="483">
        <f>'Premissas Financeiras'!OA53</f>
        <v>0</v>
      </c>
      <c r="OA151" s="483">
        <f>'Premissas Financeiras'!OB53</f>
        <v>0</v>
      </c>
      <c r="OB151" s="483">
        <f>'Premissas Financeiras'!OC53</f>
        <v>0</v>
      </c>
      <c r="OC151" s="483">
        <f>'Premissas Financeiras'!OD53</f>
        <v>0</v>
      </c>
      <c r="OD151" s="483">
        <f>'Premissas Financeiras'!OE53</f>
        <v>0</v>
      </c>
      <c r="OE151" s="483">
        <f>'Premissas Financeiras'!OF53</f>
        <v>0</v>
      </c>
      <c r="OF151" s="483">
        <f>SUM(NT151:OE151)</f>
        <v>0</v>
      </c>
      <c r="OG151" s="483">
        <f>'Premissas Financeiras'!OH53</f>
        <v>0</v>
      </c>
      <c r="OH151" s="483">
        <f>'Premissas Financeiras'!OI53</f>
        <v>0</v>
      </c>
      <c r="OI151" s="483">
        <f>'Premissas Financeiras'!OJ53</f>
        <v>0</v>
      </c>
      <c r="OJ151" s="483">
        <f>'Premissas Financeiras'!OK53</f>
        <v>0</v>
      </c>
      <c r="OK151" s="483">
        <f>'Premissas Financeiras'!OL53</f>
        <v>0</v>
      </c>
      <c r="OL151" s="483">
        <f>'Premissas Financeiras'!OM53</f>
        <v>0</v>
      </c>
      <c r="OM151" s="483">
        <f>'Premissas Financeiras'!ON53</f>
        <v>0</v>
      </c>
      <c r="ON151" s="483">
        <f>'Premissas Financeiras'!OO53</f>
        <v>0</v>
      </c>
      <c r="OO151" s="483">
        <f>'Premissas Financeiras'!OP53</f>
        <v>0</v>
      </c>
      <c r="OP151" s="483">
        <f>'Premissas Financeiras'!OQ53</f>
        <v>0</v>
      </c>
      <c r="OQ151" s="483">
        <f>'Premissas Financeiras'!OR53</f>
        <v>0</v>
      </c>
      <c r="OR151" s="483">
        <f>'Premissas Financeiras'!OS53</f>
        <v>0</v>
      </c>
      <c r="OS151" s="483">
        <f>SUM(OG151:OR151)</f>
        <v>0</v>
      </c>
      <c r="OT151" s="483"/>
      <c r="OU151" s="483"/>
      <c r="OV151" s="483"/>
      <c r="OW151" s="483"/>
      <c r="OX151" s="483"/>
      <c r="OY151" s="483"/>
      <c r="OZ151" s="483"/>
      <c r="PA151" s="483"/>
      <c r="PB151" s="483"/>
      <c r="PC151" s="483"/>
      <c r="PD151" s="483"/>
      <c r="PE151" s="483"/>
      <c r="PF151" s="483"/>
      <c r="PG151" s="483"/>
      <c r="PH151" s="483"/>
      <c r="PI151" s="483"/>
      <c r="PJ151" s="483"/>
      <c r="PK151" s="483"/>
      <c r="PL151" s="483"/>
      <c r="PM151" s="483"/>
      <c r="PN151" s="483"/>
      <c r="PO151" s="483"/>
      <c r="PP151" s="483"/>
      <c r="PQ151" s="483"/>
      <c r="PR151" s="483"/>
      <c r="PS151" s="483"/>
      <c r="PT151" s="483"/>
      <c r="PU151" s="483"/>
      <c r="PV151" s="483"/>
      <c r="PW151" s="483"/>
      <c r="PX151" s="483"/>
      <c r="PY151" s="483"/>
      <c r="PZ151" s="483"/>
      <c r="QA151" s="483"/>
      <c r="QB151" s="483"/>
      <c r="QC151" s="483"/>
      <c r="QD151" s="483"/>
      <c r="QE151" s="483"/>
      <c r="QF151" s="483"/>
      <c r="QG151" s="483"/>
      <c r="QH151" s="483"/>
      <c r="QI151" s="483"/>
      <c r="QJ151" s="483"/>
      <c r="QK151" s="483"/>
      <c r="QL151" s="483"/>
      <c r="QM151" s="483"/>
      <c r="QN151" s="483"/>
      <c r="QO151" s="483"/>
      <c r="QP151" s="483"/>
      <c r="QQ151" s="483"/>
      <c r="QR151" s="483"/>
      <c r="QS151" s="483"/>
      <c r="QT151" s="483"/>
      <c r="QU151" s="483"/>
      <c r="QV151" s="483"/>
      <c r="QW151" s="483"/>
      <c r="QX151" s="483"/>
      <c r="QY151" s="483"/>
      <c r="QZ151" s="483"/>
      <c r="RA151" s="483"/>
      <c r="RB151" s="483"/>
      <c r="RC151" s="483"/>
      <c r="RD151" s="483"/>
      <c r="RE151" s="483"/>
      <c r="RF151" s="483"/>
    </row>
    <row r="152" spans="1:474" ht="12.75" customHeight="1">
      <c r="A152" s="483"/>
      <c r="B152" s="484" t="s">
        <v>500</v>
      </c>
      <c r="C152" s="483"/>
      <c r="D152" s="483"/>
      <c r="E152" s="483">
        <f>SUM(S152,AF152,AS152,BF152,BS152,CF152,CS152,DF152,DS152,EF152,ES152,FF152,FS152,GF152,GS152,HF152,HS152,IF152,IS152,JF152,JS152,KF152,KS152,LF152,LS152,MF152,MS152,NF152,NS152,OF152,OS152)</f>
        <v>0</v>
      </c>
      <c r="F152" s="483"/>
      <c r="G152" s="483">
        <f t="shared" ref="G152:R152" si="1391">F156*G141</f>
        <v>0</v>
      </c>
      <c r="H152" s="483">
        <f t="shared" si="1391"/>
        <v>0</v>
      </c>
      <c r="I152" s="483">
        <f t="shared" si="1391"/>
        <v>0</v>
      </c>
      <c r="J152" s="483">
        <f t="shared" si="1391"/>
        <v>0</v>
      </c>
      <c r="K152" s="483">
        <f t="shared" si="1391"/>
        <v>0</v>
      </c>
      <c r="L152" s="483">
        <f t="shared" si="1391"/>
        <v>0</v>
      </c>
      <c r="M152" s="483">
        <f t="shared" si="1391"/>
        <v>0</v>
      </c>
      <c r="N152" s="483">
        <f t="shared" si="1391"/>
        <v>0</v>
      </c>
      <c r="O152" s="483">
        <f t="shared" si="1391"/>
        <v>0</v>
      </c>
      <c r="P152" s="483">
        <f t="shared" si="1391"/>
        <v>0</v>
      </c>
      <c r="Q152" s="483">
        <f t="shared" si="1391"/>
        <v>0</v>
      </c>
      <c r="R152" s="483">
        <f t="shared" si="1391"/>
        <v>0</v>
      </c>
      <c r="S152" s="483">
        <f>SUM(G152:R152)</f>
        <v>0</v>
      </c>
      <c r="T152" s="483">
        <f>R156*T141</f>
        <v>0</v>
      </c>
      <c r="U152" s="483">
        <f t="shared" ref="U152:AE152" si="1392">T156*U141</f>
        <v>0</v>
      </c>
      <c r="V152" s="483">
        <f t="shared" si="1392"/>
        <v>0</v>
      </c>
      <c r="W152" s="483">
        <f t="shared" si="1392"/>
        <v>0</v>
      </c>
      <c r="X152" s="483">
        <f t="shared" si="1392"/>
        <v>0</v>
      </c>
      <c r="Y152" s="483">
        <f t="shared" si="1392"/>
        <v>0</v>
      </c>
      <c r="Z152" s="483">
        <f t="shared" si="1392"/>
        <v>0</v>
      </c>
      <c r="AA152" s="483">
        <f t="shared" si="1392"/>
        <v>0</v>
      </c>
      <c r="AB152" s="483">
        <f t="shared" si="1392"/>
        <v>0</v>
      </c>
      <c r="AC152" s="483">
        <f t="shared" si="1392"/>
        <v>0</v>
      </c>
      <c r="AD152" s="483">
        <f t="shared" si="1392"/>
        <v>0</v>
      </c>
      <c r="AE152" s="483">
        <f t="shared" si="1392"/>
        <v>0</v>
      </c>
      <c r="AF152" s="483">
        <f>SUM(T152:AE152)</f>
        <v>0</v>
      </c>
      <c r="AG152" s="483">
        <f>AE156*AG141</f>
        <v>0</v>
      </c>
      <c r="AH152" s="483">
        <f t="shared" ref="AH152:AR152" si="1393">AG156*AH141</f>
        <v>0</v>
      </c>
      <c r="AI152" s="483">
        <f t="shared" si="1393"/>
        <v>0</v>
      </c>
      <c r="AJ152" s="483">
        <f t="shared" si="1393"/>
        <v>0</v>
      </c>
      <c r="AK152" s="483">
        <f t="shared" si="1393"/>
        <v>0</v>
      </c>
      <c r="AL152" s="483">
        <f t="shared" si="1393"/>
        <v>0</v>
      </c>
      <c r="AM152" s="483">
        <f t="shared" si="1393"/>
        <v>0</v>
      </c>
      <c r="AN152" s="483">
        <f t="shared" si="1393"/>
        <v>0</v>
      </c>
      <c r="AO152" s="483">
        <f t="shared" si="1393"/>
        <v>0</v>
      </c>
      <c r="AP152" s="483">
        <f t="shared" si="1393"/>
        <v>0</v>
      </c>
      <c r="AQ152" s="483">
        <f t="shared" si="1393"/>
        <v>0</v>
      </c>
      <c r="AR152" s="483">
        <f t="shared" si="1393"/>
        <v>0</v>
      </c>
      <c r="AS152" s="483">
        <f>SUM(AG152:AR152)</f>
        <v>0</v>
      </c>
      <c r="AT152" s="483">
        <f>AR156*AT141</f>
        <v>0</v>
      </c>
      <c r="AU152" s="483">
        <f t="shared" ref="AU152:BE152" si="1394">AT156*AU141</f>
        <v>0</v>
      </c>
      <c r="AV152" s="483">
        <f t="shared" si="1394"/>
        <v>0</v>
      </c>
      <c r="AW152" s="483">
        <f t="shared" si="1394"/>
        <v>0</v>
      </c>
      <c r="AX152" s="483">
        <f t="shared" si="1394"/>
        <v>0</v>
      </c>
      <c r="AY152" s="483">
        <f t="shared" si="1394"/>
        <v>0</v>
      </c>
      <c r="AZ152" s="483">
        <f t="shared" si="1394"/>
        <v>0</v>
      </c>
      <c r="BA152" s="483">
        <f t="shared" si="1394"/>
        <v>0</v>
      </c>
      <c r="BB152" s="483">
        <f t="shared" si="1394"/>
        <v>0</v>
      </c>
      <c r="BC152" s="483">
        <f t="shared" si="1394"/>
        <v>0</v>
      </c>
      <c r="BD152" s="483">
        <f t="shared" si="1394"/>
        <v>0</v>
      </c>
      <c r="BE152" s="483">
        <f t="shared" si="1394"/>
        <v>0</v>
      </c>
      <c r="BF152" s="483">
        <f>SUM(AT152:BE152)</f>
        <v>0</v>
      </c>
      <c r="BG152" s="483">
        <f>BE156*BG141</f>
        <v>0</v>
      </c>
      <c r="BH152" s="483">
        <f t="shared" ref="BH152:BR152" si="1395">BG156*BH141</f>
        <v>0</v>
      </c>
      <c r="BI152" s="483">
        <f t="shared" si="1395"/>
        <v>0</v>
      </c>
      <c r="BJ152" s="483">
        <f t="shared" si="1395"/>
        <v>0</v>
      </c>
      <c r="BK152" s="483">
        <f t="shared" si="1395"/>
        <v>0</v>
      </c>
      <c r="BL152" s="483">
        <f t="shared" si="1395"/>
        <v>0</v>
      </c>
      <c r="BM152" s="483">
        <f t="shared" si="1395"/>
        <v>0</v>
      </c>
      <c r="BN152" s="483">
        <f t="shared" si="1395"/>
        <v>0</v>
      </c>
      <c r="BO152" s="483">
        <f t="shared" si="1395"/>
        <v>0</v>
      </c>
      <c r="BP152" s="483">
        <f t="shared" si="1395"/>
        <v>0</v>
      </c>
      <c r="BQ152" s="483">
        <f t="shared" si="1395"/>
        <v>0</v>
      </c>
      <c r="BR152" s="483">
        <f t="shared" si="1395"/>
        <v>0</v>
      </c>
      <c r="BS152" s="483">
        <f>SUM(BG152:BR152)</f>
        <v>0</v>
      </c>
      <c r="BT152" s="483">
        <f>BR156*BT141</f>
        <v>0</v>
      </c>
      <c r="BU152" s="483">
        <f t="shared" ref="BU152:CE152" si="1396">BT156*BU141</f>
        <v>0</v>
      </c>
      <c r="BV152" s="483">
        <f t="shared" si="1396"/>
        <v>0</v>
      </c>
      <c r="BW152" s="483">
        <f t="shared" si="1396"/>
        <v>0</v>
      </c>
      <c r="BX152" s="483">
        <f t="shared" si="1396"/>
        <v>0</v>
      </c>
      <c r="BY152" s="483">
        <f t="shared" si="1396"/>
        <v>0</v>
      </c>
      <c r="BZ152" s="483">
        <f t="shared" si="1396"/>
        <v>0</v>
      </c>
      <c r="CA152" s="483">
        <f t="shared" si="1396"/>
        <v>0</v>
      </c>
      <c r="CB152" s="483">
        <f t="shared" si="1396"/>
        <v>0</v>
      </c>
      <c r="CC152" s="483">
        <f t="shared" si="1396"/>
        <v>0</v>
      </c>
      <c r="CD152" s="483">
        <f t="shared" si="1396"/>
        <v>0</v>
      </c>
      <c r="CE152" s="483">
        <f t="shared" si="1396"/>
        <v>0</v>
      </c>
      <c r="CF152" s="483">
        <f>SUM(BT152:CE152)</f>
        <v>0</v>
      </c>
      <c r="CG152" s="483">
        <f>CE156*CG141</f>
        <v>0</v>
      </c>
      <c r="CH152" s="483">
        <f t="shared" ref="CH152:CR152" si="1397">CG156*CH141</f>
        <v>0</v>
      </c>
      <c r="CI152" s="483">
        <f t="shared" si="1397"/>
        <v>0</v>
      </c>
      <c r="CJ152" s="483">
        <f t="shared" si="1397"/>
        <v>0</v>
      </c>
      <c r="CK152" s="483">
        <f t="shared" si="1397"/>
        <v>0</v>
      </c>
      <c r="CL152" s="483">
        <f t="shared" si="1397"/>
        <v>0</v>
      </c>
      <c r="CM152" s="483">
        <f t="shared" si="1397"/>
        <v>0</v>
      </c>
      <c r="CN152" s="483">
        <f t="shared" si="1397"/>
        <v>0</v>
      </c>
      <c r="CO152" s="483">
        <f t="shared" si="1397"/>
        <v>0</v>
      </c>
      <c r="CP152" s="483">
        <f t="shared" si="1397"/>
        <v>0</v>
      </c>
      <c r="CQ152" s="483">
        <f t="shared" si="1397"/>
        <v>0</v>
      </c>
      <c r="CR152" s="483">
        <f t="shared" si="1397"/>
        <v>0</v>
      </c>
      <c r="CS152" s="483">
        <f>SUM(CG152:CR152)</f>
        <v>0</v>
      </c>
      <c r="CT152" s="483">
        <f t="shared" ref="CT152:DE152" si="1398">CR156*CT141</f>
        <v>0</v>
      </c>
      <c r="CU152" s="483">
        <f t="shared" si="1398"/>
        <v>0</v>
      </c>
      <c r="CV152" s="483">
        <f t="shared" si="1398"/>
        <v>0</v>
      </c>
      <c r="CW152" s="483">
        <f t="shared" si="1398"/>
        <v>0</v>
      </c>
      <c r="CX152" s="483">
        <f t="shared" si="1398"/>
        <v>0</v>
      </c>
      <c r="CY152" s="483">
        <f t="shared" si="1398"/>
        <v>0</v>
      </c>
      <c r="CZ152" s="483">
        <f t="shared" si="1398"/>
        <v>0</v>
      </c>
      <c r="DA152" s="483">
        <f t="shared" si="1398"/>
        <v>0</v>
      </c>
      <c r="DB152" s="483">
        <f t="shared" si="1398"/>
        <v>0</v>
      </c>
      <c r="DC152" s="483">
        <f t="shared" si="1398"/>
        <v>0</v>
      </c>
      <c r="DD152" s="483">
        <f t="shared" si="1398"/>
        <v>0</v>
      </c>
      <c r="DE152" s="483">
        <f t="shared" si="1398"/>
        <v>0</v>
      </c>
      <c r="DF152" s="483">
        <f>SUM(CT152:DE152)</f>
        <v>0</v>
      </c>
      <c r="DG152" s="483">
        <f t="shared" ref="DG152:DR152" si="1399">DE156*DG141</f>
        <v>0</v>
      </c>
      <c r="DH152" s="483">
        <f t="shared" si="1399"/>
        <v>0</v>
      </c>
      <c r="DI152" s="483">
        <f t="shared" si="1399"/>
        <v>0</v>
      </c>
      <c r="DJ152" s="483">
        <f t="shared" si="1399"/>
        <v>0</v>
      </c>
      <c r="DK152" s="483">
        <f t="shared" si="1399"/>
        <v>0</v>
      </c>
      <c r="DL152" s="483">
        <f t="shared" si="1399"/>
        <v>0</v>
      </c>
      <c r="DM152" s="483">
        <f t="shared" si="1399"/>
        <v>0</v>
      </c>
      <c r="DN152" s="483">
        <f t="shared" si="1399"/>
        <v>0</v>
      </c>
      <c r="DO152" s="483">
        <f t="shared" si="1399"/>
        <v>0</v>
      </c>
      <c r="DP152" s="483">
        <f t="shared" si="1399"/>
        <v>0</v>
      </c>
      <c r="DQ152" s="483">
        <f t="shared" si="1399"/>
        <v>0</v>
      </c>
      <c r="DR152" s="483">
        <f t="shared" si="1399"/>
        <v>0</v>
      </c>
      <c r="DS152" s="483">
        <f>SUM(DG152:DR152)</f>
        <v>0</v>
      </c>
      <c r="DT152" s="483">
        <f>DR156*DT141</f>
        <v>0</v>
      </c>
      <c r="DU152" s="483">
        <f t="shared" ref="DU152:EE152" si="1400">DT156*DU141</f>
        <v>0</v>
      </c>
      <c r="DV152" s="483">
        <f t="shared" si="1400"/>
        <v>0</v>
      </c>
      <c r="DW152" s="483">
        <f t="shared" si="1400"/>
        <v>0</v>
      </c>
      <c r="DX152" s="483">
        <f t="shared" si="1400"/>
        <v>0</v>
      </c>
      <c r="DY152" s="483">
        <f t="shared" si="1400"/>
        <v>0</v>
      </c>
      <c r="DZ152" s="483">
        <f t="shared" si="1400"/>
        <v>0</v>
      </c>
      <c r="EA152" s="483">
        <f t="shared" si="1400"/>
        <v>0</v>
      </c>
      <c r="EB152" s="483">
        <f t="shared" si="1400"/>
        <v>0</v>
      </c>
      <c r="EC152" s="483">
        <f t="shared" si="1400"/>
        <v>0</v>
      </c>
      <c r="ED152" s="483">
        <f t="shared" si="1400"/>
        <v>0</v>
      </c>
      <c r="EE152" s="483">
        <f t="shared" si="1400"/>
        <v>0</v>
      </c>
      <c r="EF152" s="483">
        <f>SUM(DT152:EE152)</f>
        <v>0</v>
      </c>
      <c r="EG152" s="483">
        <f>EE156*EG141</f>
        <v>0</v>
      </c>
      <c r="EH152" s="483">
        <f t="shared" ref="EH152:ER152" si="1401">EG156*EH141</f>
        <v>0</v>
      </c>
      <c r="EI152" s="483">
        <f t="shared" si="1401"/>
        <v>0</v>
      </c>
      <c r="EJ152" s="483">
        <f t="shared" si="1401"/>
        <v>0</v>
      </c>
      <c r="EK152" s="483">
        <f t="shared" si="1401"/>
        <v>0</v>
      </c>
      <c r="EL152" s="483">
        <f t="shared" si="1401"/>
        <v>0</v>
      </c>
      <c r="EM152" s="483">
        <f t="shared" si="1401"/>
        <v>0</v>
      </c>
      <c r="EN152" s="483">
        <f t="shared" si="1401"/>
        <v>0</v>
      </c>
      <c r="EO152" s="483">
        <f t="shared" si="1401"/>
        <v>0</v>
      </c>
      <c r="EP152" s="483">
        <f t="shared" si="1401"/>
        <v>0</v>
      </c>
      <c r="EQ152" s="483">
        <f t="shared" si="1401"/>
        <v>0</v>
      </c>
      <c r="ER152" s="483">
        <f t="shared" si="1401"/>
        <v>0</v>
      </c>
      <c r="ES152" s="483">
        <f>SUM(EG152:ER152)</f>
        <v>0</v>
      </c>
      <c r="ET152" s="483">
        <f>ER156*ET141</f>
        <v>0</v>
      </c>
      <c r="EU152" s="483">
        <f t="shared" ref="EU152:FE152" si="1402">ET156*EU141</f>
        <v>0</v>
      </c>
      <c r="EV152" s="483">
        <f t="shared" si="1402"/>
        <v>0</v>
      </c>
      <c r="EW152" s="483">
        <f t="shared" si="1402"/>
        <v>0</v>
      </c>
      <c r="EX152" s="483">
        <f t="shared" si="1402"/>
        <v>0</v>
      </c>
      <c r="EY152" s="483">
        <f t="shared" si="1402"/>
        <v>0</v>
      </c>
      <c r="EZ152" s="483">
        <f t="shared" si="1402"/>
        <v>0</v>
      </c>
      <c r="FA152" s="483">
        <f t="shared" si="1402"/>
        <v>0</v>
      </c>
      <c r="FB152" s="483">
        <f t="shared" si="1402"/>
        <v>0</v>
      </c>
      <c r="FC152" s="483">
        <f t="shared" si="1402"/>
        <v>0</v>
      </c>
      <c r="FD152" s="483">
        <f t="shared" si="1402"/>
        <v>0</v>
      </c>
      <c r="FE152" s="483">
        <f t="shared" si="1402"/>
        <v>0</v>
      </c>
      <c r="FF152" s="483">
        <f>SUM(ET152:FE152)</f>
        <v>0</v>
      </c>
      <c r="FG152" s="483">
        <f>FE156*FG141</f>
        <v>0</v>
      </c>
      <c r="FH152" s="483">
        <f t="shared" ref="FH152:FR152" si="1403">FG156*FH141</f>
        <v>0</v>
      </c>
      <c r="FI152" s="483">
        <f t="shared" si="1403"/>
        <v>0</v>
      </c>
      <c r="FJ152" s="483">
        <f t="shared" si="1403"/>
        <v>0</v>
      </c>
      <c r="FK152" s="483">
        <f t="shared" si="1403"/>
        <v>0</v>
      </c>
      <c r="FL152" s="483">
        <f t="shared" si="1403"/>
        <v>0</v>
      </c>
      <c r="FM152" s="483">
        <f t="shared" si="1403"/>
        <v>0</v>
      </c>
      <c r="FN152" s="483">
        <f t="shared" si="1403"/>
        <v>0</v>
      </c>
      <c r="FO152" s="483">
        <f t="shared" si="1403"/>
        <v>0</v>
      </c>
      <c r="FP152" s="483">
        <f t="shared" si="1403"/>
        <v>0</v>
      </c>
      <c r="FQ152" s="483">
        <f t="shared" si="1403"/>
        <v>0</v>
      </c>
      <c r="FR152" s="483">
        <f t="shared" si="1403"/>
        <v>0</v>
      </c>
      <c r="FS152" s="483">
        <f>SUM(FG152:FR152)</f>
        <v>0</v>
      </c>
      <c r="FT152" s="483">
        <f>FR156*FT141</f>
        <v>0</v>
      </c>
      <c r="FU152" s="483">
        <f t="shared" ref="FU152:GE152" si="1404">FT156*FU141</f>
        <v>0</v>
      </c>
      <c r="FV152" s="483">
        <f t="shared" si="1404"/>
        <v>0</v>
      </c>
      <c r="FW152" s="483">
        <f t="shared" si="1404"/>
        <v>0</v>
      </c>
      <c r="FX152" s="483">
        <f t="shared" si="1404"/>
        <v>0</v>
      </c>
      <c r="FY152" s="483">
        <f t="shared" si="1404"/>
        <v>0</v>
      </c>
      <c r="FZ152" s="483">
        <f t="shared" si="1404"/>
        <v>0</v>
      </c>
      <c r="GA152" s="483">
        <f t="shared" si="1404"/>
        <v>0</v>
      </c>
      <c r="GB152" s="483">
        <f t="shared" si="1404"/>
        <v>0</v>
      </c>
      <c r="GC152" s="483">
        <f t="shared" si="1404"/>
        <v>0</v>
      </c>
      <c r="GD152" s="483">
        <f t="shared" si="1404"/>
        <v>0</v>
      </c>
      <c r="GE152" s="483">
        <f t="shared" si="1404"/>
        <v>0</v>
      </c>
      <c r="GF152" s="483">
        <f>SUM(FT152:GE152)</f>
        <v>0</v>
      </c>
      <c r="GG152" s="483">
        <f>GE156*GG141</f>
        <v>0</v>
      </c>
      <c r="GH152" s="483">
        <f t="shared" ref="GH152:GR152" si="1405">GG156*GH141</f>
        <v>0</v>
      </c>
      <c r="GI152" s="483">
        <f t="shared" si="1405"/>
        <v>0</v>
      </c>
      <c r="GJ152" s="483">
        <f t="shared" si="1405"/>
        <v>0</v>
      </c>
      <c r="GK152" s="483">
        <f t="shared" si="1405"/>
        <v>0</v>
      </c>
      <c r="GL152" s="483">
        <f t="shared" si="1405"/>
        <v>0</v>
      </c>
      <c r="GM152" s="483">
        <f t="shared" si="1405"/>
        <v>0</v>
      </c>
      <c r="GN152" s="483">
        <f t="shared" si="1405"/>
        <v>0</v>
      </c>
      <c r="GO152" s="483">
        <f t="shared" si="1405"/>
        <v>0</v>
      </c>
      <c r="GP152" s="483">
        <f t="shared" si="1405"/>
        <v>0</v>
      </c>
      <c r="GQ152" s="483">
        <f t="shared" si="1405"/>
        <v>0</v>
      </c>
      <c r="GR152" s="483">
        <f t="shared" si="1405"/>
        <v>0</v>
      </c>
      <c r="GS152" s="483">
        <f>SUM(GG152:GR152)</f>
        <v>0</v>
      </c>
      <c r="GT152" s="483">
        <f>GR156*GT141</f>
        <v>0</v>
      </c>
      <c r="GU152" s="483">
        <f t="shared" ref="GU152:HE152" si="1406">GT156*GU141</f>
        <v>0</v>
      </c>
      <c r="GV152" s="483">
        <f t="shared" si="1406"/>
        <v>0</v>
      </c>
      <c r="GW152" s="483">
        <f t="shared" si="1406"/>
        <v>0</v>
      </c>
      <c r="GX152" s="483">
        <f t="shared" si="1406"/>
        <v>0</v>
      </c>
      <c r="GY152" s="483">
        <f t="shared" si="1406"/>
        <v>0</v>
      </c>
      <c r="GZ152" s="483">
        <f t="shared" si="1406"/>
        <v>0</v>
      </c>
      <c r="HA152" s="483">
        <f t="shared" si="1406"/>
        <v>0</v>
      </c>
      <c r="HB152" s="483">
        <f t="shared" si="1406"/>
        <v>0</v>
      </c>
      <c r="HC152" s="483">
        <f t="shared" si="1406"/>
        <v>0</v>
      </c>
      <c r="HD152" s="483">
        <f t="shared" si="1406"/>
        <v>0</v>
      </c>
      <c r="HE152" s="483">
        <f t="shared" si="1406"/>
        <v>0</v>
      </c>
      <c r="HF152" s="483">
        <f>SUM(GT152:HE152)</f>
        <v>0</v>
      </c>
      <c r="HG152" s="483">
        <f>HE156*HG141</f>
        <v>0</v>
      </c>
      <c r="HH152" s="483">
        <f t="shared" ref="HH152:HR152" si="1407">HG156*HH141</f>
        <v>0</v>
      </c>
      <c r="HI152" s="483">
        <f t="shared" si="1407"/>
        <v>0</v>
      </c>
      <c r="HJ152" s="483">
        <f t="shared" si="1407"/>
        <v>0</v>
      </c>
      <c r="HK152" s="483">
        <f t="shared" si="1407"/>
        <v>0</v>
      </c>
      <c r="HL152" s="483">
        <f t="shared" si="1407"/>
        <v>0</v>
      </c>
      <c r="HM152" s="483">
        <f t="shared" si="1407"/>
        <v>0</v>
      </c>
      <c r="HN152" s="483">
        <f t="shared" si="1407"/>
        <v>0</v>
      </c>
      <c r="HO152" s="483">
        <f t="shared" si="1407"/>
        <v>0</v>
      </c>
      <c r="HP152" s="483">
        <f t="shared" si="1407"/>
        <v>0</v>
      </c>
      <c r="HQ152" s="483">
        <f t="shared" si="1407"/>
        <v>0</v>
      </c>
      <c r="HR152" s="483">
        <f t="shared" si="1407"/>
        <v>0</v>
      </c>
      <c r="HS152" s="483">
        <f>SUM(HG152:HR152)</f>
        <v>0</v>
      </c>
      <c r="HT152" s="483">
        <f>HR156*HT141</f>
        <v>0</v>
      </c>
      <c r="HU152" s="483">
        <f t="shared" ref="HU152:IE152" si="1408">HT156*HU141</f>
        <v>0</v>
      </c>
      <c r="HV152" s="483">
        <f t="shared" si="1408"/>
        <v>0</v>
      </c>
      <c r="HW152" s="483">
        <f t="shared" si="1408"/>
        <v>0</v>
      </c>
      <c r="HX152" s="483">
        <f t="shared" si="1408"/>
        <v>0</v>
      </c>
      <c r="HY152" s="483">
        <f t="shared" si="1408"/>
        <v>0</v>
      </c>
      <c r="HZ152" s="483">
        <f t="shared" si="1408"/>
        <v>0</v>
      </c>
      <c r="IA152" s="483">
        <f t="shared" si="1408"/>
        <v>0</v>
      </c>
      <c r="IB152" s="483">
        <f t="shared" si="1408"/>
        <v>0</v>
      </c>
      <c r="IC152" s="483">
        <f t="shared" si="1408"/>
        <v>0</v>
      </c>
      <c r="ID152" s="483">
        <f t="shared" si="1408"/>
        <v>0</v>
      </c>
      <c r="IE152" s="483">
        <f t="shared" si="1408"/>
        <v>0</v>
      </c>
      <c r="IF152" s="483">
        <f>SUM(HT152:IE152)</f>
        <v>0</v>
      </c>
      <c r="IG152" s="483">
        <f t="shared" ref="IG152:IR152" si="1409">SUM(IG150:IG151)*IG141</f>
        <v>0</v>
      </c>
      <c r="IH152" s="483">
        <f t="shared" si="1409"/>
        <v>0</v>
      </c>
      <c r="II152" s="483">
        <f t="shared" si="1409"/>
        <v>0</v>
      </c>
      <c r="IJ152" s="483">
        <f t="shared" si="1409"/>
        <v>0</v>
      </c>
      <c r="IK152" s="483">
        <f t="shared" si="1409"/>
        <v>0</v>
      </c>
      <c r="IL152" s="483">
        <f t="shared" si="1409"/>
        <v>0</v>
      </c>
      <c r="IM152" s="483">
        <f t="shared" si="1409"/>
        <v>0</v>
      </c>
      <c r="IN152" s="483">
        <f t="shared" si="1409"/>
        <v>0</v>
      </c>
      <c r="IO152" s="483">
        <f t="shared" si="1409"/>
        <v>0</v>
      </c>
      <c r="IP152" s="483">
        <f t="shared" si="1409"/>
        <v>0</v>
      </c>
      <c r="IQ152" s="483">
        <f t="shared" si="1409"/>
        <v>0</v>
      </c>
      <c r="IR152" s="483">
        <f t="shared" si="1409"/>
        <v>0</v>
      </c>
      <c r="IS152" s="483">
        <f>SUM(IG152:IR152)</f>
        <v>0</v>
      </c>
      <c r="IT152" s="483">
        <f t="shared" ref="IT152:JE152" si="1410">SUM(IT150:IT151)*IT141</f>
        <v>0</v>
      </c>
      <c r="IU152" s="483">
        <f t="shared" si="1410"/>
        <v>0</v>
      </c>
      <c r="IV152" s="483">
        <f t="shared" si="1410"/>
        <v>0</v>
      </c>
      <c r="IW152" s="483">
        <f t="shared" si="1410"/>
        <v>0</v>
      </c>
      <c r="IX152" s="483">
        <f t="shared" si="1410"/>
        <v>0</v>
      </c>
      <c r="IY152" s="483">
        <f t="shared" si="1410"/>
        <v>0</v>
      </c>
      <c r="IZ152" s="483">
        <f t="shared" si="1410"/>
        <v>0</v>
      </c>
      <c r="JA152" s="483">
        <f t="shared" si="1410"/>
        <v>0</v>
      </c>
      <c r="JB152" s="483">
        <f t="shared" si="1410"/>
        <v>0</v>
      </c>
      <c r="JC152" s="483">
        <f t="shared" si="1410"/>
        <v>0</v>
      </c>
      <c r="JD152" s="483">
        <f t="shared" si="1410"/>
        <v>0</v>
      </c>
      <c r="JE152" s="483">
        <f t="shared" si="1410"/>
        <v>0</v>
      </c>
      <c r="JF152" s="483">
        <f>SUM(IT152:JE152)</f>
        <v>0</v>
      </c>
      <c r="JG152" s="483">
        <f t="shared" ref="JG152:JR152" si="1411">SUM(JG150:JG151)*JG141</f>
        <v>0</v>
      </c>
      <c r="JH152" s="483">
        <f t="shared" si="1411"/>
        <v>0</v>
      </c>
      <c r="JI152" s="483">
        <f t="shared" si="1411"/>
        <v>0</v>
      </c>
      <c r="JJ152" s="483">
        <f t="shared" si="1411"/>
        <v>0</v>
      </c>
      <c r="JK152" s="483">
        <f t="shared" si="1411"/>
        <v>0</v>
      </c>
      <c r="JL152" s="483">
        <f t="shared" si="1411"/>
        <v>0</v>
      </c>
      <c r="JM152" s="483">
        <f t="shared" si="1411"/>
        <v>0</v>
      </c>
      <c r="JN152" s="483">
        <f t="shared" si="1411"/>
        <v>0</v>
      </c>
      <c r="JO152" s="483">
        <f t="shared" si="1411"/>
        <v>0</v>
      </c>
      <c r="JP152" s="483">
        <f t="shared" si="1411"/>
        <v>0</v>
      </c>
      <c r="JQ152" s="483">
        <f t="shared" si="1411"/>
        <v>0</v>
      </c>
      <c r="JR152" s="483">
        <f t="shared" si="1411"/>
        <v>0</v>
      </c>
      <c r="JS152" s="483">
        <f>SUM(JG152:JR152)</f>
        <v>0</v>
      </c>
      <c r="JT152" s="483">
        <f t="shared" ref="JT152:KE152" si="1412">SUM(JT150:JT151)*JT141</f>
        <v>0</v>
      </c>
      <c r="JU152" s="483">
        <f t="shared" si="1412"/>
        <v>0</v>
      </c>
      <c r="JV152" s="483">
        <f t="shared" si="1412"/>
        <v>0</v>
      </c>
      <c r="JW152" s="483">
        <f t="shared" si="1412"/>
        <v>0</v>
      </c>
      <c r="JX152" s="483">
        <f t="shared" si="1412"/>
        <v>0</v>
      </c>
      <c r="JY152" s="483">
        <f t="shared" si="1412"/>
        <v>0</v>
      </c>
      <c r="JZ152" s="483">
        <f t="shared" si="1412"/>
        <v>0</v>
      </c>
      <c r="KA152" s="483">
        <f t="shared" si="1412"/>
        <v>0</v>
      </c>
      <c r="KB152" s="483">
        <f t="shared" si="1412"/>
        <v>0</v>
      </c>
      <c r="KC152" s="483">
        <f t="shared" si="1412"/>
        <v>0</v>
      </c>
      <c r="KD152" s="483">
        <f t="shared" si="1412"/>
        <v>0</v>
      </c>
      <c r="KE152" s="483">
        <f t="shared" si="1412"/>
        <v>0</v>
      </c>
      <c r="KF152" s="483">
        <f>SUM(JT152:KE152)</f>
        <v>0</v>
      </c>
      <c r="KG152" s="483">
        <f t="shared" ref="KG152:KR152" si="1413">SUM(KG150:KG151)*KG141</f>
        <v>0</v>
      </c>
      <c r="KH152" s="483">
        <f t="shared" si="1413"/>
        <v>0</v>
      </c>
      <c r="KI152" s="483">
        <f t="shared" si="1413"/>
        <v>0</v>
      </c>
      <c r="KJ152" s="483">
        <f t="shared" si="1413"/>
        <v>0</v>
      </c>
      <c r="KK152" s="483">
        <f t="shared" si="1413"/>
        <v>0</v>
      </c>
      <c r="KL152" s="483">
        <f t="shared" si="1413"/>
        <v>0</v>
      </c>
      <c r="KM152" s="483">
        <f t="shared" si="1413"/>
        <v>0</v>
      </c>
      <c r="KN152" s="483">
        <f t="shared" si="1413"/>
        <v>0</v>
      </c>
      <c r="KO152" s="483">
        <f t="shared" si="1413"/>
        <v>0</v>
      </c>
      <c r="KP152" s="483">
        <f t="shared" si="1413"/>
        <v>0</v>
      </c>
      <c r="KQ152" s="483">
        <f t="shared" si="1413"/>
        <v>0</v>
      </c>
      <c r="KR152" s="483">
        <f t="shared" si="1413"/>
        <v>0</v>
      </c>
      <c r="KS152" s="483">
        <f>SUM(KG152:KR152)</f>
        <v>0</v>
      </c>
      <c r="KT152" s="483">
        <f t="shared" ref="KT152:LE152" si="1414">SUM(KT150:KT151)*KT141</f>
        <v>0</v>
      </c>
      <c r="KU152" s="483">
        <f t="shared" si="1414"/>
        <v>0</v>
      </c>
      <c r="KV152" s="483">
        <f t="shared" si="1414"/>
        <v>0</v>
      </c>
      <c r="KW152" s="483">
        <f t="shared" si="1414"/>
        <v>0</v>
      </c>
      <c r="KX152" s="483">
        <f t="shared" si="1414"/>
        <v>0</v>
      </c>
      <c r="KY152" s="483">
        <f t="shared" si="1414"/>
        <v>0</v>
      </c>
      <c r="KZ152" s="483">
        <f t="shared" si="1414"/>
        <v>0</v>
      </c>
      <c r="LA152" s="483">
        <f t="shared" si="1414"/>
        <v>0</v>
      </c>
      <c r="LB152" s="483">
        <f t="shared" si="1414"/>
        <v>0</v>
      </c>
      <c r="LC152" s="483">
        <f t="shared" si="1414"/>
        <v>0</v>
      </c>
      <c r="LD152" s="483">
        <f t="shared" si="1414"/>
        <v>0</v>
      </c>
      <c r="LE152" s="483">
        <f t="shared" si="1414"/>
        <v>0</v>
      </c>
      <c r="LF152" s="483">
        <f>SUM(KT152:LE152)</f>
        <v>0</v>
      </c>
      <c r="LG152" s="483">
        <f t="shared" ref="LG152:LR152" si="1415">SUM(LG150:LG151)*LG141</f>
        <v>0</v>
      </c>
      <c r="LH152" s="483">
        <f t="shared" si="1415"/>
        <v>0</v>
      </c>
      <c r="LI152" s="483">
        <f t="shared" si="1415"/>
        <v>0</v>
      </c>
      <c r="LJ152" s="483">
        <f t="shared" si="1415"/>
        <v>0</v>
      </c>
      <c r="LK152" s="483">
        <f t="shared" si="1415"/>
        <v>0</v>
      </c>
      <c r="LL152" s="483">
        <f t="shared" si="1415"/>
        <v>0</v>
      </c>
      <c r="LM152" s="483">
        <f t="shared" si="1415"/>
        <v>0</v>
      </c>
      <c r="LN152" s="483">
        <f t="shared" si="1415"/>
        <v>0</v>
      </c>
      <c r="LO152" s="483">
        <f t="shared" si="1415"/>
        <v>0</v>
      </c>
      <c r="LP152" s="483">
        <f t="shared" si="1415"/>
        <v>0</v>
      </c>
      <c r="LQ152" s="483">
        <f t="shared" si="1415"/>
        <v>0</v>
      </c>
      <c r="LR152" s="483">
        <f t="shared" si="1415"/>
        <v>0</v>
      </c>
      <c r="LS152" s="483">
        <f>SUM(LG152:LR152)</f>
        <v>0</v>
      </c>
      <c r="LT152" s="483">
        <f t="shared" ref="LT152:ME152" si="1416">SUM(LT150:LT151)*LT141</f>
        <v>0</v>
      </c>
      <c r="LU152" s="483">
        <f t="shared" si="1416"/>
        <v>0</v>
      </c>
      <c r="LV152" s="483">
        <f t="shared" si="1416"/>
        <v>0</v>
      </c>
      <c r="LW152" s="483">
        <f t="shared" si="1416"/>
        <v>0</v>
      </c>
      <c r="LX152" s="483">
        <f t="shared" si="1416"/>
        <v>0</v>
      </c>
      <c r="LY152" s="483">
        <f t="shared" si="1416"/>
        <v>0</v>
      </c>
      <c r="LZ152" s="483">
        <f t="shared" si="1416"/>
        <v>0</v>
      </c>
      <c r="MA152" s="483">
        <f t="shared" si="1416"/>
        <v>0</v>
      </c>
      <c r="MB152" s="483">
        <f t="shared" si="1416"/>
        <v>0</v>
      </c>
      <c r="MC152" s="483">
        <f t="shared" si="1416"/>
        <v>0</v>
      </c>
      <c r="MD152" s="483">
        <f t="shared" si="1416"/>
        <v>0</v>
      </c>
      <c r="ME152" s="483">
        <f t="shared" si="1416"/>
        <v>0</v>
      </c>
      <c r="MF152" s="483">
        <f>SUM(LT152:ME152)</f>
        <v>0</v>
      </c>
      <c r="MG152" s="483">
        <f t="shared" ref="MG152:MR152" si="1417">SUM(MG150:MG151)*MG141</f>
        <v>0</v>
      </c>
      <c r="MH152" s="483">
        <f t="shared" si="1417"/>
        <v>0</v>
      </c>
      <c r="MI152" s="483">
        <f t="shared" si="1417"/>
        <v>0</v>
      </c>
      <c r="MJ152" s="483">
        <f t="shared" si="1417"/>
        <v>0</v>
      </c>
      <c r="MK152" s="483">
        <f t="shared" si="1417"/>
        <v>0</v>
      </c>
      <c r="ML152" s="483">
        <f t="shared" si="1417"/>
        <v>0</v>
      </c>
      <c r="MM152" s="483">
        <f t="shared" si="1417"/>
        <v>0</v>
      </c>
      <c r="MN152" s="483">
        <f t="shared" si="1417"/>
        <v>0</v>
      </c>
      <c r="MO152" s="483">
        <f t="shared" si="1417"/>
        <v>0</v>
      </c>
      <c r="MP152" s="483">
        <f t="shared" si="1417"/>
        <v>0</v>
      </c>
      <c r="MQ152" s="483">
        <f t="shared" si="1417"/>
        <v>0</v>
      </c>
      <c r="MR152" s="483">
        <f t="shared" si="1417"/>
        <v>0</v>
      </c>
      <c r="MS152" s="483">
        <f>SUM(MG152:MR152)</f>
        <v>0</v>
      </c>
      <c r="MT152" s="483">
        <f t="shared" ref="MT152:NE152" si="1418">SUM(MT150:MT151)*MT141</f>
        <v>0</v>
      </c>
      <c r="MU152" s="483">
        <f t="shared" si="1418"/>
        <v>0</v>
      </c>
      <c r="MV152" s="483">
        <f t="shared" si="1418"/>
        <v>0</v>
      </c>
      <c r="MW152" s="483">
        <f t="shared" si="1418"/>
        <v>0</v>
      </c>
      <c r="MX152" s="483">
        <f t="shared" si="1418"/>
        <v>0</v>
      </c>
      <c r="MY152" s="483">
        <f t="shared" si="1418"/>
        <v>0</v>
      </c>
      <c r="MZ152" s="483">
        <f t="shared" si="1418"/>
        <v>0</v>
      </c>
      <c r="NA152" s="483">
        <f t="shared" si="1418"/>
        <v>0</v>
      </c>
      <c r="NB152" s="483">
        <f t="shared" si="1418"/>
        <v>0</v>
      </c>
      <c r="NC152" s="483">
        <f t="shared" si="1418"/>
        <v>0</v>
      </c>
      <c r="ND152" s="483">
        <f t="shared" si="1418"/>
        <v>0</v>
      </c>
      <c r="NE152" s="483">
        <f t="shared" si="1418"/>
        <v>0</v>
      </c>
      <c r="NF152" s="483">
        <f>SUM(MT152:NE152)</f>
        <v>0</v>
      </c>
      <c r="NG152" s="483">
        <f t="shared" ref="NG152:NR152" si="1419">SUM(NG150:NG151)*NG141</f>
        <v>0</v>
      </c>
      <c r="NH152" s="483">
        <f t="shared" si="1419"/>
        <v>0</v>
      </c>
      <c r="NI152" s="483">
        <f t="shared" si="1419"/>
        <v>0</v>
      </c>
      <c r="NJ152" s="483">
        <f t="shared" si="1419"/>
        <v>0</v>
      </c>
      <c r="NK152" s="483">
        <f t="shared" si="1419"/>
        <v>0</v>
      </c>
      <c r="NL152" s="483">
        <f t="shared" si="1419"/>
        <v>0</v>
      </c>
      <c r="NM152" s="483">
        <f t="shared" si="1419"/>
        <v>0</v>
      </c>
      <c r="NN152" s="483">
        <f t="shared" si="1419"/>
        <v>0</v>
      </c>
      <c r="NO152" s="483">
        <f t="shared" si="1419"/>
        <v>0</v>
      </c>
      <c r="NP152" s="483">
        <f t="shared" si="1419"/>
        <v>0</v>
      </c>
      <c r="NQ152" s="483">
        <f t="shared" si="1419"/>
        <v>0</v>
      </c>
      <c r="NR152" s="483">
        <f t="shared" si="1419"/>
        <v>0</v>
      </c>
      <c r="NS152" s="483">
        <f>SUM(NG152:NR152)</f>
        <v>0</v>
      </c>
      <c r="NT152" s="483">
        <f t="shared" ref="NT152:OE152" si="1420">SUM(NT150:NT151)*NT141</f>
        <v>0</v>
      </c>
      <c r="NU152" s="483">
        <f t="shared" si="1420"/>
        <v>0</v>
      </c>
      <c r="NV152" s="483">
        <f t="shared" si="1420"/>
        <v>0</v>
      </c>
      <c r="NW152" s="483">
        <f t="shared" si="1420"/>
        <v>0</v>
      </c>
      <c r="NX152" s="483">
        <f t="shared" si="1420"/>
        <v>0</v>
      </c>
      <c r="NY152" s="483">
        <f t="shared" si="1420"/>
        <v>0</v>
      </c>
      <c r="NZ152" s="483">
        <f t="shared" si="1420"/>
        <v>0</v>
      </c>
      <c r="OA152" s="483">
        <f t="shared" si="1420"/>
        <v>0</v>
      </c>
      <c r="OB152" s="483">
        <f t="shared" si="1420"/>
        <v>0</v>
      </c>
      <c r="OC152" s="483">
        <f t="shared" si="1420"/>
        <v>0</v>
      </c>
      <c r="OD152" s="483">
        <f t="shared" si="1420"/>
        <v>0</v>
      </c>
      <c r="OE152" s="483">
        <f t="shared" si="1420"/>
        <v>0</v>
      </c>
      <c r="OF152" s="483">
        <f>SUM(NT152:OE152)</f>
        <v>0</v>
      </c>
      <c r="OG152" s="483">
        <f t="shared" ref="OG152:OR152" si="1421">SUM(OG150:OG151)*OG141</f>
        <v>0</v>
      </c>
      <c r="OH152" s="483">
        <f t="shared" si="1421"/>
        <v>0</v>
      </c>
      <c r="OI152" s="483">
        <f t="shared" si="1421"/>
        <v>0</v>
      </c>
      <c r="OJ152" s="483">
        <f t="shared" si="1421"/>
        <v>0</v>
      </c>
      <c r="OK152" s="483">
        <f t="shared" si="1421"/>
        <v>0</v>
      </c>
      <c r="OL152" s="483">
        <f t="shared" si="1421"/>
        <v>0</v>
      </c>
      <c r="OM152" s="483">
        <f t="shared" si="1421"/>
        <v>0</v>
      </c>
      <c r="ON152" s="483">
        <f t="shared" si="1421"/>
        <v>0</v>
      </c>
      <c r="OO152" s="483">
        <f t="shared" si="1421"/>
        <v>0</v>
      </c>
      <c r="OP152" s="483">
        <f t="shared" si="1421"/>
        <v>0</v>
      </c>
      <c r="OQ152" s="483">
        <f t="shared" si="1421"/>
        <v>0</v>
      </c>
      <c r="OR152" s="483">
        <f t="shared" si="1421"/>
        <v>0</v>
      </c>
      <c r="OS152" s="483">
        <f>SUM(OG152:OR152)</f>
        <v>0</v>
      </c>
      <c r="OT152" s="483"/>
      <c r="OU152" s="483"/>
      <c r="OV152" s="483"/>
      <c r="OW152" s="483"/>
      <c r="OX152" s="483"/>
      <c r="OY152" s="483"/>
      <c r="OZ152" s="483"/>
      <c r="PA152" s="483"/>
      <c r="PB152" s="483"/>
      <c r="PC152" s="483"/>
      <c r="PD152" s="483"/>
      <c r="PE152" s="483"/>
      <c r="PF152" s="483"/>
      <c r="PG152" s="483"/>
      <c r="PH152" s="483"/>
      <c r="PI152" s="483"/>
      <c r="PJ152" s="483"/>
      <c r="PK152" s="483"/>
      <c r="PL152" s="483"/>
      <c r="PM152" s="483"/>
      <c r="PN152" s="483"/>
      <c r="PO152" s="483"/>
      <c r="PP152" s="483"/>
      <c r="PQ152" s="483"/>
      <c r="PR152" s="483"/>
      <c r="PS152" s="483"/>
      <c r="PT152" s="483"/>
      <c r="PU152" s="483"/>
      <c r="PV152" s="483"/>
      <c r="PW152" s="483"/>
      <c r="PX152" s="483"/>
      <c r="PY152" s="483"/>
      <c r="PZ152" s="483"/>
      <c r="QA152" s="483"/>
      <c r="QB152" s="483"/>
      <c r="QC152" s="483"/>
      <c r="QD152" s="483"/>
      <c r="QE152" s="483"/>
      <c r="QF152" s="483"/>
      <c r="QG152" s="483"/>
      <c r="QH152" s="483"/>
      <c r="QI152" s="483"/>
      <c r="QJ152" s="483"/>
      <c r="QK152" s="483"/>
      <c r="QL152" s="483"/>
      <c r="QM152" s="483"/>
      <c r="QN152" s="483"/>
      <c r="QO152" s="483"/>
      <c r="QP152" s="483"/>
      <c r="QQ152" s="483"/>
      <c r="QR152" s="483"/>
      <c r="QS152" s="483"/>
      <c r="QT152" s="483"/>
      <c r="QU152" s="483"/>
      <c r="QV152" s="483"/>
      <c r="QW152" s="483"/>
      <c r="QX152" s="483"/>
      <c r="QY152" s="483"/>
      <c r="QZ152" s="483"/>
      <c r="RA152" s="483"/>
      <c r="RB152" s="483"/>
      <c r="RC152" s="483"/>
      <c r="RD152" s="483"/>
      <c r="RE152" s="483"/>
      <c r="RF152" s="483"/>
    </row>
    <row r="153" spans="1:474" ht="12.75" customHeight="1">
      <c r="A153" s="483"/>
      <c r="B153" s="484" t="s">
        <v>501</v>
      </c>
      <c r="C153" s="483"/>
      <c r="D153" s="483"/>
      <c r="E153" s="483">
        <f>SUM(S153,AF153,AS153,BF153,BS153,CF153,CS153,DF153,DS153,EF153,ES153,FF153,FS153,GF153,GS153,HF153,HS153,IF153,IS153,JF153,JS153,KF153,KS153,LF153,LS153,MF153,MS153,NF153,NS153,OF153,OS153)</f>
        <v>0</v>
      </c>
      <c r="F153" s="483"/>
      <c r="G153" s="483">
        <f t="shared" ref="G153:R153" si="1422">IF(G144=1,-G152,0)</f>
        <v>0</v>
      </c>
      <c r="H153" s="483">
        <f t="shared" si="1422"/>
        <v>0</v>
      </c>
      <c r="I153" s="483">
        <f t="shared" si="1422"/>
        <v>0</v>
      </c>
      <c r="J153" s="483">
        <f t="shared" si="1422"/>
        <v>0</v>
      </c>
      <c r="K153" s="483">
        <f t="shared" si="1422"/>
        <v>0</v>
      </c>
      <c r="L153" s="483">
        <f t="shared" si="1422"/>
        <v>0</v>
      </c>
      <c r="M153" s="483">
        <f t="shared" si="1422"/>
        <v>0</v>
      </c>
      <c r="N153" s="483">
        <f t="shared" si="1422"/>
        <v>0</v>
      </c>
      <c r="O153" s="483">
        <f t="shared" si="1422"/>
        <v>0</v>
      </c>
      <c r="P153" s="483">
        <f t="shared" si="1422"/>
        <v>0</v>
      </c>
      <c r="Q153" s="483">
        <f t="shared" si="1422"/>
        <v>0</v>
      </c>
      <c r="R153" s="483">
        <f t="shared" si="1422"/>
        <v>0</v>
      </c>
      <c r="S153" s="483">
        <f>SUM(G153:R153)</f>
        <v>0</v>
      </c>
      <c r="T153" s="483">
        <f t="shared" ref="T153:AE153" si="1423">IF(T144=1,-T152,0)</f>
        <v>0</v>
      </c>
      <c r="U153" s="483">
        <f t="shared" si="1423"/>
        <v>0</v>
      </c>
      <c r="V153" s="483">
        <f t="shared" si="1423"/>
        <v>0</v>
      </c>
      <c r="W153" s="483">
        <f t="shared" si="1423"/>
        <v>0</v>
      </c>
      <c r="X153" s="483">
        <f t="shared" si="1423"/>
        <v>0</v>
      </c>
      <c r="Y153" s="483">
        <f t="shared" si="1423"/>
        <v>0</v>
      </c>
      <c r="Z153" s="483">
        <f t="shared" si="1423"/>
        <v>0</v>
      </c>
      <c r="AA153" s="483">
        <f t="shared" si="1423"/>
        <v>0</v>
      </c>
      <c r="AB153" s="483">
        <f t="shared" si="1423"/>
        <v>0</v>
      </c>
      <c r="AC153" s="483">
        <f t="shared" si="1423"/>
        <v>0</v>
      </c>
      <c r="AD153" s="483">
        <f t="shared" si="1423"/>
        <v>0</v>
      </c>
      <c r="AE153" s="483">
        <f t="shared" si="1423"/>
        <v>0</v>
      </c>
      <c r="AF153" s="483">
        <f>SUM(T153:AE153)</f>
        <v>0</v>
      </c>
      <c r="AG153" s="483">
        <f t="shared" ref="AG153:AR153" si="1424">IF(AG144=1,-AG152,0)</f>
        <v>0</v>
      </c>
      <c r="AH153" s="483">
        <f t="shared" si="1424"/>
        <v>0</v>
      </c>
      <c r="AI153" s="483">
        <f t="shared" si="1424"/>
        <v>0</v>
      </c>
      <c r="AJ153" s="483">
        <f t="shared" si="1424"/>
        <v>0</v>
      </c>
      <c r="AK153" s="483">
        <f t="shared" si="1424"/>
        <v>0</v>
      </c>
      <c r="AL153" s="483">
        <f t="shared" si="1424"/>
        <v>0</v>
      </c>
      <c r="AM153" s="483">
        <f t="shared" si="1424"/>
        <v>0</v>
      </c>
      <c r="AN153" s="483">
        <f t="shared" si="1424"/>
        <v>0</v>
      </c>
      <c r="AO153" s="483">
        <f t="shared" si="1424"/>
        <v>0</v>
      </c>
      <c r="AP153" s="483">
        <f t="shared" si="1424"/>
        <v>0</v>
      </c>
      <c r="AQ153" s="483">
        <f t="shared" si="1424"/>
        <v>0</v>
      </c>
      <c r="AR153" s="483">
        <f t="shared" si="1424"/>
        <v>0</v>
      </c>
      <c r="AS153" s="483">
        <f>SUM(AG153:AR153)</f>
        <v>0</v>
      </c>
      <c r="AT153" s="483">
        <f t="shared" ref="AT153:BE153" si="1425">IF(AT144=1,-AT152,0)</f>
        <v>0</v>
      </c>
      <c r="AU153" s="483">
        <f t="shared" si="1425"/>
        <v>0</v>
      </c>
      <c r="AV153" s="483">
        <f t="shared" si="1425"/>
        <v>0</v>
      </c>
      <c r="AW153" s="483">
        <f t="shared" si="1425"/>
        <v>0</v>
      </c>
      <c r="AX153" s="483">
        <f t="shared" si="1425"/>
        <v>0</v>
      </c>
      <c r="AY153" s="483">
        <f t="shared" si="1425"/>
        <v>0</v>
      </c>
      <c r="AZ153" s="483">
        <f t="shared" si="1425"/>
        <v>0</v>
      </c>
      <c r="BA153" s="483">
        <f t="shared" si="1425"/>
        <v>0</v>
      </c>
      <c r="BB153" s="483">
        <f t="shared" si="1425"/>
        <v>0</v>
      </c>
      <c r="BC153" s="483">
        <f t="shared" si="1425"/>
        <v>0</v>
      </c>
      <c r="BD153" s="483">
        <f t="shared" si="1425"/>
        <v>0</v>
      </c>
      <c r="BE153" s="483">
        <f t="shared" si="1425"/>
        <v>0</v>
      </c>
      <c r="BF153" s="483">
        <f>SUM(AT153:BE153)</f>
        <v>0</v>
      </c>
      <c r="BG153" s="483">
        <f t="shared" ref="BG153:BR153" si="1426">IF(BG144=1,-BG152,0)</f>
        <v>0</v>
      </c>
      <c r="BH153" s="483">
        <f t="shared" si="1426"/>
        <v>0</v>
      </c>
      <c r="BI153" s="483">
        <f t="shared" si="1426"/>
        <v>0</v>
      </c>
      <c r="BJ153" s="483">
        <f t="shared" si="1426"/>
        <v>0</v>
      </c>
      <c r="BK153" s="483">
        <f t="shared" si="1426"/>
        <v>0</v>
      </c>
      <c r="BL153" s="483">
        <f t="shared" si="1426"/>
        <v>0</v>
      </c>
      <c r="BM153" s="483">
        <f t="shared" si="1426"/>
        <v>0</v>
      </c>
      <c r="BN153" s="483">
        <f t="shared" si="1426"/>
        <v>0</v>
      </c>
      <c r="BO153" s="483">
        <f t="shared" si="1426"/>
        <v>0</v>
      </c>
      <c r="BP153" s="483">
        <f t="shared" si="1426"/>
        <v>0</v>
      </c>
      <c r="BQ153" s="483">
        <f t="shared" si="1426"/>
        <v>0</v>
      </c>
      <c r="BR153" s="483">
        <f t="shared" si="1426"/>
        <v>0</v>
      </c>
      <c r="BS153" s="483">
        <f>SUM(BG153:BR153)</f>
        <v>0</v>
      </c>
      <c r="BT153" s="483">
        <f t="shared" ref="BT153:CE153" si="1427">IF(BT144=1,-BT152,0)</f>
        <v>0</v>
      </c>
      <c r="BU153" s="483">
        <f t="shared" si="1427"/>
        <v>0</v>
      </c>
      <c r="BV153" s="483">
        <f t="shared" si="1427"/>
        <v>0</v>
      </c>
      <c r="BW153" s="483">
        <f t="shared" si="1427"/>
        <v>0</v>
      </c>
      <c r="BX153" s="483">
        <f t="shared" si="1427"/>
        <v>0</v>
      </c>
      <c r="BY153" s="483">
        <f t="shared" si="1427"/>
        <v>0</v>
      </c>
      <c r="BZ153" s="483">
        <f t="shared" si="1427"/>
        <v>0</v>
      </c>
      <c r="CA153" s="483">
        <f t="shared" si="1427"/>
        <v>0</v>
      </c>
      <c r="CB153" s="483">
        <f t="shared" si="1427"/>
        <v>0</v>
      </c>
      <c r="CC153" s="483">
        <f t="shared" si="1427"/>
        <v>0</v>
      </c>
      <c r="CD153" s="483">
        <f t="shared" si="1427"/>
        <v>0</v>
      </c>
      <c r="CE153" s="483">
        <f t="shared" si="1427"/>
        <v>0</v>
      </c>
      <c r="CF153" s="483">
        <f>SUM(BT153:CE153)</f>
        <v>0</v>
      </c>
      <c r="CG153" s="483">
        <f t="shared" ref="CG153:CR153" si="1428">IF(CG144=1,-CG152,0)</f>
        <v>0</v>
      </c>
      <c r="CH153" s="483">
        <f t="shared" si="1428"/>
        <v>0</v>
      </c>
      <c r="CI153" s="483">
        <f t="shared" si="1428"/>
        <v>0</v>
      </c>
      <c r="CJ153" s="483">
        <f t="shared" si="1428"/>
        <v>0</v>
      </c>
      <c r="CK153" s="483">
        <f t="shared" si="1428"/>
        <v>0</v>
      </c>
      <c r="CL153" s="483">
        <f t="shared" si="1428"/>
        <v>0</v>
      </c>
      <c r="CM153" s="483">
        <f t="shared" si="1428"/>
        <v>0</v>
      </c>
      <c r="CN153" s="483">
        <f t="shared" si="1428"/>
        <v>0</v>
      </c>
      <c r="CO153" s="483">
        <f t="shared" si="1428"/>
        <v>0</v>
      </c>
      <c r="CP153" s="483">
        <f t="shared" si="1428"/>
        <v>0</v>
      </c>
      <c r="CQ153" s="483">
        <f t="shared" si="1428"/>
        <v>0</v>
      </c>
      <c r="CR153" s="483">
        <f t="shared" si="1428"/>
        <v>0</v>
      </c>
      <c r="CS153" s="483">
        <f>SUM(CG153:CR153)</f>
        <v>0</v>
      </c>
      <c r="CT153" s="483">
        <f t="shared" ref="CT153:DE153" si="1429">IF(CT144=1,-CT152,0)</f>
        <v>0</v>
      </c>
      <c r="CU153" s="483">
        <f t="shared" si="1429"/>
        <v>0</v>
      </c>
      <c r="CV153" s="483">
        <f t="shared" si="1429"/>
        <v>0</v>
      </c>
      <c r="CW153" s="483">
        <f t="shared" si="1429"/>
        <v>0</v>
      </c>
      <c r="CX153" s="483">
        <f t="shared" si="1429"/>
        <v>0</v>
      </c>
      <c r="CY153" s="483">
        <f t="shared" si="1429"/>
        <v>0</v>
      </c>
      <c r="CZ153" s="483">
        <f t="shared" si="1429"/>
        <v>0</v>
      </c>
      <c r="DA153" s="483">
        <f t="shared" si="1429"/>
        <v>0</v>
      </c>
      <c r="DB153" s="483">
        <f t="shared" si="1429"/>
        <v>0</v>
      </c>
      <c r="DC153" s="483">
        <f t="shared" si="1429"/>
        <v>0</v>
      </c>
      <c r="DD153" s="483">
        <f t="shared" si="1429"/>
        <v>0</v>
      </c>
      <c r="DE153" s="483">
        <f t="shared" si="1429"/>
        <v>0</v>
      </c>
      <c r="DF153" s="483">
        <f>SUM(CT153:DE153)</f>
        <v>0</v>
      </c>
      <c r="DG153" s="483">
        <f t="shared" ref="DG153:DR153" si="1430">IF(DG144=1,-DG152,0)</f>
        <v>0</v>
      </c>
      <c r="DH153" s="483">
        <f t="shared" si="1430"/>
        <v>0</v>
      </c>
      <c r="DI153" s="483">
        <f t="shared" si="1430"/>
        <v>0</v>
      </c>
      <c r="DJ153" s="483">
        <f t="shared" si="1430"/>
        <v>0</v>
      </c>
      <c r="DK153" s="483">
        <f t="shared" si="1430"/>
        <v>0</v>
      </c>
      <c r="DL153" s="483">
        <f t="shared" si="1430"/>
        <v>0</v>
      </c>
      <c r="DM153" s="483">
        <f t="shared" si="1430"/>
        <v>0</v>
      </c>
      <c r="DN153" s="483">
        <f t="shared" si="1430"/>
        <v>0</v>
      </c>
      <c r="DO153" s="483">
        <f t="shared" si="1430"/>
        <v>0</v>
      </c>
      <c r="DP153" s="483">
        <f t="shared" si="1430"/>
        <v>0</v>
      </c>
      <c r="DQ153" s="483">
        <f t="shared" si="1430"/>
        <v>0</v>
      </c>
      <c r="DR153" s="483">
        <f t="shared" si="1430"/>
        <v>0</v>
      </c>
      <c r="DS153" s="483">
        <f>SUM(DG153:DR153)</f>
        <v>0</v>
      </c>
      <c r="DT153" s="483">
        <f t="shared" ref="DT153:EE153" si="1431">IF(DT144=1,-DT152,0)</f>
        <v>0</v>
      </c>
      <c r="DU153" s="483">
        <f t="shared" si="1431"/>
        <v>0</v>
      </c>
      <c r="DV153" s="483">
        <f t="shared" si="1431"/>
        <v>0</v>
      </c>
      <c r="DW153" s="483">
        <f t="shared" si="1431"/>
        <v>0</v>
      </c>
      <c r="DX153" s="483">
        <f t="shared" si="1431"/>
        <v>0</v>
      </c>
      <c r="DY153" s="483">
        <f t="shared" si="1431"/>
        <v>0</v>
      </c>
      <c r="DZ153" s="483">
        <f t="shared" si="1431"/>
        <v>0</v>
      </c>
      <c r="EA153" s="483">
        <f t="shared" si="1431"/>
        <v>0</v>
      </c>
      <c r="EB153" s="483">
        <f t="shared" si="1431"/>
        <v>0</v>
      </c>
      <c r="EC153" s="483">
        <f t="shared" si="1431"/>
        <v>0</v>
      </c>
      <c r="ED153" s="483">
        <f t="shared" si="1431"/>
        <v>0</v>
      </c>
      <c r="EE153" s="483">
        <f t="shared" si="1431"/>
        <v>0</v>
      </c>
      <c r="EF153" s="483">
        <f>SUM(DT153:EE153)</f>
        <v>0</v>
      </c>
      <c r="EG153" s="483">
        <f t="shared" ref="EG153:ER153" si="1432">IF(EG144=1,-EG152,0)</f>
        <v>0</v>
      </c>
      <c r="EH153" s="483">
        <f t="shared" si="1432"/>
        <v>0</v>
      </c>
      <c r="EI153" s="483">
        <f t="shared" si="1432"/>
        <v>0</v>
      </c>
      <c r="EJ153" s="483">
        <f t="shared" si="1432"/>
        <v>0</v>
      </c>
      <c r="EK153" s="483">
        <f t="shared" si="1432"/>
        <v>0</v>
      </c>
      <c r="EL153" s="483">
        <f t="shared" si="1432"/>
        <v>0</v>
      </c>
      <c r="EM153" s="483">
        <f t="shared" si="1432"/>
        <v>0</v>
      </c>
      <c r="EN153" s="483">
        <f t="shared" si="1432"/>
        <v>0</v>
      </c>
      <c r="EO153" s="483">
        <f t="shared" si="1432"/>
        <v>0</v>
      </c>
      <c r="EP153" s="483">
        <f t="shared" si="1432"/>
        <v>0</v>
      </c>
      <c r="EQ153" s="483">
        <f t="shared" si="1432"/>
        <v>0</v>
      </c>
      <c r="ER153" s="483">
        <f t="shared" si="1432"/>
        <v>0</v>
      </c>
      <c r="ES153" s="483">
        <f>SUM(EG153:ER153)</f>
        <v>0</v>
      </c>
      <c r="ET153" s="483">
        <f t="shared" ref="ET153:FE153" si="1433">IF(ET144=1,-ET152,0)</f>
        <v>0</v>
      </c>
      <c r="EU153" s="483">
        <f t="shared" si="1433"/>
        <v>0</v>
      </c>
      <c r="EV153" s="483">
        <f t="shared" si="1433"/>
        <v>0</v>
      </c>
      <c r="EW153" s="483">
        <f t="shared" si="1433"/>
        <v>0</v>
      </c>
      <c r="EX153" s="483">
        <f t="shared" si="1433"/>
        <v>0</v>
      </c>
      <c r="EY153" s="483">
        <f t="shared" si="1433"/>
        <v>0</v>
      </c>
      <c r="EZ153" s="483">
        <f t="shared" si="1433"/>
        <v>0</v>
      </c>
      <c r="FA153" s="483">
        <f t="shared" si="1433"/>
        <v>0</v>
      </c>
      <c r="FB153" s="483">
        <f t="shared" si="1433"/>
        <v>0</v>
      </c>
      <c r="FC153" s="483">
        <f t="shared" si="1433"/>
        <v>0</v>
      </c>
      <c r="FD153" s="483">
        <f t="shared" si="1433"/>
        <v>0</v>
      </c>
      <c r="FE153" s="483">
        <f t="shared" si="1433"/>
        <v>0</v>
      </c>
      <c r="FF153" s="483">
        <f>SUM(ET153:FE153)</f>
        <v>0</v>
      </c>
      <c r="FG153" s="483">
        <f t="shared" ref="FG153:FR153" si="1434">IF(FG144=1,-FG152,0)</f>
        <v>0</v>
      </c>
      <c r="FH153" s="483">
        <f t="shared" si="1434"/>
        <v>0</v>
      </c>
      <c r="FI153" s="483">
        <f t="shared" si="1434"/>
        <v>0</v>
      </c>
      <c r="FJ153" s="483">
        <f t="shared" si="1434"/>
        <v>0</v>
      </c>
      <c r="FK153" s="483">
        <f t="shared" si="1434"/>
        <v>0</v>
      </c>
      <c r="FL153" s="483">
        <f t="shared" si="1434"/>
        <v>0</v>
      </c>
      <c r="FM153" s="483">
        <f t="shared" si="1434"/>
        <v>0</v>
      </c>
      <c r="FN153" s="483">
        <f t="shared" si="1434"/>
        <v>0</v>
      </c>
      <c r="FO153" s="483">
        <f t="shared" si="1434"/>
        <v>0</v>
      </c>
      <c r="FP153" s="483">
        <f t="shared" si="1434"/>
        <v>0</v>
      </c>
      <c r="FQ153" s="483">
        <f t="shared" si="1434"/>
        <v>0</v>
      </c>
      <c r="FR153" s="483">
        <f t="shared" si="1434"/>
        <v>0</v>
      </c>
      <c r="FS153" s="483">
        <f>SUM(FG153:FR153)</f>
        <v>0</v>
      </c>
      <c r="FT153" s="483">
        <f t="shared" ref="FT153:GE153" si="1435">IF(FT144=1,-FT152,0)</f>
        <v>0</v>
      </c>
      <c r="FU153" s="483">
        <f t="shared" si="1435"/>
        <v>0</v>
      </c>
      <c r="FV153" s="483">
        <f t="shared" si="1435"/>
        <v>0</v>
      </c>
      <c r="FW153" s="483">
        <f t="shared" si="1435"/>
        <v>0</v>
      </c>
      <c r="FX153" s="483">
        <f t="shared" si="1435"/>
        <v>0</v>
      </c>
      <c r="FY153" s="483">
        <f t="shared" si="1435"/>
        <v>0</v>
      </c>
      <c r="FZ153" s="483">
        <f t="shared" si="1435"/>
        <v>0</v>
      </c>
      <c r="GA153" s="483">
        <f t="shared" si="1435"/>
        <v>0</v>
      </c>
      <c r="GB153" s="483">
        <f t="shared" si="1435"/>
        <v>0</v>
      </c>
      <c r="GC153" s="483">
        <f t="shared" si="1435"/>
        <v>0</v>
      </c>
      <c r="GD153" s="483">
        <f t="shared" si="1435"/>
        <v>0</v>
      </c>
      <c r="GE153" s="483">
        <f t="shared" si="1435"/>
        <v>0</v>
      </c>
      <c r="GF153" s="483">
        <f>SUM(FT153:GE153)</f>
        <v>0</v>
      </c>
      <c r="GG153" s="483">
        <f t="shared" ref="GG153:GR153" si="1436">IF(GG144=1,-GG152,0)</f>
        <v>0</v>
      </c>
      <c r="GH153" s="483">
        <f t="shared" si="1436"/>
        <v>0</v>
      </c>
      <c r="GI153" s="483">
        <f t="shared" si="1436"/>
        <v>0</v>
      </c>
      <c r="GJ153" s="483">
        <f t="shared" si="1436"/>
        <v>0</v>
      </c>
      <c r="GK153" s="483">
        <f t="shared" si="1436"/>
        <v>0</v>
      </c>
      <c r="GL153" s="483">
        <f t="shared" si="1436"/>
        <v>0</v>
      </c>
      <c r="GM153" s="483">
        <f t="shared" si="1436"/>
        <v>0</v>
      </c>
      <c r="GN153" s="483">
        <f t="shared" si="1436"/>
        <v>0</v>
      </c>
      <c r="GO153" s="483">
        <f t="shared" si="1436"/>
        <v>0</v>
      </c>
      <c r="GP153" s="483">
        <f t="shared" si="1436"/>
        <v>0</v>
      </c>
      <c r="GQ153" s="483">
        <f t="shared" si="1436"/>
        <v>0</v>
      </c>
      <c r="GR153" s="483">
        <f t="shared" si="1436"/>
        <v>0</v>
      </c>
      <c r="GS153" s="483">
        <f>SUM(GG153:GR153)</f>
        <v>0</v>
      </c>
      <c r="GT153" s="483">
        <f t="shared" ref="GT153:HE153" si="1437">IF(GT144=1,-GT152,0)</f>
        <v>0</v>
      </c>
      <c r="GU153" s="483">
        <f t="shared" si="1437"/>
        <v>0</v>
      </c>
      <c r="GV153" s="483">
        <f t="shared" si="1437"/>
        <v>0</v>
      </c>
      <c r="GW153" s="483">
        <f t="shared" si="1437"/>
        <v>0</v>
      </c>
      <c r="GX153" s="483">
        <f t="shared" si="1437"/>
        <v>0</v>
      </c>
      <c r="GY153" s="483">
        <f t="shared" si="1437"/>
        <v>0</v>
      </c>
      <c r="GZ153" s="483">
        <f t="shared" si="1437"/>
        <v>0</v>
      </c>
      <c r="HA153" s="483">
        <f t="shared" si="1437"/>
        <v>0</v>
      </c>
      <c r="HB153" s="483">
        <f t="shared" si="1437"/>
        <v>0</v>
      </c>
      <c r="HC153" s="483">
        <f t="shared" si="1437"/>
        <v>0</v>
      </c>
      <c r="HD153" s="483">
        <f t="shared" si="1437"/>
        <v>0</v>
      </c>
      <c r="HE153" s="483">
        <f t="shared" si="1437"/>
        <v>0</v>
      </c>
      <c r="HF153" s="483">
        <f>SUM(GT153:HE153)</f>
        <v>0</v>
      </c>
      <c r="HG153" s="483">
        <f t="shared" ref="HG153:HR153" si="1438">IF(HG144=1,-HG152,0)</f>
        <v>0</v>
      </c>
      <c r="HH153" s="483">
        <f t="shared" si="1438"/>
        <v>0</v>
      </c>
      <c r="HI153" s="483">
        <f t="shared" si="1438"/>
        <v>0</v>
      </c>
      <c r="HJ153" s="483">
        <f t="shared" si="1438"/>
        <v>0</v>
      </c>
      <c r="HK153" s="483">
        <f t="shared" si="1438"/>
        <v>0</v>
      </c>
      <c r="HL153" s="483">
        <f t="shared" si="1438"/>
        <v>0</v>
      </c>
      <c r="HM153" s="483">
        <f t="shared" si="1438"/>
        <v>0</v>
      </c>
      <c r="HN153" s="483">
        <f t="shared" si="1438"/>
        <v>0</v>
      </c>
      <c r="HO153" s="483">
        <f t="shared" si="1438"/>
        <v>0</v>
      </c>
      <c r="HP153" s="483">
        <f t="shared" si="1438"/>
        <v>0</v>
      </c>
      <c r="HQ153" s="483">
        <f t="shared" si="1438"/>
        <v>0</v>
      </c>
      <c r="HR153" s="483">
        <f t="shared" si="1438"/>
        <v>0</v>
      </c>
      <c r="HS153" s="483">
        <f>SUM(HG153:HR153)</f>
        <v>0</v>
      </c>
      <c r="HT153" s="483">
        <f t="shared" ref="HT153:IE153" si="1439">IF(HT144=1,-HT152,0)</f>
        <v>0</v>
      </c>
      <c r="HU153" s="483">
        <f t="shared" si="1439"/>
        <v>0</v>
      </c>
      <c r="HV153" s="483">
        <f t="shared" si="1439"/>
        <v>0</v>
      </c>
      <c r="HW153" s="483">
        <f t="shared" si="1439"/>
        <v>0</v>
      </c>
      <c r="HX153" s="483">
        <f t="shared" si="1439"/>
        <v>0</v>
      </c>
      <c r="HY153" s="483">
        <f t="shared" si="1439"/>
        <v>0</v>
      </c>
      <c r="HZ153" s="483">
        <f t="shared" si="1439"/>
        <v>0</v>
      </c>
      <c r="IA153" s="483">
        <f t="shared" si="1439"/>
        <v>0</v>
      </c>
      <c r="IB153" s="483">
        <f t="shared" si="1439"/>
        <v>0</v>
      </c>
      <c r="IC153" s="483">
        <f t="shared" si="1439"/>
        <v>0</v>
      </c>
      <c r="ID153" s="483">
        <f t="shared" si="1439"/>
        <v>0</v>
      </c>
      <c r="IE153" s="483">
        <f t="shared" si="1439"/>
        <v>0</v>
      </c>
      <c r="IF153" s="483">
        <f>SUM(HT153:IE153)</f>
        <v>0</v>
      </c>
      <c r="IG153" s="483">
        <f t="shared" ref="IG153:IR153" si="1440">IF(IG144=1,-IG152,0)</f>
        <v>0</v>
      </c>
      <c r="IH153" s="483">
        <f t="shared" si="1440"/>
        <v>0</v>
      </c>
      <c r="II153" s="483">
        <f t="shared" si="1440"/>
        <v>0</v>
      </c>
      <c r="IJ153" s="483">
        <f t="shared" si="1440"/>
        <v>0</v>
      </c>
      <c r="IK153" s="483">
        <f t="shared" si="1440"/>
        <v>0</v>
      </c>
      <c r="IL153" s="483">
        <f t="shared" si="1440"/>
        <v>0</v>
      </c>
      <c r="IM153" s="483">
        <f t="shared" si="1440"/>
        <v>0</v>
      </c>
      <c r="IN153" s="483">
        <f t="shared" si="1440"/>
        <v>0</v>
      </c>
      <c r="IO153" s="483">
        <f t="shared" si="1440"/>
        <v>0</v>
      </c>
      <c r="IP153" s="483">
        <f t="shared" si="1440"/>
        <v>0</v>
      </c>
      <c r="IQ153" s="483">
        <f t="shared" si="1440"/>
        <v>0</v>
      </c>
      <c r="IR153" s="483">
        <f t="shared" si="1440"/>
        <v>0</v>
      </c>
      <c r="IS153" s="483">
        <f>SUM(IG153:IR153)</f>
        <v>0</v>
      </c>
      <c r="IT153" s="483">
        <f t="shared" ref="IT153:JE153" si="1441">IF(IT144=1,-IT152,0)</f>
        <v>0</v>
      </c>
      <c r="IU153" s="483">
        <f t="shared" si="1441"/>
        <v>0</v>
      </c>
      <c r="IV153" s="483">
        <f t="shared" si="1441"/>
        <v>0</v>
      </c>
      <c r="IW153" s="483">
        <f t="shared" si="1441"/>
        <v>0</v>
      </c>
      <c r="IX153" s="483">
        <f t="shared" si="1441"/>
        <v>0</v>
      </c>
      <c r="IY153" s="483">
        <f t="shared" si="1441"/>
        <v>0</v>
      </c>
      <c r="IZ153" s="483">
        <f t="shared" si="1441"/>
        <v>0</v>
      </c>
      <c r="JA153" s="483">
        <f t="shared" si="1441"/>
        <v>0</v>
      </c>
      <c r="JB153" s="483">
        <f t="shared" si="1441"/>
        <v>0</v>
      </c>
      <c r="JC153" s="483">
        <f t="shared" si="1441"/>
        <v>0</v>
      </c>
      <c r="JD153" s="483">
        <f t="shared" si="1441"/>
        <v>0</v>
      </c>
      <c r="JE153" s="483">
        <f t="shared" si="1441"/>
        <v>0</v>
      </c>
      <c r="JF153" s="483">
        <f>SUM(IT153:JE153)</f>
        <v>0</v>
      </c>
      <c r="JG153" s="483">
        <f t="shared" ref="JG153:JR153" si="1442">IF(JG144=1,-JG152,0)</f>
        <v>0</v>
      </c>
      <c r="JH153" s="483">
        <f t="shared" si="1442"/>
        <v>0</v>
      </c>
      <c r="JI153" s="483">
        <f t="shared" si="1442"/>
        <v>0</v>
      </c>
      <c r="JJ153" s="483">
        <f t="shared" si="1442"/>
        <v>0</v>
      </c>
      <c r="JK153" s="483">
        <f t="shared" si="1442"/>
        <v>0</v>
      </c>
      <c r="JL153" s="483">
        <f t="shared" si="1442"/>
        <v>0</v>
      </c>
      <c r="JM153" s="483">
        <f t="shared" si="1442"/>
        <v>0</v>
      </c>
      <c r="JN153" s="483">
        <f t="shared" si="1442"/>
        <v>0</v>
      </c>
      <c r="JO153" s="483">
        <f t="shared" si="1442"/>
        <v>0</v>
      </c>
      <c r="JP153" s="483">
        <f t="shared" si="1442"/>
        <v>0</v>
      </c>
      <c r="JQ153" s="483">
        <f t="shared" si="1442"/>
        <v>0</v>
      </c>
      <c r="JR153" s="483">
        <f t="shared" si="1442"/>
        <v>0</v>
      </c>
      <c r="JS153" s="483">
        <f>SUM(JG153:JR153)</f>
        <v>0</v>
      </c>
      <c r="JT153" s="483">
        <f t="shared" ref="JT153:KE153" si="1443">IF(JT144=1,-JT152,0)</f>
        <v>0</v>
      </c>
      <c r="JU153" s="483">
        <f t="shared" si="1443"/>
        <v>0</v>
      </c>
      <c r="JV153" s="483">
        <f t="shared" si="1443"/>
        <v>0</v>
      </c>
      <c r="JW153" s="483">
        <f t="shared" si="1443"/>
        <v>0</v>
      </c>
      <c r="JX153" s="483">
        <f t="shared" si="1443"/>
        <v>0</v>
      </c>
      <c r="JY153" s="483">
        <f t="shared" si="1443"/>
        <v>0</v>
      </c>
      <c r="JZ153" s="483">
        <f t="shared" si="1443"/>
        <v>0</v>
      </c>
      <c r="KA153" s="483">
        <f t="shared" si="1443"/>
        <v>0</v>
      </c>
      <c r="KB153" s="483">
        <f t="shared" si="1443"/>
        <v>0</v>
      </c>
      <c r="KC153" s="483">
        <f t="shared" si="1443"/>
        <v>0</v>
      </c>
      <c r="KD153" s="483">
        <f t="shared" si="1443"/>
        <v>0</v>
      </c>
      <c r="KE153" s="483">
        <f t="shared" si="1443"/>
        <v>0</v>
      </c>
      <c r="KF153" s="483">
        <f>SUM(JT153:KE153)</f>
        <v>0</v>
      </c>
      <c r="KG153" s="483">
        <f t="shared" ref="KG153:KR153" si="1444">IF(KG144=1,-KG152,0)</f>
        <v>0</v>
      </c>
      <c r="KH153" s="483">
        <f t="shared" si="1444"/>
        <v>0</v>
      </c>
      <c r="KI153" s="483">
        <f t="shared" si="1444"/>
        <v>0</v>
      </c>
      <c r="KJ153" s="483">
        <f t="shared" si="1444"/>
        <v>0</v>
      </c>
      <c r="KK153" s="483">
        <f t="shared" si="1444"/>
        <v>0</v>
      </c>
      <c r="KL153" s="483">
        <f t="shared" si="1444"/>
        <v>0</v>
      </c>
      <c r="KM153" s="483">
        <f t="shared" si="1444"/>
        <v>0</v>
      </c>
      <c r="KN153" s="483">
        <f t="shared" si="1444"/>
        <v>0</v>
      </c>
      <c r="KO153" s="483">
        <f t="shared" si="1444"/>
        <v>0</v>
      </c>
      <c r="KP153" s="483">
        <f t="shared" si="1444"/>
        <v>0</v>
      </c>
      <c r="KQ153" s="483">
        <f t="shared" si="1444"/>
        <v>0</v>
      </c>
      <c r="KR153" s="483">
        <f t="shared" si="1444"/>
        <v>0</v>
      </c>
      <c r="KS153" s="483">
        <f>SUM(KG153:KR153)</f>
        <v>0</v>
      </c>
      <c r="KT153" s="483">
        <f t="shared" ref="KT153:LE153" si="1445">IF(KT144=1,-KT152,0)</f>
        <v>0</v>
      </c>
      <c r="KU153" s="483">
        <f t="shared" si="1445"/>
        <v>0</v>
      </c>
      <c r="KV153" s="483">
        <f t="shared" si="1445"/>
        <v>0</v>
      </c>
      <c r="KW153" s="483">
        <f t="shared" si="1445"/>
        <v>0</v>
      </c>
      <c r="KX153" s="483">
        <f t="shared" si="1445"/>
        <v>0</v>
      </c>
      <c r="KY153" s="483">
        <f t="shared" si="1445"/>
        <v>0</v>
      </c>
      <c r="KZ153" s="483">
        <f t="shared" si="1445"/>
        <v>0</v>
      </c>
      <c r="LA153" s="483">
        <f t="shared" si="1445"/>
        <v>0</v>
      </c>
      <c r="LB153" s="483">
        <f t="shared" si="1445"/>
        <v>0</v>
      </c>
      <c r="LC153" s="483">
        <f t="shared" si="1445"/>
        <v>0</v>
      </c>
      <c r="LD153" s="483">
        <f t="shared" si="1445"/>
        <v>0</v>
      </c>
      <c r="LE153" s="483">
        <f t="shared" si="1445"/>
        <v>0</v>
      </c>
      <c r="LF153" s="483">
        <f>SUM(KT153:LE153)</f>
        <v>0</v>
      </c>
      <c r="LG153" s="483">
        <f t="shared" ref="LG153:LR153" si="1446">IF(LG144=1,-LG152,0)</f>
        <v>0</v>
      </c>
      <c r="LH153" s="483">
        <f t="shared" si="1446"/>
        <v>0</v>
      </c>
      <c r="LI153" s="483">
        <f t="shared" si="1446"/>
        <v>0</v>
      </c>
      <c r="LJ153" s="483">
        <f t="shared" si="1446"/>
        <v>0</v>
      </c>
      <c r="LK153" s="483">
        <f t="shared" si="1446"/>
        <v>0</v>
      </c>
      <c r="LL153" s="483">
        <f t="shared" si="1446"/>
        <v>0</v>
      </c>
      <c r="LM153" s="483">
        <f t="shared" si="1446"/>
        <v>0</v>
      </c>
      <c r="LN153" s="483">
        <f t="shared" si="1446"/>
        <v>0</v>
      </c>
      <c r="LO153" s="483">
        <f t="shared" si="1446"/>
        <v>0</v>
      </c>
      <c r="LP153" s="483">
        <f t="shared" si="1446"/>
        <v>0</v>
      </c>
      <c r="LQ153" s="483">
        <f t="shared" si="1446"/>
        <v>0</v>
      </c>
      <c r="LR153" s="483">
        <f t="shared" si="1446"/>
        <v>0</v>
      </c>
      <c r="LS153" s="483">
        <f>SUM(LG153:LR153)</f>
        <v>0</v>
      </c>
      <c r="LT153" s="483">
        <f t="shared" ref="LT153:ME153" si="1447">IF(LT144=1,-LT152,0)</f>
        <v>0</v>
      </c>
      <c r="LU153" s="483">
        <f t="shared" si="1447"/>
        <v>0</v>
      </c>
      <c r="LV153" s="483">
        <f t="shared" si="1447"/>
        <v>0</v>
      </c>
      <c r="LW153" s="483">
        <f t="shared" si="1447"/>
        <v>0</v>
      </c>
      <c r="LX153" s="483">
        <f t="shared" si="1447"/>
        <v>0</v>
      </c>
      <c r="LY153" s="483">
        <f t="shared" si="1447"/>
        <v>0</v>
      </c>
      <c r="LZ153" s="483">
        <f t="shared" si="1447"/>
        <v>0</v>
      </c>
      <c r="MA153" s="483">
        <f t="shared" si="1447"/>
        <v>0</v>
      </c>
      <c r="MB153" s="483">
        <f t="shared" si="1447"/>
        <v>0</v>
      </c>
      <c r="MC153" s="483">
        <f t="shared" si="1447"/>
        <v>0</v>
      </c>
      <c r="MD153" s="483">
        <f t="shared" si="1447"/>
        <v>0</v>
      </c>
      <c r="ME153" s="483">
        <f t="shared" si="1447"/>
        <v>0</v>
      </c>
      <c r="MF153" s="483">
        <f>SUM(LT153:ME153)</f>
        <v>0</v>
      </c>
      <c r="MG153" s="483">
        <f t="shared" ref="MG153:MR153" si="1448">IF(MG144=1,-MG152,0)</f>
        <v>0</v>
      </c>
      <c r="MH153" s="483">
        <f t="shared" si="1448"/>
        <v>0</v>
      </c>
      <c r="MI153" s="483">
        <f t="shared" si="1448"/>
        <v>0</v>
      </c>
      <c r="MJ153" s="483">
        <f t="shared" si="1448"/>
        <v>0</v>
      </c>
      <c r="MK153" s="483">
        <f t="shared" si="1448"/>
        <v>0</v>
      </c>
      <c r="ML153" s="483">
        <f t="shared" si="1448"/>
        <v>0</v>
      </c>
      <c r="MM153" s="483">
        <f t="shared" si="1448"/>
        <v>0</v>
      </c>
      <c r="MN153" s="483">
        <f t="shared" si="1448"/>
        <v>0</v>
      </c>
      <c r="MO153" s="483">
        <f t="shared" si="1448"/>
        <v>0</v>
      </c>
      <c r="MP153" s="483">
        <f t="shared" si="1448"/>
        <v>0</v>
      </c>
      <c r="MQ153" s="483">
        <f t="shared" si="1448"/>
        <v>0</v>
      </c>
      <c r="MR153" s="483">
        <f t="shared" si="1448"/>
        <v>0</v>
      </c>
      <c r="MS153" s="483">
        <f>SUM(MG153:MR153)</f>
        <v>0</v>
      </c>
      <c r="MT153" s="483">
        <f t="shared" ref="MT153:NE153" si="1449">IF(MT144=1,-MT152,0)</f>
        <v>0</v>
      </c>
      <c r="MU153" s="483">
        <f t="shared" si="1449"/>
        <v>0</v>
      </c>
      <c r="MV153" s="483">
        <f t="shared" si="1449"/>
        <v>0</v>
      </c>
      <c r="MW153" s="483">
        <f t="shared" si="1449"/>
        <v>0</v>
      </c>
      <c r="MX153" s="483">
        <f t="shared" si="1449"/>
        <v>0</v>
      </c>
      <c r="MY153" s="483">
        <f t="shared" si="1449"/>
        <v>0</v>
      </c>
      <c r="MZ153" s="483">
        <f t="shared" si="1449"/>
        <v>0</v>
      </c>
      <c r="NA153" s="483">
        <f t="shared" si="1449"/>
        <v>0</v>
      </c>
      <c r="NB153" s="483">
        <f t="shared" si="1449"/>
        <v>0</v>
      </c>
      <c r="NC153" s="483">
        <f t="shared" si="1449"/>
        <v>0</v>
      </c>
      <c r="ND153" s="483">
        <f t="shared" si="1449"/>
        <v>0</v>
      </c>
      <c r="NE153" s="483">
        <f t="shared" si="1449"/>
        <v>0</v>
      </c>
      <c r="NF153" s="483">
        <f>SUM(MT153:NE153)</f>
        <v>0</v>
      </c>
      <c r="NG153" s="483">
        <f t="shared" ref="NG153:NR153" si="1450">IF(NG144=1,-NG152,0)</f>
        <v>0</v>
      </c>
      <c r="NH153" s="483">
        <f t="shared" si="1450"/>
        <v>0</v>
      </c>
      <c r="NI153" s="483">
        <f t="shared" si="1450"/>
        <v>0</v>
      </c>
      <c r="NJ153" s="483">
        <f t="shared" si="1450"/>
        <v>0</v>
      </c>
      <c r="NK153" s="483">
        <f t="shared" si="1450"/>
        <v>0</v>
      </c>
      <c r="NL153" s="483">
        <f t="shared" si="1450"/>
        <v>0</v>
      </c>
      <c r="NM153" s="483">
        <f t="shared" si="1450"/>
        <v>0</v>
      </c>
      <c r="NN153" s="483">
        <f t="shared" si="1450"/>
        <v>0</v>
      </c>
      <c r="NO153" s="483">
        <f t="shared" si="1450"/>
        <v>0</v>
      </c>
      <c r="NP153" s="483">
        <f t="shared" si="1450"/>
        <v>0</v>
      </c>
      <c r="NQ153" s="483">
        <f t="shared" si="1450"/>
        <v>0</v>
      </c>
      <c r="NR153" s="483">
        <f t="shared" si="1450"/>
        <v>0</v>
      </c>
      <c r="NS153" s="483">
        <f>SUM(NG153:NR153)</f>
        <v>0</v>
      </c>
      <c r="NT153" s="483">
        <f t="shared" ref="NT153:OE153" si="1451">IF(NT144=1,-NT152,0)</f>
        <v>0</v>
      </c>
      <c r="NU153" s="483">
        <f t="shared" si="1451"/>
        <v>0</v>
      </c>
      <c r="NV153" s="483">
        <f t="shared" si="1451"/>
        <v>0</v>
      </c>
      <c r="NW153" s="483">
        <f t="shared" si="1451"/>
        <v>0</v>
      </c>
      <c r="NX153" s="483">
        <f t="shared" si="1451"/>
        <v>0</v>
      </c>
      <c r="NY153" s="483">
        <f t="shared" si="1451"/>
        <v>0</v>
      </c>
      <c r="NZ153" s="483">
        <f t="shared" si="1451"/>
        <v>0</v>
      </c>
      <c r="OA153" s="483">
        <f t="shared" si="1451"/>
        <v>0</v>
      </c>
      <c r="OB153" s="483">
        <f t="shared" si="1451"/>
        <v>0</v>
      </c>
      <c r="OC153" s="483">
        <f t="shared" si="1451"/>
        <v>0</v>
      </c>
      <c r="OD153" s="483">
        <f t="shared" si="1451"/>
        <v>0</v>
      </c>
      <c r="OE153" s="483">
        <f t="shared" si="1451"/>
        <v>0</v>
      </c>
      <c r="OF153" s="483">
        <f>SUM(NT153:OE153)</f>
        <v>0</v>
      </c>
      <c r="OG153" s="483">
        <f t="shared" ref="OG153:OR153" si="1452">IF(OG144=1,-OG152,0)</f>
        <v>0</v>
      </c>
      <c r="OH153" s="483">
        <f t="shared" si="1452"/>
        <v>0</v>
      </c>
      <c r="OI153" s="483">
        <f t="shared" si="1452"/>
        <v>0</v>
      </c>
      <c r="OJ153" s="483">
        <f t="shared" si="1452"/>
        <v>0</v>
      </c>
      <c r="OK153" s="483">
        <f t="shared" si="1452"/>
        <v>0</v>
      </c>
      <c r="OL153" s="483">
        <f t="shared" si="1452"/>
        <v>0</v>
      </c>
      <c r="OM153" s="483">
        <f t="shared" si="1452"/>
        <v>0</v>
      </c>
      <c r="ON153" s="483">
        <f t="shared" si="1452"/>
        <v>0</v>
      </c>
      <c r="OO153" s="483">
        <f t="shared" si="1452"/>
        <v>0</v>
      </c>
      <c r="OP153" s="483">
        <f t="shared" si="1452"/>
        <v>0</v>
      </c>
      <c r="OQ153" s="483">
        <f t="shared" si="1452"/>
        <v>0</v>
      </c>
      <c r="OR153" s="483">
        <f t="shared" si="1452"/>
        <v>0</v>
      </c>
      <c r="OS153" s="483">
        <f>SUM(OG153:OR153)</f>
        <v>0</v>
      </c>
      <c r="OT153" s="483"/>
      <c r="OU153" s="483"/>
      <c r="OV153" s="483"/>
      <c r="OW153" s="483"/>
      <c r="OX153" s="483"/>
      <c r="OY153" s="483"/>
      <c r="OZ153" s="483"/>
      <c r="PA153" s="483"/>
      <c r="PB153" s="483"/>
      <c r="PC153" s="483"/>
      <c r="PD153" s="483"/>
      <c r="PE153" s="483"/>
      <c r="PF153" s="483"/>
      <c r="PG153" s="483"/>
      <c r="PH153" s="483"/>
      <c r="PI153" s="483"/>
      <c r="PJ153" s="483"/>
      <c r="PK153" s="483"/>
      <c r="PL153" s="483"/>
      <c r="PM153" s="483"/>
      <c r="PN153" s="483"/>
      <c r="PO153" s="483"/>
      <c r="PP153" s="483"/>
      <c r="PQ153" s="483"/>
      <c r="PR153" s="483"/>
      <c r="PS153" s="483"/>
      <c r="PT153" s="483"/>
      <c r="PU153" s="483"/>
      <c r="PV153" s="483"/>
      <c r="PW153" s="483"/>
      <c r="PX153" s="483"/>
      <c r="PY153" s="483"/>
      <c r="PZ153" s="483"/>
      <c r="QA153" s="483"/>
      <c r="QB153" s="483"/>
      <c r="QC153" s="483"/>
      <c r="QD153" s="483"/>
      <c r="QE153" s="483"/>
      <c r="QF153" s="483"/>
      <c r="QG153" s="483"/>
      <c r="QH153" s="483"/>
      <c r="QI153" s="483"/>
      <c r="QJ153" s="483"/>
      <c r="QK153" s="483"/>
      <c r="QL153" s="483"/>
      <c r="QM153" s="483"/>
      <c r="QN153" s="483"/>
      <c r="QO153" s="483"/>
      <c r="QP153" s="483"/>
      <c r="QQ153" s="483"/>
      <c r="QR153" s="483"/>
      <c r="QS153" s="483"/>
      <c r="QT153" s="483"/>
      <c r="QU153" s="483"/>
      <c r="QV153" s="483"/>
      <c r="QW153" s="483"/>
      <c r="QX153" s="483"/>
      <c r="QY153" s="483"/>
      <c r="QZ153" s="483"/>
      <c r="RA153" s="483"/>
      <c r="RB153" s="483"/>
      <c r="RC153" s="483"/>
      <c r="RD153" s="483"/>
      <c r="RE153" s="483"/>
      <c r="RF153" s="483"/>
    </row>
    <row r="154" spans="1:474" ht="12.75" customHeight="1">
      <c r="A154" s="483"/>
      <c r="B154" s="484" t="s">
        <v>502</v>
      </c>
      <c r="C154" s="483"/>
      <c r="D154" s="483"/>
      <c r="E154" s="483">
        <f>SUM(S154,AF154,AS154,BF154,BS154,CF154,CS154,DF154,DS154,EF154,ES154,FF154,FS154,GF154,GS154,HF154,HS154,IF154,IS154,JF154,JS154,KF154,KS154,LF154,LS154,MF154,MS154,NF154,NS154,OF154,OS154)</f>
        <v>0</v>
      </c>
      <c r="F154" s="483"/>
      <c r="G154" s="483">
        <f t="shared" ref="G154:R154" si="1453">G155-G153</f>
        <v>0</v>
      </c>
      <c r="H154" s="483">
        <f t="shared" si="1453"/>
        <v>0</v>
      </c>
      <c r="I154" s="483">
        <f t="shared" si="1453"/>
        <v>0</v>
      </c>
      <c r="J154" s="483">
        <f t="shared" si="1453"/>
        <v>0</v>
      </c>
      <c r="K154" s="483">
        <f t="shared" si="1453"/>
        <v>0</v>
      </c>
      <c r="L154" s="483">
        <f t="shared" si="1453"/>
        <v>0</v>
      </c>
      <c r="M154" s="483">
        <f t="shared" si="1453"/>
        <v>0</v>
      </c>
      <c r="N154" s="483">
        <f t="shared" si="1453"/>
        <v>0</v>
      </c>
      <c r="O154" s="483">
        <f t="shared" si="1453"/>
        <v>0</v>
      </c>
      <c r="P154" s="483">
        <f t="shared" si="1453"/>
        <v>0</v>
      </c>
      <c r="Q154" s="483">
        <f t="shared" si="1453"/>
        <v>0</v>
      </c>
      <c r="R154" s="483">
        <f t="shared" si="1453"/>
        <v>0</v>
      </c>
      <c r="S154" s="483">
        <f>SUM(G154:R154)</f>
        <v>0</v>
      </c>
      <c r="T154" s="483">
        <f t="shared" ref="T154:AE154" si="1454">T155-T153</f>
        <v>0</v>
      </c>
      <c r="U154" s="483">
        <f t="shared" si="1454"/>
        <v>0</v>
      </c>
      <c r="V154" s="483">
        <f t="shared" si="1454"/>
        <v>0</v>
      </c>
      <c r="W154" s="483">
        <f t="shared" si="1454"/>
        <v>0</v>
      </c>
      <c r="X154" s="483">
        <f t="shared" si="1454"/>
        <v>0</v>
      </c>
      <c r="Y154" s="483">
        <f t="shared" si="1454"/>
        <v>0</v>
      </c>
      <c r="Z154" s="483">
        <f t="shared" si="1454"/>
        <v>0</v>
      </c>
      <c r="AA154" s="483">
        <f t="shared" si="1454"/>
        <v>0</v>
      </c>
      <c r="AB154" s="483">
        <f t="shared" si="1454"/>
        <v>0</v>
      </c>
      <c r="AC154" s="483">
        <f t="shared" si="1454"/>
        <v>0</v>
      </c>
      <c r="AD154" s="483">
        <f t="shared" si="1454"/>
        <v>0</v>
      </c>
      <c r="AE154" s="483">
        <f t="shared" si="1454"/>
        <v>0</v>
      </c>
      <c r="AF154" s="483">
        <f>SUM(T154:AE154)</f>
        <v>0</v>
      </c>
      <c r="AG154" s="483">
        <f t="shared" ref="AG154:AR154" si="1455">AG155-AG153</f>
        <v>0</v>
      </c>
      <c r="AH154" s="483">
        <f t="shared" si="1455"/>
        <v>0</v>
      </c>
      <c r="AI154" s="483">
        <f t="shared" si="1455"/>
        <v>0</v>
      </c>
      <c r="AJ154" s="483">
        <f t="shared" si="1455"/>
        <v>0</v>
      </c>
      <c r="AK154" s="483">
        <f t="shared" si="1455"/>
        <v>0</v>
      </c>
      <c r="AL154" s="483">
        <f t="shared" si="1455"/>
        <v>0</v>
      </c>
      <c r="AM154" s="483">
        <f t="shared" si="1455"/>
        <v>0</v>
      </c>
      <c r="AN154" s="483">
        <f t="shared" si="1455"/>
        <v>0</v>
      </c>
      <c r="AO154" s="483">
        <f t="shared" si="1455"/>
        <v>0</v>
      </c>
      <c r="AP154" s="483">
        <f t="shared" si="1455"/>
        <v>0</v>
      </c>
      <c r="AQ154" s="483">
        <f t="shared" si="1455"/>
        <v>0</v>
      </c>
      <c r="AR154" s="483">
        <f t="shared" si="1455"/>
        <v>0</v>
      </c>
      <c r="AS154" s="483">
        <f>SUM(AG154:AR154)</f>
        <v>0</v>
      </c>
      <c r="AT154" s="483">
        <f t="shared" ref="AT154:BE154" si="1456">AT155-AT153</f>
        <v>0</v>
      </c>
      <c r="AU154" s="483">
        <f t="shared" si="1456"/>
        <v>0</v>
      </c>
      <c r="AV154" s="483">
        <f t="shared" si="1456"/>
        <v>0</v>
      </c>
      <c r="AW154" s="483">
        <f t="shared" si="1456"/>
        <v>0</v>
      </c>
      <c r="AX154" s="483">
        <f t="shared" si="1456"/>
        <v>0</v>
      </c>
      <c r="AY154" s="483">
        <f t="shared" si="1456"/>
        <v>0</v>
      </c>
      <c r="AZ154" s="483">
        <f t="shared" si="1456"/>
        <v>0</v>
      </c>
      <c r="BA154" s="483">
        <f t="shared" si="1456"/>
        <v>0</v>
      </c>
      <c r="BB154" s="483">
        <f t="shared" si="1456"/>
        <v>0</v>
      </c>
      <c r="BC154" s="483">
        <f t="shared" si="1456"/>
        <v>0</v>
      </c>
      <c r="BD154" s="483">
        <f t="shared" si="1456"/>
        <v>0</v>
      </c>
      <c r="BE154" s="483">
        <f t="shared" si="1456"/>
        <v>0</v>
      </c>
      <c r="BF154" s="483">
        <f>SUM(AT154:BE154)</f>
        <v>0</v>
      </c>
      <c r="BG154" s="483">
        <f t="shared" ref="BG154:BR154" si="1457">BG155-BG153</f>
        <v>0</v>
      </c>
      <c r="BH154" s="483">
        <f t="shared" si="1457"/>
        <v>0</v>
      </c>
      <c r="BI154" s="483">
        <f t="shared" si="1457"/>
        <v>0</v>
      </c>
      <c r="BJ154" s="483">
        <f t="shared" si="1457"/>
        <v>0</v>
      </c>
      <c r="BK154" s="483">
        <f t="shared" si="1457"/>
        <v>0</v>
      </c>
      <c r="BL154" s="483">
        <f t="shared" si="1457"/>
        <v>0</v>
      </c>
      <c r="BM154" s="483">
        <f t="shared" si="1457"/>
        <v>0</v>
      </c>
      <c r="BN154" s="483">
        <f t="shared" si="1457"/>
        <v>0</v>
      </c>
      <c r="BO154" s="483">
        <f t="shared" si="1457"/>
        <v>0</v>
      </c>
      <c r="BP154" s="483">
        <f t="shared" si="1457"/>
        <v>0</v>
      </c>
      <c r="BQ154" s="483">
        <f t="shared" si="1457"/>
        <v>0</v>
      </c>
      <c r="BR154" s="483">
        <f t="shared" si="1457"/>
        <v>0</v>
      </c>
      <c r="BS154" s="483">
        <f>SUM(BG154:BR154)</f>
        <v>0</v>
      </c>
      <c r="BT154" s="483">
        <f t="shared" ref="BT154:CE154" si="1458">BT155-BT153</f>
        <v>0</v>
      </c>
      <c r="BU154" s="483">
        <f t="shared" si="1458"/>
        <v>0</v>
      </c>
      <c r="BV154" s="483">
        <f t="shared" si="1458"/>
        <v>0</v>
      </c>
      <c r="BW154" s="483">
        <f t="shared" si="1458"/>
        <v>0</v>
      </c>
      <c r="BX154" s="483">
        <f t="shared" si="1458"/>
        <v>0</v>
      </c>
      <c r="BY154" s="483">
        <f t="shared" si="1458"/>
        <v>0</v>
      </c>
      <c r="BZ154" s="483">
        <f t="shared" si="1458"/>
        <v>0</v>
      </c>
      <c r="CA154" s="483">
        <f t="shared" si="1458"/>
        <v>0</v>
      </c>
      <c r="CB154" s="483">
        <f t="shared" si="1458"/>
        <v>0</v>
      </c>
      <c r="CC154" s="483">
        <f t="shared" si="1458"/>
        <v>0</v>
      </c>
      <c r="CD154" s="483">
        <f t="shared" si="1458"/>
        <v>0</v>
      </c>
      <c r="CE154" s="483">
        <f t="shared" si="1458"/>
        <v>0</v>
      </c>
      <c r="CF154" s="483">
        <f>SUM(BT154:CE154)</f>
        <v>0</v>
      </c>
      <c r="CG154" s="483">
        <f t="shared" ref="CG154:CR154" si="1459">CG155-CG153</f>
        <v>0</v>
      </c>
      <c r="CH154" s="483">
        <f t="shared" si="1459"/>
        <v>0</v>
      </c>
      <c r="CI154" s="483">
        <f t="shared" si="1459"/>
        <v>0</v>
      </c>
      <c r="CJ154" s="483">
        <f t="shared" si="1459"/>
        <v>0</v>
      </c>
      <c r="CK154" s="483">
        <f t="shared" si="1459"/>
        <v>0</v>
      </c>
      <c r="CL154" s="483">
        <f t="shared" si="1459"/>
        <v>0</v>
      </c>
      <c r="CM154" s="483">
        <f t="shared" si="1459"/>
        <v>0</v>
      </c>
      <c r="CN154" s="483">
        <f t="shared" si="1459"/>
        <v>0</v>
      </c>
      <c r="CO154" s="483">
        <f t="shared" si="1459"/>
        <v>0</v>
      </c>
      <c r="CP154" s="483">
        <f t="shared" si="1459"/>
        <v>0</v>
      </c>
      <c r="CQ154" s="483">
        <f t="shared" si="1459"/>
        <v>0</v>
      </c>
      <c r="CR154" s="483">
        <f t="shared" si="1459"/>
        <v>0</v>
      </c>
      <c r="CS154" s="483">
        <f>SUM(CG154:CR154)</f>
        <v>0</v>
      </c>
      <c r="CT154" s="483">
        <f t="shared" ref="CT154:DE154" si="1460">CT155-CT153</f>
        <v>0</v>
      </c>
      <c r="CU154" s="483">
        <f t="shared" si="1460"/>
        <v>0</v>
      </c>
      <c r="CV154" s="483">
        <f t="shared" si="1460"/>
        <v>0</v>
      </c>
      <c r="CW154" s="483">
        <f t="shared" si="1460"/>
        <v>0</v>
      </c>
      <c r="CX154" s="483">
        <f t="shared" si="1460"/>
        <v>0</v>
      </c>
      <c r="CY154" s="483">
        <f t="shared" si="1460"/>
        <v>0</v>
      </c>
      <c r="CZ154" s="483">
        <f t="shared" si="1460"/>
        <v>0</v>
      </c>
      <c r="DA154" s="483">
        <f t="shared" si="1460"/>
        <v>0</v>
      </c>
      <c r="DB154" s="483">
        <f t="shared" si="1460"/>
        <v>0</v>
      </c>
      <c r="DC154" s="483">
        <f t="shared" si="1460"/>
        <v>0</v>
      </c>
      <c r="DD154" s="483">
        <f t="shared" si="1460"/>
        <v>0</v>
      </c>
      <c r="DE154" s="483">
        <f t="shared" si="1460"/>
        <v>0</v>
      </c>
      <c r="DF154" s="483">
        <f>SUM(CT154:DE154)</f>
        <v>0</v>
      </c>
      <c r="DG154" s="483">
        <f t="shared" ref="DG154:DR154" si="1461">DG155-DG153</f>
        <v>0</v>
      </c>
      <c r="DH154" s="483">
        <f t="shared" si="1461"/>
        <v>0</v>
      </c>
      <c r="DI154" s="483">
        <f t="shared" si="1461"/>
        <v>0</v>
      </c>
      <c r="DJ154" s="483">
        <f t="shared" si="1461"/>
        <v>0</v>
      </c>
      <c r="DK154" s="483">
        <f t="shared" si="1461"/>
        <v>0</v>
      </c>
      <c r="DL154" s="483">
        <f t="shared" si="1461"/>
        <v>0</v>
      </c>
      <c r="DM154" s="483">
        <f t="shared" si="1461"/>
        <v>0</v>
      </c>
      <c r="DN154" s="483">
        <f t="shared" si="1461"/>
        <v>0</v>
      </c>
      <c r="DO154" s="483">
        <f t="shared" si="1461"/>
        <v>0</v>
      </c>
      <c r="DP154" s="483">
        <f t="shared" si="1461"/>
        <v>0</v>
      </c>
      <c r="DQ154" s="483">
        <f t="shared" si="1461"/>
        <v>0</v>
      </c>
      <c r="DR154" s="483">
        <f t="shared" si="1461"/>
        <v>0</v>
      </c>
      <c r="DS154" s="483">
        <f>SUM(DG154:DR154)</f>
        <v>0</v>
      </c>
      <c r="DT154" s="483">
        <f t="shared" ref="DT154:EE154" si="1462">DT155-DT153</f>
        <v>0</v>
      </c>
      <c r="DU154" s="483">
        <f t="shared" si="1462"/>
        <v>0</v>
      </c>
      <c r="DV154" s="483">
        <f t="shared" si="1462"/>
        <v>0</v>
      </c>
      <c r="DW154" s="483">
        <f t="shared" si="1462"/>
        <v>0</v>
      </c>
      <c r="DX154" s="483">
        <f t="shared" si="1462"/>
        <v>0</v>
      </c>
      <c r="DY154" s="483">
        <f t="shared" si="1462"/>
        <v>0</v>
      </c>
      <c r="DZ154" s="483">
        <f t="shared" si="1462"/>
        <v>0</v>
      </c>
      <c r="EA154" s="483">
        <f t="shared" si="1462"/>
        <v>0</v>
      </c>
      <c r="EB154" s="483">
        <f t="shared" si="1462"/>
        <v>0</v>
      </c>
      <c r="EC154" s="483">
        <f t="shared" si="1462"/>
        <v>0</v>
      </c>
      <c r="ED154" s="483">
        <f t="shared" si="1462"/>
        <v>0</v>
      </c>
      <c r="EE154" s="483">
        <f t="shared" si="1462"/>
        <v>0</v>
      </c>
      <c r="EF154" s="483">
        <f>SUM(DT154:EE154)</f>
        <v>0</v>
      </c>
      <c r="EG154" s="483">
        <f t="shared" ref="EG154:ER154" si="1463">EG155-EG153</f>
        <v>0</v>
      </c>
      <c r="EH154" s="483">
        <f t="shared" si="1463"/>
        <v>0</v>
      </c>
      <c r="EI154" s="483">
        <f t="shared" si="1463"/>
        <v>0</v>
      </c>
      <c r="EJ154" s="483">
        <f t="shared" si="1463"/>
        <v>0</v>
      </c>
      <c r="EK154" s="483">
        <f t="shared" si="1463"/>
        <v>0</v>
      </c>
      <c r="EL154" s="483">
        <f t="shared" si="1463"/>
        <v>0</v>
      </c>
      <c r="EM154" s="483">
        <f t="shared" si="1463"/>
        <v>0</v>
      </c>
      <c r="EN154" s="483">
        <f t="shared" si="1463"/>
        <v>0</v>
      </c>
      <c r="EO154" s="483">
        <f t="shared" si="1463"/>
        <v>0</v>
      </c>
      <c r="EP154" s="483">
        <f t="shared" si="1463"/>
        <v>0</v>
      </c>
      <c r="EQ154" s="483">
        <f t="shared" si="1463"/>
        <v>0</v>
      </c>
      <c r="ER154" s="483">
        <f t="shared" si="1463"/>
        <v>0</v>
      </c>
      <c r="ES154" s="483">
        <f>SUM(EG154:ER154)</f>
        <v>0</v>
      </c>
      <c r="ET154" s="483">
        <f t="shared" ref="ET154:FE154" si="1464">ET155-ET153</f>
        <v>0</v>
      </c>
      <c r="EU154" s="483">
        <f t="shared" si="1464"/>
        <v>0</v>
      </c>
      <c r="EV154" s="483">
        <f t="shared" si="1464"/>
        <v>0</v>
      </c>
      <c r="EW154" s="483">
        <f t="shared" si="1464"/>
        <v>0</v>
      </c>
      <c r="EX154" s="483">
        <f t="shared" si="1464"/>
        <v>0</v>
      </c>
      <c r="EY154" s="483">
        <f t="shared" si="1464"/>
        <v>0</v>
      </c>
      <c r="EZ154" s="483">
        <f t="shared" si="1464"/>
        <v>0</v>
      </c>
      <c r="FA154" s="483">
        <f t="shared" si="1464"/>
        <v>0</v>
      </c>
      <c r="FB154" s="483">
        <f t="shared" si="1464"/>
        <v>0</v>
      </c>
      <c r="FC154" s="483">
        <f t="shared" si="1464"/>
        <v>0</v>
      </c>
      <c r="FD154" s="483">
        <f t="shared" si="1464"/>
        <v>0</v>
      </c>
      <c r="FE154" s="483">
        <f t="shared" si="1464"/>
        <v>0</v>
      </c>
      <c r="FF154" s="483">
        <f>SUM(ET154:FE154)</f>
        <v>0</v>
      </c>
      <c r="FG154" s="483">
        <f t="shared" ref="FG154:FR154" si="1465">FG155-FG153</f>
        <v>0</v>
      </c>
      <c r="FH154" s="483">
        <f t="shared" si="1465"/>
        <v>0</v>
      </c>
      <c r="FI154" s="483">
        <f t="shared" si="1465"/>
        <v>0</v>
      </c>
      <c r="FJ154" s="483">
        <f t="shared" si="1465"/>
        <v>0</v>
      </c>
      <c r="FK154" s="483">
        <f t="shared" si="1465"/>
        <v>0</v>
      </c>
      <c r="FL154" s="483">
        <f t="shared" si="1465"/>
        <v>0</v>
      </c>
      <c r="FM154" s="483">
        <f t="shared" si="1465"/>
        <v>0</v>
      </c>
      <c r="FN154" s="483">
        <f t="shared" si="1465"/>
        <v>0</v>
      </c>
      <c r="FO154" s="483">
        <f t="shared" si="1465"/>
        <v>0</v>
      </c>
      <c r="FP154" s="483">
        <f t="shared" si="1465"/>
        <v>0</v>
      </c>
      <c r="FQ154" s="483">
        <f t="shared" si="1465"/>
        <v>0</v>
      </c>
      <c r="FR154" s="483">
        <f t="shared" si="1465"/>
        <v>0</v>
      </c>
      <c r="FS154" s="483">
        <f>SUM(FG154:FR154)</f>
        <v>0</v>
      </c>
      <c r="FT154" s="483">
        <f t="shared" ref="FT154:GE154" si="1466">FT155-FT153</f>
        <v>0</v>
      </c>
      <c r="FU154" s="483">
        <f t="shared" si="1466"/>
        <v>0</v>
      </c>
      <c r="FV154" s="483">
        <f t="shared" si="1466"/>
        <v>0</v>
      </c>
      <c r="FW154" s="483">
        <f t="shared" si="1466"/>
        <v>0</v>
      </c>
      <c r="FX154" s="483">
        <f t="shared" si="1466"/>
        <v>0</v>
      </c>
      <c r="FY154" s="483">
        <f t="shared" si="1466"/>
        <v>0</v>
      </c>
      <c r="FZ154" s="483">
        <f t="shared" si="1466"/>
        <v>0</v>
      </c>
      <c r="GA154" s="483">
        <f t="shared" si="1466"/>
        <v>0</v>
      </c>
      <c r="GB154" s="483">
        <f t="shared" si="1466"/>
        <v>0</v>
      </c>
      <c r="GC154" s="483">
        <f t="shared" si="1466"/>
        <v>0</v>
      </c>
      <c r="GD154" s="483">
        <f t="shared" si="1466"/>
        <v>0</v>
      </c>
      <c r="GE154" s="483">
        <f t="shared" si="1466"/>
        <v>0</v>
      </c>
      <c r="GF154" s="483">
        <f>SUM(FT154:GE154)</f>
        <v>0</v>
      </c>
      <c r="GG154" s="483">
        <f t="shared" ref="GG154:GR154" si="1467">GG155-GG153</f>
        <v>0</v>
      </c>
      <c r="GH154" s="483">
        <f t="shared" si="1467"/>
        <v>0</v>
      </c>
      <c r="GI154" s="483">
        <f t="shared" si="1467"/>
        <v>0</v>
      </c>
      <c r="GJ154" s="483">
        <f t="shared" si="1467"/>
        <v>0</v>
      </c>
      <c r="GK154" s="483">
        <f t="shared" si="1467"/>
        <v>0</v>
      </c>
      <c r="GL154" s="483">
        <f t="shared" si="1467"/>
        <v>0</v>
      </c>
      <c r="GM154" s="483">
        <f t="shared" si="1467"/>
        <v>0</v>
      </c>
      <c r="GN154" s="483">
        <f t="shared" si="1467"/>
        <v>0</v>
      </c>
      <c r="GO154" s="483">
        <f t="shared" si="1467"/>
        <v>0</v>
      </c>
      <c r="GP154" s="483">
        <f t="shared" si="1467"/>
        <v>0</v>
      </c>
      <c r="GQ154" s="483">
        <f t="shared" si="1467"/>
        <v>0</v>
      </c>
      <c r="GR154" s="483">
        <f t="shared" si="1467"/>
        <v>0</v>
      </c>
      <c r="GS154" s="483">
        <f>SUM(GG154:GR154)</f>
        <v>0</v>
      </c>
      <c r="GT154" s="483">
        <f t="shared" ref="GT154:HE154" si="1468">GT155-GT153</f>
        <v>0</v>
      </c>
      <c r="GU154" s="483">
        <f t="shared" si="1468"/>
        <v>0</v>
      </c>
      <c r="GV154" s="483">
        <f t="shared" si="1468"/>
        <v>0</v>
      </c>
      <c r="GW154" s="483">
        <f t="shared" si="1468"/>
        <v>0</v>
      </c>
      <c r="GX154" s="483">
        <f t="shared" si="1468"/>
        <v>0</v>
      </c>
      <c r="GY154" s="483">
        <f t="shared" si="1468"/>
        <v>0</v>
      </c>
      <c r="GZ154" s="483">
        <f t="shared" si="1468"/>
        <v>0</v>
      </c>
      <c r="HA154" s="483">
        <f t="shared" si="1468"/>
        <v>0</v>
      </c>
      <c r="HB154" s="483">
        <f t="shared" si="1468"/>
        <v>0</v>
      </c>
      <c r="HC154" s="483">
        <f t="shared" si="1468"/>
        <v>0</v>
      </c>
      <c r="HD154" s="483">
        <f t="shared" si="1468"/>
        <v>0</v>
      </c>
      <c r="HE154" s="483">
        <f t="shared" si="1468"/>
        <v>0</v>
      </c>
      <c r="HF154" s="483">
        <f>SUM(GT154:HE154)</f>
        <v>0</v>
      </c>
      <c r="HG154" s="483">
        <f t="shared" ref="HG154:HR154" si="1469">HG155-HG153</f>
        <v>0</v>
      </c>
      <c r="HH154" s="483">
        <f t="shared" si="1469"/>
        <v>0</v>
      </c>
      <c r="HI154" s="483">
        <f t="shared" si="1469"/>
        <v>0</v>
      </c>
      <c r="HJ154" s="483">
        <f t="shared" si="1469"/>
        <v>0</v>
      </c>
      <c r="HK154" s="483">
        <f t="shared" si="1469"/>
        <v>0</v>
      </c>
      <c r="HL154" s="483">
        <f t="shared" si="1469"/>
        <v>0</v>
      </c>
      <c r="HM154" s="483">
        <f t="shared" si="1469"/>
        <v>0</v>
      </c>
      <c r="HN154" s="483">
        <f t="shared" si="1469"/>
        <v>0</v>
      </c>
      <c r="HO154" s="483">
        <f t="shared" si="1469"/>
        <v>0</v>
      </c>
      <c r="HP154" s="483">
        <f t="shared" si="1469"/>
        <v>0</v>
      </c>
      <c r="HQ154" s="483">
        <f t="shared" si="1469"/>
        <v>0</v>
      </c>
      <c r="HR154" s="483">
        <f t="shared" si="1469"/>
        <v>0</v>
      </c>
      <c r="HS154" s="483">
        <f>SUM(HG154:HR154)</f>
        <v>0</v>
      </c>
      <c r="HT154" s="483">
        <f t="shared" ref="HT154:IE154" si="1470">HT155-HT153</f>
        <v>0</v>
      </c>
      <c r="HU154" s="483">
        <f t="shared" si="1470"/>
        <v>0</v>
      </c>
      <c r="HV154" s="483">
        <f t="shared" si="1470"/>
        <v>0</v>
      </c>
      <c r="HW154" s="483">
        <f t="shared" si="1470"/>
        <v>0</v>
      </c>
      <c r="HX154" s="483">
        <f t="shared" si="1470"/>
        <v>0</v>
      </c>
      <c r="HY154" s="483">
        <f t="shared" si="1470"/>
        <v>0</v>
      </c>
      <c r="HZ154" s="483">
        <f t="shared" si="1470"/>
        <v>0</v>
      </c>
      <c r="IA154" s="483">
        <f t="shared" si="1470"/>
        <v>0</v>
      </c>
      <c r="IB154" s="483">
        <f t="shared" si="1470"/>
        <v>0</v>
      </c>
      <c r="IC154" s="483">
        <f t="shared" si="1470"/>
        <v>0</v>
      </c>
      <c r="ID154" s="483">
        <f t="shared" si="1470"/>
        <v>0</v>
      </c>
      <c r="IE154" s="483">
        <f t="shared" si="1470"/>
        <v>0</v>
      </c>
      <c r="IF154" s="483">
        <f>SUM(HT154:IE154)</f>
        <v>0</v>
      </c>
      <c r="IG154" s="483">
        <f t="shared" ref="IG154:IR154" si="1471">IG155-IG153</f>
        <v>0</v>
      </c>
      <c r="IH154" s="483">
        <f t="shared" si="1471"/>
        <v>0</v>
      </c>
      <c r="II154" s="483">
        <f t="shared" si="1471"/>
        <v>0</v>
      </c>
      <c r="IJ154" s="483">
        <f t="shared" si="1471"/>
        <v>0</v>
      </c>
      <c r="IK154" s="483">
        <f t="shared" si="1471"/>
        <v>0</v>
      </c>
      <c r="IL154" s="483">
        <f t="shared" si="1471"/>
        <v>0</v>
      </c>
      <c r="IM154" s="483">
        <f t="shared" si="1471"/>
        <v>0</v>
      </c>
      <c r="IN154" s="483">
        <f t="shared" si="1471"/>
        <v>0</v>
      </c>
      <c r="IO154" s="483">
        <f t="shared" si="1471"/>
        <v>0</v>
      </c>
      <c r="IP154" s="483">
        <f t="shared" si="1471"/>
        <v>0</v>
      </c>
      <c r="IQ154" s="483">
        <f t="shared" si="1471"/>
        <v>0</v>
      </c>
      <c r="IR154" s="483">
        <f t="shared" si="1471"/>
        <v>0</v>
      </c>
      <c r="IS154" s="483">
        <f>SUM(IG154:IR154)</f>
        <v>0</v>
      </c>
      <c r="IT154" s="483">
        <f t="shared" ref="IT154:JE154" si="1472">IT155-IT153</f>
        <v>0</v>
      </c>
      <c r="IU154" s="483">
        <f t="shared" si="1472"/>
        <v>0</v>
      </c>
      <c r="IV154" s="483">
        <f t="shared" si="1472"/>
        <v>0</v>
      </c>
      <c r="IW154" s="483">
        <f t="shared" si="1472"/>
        <v>0</v>
      </c>
      <c r="IX154" s="483">
        <f t="shared" si="1472"/>
        <v>0</v>
      </c>
      <c r="IY154" s="483">
        <f t="shared" si="1472"/>
        <v>0</v>
      </c>
      <c r="IZ154" s="483">
        <f t="shared" si="1472"/>
        <v>0</v>
      </c>
      <c r="JA154" s="483">
        <f t="shared" si="1472"/>
        <v>0</v>
      </c>
      <c r="JB154" s="483">
        <f t="shared" si="1472"/>
        <v>0</v>
      </c>
      <c r="JC154" s="483">
        <f t="shared" si="1472"/>
        <v>0</v>
      </c>
      <c r="JD154" s="483">
        <f t="shared" si="1472"/>
        <v>0</v>
      </c>
      <c r="JE154" s="483">
        <f t="shared" si="1472"/>
        <v>0</v>
      </c>
      <c r="JF154" s="483">
        <f>SUM(IT154:JE154)</f>
        <v>0</v>
      </c>
      <c r="JG154" s="483">
        <f t="shared" ref="JG154:JR154" si="1473">JG155-JG153</f>
        <v>0</v>
      </c>
      <c r="JH154" s="483">
        <f t="shared" si="1473"/>
        <v>0</v>
      </c>
      <c r="JI154" s="483">
        <f t="shared" si="1473"/>
        <v>0</v>
      </c>
      <c r="JJ154" s="483">
        <f t="shared" si="1473"/>
        <v>0</v>
      </c>
      <c r="JK154" s="483">
        <f t="shared" si="1473"/>
        <v>0</v>
      </c>
      <c r="JL154" s="483">
        <f t="shared" si="1473"/>
        <v>0</v>
      </c>
      <c r="JM154" s="483">
        <f t="shared" si="1473"/>
        <v>0</v>
      </c>
      <c r="JN154" s="483">
        <f t="shared" si="1473"/>
        <v>0</v>
      </c>
      <c r="JO154" s="483">
        <f t="shared" si="1473"/>
        <v>0</v>
      </c>
      <c r="JP154" s="483">
        <f t="shared" si="1473"/>
        <v>0</v>
      </c>
      <c r="JQ154" s="483">
        <f t="shared" si="1473"/>
        <v>0</v>
      </c>
      <c r="JR154" s="483">
        <f t="shared" si="1473"/>
        <v>0</v>
      </c>
      <c r="JS154" s="483">
        <f>SUM(JG154:JR154)</f>
        <v>0</v>
      </c>
      <c r="JT154" s="483">
        <f t="shared" ref="JT154:KE154" si="1474">JT155-JT153</f>
        <v>0</v>
      </c>
      <c r="JU154" s="483">
        <f t="shared" si="1474"/>
        <v>0</v>
      </c>
      <c r="JV154" s="483">
        <f t="shared" si="1474"/>
        <v>0</v>
      </c>
      <c r="JW154" s="483">
        <f t="shared" si="1474"/>
        <v>0</v>
      </c>
      <c r="JX154" s="483">
        <f t="shared" si="1474"/>
        <v>0</v>
      </c>
      <c r="JY154" s="483">
        <f t="shared" si="1474"/>
        <v>0</v>
      </c>
      <c r="JZ154" s="483">
        <f t="shared" si="1474"/>
        <v>0</v>
      </c>
      <c r="KA154" s="483">
        <f t="shared" si="1474"/>
        <v>0</v>
      </c>
      <c r="KB154" s="483">
        <f t="shared" si="1474"/>
        <v>0</v>
      </c>
      <c r="KC154" s="483">
        <f t="shared" si="1474"/>
        <v>0</v>
      </c>
      <c r="KD154" s="483">
        <f t="shared" si="1474"/>
        <v>0</v>
      </c>
      <c r="KE154" s="483">
        <f t="shared" si="1474"/>
        <v>0</v>
      </c>
      <c r="KF154" s="483">
        <f>SUM(JT154:KE154)</f>
        <v>0</v>
      </c>
      <c r="KG154" s="483">
        <f t="shared" ref="KG154:KR154" si="1475">KG155-KG153</f>
        <v>0</v>
      </c>
      <c r="KH154" s="483">
        <f t="shared" si="1475"/>
        <v>0</v>
      </c>
      <c r="KI154" s="483">
        <f t="shared" si="1475"/>
        <v>0</v>
      </c>
      <c r="KJ154" s="483">
        <f t="shared" si="1475"/>
        <v>0</v>
      </c>
      <c r="KK154" s="483">
        <f t="shared" si="1475"/>
        <v>0</v>
      </c>
      <c r="KL154" s="483">
        <f t="shared" si="1475"/>
        <v>0</v>
      </c>
      <c r="KM154" s="483">
        <f t="shared" si="1475"/>
        <v>0</v>
      </c>
      <c r="KN154" s="483">
        <f t="shared" si="1475"/>
        <v>0</v>
      </c>
      <c r="KO154" s="483">
        <f t="shared" si="1475"/>
        <v>0</v>
      </c>
      <c r="KP154" s="483">
        <f t="shared" si="1475"/>
        <v>0</v>
      </c>
      <c r="KQ154" s="483">
        <f t="shared" si="1475"/>
        <v>0</v>
      </c>
      <c r="KR154" s="483">
        <f t="shared" si="1475"/>
        <v>0</v>
      </c>
      <c r="KS154" s="483">
        <f>SUM(KG154:KR154)</f>
        <v>0</v>
      </c>
      <c r="KT154" s="483">
        <f t="shared" ref="KT154:LE154" si="1476">KT155-KT153</f>
        <v>0</v>
      </c>
      <c r="KU154" s="483">
        <f t="shared" si="1476"/>
        <v>0</v>
      </c>
      <c r="KV154" s="483">
        <f t="shared" si="1476"/>
        <v>0</v>
      </c>
      <c r="KW154" s="483">
        <f t="shared" si="1476"/>
        <v>0</v>
      </c>
      <c r="KX154" s="483">
        <f t="shared" si="1476"/>
        <v>0</v>
      </c>
      <c r="KY154" s="483">
        <f t="shared" si="1476"/>
        <v>0</v>
      </c>
      <c r="KZ154" s="483">
        <f t="shared" si="1476"/>
        <v>0</v>
      </c>
      <c r="LA154" s="483">
        <f t="shared" si="1476"/>
        <v>0</v>
      </c>
      <c r="LB154" s="483">
        <f t="shared" si="1476"/>
        <v>0</v>
      </c>
      <c r="LC154" s="483">
        <f t="shared" si="1476"/>
        <v>0</v>
      </c>
      <c r="LD154" s="483">
        <f t="shared" si="1476"/>
        <v>0</v>
      </c>
      <c r="LE154" s="483">
        <f t="shared" si="1476"/>
        <v>0</v>
      </c>
      <c r="LF154" s="483">
        <f>SUM(KT154:LE154)</f>
        <v>0</v>
      </c>
      <c r="LG154" s="483">
        <f t="shared" ref="LG154:LR154" si="1477">LG155-LG153</f>
        <v>0</v>
      </c>
      <c r="LH154" s="483">
        <f t="shared" si="1477"/>
        <v>0</v>
      </c>
      <c r="LI154" s="483">
        <f t="shared" si="1477"/>
        <v>0</v>
      </c>
      <c r="LJ154" s="483">
        <f t="shared" si="1477"/>
        <v>0</v>
      </c>
      <c r="LK154" s="483">
        <f t="shared" si="1477"/>
        <v>0</v>
      </c>
      <c r="LL154" s="483">
        <f t="shared" si="1477"/>
        <v>0</v>
      </c>
      <c r="LM154" s="483">
        <f t="shared" si="1477"/>
        <v>0</v>
      </c>
      <c r="LN154" s="483">
        <f t="shared" si="1477"/>
        <v>0</v>
      </c>
      <c r="LO154" s="483">
        <f t="shared" si="1477"/>
        <v>0</v>
      </c>
      <c r="LP154" s="483">
        <f t="shared" si="1477"/>
        <v>0</v>
      </c>
      <c r="LQ154" s="483">
        <f t="shared" si="1477"/>
        <v>0</v>
      </c>
      <c r="LR154" s="483">
        <f t="shared" si="1477"/>
        <v>0</v>
      </c>
      <c r="LS154" s="483">
        <f>SUM(LG154:LR154)</f>
        <v>0</v>
      </c>
      <c r="LT154" s="483">
        <f t="shared" ref="LT154:ME154" si="1478">LT155-LT153</f>
        <v>0</v>
      </c>
      <c r="LU154" s="483">
        <f t="shared" si="1478"/>
        <v>0</v>
      </c>
      <c r="LV154" s="483">
        <f t="shared" si="1478"/>
        <v>0</v>
      </c>
      <c r="LW154" s="483">
        <f t="shared" si="1478"/>
        <v>0</v>
      </c>
      <c r="LX154" s="483">
        <f t="shared" si="1478"/>
        <v>0</v>
      </c>
      <c r="LY154" s="483">
        <f t="shared" si="1478"/>
        <v>0</v>
      </c>
      <c r="LZ154" s="483">
        <f t="shared" si="1478"/>
        <v>0</v>
      </c>
      <c r="MA154" s="483">
        <f t="shared" si="1478"/>
        <v>0</v>
      </c>
      <c r="MB154" s="483">
        <f t="shared" si="1478"/>
        <v>0</v>
      </c>
      <c r="MC154" s="483">
        <f t="shared" si="1478"/>
        <v>0</v>
      </c>
      <c r="MD154" s="483">
        <f t="shared" si="1478"/>
        <v>0</v>
      </c>
      <c r="ME154" s="483">
        <f t="shared" si="1478"/>
        <v>0</v>
      </c>
      <c r="MF154" s="483">
        <f>SUM(LT154:ME154)</f>
        <v>0</v>
      </c>
      <c r="MG154" s="483">
        <f t="shared" ref="MG154:MR154" si="1479">MG155-MG153</f>
        <v>0</v>
      </c>
      <c r="MH154" s="483">
        <f t="shared" si="1479"/>
        <v>0</v>
      </c>
      <c r="MI154" s="483">
        <f t="shared" si="1479"/>
        <v>0</v>
      </c>
      <c r="MJ154" s="483">
        <f t="shared" si="1479"/>
        <v>0</v>
      </c>
      <c r="MK154" s="483">
        <f t="shared" si="1479"/>
        <v>0</v>
      </c>
      <c r="ML154" s="483">
        <f t="shared" si="1479"/>
        <v>0</v>
      </c>
      <c r="MM154" s="483">
        <f t="shared" si="1479"/>
        <v>0</v>
      </c>
      <c r="MN154" s="483">
        <f t="shared" si="1479"/>
        <v>0</v>
      </c>
      <c r="MO154" s="483">
        <f t="shared" si="1479"/>
        <v>0</v>
      </c>
      <c r="MP154" s="483">
        <f t="shared" si="1479"/>
        <v>0</v>
      </c>
      <c r="MQ154" s="483">
        <f t="shared" si="1479"/>
        <v>0</v>
      </c>
      <c r="MR154" s="483">
        <f t="shared" si="1479"/>
        <v>0</v>
      </c>
      <c r="MS154" s="483">
        <f>SUM(MG154:MR154)</f>
        <v>0</v>
      </c>
      <c r="MT154" s="483">
        <f t="shared" ref="MT154:NE154" si="1480">MT155-MT153</f>
        <v>0</v>
      </c>
      <c r="MU154" s="483">
        <f t="shared" si="1480"/>
        <v>0</v>
      </c>
      <c r="MV154" s="483">
        <f t="shared" si="1480"/>
        <v>0</v>
      </c>
      <c r="MW154" s="483">
        <f t="shared" si="1480"/>
        <v>0</v>
      </c>
      <c r="MX154" s="483">
        <f t="shared" si="1480"/>
        <v>0</v>
      </c>
      <c r="MY154" s="483">
        <f t="shared" si="1480"/>
        <v>0</v>
      </c>
      <c r="MZ154" s="483">
        <f t="shared" si="1480"/>
        <v>0</v>
      </c>
      <c r="NA154" s="483">
        <f t="shared" si="1480"/>
        <v>0</v>
      </c>
      <c r="NB154" s="483">
        <f t="shared" si="1480"/>
        <v>0</v>
      </c>
      <c r="NC154" s="483">
        <f t="shared" si="1480"/>
        <v>0</v>
      </c>
      <c r="ND154" s="483">
        <f t="shared" si="1480"/>
        <v>0</v>
      </c>
      <c r="NE154" s="483">
        <f t="shared" si="1480"/>
        <v>0</v>
      </c>
      <c r="NF154" s="483">
        <f>SUM(MT154:NE154)</f>
        <v>0</v>
      </c>
      <c r="NG154" s="483">
        <f t="shared" ref="NG154:NR154" si="1481">NG155-NG153</f>
        <v>0</v>
      </c>
      <c r="NH154" s="483">
        <f t="shared" si="1481"/>
        <v>0</v>
      </c>
      <c r="NI154" s="483">
        <f t="shared" si="1481"/>
        <v>0</v>
      </c>
      <c r="NJ154" s="483">
        <f t="shared" si="1481"/>
        <v>0</v>
      </c>
      <c r="NK154" s="483">
        <f t="shared" si="1481"/>
        <v>0</v>
      </c>
      <c r="NL154" s="483">
        <f t="shared" si="1481"/>
        <v>0</v>
      </c>
      <c r="NM154" s="483">
        <f t="shared" si="1481"/>
        <v>0</v>
      </c>
      <c r="NN154" s="483">
        <f t="shared" si="1481"/>
        <v>0</v>
      </c>
      <c r="NO154" s="483">
        <f t="shared" si="1481"/>
        <v>0</v>
      </c>
      <c r="NP154" s="483">
        <f t="shared" si="1481"/>
        <v>0</v>
      </c>
      <c r="NQ154" s="483">
        <f t="shared" si="1481"/>
        <v>0</v>
      </c>
      <c r="NR154" s="483">
        <f t="shared" si="1481"/>
        <v>0</v>
      </c>
      <c r="NS154" s="483">
        <f>SUM(NG154:NR154)</f>
        <v>0</v>
      </c>
      <c r="NT154" s="483">
        <f t="shared" ref="NT154:OE154" si="1482">NT155-NT153</f>
        <v>0</v>
      </c>
      <c r="NU154" s="483">
        <f t="shared" si="1482"/>
        <v>0</v>
      </c>
      <c r="NV154" s="483">
        <f t="shared" si="1482"/>
        <v>0</v>
      </c>
      <c r="NW154" s="483">
        <f t="shared" si="1482"/>
        <v>0</v>
      </c>
      <c r="NX154" s="483">
        <f t="shared" si="1482"/>
        <v>0</v>
      </c>
      <c r="NY154" s="483">
        <f t="shared" si="1482"/>
        <v>0</v>
      </c>
      <c r="NZ154" s="483">
        <f t="shared" si="1482"/>
        <v>0</v>
      </c>
      <c r="OA154" s="483">
        <f t="shared" si="1482"/>
        <v>0</v>
      </c>
      <c r="OB154" s="483">
        <f t="shared" si="1482"/>
        <v>0</v>
      </c>
      <c r="OC154" s="483">
        <f t="shared" si="1482"/>
        <v>0</v>
      </c>
      <c r="OD154" s="483">
        <f t="shared" si="1482"/>
        <v>0</v>
      </c>
      <c r="OE154" s="483">
        <f t="shared" si="1482"/>
        <v>0</v>
      </c>
      <c r="OF154" s="483">
        <f>SUM(NT154:OE154)</f>
        <v>0</v>
      </c>
      <c r="OG154" s="483">
        <f t="shared" ref="OG154:OR154" si="1483">OG155-OG153</f>
        <v>0</v>
      </c>
      <c r="OH154" s="483">
        <f t="shared" si="1483"/>
        <v>0</v>
      </c>
      <c r="OI154" s="483">
        <f t="shared" si="1483"/>
        <v>0</v>
      </c>
      <c r="OJ154" s="483">
        <f t="shared" si="1483"/>
        <v>0</v>
      </c>
      <c r="OK154" s="483">
        <f t="shared" si="1483"/>
        <v>0</v>
      </c>
      <c r="OL154" s="483">
        <f t="shared" si="1483"/>
        <v>0</v>
      </c>
      <c r="OM154" s="483">
        <f t="shared" si="1483"/>
        <v>0</v>
      </c>
      <c r="ON154" s="483">
        <f t="shared" si="1483"/>
        <v>0</v>
      </c>
      <c r="OO154" s="483">
        <f t="shared" si="1483"/>
        <v>0</v>
      </c>
      <c r="OP154" s="483">
        <f t="shared" si="1483"/>
        <v>0</v>
      </c>
      <c r="OQ154" s="483">
        <f t="shared" si="1483"/>
        <v>0</v>
      </c>
      <c r="OR154" s="483">
        <f t="shared" si="1483"/>
        <v>0</v>
      </c>
      <c r="OS154" s="483">
        <f>SUM(OG154:OR154)</f>
        <v>0</v>
      </c>
      <c r="OT154" s="483"/>
      <c r="OU154" s="483"/>
      <c r="OV154" s="483"/>
      <c r="OW154" s="483"/>
      <c r="OX154" s="483"/>
      <c r="OY154" s="483"/>
      <c r="OZ154" s="483"/>
      <c r="PA154" s="483"/>
      <c r="PB154" s="483"/>
      <c r="PC154" s="483"/>
      <c r="PD154" s="483"/>
      <c r="PE154" s="483"/>
      <c r="PF154" s="483"/>
      <c r="PG154" s="483"/>
      <c r="PH154" s="483"/>
      <c r="PI154" s="483"/>
      <c r="PJ154" s="483"/>
      <c r="PK154" s="483"/>
      <c r="PL154" s="483"/>
      <c r="PM154" s="483"/>
      <c r="PN154" s="483"/>
      <c r="PO154" s="483"/>
      <c r="PP154" s="483"/>
      <c r="PQ154" s="483"/>
      <c r="PR154" s="483"/>
      <c r="PS154" s="483"/>
      <c r="PT154" s="483"/>
      <c r="PU154" s="483"/>
      <c r="PV154" s="483"/>
      <c r="PW154" s="483"/>
      <c r="PX154" s="483"/>
      <c r="PY154" s="483"/>
      <c r="PZ154" s="483"/>
      <c r="QA154" s="483"/>
      <c r="QB154" s="483"/>
      <c r="QC154" s="483"/>
      <c r="QD154" s="483"/>
      <c r="QE154" s="483"/>
      <c r="QF154" s="483"/>
      <c r="QG154" s="483"/>
      <c r="QH154" s="483"/>
      <c r="QI154" s="483"/>
      <c r="QJ154" s="483"/>
      <c r="QK154" s="483"/>
      <c r="QL154" s="483"/>
      <c r="QM154" s="483"/>
      <c r="QN154" s="483"/>
      <c r="QO154" s="483"/>
      <c r="QP154" s="483"/>
      <c r="QQ154" s="483"/>
      <c r="QR154" s="483"/>
      <c r="QS154" s="483"/>
      <c r="QT154" s="483"/>
      <c r="QU154" s="483"/>
      <c r="QV154" s="483"/>
      <c r="QW154" s="483"/>
      <c r="QX154" s="483"/>
      <c r="QY154" s="483"/>
      <c r="QZ154" s="483"/>
      <c r="RA154" s="483"/>
      <c r="RB154" s="483"/>
      <c r="RC154" s="483"/>
      <c r="RD154" s="483"/>
      <c r="RE154" s="483"/>
      <c r="RF154" s="483"/>
    </row>
    <row r="155" spans="1:474" ht="12.75" customHeight="1">
      <c r="A155" s="483"/>
      <c r="B155" s="484" t="s">
        <v>503</v>
      </c>
      <c r="C155" s="483"/>
      <c r="D155" s="483"/>
      <c r="E155" s="483">
        <f>SUM(S155,AF155,AS155,BF155,BS155,CF155,CS155,DF155,DS155,EF155,ES155,FF155,FS155,GF155,GS155,HF155,HS155,IF155,IS155,JF155,JS155,KF155,KS155,LF155,LS155,MF155,MS155,NF155,NS155,OF155,OS155)</f>
        <v>0</v>
      </c>
      <c r="F155" s="483"/>
      <c r="G155" s="483">
        <f>IF(AND(E147=1,G147=0),-SUM(G150,G151,G152),IF(G146=1,PMT(G141,E147,G150+G151+G152,,0),G153))</f>
        <v>0</v>
      </c>
      <c r="H155" s="483">
        <f t="shared" ref="H155:R155" si="1484">IF(AND(G147=1,H147=0),-SUM(H150,H151,H152),IF(H146=1,PMT(H141,G147,H150+H151+H152,,0),H153))</f>
        <v>0</v>
      </c>
      <c r="I155" s="483">
        <f t="shared" si="1484"/>
        <v>0</v>
      </c>
      <c r="J155" s="483">
        <f t="shared" si="1484"/>
        <v>0</v>
      </c>
      <c r="K155" s="483">
        <f t="shared" si="1484"/>
        <v>0</v>
      </c>
      <c r="L155" s="483">
        <f t="shared" si="1484"/>
        <v>0</v>
      </c>
      <c r="M155" s="483">
        <f t="shared" si="1484"/>
        <v>0</v>
      </c>
      <c r="N155" s="483">
        <f t="shared" si="1484"/>
        <v>0</v>
      </c>
      <c r="O155" s="483">
        <f t="shared" si="1484"/>
        <v>0</v>
      </c>
      <c r="P155" s="483">
        <f t="shared" si="1484"/>
        <v>0</v>
      </c>
      <c r="Q155" s="483">
        <f t="shared" si="1484"/>
        <v>0</v>
      </c>
      <c r="R155" s="483">
        <f t="shared" si="1484"/>
        <v>0</v>
      </c>
      <c r="S155" s="483">
        <f>SUM(G155:R155)</f>
        <v>0</v>
      </c>
      <c r="T155" s="483">
        <f>IF(AND(R147=1,T147=0),-SUM(T150,T151,T152),IF(T146=1,PMT(T141,R147,T150+T151+T152,,0),T153))</f>
        <v>0</v>
      </c>
      <c r="U155" s="483">
        <f t="shared" ref="U155:AE155" si="1485">IF(AND(T147=1,U147=0),-SUM(U150,U151,U152),IF(U146=1,PMT(U141,T147,U150+U151+U152,,0),U153))</f>
        <v>0</v>
      </c>
      <c r="V155" s="483">
        <f t="shared" si="1485"/>
        <v>0</v>
      </c>
      <c r="W155" s="483">
        <f t="shared" si="1485"/>
        <v>0</v>
      </c>
      <c r="X155" s="483">
        <f t="shared" si="1485"/>
        <v>0</v>
      </c>
      <c r="Y155" s="483">
        <f t="shared" si="1485"/>
        <v>0</v>
      </c>
      <c r="Z155" s="483">
        <f t="shared" si="1485"/>
        <v>0</v>
      </c>
      <c r="AA155" s="483">
        <f t="shared" si="1485"/>
        <v>0</v>
      </c>
      <c r="AB155" s="483">
        <f t="shared" si="1485"/>
        <v>0</v>
      </c>
      <c r="AC155" s="483">
        <f t="shared" si="1485"/>
        <v>0</v>
      </c>
      <c r="AD155" s="483">
        <f t="shared" si="1485"/>
        <v>0</v>
      </c>
      <c r="AE155" s="483">
        <f t="shared" si="1485"/>
        <v>0</v>
      </c>
      <c r="AF155" s="483">
        <f>SUM(T155:AE155)</f>
        <v>0</v>
      </c>
      <c r="AG155" s="483">
        <f>IF(AND(AE147=1,AG147=0),-SUM(AG150,AG151,AG152),IF(AG146=1,PMT(AG141,AE147,AG150+AG151+AG152,,0),AG153))</f>
        <v>0</v>
      </c>
      <c r="AH155" s="483">
        <f t="shared" ref="AH155:AR155" si="1486">IF(AND(AG147=1,AH147=0),-SUM(AH150,AH151,AH152),IF(AH146=1,PMT(AH141,AG147,AH150+AH151+AH152,,0),AH153))</f>
        <v>0</v>
      </c>
      <c r="AI155" s="483">
        <f t="shared" si="1486"/>
        <v>0</v>
      </c>
      <c r="AJ155" s="483">
        <f t="shared" si="1486"/>
        <v>0</v>
      </c>
      <c r="AK155" s="483">
        <f t="shared" si="1486"/>
        <v>0</v>
      </c>
      <c r="AL155" s="483">
        <f t="shared" si="1486"/>
        <v>0</v>
      </c>
      <c r="AM155" s="483">
        <f t="shared" si="1486"/>
        <v>0</v>
      </c>
      <c r="AN155" s="483">
        <f t="shared" si="1486"/>
        <v>0</v>
      </c>
      <c r="AO155" s="483">
        <f t="shared" si="1486"/>
        <v>0</v>
      </c>
      <c r="AP155" s="483">
        <f t="shared" si="1486"/>
        <v>0</v>
      </c>
      <c r="AQ155" s="483">
        <f t="shared" si="1486"/>
        <v>0</v>
      </c>
      <c r="AR155" s="483">
        <f t="shared" si="1486"/>
        <v>0</v>
      </c>
      <c r="AS155" s="483">
        <f>SUM(AG155:AR155)</f>
        <v>0</v>
      </c>
      <c r="AT155" s="483">
        <f>IF(AND(AR147=1,AT147=0),-SUM(AT150,AT151,AT152),IF(AT146=1,PMT(AT141,AR147,AT150+AT151+AT152,,0),AT153))</f>
        <v>0</v>
      </c>
      <c r="AU155" s="483">
        <f t="shared" ref="AU155:BE155" si="1487">IF(AND(AT147=1,AU147=0),-SUM(AU150,AU151,AU152),IF(AU146=1,PMT(AU141,AT147,AU150+AU151+AU152,,0),AU153))</f>
        <v>0</v>
      </c>
      <c r="AV155" s="483">
        <f t="shared" si="1487"/>
        <v>0</v>
      </c>
      <c r="AW155" s="483">
        <f t="shared" si="1487"/>
        <v>0</v>
      </c>
      <c r="AX155" s="483">
        <f t="shared" si="1487"/>
        <v>0</v>
      </c>
      <c r="AY155" s="483">
        <f t="shared" si="1487"/>
        <v>0</v>
      </c>
      <c r="AZ155" s="483">
        <f t="shared" si="1487"/>
        <v>0</v>
      </c>
      <c r="BA155" s="483">
        <f t="shared" si="1487"/>
        <v>0</v>
      </c>
      <c r="BB155" s="483">
        <f t="shared" si="1487"/>
        <v>0</v>
      </c>
      <c r="BC155" s="483">
        <f t="shared" si="1487"/>
        <v>0</v>
      </c>
      <c r="BD155" s="483">
        <f t="shared" si="1487"/>
        <v>0</v>
      </c>
      <c r="BE155" s="483">
        <f t="shared" si="1487"/>
        <v>0</v>
      </c>
      <c r="BF155" s="483">
        <f>SUM(AT155:BE155)</f>
        <v>0</v>
      </c>
      <c r="BG155" s="483">
        <f>IF(AND(BE147=1,BG147=0),-SUM(BG150,BG151,BG152),IF(BG146=1,PMT(BG141,BE147,BG150+BG151+BG152,,0),BG153))</f>
        <v>0</v>
      </c>
      <c r="BH155" s="483">
        <f t="shared" ref="BH155:BR155" si="1488">IF(AND(BG147=1,BH147=0),-SUM(BH150,BH151,BH152),IF(BH146=1,PMT(BH141,BG147,BH150+BH151+BH152,,0),BH153))</f>
        <v>0</v>
      </c>
      <c r="BI155" s="483">
        <f t="shared" si="1488"/>
        <v>0</v>
      </c>
      <c r="BJ155" s="483">
        <f t="shared" si="1488"/>
        <v>0</v>
      </c>
      <c r="BK155" s="483">
        <f t="shared" si="1488"/>
        <v>0</v>
      </c>
      <c r="BL155" s="483">
        <f t="shared" si="1488"/>
        <v>0</v>
      </c>
      <c r="BM155" s="483">
        <f t="shared" si="1488"/>
        <v>0</v>
      </c>
      <c r="BN155" s="483">
        <f t="shared" si="1488"/>
        <v>0</v>
      </c>
      <c r="BO155" s="483">
        <f t="shared" si="1488"/>
        <v>0</v>
      </c>
      <c r="BP155" s="483">
        <f t="shared" si="1488"/>
        <v>0</v>
      </c>
      <c r="BQ155" s="483">
        <f t="shared" si="1488"/>
        <v>0</v>
      </c>
      <c r="BR155" s="483">
        <f t="shared" si="1488"/>
        <v>0</v>
      </c>
      <c r="BS155" s="483">
        <f>SUM(BG155:BR155)</f>
        <v>0</v>
      </c>
      <c r="BT155" s="483">
        <f>IF(AND(BR147=1,BT147=0),-SUM(BT150,BT151,BT152),IF(BT146=1,PMT(BT141,BR147,BT150+BT151+BT152,,0),BT153))</f>
        <v>0</v>
      </c>
      <c r="BU155" s="483">
        <f t="shared" ref="BU155:CE155" si="1489">IF(AND(BT147=1,BU147=0),-SUM(BU150,BU151,BU152),IF(BU146=1,PMT(BU141,BT147,BU150+BU151+BU152,,0),BU153))</f>
        <v>0</v>
      </c>
      <c r="BV155" s="483">
        <f t="shared" si="1489"/>
        <v>0</v>
      </c>
      <c r="BW155" s="483">
        <f t="shared" si="1489"/>
        <v>0</v>
      </c>
      <c r="BX155" s="483">
        <f t="shared" si="1489"/>
        <v>0</v>
      </c>
      <c r="BY155" s="483">
        <f t="shared" si="1489"/>
        <v>0</v>
      </c>
      <c r="BZ155" s="483">
        <f t="shared" si="1489"/>
        <v>0</v>
      </c>
      <c r="CA155" s="483">
        <f t="shared" si="1489"/>
        <v>0</v>
      </c>
      <c r="CB155" s="483">
        <f t="shared" si="1489"/>
        <v>0</v>
      </c>
      <c r="CC155" s="483">
        <f t="shared" si="1489"/>
        <v>0</v>
      </c>
      <c r="CD155" s="483">
        <f t="shared" si="1489"/>
        <v>0</v>
      </c>
      <c r="CE155" s="483">
        <f t="shared" si="1489"/>
        <v>0</v>
      </c>
      <c r="CF155" s="483">
        <f>SUM(BT155:CE155)</f>
        <v>0</v>
      </c>
      <c r="CG155" s="483">
        <f>IF(AND(CE147=1,CG147=0),-SUM(CG150,CG151,CG152),IF(CG146=1,PMT(CG141,CE147,CG150+CG151+CG152,,0),CG153))</f>
        <v>0</v>
      </c>
      <c r="CH155" s="483">
        <f t="shared" ref="CH155:CR155" si="1490">IF(AND(CG147=1,CH147=0),-SUM(CH150,CH151,CH152),IF(CH146=1,PMT(CH141,CG147,CH150+CH151+CH152,,0),CH153))</f>
        <v>0</v>
      </c>
      <c r="CI155" s="483">
        <f t="shared" si="1490"/>
        <v>0</v>
      </c>
      <c r="CJ155" s="483">
        <f t="shared" si="1490"/>
        <v>0</v>
      </c>
      <c r="CK155" s="483">
        <f t="shared" si="1490"/>
        <v>0</v>
      </c>
      <c r="CL155" s="483">
        <f t="shared" si="1490"/>
        <v>0</v>
      </c>
      <c r="CM155" s="483">
        <f t="shared" si="1490"/>
        <v>0</v>
      </c>
      <c r="CN155" s="483">
        <f t="shared" si="1490"/>
        <v>0</v>
      </c>
      <c r="CO155" s="483">
        <f t="shared" si="1490"/>
        <v>0</v>
      </c>
      <c r="CP155" s="483">
        <f t="shared" si="1490"/>
        <v>0</v>
      </c>
      <c r="CQ155" s="483">
        <f t="shared" si="1490"/>
        <v>0</v>
      </c>
      <c r="CR155" s="483">
        <f t="shared" si="1490"/>
        <v>0</v>
      </c>
      <c r="CS155" s="483">
        <f>SUM(CG155:CR155)</f>
        <v>0</v>
      </c>
      <c r="CT155" s="483">
        <f>IF(AND(CR147=1,CT147=0),-SUM(CT150,CT151,CT152),IF(CT146=1,PMT(CT141,CR147,CT150+CT151+CT152,,0),CT153))</f>
        <v>0</v>
      </c>
      <c r="CU155" s="483">
        <f t="shared" ref="CU155:DE155" si="1491">IF(AND(CT147=1,CU147=0),-SUM(CU150,CU151,CU152),IF(CU146=1,PMT(CU141,CT147,CU150+CU151+CU152,,0),CU153))</f>
        <v>0</v>
      </c>
      <c r="CV155" s="483">
        <f t="shared" si="1491"/>
        <v>0</v>
      </c>
      <c r="CW155" s="483">
        <f t="shared" si="1491"/>
        <v>0</v>
      </c>
      <c r="CX155" s="483">
        <f t="shared" si="1491"/>
        <v>0</v>
      </c>
      <c r="CY155" s="483">
        <f t="shared" si="1491"/>
        <v>0</v>
      </c>
      <c r="CZ155" s="483">
        <f t="shared" si="1491"/>
        <v>0</v>
      </c>
      <c r="DA155" s="483">
        <f t="shared" si="1491"/>
        <v>0</v>
      </c>
      <c r="DB155" s="483">
        <f t="shared" si="1491"/>
        <v>0</v>
      </c>
      <c r="DC155" s="483">
        <f t="shared" si="1491"/>
        <v>0</v>
      </c>
      <c r="DD155" s="483">
        <f t="shared" si="1491"/>
        <v>0</v>
      </c>
      <c r="DE155" s="483">
        <f t="shared" si="1491"/>
        <v>0</v>
      </c>
      <c r="DF155" s="483">
        <f>SUM(CT155:DE155)</f>
        <v>0</v>
      </c>
      <c r="DG155" s="483">
        <f>IF(AND(DE147=1,DG147=0),-SUM(DG150,DG151,DG152),IF(DG146=1,PMT(DG141,DE147,DG150+DG151+DG152,,0),DG153))</f>
        <v>0</v>
      </c>
      <c r="DH155" s="483">
        <f t="shared" ref="DH155:DR155" si="1492">IF(AND(DG147=1,DH147=0),-SUM(DH150,DH151,DH152),IF(DH146=1,PMT(DH141,DG147,DH150+DH151+DH152,,0),DH153))</f>
        <v>0</v>
      </c>
      <c r="DI155" s="483">
        <f t="shared" si="1492"/>
        <v>0</v>
      </c>
      <c r="DJ155" s="483">
        <f t="shared" si="1492"/>
        <v>0</v>
      </c>
      <c r="DK155" s="483">
        <f t="shared" si="1492"/>
        <v>0</v>
      </c>
      <c r="DL155" s="483">
        <f t="shared" si="1492"/>
        <v>0</v>
      </c>
      <c r="DM155" s="483">
        <f t="shared" si="1492"/>
        <v>0</v>
      </c>
      <c r="DN155" s="483">
        <f t="shared" si="1492"/>
        <v>0</v>
      </c>
      <c r="DO155" s="483">
        <f t="shared" si="1492"/>
        <v>0</v>
      </c>
      <c r="DP155" s="483">
        <f t="shared" si="1492"/>
        <v>0</v>
      </c>
      <c r="DQ155" s="483">
        <f t="shared" si="1492"/>
        <v>0</v>
      </c>
      <c r="DR155" s="483">
        <f t="shared" si="1492"/>
        <v>0</v>
      </c>
      <c r="DS155" s="483">
        <f>SUM(DG155:DR155)</f>
        <v>0</v>
      </c>
      <c r="DT155" s="483">
        <f>IF(AND(DR147=1,DT147=0),-SUM(DT150,DT151,DT152),IF(DT146=1,PMT(DT141,DR147,DT150+DT151+DT152,,0),DT153))</f>
        <v>0</v>
      </c>
      <c r="DU155" s="483">
        <f t="shared" ref="DU155:EE155" si="1493">IF(AND(DT147=1,DU147=0),-SUM(DU150,DU151,DU152),IF(DU146=1,PMT(DU141,DT147,DU150+DU151+DU152,,0),DU153))</f>
        <v>0</v>
      </c>
      <c r="DV155" s="483">
        <f t="shared" si="1493"/>
        <v>0</v>
      </c>
      <c r="DW155" s="483">
        <f t="shared" si="1493"/>
        <v>0</v>
      </c>
      <c r="DX155" s="483">
        <f t="shared" si="1493"/>
        <v>0</v>
      </c>
      <c r="DY155" s="483">
        <f t="shared" si="1493"/>
        <v>0</v>
      </c>
      <c r="DZ155" s="483">
        <f t="shared" si="1493"/>
        <v>0</v>
      </c>
      <c r="EA155" s="483">
        <f t="shared" si="1493"/>
        <v>0</v>
      </c>
      <c r="EB155" s="483">
        <f t="shared" si="1493"/>
        <v>0</v>
      </c>
      <c r="EC155" s="483">
        <f t="shared" si="1493"/>
        <v>0</v>
      </c>
      <c r="ED155" s="483">
        <f t="shared" si="1493"/>
        <v>0</v>
      </c>
      <c r="EE155" s="483">
        <f t="shared" si="1493"/>
        <v>0</v>
      </c>
      <c r="EF155" s="483">
        <f>SUM(DT155:EE155)</f>
        <v>0</v>
      </c>
      <c r="EG155" s="483">
        <f>IF(AND(EE147=1,EG147=0),-SUM(EG150,EG151,EG152),IF(EG146=1,PMT(EG141,EE147,EG150+EG151+EG152,,0),EG153))</f>
        <v>0</v>
      </c>
      <c r="EH155" s="483">
        <f t="shared" ref="EH155:ER155" si="1494">IF(AND(EG147=1,EH147=0),-SUM(EH150,EH151,EH152),IF(EH146=1,PMT(EH141,EG147,EH150+EH151+EH152,,0),EH153))</f>
        <v>0</v>
      </c>
      <c r="EI155" s="483">
        <f t="shared" si="1494"/>
        <v>0</v>
      </c>
      <c r="EJ155" s="483">
        <f t="shared" si="1494"/>
        <v>0</v>
      </c>
      <c r="EK155" s="483">
        <f t="shared" si="1494"/>
        <v>0</v>
      </c>
      <c r="EL155" s="483">
        <f t="shared" si="1494"/>
        <v>0</v>
      </c>
      <c r="EM155" s="483">
        <f t="shared" si="1494"/>
        <v>0</v>
      </c>
      <c r="EN155" s="483">
        <f t="shared" si="1494"/>
        <v>0</v>
      </c>
      <c r="EO155" s="483">
        <f t="shared" si="1494"/>
        <v>0</v>
      </c>
      <c r="EP155" s="483">
        <f t="shared" si="1494"/>
        <v>0</v>
      </c>
      <c r="EQ155" s="483">
        <f t="shared" si="1494"/>
        <v>0</v>
      </c>
      <c r="ER155" s="483">
        <f t="shared" si="1494"/>
        <v>0</v>
      </c>
      <c r="ES155" s="483">
        <f>SUM(EG155:ER155)</f>
        <v>0</v>
      </c>
      <c r="ET155" s="483">
        <f>IF(AND(ER147=1,ET147=0),-SUM(ET150,ET151,ET152),IF(ET146=1,PMT(ET141,ER147,ET150+ET151+ET152,,0),ET153))</f>
        <v>0</v>
      </c>
      <c r="EU155" s="483">
        <f t="shared" ref="EU155:FE155" si="1495">IF(AND(ET147=1,EU147=0),-SUM(EU150,EU151,EU152),IF(EU146=1,PMT(EU141,ET147,EU150+EU151+EU152,,0),EU153))</f>
        <v>0</v>
      </c>
      <c r="EV155" s="483">
        <f t="shared" si="1495"/>
        <v>0</v>
      </c>
      <c r="EW155" s="483">
        <f t="shared" si="1495"/>
        <v>0</v>
      </c>
      <c r="EX155" s="483">
        <f t="shared" si="1495"/>
        <v>0</v>
      </c>
      <c r="EY155" s="483">
        <f t="shared" si="1495"/>
        <v>0</v>
      </c>
      <c r="EZ155" s="483">
        <f t="shared" si="1495"/>
        <v>0</v>
      </c>
      <c r="FA155" s="483">
        <f t="shared" si="1495"/>
        <v>0</v>
      </c>
      <c r="FB155" s="483">
        <f t="shared" si="1495"/>
        <v>0</v>
      </c>
      <c r="FC155" s="483">
        <f t="shared" si="1495"/>
        <v>0</v>
      </c>
      <c r="FD155" s="483">
        <f t="shared" si="1495"/>
        <v>0</v>
      </c>
      <c r="FE155" s="483">
        <f t="shared" si="1495"/>
        <v>0</v>
      </c>
      <c r="FF155" s="483">
        <f>SUM(ET155:FE155)</f>
        <v>0</v>
      </c>
      <c r="FG155" s="483">
        <f>IF(AND(FE147=1,FG147=0),-SUM(FG150,FG151,FG152),IF(FG146=1,PMT(FG141,FE147,FG150+FG151+FG152,,0),FG153))</f>
        <v>0</v>
      </c>
      <c r="FH155" s="483">
        <f t="shared" ref="FH155:FR155" si="1496">IF(AND(FG147=1,FH147=0),-SUM(FH150,FH151,FH152),IF(FH146=1,PMT(FH141,FG147,FH150+FH151+FH152,,0),FH153))</f>
        <v>0</v>
      </c>
      <c r="FI155" s="483">
        <f t="shared" si="1496"/>
        <v>0</v>
      </c>
      <c r="FJ155" s="483">
        <f t="shared" si="1496"/>
        <v>0</v>
      </c>
      <c r="FK155" s="483">
        <f t="shared" si="1496"/>
        <v>0</v>
      </c>
      <c r="FL155" s="483">
        <f t="shared" si="1496"/>
        <v>0</v>
      </c>
      <c r="FM155" s="483">
        <f t="shared" si="1496"/>
        <v>0</v>
      </c>
      <c r="FN155" s="483">
        <f t="shared" si="1496"/>
        <v>0</v>
      </c>
      <c r="FO155" s="483">
        <f t="shared" si="1496"/>
        <v>0</v>
      </c>
      <c r="FP155" s="483">
        <f t="shared" si="1496"/>
        <v>0</v>
      </c>
      <c r="FQ155" s="483">
        <f t="shared" si="1496"/>
        <v>0</v>
      </c>
      <c r="FR155" s="483">
        <f t="shared" si="1496"/>
        <v>0</v>
      </c>
      <c r="FS155" s="483">
        <f>SUM(FG155:FR155)</f>
        <v>0</v>
      </c>
      <c r="FT155" s="483">
        <f>IF(AND(FR147=1,FT147=0),-SUM(FT150,FT151,FT152),IF(FT146=1,PMT(FT141,FR147,FT150+FT151+FT152,,0),FT153))</f>
        <v>0</v>
      </c>
      <c r="FU155" s="483">
        <f t="shared" ref="FU155:GE155" si="1497">IF(AND(FT147=1,FU147=0),-SUM(FU150,FU151,FU152),IF(FU146=1,PMT(FU141,FT147,FU150+FU151+FU152,,0),FU153))</f>
        <v>0</v>
      </c>
      <c r="FV155" s="483">
        <f t="shared" si="1497"/>
        <v>0</v>
      </c>
      <c r="FW155" s="483">
        <f t="shared" si="1497"/>
        <v>0</v>
      </c>
      <c r="FX155" s="483">
        <f t="shared" si="1497"/>
        <v>0</v>
      </c>
      <c r="FY155" s="483">
        <f t="shared" si="1497"/>
        <v>0</v>
      </c>
      <c r="FZ155" s="483">
        <f t="shared" si="1497"/>
        <v>0</v>
      </c>
      <c r="GA155" s="483">
        <f t="shared" si="1497"/>
        <v>0</v>
      </c>
      <c r="GB155" s="483">
        <f t="shared" si="1497"/>
        <v>0</v>
      </c>
      <c r="GC155" s="483">
        <f t="shared" si="1497"/>
        <v>0</v>
      </c>
      <c r="GD155" s="483">
        <f t="shared" si="1497"/>
        <v>0</v>
      </c>
      <c r="GE155" s="483">
        <f t="shared" si="1497"/>
        <v>0</v>
      </c>
      <c r="GF155" s="483">
        <f>SUM(FT155:GE155)</f>
        <v>0</v>
      </c>
      <c r="GG155" s="483">
        <f>IF(AND(GE147=1,GG147=0),-SUM(GG150,GG151,GG152),IF(GG146=1,PMT(GG141,GE147,GG150+GG151+GG152,,0),GG153))</f>
        <v>0</v>
      </c>
      <c r="GH155" s="483">
        <f t="shared" ref="GH155:GR155" si="1498">IF(AND(GG147=1,GH147=0),-SUM(GH150,GH151,GH152),IF(GH146=1,PMT(GH141,GG147,GH150+GH151+GH152,,0),GH153))</f>
        <v>0</v>
      </c>
      <c r="GI155" s="483">
        <f t="shared" si="1498"/>
        <v>0</v>
      </c>
      <c r="GJ155" s="483">
        <f t="shared" si="1498"/>
        <v>0</v>
      </c>
      <c r="GK155" s="483">
        <f t="shared" si="1498"/>
        <v>0</v>
      </c>
      <c r="GL155" s="483">
        <f t="shared" si="1498"/>
        <v>0</v>
      </c>
      <c r="GM155" s="483">
        <f t="shared" si="1498"/>
        <v>0</v>
      </c>
      <c r="GN155" s="483">
        <f t="shared" si="1498"/>
        <v>0</v>
      </c>
      <c r="GO155" s="483">
        <f t="shared" si="1498"/>
        <v>0</v>
      </c>
      <c r="GP155" s="483">
        <f t="shared" si="1498"/>
        <v>0</v>
      </c>
      <c r="GQ155" s="483">
        <f t="shared" si="1498"/>
        <v>0</v>
      </c>
      <c r="GR155" s="483">
        <f t="shared" si="1498"/>
        <v>0</v>
      </c>
      <c r="GS155" s="483">
        <f>SUM(GG155:GR155)</f>
        <v>0</v>
      </c>
      <c r="GT155" s="483">
        <f>IF(AND(GR147=1,GT147=0),-SUM(GT150,GT151,GT152),IF(GT146=1,PMT(GT141,GR147,GT150+GT151+GT152,,0),GT153))</f>
        <v>0</v>
      </c>
      <c r="GU155" s="483">
        <f t="shared" ref="GU155:HE155" si="1499">IF(AND(GT147=1,GU147=0),-SUM(GU150,GU151,GU152),IF(GU146=1,PMT(GU141,GT147,GU150+GU151+GU152,,0),GU153))</f>
        <v>0</v>
      </c>
      <c r="GV155" s="483">
        <f t="shared" si="1499"/>
        <v>0</v>
      </c>
      <c r="GW155" s="483">
        <f t="shared" si="1499"/>
        <v>0</v>
      </c>
      <c r="GX155" s="483">
        <f t="shared" si="1499"/>
        <v>0</v>
      </c>
      <c r="GY155" s="483">
        <f t="shared" si="1499"/>
        <v>0</v>
      </c>
      <c r="GZ155" s="483">
        <f t="shared" si="1499"/>
        <v>0</v>
      </c>
      <c r="HA155" s="483">
        <f t="shared" si="1499"/>
        <v>0</v>
      </c>
      <c r="HB155" s="483">
        <f t="shared" si="1499"/>
        <v>0</v>
      </c>
      <c r="HC155" s="483">
        <f t="shared" si="1499"/>
        <v>0</v>
      </c>
      <c r="HD155" s="483">
        <f t="shared" si="1499"/>
        <v>0</v>
      </c>
      <c r="HE155" s="483">
        <f t="shared" si="1499"/>
        <v>0</v>
      </c>
      <c r="HF155" s="483">
        <f>SUM(GT155:HE155)</f>
        <v>0</v>
      </c>
      <c r="HG155" s="483">
        <f>IF(AND(HE147=1,HG147=0),-SUM(HG150,HG151,HG152),IF(HG146=1,PMT(HG141,HE147,HG150+HG151+HG152,,0),HG153))</f>
        <v>0</v>
      </c>
      <c r="HH155" s="483">
        <f t="shared" ref="HH155:HR155" si="1500">IF(AND(HG147=1,HH147=0),-SUM(HH150,HH151,HH152),IF(HH146=1,PMT(HH141,HG147,HH150+HH151+HH152,,0),HH153))</f>
        <v>0</v>
      </c>
      <c r="HI155" s="483">
        <f t="shared" si="1500"/>
        <v>0</v>
      </c>
      <c r="HJ155" s="483">
        <f t="shared" si="1500"/>
        <v>0</v>
      </c>
      <c r="HK155" s="483">
        <f t="shared" si="1500"/>
        <v>0</v>
      </c>
      <c r="HL155" s="483">
        <f t="shared" si="1500"/>
        <v>0</v>
      </c>
      <c r="HM155" s="483">
        <f t="shared" si="1500"/>
        <v>0</v>
      </c>
      <c r="HN155" s="483">
        <f t="shared" si="1500"/>
        <v>0</v>
      </c>
      <c r="HO155" s="483">
        <f t="shared" si="1500"/>
        <v>0</v>
      </c>
      <c r="HP155" s="483">
        <f t="shared" si="1500"/>
        <v>0</v>
      </c>
      <c r="HQ155" s="483">
        <f t="shared" si="1500"/>
        <v>0</v>
      </c>
      <c r="HR155" s="483">
        <f t="shared" si="1500"/>
        <v>0</v>
      </c>
      <c r="HS155" s="483">
        <f>SUM(HG155:HR155)</f>
        <v>0</v>
      </c>
      <c r="HT155" s="483">
        <f>IF(AND(HR147=1,HT147=0),-SUM(HT150,HT151,HT152),IF(HT146=1,PMT(HT141,HR147,HT150+HT151+HT152,,0),HT153))</f>
        <v>0</v>
      </c>
      <c r="HU155" s="483">
        <f t="shared" ref="HU155:IE155" si="1501">IF(AND(HT147=1,HU147=0),-SUM(HU150,HU151,HU152),IF(HU146=1,PMT(HU141,HT147,HU150+HU151+HU152,,0),HU153))</f>
        <v>0</v>
      </c>
      <c r="HV155" s="483">
        <f t="shared" si="1501"/>
        <v>0</v>
      </c>
      <c r="HW155" s="483">
        <f t="shared" si="1501"/>
        <v>0</v>
      </c>
      <c r="HX155" s="483">
        <f t="shared" si="1501"/>
        <v>0</v>
      </c>
      <c r="HY155" s="483">
        <f t="shared" si="1501"/>
        <v>0</v>
      </c>
      <c r="HZ155" s="483">
        <f t="shared" si="1501"/>
        <v>0</v>
      </c>
      <c r="IA155" s="483">
        <f t="shared" si="1501"/>
        <v>0</v>
      </c>
      <c r="IB155" s="483">
        <f t="shared" si="1501"/>
        <v>0</v>
      </c>
      <c r="IC155" s="483">
        <f t="shared" si="1501"/>
        <v>0</v>
      </c>
      <c r="ID155" s="483">
        <f t="shared" si="1501"/>
        <v>0</v>
      </c>
      <c r="IE155" s="483">
        <f t="shared" si="1501"/>
        <v>0</v>
      </c>
      <c r="IF155" s="483">
        <f>SUM(HT155:IE155)</f>
        <v>0</v>
      </c>
      <c r="IG155" s="483">
        <f>IF(AND(IE147=1,IG147=0),-SUM(IG150,IG151,IG152),IF(IG146=1,PMT(IG141,IE147,IG150+IG151+IG152,,0),IG153))</f>
        <v>0</v>
      </c>
      <c r="IH155" s="483">
        <f t="shared" ref="IH155:IR155" si="1502">IF(AND(IG147=1,IH147=0),-SUM(IH150,IH151,IH152),IF(IH146=1,PMT(IH141,IG147,IH150+IH151+IH152,,0),IH153))</f>
        <v>0</v>
      </c>
      <c r="II155" s="483">
        <f t="shared" si="1502"/>
        <v>0</v>
      </c>
      <c r="IJ155" s="483">
        <f t="shared" si="1502"/>
        <v>0</v>
      </c>
      <c r="IK155" s="483">
        <f t="shared" si="1502"/>
        <v>0</v>
      </c>
      <c r="IL155" s="483">
        <f t="shared" si="1502"/>
        <v>0</v>
      </c>
      <c r="IM155" s="483">
        <f t="shared" si="1502"/>
        <v>0</v>
      </c>
      <c r="IN155" s="483">
        <f t="shared" si="1502"/>
        <v>0</v>
      </c>
      <c r="IO155" s="483">
        <f t="shared" si="1502"/>
        <v>0</v>
      </c>
      <c r="IP155" s="483">
        <f t="shared" si="1502"/>
        <v>0</v>
      </c>
      <c r="IQ155" s="483">
        <f t="shared" si="1502"/>
        <v>0</v>
      </c>
      <c r="IR155" s="483">
        <f t="shared" si="1502"/>
        <v>0</v>
      </c>
      <c r="IS155" s="483">
        <f>SUM(IG155:IR155)</f>
        <v>0</v>
      </c>
      <c r="IT155" s="483">
        <f>IF(AND(IR147=1,IT147=0),-SUM(IT150,IT151,IT152),IF(IT146=1,PMT(IT141,IR147,IT150+IT151+IT152,,0),IT153))</f>
        <v>0</v>
      </c>
      <c r="IU155" s="483">
        <f t="shared" ref="IU155:JE155" si="1503">IF(AND(IT147=1,IU147=0),-SUM(IU150,IU151,IU152),IF(IU146=1,PMT(IU141,IT147,IU150+IU151+IU152,,0),IU153))</f>
        <v>0</v>
      </c>
      <c r="IV155" s="483">
        <f t="shared" si="1503"/>
        <v>0</v>
      </c>
      <c r="IW155" s="483">
        <f t="shared" si="1503"/>
        <v>0</v>
      </c>
      <c r="IX155" s="483">
        <f t="shared" si="1503"/>
        <v>0</v>
      </c>
      <c r="IY155" s="483">
        <f t="shared" si="1503"/>
        <v>0</v>
      </c>
      <c r="IZ155" s="483">
        <f t="shared" si="1503"/>
        <v>0</v>
      </c>
      <c r="JA155" s="483">
        <f t="shared" si="1503"/>
        <v>0</v>
      </c>
      <c r="JB155" s="483">
        <f t="shared" si="1503"/>
        <v>0</v>
      </c>
      <c r="JC155" s="483">
        <f t="shared" si="1503"/>
        <v>0</v>
      </c>
      <c r="JD155" s="483">
        <f t="shared" si="1503"/>
        <v>0</v>
      </c>
      <c r="JE155" s="483">
        <f t="shared" si="1503"/>
        <v>0</v>
      </c>
      <c r="JF155" s="483">
        <f>SUM(IT155:JE155)</f>
        <v>0</v>
      </c>
      <c r="JG155" s="483">
        <f>IF(AND(JE147=1,JG147=0),-SUM(JG150,JG151,JG152),IF(JG146=1,PMT(JG141,JE147,JG150+JG151+JG152,,0),JG153))</f>
        <v>0</v>
      </c>
      <c r="JH155" s="483">
        <f t="shared" ref="JH155:JR155" si="1504">IF(AND(JG147=1,JH147=0),-SUM(JH150,JH151,JH152),IF(JH146=1,PMT(JH141,JG147,JH150+JH151+JH152,,0),JH153))</f>
        <v>0</v>
      </c>
      <c r="JI155" s="483">
        <f t="shared" si="1504"/>
        <v>0</v>
      </c>
      <c r="JJ155" s="483">
        <f t="shared" si="1504"/>
        <v>0</v>
      </c>
      <c r="JK155" s="483">
        <f t="shared" si="1504"/>
        <v>0</v>
      </c>
      <c r="JL155" s="483">
        <f t="shared" si="1504"/>
        <v>0</v>
      </c>
      <c r="JM155" s="483">
        <f t="shared" si="1504"/>
        <v>0</v>
      </c>
      <c r="JN155" s="483">
        <f t="shared" si="1504"/>
        <v>0</v>
      </c>
      <c r="JO155" s="483">
        <f t="shared" si="1504"/>
        <v>0</v>
      </c>
      <c r="JP155" s="483">
        <f t="shared" si="1504"/>
        <v>0</v>
      </c>
      <c r="JQ155" s="483">
        <f t="shared" si="1504"/>
        <v>0</v>
      </c>
      <c r="JR155" s="483">
        <f t="shared" si="1504"/>
        <v>0</v>
      </c>
      <c r="JS155" s="483">
        <f>SUM(JG155:JR155)</f>
        <v>0</v>
      </c>
      <c r="JT155" s="483">
        <f>IF(AND(JR147=1,JT147=0),-SUM(JT150,JT151,JT152),IF(JT146=1,PMT(JT141,JR147,JT150+JT151+JT152,,0),JT153))</f>
        <v>0</v>
      </c>
      <c r="JU155" s="483">
        <f t="shared" ref="JU155:KE155" si="1505">IF(AND(JT147=1,JU147=0),-SUM(JU150,JU151,JU152),IF(JU146=1,PMT(JU141,JT147,JU150+JU151+JU152,,0),JU153))</f>
        <v>0</v>
      </c>
      <c r="JV155" s="483">
        <f t="shared" si="1505"/>
        <v>0</v>
      </c>
      <c r="JW155" s="483">
        <f t="shared" si="1505"/>
        <v>0</v>
      </c>
      <c r="JX155" s="483">
        <f t="shared" si="1505"/>
        <v>0</v>
      </c>
      <c r="JY155" s="483">
        <f t="shared" si="1505"/>
        <v>0</v>
      </c>
      <c r="JZ155" s="483">
        <f t="shared" si="1505"/>
        <v>0</v>
      </c>
      <c r="KA155" s="483">
        <f t="shared" si="1505"/>
        <v>0</v>
      </c>
      <c r="KB155" s="483">
        <f t="shared" si="1505"/>
        <v>0</v>
      </c>
      <c r="KC155" s="483">
        <f t="shared" si="1505"/>
        <v>0</v>
      </c>
      <c r="KD155" s="483">
        <f t="shared" si="1505"/>
        <v>0</v>
      </c>
      <c r="KE155" s="483">
        <f t="shared" si="1505"/>
        <v>0</v>
      </c>
      <c r="KF155" s="483">
        <f>SUM(JT155:KE155)</f>
        <v>0</v>
      </c>
      <c r="KG155" s="483">
        <f>IF(AND(KE147=1,KG147=0),-SUM(KG150,KG151,KG152),IF(KG146=1,PMT(KG141,KE147,KG150+KG151+KG152,,0),KG153))</f>
        <v>0</v>
      </c>
      <c r="KH155" s="483">
        <f t="shared" ref="KH155:KR155" si="1506">IF(AND(KG147=1,KH147=0),-SUM(KH150,KH151,KH152),IF(KH146=1,PMT(KH141,KG147,KH150+KH151+KH152,,0),KH153))</f>
        <v>0</v>
      </c>
      <c r="KI155" s="483">
        <f t="shared" si="1506"/>
        <v>0</v>
      </c>
      <c r="KJ155" s="483">
        <f t="shared" si="1506"/>
        <v>0</v>
      </c>
      <c r="KK155" s="483">
        <f t="shared" si="1506"/>
        <v>0</v>
      </c>
      <c r="KL155" s="483">
        <f t="shared" si="1506"/>
        <v>0</v>
      </c>
      <c r="KM155" s="483">
        <f t="shared" si="1506"/>
        <v>0</v>
      </c>
      <c r="KN155" s="483">
        <f t="shared" si="1506"/>
        <v>0</v>
      </c>
      <c r="KO155" s="483">
        <f t="shared" si="1506"/>
        <v>0</v>
      </c>
      <c r="KP155" s="483">
        <f t="shared" si="1506"/>
        <v>0</v>
      </c>
      <c r="KQ155" s="483">
        <f t="shared" si="1506"/>
        <v>0</v>
      </c>
      <c r="KR155" s="483">
        <f t="shared" si="1506"/>
        <v>0</v>
      </c>
      <c r="KS155" s="483">
        <f>SUM(KG155:KR155)</f>
        <v>0</v>
      </c>
      <c r="KT155" s="483">
        <f>IF(AND(KR147=1,KT147=0),-SUM(KT150,KT151,KT152),IF(KT146=1,PMT(KT141,KR147,KT150+KT151+KT152,,0),KT153))</f>
        <v>0</v>
      </c>
      <c r="KU155" s="483">
        <f t="shared" ref="KU155:LE155" si="1507">IF(AND(KT147=1,KU147=0),-SUM(KU150,KU151,KU152),IF(KU146=1,PMT(KU141,KT147,KU150+KU151+KU152,,0),KU153))</f>
        <v>0</v>
      </c>
      <c r="KV155" s="483">
        <f t="shared" si="1507"/>
        <v>0</v>
      </c>
      <c r="KW155" s="483">
        <f t="shared" si="1507"/>
        <v>0</v>
      </c>
      <c r="KX155" s="483">
        <f t="shared" si="1507"/>
        <v>0</v>
      </c>
      <c r="KY155" s="483">
        <f t="shared" si="1507"/>
        <v>0</v>
      </c>
      <c r="KZ155" s="483">
        <f t="shared" si="1507"/>
        <v>0</v>
      </c>
      <c r="LA155" s="483">
        <f t="shared" si="1507"/>
        <v>0</v>
      </c>
      <c r="LB155" s="483">
        <f t="shared" si="1507"/>
        <v>0</v>
      </c>
      <c r="LC155" s="483">
        <f t="shared" si="1507"/>
        <v>0</v>
      </c>
      <c r="LD155" s="483">
        <f t="shared" si="1507"/>
        <v>0</v>
      </c>
      <c r="LE155" s="483">
        <f t="shared" si="1507"/>
        <v>0</v>
      </c>
      <c r="LF155" s="483">
        <f>SUM(KT155:LE155)</f>
        <v>0</v>
      </c>
      <c r="LG155" s="483">
        <f>IF(AND(LE147=1,LG147=0),-SUM(LG150,LG151,LG152),IF(LG146=1,PMT(LG141,LE147,LG150+LG151+LG152,,0),LG153))</f>
        <v>0</v>
      </c>
      <c r="LH155" s="483">
        <f t="shared" ref="LH155:LR155" si="1508">IF(AND(LG147=1,LH147=0),-SUM(LH150,LH151,LH152),IF(LH146=1,PMT(LH141,LG147,LH150+LH151+LH152,,0),LH153))</f>
        <v>0</v>
      </c>
      <c r="LI155" s="483">
        <f t="shared" si="1508"/>
        <v>0</v>
      </c>
      <c r="LJ155" s="483">
        <f t="shared" si="1508"/>
        <v>0</v>
      </c>
      <c r="LK155" s="483">
        <f t="shared" si="1508"/>
        <v>0</v>
      </c>
      <c r="LL155" s="483">
        <f t="shared" si="1508"/>
        <v>0</v>
      </c>
      <c r="LM155" s="483">
        <f t="shared" si="1508"/>
        <v>0</v>
      </c>
      <c r="LN155" s="483">
        <f t="shared" si="1508"/>
        <v>0</v>
      </c>
      <c r="LO155" s="483">
        <f t="shared" si="1508"/>
        <v>0</v>
      </c>
      <c r="LP155" s="483">
        <f t="shared" si="1508"/>
        <v>0</v>
      </c>
      <c r="LQ155" s="483">
        <f t="shared" si="1508"/>
        <v>0</v>
      </c>
      <c r="LR155" s="483">
        <f t="shared" si="1508"/>
        <v>0</v>
      </c>
      <c r="LS155" s="483">
        <f>SUM(LG155:LR155)</f>
        <v>0</v>
      </c>
      <c r="LT155" s="483">
        <f>IF(AND(LR147=1,LT147=0),-SUM(LT150,LT151,LT152),IF(LT146=1,PMT(LT141,LR147,LT150+LT151+LT152,,0),LT153))</f>
        <v>0</v>
      </c>
      <c r="LU155" s="483">
        <f t="shared" ref="LU155:ME155" si="1509">IF(AND(LT147=1,LU147=0),-SUM(LU150,LU151,LU152),IF(LU146=1,PMT(LU141,LT147,LU150+LU151+LU152,,0),LU153))</f>
        <v>0</v>
      </c>
      <c r="LV155" s="483">
        <f t="shared" si="1509"/>
        <v>0</v>
      </c>
      <c r="LW155" s="483">
        <f t="shared" si="1509"/>
        <v>0</v>
      </c>
      <c r="LX155" s="483">
        <f t="shared" si="1509"/>
        <v>0</v>
      </c>
      <c r="LY155" s="483">
        <f t="shared" si="1509"/>
        <v>0</v>
      </c>
      <c r="LZ155" s="483">
        <f t="shared" si="1509"/>
        <v>0</v>
      </c>
      <c r="MA155" s="483">
        <f t="shared" si="1509"/>
        <v>0</v>
      </c>
      <c r="MB155" s="483">
        <f t="shared" si="1509"/>
        <v>0</v>
      </c>
      <c r="MC155" s="483">
        <f t="shared" si="1509"/>
        <v>0</v>
      </c>
      <c r="MD155" s="483">
        <f t="shared" si="1509"/>
        <v>0</v>
      </c>
      <c r="ME155" s="483">
        <f t="shared" si="1509"/>
        <v>0</v>
      </c>
      <c r="MF155" s="483">
        <f>SUM(LT155:ME155)</f>
        <v>0</v>
      </c>
      <c r="MG155" s="483">
        <f>IF(AND(ME147=1,MG147=0),-SUM(MG150,MG151,MG152),IF(MG146=1,PMT(MG141,ME147,MG150+MG151+MG152,,0),MG153))</f>
        <v>0</v>
      </c>
      <c r="MH155" s="483">
        <f t="shared" ref="MH155:MR155" si="1510">IF(AND(MG147=1,MH147=0),-SUM(MH150,MH151,MH152),IF(MH146=1,PMT(MH141,MG147,MH150+MH151+MH152,,0),MH153))</f>
        <v>0</v>
      </c>
      <c r="MI155" s="483">
        <f t="shared" si="1510"/>
        <v>0</v>
      </c>
      <c r="MJ155" s="483">
        <f t="shared" si="1510"/>
        <v>0</v>
      </c>
      <c r="MK155" s="483">
        <f t="shared" si="1510"/>
        <v>0</v>
      </c>
      <c r="ML155" s="483">
        <f t="shared" si="1510"/>
        <v>0</v>
      </c>
      <c r="MM155" s="483">
        <f t="shared" si="1510"/>
        <v>0</v>
      </c>
      <c r="MN155" s="483">
        <f t="shared" si="1510"/>
        <v>0</v>
      </c>
      <c r="MO155" s="483">
        <f t="shared" si="1510"/>
        <v>0</v>
      </c>
      <c r="MP155" s="483">
        <f t="shared" si="1510"/>
        <v>0</v>
      </c>
      <c r="MQ155" s="483">
        <f t="shared" si="1510"/>
        <v>0</v>
      </c>
      <c r="MR155" s="483">
        <f t="shared" si="1510"/>
        <v>0</v>
      </c>
      <c r="MS155" s="483">
        <f>SUM(MG155:MR155)</f>
        <v>0</v>
      </c>
      <c r="MT155" s="483">
        <f>IF(AND(MR147=1,MT147=0),-SUM(MT150,MT151,MT152),IF(MT146=1,PMT(MT141,MR147,MT150+MT151+MT152,,0),MT153))</f>
        <v>0</v>
      </c>
      <c r="MU155" s="483">
        <f t="shared" ref="MU155:NE155" si="1511">IF(AND(MT147=1,MU147=0),-SUM(MU150,MU151,MU152),IF(MU146=1,PMT(MU141,MT147,MU150+MU151+MU152,,0),MU153))</f>
        <v>0</v>
      </c>
      <c r="MV155" s="483">
        <f t="shared" si="1511"/>
        <v>0</v>
      </c>
      <c r="MW155" s="483">
        <f t="shared" si="1511"/>
        <v>0</v>
      </c>
      <c r="MX155" s="483">
        <f t="shared" si="1511"/>
        <v>0</v>
      </c>
      <c r="MY155" s="483">
        <f t="shared" si="1511"/>
        <v>0</v>
      </c>
      <c r="MZ155" s="483">
        <f t="shared" si="1511"/>
        <v>0</v>
      </c>
      <c r="NA155" s="483">
        <f t="shared" si="1511"/>
        <v>0</v>
      </c>
      <c r="NB155" s="483">
        <f t="shared" si="1511"/>
        <v>0</v>
      </c>
      <c r="NC155" s="483">
        <f t="shared" si="1511"/>
        <v>0</v>
      </c>
      <c r="ND155" s="483">
        <f t="shared" si="1511"/>
        <v>0</v>
      </c>
      <c r="NE155" s="483">
        <f t="shared" si="1511"/>
        <v>0</v>
      </c>
      <c r="NF155" s="483">
        <f>SUM(MT155:NE155)</f>
        <v>0</v>
      </c>
      <c r="NG155" s="483">
        <f>IF(AND(NE147=1,NG147=0),-SUM(NG150,NG151,NG152),IF(NG146=1,PMT(NG141,NE147,NG150+NG151+NG152,,0),NG153))</f>
        <v>0</v>
      </c>
      <c r="NH155" s="483">
        <f t="shared" ref="NH155:NR155" si="1512">IF(AND(NG147=1,NH147=0),-SUM(NH150,NH151,NH152),IF(NH146=1,PMT(NH141,NG147,NH150+NH151+NH152,,0),NH153))</f>
        <v>0</v>
      </c>
      <c r="NI155" s="483">
        <f t="shared" si="1512"/>
        <v>0</v>
      </c>
      <c r="NJ155" s="483">
        <f t="shared" si="1512"/>
        <v>0</v>
      </c>
      <c r="NK155" s="483">
        <f t="shared" si="1512"/>
        <v>0</v>
      </c>
      <c r="NL155" s="483">
        <f t="shared" si="1512"/>
        <v>0</v>
      </c>
      <c r="NM155" s="483">
        <f t="shared" si="1512"/>
        <v>0</v>
      </c>
      <c r="NN155" s="483">
        <f t="shared" si="1512"/>
        <v>0</v>
      </c>
      <c r="NO155" s="483">
        <f t="shared" si="1512"/>
        <v>0</v>
      </c>
      <c r="NP155" s="483">
        <f t="shared" si="1512"/>
        <v>0</v>
      </c>
      <c r="NQ155" s="483">
        <f t="shared" si="1512"/>
        <v>0</v>
      </c>
      <c r="NR155" s="483">
        <f t="shared" si="1512"/>
        <v>0</v>
      </c>
      <c r="NS155" s="483">
        <f>SUM(NG155:NR155)</f>
        <v>0</v>
      </c>
      <c r="NT155" s="483">
        <f>IF(AND(NR147=1,NT147=0),-SUM(NT150,NT151,NT152),IF(NT146=1,PMT(NT141,NR147,NT150+NT151+NT152,,0),NT153))</f>
        <v>0</v>
      </c>
      <c r="NU155" s="483">
        <f t="shared" ref="NU155:OE155" si="1513">IF(AND(NT147=1,NU147=0),-SUM(NU150,NU151,NU152),IF(NU146=1,PMT(NU141,NT147,NU150+NU151+NU152,,0),NU153))</f>
        <v>0</v>
      </c>
      <c r="NV155" s="483">
        <f t="shared" si="1513"/>
        <v>0</v>
      </c>
      <c r="NW155" s="483">
        <f t="shared" si="1513"/>
        <v>0</v>
      </c>
      <c r="NX155" s="483">
        <f t="shared" si="1513"/>
        <v>0</v>
      </c>
      <c r="NY155" s="483">
        <f t="shared" si="1513"/>
        <v>0</v>
      </c>
      <c r="NZ155" s="483">
        <f t="shared" si="1513"/>
        <v>0</v>
      </c>
      <c r="OA155" s="483">
        <f t="shared" si="1513"/>
        <v>0</v>
      </c>
      <c r="OB155" s="483">
        <f t="shared" si="1513"/>
        <v>0</v>
      </c>
      <c r="OC155" s="483">
        <f t="shared" si="1513"/>
        <v>0</v>
      </c>
      <c r="OD155" s="483">
        <f t="shared" si="1513"/>
        <v>0</v>
      </c>
      <c r="OE155" s="483">
        <f t="shared" si="1513"/>
        <v>0</v>
      </c>
      <c r="OF155" s="483">
        <f>SUM(NT155:OE155)</f>
        <v>0</v>
      </c>
      <c r="OG155" s="483">
        <f>IF(AND(OE147=1,OG147=0),-SUM(OG150,OG151,OG152),IF(OG146=1,PMT(OG141,OE147,OG150+OG151+OG152,,0),OG153))</f>
        <v>0</v>
      </c>
      <c r="OH155" s="483">
        <f t="shared" ref="OH155:OR155" si="1514">IF(AND(OG147=1,OH147=0),-SUM(OH150,OH151,OH152),IF(OH146=1,PMT(OH141,OG147,OH150+OH151+OH152,,0),OH153))</f>
        <v>0</v>
      </c>
      <c r="OI155" s="483">
        <f t="shared" si="1514"/>
        <v>0</v>
      </c>
      <c r="OJ155" s="483">
        <f t="shared" si="1514"/>
        <v>0</v>
      </c>
      <c r="OK155" s="483">
        <f t="shared" si="1514"/>
        <v>0</v>
      </c>
      <c r="OL155" s="483">
        <f t="shared" si="1514"/>
        <v>0</v>
      </c>
      <c r="OM155" s="483">
        <f t="shared" si="1514"/>
        <v>0</v>
      </c>
      <c r="ON155" s="483">
        <f t="shared" si="1514"/>
        <v>0</v>
      </c>
      <c r="OO155" s="483">
        <f t="shared" si="1514"/>
        <v>0</v>
      </c>
      <c r="OP155" s="483">
        <f t="shared" si="1514"/>
        <v>0</v>
      </c>
      <c r="OQ155" s="483">
        <f t="shared" si="1514"/>
        <v>0</v>
      </c>
      <c r="OR155" s="483">
        <f t="shared" si="1514"/>
        <v>0</v>
      </c>
      <c r="OS155" s="483">
        <f>SUM(OG155:OR155)</f>
        <v>0</v>
      </c>
      <c r="OT155" s="483"/>
      <c r="OU155" s="483"/>
      <c r="OV155" s="483"/>
      <c r="OW155" s="483"/>
      <c r="OX155" s="483"/>
      <c r="OY155" s="483"/>
      <c r="OZ155" s="483"/>
      <c r="PA155" s="483"/>
      <c r="PB155" s="483"/>
      <c r="PC155" s="483"/>
      <c r="PD155" s="483"/>
      <c r="PE155" s="483"/>
      <c r="PF155" s="483"/>
      <c r="PG155" s="483"/>
      <c r="PH155" s="483"/>
      <c r="PI155" s="483"/>
      <c r="PJ155" s="483"/>
      <c r="PK155" s="483"/>
      <c r="PL155" s="483"/>
      <c r="PM155" s="483"/>
      <c r="PN155" s="483"/>
      <c r="PO155" s="483"/>
      <c r="PP155" s="483"/>
      <c r="PQ155" s="483"/>
      <c r="PR155" s="483"/>
      <c r="PS155" s="483"/>
      <c r="PT155" s="483"/>
      <c r="PU155" s="483"/>
      <c r="PV155" s="483"/>
      <c r="PW155" s="483"/>
      <c r="PX155" s="483"/>
      <c r="PY155" s="483"/>
      <c r="PZ155" s="483"/>
      <c r="QA155" s="483"/>
      <c r="QB155" s="483"/>
      <c r="QC155" s="483"/>
      <c r="QD155" s="483"/>
      <c r="QE155" s="483"/>
      <c r="QF155" s="483"/>
      <c r="QG155" s="483"/>
      <c r="QH155" s="483"/>
      <c r="QI155" s="483"/>
      <c r="QJ155" s="483"/>
      <c r="QK155" s="483"/>
      <c r="QL155" s="483"/>
      <c r="QM155" s="483"/>
      <c r="QN155" s="483"/>
      <c r="QO155" s="483"/>
      <c r="QP155" s="483"/>
      <c r="QQ155" s="483"/>
      <c r="QR155" s="483"/>
      <c r="QS155" s="483"/>
      <c r="QT155" s="483"/>
      <c r="QU155" s="483"/>
      <c r="QV155" s="483"/>
      <c r="QW155" s="483"/>
      <c r="QX155" s="483"/>
      <c r="QY155" s="483"/>
      <c r="QZ155" s="483"/>
      <c r="RA155" s="483"/>
      <c r="RB155" s="483"/>
      <c r="RC155" s="483"/>
      <c r="RD155" s="483"/>
      <c r="RE155" s="483"/>
      <c r="RF155" s="483"/>
    </row>
    <row r="156" spans="1:474" ht="12.75" customHeight="1">
      <c r="A156" s="483"/>
      <c r="B156" s="484" t="s">
        <v>504</v>
      </c>
      <c r="C156" s="483"/>
      <c r="D156" s="483"/>
      <c r="E156" s="483"/>
      <c r="F156" s="483"/>
      <c r="G156" s="483">
        <f t="shared" ref="G156:BR156" si="1515">SUM(G150:G152,G155)</f>
        <v>0</v>
      </c>
      <c r="H156" s="483">
        <f t="shared" si="1515"/>
        <v>0</v>
      </c>
      <c r="I156" s="483">
        <f t="shared" si="1515"/>
        <v>0</v>
      </c>
      <c r="J156" s="483">
        <f t="shared" si="1515"/>
        <v>0</v>
      </c>
      <c r="K156" s="483">
        <f t="shared" si="1515"/>
        <v>0</v>
      </c>
      <c r="L156" s="483">
        <f t="shared" si="1515"/>
        <v>0</v>
      </c>
      <c r="M156" s="483">
        <f t="shared" si="1515"/>
        <v>0</v>
      </c>
      <c r="N156" s="483">
        <f t="shared" si="1515"/>
        <v>0</v>
      </c>
      <c r="O156" s="483">
        <f t="shared" si="1515"/>
        <v>0</v>
      </c>
      <c r="P156" s="483">
        <f t="shared" si="1515"/>
        <v>0</v>
      </c>
      <c r="Q156" s="483">
        <f t="shared" si="1515"/>
        <v>0</v>
      </c>
      <c r="R156" s="483">
        <f t="shared" si="1515"/>
        <v>0</v>
      </c>
      <c r="S156" s="483">
        <f t="shared" si="1515"/>
        <v>0</v>
      </c>
      <c r="T156" s="483">
        <f t="shared" si="1515"/>
        <v>0</v>
      </c>
      <c r="U156" s="483">
        <f t="shared" si="1515"/>
        <v>0</v>
      </c>
      <c r="V156" s="483">
        <f t="shared" si="1515"/>
        <v>0</v>
      </c>
      <c r="W156" s="483">
        <f t="shared" si="1515"/>
        <v>0</v>
      </c>
      <c r="X156" s="483">
        <f t="shared" si="1515"/>
        <v>0</v>
      </c>
      <c r="Y156" s="483">
        <f t="shared" si="1515"/>
        <v>0</v>
      </c>
      <c r="Z156" s="483">
        <f t="shared" si="1515"/>
        <v>0</v>
      </c>
      <c r="AA156" s="483">
        <f t="shared" si="1515"/>
        <v>0</v>
      </c>
      <c r="AB156" s="483">
        <f t="shared" si="1515"/>
        <v>0</v>
      </c>
      <c r="AC156" s="483">
        <f t="shared" si="1515"/>
        <v>0</v>
      </c>
      <c r="AD156" s="483">
        <f t="shared" si="1515"/>
        <v>0</v>
      </c>
      <c r="AE156" s="483">
        <f t="shared" si="1515"/>
        <v>0</v>
      </c>
      <c r="AF156" s="483">
        <f t="shared" si="1515"/>
        <v>0</v>
      </c>
      <c r="AG156" s="483">
        <f t="shared" si="1515"/>
        <v>0</v>
      </c>
      <c r="AH156" s="483">
        <f t="shared" si="1515"/>
        <v>0</v>
      </c>
      <c r="AI156" s="483">
        <f t="shared" si="1515"/>
        <v>0</v>
      </c>
      <c r="AJ156" s="483">
        <f t="shared" si="1515"/>
        <v>0</v>
      </c>
      <c r="AK156" s="483">
        <f t="shared" si="1515"/>
        <v>0</v>
      </c>
      <c r="AL156" s="483">
        <f t="shared" si="1515"/>
        <v>0</v>
      </c>
      <c r="AM156" s="483">
        <f t="shared" si="1515"/>
        <v>0</v>
      </c>
      <c r="AN156" s="483">
        <f t="shared" si="1515"/>
        <v>0</v>
      </c>
      <c r="AO156" s="483">
        <f t="shared" si="1515"/>
        <v>0</v>
      </c>
      <c r="AP156" s="483">
        <f t="shared" si="1515"/>
        <v>0</v>
      </c>
      <c r="AQ156" s="483">
        <f t="shared" si="1515"/>
        <v>0</v>
      </c>
      <c r="AR156" s="483">
        <f t="shared" si="1515"/>
        <v>0</v>
      </c>
      <c r="AS156" s="483">
        <f t="shared" si="1515"/>
        <v>0</v>
      </c>
      <c r="AT156" s="483">
        <f t="shared" si="1515"/>
        <v>0</v>
      </c>
      <c r="AU156" s="483">
        <f t="shared" si="1515"/>
        <v>0</v>
      </c>
      <c r="AV156" s="483">
        <f t="shared" si="1515"/>
        <v>0</v>
      </c>
      <c r="AW156" s="483">
        <f t="shared" si="1515"/>
        <v>0</v>
      </c>
      <c r="AX156" s="483">
        <f t="shared" si="1515"/>
        <v>0</v>
      </c>
      <c r="AY156" s="483">
        <f t="shared" si="1515"/>
        <v>0</v>
      </c>
      <c r="AZ156" s="483">
        <f t="shared" si="1515"/>
        <v>0</v>
      </c>
      <c r="BA156" s="483">
        <f t="shared" si="1515"/>
        <v>0</v>
      </c>
      <c r="BB156" s="483">
        <f t="shared" si="1515"/>
        <v>0</v>
      </c>
      <c r="BC156" s="483">
        <f t="shared" si="1515"/>
        <v>0</v>
      </c>
      <c r="BD156" s="483">
        <f t="shared" si="1515"/>
        <v>0</v>
      </c>
      <c r="BE156" s="483">
        <f t="shared" si="1515"/>
        <v>0</v>
      </c>
      <c r="BF156" s="483">
        <f t="shared" si="1515"/>
        <v>0</v>
      </c>
      <c r="BG156" s="483">
        <f t="shared" si="1515"/>
        <v>0</v>
      </c>
      <c r="BH156" s="483">
        <f t="shared" si="1515"/>
        <v>0</v>
      </c>
      <c r="BI156" s="483">
        <f t="shared" si="1515"/>
        <v>0</v>
      </c>
      <c r="BJ156" s="483">
        <f t="shared" si="1515"/>
        <v>0</v>
      </c>
      <c r="BK156" s="483">
        <f t="shared" si="1515"/>
        <v>0</v>
      </c>
      <c r="BL156" s="483">
        <f t="shared" si="1515"/>
        <v>0</v>
      </c>
      <c r="BM156" s="483">
        <f t="shared" si="1515"/>
        <v>0</v>
      </c>
      <c r="BN156" s="483">
        <f t="shared" si="1515"/>
        <v>0</v>
      </c>
      <c r="BO156" s="483">
        <f t="shared" si="1515"/>
        <v>0</v>
      </c>
      <c r="BP156" s="483">
        <f t="shared" si="1515"/>
        <v>0</v>
      </c>
      <c r="BQ156" s="483">
        <f t="shared" si="1515"/>
        <v>0</v>
      </c>
      <c r="BR156" s="483">
        <f t="shared" si="1515"/>
        <v>0</v>
      </c>
      <c r="BS156" s="483">
        <f t="shared" ref="BS156:ED156" si="1516">SUM(BS150:BS152,BS155)</f>
        <v>0</v>
      </c>
      <c r="BT156" s="483">
        <f t="shared" si="1516"/>
        <v>0</v>
      </c>
      <c r="BU156" s="483">
        <f t="shared" si="1516"/>
        <v>0</v>
      </c>
      <c r="BV156" s="483">
        <f t="shared" si="1516"/>
        <v>0</v>
      </c>
      <c r="BW156" s="483">
        <f t="shared" si="1516"/>
        <v>0</v>
      </c>
      <c r="BX156" s="483">
        <f t="shared" si="1516"/>
        <v>0</v>
      </c>
      <c r="BY156" s="483">
        <f t="shared" si="1516"/>
        <v>0</v>
      </c>
      <c r="BZ156" s="483">
        <f t="shared" si="1516"/>
        <v>0</v>
      </c>
      <c r="CA156" s="483">
        <f t="shared" si="1516"/>
        <v>0</v>
      </c>
      <c r="CB156" s="483">
        <f t="shared" si="1516"/>
        <v>0</v>
      </c>
      <c r="CC156" s="483">
        <f t="shared" si="1516"/>
        <v>0</v>
      </c>
      <c r="CD156" s="483">
        <f t="shared" si="1516"/>
        <v>0</v>
      </c>
      <c r="CE156" s="483">
        <f t="shared" si="1516"/>
        <v>0</v>
      </c>
      <c r="CF156" s="483">
        <f t="shared" si="1516"/>
        <v>0</v>
      </c>
      <c r="CG156" s="483">
        <f t="shared" si="1516"/>
        <v>0</v>
      </c>
      <c r="CH156" s="483">
        <f t="shared" si="1516"/>
        <v>0</v>
      </c>
      <c r="CI156" s="483">
        <f t="shared" si="1516"/>
        <v>0</v>
      </c>
      <c r="CJ156" s="483">
        <f t="shared" si="1516"/>
        <v>0</v>
      </c>
      <c r="CK156" s="483">
        <f t="shared" si="1516"/>
        <v>0</v>
      </c>
      <c r="CL156" s="483">
        <f t="shared" si="1516"/>
        <v>0</v>
      </c>
      <c r="CM156" s="483">
        <f t="shared" si="1516"/>
        <v>0</v>
      </c>
      <c r="CN156" s="483">
        <f t="shared" si="1516"/>
        <v>0</v>
      </c>
      <c r="CO156" s="483">
        <f t="shared" si="1516"/>
        <v>0</v>
      </c>
      <c r="CP156" s="483">
        <f t="shared" si="1516"/>
        <v>0</v>
      </c>
      <c r="CQ156" s="483">
        <f t="shared" si="1516"/>
        <v>0</v>
      </c>
      <c r="CR156" s="483">
        <f t="shared" si="1516"/>
        <v>0</v>
      </c>
      <c r="CS156" s="483">
        <f t="shared" si="1516"/>
        <v>0</v>
      </c>
      <c r="CT156" s="483">
        <f t="shared" si="1516"/>
        <v>0</v>
      </c>
      <c r="CU156" s="483">
        <f t="shared" si="1516"/>
        <v>0</v>
      </c>
      <c r="CV156" s="483">
        <f t="shared" si="1516"/>
        <v>0</v>
      </c>
      <c r="CW156" s="483">
        <f t="shared" si="1516"/>
        <v>0</v>
      </c>
      <c r="CX156" s="483">
        <f t="shared" si="1516"/>
        <v>0</v>
      </c>
      <c r="CY156" s="483">
        <f t="shared" si="1516"/>
        <v>0</v>
      </c>
      <c r="CZ156" s="483">
        <f t="shared" si="1516"/>
        <v>0</v>
      </c>
      <c r="DA156" s="483">
        <f t="shared" si="1516"/>
        <v>0</v>
      </c>
      <c r="DB156" s="483">
        <f t="shared" si="1516"/>
        <v>0</v>
      </c>
      <c r="DC156" s="483">
        <f t="shared" si="1516"/>
        <v>0</v>
      </c>
      <c r="DD156" s="483">
        <f t="shared" si="1516"/>
        <v>0</v>
      </c>
      <c r="DE156" s="483">
        <f t="shared" si="1516"/>
        <v>0</v>
      </c>
      <c r="DF156" s="483">
        <f t="shared" si="1516"/>
        <v>0</v>
      </c>
      <c r="DG156" s="483">
        <f t="shared" si="1516"/>
        <v>0</v>
      </c>
      <c r="DH156" s="483">
        <f t="shared" si="1516"/>
        <v>0</v>
      </c>
      <c r="DI156" s="483">
        <f t="shared" si="1516"/>
        <v>0</v>
      </c>
      <c r="DJ156" s="483">
        <f t="shared" si="1516"/>
        <v>0</v>
      </c>
      <c r="DK156" s="483">
        <f t="shared" si="1516"/>
        <v>0</v>
      </c>
      <c r="DL156" s="483">
        <f t="shared" si="1516"/>
        <v>0</v>
      </c>
      <c r="DM156" s="483">
        <f t="shared" si="1516"/>
        <v>0</v>
      </c>
      <c r="DN156" s="483">
        <f t="shared" si="1516"/>
        <v>0</v>
      </c>
      <c r="DO156" s="483">
        <f t="shared" si="1516"/>
        <v>0</v>
      </c>
      <c r="DP156" s="483">
        <f t="shared" si="1516"/>
        <v>0</v>
      </c>
      <c r="DQ156" s="483">
        <f t="shared" si="1516"/>
        <v>0</v>
      </c>
      <c r="DR156" s="483">
        <f t="shared" si="1516"/>
        <v>0</v>
      </c>
      <c r="DS156" s="483">
        <f t="shared" si="1516"/>
        <v>0</v>
      </c>
      <c r="DT156" s="483">
        <f t="shared" si="1516"/>
        <v>0</v>
      </c>
      <c r="DU156" s="483">
        <f t="shared" si="1516"/>
        <v>0</v>
      </c>
      <c r="DV156" s="483">
        <f t="shared" si="1516"/>
        <v>0</v>
      </c>
      <c r="DW156" s="483">
        <f t="shared" si="1516"/>
        <v>0</v>
      </c>
      <c r="DX156" s="483">
        <f t="shared" si="1516"/>
        <v>0</v>
      </c>
      <c r="DY156" s="483">
        <f t="shared" si="1516"/>
        <v>0</v>
      </c>
      <c r="DZ156" s="483">
        <f t="shared" si="1516"/>
        <v>0</v>
      </c>
      <c r="EA156" s="483">
        <f t="shared" si="1516"/>
        <v>0</v>
      </c>
      <c r="EB156" s="483">
        <f t="shared" si="1516"/>
        <v>0</v>
      </c>
      <c r="EC156" s="483">
        <f t="shared" si="1516"/>
        <v>0</v>
      </c>
      <c r="ED156" s="483">
        <f t="shared" si="1516"/>
        <v>0</v>
      </c>
      <c r="EE156" s="483">
        <f t="shared" ref="EE156:GP156" si="1517">SUM(EE150:EE152,EE155)</f>
        <v>0</v>
      </c>
      <c r="EF156" s="483">
        <f t="shared" si="1517"/>
        <v>0</v>
      </c>
      <c r="EG156" s="483">
        <f t="shared" si="1517"/>
        <v>0</v>
      </c>
      <c r="EH156" s="483">
        <f t="shared" si="1517"/>
        <v>0</v>
      </c>
      <c r="EI156" s="483">
        <f t="shared" si="1517"/>
        <v>0</v>
      </c>
      <c r="EJ156" s="483">
        <f t="shared" si="1517"/>
        <v>0</v>
      </c>
      <c r="EK156" s="483">
        <f t="shared" si="1517"/>
        <v>0</v>
      </c>
      <c r="EL156" s="483">
        <f t="shared" si="1517"/>
        <v>0</v>
      </c>
      <c r="EM156" s="483">
        <f t="shared" si="1517"/>
        <v>0</v>
      </c>
      <c r="EN156" s="483">
        <f t="shared" si="1517"/>
        <v>0</v>
      </c>
      <c r="EO156" s="483">
        <f t="shared" si="1517"/>
        <v>0</v>
      </c>
      <c r="EP156" s="483">
        <f t="shared" si="1517"/>
        <v>0</v>
      </c>
      <c r="EQ156" s="483">
        <f t="shared" si="1517"/>
        <v>0</v>
      </c>
      <c r="ER156" s="483">
        <f t="shared" si="1517"/>
        <v>0</v>
      </c>
      <c r="ES156" s="483">
        <f t="shared" si="1517"/>
        <v>0</v>
      </c>
      <c r="ET156" s="483">
        <f t="shared" si="1517"/>
        <v>0</v>
      </c>
      <c r="EU156" s="483">
        <f t="shared" si="1517"/>
        <v>0</v>
      </c>
      <c r="EV156" s="483">
        <f t="shared" si="1517"/>
        <v>0</v>
      </c>
      <c r="EW156" s="483">
        <f t="shared" si="1517"/>
        <v>0</v>
      </c>
      <c r="EX156" s="483">
        <f t="shared" si="1517"/>
        <v>0</v>
      </c>
      <c r="EY156" s="483">
        <f t="shared" si="1517"/>
        <v>0</v>
      </c>
      <c r="EZ156" s="483">
        <f t="shared" si="1517"/>
        <v>0</v>
      </c>
      <c r="FA156" s="483">
        <f t="shared" si="1517"/>
        <v>0</v>
      </c>
      <c r="FB156" s="483">
        <f t="shared" si="1517"/>
        <v>0</v>
      </c>
      <c r="FC156" s="483">
        <f t="shared" si="1517"/>
        <v>0</v>
      </c>
      <c r="FD156" s="483">
        <f t="shared" si="1517"/>
        <v>0</v>
      </c>
      <c r="FE156" s="483">
        <f t="shared" si="1517"/>
        <v>0</v>
      </c>
      <c r="FF156" s="483">
        <f t="shared" si="1517"/>
        <v>0</v>
      </c>
      <c r="FG156" s="483">
        <f t="shared" si="1517"/>
        <v>0</v>
      </c>
      <c r="FH156" s="483">
        <f t="shared" si="1517"/>
        <v>0</v>
      </c>
      <c r="FI156" s="483">
        <f t="shared" si="1517"/>
        <v>0</v>
      </c>
      <c r="FJ156" s="483">
        <f t="shared" si="1517"/>
        <v>0</v>
      </c>
      <c r="FK156" s="483">
        <f t="shared" si="1517"/>
        <v>0</v>
      </c>
      <c r="FL156" s="483">
        <f t="shared" si="1517"/>
        <v>0</v>
      </c>
      <c r="FM156" s="483">
        <f t="shared" si="1517"/>
        <v>0</v>
      </c>
      <c r="FN156" s="483">
        <f t="shared" si="1517"/>
        <v>0</v>
      </c>
      <c r="FO156" s="483">
        <f t="shared" si="1517"/>
        <v>0</v>
      </c>
      <c r="FP156" s="483">
        <f t="shared" si="1517"/>
        <v>0</v>
      </c>
      <c r="FQ156" s="483">
        <f t="shared" si="1517"/>
        <v>0</v>
      </c>
      <c r="FR156" s="483">
        <f t="shared" si="1517"/>
        <v>0</v>
      </c>
      <c r="FS156" s="483">
        <f t="shared" si="1517"/>
        <v>0</v>
      </c>
      <c r="FT156" s="483">
        <f t="shared" si="1517"/>
        <v>0</v>
      </c>
      <c r="FU156" s="483">
        <f t="shared" si="1517"/>
        <v>0</v>
      </c>
      <c r="FV156" s="483">
        <f t="shared" si="1517"/>
        <v>0</v>
      </c>
      <c r="FW156" s="483">
        <f t="shared" si="1517"/>
        <v>0</v>
      </c>
      <c r="FX156" s="483">
        <f t="shared" si="1517"/>
        <v>0</v>
      </c>
      <c r="FY156" s="483">
        <f t="shared" si="1517"/>
        <v>0</v>
      </c>
      <c r="FZ156" s="483">
        <f t="shared" si="1517"/>
        <v>0</v>
      </c>
      <c r="GA156" s="483">
        <f t="shared" si="1517"/>
        <v>0</v>
      </c>
      <c r="GB156" s="483">
        <f t="shared" si="1517"/>
        <v>0</v>
      </c>
      <c r="GC156" s="483">
        <f t="shared" si="1517"/>
        <v>0</v>
      </c>
      <c r="GD156" s="483">
        <f t="shared" si="1517"/>
        <v>0</v>
      </c>
      <c r="GE156" s="483">
        <f t="shared" si="1517"/>
        <v>0</v>
      </c>
      <c r="GF156" s="483">
        <f t="shared" si="1517"/>
        <v>0</v>
      </c>
      <c r="GG156" s="483">
        <f t="shared" si="1517"/>
        <v>0</v>
      </c>
      <c r="GH156" s="483">
        <f t="shared" si="1517"/>
        <v>0</v>
      </c>
      <c r="GI156" s="483">
        <f t="shared" si="1517"/>
        <v>0</v>
      </c>
      <c r="GJ156" s="483">
        <f t="shared" si="1517"/>
        <v>0</v>
      </c>
      <c r="GK156" s="483">
        <f t="shared" si="1517"/>
        <v>0</v>
      </c>
      <c r="GL156" s="483">
        <f t="shared" si="1517"/>
        <v>0</v>
      </c>
      <c r="GM156" s="483">
        <f t="shared" si="1517"/>
        <v>0</v>
      </c>
      <c r="GN156" s="483">
        <f t="shared" si="1517"/>
        <v>0</v>
      </c>
      <c r="GO156" s="483">
        <f t="shared" si="1517"/>
        <v>0</v>
      </c>
      <c r="GP156" s="483">
        <f t="shared" si="1517"/>
        <v>0</v>
      </c>
      <c r="GQ156" s="483">
        <f t="shared" ref="GQ156:JB156" si="1518">SUM(GQ150:GQ152,GQ155)</f>
        <v>0</v>
      </c>
      <c r="GR156" s="483">
        <f t="shared" si="1518"/>
        <v>0</v>
      </c>
      <c r="GS156" s="483">
        <f t="shared" si="1518"/>
        <v>0</v>
      </c>
      <c r="GT156" s="483">
        <f t="shared" si="1518"/>
        <v>0</v>
      </c>
      <c r="GU156" s="483">
        <f t="shared" si="1518"/>
        <v>0</v>
      </c>
      <c r="GV156" s="483">
        <f t="shared" si="1518"/>
        <v>0</v>
      </c>
      <c r="GW156" s="483">
        <f t="shared" si="1518"/>
        <v>0</v>
      </c>
      <c r="GX156" s="483">
        <f t="shared" si="1518"/>
        <v>0</v>
      </c>
      <c r="GY156" s="483">
        <f t="shared" si="1518"/>
        <v>0</v>
      </c>
      <c r="GZ156" s="483">
        <f t="shared" si="1518"/>
        <v>0</v>
      </c>
      <c r="HA156" s="483">
        <f t="shared" si="1518"/>
        <v>0</v>
      </c>
      <c r="HB156" s="483">
        <f t="shared" si="1518"/>
        <v>0</v>
      </c>
      <c r="HC156" s="483">
        <f t="shared" si="1518"/>
        <v>0</v>
      </c>
      <c r="HD156" s="483">
        <f t="shared" si="1518"/>
        <v>0</v>
      </c>
      <c r="HE156" s="483">
        <f t="shared" si="1518"/>
        <v>0</v>
      </c>
      <c r="HF156" s="483">
        <f t="shared" si="1518"/>
        <v>0</v>
      </c>
      <c r="HG156" s="483">
        <f t="shared" si="1518"/>
        <v>0</v>
      </c>
      <c r="HH156" s="483">
        <f t="shared" si="1518"/>
        <v>0</v>
      </c>
      <c r="HI156" s="483">
        <f t="shared" si="1518"/>
        <v>0</v>
      </c>
      <c r="HJ156" s="483">
        <f t="shared" si="1518"/>
        <v>0</v>
      </c>
      <c r="HK156" s="483">
        <f t="shared" si="1518"/>
        <v>0</v>
      </c>
      <c r="HL156" s="483">
        <f t="shared" si="1518"/>
        <v>0</v>
      </c>
      <c r="HM156" s="483">
        <f t="shared" si="1518"/>
        <v>0</v>
      </c>
      <c r="HN156" s="483">
        <f t="shared" si="1518"/>
        <v>0</v>
      </c>
      <c r="HO156" s="483">
        <f t="shared" si="1518"/>
        <v>0</v>
      </c>
      <c r="HP156" s="483">
        <f t="shared" si="1518"/>
        <v>0</v>
      </c>
      <c r="HQ156" s="483">
        <f t="shared" si="1518"/>
        <v>0</v>
      </c>
      <c r="HR156" s="483">
        <f t="shared" si="1518"/>
        <v>0</v>
      </c>
      <c r="HS156" s="483">
        <f t="shared" si="1518"/>
        <v>0</v>
      </c>
      <c r="HT156" s="483">
        <f t="shared" si="1518"/>
        <v>0</v>
      </c>
      <c r="HU156" s="483">
        <f t="shared" si="1518"/>
        <v>0</v>
      </c>
      <c r="HV156" s="483">
        <f t="shared" si="1518"/>
        <v>0</v>
      </c>
      <c r="HW156" s="483">
        <f t="shared" si="1518"/>
        <v>0</v>
      </c>
      <c r="HX156" s="483">
        <f t="shared" si="1518"/>
        <v>0</v>
      </c>
      <c r="HY156" s="483">
        <f t="shared" si="1518"/>
        <v>0</v>
      </c>
      <c r="HZ156" s="483">
        <f t="shared" si="1518"/>
        <v>0</v>
      </c>
      <c r="IA156" s="483">
        <f t="shared" si="1518"/>
        <v>0</v>
      </c>
      <c r="IB156" s="483">
        <f t="shared" si="1518"/>
        <v>0</v>
      </c>
      <c r="IC156" s="483">
        <f t="shared" si="1518"/>
        <v>0</v>
      </c>
      <c r="ID156" s="483">
        <f t="shared" si="1518"/>
        <v>0</v>
      </c>
      <c r="IE156" s="483">
        <f t="shared" si="1518"/>
        <v>0</v>
      </c>
      <c r="IF156" s="483">
        <f t="shared" si="1518"/>
        <v>0</v>
      </c>
      <c r="IG156" s="483">
        <f t="shared" si="1518"/>
        <v>0</v>
      </c>
      <c r="IH156" s="483">
        <f t="shared" si="1518"/>
        <v>0</v>
      </c>
      <c r="II156" s="483">
        <f t="shared" si="1518"/>
        <v>0</v>
      </c>
      <c r="IJ156" s="483">
        <f t="shared" si="1518"/>
        <v>0</v>
      </c>
      <c r="IK156" s="483">
        <f t="shared" si="1518"/>
        <v>0</v>
      </c>
      <c r="IL156" s="483">
        <f t="shared" si="1518"/>
        <v>0</v>
      </c>
      <c r="IM156" s="483">
        <f t="shared" si="1518"/>
        <v>0</v>
      </c>
      <c r="IN156" s="483">
        <f t="shared" si="1518"/>
        <v>0</v>
      </c>
      <c r="IO156" s="483">
        <f t="shared" si="1518"/>
        <v>0</v>
      </c>
      <c r="IP156" s="483">
        <f t="shared" si="1518"/>
        <v>0</v>
      </c>
      <c r="IQ156" s="483">
        <f t="shared" si="1518"/>
        <v>0</v>
      </c>
      <c r="IR156" s="483">
        <f t="shared" si="1518"/>
        <v>0</v>
      </c>
      <c r="IS156" s="483">
        <f t="shared" si="1518"/>
        <v>0</v>
      </c>
      <c r="IT156" s="483">
        <f t="shared" si="1518"/>
        <v>0</v>
      </c>
      <c r="IU156" s="483">
        <f t="shared" si="1518"/>
        <v>0</v>
      </c>
      <c r="IV156" s="483">
        <f t="shared" si="1518"/>
        <v>0</v>
      </c>
      <c r="IW156" s="483">
        <f t="shared" si="1518"/>
        <v>0</v>
      </c>
      <c r="IX156" s="483">
        <f t="shared" si="1518"/>
        <v>0</v>
      </c>
      <c r="IY156" s="483">
        <f t="shared" si="1518"/>
        <v>0</v>
      </c>
      <c r="IZ156" s="483">
        <f t="shared" si="1518"/>
        <v>0</v>
      </c>
      <c r="JA156" s="483">
        <f t="shared" si="1518"/>
        <v>0</v>
      </c>
      <c r="JB156" s="483">
        <f t="shared" si="1518"/>
        <v>0</v>
      </c>
      <c r="JC156" s="483">
        <f t="shared" ref="JC156:LN156" si="1519">SUM(JC150:JC152,JC155)</f>
        <v>0</v>
      </c>
      <c r="JD156" s="483">
        <f t="shared" si="1519"/>
        <v>0</v>
      </c>
      <c r="JE156" s="483">
        <f t="shared" si="1519"/>
        <v>0</v>
      </c>
      <c r="JF156" s="483">
        <f t="shared" si="1519"/>
        <v>0</v>
      </c>
      <c r="JG156" s="483">
        <f t="shared" si="1519"/>
        <v>0</v>
      </c>
      <c r="JH156" s="483">
        <f t="shared" si="1519"/>
        <v>0</v>
      </c>
      <c r="JI156" s="483">
        <f t="shared" si="1519"/>
        <v>0</v>
      </c>
      <c r="JJ156" s="483">
        <f t="shared" si="1519"/>
        <v>0</v>
      </c>
      <c r="JK156" s="483">
        <f t="shared" si="1519"/>
        <v>0</v>
      </c>
      <c r="JL156" s="483">
        <f t="shared" si="1519"/>
        <v>0</v>
      </c>
      <c r="JM156" s="483">
        <f t="shared" si="1519"/>
        <v>0</v>
      </c>
      <c r="JN156" s="483">
        <f t="shared" si="1519"/>
        <v>0</v>
      </c>
      <c r="JO156" s="483">
        <f t="shared" si="1519"/>
        <v>0</v>
      </c>
      <c r="JP156" s="483">
        <f t="shared" si="1519"/>
        <v>0</v>
      </c>
      <c r="JQ156" s="483">
        <f t="shared" si="1519"/>
        <v>0</v>
      </c>
      <c r="JR156" s="483">
        <f t="shared" si="1519"/>
        <v>0</v>
      </c>
      <c r="JS156" s="483">
        <f t="shared" si="1519"/>
        <v>0</v>
      </c>
      <c r="JT156" s="483">
        <f t="shared" si="1519"/>
        <v>0</v>
      </c>
      <c r="JU156" s="483">
        <f t="shared" si="1519"/>
        <v>0</v>
      </c>
      <c r="JV156" s="483">
        <f t="shared" si="1519"/>
        <v>0</v>
      </c>
      <c r="JW156" s="483">
        <f t="shared" si="1519"/>
        <v>0</v>
      </c>
      <c r="JX156" s="483">
        <f t="shared" si="1519"/>
        <v>0</v>
      </c>
      <c r="JY156" s="483">
        <f t="shared" si="1519"/>
        <v>0</v>
      </c>
      <c r="JZ156" s="483">
        <f t="shared" si="1519"/>
        <v>0</v>
      </c>
      <c r="KA156" s="483">
        <f t="shared" si="1519"/>
        <v>0</v>
      </c>
      <c r="KB156" s="483">
        <f t="shared" si="1519"/>
        <v>0</v>
      </c>
      <c r="KC156" s="483">
        <f t="shared" si="1519"/>
        <v>0</v>
      </c>
      <c r="KD156" s="483">
        <f t="shared" si="1519"/>
        <v>0</v>
      </c>
      <c r="KE156" s="483">
        <f t="shared" si="1519"/>
        <v>0</v>
      </c>
      <c r="KF156" s="483">
        <f t="shared" si="1519"/>
        <v>0</v>
      </c>
      <c r="KG156" s="483">
        <f t="shared" si="1519"/>
        <v>0</v>
      </c>
      <c r="KH156" s="483">
        <f t="shared" si="1519"/>
        <v>0</v>
      </c>
      <c r="KI156" s="483">
        <f t="shared" si="1519"/>
        <v>0</v>
      </c>
      <c r="KJ156" s="483">
        <f t="shared" si="1519"/>
        <v>0</v>
      </c>
      <c r="KK156" s="483">
        <f t="shared" si="1519"/>
        <v>0</v>
      </c>
      <c r="KL156" s="483">
        <f t="shared" si="1519"/>
        <v>0</v>
      </c>
      <c r="KM156" s="483">
        <f t="shared" si="1519"/>
        <v>0</v>
      </c>
      <c r="KN156" s="483">
        <f t="shared" si="1519"/>
        <v>0</v>
      </c>
      <c r="KO156" s="483">
        <f t="shared" si="1519"/>
        <v>0</v>
      </c>
      <c r="KP156" s="483">
        <f t="shared" si="1519"/>
        <v>0</v>
      </c>
      <c r="KQ156" s="483">
        <f t="shared" si="1519"/>
        <v>0</v>
      </c>
      <c r="KR156" s="483">
        <f t="shared" si="1519"/>
        <v>0</v>
      </c>
      <c r="KS156" s="483">
        <f t="shared" si="1519"/>
        <v>0</v>
      </c>
      <c r="KT156" s="483">
        <f t="shared" si="1519"/>
        <v>0</v>
      </c>
      <c r="KU156" s="483">
        <f t="shared" si="1519"/>
        <v>0</v>
      </c>
      <c r="KV156" s="483">
        <f t="shared" si="1519"/>
        <v>0</v>
      </c>
      <c r="KW156" s="483">
        <f t="shared" si="1519"/>
        <v>0</v>
      </c>
      <c r="KX156" s="483">
        <f t="shared" si="1519"/>
        <v>0</v>
      </c>
      <c r="KY156" s="483">
        <f t="shared" si="1519"/>
        <v>0</v>
      </c>
      <c r="KZ156" s="483">
        <f t="shared" si="1519"/>
        <v>0</v>
      </c>
      <c r="LA156" s="483">
        <f t="shared" si="1519"/>
        <v>0</v>
      </c>
      <c r="LB156" s="483">
        <f t="shared" si="1519"/>
        <v>0</v>
      </c>
      <c r="LC156" s="483">
        <f t="shared" si="1519"/>
        <v>0</v>
      </c>
      <c r="LD156" s="483">
        <f t="shared" si="1519"/>
        <v>0</v>
      </c>
      <c r="LE156" s="483">
        <f t="shared" si="1519"/>
        <v>0</v>
      </c>
      <c r="LF156" s="483">
        <f t="shared" si="1519"/>
        <v>0</v>
      </c>
      <c r="LG156" s="483">
        <f t="shared" si="1519"/>
        <v>0</v>
      </c>
      <c r="LH156" s="483">
        <f t="shared" si="1519"/>
        <v>0</v>
      </c>
      <c r="LI156" s="483">
        <f t="shared" si="1519"/>
        <v>0</v>
      </c>
      <c r="LJ156" s="483">
        <f t="shared" si="1519"/>
        <v>0</v>
      </c>
      <c r="LK156" s="483">
        <f t="shared" si="1519"/>
        <v>0</v>
      </c>
      <c r="LL156" s="483">
        <f t="shared" si="1519"/>
        <v>0</v>
      </c>
      <c r="LM156" s="483">
        <f t="shared" si="1519"/>
        <v>0</v>
      </c>
      <c r="LN156" s="483">
        <f t="shared" si="1519"/>
        <v>0</v>
      </c>
      <c r="LO156" s="483">
        <f t="shared" ref="LO156:NZ156" si="1520">SUM(LO150:LO152,LO155)</f>
        <v>0</v>
      </c>
      <c r="LP156" s="483">
        <f t="shared" si="1520"/>
        <v>0</v>
      </c>
      <c r="LQ156" s="483">
        <f t="shared" si="1520"/>
        <v>0</v>
      </c>
      <c r="LR156" s="483">
        <f t="shared" si="1520"/>
        <v>0</v>
      </c>
      <c r="LS156" s="483">
        <f t="shared" si="1520"/>
        <v>0</v>
      </c>
      <c r="LT156" s="483">
        <f t="shared" si="1520"/>
        <v>0</v>
      </c>
      <c r="LU156" s="483">
        <f t="shared" si="1520"/>
        <v>0</v>
      </c>
      <c r="LV156" s="483">
        <f t="shared" si="1520"/>
        <v>0</v>
      </c>
      <c r="LW156" s="483">
        <f t="shared" si="1520"/>
        <v>0</v>
      </c>
      <c r="LX156" s="483">
        <f t="shared" si="1520"/>
        <v>0</v>
      </c>
      <c r="LY156" s="483">
        <f t="shared" si="1520"/>
        <v>0</v>
      </c>
      <c r="LZ156" s="483">
        <f t="shared" si="1520"/>
        <v>0</v>
      </c>
      <c r="MA156" s="483">
        <f t="shared" si="1520"/>
        <v>0</v>
      </c>
      <c r="MB156" s="483">
        <f t="shared" si="1520"/>
        <v>0</v>
      </c>
      <c r="MC156" s="483">
        <f t="shared" si="1520"/>
        <v>0</v>
      </c>
      <c r="MD156" s="483">
        <f t="shared" si="1520"/>
        <v>0</v>
      </c>
      <c r="ME156" s="483">
        <f t="shared" si="1520"/>
        <v>0</v>
      </c>
      <c r="MF156" s="483">
        <f t="shared" si="1520"/>
        <v>0</v>
      </c>
      <c r="MG156" s="483">
        <f t="shared" si="1520"/>
        <v>0</v>
      </c>
      <c r="MH156" s="483">
        <f t="shared" si="1520"/>
        <v>0</v>
      </c>
      <c r="MI156" s="483">
        <f t="shared" si="1520"/>
        <v>0</v>
      </c>
      <c r="MJ156" s="483">
        <f t="shared" si="1520"/>
        <v>0</v>
      </c>
      <c r="MK156" s="483">
        <f t="shared" si="1520"/>
        <v>0</v>
      </c>
      <c r="ML156" s="483">
        <f t="shared" si="1520"/>
        <v>0</v>
      </c>
      <c r="MM156" s="483">
        <f t="shared" si="1520"/>
        <v>0</v>
      </c>
      <c r="MN156" s="483">
        <f t="shared" si="1520"/>
        <v>0</v>
      </c>
      <c r="MO156" s="483">
        <f t="shared" si="1520"/>
        <v>0</v>
      </c>
      <c r="MP156" s="483">
        <f t="shared" si="1520"/>
        <v>0</v>
      </c>
      <c r="MQ156" s="483">
        <f t="shared" si="1520"/>
        <v>0</v>
      </c>
      <c r="MR156" s="483">
        <f t="shared" si="1520"/>
        <v>0</v>
      </c>
      <c r="MS156" s="483">
        <f t="shared" si="1520"/>
        <v>0</v>
      </c>
      <c r="MT156" s="483">
        <f t="shared" si="1520"/>
        <v>0</v>
      </c>
      <c r="MU156" s="483">
        <f t="shared" si="1520"/>
        <v>0</v>
      </c>
      <c r="MV156" s="483">
        <f t="shared" si="1520"/>
        <v>0</v>
      </c>
      <c r="MW156" s="483">
        <f t="shared" si="1520"/>
        <v>0</v>
      </c>
      <c r="MX156" s="483">
        <f t="shared" si="1520"/>
        <v>0</v>
      </c>
      <c r="MY156" s="483">
        <f t="shared" si="1520"/>
        <v>0</v>
      </c>
      <c r="MZ156" s="483">
        <f t="shared" si="1520"/>
        <v>0</v>
      </c>
      <c r="NA156" s="483">
        <f t="shared" si="1520"/>
        <v>0</v>
      </c>
      <c r="NB156" s="483">
        <f t="shared" si="1520"/>
        <v>0</v>
      </c>
      <c r="NC156" s="483">
        <f t="shared" si="1520"/>
        <v>0</v>
      </c>
      <c r="ND156" s="483">
        <f t="shared" si="1520"/>
        <v>0</v>
      </c>
      <c r="NE156" s="483">
        <f t="shared" si="1520"/>
        <v>0</v>
      </c>
      <c r="NF156" s="483">
        <f t="shared" si="1520"/>
        <v>0</v>
      </c>
      <c r="NG156" s="483">
        <f t="shared" si="1520"/>
        <v>0</v>
      </c>
      <c r="NH156" s="483">
        <f t="shared" si="1520"/>
        <v>0</v>
      </c>
      <c r="NI156" s="483">
        <f t="shared" si="1520"/>
        <v>0</v>
      </c>
      <c r="NJ156" s="483">
        <f t="shared" si="1520"/>
        <v>0</v>
      </c>
      <c r="NK156" s="483">
        <f t="shared" si="1520"/>
        <v>0</v>
      </c>
      <c r="NL156" s="483">
        <f t="shared" si="1520"/>
        <v>0</v>
      </c>
      <c r="NM156" s="483">
        <f t="shared" si="1520"/>
        <v>0</v>
      </c>
      <c r="NN156" s="483">
        <f t="shared" si="1520"/>
        <v>0</v>
      </c>
      <c r="NO156" s="483">
        <f t="shared" si="1520"/>
        <v>0</v>
      </c>
      <c r="NP156" s="483">
        <f t="shared" si="1520"/>
        <v>0</v>
      </c>
      <c r="NQ156" s="483">
        <f t="shared" si="1520"/>
        <v>0</v>
      </c>
      <c r="NR156" s="483">
        <f t="shared" si="1520"/>
        <v>0</v>
      </c>
      <c r="NS156" s="483">
        <f t="shared" si="1520"/>
        <v>0</v>
      </c>
      <c r="NT156" s="483">
        <f t="shared" si="1520"/>
        <v>0</v>
      </c>
      <c r="NU156" s="483">
        <f t="shared" si="1520"/>
        <v>0</v>
      </c>
      <c r="NV156" s="483">
        <f t="shared" si="1520"/>
        <v>0</v>
      </c>
      <c r="NW156" s="483">
        <f t="shared" si="1520"/>
        <v>0</v>
      </c>
      <c r="NX156" s="483">
        <f t="shared" si="1520"/>
        <v>0</v>
      </c>
      <c r="NY156" s="483">
        <f t="shared" si="1520"/>
        <v>0</v>
      </c>
      <c r="NZ156" s="483">
        <f t="shared" si="1520"/>
        <v>0</v>
      </c>
      <c r="OA156" s="483">
        <f t="shared" ref="OA156:QL156" si="1521">SUM(OA150:OA152,OA155)</f>
        <v>0</v>
      </c>
      <c r="OB156" s="483">
        <f t="shared" si="1521"/>
        <v>0</v>
      </c>
      <c r="OC156" s="483">
        <f t="shared" si="1521"/>
        <v>0</v>
      </c>
      <c r="OD156" s="483">
        <f t="shared" si="1521"/>
        <v>0</v>
      </c>
      <c r="OE156" s="483">
        <f t="shared" si="1521"/>
        <v>0</v>
      </c>
      <c r="OF156" s="483">
        <f t="shared" si="1521"/>
        <v>0</v>
      </c>
      <c r="OG156" s="483">
        <f t="shared" si="1521"/>
        <v>0</v>
      </c>
      <c r="OH156" s="483">
        <f t="shared" si="1521"/>
        <v>0</v>
      </c>
      <c r="OI156" s="483">
        <f t="shared" si="1521"/>
        <v>0</v>
      </c>
      <c r="OJ156" s="483">
        <f t="shared" si="1521"/>
        <v>0</v>
      </c>
      <c r="OK156" s="483">
        <f t="shared" si="1521"/>
        <v>0</v>
      </c>
      <c r="OL156" s="483">
        <f t="shared" si="1521"/>
        <v>0</v>
      </c>
      <c r="OM156" s="483">
        <f t="shared" si="1521"/>
        <v>0</v>
      </c>
      <c r="ON156" s="483">
        <f t="shared" si="1521"/>
        <v>0</v>
      </c>
      <c r="OO156" s="483">
        <f t="shared" si="1521"/>
        <v>0</v>
      </c>
      <c r="OP156" s="483">
        <f t="shared" si="1521"/>
        <v>0</v>
      </c>
      <c r="OQ156" s="483">
        <f t="shared" si="1521"/>
        <v>0</v>
      </c>
      <c r="OR156" s="483">
        <f t="shared" si="1521"/>
        <v>0</v>
      </c>
      <c r="OS156" s="483">
        <f t="shared" si="1521"/>
        <v>0</v>
      </c>
      <c r="OT156" s="483"/>
      <c r="OU156" s="483"/>
      <c r="OV156" s="483"/>
      <c r="OW156" s="483"/>
      <c r="OX156" s="483"/>
      <c r="OY156" s="483"/>
      <c r="OZ156" s="483"/>
      <c r="PA156" s="483"/>
      <c r="PB156" s="483"/>
      <c r="PC156" s="483"/>
      <c r="PD156" s="483"/>
      <c r="PE156" s="483"/>
      <c r="PF156" s="483"/>
      <c r="PG156" s="483"/>
      <c r="PH156" s="483"/>
      <c r="PI156" s="483"/>
      <c r="PJ156" s="483"/>
      <c r="PK156" s="483"/>
      <c r="PL156" s="483"/>
      <c r="PM156" s="483"/>
      <c r="PN156" s="483"/>
      <c r="PO156" s="483"/>
      <c r="PP156" s="483"/>
      <c r="PQ156" s="483"/>
      <c r="PR156" s="483"/>
      <c r="PS156" s="483"/>
      <c r="PT156" s="483"/>
      <c r="PU156" s="483"/>
      <c r="PV156" s="483"/>
      <c r="PW156" s="483"/>
      <c r="PX156" s="483"/>
      <c r="PY156" s="483"/>
      <c r="PZ156" s="483"/>
      <c r="QA156" s="483"/>
      <c r="QB156" s="483"/>
      <c r="QC156" s="483"/>
      <c r="QD156" s="483"/>
      <c r="QE156" s="483"/>
      <c r="QF156" s="483"/>
      <c r="QG156" s="483"/>
      <c r="QH156" s="483"/>
      <c r="QI156" s="483"/>
      <c r="QJ156" s="483"/>
      <c r="QK156" s="483"/>
      <c r="QL156" s="483"/>
      <c r="QM156" s="483"/>
      <c r="QN156" s="483"/>
      <c r="QO156" s="483"/>
      <c r="QP156" s="483"/>
      <c r="QQ156" s="483"/>
      <c r="QR156" s="483"/>
      <c r="QS156" s="483"/>
      <c r="QT156" s="483"/>
      <c r="QU156" s="483"/>
      <c r="QV156" s="483"/>
      <c r="QW156" s="483"/>
      <c r="QX156" s="483"/>
      <c r="QY156" s="483"/>
      <c r="QZ156" s="483"/>
      <c r="RA156" s="483"/>
      <c r="RB156" s="483"/>
      <c r="RC156" s="483"/>
      <c r="RD156" s="483"/>
      <c r="RE156" s="483"/>
      <c r="RF156" s="483"/>
    </row>
    <row r="157" spans="1:474" ht="12.75" customHeight="1"/>
    <row r="158" spans="1:474" ht="12.75" customHeight="1">
      <c r="A158" s="483"/>
      <c r="B158" s="483" t="s">
        <v>507</v>
      </c>
      <c r="C158" s="483"/>
      <c r="D158" s="483"/>
      <c r="E158" s="483">
        <f>SUM(AF158,AS158,BF158,BS158,CF158,CS158,DF158,DS158,EF158,ES158,FF158,FS158,GF158,GS158,HF158,HS158,IF158,IS158,JF158,JS158,KF158,KS158,LF158,LS158,MF158,MS158,NF158,NS158,OF158,OS158)</f>
        <v>0</v>
      </c>
      <c r="F158" s="483"/>
      <c r="G158" s="483">
        <f t="shared" ref="G158:R158" si="1522">IF(G151&gt;0,G151*$E$133,0)</f>
        <v>0</v>
      </c>
      <c r="H158" s="483">
        <f t="shared" si="1522"/>
        <v>0</v>
      </c>
      <c r="I158" s="483">
        <f t="shared" si="1522"/>
        <v>0</v>
      </c>
      <c r="J158" s="483">
        <f t="shared" si="1522"/>
        <v>0</v>
      </c>
      <c r="K158" s="483">
        <f t="shared" si="1522"/>
        <v>0</v>
      </c>
      <c r="L158" s="483">
        <f t="shared" si="1522"/>
        <v>0</v>
      </c>
      <c r="M158" s="483">
        <f t="shared" si="1522"/>
        <v>0</v>
      </c>
      <c r="N158" s="483">
        <f t="shared" si="1522"/>
        <v>0</v>
      </c>
      <c r="O158" s="483">
        <f t="shared" si="1522"/>
        <v>0</v>
      </c>
      <c r="P158" s="483">
        <f t="shared" si="1522"/>
        <v>0</v>
      </c>
      <c r="Q158" s="483">
        <f t="shared" si="1522"/>
        <v>0</v>
      </c>
      <c r="R158" s="483">
        <f t="shared" si="1522"/>
        <v>0</v>
      </c>
      <c r="S158" s="483">
        <f>SUM(G158:R158)</f>
        <v>0</v>
      </c>
      <c r="T158" s="483">
        <f t="shared" ref="T158:AE158" si="1523">IF(T151&gt;0,T151*$E$133,0)</f>
        <v>0</v>
      </c>
      <c r="U158" s="483">
        <f t="shared" si="1523"/>
        <v>0</v>
      </c>
      <c r="V158" s="483">
        <f t="shared" si="1523"/>
        <v>0</v>
      </c>
      <c r="W158" s="483">
        <f t="shared" si="1523"/>
        <v>0</v>
      </c>
      <c r="X158" s="483">
        <f t="shared" si="1523"/>
        <v>0</v>
      </c>
      <c r="Y158" s="483">
        <f t="shared" si="1523"/>
        <v>0</v>
      </c>
      <c r="Z158" s="483">
        <f t="shared" si="1523"/>
        <v>0</v>
      </c>
      <c r="AA158" s="483">
        <f t="shared" si="1523"/>
        <v>0</v>
      </c>
      <c r="AB158" s="483">
        <f t="shared" si="1523"/>
        <v>0</v>
      </c>
      <c r="AC158" s="483">
        <f t="shared" si="1523"/>
        <v>0</v>
      </c>
      <c r="AD158" s="483">
        <f t="shared" si="1523"/>
        <v>0</v>
      </c>
      <c r="AE158" s="483">
        <f t="shared" si="1523"/>
        <v>0</v>
      </c>
      <c r="AF158" s="483">
        <f>SUM(T158:AE158)</f>
        <v>0</v>
      </c>
      <c r="AG158" s="483">
        <f t="shared" ref="AG158:AR158" si="1524">IF(AG151&gt;0,AG151*$E$133,0)</f>
        <v>0</v>
      </c>
      <c r="AH158" s="483">
        <f t="shared" si="1524"/>
        <v>0</v>
      </c>
      <c r="AI158" s="483">
        <f t="shared" si="1524"/>
        <v>0</v>
      </c>
      <c r="AJ158" s="483">
        <f t="shared" si="1524"/>
        <v>0</v>
      </c>
      <c r="AK158" s="483">
        <f t="shared" si="1524"/>
        <v>0</v>
      </c>
      <c r="AL158" s="483">
        <f t="shared" si="1524"/>
        <v>0</v>
      </c>
      <c r="AM158" s="483">
        <f t="shared" si="1524"/>
        <v>0</v>
      </c>
      <c r="AN158" s="483">
        <f t="shared" si="1524"/>
        <v>0</v>
      </c>
      <c r="AO158" s="483">
        <f t="shared" si="1524"/>
        <v>0</v>
      </c>
      <c r="AP158" s="483">
        <f t="shared" si="1524"/>
        <v>0</v>
      </c>
      <c r="AQ158" s="483">
        <f t="shared" si="1524"/>
        <v>0</v>
      </c>
      <c r="AR158" s="483">
        <f t="shared" si="1524"/>
        <v>0</v>
      </c>
      <c r="AS158" s="483">
        <f>SUM(AG158:AR158)</f>
        <v>0</v>
      </c>
      <c r="AT158" s="483">
        <f t="shared" ref="AT158:BE158" si="1525">IF(AT151&gt;0,AT151*$E$133,0)</f>
        <v>0</v>
      </c>
      <c r="AU158" s="483">
        <f t="shared" si="1525"/>
        <v>0</v>
      </c>
      <c r="AV158" s="483">
        <f t="shared" si="1525"/>
        <v>0</v>
      </c>
      <c r="AW158" s="483">
        <f t="shared" si="1525"/>
        <v>0</v>
      </c>
      <c r="AX158" s="483">
        <f t="shared" si="1525"/>
        <v>0</v>
      </c>
      <c r="AY158" s="483">
        <f t="shared" si="1525"/>
        <v>0</v>
      </c>
      <c r="AZ158" s="483">
        <f t="shared" si="1525"/>
        <v>0</v>
      </c>
      <c r="BA158" s="483">
        <f t="shared" si="1525"/>
        <v>0</v>
      </c>
      <c r="BB158" s="483">
        <f t="shared" si="1525"/>
        <v>0</v>
      </c>
      <c r="BC158" s="483">
        <f t="shared" si="1525"/>
        <v>0</v>
      </c>
      <c r="BD158" s="483">
        <f t="shared" si="1525"/>
        <v>0</v>
      </c>
      <c r="BE158" s="483">
        <f t="shared" si="1525"/>
        <v>0</v>
      </c>
      <c r="BF158" s="483">
        <f>SUM(AT158:BE158)</f>
        <v>0</v>
      </c>
      <c r="BG158" s="483">
        <f t="shared" ref="BG158:BR158" si="1526">IF(BG151&gt;0,BG151*$E$133,0)</f>
        <v>0</v>
      </c>
      <c r="BH158" s="483">
        <f t="shared" si="1526"/>
        <v>0</v>
      </c>
      <c r="BI158" s="483">
        <f t="shared" si="1526"/>
        <v>0</v>
      </c>
      <c r="BJ158" s="483">
        <f t="shared" si="1526"/>
        <v>0</v>
      </c>
      <c r="BK158" s="483">
        <f t="shared" si="1526"/>
        <v>0</v>
      </c>
      <c r="BL158" s="483">
        <f t="shared" si="1526"/>
        <v>0</v>
      </c>
      <c r="BM158" s="483">
        <f t="shared" si="1526"/>
        <v>0</v>
      </c>
      <c r="BN158" s="483">
        <f t="shared" si="1526"/>
        <v>0</v>
      </c>
      <c r="BO158" s="483">
        <f t="shared" si="1526"/>
        <v>0</v>
      </c>
      <c r="BP158" s="483">
        <f t="shared" si="1526"/>
        <v>0</v>
      </c>
      <c r="BQ158" s="483">
        <f t="shared" si="1526"/>
        <v>0</v>
      </c>
      <c r="BR158" s="483">
        <f t="shared" si="1526"/>
        <v>0</v>
      </c>
      <c r="BS158" s="483">
        <f>SUM(BG158:BR158)</f>
        <v>0</v>
      </c>
      <c r="BT158" s="483">
        <f t="shared" ref="BT158:CE158" si="1527">IF(BT151&gt;0,BT151*$E$133,0)</f>
        <v>0</v>
      </c>
      <c r="BU158" s="483">
        <f t="shared" si="1527"/>
        <v>0</v>
      </c>
      <c r="BV158" s="483">
        <f t="shared" si="1527"/>
        <v>0</v>
      </c>
      <c r="BW158" s="483">
        <f t="shared" si="1527"/>
        <v>0</v>
      </c>
      <c r="BX158" s="483">
        <f t="shared" si="1527"/>
        <v>0</v>
      </c>
      <c r="BY158" s="483">
        <f t="shared" si="1527"/>
        <v>0</v>
      </c>
      <c r="BZ158" s="483">
        <f t="shared" si="1527"/>
        <v>0</v>
      </c>
      <c r="CA158" s="483">
        <f t="shared" si="1527"/>
        <v>0</v>
      </c>
      <c r="CB158" s="483">
        <f t="shared" si="1527"/>
        <v>0</v>
      </c>
      <c r="CC158" s="483">
        <f t="shared" si="1527"/>
        <v>0</v>
      </c>
      <c r="CD158" s="483">
        <f t="shared" si="1527"/>
        <v>0</v>
      </c>
      <c r="CE158" s="483">
        <f t="shared" si="1527"/>
        <v>0</v>
      </c>
      <c r="CF158" s="483">
        <f>SUM(BT158:CE158)</f>
        <v>0</v>
      </c>
      <c r="CG158" s="483">
        <f t="shared" ref="CG158:CR158" si="1528">IF(CG151&gt;0,CG151*$E$133,0)</f>
        <v>0</v>
      </c>
      <c r="CH158" s="483">
        <f t="shared" si="1528"/>
        <v>0</v>
      </c>
      <c r="CI158" s="483">
        <f t="shared" si="1528"/>
        <v>0</v>
      </c>
      <c r="CJ158" s="483">
        <f t="shared" si="1528"/>
        <v>0</v>
      </c>
      <c r="CK158" s="483">
        <f t="shared" si="1528"/>
        <v>0</v>
      </c>
      <c r="CL158" s="483">
        <f t="shared" si="1528"/>
        <v>0</v>
      </c>
      <c r="CM158" s="483">
        <f t="shared" si="1528"/>
        <v>0</v>
      </c>
      <c r="CN158" s="483">
        <f t="shared" si="1528"/>
        <v>0</v>
      </c>
      <c r="CO158" s="483">
        <f t="shared" si="1528"/>
        <v>0</v>
      </c>
      <c r="CP158" s="483">
        <f t="shared" si="1528"/>
        <v>0</v>
      </c>
      <c r="CQ158" s="483">
        <f t="shared" si="1528"/>
        <v>0</v>
      </c>
      <c r="CR158" s="483">
        <f t="shared" si="1528"/>
        <v>0</v>
      </c>
      <c r="CS158" s="483">
        <f>SUM(CG158:CR158)</f>
        <v>0</v>
      </c>
      <c r="CT158" s="483">
        <f t="shared" ref="CT158:DE158" si="1529">IF(CT151&gt;0,CT151*$E$133,0)</f>
        <v>0</v>
      </c>
      <c r="CU158" s="483">
        <f t="shared" si="1529"/>
        <v>0</v>
      </c>
      <c r="CV158" s="483">
        <f t="shared" si="1529"/>
        <v>0</v>
      </c>
      <c r="CW158" s="483">
        <f t="shared" si="1529"/>
        <v>0</v>
      </c>
      <c r="CX158" s="483">
        <f t="shared" si="1529"/>
        <v>0</v>
      </c>
      <c r="CY158" s="483">
        <f t="shared" si="1529"/>
        <v>0</v>
      </c>
      <c r="CZ158" s="483">
        <f t="shared" si="1529"/>
        <v>0</v>
      </c>
      <c r="DA158" s="483">
        <f t="shared" si="1529"/>
        <v>0</v>
      </c>
      <c r="DB158" s="483">
        <f t="shared" si="1529"/>
        <v>0</v>
      </c>
      <c r="DC158" s="483">
        <f t="shared" si="1529"/>
        <v>0</v>
      </c>
      <c r="DD158" s="483">
        <f t="shared" si="1529"/>
        <v>0</v>
      </c>
      <c r="DE158" s="483">
        <f t="shared" si="1529"/>
        <v>0</v>
      </c>
      <c r="DF158" s="483">
        <f>SUM(CT158:DE158)</f>
        <v>0</v>
      </c>
      <c r="DG158" s="483">
        <f t="shared" ref="DG158:DR158" si="1530">IF(DG151&gt;0,DG151*$E$133,0)</f>
        <v>0</v>
      </c>
      <c r="DH158" s="483">
        <f t="shared" si="1530"/>
        <v>0</v>
      </c>
      <c r="DI158" s="483">
        <f t="shared" si="1530"/>
        <v>0</v>
      </c>
      <c r="DJ158" s="483">
        <f t="shared" si="1530"/>
        <v>0</v>
      </c>
      <c r="DK158" s="483">
        <f t="shared" si="1530"/>
        <v>0</v>
      </c>
      <c r="DL158" s="483">
        <f t="shared" si="1530"/>
        <v>0</v>
      </c>
      <c r="DM158" s="483">
        <f t="shared" si="1530"/>
        <v>0</v>
      </c>
      <c r="DN158" s="483">
        <f t="shared" si="1530"/>
        <v>0</v>
      </c>
      <c r="DO158" s="483">
        <f t="shared" si="1530"/>
        <v>0</v>
      </c>
      <c r="DP158" s="483">
        <f t="shared" si="1530"/>
        <v>0</v>
      </c>
      <c r="DQ158" s="483">
        <f t="shared" si="1530"/>
        <v>0</v>
      </c>
      <c r="DR158" s="483">
        <f t="shared" si="1530"/>
        <v>0</v>
      </c>
      <c r="DS158" s="483">
        <f>SUM(DG158:DR158)</f>
        <v>0</v>
      </c>
      <c r="DT158" s="483">
        <f t="shared" ref="DT158:EE158" si="1531">IF(DT151&gt;0,DT151*$E$133,0)</f>
        <v>0</v>
      </c>
      <c r="DU158" s="483">
        <f t="shared" si="1531"/>
        <v>0</v>
      </c>
      <c r="DV158" s="483">
        <f t="shared" si="1531"/>
        <v>0</v>
      </c>
      <c r="DW158" s="483">
        <f t="shared" si="1531"/>
        <v>0</v>
      </c>
      <c r="DX158" s="483">
        <f t="shared" si="1531"/>
        <v>0</v>
      </c>
      <c r="DY158" s="483">
        <f t="shared" si="1531"/>
        <v>0</v>
      </c>
      <c r="DZ158" s="483">
        <f t="shared" si="1531"/>
        <v>0</v>
      </c>
      <c r="EA158" s="483">
        <f t="shared" si="1531"/>
        <v>0</v>
      </c>
      <c r="EB158" s="483">
        <f t="shared" si="1531"/>
        <v>0</v>
      </c>
      <c r="EC158" s="483">
        <f t="shared" si="1531"/>
        <v>0</v>
      </c>
      <c r="ED158" s="483">
        <f t="shared" si="1531"/>
        <v>0</v>
      </c>
      <c r="EE158" s="483">
        <f t="shared" si="1531"/>
        <v>0</v>
      </c>
      <c r="EF158" s="483">
        <f>SUM(DT158:EE158)</f>
        <v>0</v>
      </c>
      <c r="EG158" s="483">
        <f t="shared" ref="EG158:ER158" si="1532">IF(EG151&gt;0,EG151*$E$133,0)</f>
        <v>0</v>
      </c>
      <c r="EH158" s="483">
        <f t="shared" si="1532"/>
        <v>0</v>
      </c>
      <c r="EI158" s="483">
        <f t="shared" si="1532"/>
        <v>0</v>
      </c>
      <c r="EJ158" s="483">
        <f t="shared" si="1532"/>
        <v>0</v>
      </c>
      <c r="EK158" s="483">
        <f t="shared" si="1532"/>
        <v>0</v>
      </c>
      <c r="EL158" s="483">
        <f t="shared" si="1532"/>
        <v>0</v>
      </c>
      <c r="EM158" s="483">
        <f t="shared" si="1532"/>
        <v>0</v>
      </c>
      <c r="EN158" s="483">
        <f t="shared" si="1532"/>
        <v>0</v>
      </c>
      <c r="EO158" s="483">
        <f t="shared" si="1532"/>
        <v>0</v>
      </c>
      <c r="EP158" s="483">
        <f t="shared" si="1532"/>
        <v>0</v>
      </c>
      <c r="EQ158" s="483">
        <f t="shared" si="1532"/>
        <v>0</v>
      </c>
      <c r="ER158" s="483">
        <f t="shared" si="1532"/>
        <v>0</v>
      </c>
      <c r="ES158" s="483">
        <f>SUM(EG158:ER158)</f>
        <v>0</v>
      </c>
      <c r="ET158" s="483">
        <f t="shared" ref="ET158:FE158" si="1533">IF(ET151&gt;0,ET151*$E$133,0)</f>
        <v>0</v>
      </c>
      <c r="EU158" s="483">
        <f t="shared" si="1533"/>
        <v>0</v>
      </c>
      <c r="EV158" s="483">
        <f t="shared" si="1533"/>
        <v>0</v>
      </c>
      <c r="EW158" s="483">
        <f t="shared" si="1533"/>
        <v>0</v>
      </c>
      <c r="EX158" s="483">
        <f t="shared" si="1533"/>
        <v>0</v>
      </c>
      <c r="EY158" s="483">
        <f t="shared" si="1533"/>
        <v>0</v>
      </c>
      <c r="EZ158" s="483">
        <f t="shared" si="1533"/>
        <v>0</v>
      </c>
      <c r="FA158" s="483">
        <f t="shared" si="1533"/>
        <v>0</v>
      </c>
      <c r="FB158" s="483">
        <f t="shared" si="1533"/>
        <v>0</v>
      </c>
      <c r="FC158" s="483">
        <f t="shared" si="1533"/>
        <v>0</v>
      </c>
      <c r="FD158" s="483">
        <f t="shared" si="1533"/>
        <v>0</v>
      </c>
      <c r="FE158" s="483">
        <f t="shared" si="1533"/>
        <v>0</v>
      </c>
      <c r="FF158" s="483">
        <f>SUM(ET158:FE158)</f>
        <v>0</v>
      </c>
      <c r="FG158" s="483">
        <f t="shared" ref="FG158:FR158" si="1534">IF(FG151&gt;0,FG151*$E$133,0)</f>
        <v>0</v>
      </c>
      <c r="FH158" s="483">
        <f t="shared" si="1534"/>
        <v>0</v>
      </c>
      <c r="FI158" s="483">
        <f t="shared" si="1534"/>
        <v>0</v>
      </c>
      <c r="FJ158" s="483">
        <f t="shared" si="1534"/>
        <v>0</v>
      </c>
      <c r="FK158" s="483">
        <f t="shared" si="1534"/>
        <v>0</v>
      </c>
      <c r="FL158" s="483">
        <f t="shared" si="1534"/>
        <v>0</v>
      </c>
      <c r="FM158" s="483">
        <f t="shared" si="1534"/>
        <v>0</v>
      </c>
      <c r="FN158" s="483">
        <f t="shared" si="1534"/>
        <v>0</v>
      </c>
      <c r="FO158" s="483">
        <f t="shared" si="1534"/>
        <v>0</v>
      </c>
      <c r="FP158" s="483">
        <f t="shared" si="1534"/>
        <v>0</v>
      </c>
      <c r="FQ158" s="483">
        <f t="shared" si="1534"/>
        <v>0</v>
      </c>
      <c r="FR158" s="483">
        <f t="shared" si="1534"/>
        <v>0</v>
      </c>
      <c r="FS158" s="483">
        <f>SUM(FG158:FR158)</f>
        <v>0</v>
      </c>
      <c r="FT158" s="483">
        <f t="shared" ref="FT158:GE158" si="1535">IF(FT151&gt;0,FT151*$E$133,0)</f>
        <v>0</v>
      </c>
      <c r="FU158" s="483">
        <f t="shared" si="1535"/>
        <v>0</v>
      </c>
      <c r="FV158" s="483">
        <f t="shared" si="1535"/>
        <v>0</v>
      </c>
      <c r="FW158" s="483">
        <f t="shared" si="1535"/>
        <v>0</v>
      </c>
      <c r="FX158" s="483">
        <f t="shared" si="1535"/>
        <v>0</v>
      </c>
      <c r="FY158" s="483">
        <f t="shared" si="1535"/>
        <v>0</v>
      </c>
      <c r="FZ158" s="483">
        <f t="shared" si="1535"/>
        <v>0</v>
      </c>
      <c r="GA158" s="483">
        <f t="shared" si="1535"/>
        <v>0</v>
      </c>
      <c r="GB158" s="483">
        <f t="shared" si="1535"/>
        <v>0</v>
      </c>
      <c r="GC158" s="483">
        <f t="shared" si="1535"/>
        <v>0</v>
      </c>
      <c r="GD158" s="483">
        <f t="shared" si="1535"/>
        <v>0</v>
      </c>
      <c r="GE158" s="483">
        <f t="shared" si="1535"/>
        <v>0</v>
      </c>
      <c r="GF158" s="483">
        <f>SUM(FT158:GE158)</f>
        <v>0</v>
      </c>
      <c r="GG158" s="483">
        <f t="shared" ref="GG158:GR158" si="1536">IF(GG151&gt;0,GG151*$E$133,0)</f>
        <v>0</v>
      </c>
      <c r="GH158" s="483">
        <f t="shared" si="1536"/>
        <v>0</v>
      </c>
      <c r="GI158" s="483">
        <f t="shared" si="1536"/>
        <v>0</v>
      </c>
      <c r="GJ158" s="483">
        <f t="shared" si="1536"/>
        <v>0</v>
      </c>
      <c r="GK158" s="483">
        <f t="shared" si="1536"/>
        <v>0</v>
      </c>
      <c r="GL158" s="483">
        <f t="shared" si="1536"/>
        <v>0</v>
      </c>
      <c r="GM158" s="483">
        <f t="shared" si="1536"/>
        <v>0</v>
      </c>
      <c r="GN158" s="483">
        <f t="shared" si="1536"/>
        <v>0</v>
      </c>
      <c r="GO158" s="483">
        <f t="shared" si="1536"/>
        <v>0</v>
      </c>
      <c r="GP158" s="483">
        <f t="shared" si="1536"/>
        <v>0</v>
      </c>
      <c r="GQ158" s="483">
        <f t="shared" si="1536"/>
        <v>0</v>
      </c>
      <c r="GR158" s="483">
        <f t="shared" si="1536"/>
        <v>0</v>
      </c>
      <c r="GS158" s="483">
        <f>SUM(GG158:GR158)</f>
        <v>0</v>
      </c>
      <c r="GT158" s="483">
        <f t="shared" ref="GT158:HE158" si="1537">IF(GT151&gt;0,GT151*$E$133,0)</f>
        <v>0</v>
      </c>
      <c r="GU158" s="483">
        <f t="shared" si="1537"/>
        <v>0</v>
      </c>
      <c r="GV158" s="483">
        <f t="shared" si="1537"/>
        <v>0</v>
      </c>
      <c r="GW158" s="483">
        <f t="shared" si="1537"/>
        <v>0</v>
      </c>
      <c r="GX158" s="483">
        <f t="shared" si="1537"/>
        <v>0</v>
      </c>
      <c r="GY158" s="483">
        <f t="shared" si="1537"/>
        <v>0</v>
      </c>
      <c r="GZ158" s="483">
        <f t="shared" si="1537"/>
        <v>0</v>
      </c>
      <c r="HA158" s="483">
        <f t="shared" si="1537"/>
        <v>0</v>
      </c>
      <c r="HB158" s="483">
        <f t="shared" si="1537"/>
        <v>0</v>
      </c>
      <c r="HC158" s="483">
        <f t="shared" si="1537"/>
        <v>0</v>
      </c>
      <c r="HD158" s="483">
        <f t="shared" si="1537"/>
        <v>0</v>
      </c>
      <c r="HE158" s="483">
        <f t="shared" si="1537"/>
        <v>0</v>
      </c>
      <c r="HF158" s="483">
        <f>SUM(GT158:HE158)</f>
        <v>0</v>
      </c>
      <c r="HG158" s="483">
        <f t="shared" ref="HG158:HR158" si="1538">IF(HG151&gt;0,HG151*$E$133,0)</f>
        <v>0</v>
      </c>
      <c r="HH158" s="483">
        <f t="shared" si="1538"/>
        <v>0</v>
      </c>
      <c r="HI158" s="483">
        <f t="shared" si="1538"/>
        <v>0</v>
      </c>
      <c r="HJ158" s="483">
        <f t="shared" si="1538"/>
        <v>0</v>
      </c>
      <c r="HK158" s="483">
        <f t="shared" si="1538"/>
        <v>0</v>
      </c>
      <c r="HL158" s="483">
        <f t="shared" si="1538"/>
        <v>0</v>
      </c>
      <c r="HM158" s="483">
        <f t="shared" si="1538"/>
        <v>0</v>
      </c>
      <c r="HN158" s="483">
        <f t="shared" si="1538"/>
        <v>0</v>
      </c>
      <c r="HO158" s="483">
        <f t="shared" si="1538"/>
        <v>0</v>
      </c>
      <c r="HP158" s="483">
        <f t="shared" si="1538"/>
        <v>0</v>
      </c>
      <c r="HQ158" s="483">
        <f t="shared" si="1538"/>
        <v>0</v>
      </c>
      <c r="HR158" s="483">
        <f t="shared" si="1538"/>
        <v>0</v>
      </c>
      <c r="HS158" s="483">
        <f>SUM(HG158:HR158)</f>
        <v>0</v>
      </c>
      <c r="HT158" s="483">
        <f t="shared" ref="HT158:IE158" si="1539">IF(HT151&gt;0,HT151*$E$133,0)</f>
        <v>0</v>
      </c>
      <c r="HU158" s="483">
        <f t="shared" si="1539"/>
        <v>0</v>
      </c>
      <c r="HV158" s="483">
        <f t="shared" si="1539"/>
        <v>0</v>
      </c>
      <c r="HW158" s="483">
        <f t="shared" si="1539"/>
        <v>0</v>
      </c>
      <c r="HX158" s="483">
        <f t="shared" si="1539"/>
        <v>0</v>
      </c>
      <c r="HY158" s="483">
        <f t="shared" si="1539"/>
        <v>0</v>
      </c>
      <c r="HZ158" s="483">
        <f t="shared" si="1539"/>
        <v>0</v>
      </c>
      <c r="IA158" s="483">
        <f t="shared" si="1539"/>
        <v>0</v>
      </c>
      <c r="IB158" s="483">
        <f t="shared" si="1539"/>
        <v>0</v>
      </c>
      <c r="IC158" s="483">
        <f t="shared" si="1539"/>
        <v>0</v>
      </c>
      <c r="ID158" s="483">
        <f t="shared" si="1539"/>
        <v>0</v>
      </c>
      <c r="IE158" s="483">
        <f t="shared" si="1539"/>
        <v>0</v>
      </c>
      <c r="IF158" s="483">
        <f>SUM(HT158:IE158)</f>
        <v>0</v>
      </c>
      <c r="IG158" s="483">
        <f t="shared" ref="IG158:IR158" si="1540">IF(IG151&gt;0,IG151*$E$133,0)</f>
        <v>0</v>
      </c>
      <c r="IH158" s="483">
        <f t="shared" si="1540"/>
        <v>0</v>
      </c>
      <c r="II158" s="483">
        <f t="shared" si="1540"/>
        <v>0</v>
      </c>
      <c r="IJ158" s="483">
        <f t="shared" si="1540"/>
        <v>0</v>
      </c>
      <c r="IK158" s="483">
        <f t="shared" si="1540"/>
        <v>0</v>
      </c>
      <c r="IL158" s="483">
        <f t="shared" si="1540"/>
        <v>0</v>
      </c>
      <c r="IM158" s="483">
        <f t="shared" si="1540"/>
        <v>0</v>
      </c>
      <c r="IN158" s="483">
        <f t="shared" si="1540"/>
        <v>0</v>
      </c>
      <c r="IO158" s="483">
        <f t="shared" si="1540"/>
        <v>0</v>
      </c>
      <c r="IP158" s="483">
        <f t="shared" si="1540"/>
        <v>0</v>
      </c>
      <c r="IQ158" s="483">
        <f t="shared" si="1540"/>
        <v>0</v>
      </c>
      <c r="IR158" s="483">
        <f t="shared" si="1540"/>
        <v>0</v>
      </c>
      <c r="IS158" s="483">
        <f>SUM(IG158:IR158)</f>
        <v>0</v>
      </c>
      <c r="IT158" s="483">
        <f t="shared" ref="IT158:JE158" si="1541">IF(IT151&gt;0,IT151*$E$133,0)</f>
        <v>0</v>
      </c>
      <c r="IU158" s="483">
        <f t="shared" si="1541"/>
        <v>0</v>
      </c>
      <c r="IV158" s="483">
        <f t="shared" si="1541"/>
        <v>0</v>
      </c>
      <c r="IW158" s="483">
        <f t="shared" si="1541"/>
        <v>0</v>
      </c>
      <c r="IX158" s="483">
        <f t="shared" si="1541"/>
        <v>0</v>
      </c>
      <c r="IY158" s="483">
        <f t="shared" si="1541"/>
        <v>0</v>
      </c>
      <c r="IZ158" s="483">
        <f t="shared" si="1541"/>
        <v>0</v>
      </c>
      <c r="JA158" s="483">
        <f t="shared" si="1541"/>
        <v>0</v>
      </c>
      <c r="JB158" s="483">
        <f t="shared" si="1541"/>
        <v>0</v>
      </c>
      <c r="JC158" s="483">
        <f t="shared" si="1541"/>
        <v>0</v>
      </c>
      <c r="JD158" s="483">
        <f t="shared" si="1541"/>
        <v>0</v>
      </c>
      <c r="JE158" s="483">
        <f t="shared" si="1541"/>
        <v>0</v>
      </c>
      <c r="JF158" s="483">
        <f>SUM(IT158:JE158)</f>
        <v>0</v>
      </c>
      <c r="JG158" s="483">
        <f t="shared" ref="JG158:JR158" si="1542">IF(JG151&gt;0,JG151*$E$133,0)</f>
        <v>0</v>
      </c>
      <c r="JH158" s="483">
        <f t="shared" si="1542"/>
        <v>0</v>
      </c>
      <c r="JI158" s="483">
        <f t="shared" si="1542"/>
        <v>0</v>
      </c>
      <c r="JJ158" s="483">
        <f t="shared" si="1542"/>
        <v>0</v>
      </c>
      <c r="JK158" s="483">
        <f t="shared" si="1542"/>
        <v>0</v>
      </c>
      <c r="JL158" s="483">
        <f t="shared" si="1542"/>
        <v>0</v>
      </c>
      <c r="JM158" s="483">
        <f t="shared" si="1542"/>
        <v>0</v>
      </c>
      <c r="JN158" s="483">
        <f t="shared" si="1542"/>
        <v>0</v>
      </c>
      <c r="JO158" s="483">
        <f t="shared" si="1542"/>
        <v>0</v>
      </c>
      <c r="JP158" s="483">
        <f t="shared" si="1542"/>
        <v>0</v>
      </c>
      <c r="JQ158" s="483">
        <f t="shared" si="1542"/>
        <v>0</v>
      </c>
      <c r="JR158" s="483">
        <f t="shared" si="1542"/>
        <v>0</v>
      </c>
      <c r="JS158" s="483">
        <f>SUM(JG158:JR158)</f>
        <v>0</v>
      </c>
      <c r="JT158" s="483">
        <f t="shared" ref="JT158:KE158" si="1543">IF(JT151&gt;0,JT151*$E$133,0)</f>
        <v>0</v>
      </c>
      <c r="JU158" s="483">
        <f t="shared" si="1543"/>
        <v>0</v>
      </c>
      <c r="JV158" s="483">
        <f t="shared" si="1543"/>
        <v>0</v>
      </c>
      <c r="JW158" s="483">
        <f t="shared" si="1543"/>
        <v>0</v>
      </c>
      <c r="JX158" s="483">
        <f t="shared" si="1543"/>
        <v>0</v>
      </c>
      <c r="JY158" s="483">
        <f t="shared" si="1543"/>
        <v>0</v>
      </c>
      <c r="JZ158" s="483">
        <f t="shared" si="1543"/>
        <v>0</v>
      </c>
      <c r="KA158" s="483">
        <f t="shared" si="1543"/>
        <v>0</v>
      </c>
      <c r="KB158" s="483">
        <f t="shared" si="1543"/>
        <v>0</v>
      </c>
      <c r="KC158" s="483">
        <f t="shared" si="1543"/>
        <v>0</v>
      </c>
      <c r="KD158" s="483">
        <f t="shared" si="1543"/>
        <v>0</v>
      </c>
      <c r="KE158" s="483">
        <f t="shared" si="1543"/>
        <v>0</v>
      </c>
      <c r="KF158" s="483">
        <f>SUM(JT158:KE158)</f>
        <v>0</v>
      </c>
      <c r="KG158" s="483">
        <f t="shared" ref="KG158:KR158" si="1544">IF(KG151&gt;0,KG151*$E$133,0)</f>
        <v>0</v>
      </c>
      <c r="KH158" s="483">
        <f t="shared" si="1544"/>
        <v>0</v>
      </c>
      <c r="KI158" s="483">
        <f t="shared" si="1544"/>
        <v>0</v>
      </c>
      <c r="KJ158" s="483">
        <f t="shared" si="1544"/>
        <v>0</v>
      </c>
      <c r="KK158" s="483">
        <f t="shared" si="1544"/>
        <v>0</v>
      </c>
      <c r="KL158" s="483">
        <f t="shared" si="1544"/>
        <v>0</v>
      </c>
      <c r="KM158" s="483">
        <f t="shared" si="1544"/>
        <v>0</v>
      </c>
      <c r="KN158" s="483">
        <f t="shared" si="1544"/>
        <v>0</v>
      </c>
      <c r="KO158" s="483">
        <f t="shared" si="1544"/>
        <v>0</v>
      </c>
      <c r="KP158" s="483">
        <f t="shared" si="1544"/>
        <v>0</v>
      </c>
      <c r="KQ158" s="483">
        <f t="shared" si="1544"/>
        <v>0</v>
      </c>
      <c r="KR158" s="483">
        <f t="shared" si="1544"/>
        <v>0</v>
      </c>
      <c r="KS158" s="483">
        <f>SUM(KG158:KR158)</f>
        <v>0</v>
      </c>
      <c r="KT158" s="483">
        <f t="shared" ref="KT158:LE158" si="1545">IF(KT151&gt;0,KT151*$E$133,0)</f>
        <v>0</v>
      </c>
      <c r="KU158" s="483">
        <f t="shared" si="1545"/>
        <v>0</v>
      </c>
      <c r="KV158" s="483">
        <f t="shared" si="1545"/>
        <v>0</v>
      </c>
      <c r="KW158" s="483">
        <f t="shared" si="1545"/>
        <v>0</v>
      </c>
      <c r="KX158" s="483">
        <f t="shared" si="1545"/>
        <v>0</v>
      </c>
      <c r="KY158" s="483">
        <f t="shared" si="1545"/>
        <v>0</v>
      </c>
      <c r="KZ158" s="483">
        <f t="shared" si="1545"/>
        <v>0</v>
      </c>
      <c r="LA158" s="483">
        <f t="shared" si="1545"/>
        <v>0</v>
      </c>
      <c r="LB158" s="483">
        <f t="shared" si="1545"/>
        <v>0</v>
      </c>
      <c r="LC158" s="483">
        <f t="shared" si="1545"/>
        <v>0</v>
      </c>
      <c r="LD158" s="483">
        <f t="shared" si="1545"/>
        <v>0</v>
      </c>
      <c r="LE158" s="483">
        <f t="shared" si="1545"/>
        <v>0</v>
      </c>
      <c r="LF158" s="483">
        <f>SUM(KT158:LE158)</f>
        <v>0</v>
      </c>
      <c r="LG158" s="483">
        <f t="shared" ref="LG158:LR158" si="1546">IF(LG151&gt;0,LG151*$E$133,0)</f>
        <v>0</v>
      </c>
      <c r="LH158" s="483">
        <f t="shared" si="1546"/>
        <v>0</v>
      </c>
      <c r="LI158" s="483">
        <f t="shared" si="1546"/>
        <v>0</v>
      </c>
      <c r="LJ158" s="483">
        <f t="shared" si="1546"/>
        <v>0</v>
      </c>
      <c r="LK158" s="483">
        <f t="shared" si="1546"/>
        <v>0</v>
      </c>
      <c r="LL158" s="483">
        <f t="shared" si="1546"/>
        <v>0</v>
      </c>
      <c r="LM158" s="483">
        <f t="shared" si="1546"/>
        <v>0</v>
      </c>
      <c r="LN158" s="483">
        <f t="shared" si="1546"/>
        <v>0</v>
      </c>
      <c r="LO158" s="483">
        <f t="shared" si="1546"/>
        <v>0</v>
      </c>
      <c r="LP158" s="483">
        <f t="shared" si="1546"/>
        <v>0</v>
      </c>
      <c r="LQ158" s="483">
        <f t="shared" si="1546"/>
        <v>0</v>
      </c>
      <c r="LR158" s="483">
        <f t="shared" si="1546"/>
        <v>0</v>
      </c>
      <c r="LS158" s="483">
        <f>SUM(LG158:LR158)</f>
        <v>0</v>
      </c>
      <c r="LT158" s="483">
        <f t="shared" ref="LT158:ME158" si="1547">IF(LT151&gt;0,LT151*$E$133,0)</f>
        <v>0</v>
      </c>
      <c r="LU158" s="483">
        <f t="shared" si="1547"/>
        <v>0</v>
      </c>
      <c r="LV158" s="483">
        <f t="shared" si="1547"/>
        <v>0</v>
      </c>
      <c r="LW158" s="483">
        <f t="shared" si="1547"/>
        <v>0</v>
      </c>
      <c r="LX158" s="483">
        <f t="shared" si="1547"/>
        <v>0</v>
      </c>
      <c r="LY158" s="483">
        <f t="shared" si="1547"/>
        <v>0</v>
      </c>
      <c r="LZ158" s="483">
        <f t="shared" si="1547"/>
        <v>0</v>
      </c>
      <c r="MA158" s="483">
        <f t="shared" si="1547"/>
        <v>0</v>
      </c>
      <c r="MB158" s="483">
        <f t="shared" si="1547"/>
        <v>0</v>
      </c>
      <c r="MC158" s="483">
        <f t="shared" si="1547"/>
        <v>0</v>
      </c>
      <c r="MD158" s="483">
        <f t="shared" si="1547"/>
        <v>0</v>
      </c>
      <c r="ME158" s="483">
        <f t="shared" si="1547"/>
        <v>0</v>
      </c>
      <c r="MF158" s="483">
        <f>SUM(LT158:ME158)</f>
        <v>0</v>
      </c>
      <c r="MG158" s="483">
        <f t="shared" ref="MG158:MR158" si="1548">IF(MG151&gt;0,MG151*$E$133,0)</f>
        <v>0</v>
      </c>
      <c r="MH158" s="483">
        <f t="shared" si="1548"/>
        <v>0</v>
      </c>
      <c r="MI158" s="483">
        <f t="shared" si="1548"/>
        <v>0</v>
      </c>
      <c r="MJ158" s="483">
        <f t="shared" si="1548"/>
        <v>0</v>
      </c>
      <c r="MK158" s="483">
        <f t="shared" si="1548"/>
        <v>0</v>
      </c>
      <c r="ML158" s="483">
        <f t="shared" si="1548"/>
        <v>0</v>
      </c>
      <c r="MM158" s="483">
        <f t="shared" si="1548"/>
        <v>0</v>
      </c>
      <c r="MN158" s="483">
        <f t="shared" si="1548"/>
        <v>0</v>
      </c>
      <c r="MO158" s="483">
        <f t="shared" si="1548"/>
        <v>0</v>
      </c>
      <c r="MP158" s="483">
        <f t="shared" si="1548"/>
        <v>0</v>
      </c>
      <c r="MQ158" s="483">
        <f t="shared" si="1548"/>
        <v>0</v>
      </c>
      <c r="MR158" s="483">
        <f t="shared" si="1548"/>
        <v>0</v>
      </c>
      <c r="MS158" s="483">
        <f>SUM(MG158:MR158)</f>
        <v>0</v>
      </c>
      <c r="MT158" s="483">
        <f t="shared" ref="MT158:NE158" si="1549">IF(MT151&gt;0,MT151*$E$133,0)</f>
        <v>0</v>
      </c>
      <c r="MU158" s="483">
        <f t="shared" si="1549"/>
        <v>0</v>
      </c>
      <c r="MV158" s="483">
        <f t="shared" si="1549"/>
        <v>0</v>
      </c>
      <c r="MW158" s="483">
        <f t="shared" si="1549"/>
        <v>0</v>
      </c>
      <c r="MX158" s="483">
        <f t="shared" si="1549"/>
        <v>0</v>
      </c>
      <c r="MY158" s="483">
        <f t="shared" si="1549"/>
        <v>0</v>
      </c>
      <c r="MZ158" s="483">
        <f t="shared" si="1549"/>
        <v>0</v>
      </c>
      <c r="NA158" s="483">
        <f t="shared" si="1549"/>
        <v>0</v>
      </c>
      <c r="NB158" s="483">
        <f t="shared" si="1549"/>
        <v>0</v>
      </c>
      <c r="NC158" s="483">
        <f t="shared" si="1549"/>
        <v>0</v>
      </c>
      <c r="ND158" s="483">
        <f t="shared" si="1549"/>
        <v>0</v>
      </c>
      <c r="NE158" s="483">
        <f t="shared" si="1549"/>
        <v>0</v>
      </c>
      <c r="NF158" s="483">
        <f>SUM(MT158:NE158)</f>
        <v>0</v>
      </c>
      <c r="NG158" s="483">
        <f t="shared" ref="NG158:NR158" si="1550">IF(NG151&gt;0,NG151*$E$133,0)</f>
        <v>0</v>
      </c>
      <c r="NH158" s="483">
        <f t="shared" si="1550"/>
        <v>0</v>
      </c>
      <c r="NI158" s="483">
        <f t="shared" si="1550"/>
        <v>0</v>
      </c>
      <c r="NJ158" s="483">
        <f t="shared" si="1550"/>
        <v>0</v>
      </c>
      <c r="NK158" s="483">
        <f t="shared" si="1550"/>
        <v>0</v>
      </c>
      <c r="NL158" s="483">
        <f t="shared" si="1550"/>
        <v>0</v>
      </c>
      <c r="NM158" s="483">
        <f t="shared" si="1550"/>
        <v>0</v>
      </c>
      <c r="NN158" s="483">
        <f t="shared" si="1550"/>
        <v>0</v>
      </c>
      <c r="NO158" s="483">
        <f t="shared" si="1550"/>
        <v>0</v>
      </c>
      <c r="NP158" s="483">
        <f t="shared" si="1550"/>
        <v>0</v>
      </c>
      <c r="NQ158" s="483">
        <f t="shared" si="1550"/>
        <v>0</v>
      </c>
      <c r="NR158" s="483">
        <f t="shared" si="1550"/>
        <v>0</v>
      </c>
      <c r="NS158" s="483">
        <f>SUM(NG158:NR158)</f>
        <v>0</v>
      </c>
      <c r="NT158" s="483">
        <f t="shared" ref="NT158:OE158" si="1551">IF(NT151&gt;0,NT151*$E$133,0)</f>
        <v>0</v>
      </c>
      <c r="NU158" s="483">
        <f t="shared" si="1551"/>
        <v>0</v>
      </c>
      <c r="NV158" s="483">
        <f t="shared" si="1551"/>
        <v>0</v>
      </c>
      <c r="NW158" s="483">
        <f t="shared" si="1551"/>
        <v>0</v>
      </c>
      <c r="NX158" s="483">
        <f t="shared" si="1551"/>
        <v>0</v>
      </c>
      <c r="NY158" s="483">
        <f t="shared" si="1551"/>
        <v>0</v>
      </c>
      <c r="NZ158" s="483">
        <f t="shared" si="1551"/>
        <v>0</v>
      </c>
      <c r="OA158" s="483">
        <f t="shared" si="1551"/>
        <v>0</v>
      </c>
      <c r="OB158" s="483">
        <f t="shared" si="1551"/>
        <v>0</v>
      </c>
      <c r="OC158" s="483">
        <f t="shared" si="1551"/>
        <v>0</v>
      </c>
      <c r="OD158" s="483">
        <f t="shared" si="1551"/>
        <v>0</v>
      </c>
      <c r="OE158" s="483">
        <f t="shared" si="1551"/>
        <v>0</v>
      </c>
      <c r="OF158" s="483">
        <f>SUM(NT158:OE158)</f>
        <v>0</v>
      </c>
      <c r="OG158" s="483">
        <f t="shared" ref="OG158:OR158" si="1552">IF(OG151&gt;0,OG151*$E$133,0)</f>
        <v>0</v>
      </c>
      <c r="OH158" s="483">
        <f t="shared" si="1552"/>
        <v>0</v>
      </c>
      <c r="OI158" s="483">
        <f t="shared" si="1552"/>
        <v>0</v>
      </c>
      <c r="OJ158" s="483">
        <f t="shared" si="1552"/>
        <v>0</v>
      </c>
      <c r="OK158" s="483">
        <f t="shared" si="1552"/>
        <v>0</v>
      </c>
      <c r="OL158" s="483">
        <f t="shared" si="1552"/>
        <v>0</v>
      </c>
      <c r="OM158" s="483">
        <f t="shared" si="1552"/>
        <v>0</v>
      </c>
      <c r="ON158" s="483">
        <f t="shared" si="1552"/>
        <v>0</v>
      </c>
      <c r="OO158" s="483">
        <f t="shared" si="1552"/>
        <v>0</v>
      </c>
      <c r="OP158" s="483">
        <f t="shared" si="1552"/>
        <v>0</v>
      </c>
      <c r="OQ158" s="483">
        <f t="shared" si="1552"/>
        <v>0</v>
      </c>
      <c r="OR158" s="483">
        <f t="shared" si="1552"/>
        <v>0</v>
      </c>
      <c r="OS158" s="483">
        <f>SUM(OG158:OR158)</f>
        <v>0</v>
      </c>
      <c r="OT158" s="483"/>
      <c r="OU158" s="483"/>
      <c r="OV158" s="483"/>
      <c r="OW158" s="483"/>
      <c r="OX158" s="483"/>
      <c r="OY158" s="483"/>
      <c r="OZ158" s="483"/>
      <c r="PA158" s="483"/>
      <c r="PB158" s="483"/>
      <c r="PC158" s="483"/>
      <c r="PD158" s="483"/>
      <c r="PE158" s="483"/>
      <c r="PF158" s="483"/>
      <c r="PG158" s="483"/>
      <c r="PH158" s="483"/>
      <c r="PI158" s="483"/>
      <c r="PJ158" s="483"/>
      <c r="PK158" s="483"/>
      <c r="PL158" s="483"/>
      <c r="PM158" s="483"/>
      <c r="PN158" s="483"/>
      <c r="PO158" s="483"/>
      <c r="PP158" s="483"/>
      <c r="PQ158" s="483"/>
      <c r="PR158" s="483"/>
      <c r="PS158" s="483"/>
      <c r="PT158" s="483"/>
      <c r="PU158" s="483"/>
      <c r="PV158" s="483"/>
      <c r="PW158" s="483"/>
      <c r="PX158" s="483"/>
      <c r="PY158" s="483"/>
      <c r="PZ158" s="483"/>
      <c r="QA158" s="483"/>
      <c r="QB158" s="483"/>
      <c r="QC158" s="483"/>
      <c r="QD158" s="483"/>
      <c r="QE158" s="483"/>
      <c r="QF158" s="483"/>
      <c r="QG158" s="483"/>
      <c r="QH158" s="483"/>
      <c r="QI158" s="483"/>
      <c r="QJ158" s="483"/>
      <c r="QK158" s="483"/>
      <c r="QL158" s="483"/>
      <c r="QM158" s="483"/>
      <c r="QN158" s="483"/>
      <c r="QO158" s="483"/>
      <c r="QP158" s="483"/>
      <c r="QQ158" s="483"/>
      <c r="QR158" s="483"/>
      <c r="QS158" s="483"/>
      <c r="QT158" s="483"/>
      <c r="QU158" s="483"/>
      <c r="QV158" s="483"/>
      <c r="QW158" s="483"/>
      <c r="QX158" s="483"/>
      <c r="QY158" s="483"/>
      <c r="QZ158" s="483"/>
      <c r="RA158" s="483"/>
      <c r="RB158" s="483"/>
      <c r="RC158" s="483"/>
      <c r="RD158" s="483"/>
      <c r="RE158" s="483"/>
      <c r="RF158" s="483"/>
    </row>
    <row r="159" spans="1:474" ht="12.75" customHeight="1"/>
    <row r="160" spans="1:474" ht="12.75" customHeight="1">
      <c r="B160" s="91" t="s">
        <v>218</v>
      </c>
      <c r="C160" s="91"/>
      <c r="D160" s="91"/>
      <c r="E160" s="91" t="s">
        <v>64</v>
      </c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  <c r="IU160" s="91"/>
      <c r="IV160" s="91"/>
      <c r="IW160" s="91"/>
      <c r="IX160" s="91"/>
      <c r="IY160" s="91"/>
      <c r="IZ160" s="91"/>
      <c r="JA160" s="91"/>
      <c r="JB160" s="91"/>
      <c r="JC160" s="91"/>
      <c r="JD160" s="91"/>
      <c r="JE160" s="91"/>
      <c r="JF160" s="91"/>
      <c r="JG160" s="91"/>
      <c r="JH160" s="91"/>
      <c r="JI160" s="91"/>
      <c r="JJ160" s="91"/>
      <c r="JK160" s="91"/>
      <c r="JL160" s="91"/>
      <c r="JM160" s="91"/>
      <c r="JN160" s="91"/>
      <c r="JO160" s="91"/>
      <c r="JP160" s="91"/>
      <c r="JQ160" s="91"/>
      <c r="JR160" s="91"/>
      <c r="JS160" s="91"/>
      <c r="JT160" s="91"/>
      <c r="JU160" s="91"/>
      <c r="JV160" s="91"/>
      <c r="JW160" s="91"/>
      <c r="JX160" s="91"/>
      <c r="JY160" s="91"/>
      <c r="JZ160" s="91"/>
      <c r="KA160" s="91"/>
      <c r="KB160" s="91"/>
      <c r="KC160" s="91"/>
      <c r="KD160" s="91"/>
      <c r="KE160" s="91"/>
      <c r="KF160" s="91"/>
      <c r="KG160" s="91"/>
      <c r="KH160" s="91"/>
      <c r="KI160" s="91"/>
      <c r="KJ160" s="91"/>
      <c r="KK160" s="91"/>
      <c r="KL160" s="91"/>
      <c r="KM160" s="91"/>
      <c r="KN160" s="91"/>
      <c r="KO160" s="91"/>
      <c r="KP160" s="91"/>
      <c r="KQ160" s="91"/>
      <c r="KR160" s="91"/>
      <c r="KS160" s="91"/>
      <c r="KT160" s="91"/>
      <c r="KU160" s="91"/>
      <c r="KV160" s="91"/>
      <c r="KW160" s="91"/>
      <c r="KX160" s="91"/>
      <c r="KY160" s="91"/>
      <c r="KZ160" s="91"/>
      <c r="LA160" s="91"/>
      <c r="LB160" s="91"/>
      <c r="LC160" s="91"/>
      <c r="LD160" s="91"/>
      <c r="LE160" s="91"/>
      <c r="LF160" s="91"/>
      <c r="LG160" s="91"/>
      <c r="LH160" s="91"/>
      <c r="LI160" s="91"/>
      <c r="LJ160" s="91"/>
      <c r="LK160" s="91"/>
      <c r="LL160" s="91"/>
      <c r="LM160" s="91"/>
      <c r="LN160" s="91"/>
      <c r="LO160" s="91"/>
      <c r="LP160" s="91"/>
      <c r="LQ160" s="91"/>
      <c r="LR160" s="91"/>
      <c r="LS160" s="91"/>
      <c r="LT160" s="91"/>
      <c r="LU160" s="91"/>
      <c r="LV160" s="91"/>
      <c r="LW160" s="91"/>
      <c r="LX160" s="91"/>
      <c r="LY160" s="91"/>
      <c r="LZ160" s="91"/>
      <c r="MA160" s="91"/>
      <c r="MB160" s="91"/>
      <c r="MC160" s="91"/>
      <c r="MD160" s="91"/>
      <c r="ME160" s="91"/>
      <c r="MF160" s="91"/>
      <c r="MG160" s="91"/>
      <c r="MH160" s="91"/>
      <c r="MI160" s="91"/>
      <c r="MJ160" s="91"/>
      <c r="MK160" s="91"/>
      <c r="ML160" s="91"/>
      <c r="MM160" s="91"/>
      <c r="MN160" s="91"/>
      <c r="MO160" s="91"/>
      <c r="MP160" s="91"/>
      <c r="MQ160" s="91"/>
      <c r="MR160" s="91"/>
      <c r="MS160" s="91"/>
      <c r="MT160" s="91"/>
      <c r="MU160" s="91"/>
      <c r="MV160" s="91"/>
      <c r="MW160" s="91"/>
      <c r="MX160" s="91"/>
      <c r="MY160" s="91"/>
      <c r="MZ160" s="91"/>
      <c r="NA160" s="91"/>
      <c r="NB160" s="91"/>
      <c r="NC160" s="91"/>
      <c r="ND160" s="91"/>
      <c r="NE160" s="91"/>
      <c r="NF160" s="91"/>
      <c r="NG160" s="91"/>
      <c r="NH160" s="91"/>
      <c r="NI160" s="91"/>
      <c r="NJ160" s="91"/>
      <c r="NK160" s="91"/>
      <c r="NL160" s="91"/>
      <c r="NM160" s="91"/>
      <c r="NN160" s="91"/>
      <c r="NO160" s="91"/>
      <c r="NP160" s="91"/>
      <c r="NQ160" s="91"/>
      <c r="NR160" s="91"/>
      <c r="NS160" s="91"/>
      <c r="NT160" s="91"/>
      <c r="NU160" s="91"/>
      <c r="NV160" s="91"/>
      <c r="NW160" s="91"/>
      <c r="NX160" s="91"/>
      <c r="NY160" s="91"/>
      <c r="NZ160" s="91"/>
      <c r="OA160" s="91"/>
      <c r="OB160" s="91"/>
      <c r="OC160" s="91"/>
      <c r="OD160" s="91"/>
      <c r="OE160" s="91"/>
      <c r="OF160" s="91"/>
      <c r="OG160" s="91"/>
      <c r="OH160" s="91"/>
      <c r="OI160" s="91"/>
      <c r="OJ160" s="91"/>
      <c r="OK160" s="91"/>
      <c r="OL160" s="91"/>
      <c r="OM160" s="91"/>
      <c r="ON160" s="91"/>
      <c r="OO160" s="91"/>
      <c r="OP160" s="91"/>
      <c r="OQ160" s="91"/>
      <c r="OR160" s="91"/>
      <c r="OS160" s="91"/>
    </row>
    <row r="161" spans="1:474" ht="12.75" customHeight="1"/>
    <row r="162" spans="1:474" ht="12.75" customHeight="1">
      <c r="C162" s="50" t="s">
        <v>514</v>
      </c>
      <c r="D162" s="50"/>
      <c r="E162" s="494">
        <f>'Premissas Financeiras'!T31</f>
        <v>46204</v>
      </c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492"/>
      <c r="V162" s="50"/>
    </row>
    <row r="163" spans="1:474" ht="12.75" customHeight="1">
      <c r="C163" s="50"/>
      <c r="D163" s="50"/>
      <c r="E163" s="496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492"/>
      <c r="V163" s="50"/>
    </row>
    <row r="164" spans="1:474" ht="12.75" customHeight="1">
      <c r="C164" s="50" t="s">
        <v>507</v>
      </c>
      <c r="D164" s="50"/>
      <c r="E164" s="497">
        <f>'Premissas Financeiras'!T30</f>
        <v>5.0000000000000001E-4</v>
      </c>
    </row>
    <row r="165" spans="1:474" ht="12.75" customHeight="1"/>
    <row r="166" spans="1:474" ht="12.75" customHeight="1">
      <c r="B166" s="281" t="s">
        <v>549</v>
      </c>
      <c r="C166" s="282"/>
      <c r="D166" s="282"/>
      <c r="E166" s="282"/>
      <c r="F166" s="282"/>
      <c r="G166" s="6" t="s">
        <v>147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 t="s">
        <v>124</v>
      </c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 t="s">
        <v>125</v>
      </c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 t="s">
        <v>126</v>
      </c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 t="s">
        <v>127</v>
      </c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 t="s">
        <v>128</v>
      </c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 t="s">
        <v>129</v>
      </c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 t="s">
        <v>130</v>
      </c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 t="s">
        <v>131</v>
      </c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 t="s">
        <v>132</v>
      </c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 t="s">
        <v>133</v>
      </c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 t="s">
        <v>148</v>
      </c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 t="s">
        <v>149</v>
      </c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 t="s">
        <v>150</v>
      </c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 t="s">
        <v>151</v>
      </c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 t="s">
        <v>152</v>
      </c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 t="s">
        <v>153</v>
      </c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 t="s">
        <v>154</v>
      </c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 t="s">
        <v>155</v>
      </c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 t="s">
        <v>156</v>
      </c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 t="s">
        <v>157</v>
      </c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 t="s">
        <v>158</v>
      </c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 t="s">
        <v>159</v>
      </c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 t="s">
        <v>160</v>
      </c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 t="s">
        <v>161</v>
      </c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 t="s">
        <v>162</v>
      </c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 t="s">
        <v>163</v>
      </c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 t="s">
        <v>164</v>
      </c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 t="s">
        <v>165</v>
      </c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 t="s">
        <v>166</v>
      </c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 t="s">
        <v>167</v>
      </c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</row>
    <row r="167" spans="1:474" ht="12.75" customHeight="1">
      <c r="B167" s="283" t="s">
        <v>230</v>
      </c>
      <c r="C167" s="205"/>
      <c r="D167" s="206"/>
      <c r="E167" s="206"/>
      <c r="F167" s="206"/>
      <c r="G167" s="284">
        <f t="shared" ref="G167:AE167" si="1553">G136</f>
        <v>45292</v>
      </c>
      <c r="H167" s="284">
        <f t="shared" si="1553"/>
        <v>45323</v>
      </c>
      <c r="I167" s="284">
        <f t="shared" si="1553"/>
        <v>45352</v>
      </c>
      <c r="J167" s="284">
        <f t="shared" si="1553"/>
        <v>45383</v>
      </c>
      <c r="K167" s="284">
        <f t="shared" si="1553"/>
        <v>45413</v>
      </c>
      <c r="L167" s="284">
        <f t="shared" si="1553"/>
        <v>45444</v>
      </c>
      <c r="M167" s="284">
        <f t="shared" si="1553"/>
        <v>45474</v>
      </c>
      <c r="N167" s="284">
        <f t="shared" si="1553"/>
        <v>45505</v>
      </c>
      <c r="O167" s="284">
        <f t="shared" si="1553"/>
        <v>45536</v>
      </c>
      <c r="P167" s="284">
        <f t="shared" si="1553"/>
        <v>45566</v>
      </c>
      <c r="Q167" s="284">
        <f t="shared" si="1553"/>
        <v>45597</v>
      </c>
      <c r="R167" s="284">
        <f t="shared" si="1553"/>
        <v>45627</v>
      </c>
      <c r="S167" s="284" t="str">
        <f t="shared" si="1553"/>
        <v>2022</v>
      </c>
      <c r="T167" s="284">
        <f t="shared" si="1553"/>
        <v>45658</v>
      </c>
      <c r="U167" s="284">
        <f t="shared" si="1553"/>
        <v>45689</v>
      </c>
      <c r="V167" s="284">
        <f t="shared" si="1553"/>
        <v>45717</v>
      </c>
      <c r="W167" s="284">
        <f t="shared" si="1553"/>
        <v>45748</v>
      </c>
      <c r="X167" s="284">
        <f t="shared" si="1553"/>
        <v>45778</v>
      </c>
      <c r="Y167" s="284">
        <f t="shared" si="1553"/>
        <v>45809</v>
      </c>
      <c r="Z167" s="284">
        <f t="shared" si="1553"/>
        <v>45839</v>
      </c>
      <c r="AA167" s="284">
        <f t="shared" si="1553"/>
        <v>45870</v>
      </c>
      <c r="AB167" s="284">
        <f t="shared" si="1553"/>
        <v>45901</v>
      </c>
      <c r="AC167" s="284">
        <f t="shared" si="1553"/>
        <v>45931</v>
      </c>
      <c r="AD167" s="284">
        <f t="shared" si="1553"/>
        <v>45962</v>
      </c>
      <c r="AE167" s="284">
        <f t="shared" si="1553"/>
        <v>45992</v>
      </c>
      <c r="AF167" s="508" t="s">
        <v>538</v>
      </c>
      <c r="AG167" s="284">
        <f t="shared" ref="AG167:AR167" si="1554">AG136</f>
        <v>46023</v>
      </c>
      <c r="AH167" s="284">
        <f t="shared" si="1554"/>
        <v>46054</v>
      </c>
      <c r="AI167" s="284">
        <f t="shared" si="1554"/>
        <v>46082</v>
      </c>
      <c r="AJ167" s="284">
        <f t="shared" si="1554"/>
        <v>46113</v>
      </c>
      <c r="AK167" s="284">
        <f t="shared" si="1554"/>
        <v>46143</v>
      </c>
      <c r="AL167" s="284">
        <f t="shared" si="1554"/>
        <v>46174</v>
      </c>
      <c r="AM167" s="284">
        <f t="shared" si="1554"/>
        <v>46204</v>
      </c>
      <c r="AN167" s="284">
        <f t="shared" si="1554"/>
        <v>46235</v>
      </c>
      <c r="AO167" s="284">
        <f t="shared" si="1554"/>
        <v>46266</v>
      </c>
      <c r="AP167" s="284">
        <f t="shared" si="1554"/>
        <v>46296</v>
      </c>
      <c r="AQ167" s="284">
        <f t="shared" si="1554"/>
        <v>46327</v>
      </c>
      <c r="AR167" s="284">
        <f t="shared" si="1554"/>
        <v>46357</v>
      </c>
      <c r="AS167" s="504" t="s">
        <v>538</v>
      </c>
      <c r="AT167" s="284">
        <f t="shared" ref="AT167:BY167" si="1555">AT136</f>
        <v>46388</v>
      </c>
      <c r="AU167" s="284">
        <f t="shared" si="1555"/>
        <v>46419</v>
      </c>
      <c r="AV167" s="284">
        <f t="shared" si="1555"/>
        <v>46447</v>
      </c>
      <c r="AW167" s="284">
        <f t="shared" si="1555"/>
        <v>46478</v>
      </c>
      <c r="AX167" s="284">
        <f t="shared" si="1555"/>
        <v>46508</v>
      </c>
      <c r="AY167" s="284">
        <f t="shared" si="1555"/>
        <v>46539</v>
      </c>
      <c r="AZ167" s="284">
        <f t="shared" si="1555"/>
        <v>46569</v>
      </c>
      <c r="BA167" s="284">
        <f t="shared" si="1555"/>
        <v>46600</v>
      </c>
      <c r="BB167" s="284">
        <f t="shared" si="1555"/>
        <v>46631</v>
      </c>
      <c r="BC167" s="284">
        <f t="shared" si="1555"/>
        <v>46661</v>
      </c>
      <c r="BD167" s="284">
        <f t="shared" si="1555"/>
        <v>46692</v>
      </c>
      <c r="BE167" s="284">
        <f t="shared" si="1555"/>
        <v>46722</v>
      </c>
      <c r="BF167" s="284">
        <f t="shared" si="1555"/>
        <v>2027</v>
      </c>
      <c r="BG167" s="284">
        <f t="shared" si="1555"/>
        <v>46753</v>
      </c>
      <c r="BH167" s="284">
        <f t="shared" si="1555"/>
        <v>46784</v>
      </c>
      <c r="BI167" s="284">
        <f t="shared" si="1555"/>
        <v>46813</v>
      </c>
      <c r="BJ167" s="284">
        <f t="shared" si="1555"/>
        <v>46844</v>
      </c>
      <c r="BK167" s="284">
        <f t="shared" si="1555"/>
        <v>46874</v>
      </c>
      <c r="BL167" s="284">
        <f t="shared" si="1555"/>
        <v>46905</v>
      </c>
      <c r="BM167" s="284">
        <f t="shared" si="1555"/>
        <v>46935</v>
      </c>
      <c r="BN167" s="284">
        <f t="shared" si="1555"/>
        <v>46966</v>
      </c>
      <c r="BO167" s="284">
        <f t="shared" si="1555"/>
        <v>46997</v>
      </c>
      <c r="BP167" s="284">
        <f t="shared" si="1555"/>
        <v>47027</v>
      </c>
      <c r="BQ167" s="284">
        <f t="shared" si="1555"/>
        <v>47058</v>
      </c>
      <c r="BR167" s="284">
        <f t="shared" si="1555"/>
        <v>47088</v>
      </c>
      <c r="BS167" s="284">
        <f t="shared" si="1555"/>
        <v>2028</v>
      </c>
      <c r="BT167" s="284">
        <f t="shared" si="1555"/>
        <v>47119</v>
      </c>
      <c r="BU167" s="284">
        <f t="shared" si="1555"/>
        <v>47150</v>
      </c>
      <c r="BV167" s="284">
        <f t="shared" si="1555"/>
        <v>47178</v>
      </c>
      <c r="BW167" s="284">
        <f t="shared" si="1555"/>
        <v>47209</v>
      </c>
      <c r="BX167" s="284">
        <f t="shared" si="1555"/>
        <v>47239</v>
      </c>
      <c r="BY167" s="284">
        <f t="shared" si="1555"/>
        <v>47270</v>
      </c>
      <c r="BZ167" s="284">
        <f t="shared" ref="BZ167:DE167" si="1556">BZ136</f>
        <v>47300</v>
      </c>
      <c r="CA167" s="284">
        <f t="shared" si="1556"/>
        <v>47331</v>
      </c>
      <c r="CB167" s="284">
        <f t="shared" si="1556"/>
        <v>47362</v>
      </c>
      <c r="CC167" s="284">
        <f t="shared" si="1556"/>
        <v>47392</v>
      </c>
      <c r="CD167" s="284">
        <f t="shared" si="1556"/>
        <v>47423</v>
      </c>
      <c r="CE167" s="284">
        <f t="shared" si="1556"/>
        <v>47453</v>
      </c>
      <c r="CF167" s="284">
        <f t="shared" si="1556"/>
        <v>2029</v>
      </c>
      <c r="CG167" s="284">
        <f t="shared" si="1556"/>
        <v>47484</v>
      </c>
      <c r="CH167" s="284">
        <f t="shared" si="1556"/>
        <v>47515</v>
      </c>
      <c r="CI167" s="284">
        <f t="shared" si="1556"/>
        <v>47543</v>
      </c>
      <c r="CJ167" s="284">
        <f t="shared" si="1556"/>
        <v>47574</v>
      </c>
      <c r="CK167" s="284">
        <f t="shared" si="1556"/>
        <v>47604</v>
      </c>
      <c r="CL167" s="284">
        <f t="shared" si="1556"/>
        <v>47635</v>
      </c>
      <c r="CM167" s="284">
        <f t="shared" si="1556"/>
        <v>47665</v>
      </c>
      <c r="CN167" s="284">
        <f t="shared" si="1556"/>
        <v>47696</v>
      </c>
      <c r="CO167" s="284">
        <f t="shared" si="1556"/>
        <v>47727</v>
      </c>
      <c r="CP167" s="284">
        <f t="shared" si="1556"/>
        <v>47757</v>
      </c>
      <c r="CQ167" s="284">
        <f t="shared" si="1556"/>
        <v>47788</v>
      </c>
      <c r="CR167" s="284">
        <f t="shared" si="1556"/>
        <v>47818</v>
      </c>
      <c r="CS167" s="284">
        <f t="shared" si="1556"/>
        <v>2030</v>
      </c>
      <c r="CT167" s="284">
        <f t="shared" si="1556"/>
        <v>47849</v>
      </c>
      <c r="CU167" s="284">
        <f t="shared" si="1556"/>
        <v>47880</v>
      </c>
      <c r="CV167" s="284">
        <f t="shared" si="1556"/>
        <v>47908</v>
      </c>
      <c r="CW167" s="284">
        <f t="shared" si="1556"/>
        <v>47939</v>
      </c>
      <c r="CX167" s="284">
        <f t="shared" si="1556"/>
        <v>47969</v>
      </c>
      <c r="CY167" s="284">
        <f t="shared" si="1556"/>
        <v>48000</v>
      </c>
      <c r="CZ167" s="284">
        <f t="shared" si="1556"/>
        <v>48030</v>
      </c>
      <c r="DA167" s="284">
        <f t="shared" si="1556"/>
        <v>48061</v>
      </c>
      <c r="DB167" s="284">
        <f t="shared" si="1556"/>
        <v>48092</v>
      </c>
      <c r="DC167" s="284">
        <f t="shared" si="1556"/>
        <v>48122</v>
      </c>
      <c r="DD167" s="284">
        <f t="shared" si="1556"/>
        <v>48153</v>
      </c>
      <c r="DE167" s="284">
        <f t="shared" si="1556"/>
        <v>48183</v>
      </c>
      <c r="DF167" s="284">
        <f t="shared" ref="DF167:EK167" si="1557">DF136</f>
        <v>2031</v>
      </c>
      <c r="DG167" s="284">
        <f t="shared" si="1557"/>
        <v>48214</v>
      </c>
      <c r="DH167" s="284">
        <f t="shared" si="1557"/>
        <v>48245</v>
      </c>
      <c r="DI167" s="284">
        <f t="shared" si="1557"/>
        <v>48274</v>
      </c>
      <c r="DJ167" s="284">
        <f t="shared" si="1557"/>
        <v>48305</v>
      </c>
      <c r="DK167" s="284">
        <f t="shared" si="1557"/>
        <v>48335</v>
      </c>
      <c r="DL167" s="284">
        <f t="shared" si="1557"/>
        <v>48366</v>
      </c>
      <c r="DM167" s="284">
        <f t="shared" si="1557"/>
        <v>48396</v>
      </c>
      <c r="DN167" s="284">
        <f t="shared" si="1557"/>
        <v>48427</v>
      </c>
      <c r="DO167" s="284">
        <f t="shared" si="1557"/>
        <v>48458</v>
      </c>
      <c r="DP167" s="284">
        <f t="shared" si="1557"/>
        <v>48488</v>
      </c>
      <c r="DQ167" s="284">
        <f t="shared" si="1557"/>
        <v>48519</v>
      </c>
      <c r="DR167" s="284">
        <f t="shared" si="1557"/>
        <v>48549</v>
      </c>
      <c r="DS167" s="284">
        <f t="shared" si="1557"/>
        <v>2032</v>
      </c>
      <c r="DT167" s="284">
        <f t="shared" si="1557"/>
        <v>48580</v>
      </c>
      <c r="DU167" s="284">
        <f t="shared" si="1557"/>
        <v>48611</v>
      </c>
      <c r="DV167" s="284">
        <f t="shared" si="1557"/>
        <v>48639</v>
      </c>
      <c r="DW167" s="284">
        <f t="shared" si="1557"/>
        <v>48670</v>
      </c>
      <c r="DX167" s="284">
        <f t="shared" si="1557"/>
        <v>48700</v>
      </c>
      <c r="DY167" s="284">
        <f t="shared" si="1557"/>
        <v>48731</v>
      </c>
      <c r="DZ167" s="284">
        <f t="shared" si="1557"/>
        <v>48761</v>
      </c>
      <c r="EA167" s="284">
        <f t="shared" si="1557"/>
        <v>48792</v>
      </c>
      <c r="EB167" s="284">
        <f t="shared" si="1557"/>
        <v>48823</v>
      </c>
      <c r="EC167" s="284">
        <f t="shared" si="1557"/>
        <v>48853</v>
      </c>
      <c r="ED167" s="284">
        <f t="shared" si="1557"/>
        <v>48884</v>
      </c>
      <c r="EE167" s="284">
        <f t="shared" si="1557"/>
        <v>48914</v>
      </c>
      <c r="EF167" s="284">
        <f t="shared" si="1557"/>
        <v>2033</v>
      </c>
      <c r="EG167" s="284">
        <f t="shared" si="1557"/>
        <v>48945</v>
      </c>
      <c r="EH167" s="284">
        <f t="shared" si="1557"/>
        <v>48976</v>
      </c>
      <c r="EI167" s="284">
        <f t="shared" si="1557"/>
        <v>49004</v>
      </c>
      <c r="EJ167" s="284">
        <f t="shared" si="1557"/>
        <v>49035</v>
      </c>
      <c r="EK167" s="284">
        <f t="shared" si="1557"/>
        <v>49065</v>
      </c>
      <c r="EL167" s="284">
        <f t="shared" ref="EL167:FS167" si="1558">EL136</f>
        <v>49096</v>
      </c>
      <c r="EM167" s="284">
        <f t="shared" si="1558"/>
        <v>49126</v>
      </c>
      <c r="EN167" s="284">
        <f t="shared" si="1558"/>
        <v>49157</v>
      </c>
      <c r="EO167" s="284">
        <f t="shared" si="1558"/>
        <v>49188</v>
      </c>
      <c r="EP167" s="284">
        <f t="shared" si="1558"/>
        <v>49218</v>
      </c>
      <c r="EQ167" s="284">
        <f t="shared" si="1558"/>
        <v>49249</v>
      </c>
      <c r="ER167" s="284">
        <f t="shared" si="1558"/>
        <v>49279</v>
      </c>
      <c r="ES167" s="284">
        <f t="shared" si="1558"/>
        <v>2034</v>
      </c>
      <c r="ET167" s="284">
        <f t="shared" si="1558"/>
        <v>49310</v>
      </c>
      <c r="EU167" s="284">
        <f t="shared" si="1558"/>
        <v>49341</v>
      </c>
      <c r="EV167" s="284">
        <f t="shared" si="1558"/>
        <v>49369</v>
      </c>
      <c r="EW167" s="284">
        <f t="shared" si="1558"/>
        <v>49400</v>
      </c>
      <c r="EX167" s="284">
        <f t="shared" si="1558"/>
        <v>49430</v>
      </c>
      <c r="EY167" s="284">
        <f t="shared" si="1558"/>
        <v>49461</v>
      </c>
      <c r="EZ167" s="284">
        <f t="shared" si="1558"/>
        <v>49491</v>
      </c>
      <c r="FA167" s="284">
        <f t="shared" si="1558"/>
        <v>49522</v>
      </c>
      <c r="FB167" s="284">
        <f t="shared" si="1558"/>
        <v>49553</v>
      </c>
      <c r="FC167" s="284">
        <f t="shared" si="1558"/>
        <v>49583</v>
      </c>
      <c r="FD167" s="284">
        <f t="shared" si="1558"/>
        <v>49614</v>
      </c>
      <c r="FE167" s="284">
        <f t="shared" si="1558"/>
        <v>49644</v>
      </c>
      <c r="FF167" s="284">
        <f t="shared" si="1558"/>
        <v>2035</v>
      </c>
      <c r="FG167" s="284">
        <f t="shared" si="1558"/>
        <v>49675</v>
      </c>
      <c r="FH167" s="284">
        <f t="shared" si="1558"/>
        <v>49706</v>
      </c>
      <c r="FI167" s="284">
        <f t="shared" si="1558"/>
        <v>49735</v>
      </c>
      <c r="FJ167" s="284">
        <f t="shared" si="1558"/>
        <v>49766</v>
      </c>
      <c r="FK167" s="284">
        <f t="shared" si="1558"/>
        <v>49796</v>
      </c>
      <c r="FL167" s="284">
        <f t="shared" si="1558"/>
        <v>49827</v>
      </c>
      <c r="FM167" s="284">
        <f t="shared" si="1558"/>
        <v>49857</v>
      </c>
      <c r="FN167" s="284">
        <f t="shared" si="1558"/>
        <v>49888</v>
      </c>
      <c r="FO167" s="284">
        <f t="shared" si="1558"/>
        <v>49919</v>
      </c>
      <c r="FP167" s="284">
        <f t="shared" si="1558"/>
        <v>49949</v>
      </c>
      <c r="FQ167" s="284">
        <f t="shared" si="1558"/>
        <v>49980</v>
      </c>
      <c r="FR167" s="284">
        <f t="shared" si="1558"/>
        <v>50010</v>
      </c>
      <c r="FS167" s="284">
        <f t="shared" si="1558"/>
        <v>2036</v>
      </c>
      <c r="FT167" s="284">
        <v>46388</v>
      </c>
      <c r="FU167" s="284">
        <v>46419</v>
      </c>
      <c r="FV167" s="284">
        <v>46447</v>
      </c>
      <c r="FW167" s="284">
        <v>46478</v>
      </c>
      <c r="FX167" s="284">
        <v>46508</v>
      </c>
      <c r="FY167" s="284">
        <v>46539</v>
      </c>
      <c r="FZ167" s="284">
        <v>46569</v>
      </c>
      <c r="GA167" s="284">
        <v>46600</v>
      </c>
      <c r="GB167" s="284">
        <v>46631</v>
      </c>
      <c r="GC167" s="284">
        <v>46661</v>
      </c>
      <c r="GD167" s="284">
        <v>46692</v>
      </c>
      <c r="GE167" s="284">
        <v>46722</v>
      </c>
      <c r="GF167" s="204">
        <v>2027</v>
      </c>
      <c r="GG167" s="284">
        <v>46753</v>
      </c>
      <c r="GH167" s="284">
        <v>46784</v>
      </c>
      <c r="GI167" s="284">
        <v>46813</v>
      </c>
      <c r="GJ167" s="284">
        <v>46844</v>
      </c>
      <c r="GK167" s="284">
        <v>46874</v>
      </c>
      <c r="GL167" s="284">
        <v>46905</v>
      </c>
      <c r="GM167" s="284">
        <v>46935</v>
      </c>
      <c r="GN167" s="284">
        <v>46966</v>
      </c>
      <c r="GO167" s="284">
        <v>46997</v>
      </c>
      <c r="GP167" s="284">
        <v>47027</v>
      </c>
      <c r="GQ167" s="284">
        <v>47058</v>
      </c>
      <c r="GR167" s="284">
        <v>47088</v>
      </c>
      <c r="GS167" s="204">
        <v>2028</v>
      </c>
      <c r="GT167" s="284">
        <v>47119</v>
      </c>
      <c r="GU167" s="284">
        <v>47150</v>
      </c>
      <c r="GV167" s="284">
        <v>47178</v>
      </c>
      <c r="GW167" s="284">
        <v>47209</v>
      </c>
      <c r="GX167" s="284">
        <v>47239</v>
      </c>
      <c r="GY167" s="284">
        <v>47270</v>
      </c>
      <c r="GZ167" s="284">
        <v>47300</v>
      </c>
      <c r="HA167" s="284">
        <v>47331</v>
      </c>
      <c r="HB167" s="284">
        <v>47362</v>
      </c>
      <c r="HC167" s="284">
        <v>47392</v>
      </c>
      <c r="HD167" s="284">
        <v>47423</v>
      </c>
      <c r="HE167" s="284">
        <v>47453</v>
      </c>
      <c r="HF167" s="204">
        <v>2029</v>
      </c>
      <c r="HG167" s="284">
        <v>47484</v>
      </c>
      <c r="HH167" s="284">
        <v>47515</v>
      </c>
      <c r="HI167" s="284">
        <v>47543</v>
      </c>
      <c r="HJ167" s="284">
        <v>47574</v>
      </c>
      <c r="HK167" s="284">
        <v>47604</v>
      </c>
      <c r="HL167" s="284">
        <v>47635</v>
      </c>
      <c r="HM167" s="284">
        <v>47665</v>
      </c>
      <c r="HN167" s="284">
        <v>47696</v>
      </c>
      <c r="HO167" s="284">
        <v>47727</v>
      </c>
      <c r="HP167" s="284">
        <v>47757</v>
      </c>
      <c r="HQ167" s="284">
        <v>47788</v>
      </c>
      <c r="HR167" s="284">
        <v>47818</v>
      </c>
      <c r="HS167" s="204">
        <v>2030</v>
      </c>
      <c r="HT167" s="284">
        <v>47849</v>
      </c>
      <c r="HU167" s="284">
        <v>47880</v>
      </c>
      <c r="HV167" s="284">
        <v>47908</v>
      </c>
      <c r="HW167" s="284">
        <v>47939</v>
      </c>
      <c r="HX167" s="284">
        <v>47969</v>
      </c>
      <c r="HY167" s="284">
        <v>48000</v>
      </c>
      <c r="HZ167" s="284">
        <v>48030</v>
      </c>
      <c r="IA167" s="284">
        <v>48061</v>
      </c>
      <c r="IB167" s="284">
        <v>48092</v>
      </c>
      <c r="IC167" s="284">
        <v>48122</v>
      </c>
      <c r="ID167" s="284">
        <v>48153</v>
      </c>
      <c r="IE167" s="284">
        <v>48183</v>
      </c>
      <c r="IF167" s="204">
        <v>2031</v>
      </c>
      <c r="IG167" s="284">
        <v>48214</v>
      </c>
      <c r="IH167" s="284">
        <v>48245</v>
      </c>
      <c r="II167" s="284">
        <v>48274</v>
      </c>
      <c r="IJ167" s="284">
        <v>48305</v>
      </c>
      <c r="IK167" s="284">
        <v>48335</v>
      </c>
      <c r="IL167" s="284">
        <v>48366</v>
      </c>
      <c r="IM167" s="284">
        <v>48396</v>
      </c>
      <c r="IN167" s="284">
        <v>48427</v>
      </c>
      <c r="IO167" s="284">
        <v>48458</v>
      </c>
      <c r="IP167" s="284">
        <v>48488</v>
      </c>
      <c r="IQ167" s="284">
        <v>48519</v>
      </c>
      <c r="IR167" s="284">
        <v>48549</v>
      </c>
      <c r="IS167" s="204">
        <v>2032</v>
      </c>
      <c r="IT167" s="284">
        <v>48580</v>
      </c>
      <c r="IU167" s="284">
        <v>48611</v>
      </c>
      <c r="IV167" s="284">
        <v>48639</v>
      </c>
      <c r="IW167" s="284">
        <v>48670</v>
      </c>
      <c r="IX167" s="284">
        <v>48700</v>
      </c>
      <c r="IY167" s="284">
        <v>48731</v>
      </c>
      <c r="IZ167" s="284">
        <v>48761</v>
      </c>
      <c r="JA167" s="284">
        <v>48792</v>
      </c>
      <c r="JB167" s="284">
        <v>48823</v>
      </c>
      <c r="JC167" s="284">
        <v>48853</v>
      </c>
      <c r="JD167" s="284">
        <v>48884</v>
      </c>
      <c r="JE167" s="284">
        <v>48914</v>
      </c>
      <c r="JF167" s="204">
        <v>2033</v>
      </c>
      <c r="JG167" s="284">
        <v>48945</v>
      </c>
      <c r="JH167" s="284">
        <v>48976</v>
      </c>
      <c r="JI167" s="284">
        <v>49004</v>
      </c>
      <c r="JJ167" s="284">
        <v>49035</v>
      </c>
      <c r="JK167" s="284">
        <v>49065</v>
      </c>
      <c r="JL167" s="284">
        <v>49096</v>
      </c>
      <c r="JM167" s="284">
        <v>49126</v>
      </c>
      <c r="JN167" s="284">
        <v>49157</v>
      </c>
      <c r="JO167" s="284">
        <v>49188</v>
      </c>
      <c r="JP167" s="284">
        <v>49218</v>
      </c>
      <c r="JQ167" s="284">
        <v>49249</v>
      </c>
      <c r="JR167" s="284">
        <v>49279</v>
      </c>
      <c r="JS167" s="204">
        <v>2034</v>
      </c>
      <c r="JT167" s="284">
        <v>49310</v>
      </c>
      <c r="JU167" s="284">
        <v>49341</v>
      </c>
      <c r="JV167" s="284">
        <v>49369</v>
      </c>
      <c r="JW167" s="284">
        <v>49400</v>
      </c>
      <c r="JX167" s="284">
        <v>49430</v>
      </c>
      <c r="JY167" s="284">
        <v>49461</v>
      </c>
      <c r="JZ167" s="284">
        <v>49491</v>
      </c>
      <c r="KA167" s="284">
        <v>49522</v>
      </c>
      <c r="KB167" s="284">
        <v>49553</v>
      </c>
      <c r="KC167" s="284">
        <v>49583</v>
      </c>
      <c r="KD167" s="284">
        <v>49614</v>
      </c>
      <c r="KE167" s="284">
        <v>49644</v>
      </c>
      <c r="KF167" s="204">
        <v>2035</v>
      </c>
      <c r="KG167" s="284">
        <v>49675</v>
      </c>
      <c r="KH167" s="284">
        <v>49706</v>
      </c>
      <c r="KI167" s="284">
        <v>49735</v>
      </c>
      <c r="KJ167" s="284">
        <v>49766</v>
      </c>
      <c r="KK167" s="284">
        <v>49796</v>
      </c>
      <c r="KL167" s="284">
        <v>49827</v>
      </c>
      <c r="KM167" s="284">
        <v>49857</v>
      </c>
      <c r="KN167" s="284">
        <v>49888</v>
      </c>
      <c r="KO167" s="284">
        <v>49919</v>
      </c>
      <c r="KP167" s="284">
        <v>49949</v>
      </c>
      <c r="KQ167" s="284">
        <v>49980</v>
      </c>
      <c r="KR167" s="284">
        <v>50010</v>
      </c>
      <c r="KS167" s="204">
        <v>2036</v>
      </c>
      <c r="KT167" s="284">
        <v>50041</v>
      </c>
      <c r="KU167" s="284">
        <v>50072</v>
      </c>
      <c r="KV167" s="284">
        <v>50100</v>
      </c>
      <c r="KW167" s="284">
        <v>50131</v>
      </c>
      <c r="KX167" s="284">
        <v>50161</v>
      </c>
      <c r="KY167" s="284">
        <v>50192</v>
      </c>
      <c r="KZ167" s="284">
        <v>50222</v>
      </c>
      <c r="LA167" s="284">
        <v>50253</v>
      </c>
      <c r="LB167" s="284">
        <v>50284</v>
      </c>
      <c r="LC167" s="284">
        <v>50314</v>
      </c>
      <c r="LD167" s="284">
        <v>50345</v>
      </c>
      <c r="LE167" s="284">
        <v>50375</v>
      </c>
      <c r="LF167" s="204">
        <v>2037</v>
      </c>
      <c r="LG167" s="284">
        <v>50406</v>
      </c>
      <c r="LH167" s="284">
        <v>50437</v>
      </c>
      <c r="LI167" s="284">
        <v>50465</v>
      </c>
      <c r="LJ167" s="284">
        <v>50496</v>
      </c>
      <c r="LK167" s="284">
        <v>50526</v>
      </c>
      <c r="LL167" s="284">
        <v>50557</v>
      </c>
      <c r="LM167" s="284">
        <v>50587</v>
      </c>
      <c r="LN167" s="284">
        <v>50618</v>
      </c>
      <c r="LO167" s="284">
        <v>50649</v>
      </c>
      <c r="LP167" s="284">
        <v>50679</v>
      </c>
      <c r="LQ167" s="284">
        <v>50710</v>
      </c>
      <c r="LR167" s="284">
        <v>50740</v>
      </c>
      <c r="LS167" s="204">
        <v>2038</v>
      </c>
      <c r="LT167" s="284">
        <v>50771</v>
      </c>
      <c r="LU167" s="284">
        <v>50802</v>
      </c>
      <c r="LV167" s="284">
        <v>50830</v>
      </c>
      <c r="LW167" s="284">
        <v>50861</v>
      </c>
      <c r="LX167" s="284">
        <v>50891</v>
      </c>
      <c r="LY167" s="284">
        <v>50922</v>
      </c>
      <c r="LZ167" s="284">
        <v>50952</v>
      </c>
      <c r="MA167" s="284">
        <v>50983</v>
      </c>
      <c r="MB167" s="284">
        <v>51014</v>
      </c>
      <c r="MC167" s="284">
        <v>51044</v>
      </c>
      <c r="MD167" s="284">
        <v>51075</v>
      </c>
      <c r="ME167" s="284">
        <v>51105</v>
      </c>
      <c r="MF167" s="204">
        <v>2039</v>
      </c>
      <c r="MG167" s="284">
        <v>51136</v>
      </c>
      <c r="MH167" s="284">
        <v>51167</v>
      </c>
      <c r="MI167" s="284">
        <v>51196</v>
      </c>
      <c r="MJ167" s="284">
        <v>51227</v>
      </c>
      <c r="MK167" s="284">
        <v>51257</v>
      </c>
      <c r="ML167" s="284">
        <v>51288</v>
      </c>
      <c r="MM167" s="284">
        <v>51318</v>
      </c>
      <c r="MN167" s="284">
        <v>51349</v>
      </c>
      <c r="MO167" s="284">
        <v>51380</v>
      </c>
      <c r="MP167" s="284">
        <v>51410</v>
      </c>
      <c r="MQ167" s="284">
        <v>51441</v>
      </c>
      <c r="MR167" s="284">
        <v>51471</v>
      </c>
      <c r="MS167" s="204">
        <v>2040</v>
      </c>
      <c r="MT167" s="284">
        <v>51502</v>
      </c>
      <c r="MU167" s="284">
        <v>51533</v>
      </c>
      <c r="MV167" s="284">
        <v>51561</v>
      </c>
      <c r="MW167" s="284">
        <v>51592</v>
      </c>
      <c r="MX167" s="284">
        <v>51622</v>
      </c>
      <c r="MY167" s="284">
        <v>51653</v>
      </c>
      <c r="MZ167" s="284">
        <v>51683</v>
      </c>
      <c r="NA167" s="284">
        <v>51714</v>
      </c>
      <c r="NB167" s="284">
        <v>51745</v>
      </c>
      <c r="NC167" s="284">
        <v>51775</v>
      </c>
      <c r="ND167" s="284">
        <v>51806</v>
      </c>
      <c r="NE167" s="284">
        <v>51836</v>
      </c>
      <c r="NF167" s="204">
        <v>2041</v>
      </c>
      <c r="NG167" s="284">
        <v>51867</v>
      </c>
      <c r="NH167" s="284">
        <v>51898</v>
      </c>
      <c r="NI167" s="284">
        <v>51926</v>
      </c>
      <c r="NJ167" s="284">
        <v>51957</v>
      </c>
      <c r="NK167" s="284">
        <v>51987</v>
      </c>
      <c r="NL167" s="284">
        <v>52018</v>
      </c>
      <c r="NM167" s="284">
        <v>52048</v>
      </c>
      <c r="NN167" s="284">
        <v>52079</v>
      </c>
      <c r="NO167" s="284">
        <v>52110</v>
      </c>
      <c r="NP167" s="284">
        <v>52140</v>
      </c>
      <c r="NQ167" s="284">
        <v>52171</v>
      </c>
      <c r="NR167" s="284">
        <v>52201</v>
      </c>
      <c r="NS167" s="204">
        <v>2042</v>
      </c>
      <c r="NT167" s="284">
        <v>52232</v>
      </c>
      <c r="NU167" s="284">
        <v>52263</v>
      </c>
      <c r="NV167" s="284">
        <v>52291</v>
      </c>
      <c r="NW167" s="284">
        <v>52322</v>
      </c>
      <c r="NX167" s="284">
        <v>52352</v>
      </c>
      <c r="NY167" s="284">
        <v>52383</v>
      </c>
      <c r="NZ167" s="284">
        <v>52413</v>
      </c>
      <c r="OA167" s="284">
        <v>52444</v>
      </c>
      <c r="OB167" s="284">
        <v>52475</v>
      </c>
      <c r="OC167" s="284">
        <v>52505</v>
      </c>
      <c r="OD167" s="284">
        <v>52536</v>
      </c>
      <c r="OE167" s="284">
        <v>52566</v>
      </c>
      <c r="OF167" s="204">
        <v>2043</v>
      </c>
      <c r="OG167" s="284">
        <v>52597</v>
      </c>
      <c r="OH167" s="284">
        <v>52628</v>
      </c>
      <c r="OI167" s="284">
        <v>52657</v>
      </c>
      <c r="OJ167" s="284">
        <v>52688</v>
      </c>
      <c r="OK167" s="284">
        <v>52718</v>
      </c>
      <c r="OL167" s="284">
        <v>52749</v>
      </c>
      <c r="OM167" s="284">
        <v>52779</v>
      </c>
      <c r="ON167" s="284">
        <v>52810</v>
      </c>
      <c r="OO167" s="284">
        <v>52841</v>
      </c>
      <c r="OP167" s="284">
        <v>52871</v>
      </c>
      <c r="OQ167" s="284">
        <v>52902</v>
      </c>
      <c r="OR167" s="284">
        <v>52932</v>
      </c>
      <c r="OS167" s="204">
        <v>2044</v>
      </c>
    </row>
    <row r="168" spans="1:474" ht="12.75" customHeight="1"/>
    <row r="169" spans="1:474" ht="12.75" customHeight="1">
      <c r="A169" s="202"/>
      <c r="B169" s="498" t="s">
        <v>524</v>
      </c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  <c r="DK169" s="202"/>
      <c r="DL169" s="202"/>
      <c r="DM169" s="202"/>
      <c r="DN169" s="202"/>
      <c r="DO169" s="202"/>
      <c r="DP169" s="202"/>
      <c r="DQ169" s="202"/>
      <c r="DR169" s="202"/>
      <c r="DS169" s="202"/>
      <c r="DT169" s="202"/>
      <c r="DU169" s="202"/>
      <c r="DV169" s="202"/>
      <c r="DW169" s="202"/>
      <c r="DX169" s="202"/>
      <c r="DY169" s="202"/>
      <c r="DZ169" s="202"/>
      <c r="EA169" s="202"/>
      <c r="EB169" s="202"/>
      <c r="EC169" s="202"/>
      <c r="ED169" s="202"/>
      <c r="EE169" s="202"/>
      <c r="EF169" s="202"/>
      <c r="EG169" s="202"/>
      <c r="EH169" s="202"/>
      <c r="EI169" s="202"/>
      <c r="EJ169" s="202"/>
      <c r="EK169" s="202"/>
      <c r="EL169" s="202"/>
      <c r="EM169" s="202"/>
      <c r="EN169" s="202"/>
      <c r="EO169" s="202"/>
      <c r="EP169" s="202"/>
      <c r="EQ169" s="202"/>
      <c r="ER169" s="202"/>
      <c r="ES169" s="202"/>
      <c r="ET169" s="202"/>
      <c r="EU169" s="202"/>
      <c r="EV169" s="202"/>
      <c r="EW169" s="202"/>
      <c r="EX169" s="202"/>
      <c r="EY169" s="202"/>
      <c r="EZ169" s="202"/>
      <c r="FA169" s="202"/>
      <c r="FB169" s="202"/>
      <c r="FC169" s="202"/>
      <c r="FD169" s="202"/>
      <c r="FE169" s="202"/>
      <c r="FF169" s="202"/>
      <c r="FG169" s="202"/>
      <c r="FH169" s="202"/>
      <c r="FI169" s="202"/>
      <c r="FJ169" s="202"/>
      <c r="FK169" s="202"/>
      <c r="FL169" s="202"/>
      <c r="FM169" s="202"/>
      <c r="FN169" s="202"/>
      <c r="FO169" s="202"/>
      <c r="FP169" s="202"/>
      <c r="FQ169" s="202"/>
      <c r="FR169" s="202"/>
      <c r="FS169" s="202"/>
      <c r="FT169" s="202"/>
      <c r="FU169" s="202"/>
      <c r="FV169" s="202"/>
      <c r="FW169" s="202"/>
      <c r="FX169" s="202"/>
      <c r="FY169" s="202"/>
      <c r="FZ169" s="202"/>
      <c r="GA169" s="202"/>
      <c r="GB169" s="202"/>
      <c r="GC169" s="202"/>
      <c r="GD169" s="202"/>
      <c r="GE169" s="202"/>
      <c r="GF169" s="202"/>
      <c r="GG169" s="202"/>
      <c r="GH169" s="202"/>
      <c r="GI169" s="202"/>
      <c r="GJ169" s="202"/>
      <c r="GK169" s="202"/>
      <c r="GL169" s="202"/>
      <c r="GM169" s="202"/>
      <c r="GN169" s="202"/>
      <c r="GO169" s="202"/>
      <c r="GP169" s="202"/>
      <c r="GQ169" s="202"/>
      <c r="GR169" s="202"/>
      <c r="GS169" s="202"/>
      <c r="GT169" s="202"/>
      <c r="GU169" s="202"/>
      <c r="GV169" s="202"/>
      <c r="GW169" s="202"/>
      <c r="GX169" s="202"/>
      <c r="GY169" s="202"/>
      <c r="GZ169" s="202"/>
      <c r="HA169" s="202"/>
      <c r="HB169" s="202"/>
      <c r="HC169" s="202"/>
      <c r="HD169" s="202"/>
      <c r="HE169" s="202"/>
      <c r="HF169" s="202"/>
      <c r="HG169" s="202"/>
      <c r="HH169" s="202"/>
      <c r="HI169" s="202"/>
      <c r="HJ169" s="202"/>
      <c r="HK169" s="202"/>
      <c r="HL169" s="202"/>
      <c r="HM169" s="202"/>
      <c r="HN169" s="202"/>
      <c r="HO169" s="202"/>
      <c r="HP169" s="202"/>
      <c r="HQ169" s="202"/>
      <c r="HR169" s="202"/>
      <c r="HS169" s="202"/>
      <c r="HT169" s="202"/>
      <c r="HU169" s="202"/>
      <c r="HV169" s="202"/>
      <c r="HW169" s="202"/>
      <c r="HX169" s="202"/>
      <c r="HY169" s="202"/>
      <c r="HZ169" s="202"/>
      <c r="IA169" s="202"/>
      <c r="IB169" s="202"/>
      <c r="IC169" s="202"/>
      <c r="ID169" s="202"/>
      <c r="IE169" s="202"/>
      <c r="IF169" s="202"/>
      <c r="IG169" s="202"/>
      <c r="IH169" s="202"/>
      <c r="II169" s="202"/>
      <c r="IJ169" s="202"/>
      <c r="IK169" s="202"/>
      <c r="IL169" s="202"/>
      <c r="IM169" s="202"/>
      <c r="IN169" s="202"/>
      <c r="IO169" s="202"/>
      <c r="IP169" s="202"/>
      <c r="IQ169" s="202"/>
      <c r="IR169" s="202"/>
      <c r="IS169" s="202"/>
      <c r="IT169" s="202"/>
      <c r="IU169" s="202"/>
      <c r="IV169" s="202"/>
      <c r="IW169" s="202"/>
      <c r="IX169" s="202"/>
      <c r="IY169" s="202"/>
      <c r="IZ169" s="202"/>
      <c r="JA169" s="202"/>
      <c r="JB169" s="202"/>
      <c r="JC169" s="202"/>
      <c r="JD169" s="202"/>
      <c r="JE169" s="202"/>
      <c r="JF169" s="202"/>
      <c r="JG169" s="202"/>
      <c r="JH169" s="202"/>
      <c r="JI169" s="202"/>
      <c r="JJ169" s="202"/>
      <c r="JK169" s="202"/>
      <c r="JL169" s="202"/>
      <c r="JM169" s="202"/>
      <c r="JN169" s="202"/>
      <c r="JO169" s="202"/>
      <c r="JP169" s="202"/>
      <c r="JQ169" s="202"/>
      <c r="JR169" s="202"/>
      <c r="JS169" s="202"/>
      <c r="JT169" s="202"/>
      <c r="JU169" s="202"/>
      <c r="JV169" s="202"/>
      <c r="JW169" s="202"/>
      <c r="JX169" s="202"/>
      <c r="JY169" s="202"/>
      <c r="JZ169" s="202"/>
      <c r="KA169" s="202"/>
      <c r="KB169" s="202"/>
      <c r="KC169" s="202"/>
      <c r="KD169" s="202"/>
      <c r="KE169" s="202"/>
      <c r="KF169" s="202"/>
      <c r="KG169" s="202"/>
      <c r="KH169" s="202"/>
      <c r="KI169" s="202"/>
      <c r="KJ169" s="202"/>
      <c r="KK169" s="202"/>
      <c r="KL169" s="202"/>
      <c r="KM169" s="202"/>
      <c r="KN169" s="202"/>
      <c r="KO169" s="202"/>
      <c r="KP169" s="202"/>
      <c r="KQ169" s="202"/>
      <c r="KR169" s="202"/>
      <c r="KS169" s="202"/>
      <c r="KT169" s="202"/>
      <c r="KU169" s="202"/>
      <c r="KV169" s="202"/>
      <c r="KW169" s="202"/>
      <c r="KX169" s="202"/>
      <c r="KY169" s="202"/>
      <c r="KZ169" s="202"/>
      <c r="LA169" s="202"/>
      <c r="LB169" s="202"/>
      <c r="LC169" s="202"/>
      <c r="LD169" s="202"/>
      <c r="LE169" s="202"/>
      <c r="LF169" s="202"/>
      <c r="LG169" s="202"/>
      <c r="LH169" s="202"/>
      <c r="LI169" s="202"/>
      <c r="LJ169" s="202"/>
      <c r="LK169" s="202"/>
      <c r="LL169" s="202"/>
      <c r="LM169" s="202"/>
      <c r="LN169" s="202"/>
      <c r="LO169" s="202"/>
      <c r="LP169" s="202"/>
      <c r="LQ169" s="202"/>
      <c r="LR169" s="202"/>
      <c r="LS169" s="202"/>
      <c r="LT169" s="202"/>
      <c r="LU169" s="202"/>
      <c r="LV169" s="202"/>
      <c r="LW169" s="202"/>
      <c r="LX169" s="202"/>
      <c r="LY169" s="202"/>
      <c r="LZ169" s="202"/>
      <c r="MA169" s="202"/>
      <c r="MB169" s="202"/>
      <c r="MC169" s="202"/>
      <c r="MD169" s="202"/>
      <c r="ME169" s="202"/>
      <c r="MF169" s="202"/>
      <c r="MG169" s="202"/>
      <c r="MH169" s="202"/>
      <c r="MI169" s="202"/>
      <c r="MJ169" s="202"/>
      <c r="MK169" s="202"/>
      <c r="ML169" s="202"/>
      <c r="MM169" s="202"/>
      <c r="MN169" s="202"/>
      <c r="MO169" s="202"/>
      <c r="MP169" s="202"/>
      <c r="MQ169" s="202"/>
      <c r="MR169" s="202"/>
      <c r="MS169" s="202"/>
      <c r="MT169" s="202"/>
      <c r="MU169" s="202"/>
      <c r="MV169" s="202"/>
      <c r="MW169" s="202"/>
      <c r="MX169" s="202"/>
      <c r="MY169" s="202"/>
      <c r="MZ169" s="202"/>
      <c r="NA169" s="202"/>
      <c r="NB169" s="202"/>
      <c r="NC169" s="202"/>
      <c r="ND169" s="202"/>
      <c r="NE169" s="202"/>
      <c r="NF169" s="202"/>
      <c r="NG169" s="202"/>
      <c r="NH169" s="202"/>
      <c r="NI169" s="202"/>
      <c r="NJ169" s="202"/>
      <c r="NK169" s="202"/>
      <c r="NL169" s="202"/>
      <c r="NM169" s="202"/>
      <c r="NN169" s="202"/>
      <c r="NO169" s="202"/>
      <c r="NP169" s="202"/>
      <c r="NQ169" s="202"/>
      <c r="NR169" s="202"/>
      <c r="NS169" s="202"/>
      <c r="NT169" s="202"/>
      <c r="NU169" s="202"/>
      <c r="NV169" s="202"/>
      <c r="NW169" s="202"/>
      <c r="NX169" s="202"/>
      <c r="NY169" s="202"/>
      <c r="NZ169" s="202"/>
      <c r="OA169" s="202"/>
      <c r="OB169" s="202"/>
      <c r="OC169" s="202"/>
      <c r="OD169" s="202"/>
      <c r="OE169" s="202"/>
      <c r="OF169" s="202"/>
      <c r="OG169" s="202"/>
      <c r="OH169" s="202"/>
      <c r="OI169" s="202"/>
      <c r="OJ169" s="202"/>
      <c r="OK169" s="202"/>
      <c r="OL169" s="202"/>
      <c r="OM169" s="202"/>
      <c r="ON169" s="202"/>
      <c r="OO169" s="202"/>
      <c r="OP169" s="202"/>
      <c r="OQ169" s="202"/>
      <c r="OR169" s="202"/>
      <c r="OS169" s="202"/>
      <c r="OT169" s="202"/>
      <c r="OU169" s="202"/>
      <c r="OV169" s="202"/>
      <c r="OW169" s="202"/>
      <c r="OX169" s="202"/>
      <c r="OY169" s="202"/>
      <c r="OZ169" s="202"/>
      <c r="PA169" s="202"/>
      <c r="PB169" s="202"/>
      <c r="PC169" s="202"/>
      <c r="PD169" s="202"/>
      <c r="PE169" s="202"/>
      <c r="PF169" s="202"/>
      <c r="PG169" s="202"/>
      <c r="PH169" s="202"/>
      <c r="PI169" s="202"/>
      <c r="PJ169" s="202"/>
      <c r="PK169" s="202"/>
      <c r="PL169" s="202"/>
      <c r="PM169" s="202"/>
      <c r="PN169" s="202"/>
      <c r="PO169" s="202"/>
      <c r="PP169" s="202"/>
      <c r="PQ169" s="202"/>
      <c r="PR169" s="202"/>
      <c r="PS169" s="202"/>
      <c r="PT169" s="202"/>
      <c r="PU169" s="202"/>
      <c r="PV169" s="202"/>
      <c r="PW169" s="202"/>
      <c r="PX169" s="202"/>
      <c r="PY169" s="202"/>
      <c r="PZ169" s="202"/>
      <c r="QA169" s="202"/>
      <c r="QB169" s="202"/>
      <c r="QC169" s="202"/>
      <c r="QD169" s="202"/>
      <c r="QE169" s="202"/>
      <c r="QF169" s="202"/>
      <c r="QG169" s="202"/>
      <c r="QH169" s="202"/>
      <c r="QI169" s="202"/>
      <c r="QJ169" s="202"/>
      <c r="QK169" s="202"/>
      <c r="QL169" s="202"/>
      <c r="QM169" s="202"/>
      <c r="QN169" s="202"/>
      <c r="QO169" s="202"/>
      <c r="QP169" s="202"/>
      <c r="QQ169" s="202"/>
      <c r="QR169" s="202"/>
      <c r="QS169" s="202"/>
      <c r="QT169" s="202"/>
      <c r="QU169" s="202"/>
      <c r="QV169" s="202"/>
      <c r="QW169" s="202"/>
      <c r="QX169" s="202"/>
      <c r="QY169" s="202"/>
      <c r="QZ169" s="202"/>
      <c r="RA169" s="202"/>
      <c r="RB169" s="202"/>
      <c r="RC169" s="202"/>
      <c r="RD169" s="202"/>
      <c r="RE169" s="202"/>
      <c r="RF169" s="202"/>
    </row>
    <row r="170" spans="1:474" ht="12.75" customHeight="1">
      <c r="A170" s="202"/>
      <c r="B170" s="95" t="s">
        <v>525</v>
      </c>
      <c r="C170" s="202"/>
      <c r="D170" s="202"/>
      <c r="E170" s="499" t="s">
        <v>526</v>
      </c>
      <c r="F170" s="289"/>
      <c r="G170" s="500">
        <f t="shared" ref="G170:R171" si="1559">(1+$AF170)^(1/12)-1</f>
        <v>4.5192918063745591E-3</v>
      </c>
      <c r="H170" s="500">
        <f t="shared" si="1559"/>
        <v>4.5192918063745591E-3</v>
      </c>
      <c r="I170" s="500">
        <f t="shared" si="1559"/>
        <v>4.5192918063745591E-3</v>
      </c>
      <c r="J170" s="500">
        <f t="shared" si="1559"/>
        <v>4.5192918063745591E-3</v>
      </c>
      <c r="K170" s="500">
        <f t="shared" si="1559"/>
        <v>4.5192918063745591E-3</v>
      </c>
      <c r="L170" s="500">
        <f t="shared" si="1559"/>
        <v>4.5192918063745591E-3</v>
      </c>
      <c r="M170" s="500">
        <f t="shared" si="1559"/>
        <v>4.5192918063745591E-3</v>
      </c>
      <c r="N170" s="500">
        <f t="shared" si="1559"/>
        <v>4.5192918063745591E-3</v>
      </c>
      <c r="O170" s="500">
        <f t="shared" si="1559"/>
        <v>4.5192918063745591E-3</v>
      </c>
      <c r="P170" s="500">
        <f t="shared" si="1559"/>
        <v>4.5192918063745591E-3</v>
      </c>
      <c r="Q170" s="500">
        <f t="shared" si="1559"/>
        <v>4.5192918063745591E-3</v>
      </c>
      <c r="R170" s="500">
        <f t="shared" si="1559"/>
        <v>4.5192918063745591E-3</v>
      </c>
      <c r="S170" s="500">
        <f>IF('Painel  de Controle'!$E$28="REAL",'Premissas Financeiras'!H18-'Premissas Financeiras'!H19,'Premissas Financeiras'!H18)</f>
        <v>5.5599999999999997E-2</v>
      </c>
      <c r="T170" s="500">
        <f t="shared" ref="T170:AE171" si="1560">(1+$AF170)^(1/12)-1</f>
        <v>4.5192918063745591E-3</v>
      </c>
      <c r="U170" s="500">
        <f t="shared" si="1560"/>
        <v>4.5192918063745591E-3</v>
      </c>
      <c r="V170" s="500">
        <f t="shared" si="1560"/>
        <v>4.5192918063745591E-3</v>
      </c>
      <c r="W170" s="500">
        <f t="shared" si="1560"/>
        <v>4.5192918063745591E-3</v>
      </c>
      <c r="X170" s="500">
        <f t="shared" si="1560"/>
        <v>4.5192918063745591E-3</v>
      </c>
      <c r="Y170" s="500">
        <f t="shared" si="1560"/>
        <v>4.5192918063745591E-3</v>
      </c>
      <c r="Z170" s="500">
        <f t="shared" si="1560"/>
        <v>4.5192918063745591E-3</v>
      </c>
      <c r="AA170" s="500">
        <f t="shared" si="1560"/>
        <v>4.5192918063745591E-3</v>
      </c>
      <c r="AB170" s="500">
        <f t="shared" si="1560"/>
        <v>4.5192918063745591E-3</v>
      </c>
      <c r="AC170" s="500">
        <f t="shared" si="1560"/>
        <v>4.5192918063745591E-3</v>
      </c>
      <c r="AD170" s="500">
        <f t="shared" si="1560"/>
        <v>4.5192918063745591E-3</v>
      </c>
      <c r="AE170" s="500">
        <f t="shared" si="1560"/>
        <v>4.5192918063745591E-3</v>
      </c>
      <c r="AF170" s="500">
        <f>IF('Painel  de Controle'!$E$28="REAL",'Premissas Financeiras'!I$18-'Premissas Financeiras'!I$19,'Premissas Financeiras'!I$18)</f>
        <v>5.5599999999999997E-2</v>
      </c>
      <c r="AG170" s="500">
        <f t="shared" ref="AG170:AR171" si="1561">(1+$AF170)^(1/12)-1</f>
        <v>4.5192918063745591E-3</v>
      </c>
      <c r="AH170" s="500">
        <f t="shared" si="1561"/>
        <v>4.5192918063745591E-3</v>
      </c>
      <c r="AI170" s="500">
        <f t="shared" si="1561"/>
        <v>4.5192918063745591E-3</v>
      </c>
      <c r="AJ170" s="500">
        <f t="shared" si="1561"/>
        <v>4.5192918063745591E-3</v>
      </c>
      <c r="AK170" s="500">
        <f t="shared" si="1561"/>
        <v>4.5192918063745591E-3</v>
      </c>
      <c r="AL170" s="500">
        <f t="shared" si="1561"/>
        <v>4.5192918063745591E-3</v>
      </c>
      <c r="AM170" s="500">
        <f t="shared" si="1561"/>
        <v>4.5192918063745591E-3</v>
      </c>
      <c r="AN170" s="500">
        <f t="shared" si="1561"/>
        <v>4.5192918063745591E-3</v>
      </c>
      <c r="AO170" s="500">
        <f t="shared" si="1561"/>
        <v>4.5192918063745591E-3</v>
      </c>
      <c r="AP170" s="500">
        <f t="shared" si="1561"/>
        <v>4.5192918063745591E-3</v>
      </c>
      <c r="AQ170" s="500">
        <f t="shared" si="1561"/>
        <v>4.5192918063745591E-3</v>
      </c>
      <c r="AR170" s="500">
        <f t="shared" si="1561"/>
        <v>4.5192918063745591E-3</v>
      </c>
      <c r="AS170" s="500">
        <f>IF('Painel  de Controle'!$E$28="REAL",'Premissas Financeiras'!J$18-'Premissas Financeiras'!J$19,'Premissas Financeiras'!J$18)</f>
        <v>5.559999999999999E-2</v>
      </c>
      <c r="AT170" s="500">
        <f t="shared" ref="AT170:BE171" si="1562">(1+$AF170)^(1/12)-1</f>
        <v>4.5192918063745591E-3</v>
      </c>
      <c r="AU170" s="500">
        <f t="shared" si="1562"/>
        <v>4.5192918063745591E-3</v>
      </c>
      <c r="AV170" s="500">
        <f t="shared" si="1562"/>
        <v>4.5192918063745591E-3</v>
      </c>
      <c r="AW170" s="500">
        <f t="shared" si="1562"/>
        <v>4.5192918063745591E-3</v>
      </c>
      <c r="AX170" s="500">
        <f t="shared" si="1562"/>
        <v>4.5192918063745591E-3</v>
      </c>
      <c r="AY170" s="500">
        <f t="shared" si="1562"/>
        <v>4.5192918063745591E-3</v>
      </c>
      <c r="AZ170" s="500">
        <f t="shared" si="1562"/>
        <v>4.5192918063745591E-3</v>
      </c>
      <c r="BA170" s="500">
        <f t="shared" si="1562"/>
        <v>4.5192918063745591E-3</v>
      </c>
      <c r="BB170" s="500">
        <f t="shared" si="1562"/>
        <v>4.5192918063745591E-3</v>
      </c>
      <c r="BC170" s="500">
        <f t="shared" si="1562"/>
        <v>4.5192918063745591E-3</v>
      </c>
      <c r="BD170" s="500">
        <f t="shared" si="1562"/>
        <v>4.5192918063745591E-3</v>
      </c>
      <c r="BE170" s="500">
        <f t="shared" si="1562"/>
        <v>4.5192918063745591E-3</v>
      </c>
      <c r="BF170" s="500">
        <f>IF('Painel  de Controle'!$E$28="REAL",'Premissas Financeiras'!K$18-'Premissas Financeiras'!K$19,'Premissas Financeiras'!K$18)</f>
        <v>5.5599999999999997E-2</v>
      </c>
      <c r="BG170" s="500">
        <f t="shared" ref="BG170:BR171" si="1563">(1+$AF170)^(1/12)-1</f>
        <v>4.5192918063745591E-3</v>
      </c>
      <c r="BH170" s="500">
        <f t="shared" si="1563"/>
        <v>4.5192918063745591E-3</v>
      </c>
      <c r="BI170" s="500">
        <f t="shared" si="1563"/>
        <v>4.5192918063745591E-3</v>
      </c>
      <c r="BJ170" s="500">
        <f t="shared" si="1563"/>
        <v>4.5192918063745591E-3</v>
      </c>
      <c r="BK170" s="500">
        <f t="shared" si="1563"/>
        <v>4.5192918063745591E-3</v>
      </c>
      <c r="BL170" s="500">
        <f t="shared" si="1563"/>
        <v>4.5192918063745591E-3</v>
      </c>
      <c r="BM170" s="500">
        <f t="shared" si="1563"/>
        <v>4.5192918063745591E-3</v>
      </c>
      <c r="BN170" s="500">
        <f t="shared" si="1563"/>
        <v>4.5192918063745591E-3</v>
      </c>
      <c r="BO170" s="500">
        <f t="shared" si="1563"/>
        <v>4.5192918063745591E-3</v>
      </c>
      <c r="BP170" s="500">
        <f t="shared" si="1563"/>
        <v>4.5192918063745591E-3</v>
      </c>
      <c r="BQ170" s="500">
        <f t="shared" si="1563"/>
        <v>4.5192918063745591E-3</v>
      </c>
      <c r="BR170" s="500">
        <f t="shared" si="1563"/>
        <v>4.5192918063745591E-3</v>
      </c>
      <c r="BS170" s="500">
        <f>IF('Painel  de Controle'!$E$28="REAL",'Premissas Financeiras'!L$18-'Premissas Financeiras'!L$19,'Premissas Financeiras'!L$18)</f>
        <v>5.5599999999999997E-2</v>
      </c>
      <c r="BT170" s="500">
        <f t="shared" ref="BT170:CE171" si="1564">(1+$AF170)^(1/12)-1</f>
        <v>4.5192918063745591E-3</v>
      </c>
      <c r="BU170" s="500">
        <f t="shared" si="1564"/>
        <v>4.5192918063745591E-3</v>
      </c>
      <c r="BV170" s="500">
        <f t="shared" si="1564"/>
        <v>4.5192918063745591E-3</v>
      </c>
      <c r="BW170" s="500">
        <f t="shared" si="1564"/>
        <v>4.5192918063745591E-3</v>
      </c>
      <c r="BX170" s="500">
        <f t="shared" si="1564"/>
        <v>4.5192918063745591E-3</v>
      </c>
      <c r="BY170" s="500">
        <f t="shared" si="1564"/>
        <v>4.5192918063745591E-3</v>
      </c>
      <c r="BZ170" s="500">
        <f t="shared" si="1564"/>
        <v>4.5192918063745591E-3</v>
      </c>
      <c r="CA170" s="500">
        <f t="shared" si="1564"/>
        <v>4.5192918063745591E-3</v>
      </c>
      <c r="CB170" s="500">
        <f t="shared" si="1564"/>
        <v>4.5192918063745591E-3</v>
      </c>
      <c r="CC170" s="500">
        <f t="shared" si="1564"/>
        <v>4.5192918063745591E-3</v>
      </c>
      <c r="CD170" s="500">
        <f t="shared" si="1564"/>
        <v>4.5192918063745591E-3</v>
      </c>
      <c r="CE170" s="500">
        <f t="shared" si="1564"/>
        <v>4.5192918063745591E-3</v>
      </c>
      <c r="CF170" s="500">
        <f>IF('Painel  de Controle'!$E$28="REAL",'Premissas Financeiras'!M$18-'Premissas Financeiras'!M$19,'Premissas Financeiras'!M$18)</f>
        <v>5.5599999999999997E-2</v>
      </c>
      <c r="CG170" s="500">
        <f t="shared" ref="CG170:CR171" si="1565">(1+$AF170)^(1/12)-1</f>
        <v>4.5192918063745591E-3</v>
      </c>
      <c r="CH170" s="500">
        <f t="shared" si="1565"/>
        <v>4.5192918063745591E-3</v>
      </c>
      <c r="CI170" s="500">
        <f t="shared" si="1565"/>
        <v>4.5192918063745591E-3</v>
      </c>
      <c r="CJ170" s="500">
        <f t="shared" si="1565"/>
        <v>4.5192918063745591E-3</v>
      </c>
      <c r="CK170" s="500">
        <f t="shared" si="1565"/>
        <v>4.5192918063745591E-3</v>
      </c>
      <c r="CL170" s="500">
        <f t="shared" si="1565"/>
        <v>4.5192918063745591E-3</v>
      </c>
      <c r="CM170" s="500">
        <f t="shared" si="1565"/>
        <v>4.5192918063745591E-3</v>
      </c>
      <c r="CN170" s="500">
        <f t="shared" si="1565"/>
        <v>4.5192918063745591E-3</v>
      </c>
      <c r="CO170" s="500">
        <f t="shared" si="1565"/>
        <v>4.5192918063745591E-3</v>
      </c>
      <c r="CP170" s="500">
        <f t="shared" si="1565"/>
        <v>4.5192918063745591E-3</v>
      </c>
      <c r="CQ170" s="500">
        <f t="shared" si="1565"/>
        <v>4.5192918063745591E-3</v>
      </c>
      <c r="CR170" s="500">
        <f t="shared" si="1565"/>
        <v>4.5192918063745591E-3</v>
      </c>
      <c r="CS170" s="500">
        <f>IF('Painel  de Controle'!$E$28="REAL",'Premissas Financeiras'!N$18-'Premissas Financeiras'!N$19,'Premissas Financeiras'!N$18)</f>
        <v>5.5599999999999997E-2</v>
      </c>
      <c r="CT170" s="500">
        <f t="shared" ref="CT170:DE171" si="1566">(1+$AF170)^(1/12)-1</f>
        <v>4.5192918063745591E-3</v>
      </c>
      <c r="CU170" s="500">
        <f t="shared" si="1566"/>
        <v>4.5192918063745591E-3</v>
      </c>
      <c r="CV170" s="500">
        <f t="shared" si="1566"/>
        <v>4.5192918063745591E-3</v>
      </c>
      <c r="CW170" s="500">
        <f t="shared" si="1566"/>
        <v>4.5192918063745591E-3</v>
      </c>
      <c r="CX170" s="500">
        <f t="shared" si="1566"/>
        <v>4.5192918063745591E-3</v>
      </c>
      <c r="CY170" s="500">
        <f t="shared" si="1566"/>
        <v>4.5192918063745591E-3</v>
      </c>
      <c r="CZ170" s="500">
        <f t="shared" si="1566"/>
        <v>4.5192918063745591E-3</v>
      </c>
      <c r="DA170" s="500">
        <f t="shared" si="1566"/>
        <v>4.5192918063745591E-3</v>
      </c>
      <c r="DB170" s="500">
        <f t="shared" si="1566"/>
        <v>4.5192918063745591E-3</v>
      </c>
      <c r="DC170" s="500">
        <f t="shared" si="1566"/>
        <v>4.5192918063745591E-3</v>
      </c>
      <c r="DD170" s="500">
        <f t="shared" si="1566"/>
        <v>4.5192918063745591E-3</v>
      </c>
      <c r="DE170" s="500">
        <f t="shared" si="1566"/>
        <v>4.5192918063745591E-3</v>
      </c>
      <c r="DF170" s="500">
        <f>IF('Painel  de Controle'!$E$28="REAL",'Premissas Financeiras'!O$18-'Premissas Financeiras'!O$19,'Premissas Financeiras'!O$18)</f>
        <v>5.5599999999999997E-2</v>
      </c>
      <c r="DG170" s="500">
        <f t="shared" ref="DG170:DR171" si="1567">(1+$AF170)^(1/12)-1</f>
        <v>4.5192918063745591E-3</v>
      </c>
      <c r="DH170" s="500">
        <f t="shared" si="1567"/>
        <v>4.5192918063745591E-3</v>
      </c>
      <c r="DI170" s="500">
        <f t="shared" si="1567"/>
        <v>4.5192918063745591E-3</v>
      </c>
      <c r="DJ170" s="500">
        <f t="shared" si="1567"/>
        <v>4.5192918063745591E-3</v>
      </c>
      <c r="DK170" s="500">
        <f t="shared" si="1567"/>
        <v>4.5192918063745591E-3</v>
      </c>
      <c r="DL170" s="500">
        <f t="shared" si="1567"/>
        <v>4.5192918063745591E-3</v>
      </c>
      <c r="DM170" s="500">
        <f t="shared" si="1567"/>
        <v>4.5192918063745591E-3</v>
      </c>
      <c r="DN170" s="500">
        <f t="shared" si="1567"/>
        <v>4.5192918063745591E-3</v>
      </c>
      <c r="DO170" s="500">
        <f t="shared" si="1567"/>
        <v>4.5192918063745591E-3</v>
      </c>
      <c r="DP170" s="500">
        <f t="shared" si="1567"/>
        <v>4.5192918063745591E-3</v>
      </c>
      <c r="DQ170" s="500">
        <f t="shared" si="1567"/>
        <v>4.5192918063745591E-3</v>
      </c>
      <c r="DR170" s="500">
        <f t="shared" si="1567"/>
        <v>4.5192918063745591E-3</v>
      </c>
      <c r="DS170" s="500">
        <f>IF('Painel  de Controle'!$E$28="REAL",'Premissas Financeiras'!P$18-'Premissas Financeiras'!P$19,'Premissas Financeiras'!P$18)</f>
        <v>5.5599999999999997E-2</v>
      </c>
      <c r="DT170" s="500">
        <f t="shared" ref="DT170:EE171" si="1568">(1+$AF170)^(1/12)-1</f>
        <v>4.5192918063745591E-3</v>
      </c>
      <c r="DU170" s="500">
        <f t="shared" si="1568"/>
        <v>4.5192918063745591E-3</v>
      </c>
      <c r="DV170" s="500">
        <f t="shared" si="1568"/>
        <v>4.5192918063745591E-3</v>
      </c>
      <c r="DW170" s="500">
        <f t="shared" si="1568"/>
        <v>4.5192918063745591E-3</v>
      </c>
      <c r="DX170" s="500">
        <f t="shared" si="1568"/>
        <v>4.5192918063745591E-3</v>
      </c>
      <c r="DY170" s="500">
        <f t="shared" si="1568"/>
        <v>4.5192918063745591E-3</v>
      </c>
      <c r="DZ170" s="500">
        <f t="shared" si="1568"/>
        <v>4.5192918063745591E-3</v>
      </c>
      <c r="EA170" s="500">
        <f t="shared" si="1568"/>
        <v>4.5192918063745591E-3</v>
      </c>
      <c r="EB170" s="500">
        <f t="shared" si="1568"/>
        <v>4.5192918063745591E-3</v>
      </c>
      <c r="EC170" s="500">
        <f t="shared" si="1568"/>
        <v>4.5192918063745591E-3</v>
      </c>
      <c r="ED170" s="500">
        <f t="shared" si="1568"/>
        <v>4.5192918063745591E-3</v>
      </c>
      <c r="EE170" s="500">
        <f t="shared" si="1568"/>
        <v>4.5192918063745591E-3</v>
      </c>
      <c r="EF170" s="500">
        <f>IF('Painel  de Controle'!$E$28="REAL",'Premissas Financeiras'!Q$18-'Premissas Financeiras'!Q$19,'Premissas Financeiras'!Q$18)</f>
        <v>5.5599999999999997E-2</v>
      </c>
      <c r="EG170" s="500">
        <f t="shared" ref="EG170:ER171" si="1569">(1+$AF170)^(1/12)-1</f>
        <v>4.5192918063745591E-3</v>
      </c>
      <c r="EH170" s="500">
        <f t="shared" si="1569"/>
        <v>4.5192918063745591E-3</v>
      </c>
      <c r="EI170" s="500">
        <f t="shared" si="1569"/>
        <v>4.5192918063745591E-3</v>
      </c>
      <c r="EJ170" s="500">
        <f t="shared" si="1569"/>
        <v>4.5192918063745591E-3</v>
      </c>
      <c r="EK170" s="500">
        <f t="shared" si="1569"/>
        <v>4.5192918063745591E-3</v>
      </c>
      <c r="EL170" s="500">
        <f t="shared" si="1569"/>
        <v>4.5192918063745591E-3</v>
      </c>
      <c r="EM170" s="500">
        <f t="shared" si="1569"/>
        <v>4.5192918063745591E-3</v>
      </c>
      <c r="EN170" s="500">
        <f t="shared" si="1569"/>
        <v>4.5192918063745591E-3</v>
      </c>
      <c r="EO170" s="500">
        <f t="shared" si="1569"/>
        <v>4.5192918063745591E-3</v>
      </c>
      <c r="EP170" s="500">
        <f t="shared" si="1569"/>
        <v>4.5192918063745591E-3</v>
      </c>
      <c r="EQ170" s="500">
        <f t="shared" si="1569"/>
        <v>4.5192918063745591E-3</v>
      </c>
      <c r="ER170" s="500">
        <f t="shared" si="1569"/>
        <v>4.5192918063745591E-3</v>
      </c>
      <c r="ES170" s="500">
        <f>IF('Painel  de Controle'!$E$28="REAL",'Premissas Financeiras'!R$18-'Premissas Financeiras'!R$19,'Premissas Financeiras'!R$18)</f>
        <v>5.5599999999999997E-2</v>
      </c>
      <c r="ET170" s="500">
        <f t="shared" ref="ET170:FE171" si="1570">(1+$AF170)^(1/12)-1</f>
        <v>4.5192918063745591E-3</v>
      </c>
      <c r="EU170" s="500">
        <f t="shared" si="1570"/>
        <v>4.5192918063745591E-3</v>
      </c>
      <c r="EV170" s="500">
        <f t="shared" si="1570"/>
        <v>4.5192918063745591E-3</v>
      </c>
      <c r="EW170" s="500">
        <f t="shared" si="1570"/>
        <v>4.5192918063745591E-3</v>
      </c>
      <c r="EX170" s="500">
        <f t="shared" si="1570"/>
        <v>4.5192918063745591E-3</v>
      </c>
      <c r="EY170" s="500">
        <f t="shared" si="1570"/>
        <v>4.5192918063745591E-3</v>
      </c>
      <c r="EZ170" s="500">
        <f t="shared" si="1570"/>
        <v>4.5192918063745591E-3</v>
      </c>
      <c r="FA170" s="500">
        <f t="shared" si="1570"/>
        <v>4.5192918063745591E-3</v>
      </c>
      <c r="FB170" s="500">
        <f t="shared" si="1570"/>
        <v>4.5192918063745591E-3</v>
      </c>
      <c r="FC170" s="500">
        <f t="shared" si="1570"/>
        <v>4.5192918063745591E-3</v>
      </c>
      <c r="FD170" s="500">
        <f t="shared" si="1570"/>
        <v>4.5192918063745591E-3</v>
      </c>
      <c r="FE170" s="500">
        <f t="shared" si="1570"/>
        <v>4.5192918063745591E-3</v>
      </c>
      <c r="FF170" s="500">
        <f>IF('Painel  de Controle'!$E$28="REAL",'Premissas Financeiras'!S$18-'Premissas Financeiras'!S$19,'Premissas Financeiras'!S$18)</f>
        <v>5.5599999999999997E-2</v>
      </c>
      <c r="FG170" s="500">
        <f t="shared" ref="FG170:FR171" si="1571">(1+$AF170)^(1/12)-1</f>
        <v>4.5192918063745591E-3</v>
      </c>
      <c r="FH170" s="500">
        <f t="shared" si="1571"/>
        <v>4.5192918063745591E-3</v>
      </c>
      <c r="FI170" s="500">
        <f t="shared" si="1571"/>
        <v>4.5192918063745591E-3</v>
      </c>
      <c r="FJ170" s="500">
        <f t="shared" si="1571"/>
        <v>4.5192918063745591E-3</v>
      </c>
      <c r="FK170" s="500">
        <f t="shared" si="1571"/>
        <v>4.5192918063745591E-3</v>
      </c>
      <c r="FL170" s="500">
        <f t="shared" si="1571"/>
        <v>4.5192918063745591E-3</v>
      </c>
      <c r="FM170" s="500">
        <f t="shared" si="1571"/>
        <v>4.5192918063745591E-3</v>
      </c>
      <c r="FN170" s="500">
        <f t="shared" si="1571"/>
        <v>4.5192918063745591E-3</v>
      </c>
      <c r="FO170" s="500">
        <f t="shared" si="1571"/>
        <v>4.5192918063745591E-3</v>
      </c>
      <c r="FP170" s="500">
        <f t="shared" si="1571"/>
        <v>4.5192918063745591E-3</v>
      </c>
      <c r="FQ170" s="500">
        <f t="shared" si="1571"/>
        <v>4.5192918063745591E-3</v>
      </c>
      <c r="FR170" s="500">
        <f t="shared" si="1571"/>
        <v>4.5192918063745591E-3</v>
      </c>
      <c r="FS170" s="500">
        <f>IF('Painel  de Controle'!$E$28="REAL",'Premissas Financeiras'!T$18-'Premissas Financeiras'!T$19,'Premissas Financeiras'!T$18)</f>
        <v>5.5599999999999997E-2</v>
      </c>
      <c r="FT170" s="500">
        <f t="shared" ref="FT170:GE171" si="1572">(1+$AF170)^(1/12)-1</f>
        <v>4.5192918063745591E-3</v>
      </c>
      <c r="FU170" s="500">
        <f t="shared" si="1572"/>
        <v>4.5192918063745591E-3</v>
      </c>
      <c r="FV170" s="500">
        <f t="shared" si="1572"/>
        <v>4.5192918063745591E-3</v>
      </c>
      <c r="FW170" s="500">
        <f t="shared" si="1572"/>
        <v>4.5192918063745591E-3</v>
      </c>
      <c r="FX170" s="500">
        <f t="shared" si="1572"/>
        <v>4.5192918063745591E-3</v>
      </c>
      <c r="FY170" s="500">
        <f t="shared" si="1572"/>
        <v>4.5192918063745591E-3</v>
      </c>
      <c r="FZ170" s="500">
        <f t="shared" si="1572"/>
        <v>4.5192918063745591E-3</v>
      </c>
      <c r="GA170" s="500">
        <f t="shared" si="1572"/>
        <v>4.5192918063745591E-3</v>
      </c>
      <c r="GB170" s="500">
        <f t="shared" si="1572"/>
        <v>4.5192918063745591E-3</v>
      </c>
      <c r="GC170" s="500">
        <f t="shared" si="1572"/>
        <v>4.5192918063745591E-3</v>
      </c>
      <c r="GD170" s="500">
        <f t="shared" si="1572"/>
        <v>4.5192918063745591E-3</v>
      </c>
      <c r="GE170" s="500">
        <f t="shared" si="1572"/>
        <v>4.5192918063745591E-3</v>
      </c>
      <c r="GF170" s="500">
        <f>IF('Painel  de Controle'!$E$28="REAL",'Premissas Financeiras'!U$18-'Premissas Financeiras'!U$19,'Premissas Financeiras'!U$18)</f>
        <v>5.5599999999999997E-2</v>
      </c>
      <c r="GG170" s="500">
        <f t="shared" ref="GG170:GR171" si="1573">(1+$AF170)^(1/12)-1</f>
        <v>4.5192918063745591E-3</v>
      </c>
      <c r="GH170" s="500">
        <f t="shared" si="1573"/>
        <v>4.5192918063745591E-3</v>
      </c>
      <c r="GI170" s="500">
        <f t="shared" si="1573"/>
        <v>4.5192918063745591E-3</v>
      </c>
      <c r="GJ170" s="500">
        <f t="shared" si="1573"/>
        <v>4.5192918063745591E-3</v>
      </c>
      <c r="GK170" s="500">
        <f t="shared" si="1573"/>
        <v>4.5192918063745591E-3</v>
      </c>
      <c r="GL170" s="500">
        <f t="shared" si="1573"/>
        <v>4.5192918063745591E-3</v>
      </c>
      <c r="GM170" s="500">
        <f t="shared" si="1573"/>
        <v>4.5192918063745591E-3</v>
      </c>
      <c r="GN170" s="500">
        <f t="shared" si="1573"/>
        <v>4.5192918063745591E-3</v>
      </c>
      <c r="GO170" s="500">
        <f t="shared" si="1573"/>
        <v>4.5192918063745591E-3</v>
      </c>
      <c r="GP170" s="500">
        <f t="shared" si="1573"/>
        <v>4.5192918063745591E-3</v>
      </c>
      <c r="GQ170" s="500">
        <f t="shared" si="1573"/>
        <v>4.5192918063745591E-3</v>
      </c>
      <c r="GR170" s="500">
        <f t="shared" si="1573"/>
        <v>4.5192918063745591E-3</v>
      </c>
      <c r="GS170" s="500">
        <f>IF('Painel  de Controle'!$E$28="REAL",'Premissas Financeiras'!V$18-'Premissas Financeiras'!V$19,'Premissas Financeiras'!V$18)</f>
        <v>5.5599999999999997E-2</v>
      </c>
      <c r="GT170" s="500">
        <f t="shared" ref="GT170:HE171" si="1574">(1+$AF170)^(1/12)-1</f>
        <v>4.5192918063745591E-3</v>
      </c>
      <c r="GU170" s="500">
        <f t="shared" si="1574"/>
        <v>4.5192918063745591E-3</v>
      </c>
      <c r="GV170" s="500">
        <f t="shared" si="1574"/>
        <v>4.5192918063745591E-3</v>
      </c>
      <c r="GW170" s="500">
        <f t="shared" si="1574"/>
        <v>4.5192918063745591E-3</v>
      </c>
      <c r="GX170" s="500">
        <f t="shared" si="1574"/>
        <v>4.5192918063745591E-3</v>
      </c>
      <c r="GY170" s="500">
        <f t="shared" si="1574"/>
        <v>4.5192918063745591E-3</v>
      </c>
      <c r="GZ170" s="500">
        <f t="shared" si="1574"/>
        <v>4.5192918063745591E-3</v>
      </c>
      <c r="HA170" s="500">
        <f t="shared" si="1574"/>
        <v>4.5192918063745591E-3</v>
      </c>
      <c r="HB170" s="500">
        <f t="shared" si="1574"/>
        <v>4.5192918063745591E-3</v>
      </c>
      <c r="HC170" s="500">
        <f t="shared" si="1574"/>
        <v>4.5192918063745591E-3</v>
      </c>
      <c r="HD170" s="500">
        <f t="shared" si="1574"/>
        <v>4.5192918063745591E-3</v>
      </c>
      <c r="HE170" s="500">
        <f t="shared" si="1574"/>
        <v>4.5192918063745591E-3</v>
      </c>
      <c r="HF170" s="500">
        <f>IF('Painel  de Controle'!$E$28="REAL",'Premissas Financeiras'!W$18-'Premissas Financeiras'!W$19,'Premissas Financeiras'!W$18)</f>
        <v>5.5599999999999997E-2</v>
      </c>
      <c r="HG170" s="500">
        <f t="shared" ref="HG170:HR171" si="1575">(1+$AF170)^(1/12)-1</f>
        <v>4.5192918063745591E-3</v>
      </c>
      <c r="HH170" s="500">
        <f t="shared" si="1575"/>
        <v>4.5192918063745591E-3</v>
      </c>
      <c r="HI170" s="500">
        <f t="shared" si="1575"/>
        <v>4.5192918063745591E-3</v>
      </c>
      <c r="HJ170" s="500">
        <f t="shared" si="1575"/>
        <v>4.5192918063745591E-3</v>
      </c>
      <c r="HK170" s="500">
        <f t="shared" si="1575"/>
        <v>4.5192918063745591E-3</v>
      </c>
      <c r="HL170" s="500">
        <f t="shared" si="1575"/>
        <v>4.5192918063745591E-3</v>
      </c>
      <c r="HM170" s="500">
        <f t="shared" si="1575"/>
        <v>4.5192918063745591E-3</v>
      </c>
      <c r="HN170" s="500">
        <f t="shared" si="1575"/>
        <v>4.5192918063745591E-3</v>
      </c>
      <c r="HO170" s="500">
        <f t="shared" si="1575"/>
        <v>4.5192918063745591E-3</v>
      </c>
      <c r="HP170" s="500">
        <f t="shared" si="1575"/>
        <v>4.5192918063745591E-3</v>
      </c>
      <c r="HQ170" s="500">
        <f t="shared" si="1575"/>
        <v>4.5192918063745591E-3</v>
      </c>
      <c r="HR170" s="500">
        <f t="shared" si="1575"/>
        <v>4.5192918063745591E-3</v>
      </c>
      <c r="HS170" s="500">
        <f>IF('Painel  de Controle'!$E$28="REAL",'Premissas Financeiras'!X$18-'Premissas Financeiras'!X$19,'Premissas Financeiras'!X$18)</f>
        <v>5.5599999999999997E-2</v>
      </c>
      <c r="HT170" s="500">
        <f t="shared" ref="HT170:IE171" si="1576">(1+$AF170)^(1/12)-1</f>
        <v>4.5192918063745591E-3</v>
      </c>
      <c r="HU170" s="500">
        <f t="shared" si="1576"/>
        <v>4.5192918063745591E-3</v>
      </c>
      <c r="HV170" s="500">
        <f t="shared" si="1576"/>
        <v>4.5192918063745591E-3</v>
      </c>
      <c r="HW170" s="500">
        <f t="shared" si="1576"/>
        <v>4.5192918063745591E-3</v>
      </c>
      <c r="HX170" s="500">
        <f t="shared" si="1576"/>
        <v>4.5192918063745591E-3</v>
      </c>
      <c r="HY170" s="500">
        <f t="shared" si="1576"/>
        <v>4.5192918063745591E-3</v>
      </c>
      <c r="HZ170" s="500">
        <f t="shared" si="1576"/>
        <v>4.5192918063745591E-3</v>
      </c>
      <c r="IA170" s="500">
        <f t="shared" si="1576"/>
        <v>4.5192918063745591E-3</v>
      </c>
      <c r="IB170" s="500">
        <f t="shared" si="1576"/>
        <v>4.5192918063745591E-3</v>
      </c>
      <c r="IC170" s="500">
        <f t="shared" si="1576"/>
        <v>4.5192918063745591E-3</v>
      </c>
      <c r="ID170" s="500">
        <f t="shared" si="1576"/>
        <v>4.5192918063745591E-3</v>
      </c>
      <c r="IE170" s="500">
        <f t="shared" si="1576"/>
        <v>4.5192918063745591E-3</v>
      </c>
      <c r="IF170" s="500">
        <f>IF('Painel  de Controle'!$E$28="REAL",'Premissas Financeiras'!Y$18-'Premissas Financeiras'!Y$19,'Premissas Financeiras'!Y$18)</f>
        <v>5.5599999999999997E-2</v>
      </c>
      <c r="IG170" s="500">
        <f t="shared" ref="IG170:IR171" si="1577">(1+$AF170)^(1/12)-1</f>
        <v>4.5192918063745591E-3</v>
      </c>
      <c r="IH170" s="500">
        <f t="shared" si="1577"/>
        <v>4.5192918063745591E-3</v>
      </c>
      <c r="II170" s="500">
        <f t="shared" si="1577"/>
        <v>4.5192918063745591E-3</v>
      </c>
      <c r="IJ170" s="500">
        <f t="shared" si="1577"/>
        <v>4.5192918063745591E-3</v>
      </c>
      <c r="IK170" s="500">
        <f t="shared" si="1577"/>
        <v>4.5192918063745591E-3</v>
      </c>
      <c r="IL170" s="500">
        <f t="shared" si="1577"/>
        <v>4.5192918063745591E-3</v>
      </c>
      <c r="IM170" s="500">
        <f t="shared" si="1577"/>
        <v>4.5192918063745591E-3</v>
      </c>
      <c r="IN170" s="500">
        <f t="shared" si="1577"/>
        <v>4.5192918063745591E-3</v>
      </c>
      <c r="IO170" s="500">
        <f t="shared" si="1577"/>
        <v>4.5192918063745591E-3</v>
      </c>
      <c r="IP170" s="500">
        <f t="shared" si="1577"/>
        <v>4.5192918063745591E-3</v>
      </c>
      <c r="IQ170" s="500">
        <f t="shared" si="1577"/>
        <v>4.5192918063745591E-3</v>
      </c>
      <c r="IR170" s="500">
        <f t="shared" si="1577"/>
        <v>4.5192918063745591E-3</v>
      </c>
      <c r="IS170" s="500">
        <f>IF('Painel  de Controle'!$E$28="REAL",'Premissas Financeiras'!Z$18-'Premissas Financeiras'!Z$19,'Premissas Financeiras'!Z$18)</f>
        <v>5.5599999999999997E-2</v>
      </c>
      <c r="IT170" s="500">
        <f t="shared" ref="IT170:JE171" si="1578">(1+$AF170)^(1/12)-1</f>
        <v>4.5192918063745591E-3</v>
      </c>
      <c r="IU170" s="500">
        <f t="shared" si="1578"/>
        <v>4.5192918063745591E-3</v>
      </c>
      <c r="IV170" s="500">
        <f t="shared" si="1578"/>
        <v>4.5192918063745591E-3</v>
      </c>
      <c r="IW170" s="500">
        <f t="shared" si="1578"/>
        <v>4.5192918063745591E-3</v>
      </c>
      <c r="IX170" s="500">
        <f t="shared" si="1578"/>
        <v>4.5192918063745591E-3</v>
      </c>
      <c r="IY170" s="500">
        <f t="shared" si="1578"/>
        <v>4.5192918063745591E-3</v>
      </c>
      <c r="IZ170" s="500">
        <f t="shared" si="1578"/>
        <v>4.5192918063745591E-3</v>
      </c>
      <c r="JA170" s="500">
        <f t="shared" si="1578"/>
        <v>4.5192918063745591E-3</v>
      </c>
      <c r="JB170" s="500">
        <f t="shared" si="1578"/>
        <v>4.5192918063745591E-3</v>
      </c>
      <c r="JC170" s="500">
        <f t="shared" si="1578"/>
        <v>4.5192918063745591E-3</v>
      </c>
      <c r="JD170" s="500">
        <f t="shared" si="1578"/>
        <v>4.5192918063745591E-3</v>
      </c>
      <c r="JE170" s="500">
        <f t="shared" si="1578"/>
        <v>4.5192918063745591E-3</v>
      </c>
      <c r="JF170" s="500">
        <f>IF('Painel  de Controle'!$E$28="REAL",'Premissas Financeiras'!AA$18-'Premissas Financeiras'!AA$19,'Premissas Financeiras'!AA$18)</f>
        <v>5.5599999999999997E-2</v>
      </c>
      <c r="JG170" s="500">
        <f t="shared" ref="JG170:JR171" si="1579">(1+$AF170)^(1/12)-1</f>
        <v>4.5192918063745591E-3</v>
      </c>
      <c r="JH170" s="500">
        <f t="shared" si="1579"/>
        <v>4.5192918063745591E-3</v>
      </c>
      <c r="JI170" s="500">
        <f t="shared" si="1579"/>
        <v>4.5192918063745591E-3</v>
      </c>
      <c r="JJ170" s="500">
        <f t="shared" si="1579"/>
        <v>4.5192918063745591E-3</v>
      </c>
      <c r="JK170" s="500">
        <f t="shared" si="1579"/>
        <v>4.5192918063745591E-3</v>
      </c>
      <c r="JL170" s="500">
        <f t="shared" si="1579"/>
        <v>4.5192918063745591E-3</v>
      </c>
      <c r="JM170" s="500">
        <f t="shared" si="1579"/>
        <v>4.5192918063745591E-3</v>
      </c>
      <c r="JN170" s="500">
        <f t="shared" si="1579"/>
        <v>4.5192918063745591E-3</v>
      </c>
      <c r="JO170" s="500">
        <f t="shared" si="1579"/>
        <v>4.5192918063745591E-3</v>
      </c>
      <c r="JP170" s="500">
        <f t="shared" si="1579"/>
        <v>4.5192918063745591E-3</v>
      </c>
      <c r="JQ170" s="500">
        <f t="shared" si="1579"/>
        <v>4.5192918063745591E-3</v>
      </c>
      <c r="JR170" s="500">
        <f t="shared" si="1579"/>
        <v>4.5192918063745591E-3</v>
      </c>
      <c r="JS170" s="500">
        <f>IF('Painel  de Controle'!$E$28="REAL",'Premissas Financeiras'!AB$18-'Premissas Financeiras'!AB$19,'Premissas Financeiras'!AB$18)</f>
        <v>5.5599999999999997E-2</v>
      </c>
      <c r="JT170" s="500">
        <f t="shared" ref="JT170:KE171" si="1580">(1+$AF170)^(1/12)-1</f>
        <v>4.5192918063745591E-3</v>
      </c>
      <c r="JU170" s="500">
        <f t="shared" si="1580"/>
        <v>4.5192918063745591E-3</v>
      </c>
      <c r="JV170" s="500">
        <f t="shared" si="1580"/>
        <v>4.5192918063745591E-3</v>
      </c>
      <c r="JW170" s="500">
        <f t="shared" si="1580"/>
        <v>4.5192918063745591E-3</v>
      </c>
      <c r="JX170" s="500">
        <f t="shared" si="1580"/>
        <v>4.5192918063745591E-3</v>
      </c>
      <c r="JY170" s="500">
        <f t="shared" si="1580"/>
        <v>4.5192918063745591E-3</v>
      </c>
      <c r="JZ170" s="500">
        <f t="shared" si="1580"/>
        <v>4.5192918063745591E-3</v>
      </c>
      <c r="KA170" s="500">
        <f t="shared" si="1580"/>
        <v>4.5192918063745591E-3</v>
      </c>
      <c r="KB170" s="500">
        <f t="shared" si="1580"/>
        <v>4.5192918063745591E-3</v>
      </c>
      <c r="KC170" s="500">
        <f t="shared" si="1580"/>
        <v>4.5192918063745591E-3</v>
      </c>
      <c r="KD170" s="500">
        <f t="shared" si="1580"/>
        <v>4.5192918063745591E-3</v>
      </c>
      <c r="KE170" s="500">
        <f t="shared" si="1580"/>
        <v>4.5192918063745591E-3</v>
      </c>
      <c r="KF170" s="500">
        <f>IF('Painel  de Controle'!$E$28="REAL",'Premissas Financeiras'!AC$18-'Premissas Financeiras'!AC$19,'Premissas Financeiras'!AC$18)</f>
        <v>5.5599999999999997E-2</v>
      </c>
      <c r="KG170" s="500">
        <f t="shared" ref="KG170:KR171" si="1581">(1+$AF170)^(1/12)-1</f>
        <v>4.5192918063745591E-3</v>
      </c>
      <c r="KH170" s="500">
        <f t="shared" si="1581"/>
        <v>4.5192918063745591E-3</v>
      </c>
      <c r="KI170" s="500">
        <f t="shared" si="1581"/>
        <v>4.5192918063745591E-3</v>
      </c>
      <c r="KJ170" s="500">
        <f t="shared" si="1581"/>
        <v>4.5192918063745591E-3</v>
      </c>
      <c r="KK170" s="500">
        <f t="shared" si="1581"/>
        <v>4.5192918063745591E-3</v>
      </c>
      <c r="KL170" s="500">
        <f t="shared" si="1581"/>
        <v>4.5192918063745591E-3</v>
      </c>
      <c r="KM170" s="500">
        <f t="shared" si="1581"/>
        <v>4.5192918063745591E-3</v>
      </c>
      <c r="KN170" s="500">
        <f t="shared" si="1581"/>
        <v>4.5192918063745591E-3</v>
      </c>
      <c r="KO170" s="500">
        <f t="shared" si="1581"/>
        <v>4.5192918063745591E-3</v>
      </c>
      <c r="KP170" s="500">
        <f t="shared" si="1581"/>
        <v>4.5192918063745591E-3</v>
      </c>
      <c r="KQ170" s="500">
        <f t="shared" si="1581"/>
        <v>4.5192918063745591E-3</v>
      </c>
      <c r="KR170" s="500">
        <f t="shared" si="1581"/>
        <v>4.5192918063745591E-3</v>
      </c>
      <c r="KS170" s="500">
        <f>IF('Painel  de Controle'!$E$28="REAL",'Premissas Financeiras'!AD$18-'Premissas Financeiras'!AD$19,'Premissas Financeiras'!AD$18)</f>
        <v>5.5599999999999997E-2</v>
      </c>
      <c r="KT170" s="500">
        <f t="shared" ref="KT170:LE171" si="1582">(1+$AF170)^(1/12)-1</f>
        <v>4.5192918063745591E-3</v>
      </c>
      <c r="KU170" s="500">
        <f t="shared" si="1582"/>
        <v>4.5192918063745591E-3</v>
      </c>
      <c r="KV170" s="500">
        <f t="shared" si="1582"/>
        <v>4.5192918063745591E-3</v>
      </c>
      <c r="KW170" s="500">
        <f t="shared" si="1582"/>
        <v>4.5192918063745591E-3</v>
      </c>
      <c r="KX170" s="500">
        <f t="shared" si="1582"/>
        <v>4.5192918063745591E-3</v>
      </c>
      <c r="KY170" s="500">
        <f t="shared" si="1582"/>
        <v>4.5192918063745591E-3</v>
      </c>
      <c r="KZ170" s="500">
        <f t="shared" si="1582"/>
        <v>4.5192918063745591E-3</v>
      </c>
      <c r="LA170" s="500">
        <f t="shared" si="1582"/>
        <v>4.5192918063745591E-3</v>
      </c>
      <c r="LB170" s="500">
        <f t="shared" si="1582"/>
        <v>4.5192918063745591E-3</v>
      </c>
      <c r="LC170" s="500">
        <f t="shared" si="1582"/>
        <v>4.5192918063745591E-3</v>
      </c>
      <c r="LD170" s="500">
        <f t="shared" si="1582"/>
        <v>4.5192918063745591E-3</v>
      </c>
      <c r="LE170" s="500">
        <f t="shared" si="1582"/>
        <v>4.5192918063745591E-3</v>
      </c>
      <c r="LF170" s="500">
        <f>IF('Painel  de Controle'!$E$28="REAL",'Premissas Financeiras'!AE$18-'Premissas Financeiras'!AE$19,'Premissas Financeiras'!AE$18)</f>
        <v>5.5599999999999997E-2</v>
      </c>
      <c r="LG170" s="500">
        <f t="shared" ref="LG170:LR171" si="1583">(1+$AF170)^(1/12)-1</f>
        <v>4.5192918063745591E-3</v>
      </c>
      <c r="LH170" s="500">
        <f t="shared" si="1583"/>
        <v>4.5192918063745591E-3</v>
      </c>
      <c r="LI170" s="500">
        <f t="shared" si="1583"/>
        <v>4.5192918063745591E-3</v>
      </c>
      <c r="LJ170" s="500">
        <f t="shared" si="1583"/>
        <v>4.5192918063745591E-3</v>
      </c>
      <c r="LK170" s="500">
        <f t="shared" si="1583"/>
        <v>4.5192918063745591E-3</v>
      </c>
      <c r="LL170" s="500">
        <f t="shared" si="1583"/>
        <v>4.5192918063745591E-3</v>
      </c>
      <c r="LM170" s="500">
        <f t="shared" si="1583"/>
        <v>4.5192918063745591E-3</v>
      </c>
      <c r="LN170" s="500">
        <f t="shared" si="1583"/>
        <v>4.5192918063745591E-3</v>
      </c>
      <c r="LO170" s="500">
        <f t="shared" si="1583"/>
        <v>4.5192918063745591E-3</v>
      </c>
      <c r="LP170" s="500">
        <f t="shared" si="1583"/>
        <v>4.5192918063745591E-3</v>
      </c>
      <c r="LQ170" s="500">
        <f t="shared" si="1583"/>
        <v>4.5192918063745591E-3</v>
      </c>
      <c r="LR170" s="500">
        <f t="shared" si="1583"/>
        <v>4.5192918063745591E-3</v>
      </c>
      <c r="LS170" s="500">
        <f>IF('Painel  de Controle'!$E$28="REAL",'Premissas Financeiras'!AF$18-'Premissas Financeiras'!AF$19,'Premissas Financeiras'!AF$18)</f>
        <v>5.5599999999999997E-2</v>
      </c>
      <c r="LT170" s="500">
        <f t="shared" ref="LT170:ME171" si="1584">(1+$AF170)^(1/12)-1</f>
        <v>4.5192918063745591E-3</v>
      </c>
      <c r="LU170" s="500">
        <f t="shared" si="1584"/>
        <v>4.5192918063745591E-3</v>
      </c>
      <c r="LV170" s="500">
        <f t="shared" si="1584"/>
        <v>4.5192918063745591E-3</v>
      </c>
      <c r="LW170" s="500">
        <f t="shared" si="1584"/>
        <v>4.5192918063745591E-3</v>
      </c>
      <c r="LX170" s="500">
        <f t="shared" si="1584"/>
        <v>4.5192918063745591E-3</v>
      </c>
      <c r="LY170" s="500">
        <f t="shared" si="1584"/>
        <v>4.5192918063745591E-3</v>
      </c>
      <c r="LZ170" s="500">
        <f t="shared" si="1584"/>
        <v>4.5192918063745591E-3</v>
      </c>
      <c r="MA170" s="500">
        <f t="shared" si="1584"/>
        <v>4.5192918063745591E-3</v>
      </c>
      <c r="MB170" s="500">
        <f t="shared" si="1584"/>
        <v>4.5192918063745591E-3</v>
      </c>
      <c r="MC170" s="500">
        <f t="shared" si="1584"/>
        <v>4.5192918063745591E-3</v>
      </c>
      <c r="MD170" s="500">
        <f t="shared" si="1584"/>
        <v>4.5192918063745591E-3</v>
      </c>
      <c r="ME170" s="500">
        <f t="shared" si="1584"/>
        <v>4.5192918063745591E-3</v>
      </c>
      <c r="MF170" s="500">
        <f>IF('Painel  de Controle'!$E$28="REAL",'Premissas Financeiras'!AG$18-'Premissas Financeiras'!AG$19,'Premissas Financeiras'!AG$18)</f>
        <v>5.5599999999999997E-2</v>
      </c>
      <c r="MG170" s="500">
        <f t="shared" ref="MG170:MR171" si="1585">(1+$AF170)^(1/12)-1</f>
        <v>4.5192918063745591E-3</v>
      </c>
      <c r="MH170" s="500">
        <f t="shared" si="1585"/>
        <v>4.5192918063745591E-3</v>
      </c>
      <c r="MI170" s="500">
        <f t="shared" si="1585"/>
        <v>4.5192918063745591E-3</v>
      </c>
      <c r="MJ170" s="500">
        <f t="shared" si="1585"/>
        <v>4.5192918063745591E-3</v>
      </c>
      <c r="MK170" s="500">
        <f t="shared" si="1585"/>
        <v>4.5192918063745591E-3</v>
      </c>
      <c r="ML170" s="500">
        <f t="shared" si="1585"/>
        <v>4.5192918063745591E-3</v>
      </c>
      <c r="MM170" s="500">
        <f t="shared" si="1585"/>
        <v>4.5192918063745591E-3</v>
      </c>
      <c r="MN170" s="500">
        <f t="shared" si="1585"/>
        <v>4.5192918063745591E-3</v>
      </c>
      <c r="MO170" s="500">
        <f t="shared" si="1585"/>
        <v>4.5192918063745591E-3</v>
      </c>
      <c r="MP170" s="500">
        <f t="shared" si="1585"/>
        <v>4.5192918063745591E-3</v>
      </c>
      <c r="MQ170" s="500">
        <f t="shared" si="1585"/>
        <v>4.5192918063745591E-3</v>
      </c>
      <c r="MR170" s="500">
        <f t="shared" si="1585"/>
        <v>4.5192918063745591E-3</v>
      </c>
      <c r="MS170" s="500">
        <f>IF('Painel  de Controle'!$E$28="REAL",'Premissas Financeiras'!AH$18-'Premissas Financeiras'!AH$19,'Premissas Financeiras'!AH$18)</f>
        <v>5.5599999999999997E-2</v>
      </c>
      <c r="MT170" s="500">
        <f t="shared" ref="MT170:NE171" si="1586">(1+$AF170)^(1/12)-1</f>
        <v>4.5192918063745591E-3</v>
      </c>
      <c r="MU170" s="500">
        <f t="shared" si="1586"/>
        <v>4.5192918063745591E-3</v>
      </c>
      <c r="MV170" s="500">
        <f t="shared" si="1586"/>
        <v>4.5192918063745591E-3</v>
      </c>
      <c r="MW170" s="500">
        <f t="shared" si="1586"/>
        <v>4.5192918063745591E-3</v>
      </c>
      <c r="MX170" s="500">
        <f t="shared" si="1586"/>
        <v>4.5192918063745591E-3</v>
      </c>
      <c r="MY170" s="500">
        <f t="shared" si="1586"/>
        <v>4.5192918063745591E-3</v>
      </c>
      <c r="MZ170" s="500">
        <f t="shared" si="1586"/>
        <v>4.5192918063745591E-3</v>
      </c>
      <c r="NA170" s="500">
        <f t="shared" si="1586"/>
        <v>4.5192918063745591E-3</v>
      </c>
      <c r="NB170" s="500">
        <f t="shared" si="1586"/>
        <v>4.5192918063745591E-3</v>
      </c>
      <c r="NC170" s="500">
        <f t="shared" si="1586"/>
        <v>4.5192918063745591E-3</v>
      </c>
      <c r="ND170" s="500">
        <f t="shared" si="1586"/>
        <v>4.5192918063745591E-3</v>
      </c>
      <c r="NE170" s="500">
        <f t="shared" si="1586"/>
        <v>4.5192918063745591E-3</v>
      </c>
      <c r="NF170" s="500">
        <f>IF('Painel  de Controle'!$E$28="REAL",'Premissas Financeiras'!AI$18-'Premissas Financeiras'!AI$19,'Premissas Financeiras'!AI$18)</f>
        <v>5.5599999999999997E-2</v>
      </c>
      <c r="NG170" s="500">
        <f t="shared" ref="NG170:NR171" si="1587">(1+$AF170)^(1/12)-1</f>
        <v>4.5192918063745591E-3</v>
      </c>
      <c r="NH170" s="500">
        <f t="shared" si="1587"/>
        <v>4.5192918063745591E-3</v>
      </c>
      <c r="NI170" s="500">
        <f t="shared" si="1587"/>
        <v>4.5192918063745591E-3</v>
      </c>
      <c r="NJ170" s="500">
        <f t="shared" si="1587"/>
        <v>4.5192918063745591E-3</v>
      </c>
      <c r="NK170" s="500">
        <f t="shared" si="1587"/>
        <v>4.5192918063745591E-3</v>
      </c>
      <c r="NL170" s="500">
        <f t="shared" si="1587"/>
        <v>4.5192918063745591E-3</v>
      </c>
      <c r="NM170" s="500">
        <f t="shared" si="1587"/>
        <v>4.5192918063745591E-3</v>
      </c>
      <c r="NN170" s="500">
        <f t="shared" si="1587"/>
        <v>4.5192918063745591E-3</v>
      </c>
      <c r="NO170" s="500">
        <f t="shared" si="1587"/>
        <v>4.5192918063745591E-3</v>
      </c>
      <c r="NP170" s="500">
        <f t="shared" si="1587"/>
        <v>4.5192918063745591E-3</v>
      </c>
      <c r="NQ170" s="500">
        <f t="shared" si="1587"/>
        <v>4.5192918063745591E-3</v>
      </c>
      <c r="NR170" s="500">
        <f t="shared" si="1587"/>
        <v>4.5192918063745591E-3</v>
      </c>
      <c r="NS170" s="500">
        <f>IF('Painel  de Controle'!$E$28="REAL",'Premissas Financeiras'!AJ$18-'Premissas Financeiras'!AJ$19,'Premissas Financeiras'!AJ$18)</f>
        <v>5.5599999999999997E-2</v>
      </c>
      <c r="NT170" s="500">
        <f t="shared" ref="NT170:OE171" si="1588">(1+$AF170)^(1/12)-1</f>
        <v>4.5192918063745591E-3</v>
      </c>
      <c r="NU170" s="500">
        <f t="shared" si="1588"/>
        <v>4.5192918063745591E-3</v>
      </c>
      <c r="NV170" s="500">
        <f t="shared" si="1588"/>
        <v>4.5192918063745591E-3</v>
      </c>
      <c r="NW170" s="500">
        <f t="shared" si="1588"/>
        <v>4.5192918063745591E-3</v>
      </c>
      <c r="NX170" s="500">
        <f t="shared" si="1588"/>
        <v>4.5192918063745591E-3</v>
      </c>
      <c r="NY170" s="500">
        <f t="shared" si="1588"/>
        <v>4.5192918063745591E-3</v>
      </c>
      <c r="NZ170" s="500">
        <f t="shared" si="1588"/>
        <v>4.5192918063745591E-3</v>
      </c>
      <c r="OA170" s="500">
        <f t="shared" si="1588"/>
        <v>4.5192918063745591E-3</v>
      </c>
      <c r="OB170" s="500">
        <f t="shared" si="1588"/>
        <v>4.5192918063745591E-3</v>
      </c>
      <c r="OC170" s="500">
        <f t="shared" si="1588"/>
        <v>4.5192918063745591E-3</v>
      </c>
      <c r="OD170" s="500">
        <f t="shared" si="1588"/>
        <v>4.5192918063745591E-3</v>
      </c>
      <c r="OE170" s="500">
        <f t="shared" si="1588"/>
        <v>4.5192918063745591E-3</v>
      </c>
      <c r="OF170" s="500">
        <f>IF('Painel  de Controle'!$E$28="REAL",'Premissas Financeiras'!AK$18-'Premissas Financeiras'!AK$19,'Premissas Financeiras'!AK$18)</f>
        <v>5.5599999999999997E-2</v>
      </c>
      <c r="OG170" s="500">
        <f t="shared" ref="OG170:OR171" si="1589">(1+$AF170)^(1/12)-1</f>
        <v>4.5192918063745591E-3</v>
      </c>
      <c r="OH170" s="500">
        <f t="shared" si="1589"/>
        <v>4.5192918063745591E-3</v>
      </c>
      <c r="OI170" s="500">
        <f t="shared" si="1589"/>
        <v>4.5192918063745591E-3</v>
      </c>
      <c r="OJ170" s="500">
        <f t="shared" si="1589"/>
        <v>4.5192918063745591E-3</v>
      </c>
      <c r="OK170" s="500">
        <f t="shared" si="1589"/>
        <v>4.5192918063745591E-3</v>
      </c>
      <c r="OL170" s="500">
        <f t="shared" si="1589"/>
        <v>4.5192918063745591E-3</v>
      </c>
      <c r="OM170" s="500">
        <f t="shared" si="1589"/>
        <v>4.5192918063745591E-3</v>
      </c>
      <c r="ON170" s="500">
        <f t="shared" si="1589"/>
        <v>4.5192918063745591E-3</v>
      </c>
      <c r="OO170" s="500">
        <f t="shared" si="1589"/>
        <v>4.5192918063745591E-3</v>
      </c>
      <c r="OP170" s="500">
        <f t="shared" si="1589"/>
        <v>4.5192918063745591E-3</v>
      </c>
      <c r="OQ170" s="500">
        <f t="shared" si="1589"/>
        <v>4.5192918063745591E-3</v>
      </c>
      <c r="OR170" s="500">
        <f t="shared" si="1589"/>
        <v>4.5192918063745591E-3</v>
      </c>
      <c r="OS170" s="500">
        <f>IF('Painel  de Controle'!$E$28="REAL",'Premissas Financeiras'!AL$18-'Premissas Financeiras'!AL$19,'Premissas Financeiras'!AL$18)</f>
        <v>5.5599999999999997E-2</v>
      </c>
      <c r="OT170" s="202"/>
      <c r="OU170" s="202"/>
      <c r="OV170" s="202"/>
      <c r="OW170" s="202"/>
      <c r="OX170" s="202"/>
      <c r="OY170" s="202"/>
      <c r="OZ170" s="202"/>
      <c r="PA170" s="202"/>
      <c r="PB170" s="202"/>
      <c r="PC170" s="202"/>
      <c r="PD170" s="202"/>
      <c r="PE170" s="202"/>
      <c r="PF170" s="202"/>
      <c r="PG170" s="202"/>
      <c r="PH170" s="202"/>
      <c r="PI170" s="202"/>
      <c r="PJ170" s="202"/>
      <c r="PK170" s="202"/>
      <c r="PL170" s="202"/>
      <c r="PM170" s="202"/>
      <c r="PN170" s="202"/>
      <c r="PO170" s="202"/>
      <c r="PP170" s="202"/>
      <c r="PQ170" s="202"/>
      <c r="PR170" s="202"/>
      <c r="PS170" s="202"/>
      <c r="PT170" s="202"/>
      <c r="PU170" s="202"/>
      <c r="PV170" s="202"/>
      <c r="PW170" s="202"/>
      <c r="PX170" s="202"/>
      <c r="PY170" s="202"/>
      <c r="PZ170" s="202"/>
      <c r="QA170" s="202"/>
      <c r="QB170" s="202"/>
      <c r="QC170" s="202"/>
      <c r="QD170" s="202"/>
      <c r="QE170" s="202"/>
      <c r="QF170" s="202"/>
      <c r="QG170" s="202"/>
      <c r="QH170" s="202"/>
      <c r="QI170" s="202"/>
      <c r="QJ170" s="202"/>
      <c r="QK170" s="202"/>
      <c r="QL170" s="202"/>
      <c r="QM170" s="202"/>
      <c r="QN170" s="202"/>
      <c r="QO170" s="202"/>
      <c r="QP170" s="202"/>
      <c r="QQ170" s="202"/>
      <c r="QR170" s="202"/>
      <c r="QS170" s="202"/>
      <c r="QT170" s="202"/>
      <c r="QU170" s="202"/>
      <c r="QV170" s="202"/>
      <c r="QW170" s="202"/>
      <c r="QX170" s="202"/>
      <c r="QY170" s="202"/>
      <c r="QZ170" s="202"/>
      <c r="RA170" s="202"/>
      <c r="RB170" s="202"/>
      <c r="RC170" s="202"/>
      <c r="RD170" s="202"/>
      <c r="RE170" s="202"/>
      <c r="RF170" s="202"/>
    </row>
    <row r="171" spans="1:474" ht="12.75" customHeight="1">
      <c r="A171" s="202"/>
      <c r="B171" s="95" t="s">
        <v>527</v>
      </c>
      <c r="C171" s="202"/>
      <c r="D171" s="202"/>
      <c r="E171" s="501">
        <f>'Premissas Financeiras'!T29</f>
        <v>0.02</v>
      </c>
      <c r="F171" s="202"/>
      <c r="G171" s="500">
        <f t="shared" si="1559"/>
        <v>1.6515813019202241E-3</v>
      </c>
      <c r="H171" s="500">
        <f t="shared" si="1559"/>
        <v>1.6515813019202241E-3</v>
      </c>
      <c r="I171" s="500">
        <f t="shared" si="1559"/>
        <v>1.6515813019202241E-3</v>
      </c>
      <c r="J171" s="500">
        <f t="shared" si="1559"/>
        <v>1.6515813019202241E-3</v>
      </c>
      <c r="K171" s="500">
        <f t="shared" si="1559"/>
        <v>1.6515813019202241E-3</v>
      </c>
      <c r="L171" s="500">
        <f t="shared" si="1559"/>
        <v>1.6515813019202241E-3</v>
      </c>
      <c r="M171" s="500">
        <f t="shared" si="1559"/>
        <v>1.6515813019202241E-3</v>
      </c>
      <c r="N171" s="500">
        <f t="shared" si="1559"/>
        <v>1.6515813019202241E-3</v>
      </c>
      <c r="O171" s="500">
        <f t="shared" si="1559"/>
        <v>1.6515813019202241E-3</v>
      </c>
      <c r="P171" s="500">
        <f t="shared" si="1559"/>
        <v>1.6515813019202241E-3</v>
      </c>
      <c r="Q171" s="500">
        <f t="shared" si="1559"/>
        <v>1.6515813019202241E-3</v>
      </c>
      <c r="R171" s="500">
        <f t="shared" si="1559"/>
        <v>1.6515813019202241E-3</v>
      </c>
      <c r="S171" s="500">
        <f>$E171</f>
        <v>0.02</v>
      </c>
      <c r="T171" s="500">
        <f t="shared" si="1560"/>
        <v>1.6515813019202241E-3</v>
      </c>
      <c r="U171" s="500">
        <f t="shared" si="1560"/>
        <v>1.6515813019202241E-3</v>
      </c>
      <c r="V171" s="500">
        <f t="shared" si="1560"/>
        <v>1.6515813019202241E-3</v>
      </c>
      <c r="W171" s="500">
        <f t="shared" si="1560"/>
        <v>1.6515813019202241E-3</v>
      </c>
      <c r="X171" s="500">
        <f t="shared" si="1560"/>
        <v>1.6515813019202241E-3</v>
      </c>
      <c r="Y171" s="500">
        <f t="shared" si="1560"/>
        <v>1.6515813019202241E-3</v>
      </c>
      <c r="Z171" s="500">
        <f t="shared" si="1560"/>
        <v>1.6515813019202241E-3</v>
      </c>
      <c r="AA171" s="500">
        <f t="shared" si="1560"/>
        <v>1.6515813019202241E-3</v>
      </c>
      <c r="AB171" s="500">
        <f t="shared" si="1560"/>
        <v>1.6515813019202241E-3</v>
      </c>
      <c r="AC171" s="500">
        <f t="shared" si="1560"/>
        <v>1.6515813019202241E-3</v>
      </c>
      <c r="AD171" s="500">
        <f t="shared" si="1560"/>
        <v>1.6515813019202241E-3</v>
      </c>
      <c r="AE171" s="500">
        <f t="shared" si="1560"/>
        <v>1.6515813019202241E-3</v>
      </c>
      <c r="AF171" s="500">
        <f>$E171</f>
        <v>0.02</v>
      </c>
      <c r="AG171" s="500">
        <f t="shared" si="1561"/>
        <v>1.6515813019202241E-3</v>
      </c>
      <c r="AH171" s="500">
        <f t="shared" si="1561"/>
        <v>1.6515813019202241E-3</v>
      </c>
      <c r="AI171" s="500">
        <f t="shared" si="1561"/>
        <v>1.6515813019202241E-3</v>
      </c>
      <c r="AJ171" s="500">
        <f t="shared" si="1561"/>
        <v>1.6515813019202241E-3</v>
      </c>
      <c r="AK171" s="500">
        <f t="shared" si="1561"/>
        <v>1.6515813019202241E-3</v>
      </c>
      <c r="AL171" s="500">
        <f t="shared" si="1561"/>
        <v>1.6515813019202241E-3</v>
      </c>
      <c r="AM171" s="500">
        <f t="shared" si="1561"/>
        <v>1.6515813019202241E-3</v>
      </c>
      <c r="AN171" s="500">
        <f t="shared" si="1561"/>
        <v>1.6515813019202241E-3</v>
      </c>
      <c r="AO171" s="500">
        <f t="shared" si="1561"/>
        <v>1.6515813019202241E-3</v>
      </c>
      <c r="AP171" s="500">
        <f t="shared" si="1561"/>
        <v>1.6515813019202241E-3</v>
      </c>
      <c r="AQ171" s="500">
        <f t="shared" si="1561"/>
        <v>1.6515813019202241E-3</v>
      </c>
      <c r="AR171" s="500">
        <f t="shared" si="1561"/>
        <v>1.6515813019202241E-3</v>
      </c>
      <c r="AS171" s="500">
        <f>$E171</f>
        <v>0.02</v>
      </c>
      <c r="AT171" s="500">
        <f t="shared" si="1562"/>
        <v>1.6515813019202241E-3</v>
      </c>
      <c r="AU171" s="500">
        <f t="shared" si="1562"/>
        <v>1.6515813019202241E-3</v>
      </c>
      <c r="AV171" s="500">
        <f t="shared" si="1562"/>
        <v>1.6515813019202241E-3</v>
      </c>
      <c r="AW171" s="500">
        <f t="shared" si="1562"/>
        <v>1.6515813019202241E-3</v>
      </c>
      <c r="AX171" s="500">
        <f t="shared" si="1562"/>
        <v>1.6515813019202241E-3</v>
      </c>
      <c r="AY171" s="500">
        <f t="shared" si="1562"/>
        <v>1.6515813019202241E-3</v>
      </c>
      <c r="AZ171" s="500">
        <f t="shared" si="1562"/>
        <v>1.6515813019202241E-3</v>
      </c>
      <c r="BA171" s="500">
        <f t="shared" si="1562"/>
        <v>1.6515813019202241E-3</v>
      </c>
      <c r="BB171" s="500">
        <f t="shared" si="1562"/>
        <v>1.6515813019202241E-3</v>
      </c>
      <c r="BC171" s="500">
        <f t="shared" si="1562"/>
        <v>1.6515813019202241E-3</v>
      </c>
      <c r="BD171" s="500">
        <f t="shared" si="1562"/>
        <v>1.6515813019202241E-3</v>
      </c>
      <c r="BE171" s="500">
        <f t="shared" si="1562"/>
        <v>1.6515813019202241E-3</v>
      </c>
      <c r="BF171" s="500">
        <f>$E171</f>
        <v>0.02</v>
      </c>
      <c r="BG171" s="500">
        <f t="shared" si="1563"/>
        <v>1.6515813019202241E-3</v>
      </c>
      <c r="BH171" s="500">
        <f t="shared" si="1563"/>
        <v>1.6515813019202241E-3</v>
      </c>
      <c r="BI171" s="500">
        <f t="shared" si="1563"/>
        <v>1.6515813019202241E-3</v>
      </c>
      <c r="BJ171" s="500">
        <f t="shared" si="1563"/>
        <v>1.6515813019202241E-3</v>
      </c>
      <c r="BK171" s="500">
        <f t="shared" si="1563"/>
        <v>1.6515813019202241E-3</v>
      </c>
      <c r="BL171" s="500">
        <f t="shared" si="1563"/>
        <v>1.6515813019202241E-3</v>
      </c>
      <c r="BM171" s="500">
        <f t="shared" si="1563"/>
        <v>1.6515813019202241E-3</v>
      </c>
      <c r="BN171" s="500">
        <f t="shared" si="1563"/>
        <v>1.6515813019202241E-3</v>
      </c>
      <c r="BO171" s="500">
        <f t="shared" si="1563"/>
        <v>1.6515813019202241E-3</v>
      </c>
      <c r="BP171" s="500">
        <f t="shared" si="1563"/>
        <v>1.6515813019202241E-3</v>
      </c>
      <c r="BQ171" s="500">
        <f t="shared" si="1563"/>
        <v>1.6515813019202241E-3</v>
      </c>
      <c r="BR171" s="500">
        <f t="shared" si="1563"/>
        <v>1.6515813019202241E-3</v>
      </c>
      <c r="BS171" s="500">
        <f>$E171</f>
        <v>0.02</v>
      </c>
      <c r="BT171" s="500">
        <f t="shared" si="1564"/>
        <v>1.6515813019202241E-3</v>
      </c>
      <c r="BU171" s="500">
        <f t="shared" si="1564"/>
        <v>1.6515813019202241E-3</v>
      </c>
      <c r="BV171" s="500">
        <f t="shared" si="1564"/>
        <v>1.6515813019202241E-3</v>
      </c>
      <c r="BW171" s="500">
        <f t="shared" si="1564"/>
        <v>1.6515813019202241E-3</v>
      </c>
      <c r="BX171" s="500">
        <f t="shared" si="1564"/>
        <v>1.6515813019202241E-3</v>
      </c>
      <c r="BY171" s="500">
        <f t="shared" si="1564"/>
        <v>1.6515813019202241E-3</v>
      </c>
      <c r="BZ171" s="500">
        <f t="shared" si="1564"/>
        <v>1.6515813019202241E-3</v>
      </c>
      <c r="CA171" s="500">
        <f t="shared" si="1564"/>
        <v>1.6515813019202241E-3</v>
      </c>
      <c r="CB171" s="500">
        <f t="shared" si="1564"/>
        <v>1.6515813019202241E-3</v>
      </c>
      <c r="CC171" s="500">
        <f t="shared" si="1564"/>
        <v>1.6515813019202241E-3</v>
      </c>
      <c r="CD171" s="500">
        <f t="shared" si="1564"/>
        <v>1.6515813019202241E-3</v>
      </c>
      <c r="CE171" s="500">
        <f t="shared" si="1564"/>
        <v>1.6515813019202241E-3</v>
      </c>
      <c r="CF171" s="500">
        <f>$E171</f>
        <v>0.02</v>
      </c>
      <c r="CG171" s="500">
        <f t="shared" si="1565"/>
        <v>1.6515813019202241E-3</v>
      </c>
      <c r="CH171" s="500">
        <f t="shared" si="1565"/>
        <v>1.6515813019202241E-3</v>
      </c>
      <c r="CI171" s="500">
        <f t="shared" si="1565"/>
        <v>1.6515813019202241E-3</v>
      </c>
      <c r="CJ171" s="500">
        <f t="shared" si="1565"/>
        <v>1.6515813019202241E-3</v>
      </c>
      <c r="CK171" s="500">
        <f t="shared" si="1565"/>
        <v>1.6515813019202241E-3</v>
      </c>
      <c r="CL171" s="500">
        <f t="shared" si="1565"/>
        <v>1.6515813019202241E-3</v>
      </c>
      <c r="CM171" s="500">
        <f t="shared" si="1565"/>
        <v>1.6515813019202241E-3</v>
      </c>
      <c r="CN171" s="500">
        <f t="shared" si="1565"/>
        <v>1.6515813019202241E-3</v>
      </c>
      <c r="CO171" s="500">
        <f t="shared" si="1565"/>
        <v>1.6515813019202241E-3</v>
      </c>
      <c r="CP171" s="500">
        <f t="shared" si="1565"/>
        <v>1.6515813019202241E-3</v>
      </c>
      <c r="CQ171" s="500">
        <f t="shared" si="1565"/>
        <v>1.6515813019202241E-3</v>
      </c>
      <c r="CR171" s="500">
        <f t="shared" si="1565"/>
        <v>1.6515813019202241E-3</v>
      </c>
      <c r="CS171" s="500">
        <f>$E171</f>
        <v>0.02</v>
      </c>
      <c r="CT171" s="500">
        <f t="shared" si="1566"/>
        <v>1.6515813019202241E-3</v>
      </c>
      <c r="CU171" s="500">
        <f t="shared" si="1566"/>
        <v>1.6515813019202241E-3</v>
      </c>
      <c r="CV171" s="500">
        <f t="shared" si="1566"/>
        <v>1.6515813019202241E-3</v>
      </c>
      <c r="CW171" s="500">
        <f t="shared" si="1566"/>
        <v>1.6515813019202241E-3</v>
      </c>
      <c r="CX171" s="500">
        <f t="shared" si="1566"/>
        <v>1.6515813019202241E-3</v>
      </c>
      <c r="CY171" s="500">
        <f t="shared" si="1566"/>
        <v>1.6515813019202241E-3</v>
      </c>
      <c r="CZ171" s="500">
        <f t="shared" si="1566"/>
        <v>1.6515813019202241E-3</v>
      </c>
      <c r="DA171" s="500">
        <f t="shared" si="1566"/>
        <v>1.6515813019202241E-3</v>
      </c>
      <c r="DB171" s="500">
        <f t="shared" si="1566"/>
        <v>1.6515813019202241E-3</v>
      </c>
      <c r="DC171" s="500">
        <f t="shared" si="1566"/>
        <v>1.6515813019202241E-3</v>
      </c>
      <c r="DD171" s="500">
        <f t="shared" si="1566"/>
        <v>1.6515813019202241E-3</v>
      </c>
      <c r="DE171" s="500">
        <f t="shared" si="1566"/>
        <v>1.6515813019202241E-3</v>
      </c>
      <c r="DF171" s="500">
        <f>$E171</f>
        <v>0.02</v>
      </c>
      <c r="DG171" s="500">
        <f t="shared" si="1567"/>
        <v>1.6515813019202241E-3</v>
      </c>
      <c r="DH171" s="500">
        <f t="shared" si="1567"/>
        <v>1.6515813019202241E-3</v>
      </c>
      <c r="DI171" s="500">
        <f t="shared" si="1567"/>
        <v>1.6515813019202241E-3</v>
      </c>
      <c r="DJ171" s="500">
        <f t="shared" si="1567"/>
        <v>1.6515813019202241E-3</v>
      </c>
      <c r="DK171" s="500">
        <f t="shared" si="1567"/>
        <v>1.6515813019202241E-3</v>
      </c>
      <c r="DL171" s="500">
        <f t="shared" si="1567"/>
        <v>1.6515813019202241E-3</v>
      </c>
      <c r="DM171" s="500">
        <f t="shared" si="1567"/>
        <v>1.6515813019202241E-3</v>
      </c>
      <c r="DN171" s="500">
        <f t="shared" si="1567"/>
        <v>1.6515813019202241E-3</v>
      </c>
      <c r="DO171" s="500">
        <f t="shared" si="1567"/>
        <v>1.6515813019202241E-3</v>
      </c>
      <c r="DP171" s="500">
        <f t="shared" si="1567"/>
        <v>1.6515813019202241E-3</v>
      </c>
      <c r="DQ171" s="500">
        <f t="shared" si="1567"/>
        <v>1.6515813019202241E-3</v>
      </c>
      <c r="DR171" s="500">
        <f t="shared" si="1567"/>
        <v>1.6515813019202241E-3</v>
      </c>
      <c r="DS171" s="500">
        <f>$E171</f>
        <v>0.02</v>
      </c>
      <c r="DT171" s="500">
        <f t="shared" si="1568"/>
        <v>1.6515813019202241E-3</v>
      </c>
      <c r="DU171" s="500">
        <f t="shared" si="1568"/>
        <v>1.6515813019202241E-3</v>
      </c>
      <c r="DV171" s="500">
        <f t="shared" si="1568"/>
        <v>1.6515813019202241E-3</v>
      </c>
      <c r="DW171" s="500">
        <f t="shared" si="1568"/>
        <v>1.6515813019202241E-3</v>
      </c>
      <c r="DX171" s="500">
        <f t="shared" si="1568"/>
        <v>1.6515813019202241E-3</v>
      </c>
      <c r="DY171" s="500">
        <f t="shared" si="1568"/>
        <v>1.6515813019202241E-3</v>
      </c>
      <c r="DZ171" s="500">
        <f t="shared" si="1568"/>
        <v>1.6515813019202241E-3</v>
      </c>
      <c r="EA171" s="500">
        <f t="shared" si="1568"/>
        <v>1.6515813019202241E-3</v>
      </c>
      <c r="EB171" s="500">
        <f t="shared" si="1568"/>
        <v>1.6515813019202241E-3</v>
      </c>
      <c r="EC171" s="500">
        <f t="shared" si="1568"/>
        <v>1.6515813019202241E-3</v>
      </c>
      <c r="ED171" s="500">
        <f t="shared" si="1568"/>
        <v>1.6515813019202241E-3</v>
      </c>
      <c r="EE171" s="500">
        <f t="shared" si="1568"/>
        <v>1.6515813019202241E-3</v>
      </c>
      <c r="EF171" s="500">
        <f>$E171</f>
        <v>0.02</v>
      </c>
      <c r="EG171" s="500">
        <f t="shared" si="1569"/>
        <v>1.6515813019202241E-3</v>
      </c>
      <c r="EH171" s="500">
        <f t="shared" si="1569"/>
        <v>1.6515813019202241E-3</v>
      </c>
      <c r="EI171" s="500">
        <f t="shared" si="1569"/>
        <v>1.6515813019202241E-3</v>
      </c>
      <c r="EJ171" s="500">
        <f t="shared" si="1569"/>
        <v>1.6515813019202241E-3</v>
      </c>
      <c r="EK171" s="500">
        <f t="shared" si="1569"/>
        <v>1.6515813019202241E-3</v>
      </c>
      <c r="EL171" s="500">
        <f t="shared" si="1569"/>
        <v>1.6515813019202241E-3</v>
      </c>
      <c r="EM171" s="500">
        <f t="shared" si="1569"/>
        <v>1.6515813019202241E-3</v>
      </c>
      <c r="EN171" s="500">
        <f t="shared" si="1569"/>
        <v>1.6515813019202241E-3</v>
      </c>
      <c r="EO171" s="500">
        <f t="shared" si="1569"/>
        <v>1.6515813019202241E-3</v>
      </c>
      <c r="EP171" s="500">
        <f t="shared" si="1569"/>
        <v>1.6515813019202241E-3</v>
      </c>
      <c r="EQ171" s="500">
        <f t="shared" si="1569"/>
        <v>1.6515813019202241E-3</v>
      </c>
      <c r="ER171" s="500">
        <f t="shared" si="1569"/>
        <v>1.6515813019202241E-3</v>
      </c>
      <c r="ES171" s="500">
        <f>$E171</f>
        <v>0.02</v>
      </c>
      <c r="ET171" s="500">
        <f t="shared" si="1570"/>
        <v>1.6515813019202241E-3</v>
      </c>
      <c r="EU171" s="500">
        <f t="shared" si="1570"/>
        <v>1.6515813019202241E-3</v>
      </c>
      <c r="EV171" s="500">
        <f t="shared" si="1570"/>
        <v>1.6515813019202241E-3</v>
      </c>
      <c r="EW171" s="500">
        <f t="shared" si="1570"/>
        <v>1.6515813019202241E-3</v>
      </c>
      <c r="EX171" s="500">
        <f t="shared" si="1570"/>
        <v>1.6515813019202241E-3</v>
      </c>
      <c r="EY171" s="500">
        <f t="shared" si="1570"/>
        <v>1.6515813019202241E-3</v>
      </c>
      <c r="EZ171" s="500">
        <f t="shared" si="1570"/>
        <v>1.6515813019202241E-3</v>
      </c>
      <c r="FA171" s="500">
        <f t="shared" si="1570"/>
        <v>1.6515813019202241E-3</v>
      </c>
      <c r="FB171" s="500">
        <f t="shared" si="1570"/>
        <v>1.6515813019202241E-3</v>
      </c>
      <c r="FC171" s="500">
        <f t="shared" si="1570"/>
        <v>1.6515813019202241E-3</v>
      </c>
      <c r="FD171" s="500">
        <f t="shared" si="1570"/>
        <v>1.6515813019202241E-3</v>
      </c>
      <c r="FE171" s="500">
        <f t="shared" si="1570"/>
        <v>1.6515813019202241E-3</v>
      </c>
      <c r="FF171" s="500">
        <f>$E171</f>
        <v>0.02</v>
      </c>
      <c r="FG171" s="500">
        <f t="shared" si="1571"/>
        <v>1.6515813019202241E-3</v>
      </c>
      <c r="FH171" s="500">
        <f t="shared" si="1571"/>
        <v>1.6515813019202241E-3</v>
      </c>
      <c r="FI171" s="500">
        <f t="shared" si="1571"/>
        <v>1.6515813019202241E-3</v>
      </c>
      <c r="FJ171" s="500">
        <f t="shared" si="1571"/>
        <v>1.6515813019202241E-3</v>
      </c>
      <c r="FK171" s="500">
        <f t="shared" si="1571"/>
        <v>1.6515813019202241E-3</v>
      </c>
      <c r="FL171" s="500">
        <f t="shared" si="1571"/>
        <v>1.6515813019202241E-3</v>
      </c>
      <c r="FM171" s="500">
        <f t="shared" si="1571"/>
        <v>1.6515813019202241E-3</v>
      </c>
      <c r="FN171" s="500">
        <f t="shared" si="1571"/>
        <v>1.6515813019202241E-3</v>
      </c>
      <c r="FO171" s="500">
        <f t="shared" si="1571"/>
        <v>1.6515813019202241E-3</v>
      </c>
      <c r="FP171" s="500">
        <f t="shared" si="1571"/>
        <v>1.6515813019202241E-3</v>
      </c>
      <c r="FQ171" s="500">
        <f t="shared" si="1571"/>
        <v>1.6515813019202241E-3</v>
      </c>
      <c r="FR171" s="500">
        <f t="shared" si="1571"/>
        <v>1.6515813019202241E-3</v>
      </c>
      <c r="FS171" s="500">
        <f>$E171</f>
        <v>0.02</v>
      </c>
      <c r="FT171" s="500">
        <f t="shared" si="1572"/>
        <v>1.6515813019202241E-3</v>
      </c>
      <c r="FU171" s="500">
        <f t="shared" si="1572"/>
        <v>1.6515813019202241E-3</v>
      </c>
      <c r="FV171" s="500">
        <f t="shared" si="1572"/>
        <v>1.6515813019202241E-3</v>
      </c>
      <c r="FW171" s="500">
        <f t="shared" si="1572"/>
        <v>1.6515813019202241E-3</v>
      </c>
      <c r="FX171" s="500">
        <f t="shared" si="1572"/>
        <v>1.6515813019202241E-3</v>
      </c>
      <c r="FY171" s="500">
        <f t="shared" si="1572"/>
        <v>1.6515813019202241E-3</v>
      </c>
      <c r="FZ171" s="500">
        <f t="shared" si="1572"/>
        <v>1.6515813019202241E-3</v>
      </c>
      <c r="GA171" s="500">
        <f t="shared" si="1572"/>
        <v>1.6515813019202241E-3</v>
      </c>
      <c r="GB171" s="500">
        <f t="shared" si="1572"/>
        <v>1.6515813019202241E-3</v>
      </c>
      <c r="GC171" s="500">
        <f t="shared" si="1572"/>
        <v>1.6515813019202241E-3</v>
      </c>
      <c r="GD171" s="500">
        <f t="shared" si="1572"/>
        <v>1.6515813019202241E-3</v>
      </c>
      <c r="GE171" s="500">
        <f t="shared" si="1572"/>
        <v>1.6515813019202241E-3</v>
      </c>
      <c r="GF171" s="500">
        <f>$E171</f>
        <v>0.02</v>
      </c>
      <c r="GG171" s="500">
        <f t="shared" si="1573"/>
        <v>1.6515813019202241E-3</v>
      </c>
      <c r="GH171" s="500">
        <f t="shared" si="1573"/>
        <v>1.6515813019202241E-3</v>
      </c>
      <c r="GI171" s="500">
        <f t="shared" si="1573"/>
        <v>1.6515813019202241E-3</v>
      </c>
      <c r="GJ171" s="500">
        <f t="shared" si="1573"/>
        <v>1.6515813019202241E-3</v>
      </c>
      <c r="GK171" s="500">
        <f t="shared" si="1573"/>
        <v>1.6515813019202241E-3</v>
      </c>
      <c r="GL171" s="500">
        <f t="shared" si="1573"/>
        <v>1.6515813019202241E-3</v>
      </c>
      <c r="GM171" s="500">
        <f t="shared" si="1573"/>
        <v>1.6515813019202241E-3</v>
      </c>
      <c r="GN171" s="500">
        <f t="shared" si="1573"/>
        <v>1.6515813019202241E-3</v>
      </c>
      <c r="GO171" s="500">
        <f t="shared" si="1573"/>
        <v>1.6515813019202241E-3</v>
      </c>
      <c r="GP171" s="500">
        <f t="shared" si="1573"/>
        <v>1.6515813019202241E-3</v>
      </c>
      <c r="GQ171" s="500">
        <f t="shared" si="1573"/>
        <v>1.6515813019202241E-3</v>
      </c>
      <c r="GR171" s="500">
        <f t="shared" si="1573"/>
        <v>1.6515813019202241E-3</v>
      </c>
      <c r="GS171" s="500">
        <f>$E171</f>
        <v>0.02</v>
      </c>
      <c r="GT171" s="500">
        <f t="shared" si="1574"/>
        <v>1.6515813019202241E-3</v>
      </c>
      <c r="GU171" s="500">
        <f t="shared" si="1574"/>
        <v>1.6515813019202241E-3</v>
      </c>
      <c r="GV171" s="500">
        <f t="shared" si="1574"/>
        <v>1.6515813019202241E-3</v>
      </c>
      <c r="GW171" s="500">
        <f t="shared" si="1574"/>
        <v>1.6515813019202241E-3</v>
      </c>
      <c r="GX171" s="500">
        <f t="shared" si="1574"/>
        <v>1.6515813019202241E-3</v>
      </c>
      <c r="GY171" s="500">
        <f t="shared" si="1574"/>
        <v>1.6515813019202241E-3</v>
      </c>
      <c r="GZ171" s="500">
        <f t="shared" si="1574"/>
        <v>1.6515813019202241E-3</v>
      </c>
      <c r="HA171" s="500">
        <f t="shared" si="1574"/>
        <v>1.6515813019202241E-3</v>
      </c>
      <c r="HB171" s="500">
        <f t="shared" si="1574"/>
        <v>1.6515813019202241E-3</v>
      </c>
      <c r="HC171" s="500">
        <f t="shared" si="1574"/>
        <v>1.6515813019202241E-3</v>
      </c>
      <c r="HD171" s="500">
        <f t="shared" si="1574"/>
        <v>1.6515813019202241E-3</v>
      </c>
      <c r="HE171" s="500">
        <f t="shared" si="1574"/>
        <v>1.6515813019202241E-3</v>
      </c>
      <c r="HF171" s="500">
        <f>$E171</f>
        <v>0.02</v>
      </c>
      <c r="HG171" s="500">
        <f t="shared" si="1575"/>
        <v>1.6515813019202241E-3</v>
      </c>
      <c r="HH171" s="500">
        <f t="shared" si="1575"/>
        <v>1.6515813019202241E-3</v>
      </c>
      <c r="HI171" s="500">
        <f t="shared" si="1575"/>
        <v>1.6515813019202241E-3</v>
      </c>
      <c r="HJ171" s="500">
        <f t="shared" si="1575"/>
        <v>1.6515813019202241E-3</v>
      </c>
      <c r="HK171" s="500">
        <f t="shared" si="1575"/>
        <v>1.6515813019202241E-3</v>
      </c>
      <c r="HL171" s="500">
        <f t="shared" si="1575"/>
        <v>1.6515813019202241E-3</v>
      </c>
      <c r="HM171" s="500">
        <f t="shared" si="1575"/>
        <v>1.6515813019202241E-3</v>
      </c>
      <c r="HN171" s="500">
        <f t="shared" si="1575"/>
        <v>1.6515813019202241E-3</v>
      </c>
      <c r="HO171" s="500">
        <f t="shared" si="1575"/>
        <v>1.6515813019202241E-3</v>
      </c>
      <c r="HP171" s="500">
        <f t="shared" si="1575"/>
        <v>1.6515813019202241E-3</v>
      </c>
      <c r="HQ171" s="500">
        <f t="shared" si="1575"/>
        <v>1.6515813019202241E-3</v>
      </c>
      <c r="HR171" s="500">
        <f t="shared" si="1575"/>
        <v>1.6515813019202241E-3</v>
      </c>
      <c r="HS171" s="500">
        <f>$E171</f>
        <v>0.02</v>
      </c>
      <c r="HT171" s="500">
        <f t="shared" si="1576"/>
        <v>1.6515813019202241E-3</v>
      </c>
      <c r="HU171" s="500">
        <f t="shared" si="1576"/>
        <v>1.6515813019202241E-3</v>
      </c>
      <c r="HV171" s="500">
        <f t="shared" si="1576"/>
        <v>1.6515813019202241E-3</v>
      </c>
      <c r="HW171" s="500">
        <f t="shared" si="1576"/>
        <v>1.6515813019202241E-3</v>
      </c>
      <c r="HX171" s="500">
        <f t="shared" si="1576"/>
        <v>1.6515813019202241E-3</v>
      </c>
      <c r="HY171" s="500">
        <f t="shared" si="1576"/>
        <v>1.6515813019202241E-3</v>
      </c>
      <c r="HZ171" s="500">
        <f t="shared" si="1576"/>
        <v>1.6515813019202241E-3</v>
      </c>
      <c r="IA171" s="500">
        <f t="shared" si="1576"/>
        <v>1.6515813019202241E-3</v>
      </c>
      <c r="IB171" s="500">
        <f t="shared" si="1576"/>
        <v>1.6515813019202241E-3</v>
      </c>
      <c r="IC171" s="500">
        <f t="shared" si="1576"/>
        <v>1.6515813019202241E-3</v>
      </c>
      <c r="ID171" s="500">
        <f t="shared" si="1576"/>
        <v>1.6515813019202241E-3</v>
      </c>
      <c r="IE171" s="500">
        <f t="shared" si="1576"/>
        <v>1.6515813019202241E-3</v>
      </c>
      <c r="IF171" s="500">
        <f>$E171</f>
        <v>0.02</v>
      </c>
      <c r="IG171" s="500">
        <f t="shared" si="1577"/>
        <v>1.6515813019202241E-3</v>
      </c>
      <c r="IH171" s="500">
        <f t="shared" si="1577"/>
        <v>1.6515813019202241E-3</v>
      </c>
      <c r="II171" s="500">
        <f t="shared" si="1577"/>
        <v>1.6515813019202241E-3</v>
      </c>
      <c r="IJ171" s="500">
        <f t="shared" si="1577"/>
        <v>1.6515813019202241E-3</v>
      </c>
      <c r="IK171" s="500">
        <f t="shared" si="1577"/>
        <v>1.6515813019202241E-3</v>
      </c>
      <c r="IL171" s="500">
        <f t="shared" si="1577"/>
        <v>1.6515813019202241E-3</v>
      </c>
      <c r="IM171" s="500">
        <f t="shared" si="1577"/>
        <v>1.6515813019202241E-3</v>
      </c>
      <c r="IN171" s="500">
        <f t="shared" si="1577"/>
        <v>1.6515813019202241E-3</v>
      </c>
      <c r="IO171" s="500">
        <f t="shared" si="1577"/>
        <v>1.6515813019202241E-3</v>
      </c>
      <c r="IP171" s="500">
        <f t="shared" si="1577"/>
        <v>1.6515813019202241E-3</v>
      </c>
      <c r="IQ171" s="500">
        <f t="shared" si="1577"/>
        <v>1.6515813019202241E-3</v>
      </c>
      <c r="IR171" s="500">
        <f t="shared" si="1577"/>
        <v>1.6515813019202241E-3</v>
      </c>
      <c r="IS171" s="500">
        <f>$E171</f>
        <v>0.02</v>
      </c>
      <c r="IT171" s="500">
        <f t="shared" si="1578"/>
        <v>1.6515813019202241E-3</v>
      </c>
      <c r="IU171" s="500">
        <f t="shared" si="1578"/>
        <v>1.6515813019202241E-3</v>
      </c>
      <c r="IV171" s="500">
        <f t="shared" si="1578"/>
        <v>1.6515813019202241E-3</v>
      </c>
      <c r="IW171" s="500">
        <f t="shared" si="1578"/>
        <v>1.6515813019202241E-3</v>
      </c>
      <c r="IX171" s="500">
        <f t="shared" si="1578"/>
        <v>1.6515813019202241E-3</v>
      </c>
      <c r="IY171" s="500">
        <f t="shared" si="1578"/>
        <v>1.6515813019202241E-3</v>
      </c>
      <c r="IZ171" s="500">
        <f t="shared" si="1578"/>
        <v>1.6515813019202241E-3</v>
      </c>
      <c r="JA171" s="500">
        <f t="shared" si="1578"/>
        <v>1.6515813019202241E-3</v>
      </c>
      <c r="JB171" s="500">
        <f t="shared" si="1578"/>
        <v>1.6515813019202241E-3</v>
      </c>
      <c r="JC171" s="500">
        <f t="shared" si="1578"/>
        <v>1.6515813019202241E-3</v>
      </c>
      <c r="JD171" s="500">
        <f t="shared" si="1578"/>
        <v>1.6515813019202241E-3</v>
      </c>
      <c r="JE171" s="500">
        <f t="shared" si="1578"/>
        <v>1.6515813019202241E-3</v>
      </c>
      <c r="JF171" s="500">
        <f>$E171</f>
        <v>0.02</v>
      </c>
      <c r="JG171" s="500">
        <f t="shared" si="1579"/>
        <v>1.6515813019202241E-3</v>
      </c>
      <c r="JH171" s="500">
        <f t="shared" si="1579"/>
        <v>1.6515813019202241E-3</v>
      </c>
      <c r="JI171" s="500">
        <f t="shared" si="1579"/>
        <v>1.6515813019202241E-3</v>
      </c>
      <c r="JJ171" s="500">
        <f t="shared" si="1579"/>
        <v>1.6515813019202241E-3</v>
      </c>
      <c r="JK171" s="500">
        <f t="shared" si="1579"/>
        <v>1.6515813019202241E-3</v>
      </c>
      <c r="JL171" s="500">
        <f t="shared" si="1579"/>
        <v>1.6515813019202241E-3</v>
      </c>
      <c r="JM171" s="500">
        <f t="shared" si="1579"/>
        <v>1.6515813019202241E-3</v>
      </c>
      <c r="JN171" s="500">
        <f t="shared" si="1579"/>
        <v>1.6515813019202241E-3</v>
      </c>
      <c r="JO171" s="500">
        <f t="shared" si="1579"/>
        <v>1.6515813019202241E-3</v>
      </c>
      <c r="JP171" s="500">
        <f t="shared" si="1579"/>
        <v>1.6515813019202241E-3</v>
      </c>
      <c r="JQ171" s="500">
        <f t="shared" si="1579"/>
        <v>1.6515813019202241E-3</v>
      </c>
      <c r="JR171" s="500">
        <f t="shared" si="1579"/>
        <v>1.6515813019202241E-3</v>
      </c>
      <c r="JS171" s="500">
        <f>$E171</f>
        <v>0.02</v>
      </c>
      <c r="JT171" s="500">
        <f t="shared" si="1580"/>
        <v>1.6515813019202241E-3</v>
      </c>
      <c r="JU171" s="500">
        <f t="shared" si="1580"/>
        <v>1.6515813019202241E-3</v>
      </c>
      <c r="JV171" s="500">
        <f t="shared" si="1580"/>
        <v>1.6515813019202241E-3</v>
      </c>
      <c r="JW171" s="500">
        <f t="shared" si="1580"/>
        <v>1.6515813019202241E-3</v>
      </c>
      <c r="JX171" s="500">
        <f t="shared" si="1580"/>
        <v>1.6515813019202241E-3</v>
      </c>
      <c r="JY171" s="500">
        <f t="shared" si="1580"/>
        <v>1.6515813019202241E-3</v>
      </c>
      <c r="JZ171" s="500">
        <f t="shared" si="1580"/>
        <v>1.6515813019202241E-3</v>
      </c>
      <c r="KA171" s="500">
        <f t="shared" si="1580"/>
        <v>1.6515813019202241E-3</v>
      </c>
      <c r="KB171" s="500">
        <f t="shared" si="1580"/>
        <v>1.6515813019202241E-3</v>
      </c>
      <c r="KC171" s="500">
        <f t="shared" si="1580"/>
        <v>1.6515813019202241E-3</v>
      </c>
      <c r="KD171" s="500">
        <f t="shared" si="1580"/>
        <v>1.6515813019202241E-3</v>
      </c>
      <c r="KE171" s="500">
        <f t="shared" si="1580"/>
        <v>1.6515813019202241E-3</v>
      </c>
      <c r="KF171" s="500">
        <f>$E171</f>
        <v>0.02</v>
      </c>
      <c r="KG171" s="500">
        <f t="shared" si="1581"/>
        <v>1.6515813019202241E-3</v>
      </c>
      <c r="KH171" s="500">
        <f t="shared" si="1581"/>
        <v>1.6515813019202241E-3</v>
      </c>
      <c r="KI171" s="500">
        <f t="shared" si="1581"/>
        <v>1.6515813019202241E-3</v>
      </c>
      <c r="KJ171" s="500">
        <f t="shared" si="1581"/>
        <v>1.6515813019202241E-3</v>
      </c>
      <c r="KK171" s="500">
        <f t="shared" si="1581"/>
        <v>1.6515813019202241E-3</v>
      </c>
      <c r="KL171" s="500">
        <f t="shared" si="1581"/>
        <v>1.6515813019202241E-3</v>
      </c>
      <c r="KM171" s="500">
        <f t="shared" si="1581"/>
        <v>1.6515813019202241E-3</v>
      </c>
      <c r="KN171" s="500">
        <f t="shared" si="1581"/>
        <v>1.6515813019202241E-3</v>
      </c>
      <c r="KO171" s="500">
        <f t="shared" si="1581"/>
        <v>1.6515813019202241E-3</v>
      </c>
      <c r="KP171" s="500">
        <f t="shared" si="1581"/>
        <v>1.6515813019202241E-3</v>
      </c>
      <c r="KQ171" s="500">
        <f t="shared" si="1581"/>
        <v>1.6515813019202241E-3</v>
      </c>
      <c r="KR171" s="500">
        <f t="shared" si="1581"/>
        <v>1.6515813019202241E-3</v>
      </c>
      <c r="KS171" s="500">
        <f>$E171</f>
        <v>0.02</v>
      </c>
      <c r="KT171" s="500">
        <f t="shared" si="1582"/>
        <v>1.6515813019202241E-3</v>
      </c>
      <c r="KU171" s="500">
        <f t="shared" si="1582"/>
        <v>1.6515813019202241E-3</v>
      </c>
      <c r="KV171" s="500">
        <f t="shared" si="1582"/>
        <v>1.6515813019202241E-3</v>
      </c>
      <c r="KW171" s="500">
        <f t="shared" si="1582"/>
        <v>1.6515813019202241E-3</v>
      </c>
      <c r="KX171" s="500">
        <f t="shared" si="1582"/>
        <v>1.6515813019202241E-3</v>
      </c>
      <c r="KY171" s="500">
        <f t="shared" si="1582"/>
        <v>1.6515813019202241E-3</v>
      </c>
      <c r="KZ171" s="500">
        <f t="shared" si="1582"/>
        <v>1.6515813019202241E-3</v>
      </c>
      <c r="LA171" s="500">
        <f t="shared" si="1582"/>
        <v>1.6515813019202241E-3</v>
      </c>
      <c r="LB171" s="500">
        <f t="shared" si="1582"/>
        <v>1.6515813019202241E-3</v>
      </c>
      <c r="LC171" s="500">
        <f t="shared" si="1582"/>
        <v>1.6515813019202241E-3</v>
      </c>
      <c r="LD171" s="500">
        <f t="shared" si="1582"/>
        <v>1.6515813019202241E-3</v>
      </c>
      <c r="LE171" s="500">
        <f t="shared" si="1582"/>
        <v>1.6515813019202241E-3</v>
      </c>
      <c r="LF171" s="500">
        <f>$E171</f>
        <v>0.02</v>
      </c>
      <c r="LG171" s="500">
        <f t="shared" si="1583"/>
        <v>1.6515813019202241E-3</v>
      </c>
      <c r="LH171" s="500">
        <f t="shared" si="1583"/>
        <v>1.6515813019202241E-3</v>
      </c>
      <c r="LI171" s="500">
        <f t="shared" si="1583"/>
        <v>1.6515813019202241E-3</v>
      </c>
      <c r="LJ171" s="500">
        <f t="shared" si="1583"/>
        <v>1.6515813019202241E-3</v>
      </c>
      <c r="LK171" s="500">
        <f t="shared" si="1583"/>
        <v>1.6515813019202241E-3</v>
      </c>
      <c r="LL171" s="500">
        <f t="shared" si="1583"/>
        <v>1.6515813019202241E-3</v>
      </c>
      <c r="LM171" s="500">
        <f t="shared" si="1583"/>
        <v>1.6515813019202241E-3</v>
      </c>
      <c r="LN171" s="500">
        <f t="shared" si="1583"/>
        <v>1.6515813019202241E-3</v>
      </c>
      <c r="LO171" s="500">
        <f t="shared" si="1583"/>
        <v>1.6515813019202241E-3</v>
      </c>
      <c r="LP171" s="500">
        <f t="shared" si="1583"/>
        <v>1.6515813019202241E-3</v>
      </c>
      <c r="LQ171" s="500">
        <f t="shared" si="1583"/>
        <v>1.6515813019202241E-3</v>
      </c>
      <c r="LR171" s="500">
        <f t="shared" si="1583"/>
        <v>1.6515813019202241E-3</v>
      </c>
      <c r="LS171" s="500">
        <f>$E171</f>
        <v>0.02</v>
      </c>
      <c r="LT171" s="500">
        <f t="shared" si="1584"/>
        <v>1.6515813019202241E-3</v>
      </c>
      <c r="LU171" s="500">
        <f t="shared" si="1584"/>
        <v>1.6515813019202241E-3</v>
      </c>
      <c r="LV171" s="500">
        <f t="shared" si="1584"/>
        <v>1.6515813019202241E-3</v>
      </c>
      <c r="LW171" s="500">
        <f t="shared" si="1584"/>
        <v>1.6515813019202241E-3</v>
      </c>
      <c r="LX171" s="500">
        <f t="shared" si="1584"/>
        <v>1.6515813019202241E-3</v>
      </c>
      <c r="LY171" s="500">
        <f t="shared" si="1584"/>
        <v>1.6515813019202241E-3</v>
      </c>
      <c r="LZ171" s="500">
        <f t="shared" si="1584"/>
        <v>1.6515813019202241E-3</v>
      </c>
      <c r="MA171" s="500">
        <f t="shared" si="1584"/>
        <v>1.6515813019202241E-3</v>
      </c>
      <c r="MB171" s="500">
        <f t="shared" si="1584"/>
        <v>1.6515813019202241E-3</v>
      </c>
      <c r="MC171" s="500">
        <f t="shared" si="1584"/>
        <v>1.6515813019202241E-3</v>
      </c>
      <c r="MD171" s="500">
        <f t="shared" si="1584"/>
        <v>1.6515813019202241E-3</v>
      </c>
      <c r="ME171" s="500">
        <f t="shared" si="1584"/>
        <v>1.6515813019202241E-3</v>
      </c>
      <c r="MF171" s="500">
        <f>$E171</f>
        <v>0.02</v>
      </c>
      <c r="MG171" s="500">
        <f t="shared" si="1585"/>
        <v>1.6515813019202241E-3</v>
      </c>
      <c r="MH171" s="500">
        <f t="shared" si="1585"/>
        <v>1.6515813019202241E-3</v>
      </c>
      <c r="MI171" s="500">
        <f t="shared" si="1585"/>
        <v>1.6515813019202241E-3</v>
      </c>
      <c r="MJ171" s="500">
        <f t="shared" si="1585"/>
        <v>1.6515813019202241E-3</v>
      </c>
      <c r="MK171" s="500">
        <f t="shared" si="1585"/>
        <v>1.6515813019202241E-3</v>
      </c>
      <c r="ML171" s="500">
        <f t="shared" si="1585"/>
        <v>1.6515813019202241E-3</v>
      </c>
      <c r="MM171" s="500">
        <f t="shared" si="1585"/>
        <v>1.6515813019202241E-3</v>
      </c>
      <c r="MN171" s="500">
        <f t="shared" si="1585"/>
        <v>1.6515813019202241E-3</v>
      </c>
      <c r="MO171" s="500">
        <f t="shared" si="1585"/>
        <v>1.6515813019202241E-3</v>
      </c>
      <c r="MP171" s="500">
        <f t="shared" si="1585"/>
        <v>1.6515813019202241E-3</v>
      </c>
      <c r="MQ171" s="500">
        <f t="shared" si="1585"/>
        <v>1.6515813019202241E-3</v>
      </c>
      <c r="MR171" s="500">
        <f t="shared" si="1585"/>
        <v>1.6515813019202241E-3</v>
      </c>
      <c r="MS171" s="500">
        <f>$E171</f>
        <v>0.02</v>
      </c>
      <c r="MT171" s="500">
        <f t="shared" si="1586"/>
        <v>1.6515813019202241E-3</v>
      </c>
      <c r="MU171" s="500">
        <f t="shared" si="1586"/>
        <v>1.6515813019202241E-3</v>
      </c>
      <c r="MV171" s="500">
        <f t="shared" si="1586"/>
        <v>1.6515813019202241E-3</v>
      </c>
      <c r="MW171" s="500">
        <f t="shared" si="1586"/>
        <v>1.6515813019202241E-3</v>
      </c>
      <c r="MX171" s="500">
        <f t="shared" si="1586"/>
        <v>1.6515813019202241E-3</v>
      </c>
      <c r="MY171" s="500">
        <f t="shared" si="1586"/>
        <v>1.6515813019202241E-3</v>
      </c>
      <c r="MZ171" s="500">
        <f t="shared" si="1586"/>
        <v>1.6515813019202241E-3</v>
      </c>
      <c r="NA171" s="500">
        <f t="shared" si="1586"/>
        <v>1.6515813019202241E-3</v>
      </c>
      <c r="NB171" s="500">
        <f t="shared" si="1586"/>
        <v>1.6515813019202241E-3</v>
      </c>
      <c r="NC171" s="500">
        <f t="shared" si="1586"/>
        <v>1.6515813019202241E-3</v>
      </c>
      <c r="ND171" s="500">
        <f t="shared" si="1586"/>
        <v>1.6515813019202241E-3</v>
      </c>
      <c r="NE171" s="500">
        <f t="shared" si="1586"/>
        <v>1.6515813019202241E-3</v>
      </c>
      <c r="NF171" s="500">
        <f>$E171</f>
        <v>0.02</v>
      </c>
      <c r="NG171" s="500">
        <f t="shared" si="1587"/>
        <v>1.6515813019202241E-3</v>
      </c>
      <c r="NH171" s="500">
        <f t="shared" si="1587"/>
        <v>1.6515813019202241E-3</v>
      </c>
      <c r="NI171" s="500">
        <f t="shared" si="1587"/>
        <v>1.6515813019202241E-3</v>
      </c>
      <c r="NJ171" s="500">
        <f t="shared" si="1587"/>
        <v>1.6515813019202241E-3</v>
      </c>
      <c r="NK171" s="500">
        <f t="shared" si="1587"/>
        <v>1.6515813019202241E-3</v>
      </c>
      <c r="NL171" s="500">
        <f t="shared" si="1587"/>
        <v>1.6515813019202241E-3</v>
      </c>
      <c r="NM171" s="500">
        <f t="shared" si="1587"/>
        <v>1.6515813019202241E-3</v>
      </c>
      <c r="NN171" s="500">
        <f t="shared" si="1587"/>
        <v>1.6515813019202241E-3</v>
      </c>
      <c r="NO171" s="500">
        <f t="shared" si="1587"/>
        <v>1.6515813019202241E-3</v>
      </c>
      <c r="NP171" s="500">
        <f t="shared" si="1587"/>
        <v>1.6515813019202241E-3</v>
      </c>
      <c r="NQ171" s="500">
        <f t="shared" si="1587"/>
        <v>1.6515813019202241E-3</v>
      </c>
      <c r="NR171" s="500">
        <f t="shared" si="1587"/>
        <v>1.6515813019202241E-3</v>
      </c>
      <c r="NS171" s="500">
        <f>$E171</f>
        <v>0.02</v>
      </c>
      <c r="NT171" s="500">
        <f t="shared" si="1588"/>
        <v>1.6515813019202241E-3</v>
      </c>
      <c r="NU171" s="500">
        <f t="shared" si="1588"/>
        <v>1.6515813019202241E-3</v>
      </c>
      <c r="NV171" s="500">
        <f t="shared" si="1588"/>
        <v>1.6515813019202241E-3</v>
      </c>
      <c r="NW171" s="500">
        <f t="shared" si="1588"/>
        <v>1.6515813019202241E-3</v>
      </c>
      <c r="NX171" s="500">
        <f t="shared" si="1588"/>
        <v>1.6515813019202241E-3</v>
      </c>
      <c r="NY171" s="500">
        <f t="shared" si="1588"/>
        <v>1.6515813019202241E-3</v>
      </c>
      <c r="NZ171" s="500">
        <f t="shared" si="1588"/>
        <v>1.6515813019202241E-3</v>
      </c>
      <c r="OA171" s="500">
        <f t="shared" si="1588"/>
        <v>1.6515813019202241E-3</v>
      </c>
      <c r="OB171" s="500">
        <f t="shared" si="1588"/>
        <v>1.6515813019202241E-3</v>
      </c>
      <c r="OC171" s="500">
        <f t="shared" si="1588"/>
        <v>1.6515813019202241E-3</v>
      </c>
      <c r="OD171" s="500">
        <f t="shared" si="1588"/>
        <v>1.6515813019202241E-3</v>
      </c>
      <c r="OE171" s="500">
        <f t="shared" si="1588"/>
        <v>1.6515813019202241E-3</v>
      </c>
      <c r="OF171" s="500">
        <f>$E171</f>
        <v>0.02</v>
      </c>
      <c r="OG171" s="500">
        <f t="shared" si="1589"/>
        <v>1.6515813019202241E-3</v>
      </c>
      <c r="OH171" s="500">
        <f t="shared" si="1589"/>
        <v>1.6515813019202241E-3</v>
      </c>
      <c r="OI171" s="500">
        <f t="shared" si="1589"/>
        <v>1.6515813019202241E-3</v>
      </c>
      <c r="OJ171" s="500">
        <f t="shared" si="1589"/>
        <v>1.6515813019202241E-3</v>
      </c>
      <c r="OK171" s="500">
        <f t="shared" si="1589"/>
        <v>1.6515813019202241E-3</v>
      </c>
      <c r="OL171" s="500">
        <f t="shared" si="1589"/>
        <v>1.6515813019202241E-3</v>
      </c>
      <c r="OM171" s="500">
        <f t="shared" si="1589"/>
        <v>1.6515813019202241E-3</v>
      </c>
      <c r="ON171" s="500">
        <f t="shared" si="1589"/>
        <v>1.6515813019202241E-3</v>
      </c>
      <c r="OO171" s="500">
        <f t="shared" si="1589"/>
        <v>1.6515813019202241E-3</v>
      </c>
      <c r="OP171" s="500">
        <f t="shared" si="1589"/>
        <v>1.6515813019202241E-3</v>
      </c>
      <c r="OQ171" s="500">
        <f t="shared" si="1589"/>
        <v>1.6515813019202241E-3</v>
      </c>
      <c r="OR171" s="500">
        <f t="shared" si="1589"/>
        <v>1.6515813019202241E-3</v>
      </c>
      <c r="OS171" s="500">
        <f>$E171</f>
        <v>0.02</v>
      </c>
      <c r="OT171" s="202"/>
      <c r="OU171" s="202"/>
      <c r="OV171" s="202"/>
      <c r="OW171" s="202"/>
      <c r="OX171" s="202"/>
      <c r="OY171" s="202"/>
      <c r="OZ171" s="202"/>
      <c r="PA171" s="202"/>
      <c r="PB171" s="202"/>
      <c r="PC171" s="202"/>
      <c r="PD171" s="202"/>
      <c r="PE171" s="202"/>
      <c r="PF171" s="202"/>
      <c r="PG171" s="202"/>
      <c r="PH171" s="202"/>
      <c r="PI171" s="202"/>
      <c r="PJ171" s="202"/>
      <c r="PK171" s="202"/>
      <c r="PL171" s="202"/>
      <c r="PM171" s="202"/>
      <c r="PN171" s="202"/>
      <c r="PO171" s="202"/>
      <c r="PP171" s="202"/>
      <c r="PQ171" s="202"/>
      <c r="PR171" s="202"/>
      <c r="PS171" s="202"/>
      <c r="PT171" s="202"/>
      <c r="PU171" s="202"/>
      <c r="PV171" s="202"/>
      <c r="PW171" s="202"/>
      <c r="PX171" s="202"/>
      <c r="PY171" s="202"/>
      <c r="PZ171" s="202"/>
      <c r="QA171" s="202"/>
      <c r="QB171" s="202"/>
      <c r="QC171" s="202"/>
      <c r="QD171" s="202"/>
      <c r="QE171" s="202"/>
      <c r="QF171" s="202"/>
      <c r="QG171" s="202"/>
      <c r="QH171" s="202"/>
      <c r="QI171" s="202"/>
      <c r="QJ171" s="202"/>
      <c r="QK171" s="202"/>
      <c r="QL171" s="202"/>
      <c r="QM171" s="202"/>
      <c r="QN171" s="202"/>
      <c r="QO171" s="202"/>
      <c r="QP171" s="202"/>
      <c r="QQ171" s="202"/>
      <c r="QR171" s="202"/>
      <c r="QS171" s="202"/>
      <c r="QT171" s="202"/>
      <c r="QU171" s="202"/>
      <c r="QV171" s="202"/>
      <c r="QW171" s="202"/>
      <c r="QX171" s="202"/>
      <c r="QY171" s="202"/>
      <c r="QZ171" s="202"/>
      <c r="RA171" s="202"/>
      <c r="RB171" s="202"/>
      <c r="RC171" s="202"/>
      <c r="RD171" s="202"/>
      <c r="RE171" s="202"/>
      <c r="RF171" s="202"/>
    </row>
    <row r="172" spans="1:474" ht="12.75" customHeight="1">
      <c r="A172" s="202"/>
      <c r="B172" s="95" t="s">
        <v>528</v>
      </c>
      <c r="C172" s="202"/>
      <c r="D172" s="202"/>
      <c r="E172" s="202"/>
      <c r="F172" s="202"/>
      <c r="G172" s="500">
        <f t="shared" ref="G172:BR172" si="1590">G170+G171</f>
        <v>6.1708731082947832E-3</v>
      </c>
      <c r="H172" s="500">
        <f t="shared" si="1590"/>
        <v>6.1708731082947832E-3</v>
      </c>
      <c r="I172" s="500">
        <f t="shared" si="1590"/>
        <v>6.1708731082947832E-3</v>
      </c>
      <c r="J172" s="500">
        <f t="shared" si="1590"/>
        <v>6.1708731082947832E-3</v>
      </c>
      <c r="K172" s="500">
        <f t="shared" si="1590"/>
        <v>6.1708731082947832E-3</v>
      </c>
      <c r="L172" s="500">
        <f t="shared" si="1590"/>
        <v>6.1708731082947832E-3</v>
      </c>
      <c r="M172" s="500">
        <f t="shared" si="1590"/>
        <v>6.1708731082947832E-3</v>
      </c>
      <c r="N172" s="500">
        <f t="shared" si="1590"/>
        <v>6.1708731082947832E-3</v>
      </c>
      <c r="O172" s="500">
        <f t="shared" si="1590"/>
        <v>6.1708731082947832E-3</v>
      </c>
      <c r="P172" s="500">
        <f t="shared" si="1590"/>
        <v>6.1708731082947832E-3</v>
      </c>
      <c r="Q172" s="500">
        <f t="shared" si="1590"/>
        <v>6.1708731082947832E-3</v>
      </c>
      <c r="R172" s="500">
        <f t="shared" si="1590"/>
        <v>6.1708731082947832E-3</v>
      </c>
      <c r="S172" s="500">
        <f t="shared" si="1590"/>
        <v>7.5600000000000001E-2</v>
      </c>
      <c r="T172" s="500">
        <f t="shared" si="1590"/>
        <v>6.1708731082947832E-3</v>
      </c>
      <c r="U172" s="500">
        <f t="shared" si="1590"/>
        <v>6.1708731082947832E-3</v>
      </c>
      <c r="V172" s="500">
        <f t="shared" si="1590"/>
        <v>6.1708731082947832E-3</v>
      </c>
      <c r="W172" s="500">
        <f t="shared" si="1590"/>
        <v>6.1708731082947832E-3</v>
      </c>
      <c r="X172" s="500">
        <f t="shared" si="1590"/>
        <v>6.1708731082947832E-3</v>
      </c>
      <c r="Y172" s="500">
        <f t="shared" si="1590"/>
        <v>6.1708731082947832E-3</v>
      </c>
      <c r="Z172" s="500">
        <f t="shared" si="1590"/>
        <v>6.1708731082947832E-3</v>
      </c>
      <c r="AA172" s="500">
        <f t="shared" si="1590"/>
        <v>6.1708731082947832E-3</v>
      </c>
      <c r="AB172" s="500">
        <f t="shared" si="1590"/>
        <v>6.1708731082947832E-3</v>
      </c>
      <c r="AC172" s="500">
        <f t="shared" si="1590"/>
        <v>6.1708731082947832E-3</v>
      </c>
      <c r="AD172" s="500">
        <f t="shared" si="1590"/>
        <v>6.1708731082947832E-3</v>
      </c>
      <c r="AE172" s="500">
        <f t="shared" si="1590"/>
        <v>6.1708731082947832E-3</v>
      </c>
      <c r="AF172" s="500">
        <f t="shared" si="1590"/>
        <v>7.5600000000000001E-2</v>
      </c>
      <c r="AG172" s="500">
        <f t="shared" si="1590"/>
        <v>6.1708731082947832E-3</v>
      </c>
      <c r="AH172" s="500">
        <f t="shared" si="1590"/>
        <v>6.1708731082947832E-3</v>
      </c>
      <c r="AI172" s="500">
        <f t="shared" si="1590"/>
        <v>6.1708731082947832E-3</v>
      </c>
      <c r="AJ172" s="500">
        <f t="shared" si="1590"/>
        <v>6.1708731082947832E-3</v>
      </c>
      <c r="AK172" s="500">
        <f t="shared" si="1590"/>
        <v>6.1708731082947832E-3</v>
      </c>
      <c r="AL172" s="500">
        <f t="shared" si="1590"/>
        <v>6.1708731082947832E-3</v>
      </c>
      <c r="AM172" s="500">
        <f t="shared" si="1590"/>
        <v>6.1708731082947832E-3</v>
      </c>
      <c r="AN172" s="500">
        <f t="shared" si="1590"/>
        <v>6.1708731082947832E-3</v>
      </c>
      <c r="AO172" s="500">
        <f t="shared" si="1590"/>
        <v>6.1708731082947832E-3</v>
      </c>
      <c r="AP172" s="500">
        <f t="shared" si="1590"/>
        <v>6.1708731082947832E-3</v>
      </c>
      <c r="AQ172" s="500">
        <f t="shared" si="1590"/>
        <v>6.1708731082947832E-3</v>
      </c>
      <c r="AR172" s="500">
        <f t="shared" si="1590"/>
        <v>6.1708731082947832E-3</v>
      </c>
      <c r="AS172" s="500">
        <f t="shared" si="1590"/>
        <v>7.5599999999999987E-2</v>
      </c>
      <c r="AT172" s="500">
        <f t="shared" si="1590"/>
        <v>6.1708731082947832E-3</v>
      </c>
      <c r="AU172" s="500">
        <f t="shared" si="1590"/>
        <v>6.1708731082947832E-3</v>
      </c>
      <c r="AV172" s="500">
        <f t="shared" si="1590"/>
        <v>6.1708731082947832E-3</v>
      </c>
      <c r="AW172" s="500">
        <f t="shared" si="1590"/>
        <v>6.1708731082947832E-3</v>
      </c>
      <c r="AX172" s="500">
        <f t="shared" si="1590"/>
        <v>6.1708731082947832E-3</v>
      </c>
      <c r="AY172" s="500">
        <f t="shared" si="1590"/>
        <v>6.1708731082947832E-3</v>
      </c>
      <c r="AZ172" s="500">
        <f t="shared" si="1590"/>
        <v>6.1708731082947832E-3</v>
      </c>
      <c r="BA172" s="500">
        <f t="shared" si="1590"/>
        <v>6.1708731082947832E-3</v>
      </c>
      <c r="BB172" s="500">
        <f t="shared" si="1590"/>
        <v>6.1708731082947832E-3</v>
      </c>
      <c r="BC172" s="500">
        <f t="shared" si="1590"/>
        <v>6.1708731082947832E-3</v>
      </c>
      <c r="BD172" s="500">
        <f t="shared" si="1590"/>
        <v>6.1708731082947832E-3</v>
      </c>
      <c r="BE172" s="500">
        <f t="shared" si="1590"/>
        <v>6.1708731082947832E-3</v>
      </c>
      <c r="BF172" s="500">
        <f t="shared" si="1590"/>
        <v>7.5600000000000001E-2</v>
      </c>
      <c r="BG172" s="500">
        <f t="shared" si="1590"/>
        <v>6.1708731082947832E-3</v>
      </c>
      <c r="BH172" s="500">
        <f t="shared" si="1590"/>
        <v>6.1708731082947832E-3</v>
      </c>
      <c r="BI172" s="500">
        <f t="shared" si="1590"/>
        <v>6.1708731082947832E-3</v>
      </c>
      <c r="BJ172" s="500">
        <f t="shared" si="1590"/>
        <v>6.1708731082947832E-3</v>
      </c>
      <c r="BK172" s="500">
        <f t="shared" si="1590"/>
        <v>6.1708731082947832E-3</v>
      </c>
      <c r="BL172" s="500">
        <f t="shared" si="1590"/>
        <v>6.1708731082947832E-3</v>
      </c>
      <c r="BM172" s="500">
        <f t="shared" si="1590"/>
        <v>6.1708731082947832E-3</v>
      </c>
      <c r="BN172" s="500">
        <f t="shared" si="1590"/>
        <v>6.1708731082947832E-3</v>
      </c>
      <c r="BO172" s="500">
        <f t="shared" si="1590"/>
        <v>6.1708731082947832E-3</v>
      </c>
      <c r="BP172" s="500">
        <f t="shared" si="1590"/>
        <v>6.1708731082947832E-3</v>
      </c>
      <c r="BQ172" s="500">
        <f t="shared" si="1590"/>
        <v>6.1708731082947832E-3</v>
      </c>
      <c r="BR172" s="500">
        <f t="shared" si="1590"/>
        <v>6.1708731082947832E-3</v>
      </c>
      <c r="BS172" s="500">
        <f t="shared" ref="BS172:ED172" si="1591">BS170+BS171</f>
        <v>7.5600000000000001E-2</v>
      </c>
      <c r="BT172" s="500">
        <f t="shared" si="1591"/>
        <v>6.1708731082947832E-3</v>
      </c>
      <c r="BU172" s="500">
        <f t="shared" si="1591"/>
        <v>6.1708731082947832E-3</v>
      </c>
      <c r="BV172" s="500">
        <f t="shared" si="1591"/>
        <v>6.1708731082947832E-3</v>
      </c>
      <c r="BW172" s="500">
        <f t="shared" si="1591"/>
        <v>6.1708731082947832E-3</v>
      </c>
      <c r="BX172" s="500">
        <f t="shared" si="1591"/>
        <v>6.1708731082947832E-3</v>
      </c>
      <c r="BY172" s="500">
        <f t="shared" si="1591"/>
        <v>6.1708731082947832E-3</v>
      </c>
      <c r="BZ172" s="500">
        <f t="shared" si="1591"/>
        <v>6.1708731082947832E-3</v>
      </c>
      <c r="CA172" s="500">
        <f t="shared" si="1591"/>
        <v>6.1708731082947832E-3</v>
      </c>
      <c r="CB172" s="500">
        <f t="shared" si="1591"/>
        <v>6.1708731082947832E-3</v>
      </c>
      <c r="CC172" s="500">
        <f t="shared" si="1591"/>
        <v>6.1708731082947832E-3</v>
      </c>
      <c r="CD172" s="500">
        <f t="shared" si="1591"/>
        <v>6.1708731082947832E-3</v>
      </c>
      <c r="CE172" s="500">
        <f t="shared" si="1591"/>
        <v>6.1708731082947832E-3</v>
      </c>
      <c r="CF172" s="500">
        <f t="shared" si="1591"/>
        <v>7.5600000000000001E-2</v>
      </c>
      <c r="CG172" s="500">
        <f t="shared" si="1591"/>
        <v>6.1708731082947832E-3</v>
      </c>
      <c r="CH172" s="500">
        <f t="shared" si="1591"/>
        <v>6.1708731082947832E-3</v>
      </c>
      <c r="CI172" s="500">
        <f t="shared" si="1591"/>
        <v>6.1708731082947832E-3</v>
      </c>
      <c r="CJ172" s="500">
        <f t="shared" si="1591"/>
        <v>6.1708731082947832E-3</v>
      </c>
      <c r="CK172" s="500">
        <f t="shared" si="1591"/>
        <v>6.1708731082947832E-3</v>
      </c>
      <c r="CL172" s="500">
        <f t="shared" si="1591"/>
        <v>6.1708731082947832E-3</v>
      </c>
      <c r="CM172" s="500">
        <f t="shared" si="1591"/>
        <v>6.1708731082947832E-3</v>
      </c>
      <c r="CN172" s="500">
        <f t="shared" si="1591"/>
        <v>6.1708731082947832E-3</v>
      </c>
      <c r="CO172" s="500">
        <f t="shared" si="1591"/>
        <v>6.1708731082947832E-3</v>
      </c>
      <c r="CP172" s="500">
        <f t="shared" si="1591"/>
        <v>6.1708731082947832E-3</v>
      </c>
      <c r="CQ172" s="500">
        <f t="shared" si="1591"/>
        <v>6.1708731082947832E-3</v>
      </c>
      <c r="CR172" s="500">
        <f t="shared" si="1591"/>
        <v>6.1708731082947832E-3</v>
      </c>
      <c r="CS172" s="500">
        <f t="shared" si="1591"/>
        <v>7.5600000000000001E-2</v>
      </c>
      <c r="CT172" s="500">
        <f t="shared" si="1591"/>
        <v>6.1708731082947832E-3</v>
      </c>
      <c r="CU172" s="500">
        <f t="shared" si="1591"/>
        <v>6.1708731082947832E-3</v>
      </c>
      <c r="CV172" s="500">
        <f t="shared" si="1591"/>
        <v>6.1708731082947832E-3</v>
      </c>
      <c r="CW172" s="500">
        <f t="shared" si="1591"/>
        <v>6.1708731082947832E-3</v>
      </c>
      <c r="CX172" s="500">
        <f t="shared" si="1591"/>
        <v>6.1708731082947832E-3</v>
      </c>
      <c r="CY172" s="500">
        <f t="shared" si="1591"/>
        <v>6.1708731082947832E-3</v>
      </c>
      <c r="CZ172" s="500">
        <f t="shared" si="1591"/>
        <v>6.1708731082947832E-3</v>
      </c>
      <c r="DA172" s="500">
        <f t="shared" si="1591"/>
        <v>6.1708731082947832E-3</v>
      </c>
      <c r="DB172" s="500">
        <f t="shared" si="1591"/>
        <v>6.1708731082947832E-3</v>
      </c>
      <c r="DC172" s="500">
        <f t="shared" si="1591"/>
        <v>6.1708731082947832E-3</v>
      </c>
      <c r="DD172" s="500">
        <f t="shared" si="1591"/>
        <v>6.1708731082947832E-3</v>
      </c>
      <c r="DE172" s="500">
        <f t="shared" si="1591"/>
        <v>6.1708731082947832E-3</v>
      </c>
      <c r="DF172" s="500">
        <f t="shared" si="1591"/>
        <v>7.5600000000000001E-2</v>
      </c>
      <c r="DG172" s="500">
        <f t="shared" si="1591"/>
        <v>6.1708731082947832E-3</v>
      </c>
      <c r="DH172" s="500">
        <f t="shared" si="1591"/>
        <v>6.1708731082947832E-3</v>
      </c>
      <c r="DI172" s="500">
        <f t="shared" si="1591"/>
        <v>6.1708731082947832E-3</v>
      </c>
      <c r="DJ172" s="500">
        <f t="shared" si="1591"/>
        <v>6.1708731082947832E-3</v>
      </c>
      <c r="DK172" s="500">
        <f t="shared" si="1591"/>
        <v>6.1708731082947832E-3</v>
      </c>
      <c r="DL172" s="500">
        <f t="shared" si="1591"/>
        <v>6.1708731082947832E-3</v>
      </c>
      <c r="DM172" s="500">
        <f t="shared" si="1591"/>
        <v>6.1708731082947832E-3</v>
      </c>
      <c r="DN172" s="500">
        <f t="shared" si="1591"/>
        <v>6.1708731082947832E-3</v>
      </c>
      <c r="DO172" s="500">
        <f t="shared" si="1591"/>
        <v>6.1708731082947832E-3</v>
      </c>
      <c r="DP172" s="500">
        <f t="shared" si="1591"/>
        <v>6.1708731082947832E-3</v>
      </c>
      <c r="DQ172" s="500">
        <f t="shared" si="1591"/>
        <v>6.1708731082947832E-3</v>
      </c>
      <c r="DR172" s="500">
        <f t="shared" si="1591"/>
        <v>6.1708731082947832E-3</v>
      </c>
      <c r="DS172" s="500">
        <f t="shared" si="1591"/>
        <v>7.5600000000000001E-2</v>
      </c>
      <c r="DT172" s="500">
        <f t="shared" si="1591"/>
        <v>6.1708731082947832E-3</v>
      </c>
      <c r="DU172" s="500">
        <f t="shared" si="1591"/>
        <v>6.1708731082947832E-3</v>
      </c>
      <c r="DV172" s="500">
        <f t="shared" si="1591"/>
        <v>6.1708731082947832E-3</v>
      </c>
      <c r="DW172" s="500">
        <f t="shared" si="1591"/>
        <v>6.1708731082947832E-3</v>
      </c>
      <c r="DX172" s="500">
        <f t="shared" si="1591"/>
        <v>6.1708731082947832E-3</v>
      </c>
      <c r="DY172" s="500">
        <f t="shared" si="1591"/>
        <v>6.1708731082947832E-3</v>
      </c>
      <c r="DZ172" s="500">
        <f t="shared" si="1591"/>
        <v>6.1708731082947832E-3</v>
      </c>
      <c r="EA172" s="500">
        <f t="shared" si="1591"/>
        <v>6.1708731082947832E-3</v>
      </c>
      <c r="EB172" s="500">
        <f t="shared" si="1591"/>
        <v>6.1708731082947832E-3</v>
      </c>
      <c r="EC172" s="500">
        <f t="shared" si="1591"/>
        <v>6.1708731082947832E-3</v>
      </c>
      <c r="ED172" s="500">
        <f t="shared" si="1591"/>
        <v>6.1708731082947832E-3</v>
      </c>
      <c r="EE172" s="500">
        <f t="shared" ref="EE172:GP172" si="1592">EE170+EE171</f>
        <v>6.1708731082947832E-3</v>
      </c>
      <c r="EF172" s="500">
        <f t="shared" si="1592"/>
        <v>7.5600000000000001E-2</v>
      </c>
      <c r="EG172" s="500">
        <f t="shared" si="1592"/>
        <v>6.1708731082947832E-3</v>
      </c>
      <c r="EH172" s="500">
        <f t="shared" si="1592"/>
        <v>6.1708731082947832E-3</v>
      </c>
      <c r="EI172" s="500">
        <f t="shared" si="1592"/>
        <v>6.1708731082947832E-3</v>
      </c>
      <c r="EJ172" s="500">
        <f t="shared" si="1592"/>
        <v>6.1708731082947832E-3</v>
      </c>
      <c r="EK172" s="500">
        <f t="shared" si="1592"/>
        <v>6.1708731082947832E-3</v>
      </c>
      <c r="EL172" s="500">
        <f t="shared" si="1592"/>
        <v>6.1708731082947832E-3</v>
      </c>
      <c r="EM172" s="500">
        <f t="shared" si="1592"/>
        <v>6.1708731082947832E-3</v>
      </c>
      <c r="EN172" s="500">
        <f t="shared" si="1592"/>
        <v>6.1708731082947832E-3</v>
      </c>
      <c r="EO172" s="500">
        <f t="shared" si="1592"/>
        <v>6.1708731082947832E-3</v>
      </c>
      <c r="EP172" s="500">
        <f t="shared" si="1592"/>
        <v>6.1708731082947832E-3</v>
      </c>
      <c r="EQ172" s="500">
        <f t="shared" si="1592"/>
        <v>6.1708731082947832E-3</v>
      </c>
      <c r="ER172" s="500">
        <f t="shared" si="1592"/>
        <v>6.1708731082947832E-3</v>
      </c>
      <c r="ES172" s="500">
        <f t="shared" si="1592"/>
        <v>7.5600000000000001E-2</v>
      </c>
      <c r="ET172" s="500">
        <f t="shared" si="1592"/>
        <v>6.1708731082947832E-3</v>
      </c>
      <c r="EU172" s="500">
        <f t="shared" si="1592"/>
        <v>6.1708731082947832E-3</v>
      </c>
      <c r="EV172" s="500">
        <f t="shared" si="1592"/>
        <v>6.1708731082947832E-3</v>
      </c>
      <c r="EW172" s="500">
        <f t="shared" si="1592"/>
        <v>6.1708731082947832E-3</v>
      </c>
      <c r="EX172" s="500">
        <f t="shared" si="1592"/>
        <v>6.1708731082947832E-3</v>
      </c>
      <c r="EY172" s="500">
        <f t="shared" si="1592"/>
        <v>6.1708731082947832E-3</v>
      </c>
      <c r="EZ172" s="500">
        <f t="shared" si="1592"/>
        <v>6.1708731082947832E-3</v>
      </c>
      <c r="FA172" s="500">
        <f t="shared" si="1592"/>
        <v>6.1708731082947832E-3</v>
      </c>
      <c r="FB172" s="500">
        <f t="shared" si="1592"/>
        <v>6.1708731082947832E-3</v>
      </c>
      <c r="FC172" s="500">
        <f t="shared" si="1592"/>
        <v>6.1708731082947832E-3</v>
      </c>
      <c r="FD172" s="500">
        <f t="shared" si="1592"/>
        <v>6.1708731082947832E-3</v>
      </c>
      <c r="FE172" s="500">
        <f t="shared" si="1592"/>
        <v>6.1708731082947832E-3</v>
      </c>
      <c r="FF172" s="500">
        <f t="shared" si="1592"/>
        <v>7.5600000000000001E-2</v>
      </c>
      <c r="FG172" s="500">
        <f t="shared" si="1592"/>
        <v>6.1708731082947832E-3</v>
      </c>
      <c r="FH172" s="500">
        <f t="shared" si="1592"/>
        <v>6.1708731082947832E-3</v>
      </c>
      <c r="FI172" s="500">
        <f t="shared" si="1592"/>
        <v>6.1708731082947832E-3</v>
      </c>
      <c r="FJ172" s="500">
        <f t="shared" si="1592"/>
        <v>6.1708731082947832E-3</v>
      </c>
      <c r="FK172" s="500">
        <f t="shared" si="1592"/>
        <v>6.1708731082947832E-3</v>
      </c>
      <c r="FL172" s="500">
        <f t="shared" si="1592"/>
        <v>6.1708731082947832E-3</v>
      </c>
      <c r="FM172" s="500">
        <f t="shared" si="1592"/>
        <v>6.1708731082947832E-3</v>
      </c>
      <c r="FN172" s="500">
        <f t="shared" si="1592"/>
        <v>6.1708731082947832E-3</v>
      </c>
      <c r="FO172" s="500">
        <f t="shared" si="1592"/>
        <v>6.1708731082947832E-3</v>
      </c>
      <c r="FP172" s="500">
        <f t="shared" si="1592"/>
        <v>6.1708731082947832E-3</v>
      </c>
      <c r="FQ172" s="500">
        <f t="shared" si="1592"/>
        <v>6.1708731082947832E-3</v>
      </c>
      <c r="FR172" s="500">
        <f t="shared" si="1592"/>
        <v>6.1708731082947832E-3</v>
      </c>
      <c r="FS172" s="500">
        <f t="shared" si="1592"/>
        <v>7.5600000000000001E-2</v>
      </c>
      <c r="FT172" s="500">
        <f t="shared" si="1592"/>
        <v>6.1708731082947832E-3</v>
      </c>
      <c r="FU172" s="500">
        <f t="shared" si="1592"/>
        <v>6.1708731082947832E-3</v>
      </c>
      <c r="FV172" s="500">
        <f t="shared" si="1592"/>
        <v>6.1708731082947832E-3</v>
      </c>
      <c r="FW172" s="500">
        <f t="shared" si="1592"/>
        <v>6.1708731082947832E-3</v>
      </c>
      <c r="FX172" s="500">
        <f t="shared" si="1592"/>
        <v>6.1708731082947832E-3</v>
      </c>
      <c r="FY172" s="500">
        <f t="shared" si="1592"/>
        <v>6.1708731082947832E-3</v>
      </c>
      <c r="FZ172" s="500">
        <f t="shared" si="1592"/>
        <v>6.1708731082947832E-3</v>
      </c>
      <c r="GA172" s="500">
        <f t="shared" si="1592"/>
        <v>6.1708731082947832E-3</v>
      </c>
      <c r="GB172" s="500">
        <f t="shared" si="1592"/>
        <v>6.1708731082947832E-3</v>
      </c>
      <c r="GC172" s="500">
        <f t="shared" si="1592"/>
        <v>6.1708731082947832E-3</v>
      </c>
      <c r="GD172" s="500">
        <f t="shared" si="1592"/>
        <v>6.1708731082947832E-3</v>
      </c>
      <c r="GE172" s="500">
        <f t="shared" si="1592"/>
        <v>6.1708731082947832E-3</v>
      </c>
      <c r="GF172" s="500">
        <f t="shared" si="1592"/>
        <v>7.5600000000000001E-2</v>
      </c>
      <c r="GG172" s="500">
        <f t="shared" si="1592"/>
        <v>6.1708731082947832E-3</v>
      </c>
      <c r="GH172" s="500">
        <f t="shared" si="1592"/>
        <v>6.1708731082947832E-3</v>
      </c>
      <c r="GI172" s="500">
        <f t="shared" si="1592"/>
        <v>6.1708731082947832E-3</v>
      </c>
      <c r="GJ172" s="500">
        <f t="shared" si="1592"/>
        <v>6.1708731082947832E-3</v>
      </c>
      <c r="GK172" s="500">
        <f t="shared" si="1592"/>
        <v>6.1708731082947832E-3</v>
      </c>
      <c r="GL172" s="500">
        <f t="shared" si="1592"/>
        <v>6.1708731082947832E-3</v>
      </c>
      <c r="GM172" s="500">
        <f t="shared" si="1592"/>
        <v>6.1708731082947832E-3</v>
      </c>
      <c r="GN172" s="500">
        <f t="shared" si="1592"/>
        <v>6.1708731082947832E-3</v>
      </c>
      <c r="GO172" s="500">
        <f t="shared" si="1592"/>
        <v>6.1708731082947832E-3</v>
      </c>
      <c r="GP172" s="500">
        <f t="shared" si="1592"/>
        <v>6.1708731082947832E-3</v>
      </c>
      <c r="GQ172" s="500">
        <f t="shared" ref="GQ172:JB172" si="1593">GQ170+GQ171</f>
        <v>6.1708731082947832E-3</v>
      </c>
      <c r="GR172" s="500">
        <f t="shared" si="1593"/>
        <v>6.1708731082947832E-3</v>
      </c>
      <c r="GS172" s="500">
        <f t="shared" si="1593"/>
        <v>7.5600000000000001E-2</v>
      </c>
      <c r="GT172" s="500">
        <f t="shared" si="1593"/>
        <v>6.1708731082947832E-3</v>
      </c>
      <c r="GU172" s="500">
        <f t="shared" si="1593"/>
        <v>6.1708731082947832E-3</v>
      </c>
      <c r="GV172" s="500">
        <f t="shared" si="1593"/>
        <v>6.1708731082947832E-3</v>
      </c>
      <c r="GW172" s="500">
        <f t="shared" si="1593"/>
        <v>6.1708731082947832E-3</v>
      </c>
      <c r="GX172" s="500">
        <f t="shared" si="1593"/>
        <v>6.1708731082947832E-3</v>
      </c>
      <c r="GY172" s="500">
        <f t="shared" si="1593"/>
        <v>6.1708731082947832E-3</v>
      </c>
      <c r="GZ172" s="500">
        <f t="shared" si="1593"/>
        <v>6.1708731082947832E-3</v>
      </c>
      <c r="HA172" s="500">
        <f t="shared" si="1593"/>
        <v>6.1708731082947832E-3</v>
      </c>
      <c r="HB172" s="500">
        <f t="shared" si="1593"/>
        <v>6.1708731082947832E-3</v>
      </c>
      <c r="HC172" s="500">
        <f t="shared" si="1593"/>
        <v>6.1708731082947832E-3</v>
      </c>
      <c r="HD172" s="500">
        <f t="shared" si="1593"/>
        <v>6.1708731082947832E-3</v>
      </c>
      <c r="HE172" s="500">
        <f t="shared" si="1593"/>
        <v>6.1708731082947832E-3</v>
      </c>
      <c r="HF172" s="500">
        <f t="shared" si="1593"/>
        <v>7.5600000000000001E-2</v>
      </c>
      <c r="HG172" s="500">
        <f t="shared" si="1593"/>
        <v>6.1708731082947832E-3</v>
      </c>
      <c r="HH172" s="500">
        <f t="shared" si="1593"/>
        <v>6.1708731082947832E-3</v>
      </c>
      <c r="HI172" s="500">
        <f t="shared" si="1593"/>
        <v>6.1708731082947832E-3</v>
      </c>
      <c r="HJ172" s="500">
        <f t="shared" si="1593"/>
        <v>6.1708731082947832E-3</v>
      </c>
      <c r="HK172" s="500">
        <f t="shared" si="1593"/>
        <v>6.1708731082947832E-3</v>
      </c>
      <c r="HL172" s="500">
        <f t="shared" si="1593"/>
        <v>6.1708731082947832E-3</v>
      </c>
      <c r="HM172" s="500">
        <f t="shared" si="1593"/>
        <v>6.1708731082947832E-3</v>
      </c>
      <c r="HN172" s="500">
        <f t="shared" si="1593"/>
        <v>6.1708731082947832E-3</v>
      </c>
      <c r="HO172" s="500">
        <f t="shared" si="1593"/>
        <v>6.1708731082947832E-3</v>
      </c>
      <c r="HP172" s="500">
        <f t="shared" si="1593"/>
        <v>6.1708731082947832E-3</v>
      </c>
      <c r="HQ172" s="500">
        <f t="shared" si="1593"/>
        <v>6.1708731082947832E-3</v>
      </c>
      <c r="HR172" s="500">
        <f t="shared" si="1593"/>
        <v>6.1708731082947832E-3</v>
      </c>
      <c r="HS172" s="500">
        <f t="shared" si="1593"/>
        <v>7.5600000000000001E-2</v>
      </c>
      <c r="HT172" s="500">
        <f t="shared" si="1593"/>
        <v>6.1708731082947832E-3</v>
      </c>
      <c r="HU172" s="500">
        <f t="shared" si="1593"/>
        <v>6.1708731082947832E-3</v>
      </c>
      <c r="HV172" s="500">
        <f t="shared" si="1593"/>
        <v>6.1708731082947832E-3</v>
      </c>
      <c r="HW172" s="500">
        <f t="shared" si="1593"/>
        <v>6.1708731082947832E-3</v>
      </c>
      <c r="HX172" s="500">
        <f t="shared" si="1593"/>
        <v>6.1708731082947832E-3</v>
      </c>
      <c r="HY172" s="500">
        <f t="shared" si="1593"/>
        <v>6.1708731082947832E-3</v>
      </c>
      <c r="HZ172" s="500">
        <f t="shared" si="1593"/>
        <v>6.1708731082947832E-3</v>
      </c>
      <c r="IA172" s="500">
        <f t="shared" si="1593"/>
        <v>6.1708731082947832E-3</v>
      </c>
      <c r="IB172" s="500">
        <f t="shared" si="1593"/>
        <v>6.1708731082947832E-3</v>
      </c>
      <c r="IC172" s="500">
        <f t="shared" si="1593"/>
        <v>6.1708731082947832E-3</v>
      </c>
      <c r="ID172" s="500">
        <f t="shared" si="1593"/>
        <v>6.1708731082947832E-3</v>
      </c>
      <c r="IE172" s="500">
        <f t="shared" si="1593"/>
        <v>6.1708731082947832E-3</v>
      </c>
      <c r="IF172" s="500">
        <f t="shared" si="1593"/>
        <v>7.5600000000000001E-2</v>
      </c>
      <c r="IG172" s="500">
        <f t="shared" si="1593"/>
        <v>6.1708731082947832E-3</v>
      </c>
      <c r="IH172" s="500">
        <f t="shared" si="1593"/>
        <v>6.1708731082947832E-3</v>
      </c>
      <c r="II172" s="500">
        <f t="shared" si="1593"/>
        <v>6.1708731082947832E-3</v>
      </c>
      <c r="IJ172" s="500">
        <f t="shared" si="1593"/>
        <v>6.1708731082947832E-3</v>
      </c>
      <c r="IK172" s="500">
        <f t="shared" si="1593"/>
        <v>6.1708731082947832E-3</v>
      </c>
      <c r="IL172" s="500">
        <f t="shared" si="1593"/>
        <v>6.1708731082947832E-3</v>
      </c>
      <c r="IM172" s="500">
        <f t="shared" si="1593"/>
        <v>6.1708731082947832E-3</v>
      </c>
      <c r="IN172" s="500">
        <f t="shared" si="1593"/>
        <v>6.1708731082947832E-3</v>
      </c>
      <c r="IO172" s="500">
        <f t="shared" si="1593"/>
        <v>6.1708731082947832E-3</v>
      </c>
      <c r="IP172" s="500">
        <f t="shared" si="1593"/>
        <v>6.1708731082947832E-3</v>
      </c>
      <c r="IQ172" s="500">
        <f t="shared" si="1593"/>
        <v>6.1708731082947832E-3</v>
      </c>
      <c r="IR172" s="500">
        <f t="shared" si="1593"/>
        <v>6.1708731082947832E-3</v>
      </c>
      <c r="IS172" s="500">
        <f t="shared" si="1593"/>
        <v>7.5600000000000001E-2</v>
      </c>
      <c r="IT172" s="500">
        <f t="shared" si="1593"/>
        <v>6.1708731082947832E-3</v>
      </c>
      <c r="IU172" s="500">
        <f t="shared" si="1593"/>
        <v>6.1708731082947832E-3</v>
      </c>
      <c r="IV172" s="500">
        <f t="shared" si="1593"/>
        <v>6.1708731082947832E-3</v>
      </c>
      <c r="IW172" s="500">
        <f t="shared" si="1593"/>
        <v>6.1708731082947832E-3</v>
      </c>
      <c r="IX172" s="500">
        <f t="shared" si="1593"/>
        <v>6.1708731082947832E-3</v>
      </c>
      <c r="IY172" s="500">
        <f t="shared" si="1593"/>
        <v>6.1708731082947832E-3</v>
      </c>
      <c r="IZ172" s="500">
        <f t="shared" si="1593"/>
        <v>6.1708731082947832E-3</v>
      </c>
      <c r="JA172" s="500">
        <f t="shared" si="1593"/>
        <v>6.1708731082947832E-3</v>
      </c>
      <c r="JB172" s="500">
        <f t="shared" si="1593"/>
        <v>6.1708731082947832E-3</v>
      </c>
      <c r="JC172" s="500">
        <f t="shared" ref="JC172:LN172" si="1594">JC170+JC171</f>
        <v>6.1708731082947832E-3</v>
      </c>
      <c r="JD172" s="500">
        <f t="shared" si="1594"/>
        <v>6.1708731082947832E-3</v>
      </c>
      <c r="JE172" s="500">
        <f t="shared" si="1594"/>
        <v>6.1708731082947832E-3</v>
      </c>
      <c r="JF172" s="500">
        <f t="shared" si="1594"/>
        <v>7.5600000000000001E-2</v>
      </c>
      <c r="JG172" s="500">
        <f t="shared" si="1594"/>
        <v>6.1708731082947832E-3</v>
      </c>
      <c r="JH172" s="500">
        <f t="shared" si="1594"/>
        <v>6.1708731082947832E-3</v>
      </c>
      <c r="JI172" s="500">
        <f t="shared" si="1594"/>
        <v>6.1708731082947832E-3</v>
      </c>
      <c r="JJ172" s="500">
        <f t="shared" si="1594"/>
        <v>6.1708731082947832E-3</v>
      </c>
      <c r="JK172" s="500">
        <f t="shared" si="1594"/>
        <v>6.1708731082947832E-3</v>
      </c>
      <c r="JL172" s="500">
        <f t="shared" si="1594"/>
        <v>6.1708731082947832E-3</v>
      </c>
      <c r="JM172" s="500">
        <f t="shared" si="1594"/>
        <v>6.1708731082947832E-3</v>
      </c>
      <c r="JN172" s="500">
        <f t="shared" si="1594"/>
        <v>6.1708731082947832E-3</v>
      </c>
      <c r="JO172" s="500">
        <f t="shared" si="1594"/>
        <v>6.1708731082947832E-3</v>
      </c>
      <c r="JP172" s="500">
        <f t="shared" si="1594"/>
        <v>6.1708731082947832E-3</v>
      </c>
      <c r="JQ172" s="500">
        <f t="shared" si="1594"/>
        <v>6.1708731082947832E-3</v>
      </c>
      <c r="JR172" s="500">
        <f t="shared" si="1594"/>
        <v>6.1708731082947832E-3</v>
      </c>
      <c r="JS172" s="500">
        <f t="shared" si="1594"/>
        <v>7.5600000000000001E-2</v>
      </c>
      <c r="JT172" s="500">
        <f t="shared" si="1594"/>
        <v>6.1708731082947832E-3</v>
      </c>
      <c r="JU172" s="500">
        <f t="shared" si="1594"/>
        <v>6.1708731082947832E-3</v>
      </c>
      <c r="JV172" s="500">
        <f t="shared" si="1594"/>
        <v>6.1708731082947832E-3</v>
      </c>
      <c r="JW172" s="500">
        <f t="shared" si="1594"/>
        <v>6.1708731082947832E-3</v>
      </c>
      <c r="JX172" s="500">
        <f t="shared" si="1594"/>
        <v>6.1708731082947832E-3</v>
      </c>
      <c r="JY172" s="500">
        <f t="shared" si="1594"/>
        <v>6.1708731082947832E-3</v>
      </c>
      <c r="JZ172" s="500">
        <f t="shared" si="1594"/>
        <v>6.1708731082947832E-3</v>
      </c>
      <c r="KA172" s="500">
        <f t="shared" si="1594"/>
        <v>6.1708731082947832E-3</v>
      </c>
      <c r="KB172" s="500">
        <f t="shared" si="1594"/>
        <v>6.1708731082947832E-3</v>
      </c>
      <c r="KC172" s="500">
        <f t="shared" si="1594"/>
        <v>6.1708731082947832E-3</v>
      </c>
      <c r="KD172" s="500">
        <f t="shared" si="1594"/>
        <v>6.1708731082947832E-3</v>
      </c>
      <c r="KE172" s="500">
        <f t="shared" si="1594"/>
        <v>6.1708731082947832E-3</v>
      </c>
      <c r="KF172" s="500">
        <f t="shared" si="1594"/>
        <v>7.5600000000000001E-2</v>
      </c>
      <c r="KG172" s="500">
        <f t="shared" si="1594"/>
        <v>6.1708731082947832E-3</v>
      </c>
      <c r="KH172" s="500">
        <f t="shared" si="1594"/>
        <v>6.1708731082947832E-3</v>
      </c>
      <c r="KI172" s="500">
        <f t="shared" si="1594"/>
        <v>6.1708731082947832E-3</v>
      </c>
      <c r="KJ172" s="500">
        <f t="shared" si="1594"/>
        <v>6.1708731082947832E-3</v>
      </c>
      <c r="KK172" s="500">
        <f t="shared" si="1594"/>
        <v>6.1708731082947832E-3</v>
      </c>
      <c r="KL172" s="500">
        <f t="shared" si="1594"/>
        <v>6.1708731082947832E-3</v>
      </c>
      <c r="KM172" s="500">
        <f t="shared" si="1594"/>
        <v>6.1708731082947832E-3</v>
      </c>
      <c r="KN172" s="500">
        <f t="shared" si="1594"/>
        <v>6.1708731082947832E-3</v>
      </c>
      <c r="KO172" s="500">
        <f t="shared" si="1594"/>
        <v>6.1708731082947832E-3</v>
      </c>
      <c r="KP172" s="500">
        <f t="shared" si="1594"/>
        <v>6.1708731082947832E-3</v>
      </c>
      <c r="KQ172" s="500">
        <f t="shared" si="1594"/>
        <v>6.1708731082947832E-3</v>
      </c>
      <c r="KR172" s="500">
        <f t="shared" si="1594"/>
        <v>6.1708731082947832E-3</v>
      </c>
      <c r="KS172" s="500">
        <f t="shared" si="1594"/>
        <v>7.5600000000000001E-2</v>
      </c>
      <c r="KT172" s="500">
        <f t="shared" si="1594"/>
        <v>6.1708731082947832E-3</v>
      </c>
      <c r="KU172" s="500">
        <f t="shared" si="1594"/>
        <v>6.1708731082947832E-3</v>
      </c>
      <c r="KV172" s="500">
        <f t="shared" si="1594"/>
        <v>6.1708731082947832E-3</v>
      </c>
      <c r="KW172" s="500">
        <f t="shared" si="1594"/>
        <v>6.1708731082947832E-3</v>
      </c>
      <c r="KX172" s="500">
        <f t="shared" si="1594"/>
        <v>6.1708731082947832E-3</v>
      </c>
      <c r="KY172" s="500">
        <f t="shared" si="1594"/>
        <v>6.1708731082947832E-3</v>
      </c>
      <c r="KZ172" s="500">
        <f t="shared" si="1594"/>
        <v>6.1708731082947832E-3</v>
      </c>
      <c r="LA172" s="500">
        <f t="shared" si="1594"/>
        <v>6.1708731082947832E-3</v>
      </c>
      <c r="LB172" s="500">
        <f t="shared" si="1594"/>
        <v>6.1708731082947832E-3</v>
      </c>
      <c r="LC172" s="500">
        <f t="shared" si="1594"/>
        <v>6.1708731082947832E-3</v>
      </c>
      <c r="LD172" s="500">
        <f t="shared" si="1594"/>
        <v>6.1708731082947832E-3</v>
      </c>
      <c r="LE172" s="500">
        <f t="shared" si="1594"/>
        <v>6.1708731082947832E-3</v>
      </c>
      <c r="LF172" s="500">
        <f t="shared" si="1594"/>
        <v>7.5600000000000001E-2</v>
      </c>
      <c r="LG172" s="500">
        <f t="shared" si="1594"/>
        <v>6.1708731082947832E-3</v>
      </c>
      <c r="LH172" s="500">
        <f t="shared" si="1594"/>
        <v>6.1708731082947832E-3</v>
      </c>
      <c r="LI172" s="500">
        <f t="shared" si="1594"/>
        <v>6.1708731082947832E-3</v>
      </c>
      <c r="LJ172" s="500">
        <f t="shared" si="1594"/>
        <v>6.1708731082947832E-3</v>
      </c>
      <c r="LK172" s="500">
        <f t="shared" si="1594"/>
        <v>6.1708731082947832E-3</v>
      </c>
      <c r="LL172" s="500">
        <f t="shared" si="1594"/>
        <v>6.1708731082947832E-3</v>
      </c>
      <c r="LM172" s="500">
        <f t="shared" si="1594"/>
        <v>6.1708731082947832E-3</v>
      </c>
      <c r="LN172" s="500">
        <f t="shared" si="1594"/>
        <v>6.1708731082947832E-3</v>
      </c>
      <c r="LO172" s="500">
        <f t="shared" ref="LO172:NZ172" si="1595">LO170+LO171</f>
        <v>6.1708731082947832E-3</v>
      </c>
      <c r="LP172" s="500">
        <f t="shared" si="1595"/>
        <v>6.1708731082947832E-3</v>
      </c>
      <c r="LQ172" s="500">
        <f t="shared" si="1595"/>
        <v>6.1708731082947832E-3</v>
      </c>
      <c r="LR172" s="500">
        <f t="shared" si="1595"/>
        <v>6.1708731082947832E-3</v>
      </c>
      <c r="LS172" s="500">
        <f t="shared" si="1595"/>
        <v>7.5600000000000001E-2</v>
      </c>
      <c r="LT172" s="500">
        <f t="shared" si="1595"/>
        <v>6.1708731082947832E-3</v>
      </c>
      <c r="LU172" s="500">
        <f t="shared" si="1595"/>
        <v>6.1708731082947832E-3</v>
      </c>
      <c r="LV172" s="500">
        <f t="shared" si="1595"/>
        <v>6.1708731082947832E-3</v>
      </c>
      <c r="LW172" s="500">
        <f t="shared" si="1595"/>
        <v>6.1708731082947832E-3</v>
      </c>
      <c r="LX172" s="500">
        <f t="shared" si="1595"/>
        <v>6.1708731082947832E-3</v>
      </c>
      <c r="LY172" s="500">
        <f t="shared" si="1595"/>
        <v>6.1708731082947832E-3</v>
      </c>
      <c r="LZ172" s="500">
        <f t="shared" si="1595"/>
        <v>6.1708731082947832E-3</v>
      </c>
      <c r="MA172" s="500">
        <f t="shared" si="1595"/>
        <v>6.1708731082947832E-3</v>
      </c>
      <c r="MB172" s="500">
        <f t="shared" si="1595"/>
        <v>6.1708731082947832E-3</v>
      </c>
      <c r="MC172" s="500">
        <f t="shared" si="1595"/>
        <v>6.1708731082947832E-3</v>
      </c>
      <c r="MD172" s="500">
        <f t="shared" si="1595"/>
        <v>6.1708731082947832E-3</v>
      </c>
      <c r="ME172" s="500">
        <f t="shared" si="1595"/>
        <v>6.1708731082947832E-3</v>
      </c>
      <c r="MF172" s="500">
        <f t="shared" si="1595"/>
        <v>7.5600000000000001E-2</v>
      </c>
      <c r="MG172" s="500">
        <f t="shared" si="1595"/>
        <v>6.1708731082947832E-3</v>
      </c>
      <c r="MH172" s="500">
        <f t="shared" si="1595"/>
        <v>6.1708731082947832E-3</v>
      </c>
      <c r="MI172" s="500">
        <f t="shared" si="1595"/>
        <v>6.1708731082947832E-3</v>
      </c>
      <c r="MJ172" s="500">
        <f t="shared" si="1595"/>
        <v>6.1708731082947832E-3</v>
      </c>
      <c r="MK172" s="500">
        <f t="shared" si="1595"/>
        <v>6.1708731082947832E-3</v>
      </c>
      <c r="ML172" s="500">
        <f t="shared" si="1595"/>
        <v>6.1708731082947832E-3</v>
      </c>
      <c r="MM172" s="500">
        <f t="shared" si="1595"/>
        <v>6.1708731082947832E-3</v>
      </c>
      <c r="MN172" s="500">
        <f t="shared" si="1595"/>
        <v>6.1708731082947832E-3</v>
      </c>
      <c r="MO172" s="500">
        <f t="shared" si="1595"/>
        <v>6.1708731082947832E-3</v>
      </c>
      <c r="MP172" s="500">
        <f t="shared" si="1595"/>
        <v>6.1708731082947832E-3</v>
      </c>
      <c r="MQ172" s="500">
        <f t="shared" si="1595"/>
        <v>6.1708731082947832E-3</v>
      </c>
      <c r="MR172" s="500">
        <f t="shared" si="1595"/>
        <v>6.1708731082947832E-3</v>
      </c>
      <c r="MS172" s="500">
        <f t="shared" si="1595"/>
        <v>7.5600000000000001E-2</v>
      </c>
      <c r="MT172" s="500">
        <f t="shared" si="1595"/>
        <v>6.1708731082947832E-3</v>
      </c>
      <c r="MU172" s="500">
        <f t="shared" si="1595"/>
        <v>6.1708731082947832E-3</v>
      </c>
      <c r="MV172" s="500">
        <f t="shared" si="1595"/>
        <v>6.1708731082947832E-3</v>
      </c>
      <c r="MW172" s="500">
        <f t="shared" si="1595"/>
        <v>6.1708731082947832E-3</v>
      </c>
      <c r="MX172" s="500">
        <f t="shared" si="1595"/>
        <v>6.1708731082947832E-3</v>
      </c>
      <c r="MY172" s="500">
        <f t="shared" si="1595"/>
        <v>6.1708731082947832E-3</v>
      </c>
      <c r="MZ172" s="500">
        <f t="shared" si="1595"/>
        <v>6.1708731082947832E-3</v>
      </c>
      <c r="NA172" s="500">
        <f t="shared" si="1595"/>
        <v>6.1708731082947832E-3</v>
      </c>
      <c r="NB172" s="500">
        <f t="shared" si="1595"/>
        <v>6.1708731082947832E-3</v>
      </c>
      <c r="NC172" s="500">
        <f t="shared" si="1595"/>
        <v>6.1708731082947832E-3</v>
      </c>
      <c r="ND172" s="500">
        <f t="shared" si="1595"/>
        <v>6.1708731082947832E-3</v>
      </c>
      <c r="NE172" s="500">
        <f t="shared" si="1595"/>
        <v>6.1708731082947832E-3</v>
      </c>
      <c r="NF172" s="500">
        <f t="shared" si="1595"/>
        <v>7.5600000000000001E-2</v>
      </c>
      <c r="NG172" s="500">
        <f t="shared" si="1595"/>
        <v>6.1708731082947832E-3</v>
      </c>
      <c r="NH172" s="500">
        <f t="shared" si="1595"/>
        <v>6.1708731082947832E-3</v>
      </c>
      <c r="NI172" s="500">
        <f t="shared" si="1595"/>
        <v>6.1708731082947832E-3</v>
      </c>
      <c r="NJ172" s="500">
        <f t="shared" si="1595"/>
        <v>6.1708731082947832E-3</v>
      </c>
      <c r="NK172" s="500">
        <f t="shared" si="1595"/>
        <v>6.1708731082947832E-3</v>
      </c>
      <c r="NL172" s="500">
        <f t="shared" si="1595"/>
        <v>6.1708731082947832E-3</v>
      </c>
      <c r="NM172" s="500">
        <f t="shared" si="1595"/>
        <v>6.1708731082947832E-3</v>
      </c>
      <c r="NN172" s="500">
        <f t="shared" si="1595"/>
        <v>6.1708731082947832E-3</v>
      </c>
      <c r="NO172" s="500">
        <f t="shared" si="1595"/>
        <v>6.1708731082947832E-3</v>
      </c>
      <c r="NP172" s="500">
        <f t="shared" si="1595"/>
        <v>6.1708731082947832E-3</v>
      </c>
      <c r="NQ172" s="500">
        <f t="shared" si="1595"/>
        <v>6.1708731082947832E-3</v>
      </c>
      <c r="NR172" s="500">
        <f t="shared" si="1595"/>
        <v>6.1708731082947832E-3</v>
      </c>
      <c r="NS172" s="500">
        <f t="shared" si="1595"/>
        <v>7.5600000000000001E-2</v>
      </c>
      <c r="NT172" s="500">
        <f t="shared" si="1595"/>
        <v>6.1708731082947832E-3</v>
      </c>
      <c r="NU172" s="500">
        <f t="shared" si="1595"/>
        <v>6.1708731082947832E-3</v>
      </c>
      <c r="NV172" s="500">
        <f t="shared" si="1595"/>
        <v>6.1708731082947832E-3</v>
      </c>
      <c r="NW172" s="500">
        <f t="shared" si="1595"/>
        <v>6.1708731082947832E-3</v>
      </c>
      <c r="NX172" s="500">
        <f t="shared" si="1595"/>
        <v>6.1708731082947832E-3</v>
      </c>
      <c r="NY172" s="500">
        <f t="shared" si="1595"/>
        <v>6.1708731082947832E-3</v>
      </c>
      <c r="NZ172" s="500">
        <f t="shared" si="1595"/>
        <v>6.1708731082947832E-3</v>
      </c>
      <c r="OA172" s="500">
        <f t="shared" ref="OA172:QL172" si="1596">OA170+OA171</f>
        <v>6.1708731082947832E-3</v>
      </c>
      <c r="OB172" s="500">
        <f t="shared" si="1596"/>
        <v>6.1708731082947832E-3</v>
      </c>
      <c r="OC172" s="500">
        <f t="shared" si="1596"/>
        <v>6.1708731082947832E-3</v>
      </c>
      <c r="OD172" s="500">
        <f t="shared" si="1596"/>
        <v>6.1708731082947832E-3</v>
      </c>
      <c r="OE172" s="500">
        <f t="shared" si="1596"/>
        <v>6.1708731082947832E-3</v>
      </c>
      <c r="OF172" s="500">
        <f t="shared" si="1596"/>
        <v>7.5600000000000001E-2</v>
      </c>
      <c r="OG172" s="500">
        <f t="shared" si="1596"/>
        <v>6.1708731082947832E-3</v>
      </c>
      <c r="OH172" s="500">
        <f t="shared" si="1596"/>
        <v>6.1708731082947832E-3</v>
      </c>
      <c r="OI172" s="500">
        <f t="shared" si="1596"/>
        <v>6.1708731082947832E-3</v>
      </c>
      <c r="OJ172" s="500">
        <f t="shared" si="1596"/>
        <v>6.1708731082947832E-3</v>
      </c>
      <c r="OK172" s="500">
        <f t="shared" si="1596"/>
        <v>6.1708731082947832E-3</v>
      </c>
      <c r="OL172" s="500">
        <f t="shared" si="1596"/>
        <v>6.1708731082947832E-3</v>
      </c>
      <c r="OM172" s="500">
        <f t="shared" si="1596"/>
        <v>6.1708731082947832E-3</v>
      </c>
      <c r="ON172" s="500">
        <f t="shared" si="1596"/>
        <v>6.1708731082947832E-3</v>
      </c>
      <c r="OO172" s="500">
        <f t="shared" si="1596"/>
        <v>6.1708731082947832E-3</v>
      </c>
      <c r="OP172" s="500">
        <f t="shared" si="1596"/>
        <v>6.1708731082947832E-3</v>
      </c>
      <c r="OQ172" s="500">
        <f t="shared" si="1596"/>
        <v>6.1708731082947832E-3</v>
      </c>
      <c r="OR172" s="500">
        <f t="shared" si="1596"/>
        <v>6.1708731082947832E-3</v>
      </c>
      <c r="OS172" s="500">
        <f t="shared" si="1596"/>
        <v>7.5600000000000001E-2</v>
      </c>
      <c r="OT172" s="202"/>
      <c r="OU172" s="202"/>
      <c r="OV172" s="202"/>
      <c r="OW172" s="202"/>
      <c r="OX172" s="202"/>
      <c r="OY172" s="202"/>
      <c r="OZ172" s="202"/>
      <c r="PA172" s="202"/>
      <c r="PB172" s="202"/>
      <c r="PC172" s="202"/>
      <c r="PD172" s="202"/>
      <c r="PE172" s="202"/>
      <c r="PF172" s="202"/>
      <c r="PG172" s="202"/>
      <c r="PH172" s="202"/>
      <c r="PI172" s="202"/>
      <c r="PJ172" s="202"/>
      <c r="PK172" s="202"/>
      <c r="PL172" s="202"/>
      <c r="PM172" s="202"/>
      <c r="PN172" s="202"/>
      <c r="PO172" s="202"/>
      <c r="PP172" s="202"/>
      <c r="PQ172" s="202"/>
      <c r="PR172" s="202"/>
      <c r="PS172" s="202"/>
      <c r="PT172" s="202"/>
      <c r="PU172" s="202"/>
      <c r="PV172" s="202"/>
      <c r="PW172" s="202"/>
      <c r="PX172" s="202"/>
      <c r="PY172" s="202"/>
      <c r="PZ172" s="202"/>
      <c r="QA172" s="202"/>
      <c r="QB172" s="202"/>
      <c r="QC172" s="202"/>
      <c r="QD172" s="202"/>
      <c r="QE172" s="202"/>
      <c r="QF172" s="202"/>
      <c r="QG172" s="202"/>
      <c r="QH172" s="202"/>
      <c r="QI172" s="202"/>
      <c r="QJ172" s="202"/>
      <c r="QK172" s="202"/>
      <c r="QL172" s="202"/>
      <c r="QM172" s="202"/>
      <c r="QN172" s="202"/>
      <c r="QO172" s="202"/>
      <c r="QP172" s="202"/>
      <c r="QQ172" s="202"/>
      <c r="QR172" s="202"/>
      <c r="QS172" s="202"/>
      <c r="QT172" s="202"/>
      <c r="QU172" s="202"/>
      <c r="QV172" s="202"/>
      <c r="QW172" s="202"/>
      <c r="QX172" s="202"/>
      <c r="QY172" s="202"/>
      <c r="QZ172" s="202"/>
      <c r="RA172" s="202"/>
      <c r="RB172" s="202"/>
      <c r="RC172" s="202"/>
      <c r="RD172" s="202"/>
      <c r="RE172" s="202"/>
      <c r="RF172" s="202"/>
    </row>
    <row r="173" spans="1:474" ht="12.75" customHeight="1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500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202"/>
      <c r="DG173" s="202"/>
      <c r="DH173" s="202"/>
      <c r="DI173" s="202"/>
      <c r="DJ173" s="202"/>
      <c r="DK173" s="202"/>
      <c r="DL173" s="202"/>
      <c r="DM173" s="202"/>
      <c r="DN173" s="202"/>
      <c r="DO173" s="202"/>
      <c r="DP173" s="202"/>
      <c r="DQ173" s="202"/>
      <c r="DR173" s="202"/>
      <c r="DS173" s="202"/>
      <c r="DT173" s="202"/>
      <c r="DU173" s="202"/>
      <c r="DV173" s="202"/>
      <c r="DW173" s="202"/>
      <c r="DX173" s="202"/>
      <c r="DY173" s="202"/>
      <c r="DZ173" s="202"/>
      <c r="EA173" s="202"/>
      <c r="EB173" s="202"/>
      <c r="EC173" s="202"/>
      <c r="ED173" s="202"/>
      <c r="EE173" s="202"/>
      <c r="EF173" s="202"/>
      <c r="EG173" s="202"/>
      <c r="EH173" s="202"/>
      <c r="EI173" s="202"/>
      <c r="EJ173" s="202"/>
      <c r="EK173" s="202"/>
      <c r="EL173" s="202"/>
      <c r="EM173" s="202"/>
      <c r="EN173" s="202"/>
      <c r="EO173" s="202"/>
      <c r="EP173" s="202"/>
      <c r="EQ173" s="202"/>
      <c r="ER173" s="202"/>
      <c r="ES173" s="202"/>
      <c r="ET173" s="202"/>
      <c r="EU173" s="202"/>
      <c r="EV173" s="202"/>
      <c r="EW173" s="202"/>
      <c r="EX173" s="202"/>
      <c r="EY173" s="202"/>
      <c r="EZ173" s="202"/>
      <c r="FA173" s="202"/>
      <c r="FB173" s="202"/>
      <c r="FC173" s="202"/>
      <c r="FD173" s="202"/>
      <c r="FE173" s="202"/>
      <c r="FF173" s="202"/>
      <c r="FG173" s="202"/>
      <c r="FH173" s="202"/>
      <c r="FI173" s="202"/>
      <c r="FJ173" s="202"/>
      <c r="FK173" s="202"/>
      <c r="FL173" s="202"/>
      <c r="FM173" s="202"/>
      <c r="FN173" s="202"/>
      <c r="FO173" s="202"/>
      <c r="FP173" s="202"/>
      <c r="FQ173" s="202"/>
      <c r="FR173" s="202"/>
      <c r="FS173" s="202"/>
      <c r="FT173" s="202"/>
      <c r="FU173" s="202"/>
      <c r="FV173" s="202"/>
      <c r="FW173" s="202"/>
      <c r="FX173" s="202"/>
      <c r="FY173" s="202"/>
      <c r="FZ173" s="202"/>
      <c r="GA173" s="202"/>
      <c r="GB173" s="202"/>
      <c r="GC173" s="202"/>
      <c r="GD173" s="202"/>
      <c r="GE173" s="202"/>
      <c r="GF173" s="202"/>
      <c r="GG173" s="202"/>
      <c r="GH173" s="202"/>
      <c r="GI173" s="202"/>
      <c r="GJ173" s="202"/>
      <c r="GK173" s="202"/>
      <c r="GL173" s="202"/>
      <c r="GM173" s="202"/>
      <c r="GN173" s="202"/>
      <c r="GO173" s="202"/>
      <c r="GP173" s="202"/>
      <c r="GQ173" s="202"/>
      <c r="GR173" s="202"/>
      <c r="GS173" s="202"/>
      <c r="GT173" s="202"/>
      <c r="GU173" s="202"/>
      <c r="GV173" s="202"/>
      <c r="GW173" s="202"/>
      <c r="GX173" s="202"/>
      <c r="GY173" s="202"/>
      <c r="GZ173" s="202"/>
      <c r="HA173" s="202"/>
      <c r="HB173" s="202"/>
      <c r="HC173" s="202"/>
      <c r="HD173" s="202"/>
      <c r="HE173" s="202"/>
      <c r="HF173" s="202"/>
      <c r="HG173" s="202"/>
      <c r="HH173" s="202"/>
      <c r="HI173" s="202"/>
      <c r="HJ173" s="202"/>
      <c r="HK173" s="202"/>
      <c r="HL173" s="202"/>
      <c r="HM173" s="202"/>
      <c r="HN173" s="202"/>
      <c r="HO173" s="202"/>
      <c r="HP173" s="202"/>
      <c r="HQ173" s="202"/>
      <c r="HR173" s="202"/>
      <c r="HS173" s="202"/>
      <c r="HT173" s="202"/>
      <c r="HU173" s="202"/>
      <c r="HV173" s="202"/>
      <c r="HW173" s="202"/>
      <c r="HX173" s="202"/>
      <c r="HY173" s="202"/>
      <c r="HZ173" s="202"/>
      <c r="IA173" s="202"/>
      <c r="IB173" s="202"/>
      <c r="IC173" s="202"/>
      <c r="ID173" s="202"/>
      <c r="IE173" s="202"/>
      <c r="IF173" s="202"/>
      <c r="IG173" s="202"/>
      <c r="IH173" s="202"/>
      <c r="II173" s="202"/>
      <c r="IJ173" s="202"/>
      <c r="IK173" s="202"/>
      <c r="IL173" s="202"/>
      <c r="IM173" s="202"/>
      <c r="IN173" s="202"/>
      <c r="IO173" s="202"/>
      <c r="IP173" s="202"/>
      <c r="IQ173" s="202"/>
      <c r="IR173" s="202"/>
      <c r="IS173" s="202"/>
      <c r="IT173" s="202"/>
      <c r="IU173" s="202"/>
      <c r="IV173" s="202"/>
      <c r="IW173" s="202"/>
      <c r="IX173" s="202"/>
      <c r="IY173" s="202"/>
      <c r="IZ173" s="202"/>
      <c r="JA173" s="202"/>
      <c r="JB173" s="202"/>
      <c r="JC173" s="202"/>
      <c r="JD173" s="202"/>
      <c r="JE173" s="202"/>
      <c r="JF173" s="202"/>
      <c r="JG173" s="202"/>
      <c r="JH173" s="202"/>
      <c r="JI173" s="202"/>
      <c r="JJ173" s="202"/>
      <c r="JK173" s="202"/>
      <c r="JL173" s="202"/>
      <c r="JM173" s="202"/>
      <c r="JN173" s="202"/>
      <c r="JO173" s="202"/>
      <c r="JP173" s="202"/>
      <c r="JQ173" s="202"/>
      <c r="JR173" s="202"/>
      <c r="JS173" s="202"/>
      <c r="JT173" s="202"/>
      <c r="JU173" s="202"/>
      <c r="JV173" s="202"/>
      <c r="JW173" s="202"/>
      <c r="JX173" s="202"/>
      <c r="JY173" s="202"/>
      <c r="JZ173" s="202"/>
      <c r="KA173" s="202"/>
      <c r="KB173" s="202"/>
      <c r="KC173" s="202"/>
      <c r="KD173" s="202"/>
      <c r="KE173" s="202"/>
      <c r="KF173" s="202"/>
      <c r="KG173" s="202"/>
      <c r="KH173" s="202"/>
      <c r="KI173" s="202"/>
      <c r="KJ173" s="202"/>
      <c r="KK173" s="202"/>
      <c r="KL173" s="202"/>
      <c r="KM173" s="202"/>
      <c r="KN173" s="202"/>
      <c r="KO173" s="202"/>
      <c r="KP173" s="202"/>
      <c r="KQ173" s="202"/>
      <c r="KR173" s="202"/>
      <c r="KS173" s="202"/>
      <c r="KT173" s="202"/>
      <c r="KU173" s="202"/>
      <c r="KV173" s="202"/>
      <c r="KW173" s="202"/>
      <c r="KX173" s="202"/>
      <c r="KY173" s="202"/>
      <c r="KZ173" s="202"/>
      <c r="LA173" s="202"/>
      <c r="LB173" s="202"/>
      <c r="LC173" s="202"/>
      <c r="LD173" s="202"/>
      <c r="LE173" s="202"/>
      <c r="LF173" s="202"/>
      <c r="LG173" s="202"/>
      <c r="LH173" s="202"/>
      <c r="LI173" s="202"/>
      <c r="LJ173" s="202"/>
      <c r="LK173" s="202"/>
      <c r="LL173" s="202"/>
      <c r="LM173" s="202"/>
      <c r="LN173" s="202"/>
      <c r="LO173" s="202"/>
      <c r="LP173" s="202"/>
      <c r="LQ173" s="202"/>
      <c r="LR173" s="202"/>
      <c r="LS173" s="202"/>
      <c r="LT173" s="202"/>
      <c r="LU173" s="202"/>
      <c r="LV173" s="202"/>
      <c r="LW173" s="202"/>
      <c r="LX173" s="202"/>
      <c r="LY173" s="202"/>
      <c r="LZ173" s="202"/>
      <c r="MA173" s="202"/>
      <c r="MB173" s="202"/>
      <c r="MC173" s="202"/>
      <c r="MD173" s="202"/>
      <c r="ME173" s="202"/>
      <c r="MF173" s="202"/>
      <c r="MG173" s="202"/>
      <c r="MH173" s="202"/>
      <c r="MI173" s="202"/>
      <c r="MJ173" s="202"/>
      <c r="MK173" s="202"/>
      <c r="ML173" s="202"/>
      <c r="MM173" s="202"/>
      <c r="MN173" s="202"/>
      <c r="MO173" s="202"/>
      <c r="MP173" s="202"/>
      <c r="MQ173" s="202"/>
      <c r="MR173" s="202"/>
      <c r="MS173" s="202"/>
      <c r="MT173" s="202"/>
      <c r="MU173" s="202"/>
      <c r="MV173" s="202"/>
      <c r="MW173" s="202"/>
      <c r="MX173" s="202"/>
      <c r="MY173" s="202"/>
      <c r="MZ173" s="202"/>
      <c r="NA173" s="202"/>
      <c r="NB173" s="202"/>
      <c r="NC173" s="202"/>
      <c r="ND173" s="202"/>
      <c r="NE173" s="202"/>
      <c r="NF173" s="202"/>
      <c r="NG173" s="202"/>
      <c r="NH173" s="202"/>
      <c r="NI173" s="202"/>
      <c r="NJ173" s="202"/>
      <c r="NK173" s="202"/>
      <c r="NL173" s="202"/>
      <c r="NM173" s="202"/>
      <c r="NN173" s="202"/>
      <c r="NO173" s="202"/>
      <c r="NP173" s="202"/>
      <c r="NQ173" s="202"/>
      <c r="NR173" s="202"/>
      <c r="NS173" s="202"/>
      <c r="NT173" s="202"/>
      <c r="NU173" s="202"/>
      <c r="NV173" s="202"/>
      <c r="NW173" s="202"/>
      <c r="NX173" s="202"/>
      <c r="NY173" s="202"/>
      <c r="NZ173" s="202"/>
      <c r="OA173" s="202"/>
      <c r="OB173" s="202"/>
      <c r="OC173" s="202"/>
      <c r="OD173" s="202"/>
      <c r="OE173" s="202"/>
      <c r="OF173" s="202"/>
      <c r="OG173" s="202"/>
      <c r="OH173" s="202"/>
      <c r="OI173" s="202"/>
      <c r="OJ173" s="202"/>
      <c r="OK173" s="202"/>
      <c r="OL173" s="202"/>
      <c r="OM173" s="202"/>
      <c r="ON173" s="202"/>
      <c r="OO173" s="202"/>
      <c r="OP173" s="202"/>
      <c r="OQ173" s="202"/>
      <c r="OR173" s="202"/>
      <c r="OS173" s="202"/>
      <c r="OT173" s="202"/>
      <c r="OU173" s="202"/>
      <c r="OV173" s="202"/>
      <c r="OW173" s="202"/>
      <c r="OX173" s="202"/>
      <c r="OY173" s="202"/>
      <c r="OZ173" s="202"/>
      <c r="PA173" s="202"/>
      <c r="PB173" s="202"/>
      <c r="PC173" s="202"/>
      <c r="PD173" s="202"/>
      <c r="PE173" s="202"/>
      <c r="PF173" s="202"/>
      <c r="PG173" s="202"/>
      <c r="PH173" s="202"/>
      <c r="PI173" s="202"/>
      <c r="PJ173" s="202"/>
      <c r="PK173" s="202"/>
      <c r="PL173" s="202"/>
      <c r="PM173" s="202"/>
      <c r="PN173" s="202"/>
      <c r="PO173" s="202"/>
      <c r="PP173" s="202"/>
      <c r="PQ173" s="202"/>
      <c r="PR173" s="202"/>
      <c r="PS173" s="202"/>
      <c r="PT173" s="202"/>
      <c r="PU173" s="202"/>
      <c r="PV173" s="202"/>
      <c r="PW173" s="202"/>
      <c r="PX173" s="202"/>
      <c r="PY173" s="202"/>
      <c r="PZ173" s="202"/>
      <c r="QA173" s="202"/>
      <c r="QB173" s="202"/>
      <c r="QC173" s="202"/>
      <c r="QD173" s="202"/>
      <c r="QE173" s="202"/>
      <c r="QF173" s="202"/>
      <c r="QG173" s="202"/>
      <c r="QH173" s="202"/>
      <c r="QI173" s="202"/>
      <c r="QJ173" s="202"/>
      <c r="QK173" s="202"/>
      <c r="QL173" s="202"/>
      <c r="QM173" s="202"/>
      <c r="QN173" s="202"/>
      <c r="QO173" s="202"/>
      <c r="QP173" s="202"/>
      <c r="QQ173" s="202"/>
      <c r="QR173" s="202"/>
      <c r="QS173" s="202"/>
      <c r="QT173" s="202"/>
      <c r="QU173" s="202"/>
      <c r="QV173" s="202"/>
      <c r="QW173" s="202"/>
      <c r="QX173" s="202"/>
      <c r="QY173" s="202"/>
      <c r="QZ173" s="202"/>
      <c r="RA173" s="202"/>
      <c r="RB173" s="202"/>
      <c r="RC173" s="202"/>
      <c r="RD173" s="202"/>
      <c r="RE173" s="202"/>
      <c r="RF173" s="202"/>
    </row>
    <row r="174" spans="1:474" ht="12.75" customHeight="1">
      <c r="A174" s="202"/>
      <c r="B174" s="498" t="s">
        <v>529</v>
      </c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500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202"/>
      <c r="DG174" s="202"/>
      <c r="DH174" s="202"/>
      <c r="DI174" s="202"/>
      <c r="DJ174" s="202"/>
      <c r="DK174" s="202"/>
      <c r="DL174" s="202"/>
      <c r="DM174" s="202"/>
      <c r="DN174" s="202"/>
      <c r="DO174" s="202"/>
      <c r="DP174" s="202"/>
      <c r="DQ174" s="202"/>
      <c r="DR174" s="202"/>
      <c r="DS174" s="202"/>
      <c r="DT174" s="202"/>
      <c r="DU174" s="202"/>
      <c r="DV174" s="202"/>
      <c r="DW174" s="202"/>
      <c r="DX174" s="202"/>
      <c r="DY174" s="202"/>
      <c r="DZ174" s="202"/>
      <c r="EA174" s="202"/>
      <c r="EB174" s="202"/>
      <c r="EC174" s="202"/>
      <c r="ED174" s="202"/>
      <c r="EE174" s="202"/>
      <c r="EF174" s="202"/>
      <c r="EG174" s="202"/>
      <c r="EH174" s="202"/>
      <c r="EI174" s="202"/>
      <c r="EJ174" s="202"/>
      <c r="EK174" s="202"/>
      <c r="EL174" s="202"/>
      <c r="EM174" s="202"/>
      <c r="EN174" s="202"/>
      <c r="EO174" s="202"/>
      <c r="EP174" s="202"/>
      <c r="EQ174" s="202"/>
      <c r="ER174" s="202"/>
      <c r="ES174" s="202"/>
      <c r="ET174" s="202"/>
      <c r="EU174" s="202"/>
      <c r="EV174" s="202"/>
      <c r="EW174" s="202"/>
      <c r="EX174" s="202"/>
      <c r="EY174" s="202"/>
      <c r="EZ174" s="202"/>
      <c r="FA174" s="202"/>
      <c r="FB174" s="202"/>
      <c r="FC174" s="202"/>
      <c r="FD174" s="202"/>
      <c r="FE174" s="202"/>
      <c r="FF174" s="202"/>
      <c r="FG174" s="202"/>
      <c r="FH174" s="202"/>
      <c r="FI174" s="202"/>
      <c r="FJ174" s="202"/>
      <c r="FK174" s="202"/>
      <c r="FL174" s="202"/>
      <c r="FM174" s="202"/>
      <c r="FN174" s="202"/>
      <c r="FO174" s="202"/>
      <c r="FP174" s="202"/>
      <c r="FQ174" s="202"/>
      <c r="FR174" s="202"/>
      <c r="FS174" s="202"/>
      <c r="FT174" s="202"/>
      <c r="FU174" s="202"/>
      <c r="FV174" s="202"/>
      <c r="FW174" s="202"/>
      <c r="FX174" s="202"/>
      <c r="FY174" s="202"/>
      <c r="FZ174" s="202"/>
      <c r="GA174" s="202"/>
      <c r="GB174" s="202"/>
      <c r="GC174" s="202"/>
      <c r="GD174" s="202"/>
      <c r="GE174" s="202"/>
      <c r="GF174" s="202"/>
      <c r="GG174" s="202"/>
      <c r="GH174" s="202"/>
      <c r="GI174" s="202"/>
      <c r="GJ174" s="202"/>
      <c r="GK174" s="202"/>
      <c r="GL174" s="202"/>
      <c r="GM174" s="202"/>
      <c r="GN174" s="202"/>
      <c r="GO174" s="202"/>
      <c r="GP174" s="202"/>
      <c r="GQ174" s="202"/>
      <c r="GR174" s="202"/>
      <c r="GS174" s="202"/>
      <c r="GT174" s="202"/>
      <c r="GU174" s="202"/>
      <c r="GV174" s="202"/>
      <c r="GW174" s="202"/>
      <c r="GX174" s="202"/>
      <c r="GY174" s="202"/>
      <c r="GZ174" s="202"/>
      <c r="HA174" s="202"/>
      <c r="HB174" s="202"/>
      <c r="HC174" s="202"/>
      <c r="HD174" s="202"/>
      <c r="HE174" s="202"/>
      <c r="HF174" s="202"/>
      <c r="HG174" s="202"/>
      <c r="HH174" s="202"/>
      <c r="HI174" s="202"/>
      <c r="HJ174" s="202"/>
      <c r="HK174" s="202"/>
      <c r="HL174" s="202"/>
      <c r="HM174" s="202"/>
      <c r="HN174" s="202"/>
      <c r="HO174" s="202"/>
      <c r="HP174" s="202"/>
      <c r="HQ174" s="202"/>
      <c r="HR174" s="202"/>
      <c r="HS174" s="202"/>
      <c r="HT174" s="202"/>
      <c r="HU174" s="202"/>
      <c r="HV174" s="202"/>
      <c r="HW174" s="202"/>
      <c r="HX174" s="202"/>
      <c r="HY174" s="202"/>
      <c r="HZ174" s="202"/>
      <c r="IA174" s="202"/>
      <c r="IB174" s="202"/>
      <c r="IC174" s="202"/>
      <c r="ID174" s="202"/>
      <c r="IE174" s="202"/>
      <c r="IF174" s="202"/>
      <c r="IG174" s="202"/>
      <c r="IH174" s="202"/>
      <c r="II174" s="202"/>
      <c r="IJ174" s="202"/>
      <c r="IK174" s="202"/>
      <c r="IL174" s="202"/>
      <c r="IM174" s="202"/>
      <c r="IN174" s="202"/>
      <c r="IO174" s="202"/>
      <c r="IP174" s="202"/>
      <c r="IQ174" s="202"/>
      <c r="IR174" s="202"/>
      <c r="IS174" s="202"/>
      <c r="IT174" s="202"/>
      <c r="IU174" s="202"/>
      <c r="IV174" s="202"/>
      <c r="IW174" s="202"/>
      <c r="IX174" s="202"/>
      <c r="IY174" s="202"/>
      <c r="IZ174" s="202"/>
      <c r="JA174" s="202"/>
      <c r="JB174" s="202"/>
      <c r="JC174" s="202"/>
      <c r="JD174" s="202"/>
      <c r="JE174" s="202"/>
      <c r="JF174" s="202"/>
      <c r="JG174" s="202"/>
      <c r="JH174" s="202"/>
      <c r="JI174" s="202"/>
      <c r="JJ174" s="202"/>
      <c r="JK174" s="202"/>
      <c r="JL174" s="202"/>
      <c r="JM174" s="202"/>
      <c r="JN174" s="202"/>
      <c r="JO174" s="202"/>
      <c r="JP174" s="202"/>
      <c r="JQ174" s="202"/>
      <c r="JR174" s="202"/>
      <c r="JS174" s="202"/>
      <c r="JT174" s="202"/>
      <c r="JU174" s="202"/>
      <c r="JV174" s="202"/>
      <c r="JW174" s="202"/>
      <c r="JX174" s="202"/>
      <c r="JY174" s="202"/>
      <c r="JZ174" s="202"/>
      <c r="KA174" s="202"/>
      <c r="KB174" s="202"/>
      <c r="KC174" s="202"/>
      <c r="KD174" s="202"/>
      <c r="KE174" s="202"/>
      <c r="KF174" s="202"/>
      <c r="KG174" s="202"/>
      <c r="KH174" s="202"/>
      <c r="KI174" s="202"/>
      <c r="KJ174" s="202"/>
      <c r="KK174" s="202"/>
      <c r="KL174" s="202"/>
      <c r="KM174" s="202"/>
      <c r="KN174" s="202"/>
      <c r="KO174" s="202"/>
      <c r="KP174" s="202"/>
      <c r="KQ174" s="202"/>
      <c r="KR174" s="202"/>
      <c r="KS174" s="202"/>
      <c r="KT174" s="202"/>
      <c r="KU174" s="202"/>
      <c r="KV174" s="202"/>
      <c r="KW174" s="202"/>
      <c r="KX174" s="202"/>
      <c r="KY174" s="202"/>
      <c r="KZ174" s="202"/>
      <c r="LA174" s="202"/>
      <c r="LB174" s="202"/>
      <c r="LC174" s="202"/>
      <c r="LD174" s="202"/>
      <c r="LE174" s="202"/>
      <c r="LF174" s="202"/>
      <c r="LG174" s="202"/>
      <c r="LH174" s="202"/>
      <c r="LI174" s="202"/>
      <c r="LJ174" s="202"/>
      <c r="LK174" s="202"/>
      <c r="LL174" s="202"/>
      <c r="LM174" s="202"/>
      <c r="LN174" s="202"/>
      <c r="LO174" s="202"/>
      <c r="LP174" s="202"/>
      <c r="LQ174" s="202"/>
      <c r="LR174" s="202"/>
      <c r="LS174" s="202"/>
      <c r="LT174" s="202"/>
      <c r="LU174" s="202"/>
      <c r="LV174" s="202"/>
      <c r="LW174" s="202"/>
      <c r="LX174" s="202"/>
      <c r="LY174" s="202"/>
      <c r="LZ174" s="202"/>
      <c r="MA174" s="202"/>
      <c r="MB174" s="202"/>
      <c r="MC174" s="202"/>
      <c r="MD174" s="202"/>
      <c r="ME174" s="202"/>
      <c r="MF174" s="202"/>
      <c r="MG174" s="202"/>
      <c r="MH174" s="202"/>
      <c r="MI174" s="202"/>
      <c r="MJ174" s="202"/>
      <c r="MK174" s="202"/>
      <c r="ML174" s="202"/>
      <c r="MM174" s="202"/>
      <c r="MN174" s="202"/>
      <c r="MO174" s="202"/>
      <c r="MP174" s="202"/>
      <c r="MQ174" s="202"/>
      <c r="MR174" s="202"/>
      <c r="MS174" s="202"/>
      <c r="MT174" s="202"/>
      <c r="MU174" s="202"/>
      <c r="MV174" s="202"/>
      <c r="MW174" s="202"/>
      <c r="MX174" s="202"/>
      <c r="MY174" s="202"/>
      <c r="MZ174" s="202"/>
      <c r="NA174" s="202"/>
      <c r="NB174" s="202"/>
      <c r="NC174" s="202"/>
      <c r="ND174" s="202"/>
      <c r="NE174" s="202"/>
      <c r="NF174" s="202"/>
      <c r="NG174" s="202"/>
      <c r="NH174" s="202"/>
      <c r="NI174" s="202"/>
      <c r="NJ174" s="202"/>
      <c r="NK174" s="202"/>
      <c r="NL174" s="202"/>
      <c r="NM174" s="202"/>
      <c r="NN174" s="202"/>
      <c r="NO174" s="202"/>
      <c r="NP174" s="202"/>
      <c r="NQ174" s="202"/>
      <c r="NR174" s="202"/>
      <c r="NS174" s="202"/>
      <c r="NT174" s="202"/>
      <c r="NU174" s="202"/>
      <c r="NV174" s="202"/>
      <c r="NW174" s="202"/>
      <c r="NX174" s="202"/>
      <c r="NY174" s="202"/>
      <c r="NZ174" s="202"/>
      <c r="OA174" s="202"/>
      <c r="OB174" s="202"/>
      <c r="OC174" s="202"/>
      <c r="OD174" s="202"/>
      <c r="OE174" s="202"/>
      <c r="OF174" s="202"/>
      <c r="OG174" s="202"/>
      <c r="OH174" s="202"/>
      <c r="OI174" s="202"/>
      <c r="OJ174" s="202"/>
      <c r="OK174" s="202"/>
      <c r="OL174" s="202"/>
      <c r="OM174" s="202"/>
      <c r="ON174" s="202"/>
      <c r="OO174" s="202"/>
      <c r="OP174" s="202"/>
      <c r="OQ174" s="202"/>
      <c r="OR174" s="202"/>
      <c r="OS174" s="202"/>
      <c r="OT174" s="202"/>
      <c r="OU174" s="202"/>
      <c r="OV174" s="202"/>
      <c r="OW174" s="202"/>
      <c r="OX174" s="202"/>
      <c r="OY174" s="202"/>
      <c r="OZ174" s="202"/>
      <c r="PA174" s="202"/>
      <c r="PB174" s="202"/>
      <c r="PC174" s="202"/>
      <c r="PD174" s="202"/>
      <c r="PE174" s="202"/>
      <c r="PF174" s="202"/>
      <c r="PG174" s="202"/>
      <c r="PH174" s="202"/>
      <c r="PI174" s="202"/>
      <c r="PJ174" s="202"/>
      <c r="PK174" s="202"/>
      <c r="PL174" s="202"/>
      <c r="PM174" s="202"/>
      <c r="PN174" s="202"/>
      <c r="PO174" s="202"/>
      <c r="PP174" s="202"/>
      <c r="PQ174" s="202"/>
      <c r="PR174" s="202"/>
      <c r="PS174" s="202"/>
      <c r="PT174" s="202"/>
      <c r="PU174" s="202"/>
      <c r="PV174" s="202"/>
      <c r="PW174" s="202"/>
      <c r="PX174" s="202"/>
      <c r="PY174" s="202"/>
      <c r="PZ174" s="202"/>
      <c r="QA174" s="202"/>
      <c r="QB174" s="202"/>
      <c r="QC174" s="202"/>
      <c r="QD174" s="202"/>
      <c r="QE174" s="202"/>
      <c r="QF174" s="202"/>
      <c r="QG174" s="202"/>
      <c r="QH174" s="202"/>
      <c r="QI174" s="202"/>
      <c r="QJ174" s="202"/>
      <c r="QK174" s="202"/>
      <c r="QL174" s="202"/>
      <c r="QM174" s="202"/>
      <c r="QN174" s="202"/>
      <c r="QO174" s="202"/>
      <c r="QP174" s="202"/>
      <c r="QQ174" s="202"/>
      <c r="QR174" s="202"/>
      <c r="QS174" s="202"/>
      <c r="QT174" s="202"/>
      <c r="QU174" s="202"/>
      <c r="QV174" s="202"/>
      <c r="QW174" s="202"/>
      <c r="QX174" s="202"/>
      <c r="QY174" s="202"/>
      <c r="QZ174" s="202"/>
      <c r="RA174" s="202"/>
      <c r="RB174" s="202"/>
      <c r="RC174" s="202"/>
      <c r="RD174" s="202"/>
      <c r="RE174" s="202"/>
      <c r="RF174" s="202"/>
    </row>
    <row r="175" spans="1:474" ht="12.75" customHeight="1">
      <c r="A175" s="202"/>
      <c r="B175" s="225" t="s">
        <v>531</v>
      </c>
      <c r="C175" s="202"/>
      <c r="D175" s="202"/>
      <c r="E175" s="202"/>
      <c r="F175" s="202"/>
      <c r="G175" s="202">
        <f t="shared" ref="G175:R175" si="1597">IF(G167=$E$162,1,0)</f>
        <v>0</v>
      </c>
      <c r="H175" s="202">
        <f t="shared" si="1597"/>
        <v>0</v>
      </c>
      <c r="I175" s="202">
        <f t="shared" si="1597"/>
        <v>0</v>
      </c>
      <c r="J175" s="202">
        <f t="shared" si="1597"/>
        <v>0</v>
      </c>
      <c r="K175" s="202">
        <f t="shared" si="1597"/>
        <v>0</v>
      </c>
      <c r="L175" s="202">
        <f t="shared" si="1597"/>
        <v>0</v>
      </c>
      <c r="M175" s="202">
        <f t="shared" si="1597"/>
        <v>0</v>
      </c>
      <c r="N175" s="202">
        <f t="shared" si="1597"/>
        <v>0</v>
      </c>
      <c r="O175" s="202">
        <f t="shared" si="1597"/>
        <v>0</v>
      </c>
      <c r="P175" s="202">
        <f t="shared" si="1597"/>
        <v>0</v>
      </c>
      <c r="Q175" s="202">
        <f t="shared" si="1597"/>
        <v>0</v>
      </c>
      <c r="R175" s="202">
        <f t="shared" si="1597"/>
        <v>0</v>
      </c>
      <c r="S175" s="202"/>
      <c r="T175" s="202">
        <f t="shared" ref="T175:AE175" si="1598">IF(T167=$E$162,1,0)</f>
        <v>0</v>
      </c>
      <c r="U175" s="202">
        <f t="shared" si="1598"/>
        <v>0</v>
      </c>
      <c r="V175" s="202">
        <f t="shared" si="1598"/>
        <v>0</v>
      </c>
      <c r="W175" s="202">
        <f t="shared" si="1598"/>
        <v>0</v>
      </c>
      <c r="X175" s="202">
        <f t="shared" si="1598"/>
        <v>0</v>
      </c>
      <c r="Y175" s="202">
        <f t="shared" si="1598"/>
        <v>0</v>
      </c>
      <c r="Z175" s="202">
        <f t="shared" si="1598"/>
        <v>0</v>
      </c>
      <c r="AA175" s="202">
        <f t="shared" si="1598"/>
        <v>0</v>
      </c>
      <c r="AB175" s="202">
        <f t="shared" si="1598"/>
        <v>0</v>
      </c>
      <c r="AC175" s="202">
        <f t="shared" si="1598"/>
        <v>0</v>
      </c>
      <c r="AD175" s="202">
        <f t="shared" si="1598"/>
        <v>0</v>
      </c>
      <c r="AE175" s="202">
        <f t="shared" si="1598"/>
        <v>0</v>
      </c>
      <c r="AF175" s="202"/>
      <c r="AG175" s="202">
        <f t="shared" ref="AG175:AR175" si="1599">IF(AG167=$E$162,1,0)</f>
        <v>0</v>
      </c>
      <c r="AH175" s="202">
        <f t="shared" si="1599"/>
        <v>0</v>
      </c>
      <c r="AI175" s="202">
        <f t="shared" si="1599"/>
        <v>0</v>
      </c>
      <c r="AJ175" s="202">
        <f t="shared" si="1599"/>
        <v>0</v>
      </c>
      <c r="AK175" s="202">
        <f t="shared" si="1599"/>
        <v>0</v>
      </c>
      <c r="AL175" s="202">
        <f t="shared" si="1599"/>
        <v>0</v>
      </c>
      <c r="AM175" s="202">
        <f t="shared" si="1599"/>
        <v>1</v>
      </c>
      <c r="AN175" s="202">
        <f t="shared" si="1599"/>
        <v>0</v>
      </c>
      <c r="AO175" s="202">
        <f t="shared" si="1599"/>
        <v>0</v>
      </c>
      <c r="AP175" s="202">
        <f t="shared" si="1599"/>
        <v>0</v>
      </c>
      <c r="AQ175" s="202">
        <f t="shared" si="1599"/>
        <v>0</v>
      </c>
      <c r="AR175" s="202">
        <f t="shared" si="1599"/>
        <v>0</v>
      </c>
      <c r="AS175" s="202"/>
      <c r="AT175" s="202">
        <f t="shared" ref="AT175:BE175" si="1600">IF(AT167=$E$162,1,0)</f>
        <v>0</v>
      </c>
      <c r="AU175" s="202">
        <f t="shared" si="1600"/>
        <v>0</v>
      </c>
      <c r="AV175" s="202">
        <f t="shared" si="1600"/>
        <v>0</v>
      </c>
      <c r="AW175" s="202">
        <f t="shared" si="1600"/>
        <v>0</v>
      </c>
      <c r="AX175" s="202">
        <f t="shared" si="1600"/>
        <v>0</v>
      </c>
      <c r="AY175" s="202">
        <f t="shared" si="1600"/>
        <v>0</v>
      </c>
      <c r="AZ175" s="202">
        <f t="shared" si="1600"/>
        <v>0</v>
      </c>
      <c r="BA175" s="202">
        <f t="shared" si="1600"/>
        <v>0</v>
      </c>
      <c r="BB175" s="202">
        <f t="shared" si="1600"/>
        <v>0</v>
      </c>
      <c r="BC175" s="202">
        <f t="shared" si="1600"/>
        <v>0</v>
      </c>
      <c r="BD175" s="202">
        <f t="shared" si="1600"/>
        <v>0</v>
      </c>
      <c r="BE175" s="202">
        <f t="shared" si="1600"/>
        <v>0</v>
      </c>
      <c r="BF175" s="202"/>
      <c r="BG175" s="202">
        <f t="shared" ref="BG175:BR175" si="1601">IF(BG167=$E$162,1,0)</f>
        <v>0</v>
      </c>
      <c r="BH175" s="202">
        <f t="shared" si="1601"/>
        <v>0</v>
      </c>
      <c r="BI175" s="202">
        <f t="shared" si="1601"/>
        <v>0</v>
      </c>
      <c r="BJ175" s="202">
        <f t="shared" si="1601"/>
        <v>0</v>
      </c>
      <c r="BK175" s="202">
        <f t="shared" si="1601"/>
        <v>0</v>
      </c>
      <c r="BL175" s="202">
        <f t="shared" si="1601"/>
        <v>0</v>
      </c>
      <c r="BM175" s="202">
        <f t="shared" si="1601"/>
        <v>0</v>
      </c>
      <c r="BN175" s="202">
        <f t="shared" si="1601"/>
        <v>0</v>
      </c>
      <c r="BO175" s="202">
        <f t="shared" si="1601"/>
        <v>0</v>
      </c>
      <c r="BP175" s="202">
        <f t="shared" si="1601"/>
        <v>0</v>
      </c>
      <c r="BQ175" s="202">
        <f t="shared" si="1601"/>
        <v>0</v>
      </c>
      <c r="BR175" s="202">
        <f t="shared" si="1601"/>
        <v>0</v>
      </c>
      <c r="BS175" s="202"/>
      <c r="BT175" s="202">
        <f t="shared" ref="BT175:CE175" si="1602">IF(BT167=$E$162,1,0)</f>
        <v>0</v>
      </c>
      <c r="BU175" s="202">
        <f t="shared" si="1602"/>
        <v>0</v>
      </c>
      <c r="BV175" s="202">
        <f t="shared" si="1602"/>
        <v>0</v>
      </c>
      <c r="BW175" s="202">
        <f t="shared" si="1602"/>
        <v>0</v>
      </c>
      <c r="BX175" s="202">
        <f t="shared" si="1602"/>
        <v>0</v>
      </c>
      <c r="BY175" s="202">
        <f t="shared" si="1602"/>
        <v>0</v>
      </c>
      <c r="BZ175" s="202">
        <f t="shared" si="1602"/>
        <v>0</v>
      </c>
      <c r="CA175" s="202">
        <f t="shared" si="1602"/>
        <v>0</v>
      </c>
      <c r="CB175" s="202">
        <f t="shared" si="1602"/>
        <v>0</v>
      </c>
      <c r="CC175" s="202">
        <f t="shared" si="1602"/>
        <v>0</v>
      </c>
      <c r="CD175" s="202">
        <f t="shared" si="1602"/>
        <v>0</v>
      </c>
      <c r="CE175" s="202">
        <f t="shared" si="1602"/>
        <v>0</v>
      </c>
      <c r="CF175" s="202"/>
      <c r="CG175" s="202">
        <f t="shared" ref="CG175:CR175" si="1603">IF(CG167=$E$162,1,0)</f>
        <v>0</v>
      </c>
      <c r="CH175" s="202">
        <f t="shared" si="1603"/>
        <v>0</v>
      </c>
      <c r="CI175" s="202">
        <f t="shared" si="1603"/>
        <v>0</v>
      </c>
      <c r="CJ175" s="202">
        <f t="shared" si="1603"/>
        <v>0</v>
      </c>
      <c r="CK175" s="202">
        <f t="shared" si="1603"/>
        <v>0</v>
      </c>
      <c r="CL175" s="202">
        <f t="shared" si="1603"/>
        <v>0</v>
      </c>
      <c r="CM175" s="202">
        <f t="shared" si="1603"/>
        <v>0</v>
      </c>
      <c r="CN175" s="202">
        <f t="shared" si="1603"/>
        <v>0</v>
      </c>
      <c r="CO175" s="202">
        <f t="shared" si="1603"/>
        <v>0</v>
      </c>
      <c r="CP175" s="202">
        <f t="shared" si="1603"/>
        <v>0</v>
      </c>
      <c r="CQ175" s="202">
        <f t="shared" si="1603"/>
        <v>0</v>
      </c>
      <c r="CR175" s="202">
        <f t="shared" si="1603"/>
        <v>0</v>
      </c>
      <c r="CS175" s="202"/>
      <c r="CT175" s="202">
        <f t="shared" ref="CT175:DE175" si="1604">IF(CT167=$E$162,1,0)</f>
        <v>0</v>
      </c>
      <c r="CU175" s="202">
        <f t="shared" si="1604"/>
        <v>0</v>
      </c>
      <c r="CV175" s="202">
        <f t="shared" si="1604"/>
        <v>0</v>
      </c>
      <c r="CW175" s="202">
        <f t="shared" si="1604"/>
        <v>0</v>
      </c>
      <c r="CX175" s="202">
        <f t="shared" si="1604"/>
        <v>0</v>
      </c>
      <c r="CY175" s="202">
        <f t="shared" si="1604"/>
        <v>0</v>
      </c>
      <c r="CZ175" s="202">
        <f t="shared" si="1604"/>
        <v>0</v>
      </c>
      <c r="DA175" s="202">
        <f t="shared" si="1604"/>
        <v>0</v>
      </c>
      <c r="DB175" s="202">
        <f t="shared" si="1604"/>
        <v>0</v>
      </c>
      <c r="DC175" s="202">
        <f t="shared" si="1604"/>
        <v>0</v>
      </c>
      <c r="DD175" s="202">
        <f t="shared" si="1604"/>
        <v>0</v>
      </c>
      <c r="DE175" s="202">
        <f t="shared" si="1604"/>
        <v>0</v>
      </c>
      <c r="DF175" s="202"/>
      <c r="DG175" s="202">
        <f t="shared" ref="DG175:DR175" si="1605">IF(DG167=$E$162,1,0)</f>
        <v>0</v>
      </c>
      <c r="DH175" s="202">
        <f t="shared" si="1605"/>
        <v>0</v>
      </c>
      <c r="DI175" s="202">
        <f t="shared" si="1605"/>
        <v>0</v>
      </c>
      <c r="DJ175" s="202">
        <f t="shared" si="1605"/>
        <v>0</v>
      </c>
      <c r="DK175" s="202">
        <f t="shared" si="1605"/>
        <v>0</v>
      </c>
      <c r="DL175" s="202">
        <f t="shared" si="1605"/>
        <v>0</v>
      </c>
      <c r="DM175" s="202">
        <f t="shared" si="1605"/>
        <v>0</v>
      </c>
      <c r="DN175" s="202">
        <f t="shared" si="1605"/>
        <v>0</v>
      </c>
      <c r="DO175" s="202">
        <f t="shared" si="1605"/>
        <v>0</v>
      </c>
      <c r="DP175" s="202">
        <f t="shared" si="1605"/>
        <v>0</v>
      </c>
      <c r="DQ175" s="202">
        <f t="shared" si="1605"/>
        <v>0</v>
      </c>
      <c r="DR175" s="202">
        <f t="shared" si="1605"/>
        <v>0</v>
      </c>
      <c r="DS175" s="202"/>
      <c r="DT175" s="202">
        <f t="shared" ref="DT175:EE175" si="1606">IF(DT167=$E$162,1,0)</f>
        <v>0</v>
      </c>
      <c r="DU175" s="202">
        <f t="shared" si="1606"/>
        <v>0</v>
      </c>
      <c r="DV175" s="202">
        <f t="shared" si="1606"/>
        <v>0</v>
      </c>
      <c r="DW175" s="202">
        <f t="shared" si="1606"/>
        <v>0</v>
      </c>
      <c r="DX175" s="202">
        <f t="shared" si="1606"/>
        <v>0</v>
      </c>
      <c r="DY175" s="202">
        <f t="shared" si="1606"/>
        <v>0</v>
      </c>
      <c r="DZ175" s="202">
        <f t="shared" si="1606"/>
        <v>0</v>
      </c>
      <c r="EA175" s="202">
        <f t="shared" si="1606"/>
        <v>0</v>
      </c>
      <c r="EB175" s="202">
        <f t="shared" si="1606"/>
        <v>0</v>
      </c>
      <c r="EC175" s="202">
        <f t="shared" si="1606"/>
        <v>0</v>
      </c>
      <c r="ED175" s="202">
        <f t="shared" si="1606"/>
        <v>0</v>
      </c>
      <c r="EE175" s="202">
        <f t="shared" si="1606"/>
        <v>0</v>
      </c>
      <c r="EF175" s="202"/>
      <c r="EG175" s="202">
        <f t="shared" ref="EG175:ER175" si="1607">IF(EG167=$E$162,1,0)</f>
        <v>0</v>
      </c>
      <c r="EH175" s="202">
        <f t="shared" si="1607"/>
        <v>0</v>
      </c>
      <c r="EI175" s="202">
        <f t="shared" si="1607"/>
        <v>0</v>
      </c>
      <c r="EJ175" s="202">
        <f t="shared" si="1607"/>
        <v>0</v>
      </c>
      <c r="EK175" s="202">
        <f t="shared" si="1607"/>
        <v>0</v>
      </c>
      <c r="EL175" s="202">
        <f t="shared" si="1607"/>
        <v>0</v>
      </c>
      <c r="EM175" s="202">
        <f t="shared" si="1607"/>
        <v>0</v>
      </c>
      <c r="EN175" s="202">
        <f t="shared" si="1607"/>
        <v>0</v>
      </c>
      <c r="EO175" s="202">
        <f t="shared" si="1607"/>
        <v>0</v>
      </c>
      <c r="EP175" s="202">
        <f t="shared" si="1607"/>
        <v>0</v>
      </c>
      <c r="EQ175" s="202">
        <f t="shared" si="1607"/>
        <v>0</v>
      </c>
      <c r="ER175" s="202">
        <f t="shared" si="1607"/>
        <v>0</v>
      </c>
      <c r="ES175" s="202"/>
      <c r="ET175" s="202">
        <f t="shared" ref="ET175:FE175" si="1608">IF(ET167=$E$162,1,0)</f>
        <v>0</v>
      </c>
      <c r="EU175" s="202">
        <f t="shared" si="1608"/>
        <v>0</v>
      </c>
      <c r="EV175" s="202">
        <f t="shared" si="1608"/>
        <v>0</v>
      </c>
      <c r="EW175" s="202">
        <f t="shared" si="1608"/>
        <v>0</v>
      </c>
      <c r="EX175" s="202">
        <f t="shared" si="1608"/>
        <v>0</v>
      </c>
      <c r="EY175" s="202">
        <f t="shared" si="1608"/>
        <v>0</v>
      </c>
      <c r="EZ175" s="202">
        <f t="shared" si="1608"/>
        <v>0</v>
      </c>
      <c r="FA175" s="202">
        <f t="shared" si="1608"/>
        <v>0</v>
      </c>
      <c r="FB175" s="202">
        <f t="shared" si="1608"/>
        <v>0</v>
      </c>
      <c r="FC175" s="202">
        <f t="shared" si="1608"/>
        <v>0</v>
      </c>
      <c r="FD175" s="202">
        <f t="shared" si="1608"/>
        <v>0</v>
      </c>
      <c r="FE175" s="202">
        <f t="shared" si="1608"/>
        <v>0</v>
      </c>
      <c r="FF175" s="202"/>
      <c r="FG175" s="202">
        <f t="shared" ref="FG175:FR175" si="1609">IF(FG167=$E$162,1,0)</f>
        <v>0</v>
      </c>
      <c r="FH175" s="202">
        <f t="shared" si="1609"/>
        <v>0</v>
      </c>
      <c r="FI175" s="202">
        <f t="shared" si="1609"/>
        <v>0</v>
      </c>
      <c r="FJ175" s="202">
        <f t="shared" si="1609"/>
        <v>0</v>
      </c>
      <c r="FK175" s="202">
        <f t="shared" si="1609"/>
        <v>0</v>
      </c>
      <c r="FL175" s="202">
        <f t="shared" si="1609"/>
        <v>0</v>
      </c>
      <c r="FM175" s="202">
        <f t="shared" si="1609"/>
        <v>0</v>
      </c>
      <c r="FN175" s="202">
        <f t="shared" si="1609"/>
        <v>0</v>
      </c>
      <c r="FO175" s="202">
        <f t="shared" si="1609"/>
        <v>0</v>
      </c>
      <c r="FP175" s="202">
        <f t="shared" si="1609"/>
        <v>0</v>
      </c>
      <c r="FQ175" s="202">
        <f t="shared" si="1609"/>
        <v>0</v>
      </c>
      <c r="FR175" s="202">
        <f t="shared" si="1609"/>
        <v>0</v>
      </c>
      <c r="FS175" s="202"/>
      <c r="FT175" s="202">
        <f t="shared" ref="FT175:GE175" si="1610">IF(FT167=$E$162,1,0)</f>
        <v>0</v>
      </c>
      <c r="FU175" s="202">
        <f t="shared" si="1610"/>
        <v>0</v>
      </c>
      <c r="FV175" s="202">
        <f t="shared" si="1610"/>
        <v>0</v>
      </c>
      <c r="FW175" s="202">
        <f t="shared" si="1610"/>
        <v>0</v>
      </c>
      <c r="FX175" s="202">
        <f t="shared" si="1610"/>
        <v>0</v>
      </c>
      <c r="FY175" s="202">
        <f t="shared" si="1610"/>
        <v>0</v>
      </c>
      <c r="FZ175" s="202">
        <f t="shared" si="1610"/>
        <v>0</v>
      </c>
      <c r="GA175" s="202">
        <f t="shared" si="1610"/>
        <v>0</v>
      </c>
      <c r="GB175" s="202">
        <f t="shared" si="1610"/>
        <v>0</v>
      </c>
      <c r="GC175" s="202">
        <f t="shared" si="1610"/>
        <v>0</v>
      </c>
      <c r="GD175" s="202">
        <f t="shared" si="1610"/>
        <v>0</v>
      </c>
      <c r="GE175" s="202">
        <f t="shared" si="1610"/>
        <v>0</v>
      </c>
      <c r="GF175" s="202"/>
      <c r="GG175" s="202">
        <f t="shared" ref="GG175:GR175" si="1611">IF(GG167=$E$162,1,0)</f>
        <v>0</v>
      </c>
      <c r="GH175" s="202">
        <f t="shared" si="1611"/>
        <v>0</v>
      </c>
      <c r="GI175" s="202">
        <f t="shared" si="1611"/>
        <v>0</v>
      </c>
      <c r="GJ175" s="202">
        <f t="shared" si="1611"/>
        <v>0</v>
      </c>
      <c r="GK175" s="202">
        <f t="shared" si="1611"/>
        <v>0</v>
      </c>
      <c r="GL175" s="202">
        <f t="shared" si="1611"/>
        <v>0</v>
      </c>
      <c r="GM175" s="202">
        <f t="shared" si="1611"/>
        <v>0</v>
      </c>
      <c r="GN175" s="202">
        <f t="shared" si="1611"/>
        <v>0</v>
      </c>
      <c r="GO175" s="202">
        <f t="shared" si="1611"/>
        <v>0</v>
      </c>
      <c r="GP175" s="202">
        <f t="shared" si="1611"/>
        <v>0</v>
      </c>
      <c r="GQ175" s="202">
        <f t="shared" si="1611"/>
        <v>0</v>
      </c>
      <c r="GR175" s="202">
        <f t="shared" si="1611"/>
        <v>0</v>
      </c>
      <c r="GS175" s="202"/>
      <c r="GT175" s="202">
        <f t="shared" ref="GT175:HE175" si="1612">IF(GT167=$E$162,1,0)</f>
        <v>0</v>
      </c>
      <c r="GU175" s="202">
        <f t="shared" si="1612"/>
        <v>0</v>
      </c>
      <c r="GV175" s="202">
        <f t="shared" si="1612"/>
        <v>0</v>
      </c>
      <c r="GW175" s="202">
        <f t="shared" si="1612"/>
        <v>0</v>
      </c>
      <c r="GX175" s="202">
        <f t="shared" si="1612"/>
        <v>0</v>
      </c>
      <c r="GY175" s="202">
        <f t="shared" si="1612"/>
        <v>0</v>
      </c>
      <c r="GZ175" s="202">
        <f t="shared" si="1612"/>
        <v>0</v>
      </c>
      <c r="HA175" s="202">
        <f t="shared" si="1612"/>
        <v>0</v>
      </c>
      <c r="HB175" s="202">
        <f t="shared" si="1612"/>
        <v>0</v>
      </c>
      <c r="HC175" s="202">
        <f t="shared" si="1612"/>
        <v>0</v>
      </c>
      <c r="HD175" s="202">
        <f t="shared" si="1612"/>
        <v>0</v>
      </c>
      <c r="HE175" s="202">
        <f t="shared" si="1612"/>
        <v>0</v>
      </c>
      <c r="HF175" s="202"/>
      <c r="HG175" s="202">
        <f t="shared" ref="HG175:HR175" si="1613">IF(HG167=$E$162,1,0)</f>
        <v>0</v>
      </c>
      <c r="HH175" s="202">
        <f t="shared" si="1613"/>
        <v>0</v>
      </c>
      <c r="HI175" s="202">
        <f t="shared" si="1613"/>
        <v>0</v>
      </c>
      <c r="HJ175" s="202">
        <f t="shared" si="1613"/>
        <v>0</v>
      </c>
      <c r="HK175" s="202">
        <f t="shared" si="1613"/>
        <v>0</v>
      </c>
      <c r="HL175" s="202">
        <f t="shared" si="1613"/>
        <v>0</v>
      </c>
      <c r="HM175" s="202">
        <f t="shared" si="1613"/>
        <v>0</v>
      </c>
      <c r="HN175" s="202">
        <f t="shared" si="1613"/>
        <v>0</v>
      </c>
      <c r="HO175" s="202">
        <f t="shared" si="1613"/>
        <v>0</v>
      </c>
      <c r="HP175" s="202">
        <f t="shared" si="1613"/>
        <v>0</v>
      </c>
      <c r="HQ175" s="202">
        <f t="shared" si="1613"/>
        <v>0</v>
      </c>
      <c r="HR175" s="202">
        <f t="shared" si="1613"/>
        <v>0</v>
      </c>
      <c r="HS175" s="202"/>
      <c r="HT175" s="202">
        <f t="shared" ref="HT175:IE175" si="1614">IF(HT167=$E$162,1,0)</f>
        <v>0</v>
      </c>
      <c r="HU175" s="202">
        <f t="shared" si="1614"/>
        <v>0</v>
      </c>
      <c r="HV175" s="202">
        <f t="shared" si="1614"/>
        <v>0</v>
      </c>
      <c r="HW175" s="202">
        <f t="shared" si="1614"/>
        <v>0</v>
      </c>
      <c r="HX175" s="202">
        <f t="shared" si="1614"/>
        <v>0</v>
      </c>
      <c r="HY175" s="202">
        <f t="shared" si="1614"/>
        <v>0</v>
      </c>
      <c r="HZ175" s="202">
        <f t="shared" si="1614"/>
        <v>0</v>
      </c>
      <c r="IA175" s="202">
        <f t="shared" si="1614"/>
        <v>0</v>
      </c>
      <c r="IB175" s="202">
        <f t="shared" si="1614"/>
        <v>0</v>
      </c>
      <c r="IC175" s="202">
        <f t="shared" si="1614"/>
        <v>0</v>
      </c>
      <c r="ID175" s="202">
        <f t="shared" si="1614"/>
        <v>0</v>
      </c>
      <c r="IE175" s="202">
        <f t="shared" si="1614"/>
        <v>0</v>
      </c>
      <c r="IF175" s="202"/>
      <c r="IG175" s="202">
        <f t="shared" ref="IG175:IR175" si="1615">IF(IG167=$E$162,1,0)</f>
        <v>0</v>
      </c>
      <c r="IH175" s="202">
        <f t="shared" si="1615"/>
        <v>0</v>
      </c>
      <c r="II175" s="202">
        <f t="shared" si="1615"/>
        <v>0</v>
      </c>
      <c r="IJ175" s="202">
        <f t="shared" si="1615"/>
        <v>0</v>
      </c>
      <c r="IK175" s="202">
        <f t="shared" si="1615"/>
        <v>0</v>
      </c>
      <c r="IL175" s="202">
        <f t="shared" si="1615"/>
        <v>0</v>
      </c>
      <c r="IM175" s="202">
        <f t="shared" si="1615"/>
        <v>0</v>
      </c>
      <c r="IN175" s="202">
        <f t="shared" si="1615"/>
        <v>0</v>
      </c>
      <c r="IO175" s="202">
        <f t="shared" si="1615"/>
        <v>0</v>
      </c>
      <c r="IP175" s="202">
        <f t="shared" si="1615"/>
        <v>0</v>
      </c>
      <c r="IQ175" s="202">
        <f t="shared" si="1615"/>
        <v>0</v>
      </c>
      <c r="IR175" s="202">
        <f t="shared" si="1615"/>
        <v>0</v>
      </c>
      <c r="IS175" s="202"/>
      <c r="IT175" s="202">
        <f t="shared" ref="IT175:JE175" si="1616">IF(IT167=$E$162,1,0)</f>
        <v>0</v>
      </c>
      <c r="IU175" s="202">
        <f t="shared" si="1616"/>
        <v>0</v>
      </c>
      <c r="IV175" s="202">
        <f t="shared" si="1616"/>
        <v>0</v>
      </c>
      <c r="IW175" s="202">
        <f t="shared" si="1616"/>
        <v>0</v>
      </c>
      <c r="IX175" s="202">
        <f t="shared" si="1616"/>
        <v>0</v>
      </c>
      <c r="IY175" s="202">
        <f t="shared" si="1616"/>
        <v>0</v>
      </c>
      <c r="IZ175" s="202">
        <f t="shared" si="1616"/>
        <v>0</v>
      </c>
      <c r="JA175" s="202">
        <f t="shared" si="1616"/>
        <v>0</v>
      </c>
      <c r="JB175" s="202">
        <f t="shared" si="1616"/>
        <v>0</v>
      </c>
      <c r="JC175" s="202">
        <f t="shared" si="1616"/>
        <v>0</v>
      </c>
      <c r="JD175" s="202">
        <f t="shared" si="1616"/>
        <v>0</v>
      </c>
      <c r="JE175" s="202">
        <f t="shared" si="1616"/>
        <v>0</v>
      </c>
      <c r="JF175" s="202"/>
      <c r="JG175" s="202">
        <f t="shared" ref="JG175:JR175" si="1617">IF(JG167=$E$162,1,0)</f>
        <v>0</v>
      </c>
      <c r="JH175" s="202">
        <f t="shared" si="1617"/>
        <v>0</v>
      </c>
      <c r="JI175" s="202">
        <f t="shared" si="1617"/>
        <v>0</v>
      </c>
      <c r="JJ175" s="202">
        <f t="shared" si="1617"/>
        <v>0</v>
      </c>
      <c r="JK175" s="202">
        <f t="shared" si="1617"/>
        <v>0</v>
      </c>
      <c r="JL175" s="202">
        <f t="shared" si="1617"/>
        <v>0</v>
      </c>
      <c r="JM175" s="202">
        <f t="shared" si="1617"/>
        <v>0</v>
      </c>
      <c r="JN175" s="202">
        <f t="shared" si="1617"/>
        <v>0</v>
      </c>
      <c r="JO175" s="202">
        <f t="shared" si="1617"/>
        <v>0</v>
      </c>
      <c r="JP175" s="202">
        <f t="shared" si="1617"/>
        <v>0</v>
      </c>
      <c r="JQ175" s="202">
        <f t="shared" si="1617"/>
        <v>0</v>
      </c>
      <c r="JR175" s="202">
        <f t="shared" si="1617"/>
        <v>0</v>
      </c>
      <c r="JS175" s="202"/>
      <c r="JT175" s="202">
        <f t="shared" ref="JT175:KE175" si="1618">IF(JT167=$E$162,1,0)</f>
        <v>0</v>
      </c>
      <c r="JU175" s="202">
        <f t="shared" si="1618"/>
        <v>0</v>
      </c>
      <c r="JV175" s="202">
        <f t="shared" si="1618"/>
        <v>0</v>
      </c>
      <c r="JW175" s="202">
        <f t="shared" si="1618"/>
        <v>0</v>
      </c>
      <c r="JX175" s="202">
        <f t="shared" si="1618"/>
        <v>0</v>
      </c>
      <c r="JY175" s="202">
        <f t="shared" si="1618"/>
        <v>0</v>
      </c>
      <c r="JZ175" s="202">
        <f t="shared" si="1618"/>
        <v>0</v>
      </c>
      <c r="KA175" s="202">
        <f t="shared" si="1618"/>
        <v>0</v>
      </c>
      <c r="KB175" s="202">
        <f t="shared" si="1618"/>
        <v>0</v>
      </c>
      <c r="KC175" s="202">
        <f t="shared" si="1618"/>
        <v>0</v>
      </c>
      <c r="KD175" s="202">
        <f t="shared" si="1618"/>
        <v>0</v>
      </c>
      <c r="KE175" s="202">
        <f t="shared" si="1618"/>
        <v>0</v>
      </c>
      <c r="KF175" s="202"/>
      <c r="KG175" s="202">
        <f t="shared" ref="KG175:KR175" si="1619">IF(KG167=$E$162,1,0)</f>
        <v>0</v>
      </c>
      <c r="KH175" s="202">
        <f t="shared" si="1619"/>
        <v>0</v>
      </c>
      <c r="KI175" s="202">
        <f t="shared" si="1619"/>
        <v>0</v>
      </c>
      <c r="KJ175" s="202">
        <f t="shared" si="1619"/>
        <v>0</v>
      </c>
      <c r="KK175" s="202">
        <f t="shared" si="1619"/>
        <v>0</v>
      </c>
      <c r="KL175" s="202">
        <f t="shared" si="1619"/>
        <v>0</v>
      </c>
      <c r="KM175" s="202">
        <f t="shared" si="1619"/>
        <v>0</v>
      </c>
      <c r="KN175" s="202">
        <f t="shared" si="1619"/>
        <v>0</v>
      </c>
      <c r="KO175" s="202">
        <f t="shared" si="1619"/>
        <v>0</v>
      </c>
      <c r="KP175" s="202">
        <f t="shared" si="1619"/>
        <v>0</v>
      </c>
      <c r="KQ175" s="202">
        <f t="shared" si="1619"/>
        <v>0</v>
      </c>
      <c r="KR175" s="202">
        <f t="shared" si="1619"/>
        <v>0</v>
      </c>
      <c r="KS175" s="202"/>
      <c r="KT175" s="202">
        <f t="shared" ref="KT175:LE175" si="1620">IF(KT167=$E$162,1,0)</f>
        <v>0</v>
      </c>
      <c r="KU175" s="202">
        <f t="shared" si="1620"/>
        <v>0</v>
      </c>
      <c r="KV175" s="202">
        <f t="shared" si="1620"/>
        <v>0</v>
      </c>
      <c r="KW175" s="202">
        <f t="shared" si="1620"/>
        <v>0</v>
      </c>
      <c r="KX175" s="202">
        <f t="shared" si="1620"/>
        <v>0</v>
      </c>
      <c r="KY175" s="202">
        <f t="shared" si="1620"/>
        <v>0</v>
      </c>
      <c r="KZ175" s="202">
        <f t="shared" si="1620"/>
        <v>0</v>
      </c>
      <c r="LA175" s="202">
        <f t="shared" si="1620"/>
        <v>0</v>
      </c>
      <c r="LB175" s="202">
        <f t="shared" si="1620"/>
        <v>0</v>
      </c>
      <c r="LC175" s="202">
        <f t="shared" si="1620"/>
        <v>0</v>
      </c>
      <c r="LD175" s="202">
        <f t="shared" si="1620"/>
        <v>0</v>
      </c>
      <c r="LE175" s="202">
        <f t="shared" si="1620"/>
        <v>0</v>
      </c>
      <c r="LF175" s="202"/>
      <c r="LG175" s="202">
        <f t="shared" ref="LG175:LR175" si="1621">IF(LG167=$E$162,1,0)</f>
        <v>0</v>
      </c>
      <c r="LH175" s="202">
        <f t="shared" si="1621"/>
        <v>0</v>
      </c>
      <c r="LI175" s="202">
        <f t="shared" si="1621"/>
        <v>0</v>
      </c>
      <c r="LJ175" s="202">
        <f t="shared" si="1621"/>
        <v>0</v>
      </c>
      <c r="LK175" s="202">
        <f t="shared" si="1621"/>
        <v>0</v>
      </c>
      <c r="LL175" s="202">
        <f t="shared" si="1621"/>
        <v>0</v>
      </c>
      <c r="LM175" s="202">
        <f t="shared" si="1621"/>
        <v>0</v>
      </c>
      <c r="LN175" s="202">
        <f t="shared" si="1621"/>
        <v>0</v>
      </c>
      <c r="LO175" s="202">
        <f t="shared" si="1621"/>
        <v>0</v>
      </c>
      <c r="LP175" s="202">
        <f t="shared" si="1621"/>
        <v>0</v>
      </c>
      <c r="LQ175" s="202">
        <f t="shared" si="1621"/>
        <v>0</v>
      </c>
      <c r="LR175" s="202">
        <f t="shared" si="1621"/>
        <v>0</v>
      </c>
      <c r="LS175" s="202"/>
      <c r="LT175" s="202">
        <f t="shared" ref="LT175:ME175" si="1622">IF(LT167=$E$162,1,0)</f>
        <v>0</v>
      </c>
      <c r="LU175" s="202">
        <f t="shared" si="1622"/>
        <v>0</v>
      </c>
      <c r="LV175" s="202">
        <f t="shared" si="1622"/>
        <v>0</v>
      </c>
      <c r="LW175" s="202">
        <f t="shared" si="1622"/>
        <v>0</v>
      </c>
      <c r="LX175" s="202">
        <f t="shared" si="1622"/>
        <v>0</v>
      </c>
      <c r="LY175" s="202">
        <f t="shared" si="1622"/>
        <v>0</v>
      </c>
      <c r="LZ175" s="202">
        <f t="shared" si="1622"/>
        <v>0</v>
      </c>
      <c r="MA175" s="202">
        <f t="shared" si="1622"/>
        <v>0</v>
      </c>
      <c r="MB175" s="202">
        <f t="shared" si="1622"/>
        <v>0</v>
      </c>
      <c r="MC175" s="202">
        <f t="shared" si="1622"/>
        <v>0</v>
      </c>
      <c r="MD175" s="202">
        <f t="shared" si="1622"/>
        <v>0</v>
      </c>
      <c r="ME175" s="202">
        <f t="shared" si="1622"/>
        <v>0</v>
      </c>
      <c r="MF175" s="202"/>
      <c r="MG175" s="202">
        <f t="shared" ref="MG175:MR175" si="1623">IF(MG167=$E$162,1,0)</f>
        <v>0</v>
      </c>
      <c r="MH175" s="202">
        <f t="shared" si="1623"/>
        <v>0</v>
      </c>
      <c r="MI175" s="202">
        <f t="shared" si="1623"/>
        <v>0</v>
      </c>
      <c r="MJ175" s="202">
        <f t="shared" si="1623"/>
        <v>0</v>
      </c>
      <c r="MK175" s="202">
        <f t="shared" si="1623"/>
        <v>0</v>
      </c>
      <c r="ML175" s="202">
        <f t="shared" si="1623"/>
        <v>0</v>
      </c>
      <c r="MM175" s="202">
        <f t="shared" si="1623"/>
        <v>0</v>
      </c>
      <c r="MN175" s="202">
        <f t="shared" si="1623"/>
        <v>0</v>
      </c>
      <c r="MO175" s="202">
        <f t="shared" si="1623"/>
        <v>0</v>
      </c>
      <c r="MP175" s="202">
        <f t="shared" si="1623"/>
        <v>0</v>
      </c>
      <c r="MQ175" s="202">
        <f t="shared" si="1623"/>
        <v>0</v>
      </c>
      <c r="MR175" s="202">
        <f t="shared" si="1623"/>
        <v>0</v>
      </c>
      <c r="MS175" s="202"/>
      <c r="MT175" s="202">
        <f t="shared" ref="MT175:NE175" si="1624">IF(MT167=$E$162,1,0)</f>
        <v>0</v>
      </c>
      <c r="MU175" s="202">
        <f t="shared" si="1624"/>
        <v>0</v>
      </c>
      <c r="MV175" s="202">
        <f t="shared" si="1624"/>
        <v>0</v>
      </c>
      <c r="MW175" s="202">
        <f t="shared" si="1624"/>
        <v>0</v>
      </c>
      <c r="MX175" s="202">
        <f t="shared" si="1624"/>
        <v>0</v>
      </c>
      <c r="MY175" s="202">
        <f t="shared" si="1624"/>
        <v>0</v>
      </c>
      <c r="MZ175" s="202">
        <f t="shared" si="1624"/>
        <v>0</v>
      </c>
      <c r="NA175" s="202">
        <f t="shared" si="1624"/>
        <v>0</v>
      </c>
      <c r="NB175" s="202">
        <f t="shared" si="1624"/>
        <v>0</v>
      </c>
      <c r="NC175" s="202">
        <f t="shared" si="1624"/>
        <v>0</v>
      </c>
      <c r="ND175" s="202">
        <f t="shared" si="1624"/>
        <v>0</v>
      </c>
      <c r="NE175" s="202">
        <f t="shared" si="1624"/>
        <v>0</v>
      </c>
      <c r="NF175" s="202"/>
      <c r="NG175" s="202">
        <f t="shared" ref="NG175:NR175" si="1625">IF(NG167=$E$162,1,0)</f>
        <v>0</v>
      </c>
      <c r="NH175" s="202">
        <f t="shared" si="1625"/>
        <v>0</v>
      </c>
      <c r="NI175" s="202">
        <f t="shared" si="1625"/>
        <v>0</v>
      </c>
      <c r="NJ175" s="202">
        <f t="shared" si="1625"/>
        <v>0</v>
      </c>
      <c r="NK175" s="202">
        <f t="shared" si="1625"/>
        <v>0</v>
      </c>
      <c r="NL175" s="202">
        <f t="shared" si="1625"/>
        <v>0</v>
      </c>
      <c r="NM175" s="202">
        <f t="shared" si="1625"/>
        <v>0</v>
      </c>
      <c r="NN175" s="202">
        <f t="shared" si="1625"/>
        <v>0</v>
      </c>
      <c r="NO175" s="202">
        <f t="shared" si="1625"/>
        <v>0</v>
      </c>
      <c r="NP175" s="202">
        <f t="shared" si="1625"/>
        <v>0</v>
      </c>
      <c r="NQ175" s="202">
        <f t="shared" si="1625"/>
        <v>0</v>
      </c>
      <c r="NR175" s="202">
        <f t="shared" si="1625"/>
        <v>0</v>
      </c>
      <c r="NS175" s="202"/>
      <c r="NT175" s="202">
        <f t="shared" ref="NT175:OE175" si="1626">IF(NT167=$E$162,1,0)</f>
        <v>0</v>
      </c>
      <c r="NU175" s="202">
        <f t="shared" si="1626"/>
        <v>0</v>
      </c>
      <c r="NV175" s="202">
        <f t="shared" si="1626"/>
        <v>0</v>
      </c>
      <c r="NW175" s="202">
        <f t="shared" si="1626"/>
        <v>0</v>
      </c>
      <c r="NX175" s="202">
        <f t="shared" si="1626"/>
        <v>0</v>
      </c>
      <c r="NY175" s="202">
        <f t="shared" si="1626"/>
        <v>0</v>
      </c>
      <c r="NZ175" s="202">
        <f t="shared" si="1626"/>
        <v>0</v>
      </c>
      <c r="OA175" s="202">
        <f t="shared" si="1626"/>
        <v>0</v>
      </c>
      <c r="OB175" s="202">
        <f t="shared" si="1626"/>
        <v>0</v>
      </c>
      <c r="OC175" s="202">
        <f t="shared" si="1626"/>
        <v>0</v>
      </c>
      <c r="OD175" s="202">
        <f t="shared" si="1626"/>
        <v>0</v>
      </c>
      <c r="OE175" s="202">
        <f t="shared" si="1626"/>
        <v>0</v>
      </c>
      <c r="OF175" s="202"/>
      <c r="OG175" s="202">
        <f t="shared" ref="OG175:OR175" si="1627">IF(OG167=$E$162,1,0)</f>
        <v>0</v>
      </c>
      <c r="OH175" s="202">
        <f t="shared" si="1627"/>
        <v>0</v>
      </c>
      <c r="OI175" s="202">
        <f t="shared" si="1627"/>
        <v>0</v>
      </c>
      <c r="OJ175" s="202">
        <f t="shared" si="1627"/>
        <v>0</v>
      </c>
      <c r="OK175" s="202">
        <f t="shared" si="1627"/>
        <v>0</v>
      </c>
      <c r="OL175" s="202">
        <f t="shared" si="1627"/>
        <v>0</v>
      </c>
      <c r="OM175" s="202">
        <f t="shared" si="1627"/>
        <v>0</v>
      </c>
      <c r="ON175" s="202">
        <f t="shared" si="1627"/>
        <v>0</v>
      </c>
      <c r="OO175" s="202">
        <f t="shared" si="1627"/>
        <v>0</v>
      </c>
      <c r="OP175" s="202">
        <f t="shared" si="1627"/>
        <v>0</v>
      </c>
      <c r="OQ175" s="202">
        <f t="shared" si="1627"/>
        <v>0</v>
      </c>
      <c r="OR175" s="202">
        <f t="shared" si="1627"/>
        <v>0</v>
      </c>
      <c r="OS175" s="202"/>
      <c r="OT175" s="202"/>
      <c r="OU175" s="202"/>
      <c r="OV175" s="202"/>
      <c r="OW175" s="202"/>
      <c r="OX175" s="202"/>
      <c r="OY175" s="202"/>
      <c r="OZ175" s="202"/>
      <c r="PA175" s="202"/>
      <c r="PB175" s="202"/>
      <c r="PC175" s="202"/>
      <c r="PD175" s="202"/>
      <c r="PE175" s="202"/>
      <c r="PF175" s="202"/>
      <c r="PG175" s="202"/>
      <c r="PH175" s="202"/>
      <c r="PI175" s="202"/>
      <c r="PJ175" s="202"/>
      <c r="PK175" s="202"/>
      <c r="PL175" s="202"/>
      <c r="PM175" s="202"/>
      <c r="PN175" s="202"/>
      <c r="PO175" s="202"/>
      <c r="PP175" s="202"/>
      <c r="PQ175" s="202"/>
      <c r="PR175" s="202"/>
      <c r="PS175" s="202"/>
      <c r="PT175" s="202"/>
      <c r="PU175" s="202"/>
      <c r="PV175" s="202"/>
      <c r="PW175" s="202"/>
      <c r="PX175" s="202"/>
      <c r="PY175" s="202"/>
      <c r="PZ175" s="202"/>
      <c r="QA175" s="202"/>
      <c r="QB175" s="202"/>
      <c r="QC175" s="202"/>
      <c r="QD175" s="202"/>
      <c r="QE175" s="202"/>
      <c r="QF175" s="202"/>
      <c r="QG175" s="202"/>
      <c r="QH175" s="202"/>
      <c r="QI175" s="202"/>
      <c r="QJ175" s="202"/>
      <c r="QK175" s="202"/>
      <c r="QL175" s="202"/>
      <c r="QM175" s="202"/>
      <c r="QN175" s="202"/>
      <c r="QO175" s="202"/>
      <c r="QP175" s="202"/>
      <c r="QQ175" s="202"/>
      <c r="QR175" s="202"/>
      <c r="QS175" s="202"/>
      <c r="QT175" s="202"/>
      <c r="QU175" s="202"/>
      <c r="QV175" s="202"/>
      <c r="QW175" s="202"/>
      <c r="QX175" s="202"/>
      <c r="QY175" s="202"/>
      <c r="QZ175" s="202"/>
      <c r="RA175" s="202"/>
      <c r="RB175" s="202"/>
      <c r="RC175" s="202"/>
      <c r="RD175" s="202"/>
      <c r="RE175" s="202"/>
      <c r="RF175" s="202"/>
    </row>
    <row r="176" spans="1:474" ht="12.75" customHeight="1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02"/>
      <c r="BX176" s="202"/>
      <c r="BY176" s="202"/>
      <c r="BZ176" s="202"/>
      <c r="CA176" s="202"/>
      <c r="CB176" s="202"/>
      <c r="CC176" s="202"/>
      <c r="CD176" s="202"/>
      <c r="CE176" s="202"/>
      <c r="CF176" s="202"/>
      <c r="CG176" s="202"/>
      <c r="CH176" s="202"/>
      <c r="CI176" s="202"/>
      <c r="CJ176" s="202"/>
      <c r="CK176" s="202"/>
      <c r="CL176" s="202"/>
      <c r="CM176" s="202"/>
      <c r="CN176" s="202"/>
      <c r="CO176" s="202"/>
      <c r="CP176" s="202"/>
      <c r="CQ176" s="202"/>
      <c r="CR176" s="202"/>
      <c r="CS176" s="202"/>
      <c r="CT176" s="202"/>
      <c r="CU176" s="202"/>
      <c r="CV176" s="202"/>
      <c r="CW176" s="202"/>
      <c r="CX176" s="202"/>
      <c r="CY176" s="202"/>
      <c r="CZ176" s="202"/>
      <c r="DA176" s="202"/>
      <c r="DB176" s="202"/>
      <c r="DC176" s="202"/>
      <c r="DD176" s="202"/>
      <c r="DE176" s="202"/>
      <c r="DF176" s="202"/>
      <c r="DG176" s="202"/>
      <c r="DH176" s="202"/>
      <c r="DI176" s="202"/>
      <c r="DJ176" s="202"/>
      <c r="DK176" s="202"/>
      <c r="DL176" s="202"/>
      <c r="DM176" s="202"/>
      <c r="DN176" s="202"/>
      <c r="DO176" s="202"/>
      <c r="DP176" s="202"/>
      <c r="DQ176" s="202"/>
      <c r="DR176" s="202"/>
      <c r="DS176" s="202"/>
      <c r="DT176" s="202"/>
      <c r="DU176" s="202"/>
      <c r="DV176" s="202"/>
      <c r="DW176" s="202"/>
      <c r="DX176" s="202"/>
      <c r="DY176" s="202"/>
      <c r="DZ176" s="202"/>
      <c r="EA176" s="202"/>
      <c r="EB176" s="202"/>
      <c r="EC176" s="202"/>
      <c r="ED176" s="202"/>
      <c r="EE176" s="202"/>
      <c r="EF176" s="202"/>
      <c r="EG176" s="202"/>
      <c r="EH176" s="202"/>
      <c r="EI176" s="202"/>
      <c r="EJ176" s="202"/>
      <c r="EK176" s="202"/>
      <c r="EL176" s="202"/>
      <c r="EM176" s="202"/>
      <c r="EN176" s="202"/>
      <c r="EO176" s="202"/>
      <c r="EP176" s="202"/>
      <c r="EQ176" s="202"/>
      <c r="ER176" s="202"/>
      <c r="ES176" s="202"/>
      <c r="ET176" s="202"/>
      <c r="EU176" s="202"/>
      <c r="EV176" s="202"/>
      <c r="EW176" s="202"/>
      <c r="EX176" s="202"/>
      <c r="EY176" s="202"/>
      <c r="EZ176" s="202"/>
      <c r="FA176" s="202"/>
      <c r="FB176" s="202"/>
      <c r="FC176" s="202"/>
      <c r="FD176" s="202"/>
      <c r="FE176" s="202"/>
      <c r="FF176" s="202"/>
      <c r="FG176" s="202"/>
      <c r="FH176" s="202"/>
      <c r="FI176" s="202"/>
      <c r="FJ176" s="202"/>
      <c r="FK176" s="202"/>
      <c r="FL176" s="202"/>
      <c r="FM176" s="202"/>
      <c r="FN176" s="202"/>
      <c r="FO176" s="202"/>
      <c r="FP176" s="202"/>
      <c r="FQ176" s="202"/>
      <c r="FR176" s="202"/>
      <c r="FS176" s="202"/>
      <c r="FT176" s="202"/>
      <c r="FU176" s="202"/>
      <c r="FV176" s="202"/>
      <c r="FW176" s="202"/>
      <c r="FX176" s="202"/>
      <c r="FY176" s="202"/>
      <c r="FZ176" s="202"/>
      <c r="GA176" s="202"/>
      <c r="GB176" s="202"/>
      <c r="GC176" s="202"/>
      <c r="GD176" s="202"/>
      <c r="GE176" s="202"/>
      <c r="GF176" s="202"/>
      <c r="GG176" s="202"/>
      <c r="GH176" s="202"/>
      <c r="GI176" s="202"/>
      <c r="GJ176" s="202"/>
      <c r="GK176" s="202"/>
      <c r="GL176" s="202"/>
      <c r="GM176" s="202"/>
      <c r="GN176" s="202"/>
      <c r="GO176" s="202"/>
      <c r="GP176" s="202"/>
      <c r="GQ176" s="202"/>
      <c r="GR176" s="202"/>
      <c r="GS176" s="202"/>
      <c r="GT176" s="202"/>
      <c r="GU176" s="202"/>
      <c r="GV176" s="202"/>
      <c r="GW176" s="202"/>
      <c r="GX176" s="202"/>
      <c r="GY176" s="202"/>
      <c r="GZ176" s="202"/>
      <c r="HA176" s="202"/>
      <c r="HB176" s="202"/>
      <c r="HC176" s="202"/>
      <c r="HD176" s="202"/>
      <c r="HE176" s="202"/>
      <c r="HF176" s="202"/>
      <c r="HG176" s="202"/>
      <c r="HH176" s="202"/>
      <c r="HI176" s="202"/>
      <c r="HJ176" s="202"/>
      <c r="HK176" s="202"/>
      <c r="HL176" s="202"/>
      <c r="HM176" s="202"/>
      <c r="HN176" s="202"/>
      <c r="HO176" s="202"/>
      <c r="HP176" s="202"/>
      <c r="HQ176" s="202"/>
      <c r="HR176" s="202"/>
      <c r="HS176" s="202"/>
      <c r="HT176" s="202"/>
      <c r="HU176" s="202"/>
      <c r="HV176" s="202"/>
      <c r="HW176" s="202"/>
      <c r="HX176" s="202"/>
      <c r="HY176" s="202"/>
      <c r="HZ176" s="202"/>
      <c r="IA176" s="202"/>
      <c r="IB176" s="202"/>
      <c r="IC176" s="202"/>
      <c r="ID176" s="202"/>
      <c r="IE176" s="202"/>
      <c r="IF176" s="202"/>
      <c r="IG176" s="202"/>
      <c r="IH176" s="202"/>
      <c r="II176" s="202"/>
      <c r="IJ176" s="202"/>
      <c r="IK176" s="202"/>
      <c r="IL176" s="202"/>
      <c r="IM176" s="202"/>
      <c r="IN176" s="202"/>
      <c r="IO176" s="202"/>
      <c r="IP176" s="202"/>
      <c r="IQ176" s="202"/>
      <c r="IR176" s="202"/>
      <c r="IS176" s="202"/>
      <c r="IT176" s="202"/>
      <c r="IU176" s="202"/>
      <c r="IV176" s="202"/>
      <c r="IW176" s="202"/>
      <c r="IX176" s="202"/>
      <c r="IY176" s="202"/>
      <c r="IZ176" s="202"/>
      <c r="JA176" s="202"/>
      <c r="JB176" s="202"/>
      <c r="JC176" s="202"/>
      <c r="JD176" s="202"/>
      <c r="JE176" s="202"/>
      <c r="JF176" s="202"/>
      <c r="JG176" s="202"/>
      <c r="JH176" s="202"/>
      <c r="JI176" s="202"/>
      <c r="JJ176" s="202"/>
      <c r="JK176" s="202"/>
      <c r="JL176" s="202"/>
      <c r="JM176" s="202"/>
      <c r="JN176" s="202"/>
      <c r="JO176" s="202"/>
      <c r="JP176" s="202"/>
      <c r="JQ176" s="202"/>
      <c r="JR176" s="202"/>
      <c r="JS176" s="202"/>
      <c r="JT176" s="202"/>
      <c r="JU176" s="202"/>
      <c r="JV176" s="202"/>
      <c r="JW176" s="202"/>
      <c r="JX176" s="202"/>
      <c r="JY176" s="202"/>
      <c r="JZ176" s="202"/>
      <c r="KA176" s="202"/>
      <c r="KB176" s="202"/>
      <c r="KC176" s="202"/>
      <c r="KD176" s="202"/>
      <c r="KE176" s="202"/>
      <c r="KF176" s="202"/>
      <c r="KG176" s="202"/>
      <c r="KH176" s="202"/>
      <c r="KI176" s="202"/>
      <c r="KJ176" s="202"/>
      <c r="KK176" s="202"/>
      <c r="KL176" s="202"/>
      <c r="KM176" s="202"/>
      <c r="KN176" s="202"/>
      <c r="KO176" s="202"/>
      <c r="KP176" s="202"/>
      <c r="KQ176" s="202"/>
      <c r="KR176" s="202"/>
      <c r="KS176" s="202"/>
      <c r="KT176" s="202"/>
      <c r="KU176" s="202"/>
      <c r="KV176" s="202"/>
      <c r="KW176" s="202"/>
      <c r="KX176" s="202"/>
      <c r="KY176" s="202"/>
      <c r="KZ176" s="202"/>
      <c r="LA176" s="202"/>
      <c r="LB176" s="202"/>
      <c r="LC176" s="202"/>
      <c r="LD176" s="202"/>
      <c r="LE176" s="202"/>
      <c r="LF176" s="202"/>
      <c r="LG176" s="202"/>
      <c r="LH176" s="202"/>
      <c r="LI176" s="202"/>
      <c r="LJ176" s="202"/>
      <c r="LK176" s="202"/>
      <c r="LL176" s="202"/>
      <c r="LM176" s="202"/>
      <c r="LN176" s="202"/>
      <c r="LO176" s="202"/>
      <c r="LP176" s="202"/>
      <c r="LQ176" s="202"/>
      <c r="LR176" s="202"/>
      <c r="LS176" s="202"/>
      <c r="LT176" s="202"/>
      <c r="LU176" s="202"/>
      <c r="LV176" s="202"/>
      <c r="LW176" s="202"/>
      <c r="LX176" s="202"/>
      <c r="LY176" s="202"/>
      <c r="LZ176" s="202"/>
      <c r="MA176" s="202"/>
      <c r="MB176" s="202"/>
      <c r="MC176" s="202"/>
      <c r="MD176" s="202"/>
      <c r="ME176" s="202"/>
      <c r="MF176" s="202"/>
      <c r="MG176" s="202"/>
      <c r="MH176" s="202"/>
      <c r="MI176" s="202"/>
      <c r="MJ176" s="202"/>
      <c r="MK176" s="202"/>
      <c r="ML176" s="202"/>
      <c r="MM176" s="202"/>
      <c r="MN176" s="202"/>
      <c r="MO176" s="202"/>
      <c r="MP176" s="202"/>
      <c r="MQ176" s="202"/>
      <c r="MR176" s="202"/>
      <c r="MS176" s="202"/>
      <c r="MT176" s="202"/>
      <c r="MU176" s="202"/>
      <c r="MV176" s="202"/>
      <c r="MW176" s="202"/>
      <c r="MX176" s="202"/>
      <c r="MY176" s="202"/>
      <c r="MZ176" s="202"/>
      <c r="NA176" s="202"/>
      <c r="NB176" s="202"/>
      <c r="NC176" s="202"/>
      <c r="ND176" s="202"/>
      <c r="NE176" s="202"/>
      <c r="NF176" s="202"/>
      <c r="NG176" s="202"/>
      <c r="NH176" s="202"/>
      <c r="NI176" s="202"/>
      <c r="NJ176" s="202"/>
      <c r="NK176" s="202"/>
      <c r="NL176" s="202"/>
      <c r="NM176" s="202"/>
      <c r="NN176" s="202"/>
      <c r="NO176" s="202"/>
      <c r="NP176" s="202"/>
      <c r="NQ176" s="202"/>
      <c r="NR176" s="202"/>
      <c r="NS176" s="202"/>
      <c r="NT176" s="202"/>
      <c r="NU176" s="202"/>
      <c r="NV176" s="202"/>
      <c r="NW176" s="202"/>
      <c r="NX176" s="202"/>
      <c r="NY176" s="202"/>
      <c r="NZ176" s="202"/>
      <c r="OA176" s="202"/>
      <c r="OB176" s="202"/>
      <c r="OC176" s="202"/>
      <c r="OD176" s="202"/>
      <c r="OE176" s="202"/>
      <c r="OF176" s="202"/>
      <c r="OG176" s="202"/>
      <c r="OH176" s="202"/>
      <c r="OI176" s="202"/>
      <c r="OJ176" s="202"/>
      <c r="OK176" s="202"/>
      <c r="OL176" s="202"/>
      <c r="OM176" s="202"/>
      <c r="ON176" s="202"/>
      <c r="OO176" s="202"/>
      <c r="OP176" s="202"/>
      <c r="OQ176" s="202"/>
      <c r="OR176" s="202"/>
      <c r="OS176" s="202"/>
      <c r="OT176" s="202"/>
      <c r="OU176" s="202"/>
      <c r="OV176" s="202"/>
      <c r="OW176" s="202"/>
      <c r="OX176" s="202"/>
      <c r="OY176" s="202"/>
      <c r="OZ176" s="202"/>
      <c r="PA176" s="202"/>
      <c r="PB176" s="202"/>
      <c r="PC176" s="202"/>
      <c r="PD176" s="202"/>
      <c r="PE176" s="202"/>
      <c r="PF176" s="202"/>
      <c r="PG176" s="202"/>
      <c r="PH176" s="202"/>
      <c r="PI176" s="202"/>
      <c r="PJ176" s="202"/>
      <c r="PK176" s="202"/>
      <c r="PL176" s="202"/>
      <c r="PM176" s="202"/>
      <c r="PN176" s="202"/>
      <c r="PO176" s="202"/>
      <c r="PP176" s="202"/>
      <c r="PQ176" s="202"/>
      <c r="PR176" s="202"/>
      <c r="PS176" s="202"/>
      <c r="PT176" s="202"/>
      <c r="PU176" s="202"/>
      <c r="PV176" s="202"/>
      <c r="PW176" s="202"/>
      <c r="PX176" s="202"/>
      <c r="PY176" s="202"/>
      <c r="PZ176" s="202"/>
      <c r="QA176" s="202"/>
      <c r="QB176" s="202"/>
      <c r="QC176" s="202"/>
      <c r="QD176" s="202"/>
      <c r="QE176" s="202"/>
      <c r="QF176" s="202"/>
      <c r="QG176" s="202"/>
      <c r="QH176" s="202"/>
      <c r="QI176" s="202"/>
      <c r="QJ176" s="202"/>
      <c r="QK176" s="202"/>
      <c r="QL176" s="202"/>
      <c r="QM176" s="202"/>
      <c r="QN176" s="202"/>
      <c r="QO176" s="202"/>
      <c r="QP176" s="202"/>
      <c r="QQ176" s="202"/>
      <c r="QR176" s="202"/>
      <c r="QS176" s="202"/>
      <c r="QT176" s="202"/>
      <c r="QU176" s="202"/>
      <c r="QV176" s="202"/>
      <c r="QW176" s="202"/>
      <c r="QX176" s="202"/>
      <c r="QY176" s="202"/>
      <c r="QZ176" s="202"/>
      <c r="RA176" s="202"/>
      <c r="RB176" s="202"/>
      <c r="RC176" s="202"/>
      <c r="RD176" s="202"/>
      <c r="RE176" s="202"/>
      <c r="RF176" s="202"/>
    </row>
    <row r="177" spans="1:474" ht="12.75" customHeight="1">
      <c r="A177" s="202"/>
      <c r="B177" s="502" t="s">
        <v>535</v>
      </c>
      <c r="C177" s="202"/>
      <c r="D177" s="202"/>
      <c r="E177" s="202" t="s">
        <v>536</v>
      </c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2"/>
      <c r="CQ177" s="202"/>
      <c r="CR177" s="202"/>
      <c r="CS177" s="202"/>
      <c r="CT177" s="202"/>
      <c r="CU177" s="202"/>
      <c r="CV177" s="202"/>
      <c r="CW177" s="202"/>
      <c r="CX177" s="202"/>
      <c r="CY177" s="202"/>
      <c r="CZ177" s="202"/>
      <c r="DA177" s="202"/>
      <c r="DB177" s="202"/>
      <c r="DC177" s="202"/>
      <c r="DD177" s="202"/>
      <c r="DE177" s="202"/>
      <c r="DF177" s="202"/>
      <c r="DG177" s="202"/>
      <c r="DH177" s="202"/>
      <c r="DI177" s="202"/>
      <c r="DJ177" s="202"/>
      <c r="DK177" s="202"/>
      <c r="DL177" s="202"/>
      <c r="DM177" s="202"/>
      <c r="DN177" s="202"/>
      <c r="DO177" s="202"/>
      <c r="DP177" s="202"/>
      <c r="DQ177" s="202"/>
      <c r="DR177" s="202"/>
      <c r="DS177" s="202"/>
      <c r="DT177" s="202"/>
      <c r="DU177" s="202"/>
      <c r="DV177" s="202"/>
      <c r="DW177" s="202"/>
      <c r="DX177" s="202"/>
      <c r="DY177" s="202"/>
      <c r="DZ177" s="202"/>
      <c r="EA177" s="202"/>
      <c r="EB177" s="202"/>
      <c r="EC177" s="202"/>
      <c r="ED177" s="202"/>
      <c r="EE177" s="202"/>
      <c r="EF177" s="202"/>
      <c r="EG177" s="202"/>
      <c r="EH177" s="202"/>
      <c r="EI177" s="202"/>
      <c r="EJ177" s="202"/>
      <c r="EK177" s="202"/>
      <c r="EL177" s="202"/>
      <c r="EM177" s="202"/>
      <c r="EN177" s="202"/>
      <c r="EO177" s="202"/>
      <c r="EP177" s="202"/>
      <c r="EQ177" s="202"/>
      <c r="ER177" s="202"/>
      <c r="ES177" s="202"/>
      <c r="ET177" s="202"/>
      <c r="EU177" s="202"/>
      <c r="EV177" s="202"/>
      <c r="EW177" s="202"/>
      <c r="EX177" s="202"/>
      <c r="EY177" s="202"/>
      <c r="EZ177" s="202"/>
      <c r="FA177" s="202"/>
      <c r="FB177" s="202"/>
      <c r="FC177" s="202"/>
      <c r="FD177" s="202"/>
      <c r="FE177" s="202"/>
      <c r="FF177" s="202"/>
      <c r="FG177" s="202"/>
      <c r="FH177" s="202"/>
      <c r="FI177" s="202"/>
      <c r="FJ177" s="202"/>
      <c r="FK177" s="202"/>
      <c r="FL177" s="202"/>
      <c r="FM177" s="202"/>
      <c r="FN177" s="202"/>
      <c r="FO177" s="202"/>
      <c r="FP177" s="202"/>
      <c r="FQ177" s="202"/>
      <c r="FR177" s="202"/>
      <c r="FS177" s="202"/>
      <c r="FT177" s="202"/>
      <c r="FU177" s="202"/>
      <c r="FV177" s="202"/>
      <c r="FW177" s="202"/>
      <c r="FX177" s="202"/>
      <c r="FY177" s="202"/>
      <c r="FZ177" s="202"/>
      <c r="GA177" s="202"/>
      <c r="GB177" s="202"/>
      <c r="GC177" s="202"/>
      <c r="GD177" s="202"/>
      <c r="GE177" s="202"/>
      <c r="GF177" s="202"/>
      <c r="GG177" s="202"/>
      <c r="GH177" s="202"/>
      <c r="GI177" s="202"/>
      <c r="GJ177" s="202"/>
      <c r="GK177" s="202"/>
      <c r="GL177" s="202"/>
      <c r="GM177" s="202"/>
      <c r="GN177" s="202"/>
      <c r="GO177" s="202"/>
      <c r="GP177" s="202"/>
      <c r="GQ177" s="202"/>
      <c r="GR177" s="202"/>
      <c r="GS177" s="202"/>
      <c r="GT177" s="202"/>
      <c r="GU177" s="202"/>
      <c r="GV177" s="202"/>
      <c r="GW177" s="202"/>
      <c r="GX177" s="202"/>
      <c r="GY177" s="202"/>
      <c r="GZ177" s="202"/>
      <c r="HA177" s="202"/>
      <c r="HB177" s="202"/>
      <c r="HC177" s="202"/>
      <c r="HD177" s="202"/>
      <c r="HE177" s="202"/>
      <c r="HF177" s="202"/>
      <c r="HG177" s="202"/>
      <c r="HH177" s="202"/>
      <c r="HI177" s="202"/>
      <c r="HJ177" s="202"/>
      <c r="HK177" s="202"/>
      <c r="HL177" s="202"/>
      <c r="HM177" s="202"/>
      <c r="HN177" s="202"/>
      <c r="HO177" s="202"/>
      <c r="HP177" s="202"/>
      <c r="HQ177" s="202"/>
      <c r="HR177" s="202"/>
      <c r="HS177" s="202"/>
      <c r="HT177" s="202"/>
      <c r="HU177" s="202"/>
      <c r="HV177" s="202"/>
      <c r="HW177" s="202"/>
      <c r="HX177" s="202"/>
      <c r="HY177" s="202"/>
      <c r="HZ177" s="202"/>
      <c r="IA177" s="202"/>
      <c r="IB177" s="202"/>
      <c r="IC177" s="202"/>
      <c r="ID177" s="202"/>
      <c r="IE177" s="202"/>
      <c r="IF177" s="202"/>
      <c r="IG177" s="202"/>
      <c r="IH177" s="202"/>
      <c r="II177" s="202"/>
      <c r="IJ177" s="202"/>
      <c r="IK177" s="202"/>
      <c r="IL177" s="202"/>
      <c r="IM177" s="202"/>
      <c r="IN177" s="202"/>
      <c r="IO177" s="202"/>
      <c r="IP177" s="202"/>
      <c r="IQ177" s="202"/>
      <c r="IR177" s="202"/>
      <c r="IS177" s="202"/>
      <c r="IT177" s="202"/>
      <c r="IU177" s="202"/>
      <c r="IV177" s="202"/>
      <c r="IW177" s="202"/>
      <c r="IX177" s="202"/>
      <c r="IY177" s="202"/>
      <c r="IZ177" s="202"/>
      <c r="JA177" s="202"/>
      <c r="JB177" s="202"/>
      <c r="JC177" s="202"/>
      <c r="JD177" s="202"/>
      <c r="JE177" s="202"/>
      <c r="JF177" s="202"/>
      <c r="JG177" s="202"/>
      <c r="JH177" s="202"/>
      <c r="JI177" s="202"/>
      <c r="JJ177" s="202"/>
      <c r="JK177" s="202"/>
      <c r="JL177" s="202"/>
      <c r="JM177" s="202"/>
      <c r="JN177" s="202"/>
      <c r="JO177" s="202"/>
      <c r="JP177" s="202"/>
      <c r="JQ177" s="202"/>
      <c r="JR177" s="202"/>
      <c r="JS177" s="202"/>
      <c r="JT177" s="202"/>
      <c r="JU177" s="202"/>
      <c r="JV177" s="202"/>
      <c r="JW177" s="202"/>
      <c r="JX177" s="202"/>
      <c r="JY177" s="202"/>
      <c r="JZ177" s="202"/>
      <c r="KA177" s="202"/>
      <c r="KB177" s="202"/>
      <c r="KC177" s="202"/>
      <c r="KD177" s="202"/>
      <c r="KE177" s="202"/>
      <c r="KF177" s="202"/>
      <c r="KG177" s="202"/>
      <c r="KH177" s="202"/>
      <c r="KI177" s="202"/>
      <c r="KJ177" s="202"/>
      <c r="KK177" s="202"/>
      <c r="KL177" s="202"/>
      <c r="KM177" s="202"/>
      <c r="KN177" s="202"/>
      <c r="KO177" s="202"/>
      <c r="KP177" s="202"/>
      <c r="KQ177" s="202"/>
      <c r="KR177" s="202"/>
      <c r="KS177" s="202"/>
      <c r="KT177" s="202"/>
      <c r="KU177" s="202"/>
      <c r="KV177" s="202"/>
      <c r="KW177" s="202"/>
      <c r="KX177" s="202"/>
      <c r="KY177" s="202"/>
      <c r="KZ177" s="202"/>
      <c r="LA177" s="202"/>
      <c r="LB177" s="202"/>
      <c r="LC177" s="202"/>
      <c r="LD177" s="202"/>
      <c r="LE177" s="202"/>
      <c r="LF177" s="202"/>
      <c r="LG177" s="202"/>
      <c r="LH177" s="202"/>
      <c r="LI177" s="202"/>
      <c r="LJ177" s="202"/>
      <c r="LK177" s="202"/>
      <c r="LL177" s="202"/>
      <c r="LM177" s="202"/>
      <c r="LN177" s="202"/>
      <c r="LO177" s="202"/>
      <c r="LP177" s="202"/>
      <c r="LQ177" s="202"/>
      <c r="LR177" s="202"/>
      <c r="LS177" s="202"/>
      <c r="LT177" s="202"/>
      <c r="LU177" s="202"/>
      <c r="LV177" s="202"/>
      <c r="LW177" s="202"/>
      <c r="LX177" s="202"/>
      <c r="LY177" s="202"/>
      <c r="LZ177" s="202"/>
      <c r="MA177" s="202"/>
      <c r="MB177" s="202"/>
      <c r="MC177" s="202"/>
      <c r="MD177" s="202"/>
      <c r="ME177" s="202"/>
      <c r="MF177" s="202"/>
      <c r="MG177" s="202"/>
      <c r="MH177" s="202"/>
      <c r="MI177" s="202"/>
      <c r="MJ177" s="202"/>
      <c r="MK177" s="202"/>
      <c r="ML177" s="202"/>
      <c r="MM177" s="202"/>
      <c r="MN177" s="202"/>
      <c r="MO177" s="202"/>
      <c r="MP177" s="202"/>
      <c r="MQ177" s="202"/>
      <c r="MR177" s="202"/>
      <c r="MS177" s="202"/>
      <c r="MT177" s="202"/>
      <c r="MU177" s="202"/>
      <c r="MV177" s="202"/>
      <c r="MW177" s="202"/>
      <c r="MX177" s="202"/>
      <c r="MY177" s="202"/>
      <c r="MZ177" s="202"/>
      <c r="NA177" s="202"/>
      <c r="NB177" s="202"/>
      <c r="NC177" s="202"/>
      <c r="ND177" s="202"/>
      <c r="NE177" s="202"/>
      <c r="NF177" s="202"/>
      <c r="NG177" s="202"/>
      <c r="NH177" s="202"/>
      <c r="NI177" s="202"/>
      <c r="NJ177" s="202"/>
      <c r="NK177" s="202"/>
      <c r="NL177" s="202"/>
      <c r="NM177" s="202"/>
      <c r="NN177" s="202"/>
      <c r="NO177" s="202"/>
      <c r="NP177" s="202"/>
      <c r="NQ177" s="202"/>
      <c r="NR177" s="202"/>
      <c r="NS177" s="202"/>
      <c r="NT177" s="202"/>
      <c r="NU177" s="202"/>
      <c r="NV177" s="202"/>
      <c r="NW177" s="202"/>
      <c r="NX177" s="202"/>
      <c r="NY177" s="202"/>
      <c r="NZ177" s="202"/>
      <c r="OA177" s="202"/>
      <c r="OB177" s="202"/>
      <c r="OC177" s="202"/>
      <c r="OD177" s="202"/>
      <c r="OE177" s="202"/>
      <c r="OF177" s="202"/>
      <c r="OG177" s="202"/>
      <c r="OH177" s="202"/>
      <c r="OI177" s="202"/>
      <c r="OJ177" s="202"/>
      <c r="OK177" s="202"/>
      <c r="OL177" s="202"/>
      <c r="OM177" s="202"/>
      <c r="ON177" s="202"/>
      <c r="OO177" s="202"/>
      <c r="OP177" s="202"/>
      <c r="OQ177" s="202"/>
      <c r="OR177" s="202"/>
      <c r="OS177" s="202"/>
      <c r="OT177" s="202"/>
      <c r="OU177" s="202"/>
      <c r="OV177" s="202"/>
      <c r="OW177" s="202"/>
      <c r="OX177" s="202"/>
      <c r="OY177" s="202"/>
      <c r="OZ177" s="202"/>
      <c r="PA177" s="202"/>
      <c r="PB177" s="202"/>
      <c r="PC177" s="202"/>
      <c r="PD177" s="202"/>
      <c r="PE177" s="202"/>
      <c r="PF177" s="202"/>
      <c r="PG177" s="202"/>
      <c r="PH177" s="202"/>
      <c r="PI177" s="202"/>
      <c r="PJ177" s="202"/>
      <c r="PK177" s="202"/>
      <c r="PL177" s="202"/>
      <c r="PM177" s="202"/>
      <c r="PN177" s="202"/>
      <c r="PO177" s="202"/>
      <c r="PP177" s="202"/>
      <c r="PQ177" s="202"/>
      <c r="PR177" s="202"/>
      <c r="PS177" s="202"/>
      <c r="PT177" s="202"/>
      <c r="PU177" s="202"/>
      <c r="PV177" s="202"/>
      <c r="PW177" s="202"/>
      <c r="PX177" s="202"/>
      <c r="PY177" s="202"/>
      <c r="PZ177" s="202"/>
      <c r="QA177" s="202"/>
      <c r="QB177" s="202"/>
      <c r="QC177" s="202"/>
      <c r="QD177" s="202"/>
      <c r="QE177" s="202"/>
      <c r="QF177" s="202"/>
      <c r="QG177" s="202"/>
      <c r="QH177" s="202"/>
      <c r="QI177" s="202"/>
      <c r="QJ177" s="202"/>
      <c r="QK177" s="202"/>
      <c r="QL177" s="202"/>
      <c r="QM177" s="202"/>
      <c r="QN177" s="202"/>
      <c r="QO177" s="202"/>
      <c r="QP177" s="202"/>
      <c r="QQ177" s="202"/>
      <c r="QR177" s="202"/>
      <c r="QS177" s="202"/>
      <c r="QT177" s="202"/>
      <c r="QU177" s="202"/>
      <c r="QV177" s="202"/>
      <c r="QW177" s="202"/>
      <c r="QX177" s="202"/>
      <c r="QY177" s="202"/>
      <c r="QZ177" s="202"/>
      <c r="RA177" s="202"/>
      <c r="RB177" s="202"/>
      <c r="RC177" s="202"/>
      <c r="RD177" s="202"/>
      <c r="RE177" s="202"/>
      <c r="RF177" s="202"/>
    </row>
    <row r="178" spans="1:474" ht="12.75" customHeight="1">
      <c r="A178" s="483"/>
      <c r="B178" s="484" t="s">
        <v>498</v>
      </c>
      <c r="C178" s="483"/>
      <c r="D178" s="483"/>
      <c r="E178" s="483"/>
      <c r="F178" s="483"/>
      <c r="G178" s="483">
        <f t="shared" ref="G178:R178" si="1628">F184</f>
        <v>0</v>
      </c>
      <c r="H178" s="483">
        <f t="shared" si="1628"/>
        <v>0</v>
      </c>
      <c r="I178" s="483">
        <f t="shared" si="1628"/>
        <v>0</v>
      </c>
      <c r="J178" s="483">
        <f t="shared" si="1628"/>
        <v>0</v>
      </c>
      <c r="K178" s="483">
        <f t="shared" si="1628"/>
        <v>0</v>
      </c>
      <c r="L178" s="483">
        <f t="shared" si="1628"/>
        <v>0</v>
      </c>
      <c r="M178" s="483">
        <f t="shared" si="1628"/>
        <v>0</v>
      </c>
      <c r="N178" s="483">
        <f t="shared" si="1628"/>
        <v>0</v>
      </c>
      <c r="O178" s="483">
        <f t="shared" si="1628"/>
        <v>0</v>
      </c>
      <c r="P178" s="483">
        <f t="shared" si="1628"/>
        <v>0</v>
      </c>
      <c r="Q178" s="483">
        <f t="shared" si="1628"/>
        <v>0</v>
      </c>
      <c r="R178" s="483">
        <f t="shared" si="1628"/>
        <v>0</v>
      </c>
      <c r="S178" s="483">
        <f>F184</f>
        <v>0</v>
      </c>
      <c r="T178" s="483">
        <f t="shared" ref="T178:AE178" si="1629">S184</f>
        <v>0</v>
      </c>
      <c r="U178" s="483">
        <f t="shared" si="1629"/>
        <v>0</v>
      </c>
      <c r="V178" s="483">
        <f t="shared" si="1629"/>
        <v>0</v>
      </c>
      <c r="W178" s="483">
        <f t="shared" si="1629"/>
        <v>0</v>
      </c>
      <c r="X178" s="483">
        <f t="shared" si="1629"/>
        <v>0</v>
      </c>
      <c r="Y178" s="483">
        <f t="shared" si="1629"/>
        <v>0</v>
      </c>
      <c r="Z178" s="483">
        <f t="shared" si="1629"/>
        <v>0</v>
      </c>
      <c r="AA178" s="483">
        <f t="shared" si="1629"/>
        <v>0</v>
      </c>
      <c r="AB178" s="483">
        <f t="shared" si="1629"/>
        <v>0</v>
      </c>
      <c r="AC178" s="483">
        <f t="shared" si="1629"/>
        <v>0</v>
      </c>
      <c r="AD178" s="483">
        <f t="shared" si="1629"/>
        <v>0</v>
      </c>
      <c r="AE178" s="483">
        <f t="shared" si="1629"/>
        <v>0</v>
      </c>
      <c r="AF178" s="483">
        <f>S184</f>
        <v>0</v>
      </c>
      <c r="AG178" s="483">
        <f>AE184</f>
        <v>0</v>
      </c>
      <c r="AH178" s="483">
        <f t="shared" ref="AH178:AR178" si="1630">AG184</f>
        <v>0</v>
      </c>
      <c r="AI178" s="483">
        <f t="shared" si="1630"/>
        <v>0</v>
      </c>
      <c r="AJ178" s="483">
        <f t="shared" si="1630"/>
        <v>0</v>
      </c>
      <c r="AK178" s="483">
        <f t="shared" si="1630"/>
        <v>0</v>
      </c>
      <c r="AL178" s="483">
        <f t="shared" si="1630"/>
        <v>0</v>
      </c>
      <c r="AM178" s="483">
        <f t="shared" si="1630"/>
        <v>0</v>
      </c>
      <c r="AN178" s="483">
        <f t="shared" si="1630"/>
        <v>0</v>
      </c>
      <c r="AO178" s="483">
        <f t="shared" si="1630"/>
        <v>0</v>
      </c>
      <c r="AP178" s="483">
        <f t="shared" si="1630"/>
        <v>0</v>
      </c>
      <c r="AQ178" s="483">
        <f t="shared" si="1630"/>
        <v>0</v>
      </c>
      <c r="AR178" s="483">
        <f t="shared" si="1630"/>
        <v>0</v>
      </c>
      <c r="AS178" s="483">
        <f>AF184</f>
        <v>0</v>
      </c>
      <c r="AT178" s="483">
        <f>AR184</f>
        <v>0</v>
      </c>
      <c r="AU178" s="483">
        <f t="shared" ref="AU178:BE178" si="1631">AT184</f>
        <v>0</v>
      </c>
      <c r="AV178" s="483">
        <f t="shared" si="1631"/>
        <v>0</v>
      </c>
      <c r="AW178" s="483">
        <f t="shared" si="1631"/>
        <v>0</v>
      </c>
      <c r="AX178" s="483">
        <f t="shared" si="1631"/>
        <v>0</v>
      </c>
      <c r="AY178" s="483">
        <f t="shared" si="1631"/>
        <v>0</v>
      </c>
      <c r="AZ178" s="483">
        <f t="shared" si="1631"/>
        <v>0</v>
      </c>
      <c r="BA178" s="483">
        <f t="shared" si="1631"/>
        <v>0</v>
      </c>
      <c r="BB178" s="483">
        <f t="shared" si="1631"/>
        <v>0</v>
      </c>
      <c r="BC178" s="483">
        <f t="shared" si="1631"/>
        <v>0</v>
      </c>
      <c r="BD178" s="483">
        <f t="shared" si="1631"/>
        <v>0</v>
      </c>
      <c r="BE178" s="483">
        <f t="shared" si="1631"/>
        <v>0</v>
      </c>
      <c r="BF178" s="483">
        <f>AS184</f>
        <v>0</v>
      </c>
      <c r="BG178" s="483">
        <f>BE184</f>
        <v>0</v>
      </c>
      <c r="BH178" s="483">
        <f t="shared" ref="BH178:BR178" si="1632">BG184</f>
        <v>0</v>
      </c>
      <c r="BI178" s="483">
        <f t="shared" si="1632"/>
        <v>0</v>
      </c>
      <c r="BJ178" s="483">
        <f t="shared" si="1632"/>
        <v>0</v>
      </c>
      <c r="BK178" s="483">
        <f t="shared" si="1632"/>
        <v>0</v>
      </c>
      <c r="BL178" s="483">
        <f t="shared" si="1632"/>
        <v>0</v>
      </c>
      <c r="BM178" s="483">
        <f t="shared" si="1632"/>
        <v>0</v>
      </c>
      <c r="BN178" s="483">
        <f t="shared" si="1632"/>
        <v>0</v>
      </c>
      <c r="BO178" s="483">
        <f t="shared" si="1632"/>
        <v>0</v>
      </c>
      <c r="BP178" s="483">
        <f t="shared" si="1632"/>
        <v>0</v>
      </c>
      <c r="BQ178" s="483">
        <f t="shared" si="1632"/>
        <v>0</v>
      </c>
      <c r="BR178" s="483">
        <f t="shared" si="1632"/>
        <v>0</v>
      </c>
      <c r="BS178" s="483">
        <f>BF184</f>
        <v>0</v>
      </c>
      <c r="BT178" s="483">
        <f>BR184</f>
        <v>0</v>
      </c>
      <c r="BU178" s="483">
        <f t="shared" ref="BU178:CE178" si="1633">BT184</f>
        <v>0</v>
      </c>
      <c r="BV178" s="483">
        <f t="shared" si="1633"/>
        <v>0</v>
      </c>
      <c r="BW178" s="483">
        <f t="shared" si="1633"/>
        <v>0</v>
      </c>
      <c r="BX178" s="483">
        <f t="shared" si="1633"/>
        <v>0</v>
      </c>
      <c r="BY178" s="483">
        <f t="shared" si="1633"/>
        <v>0</v>
      </c>
      <c r="BZ178" s="483">
        <f t="shared" si="1633"/>
        <v>0</v>
      </c>
      <c r="CA178" s="483">
        <f t="shared" si="1633"/>
        <v>0</v>
      </c>
      <c r="CB178" s="483">
        <f t="shared" si="1633"/>
        <v>0</v>
      </c>
      <c r="CC178" s="483">
        <f t="shared" si="1633"/>
        <v>0</v>
      </c>
      <c r="CD178" s="483">
        <f t="shared" si="1633"/>
        <v>0</v>
      </c>
      <c r="CE178" s="483">
        <f t="shared" si="1633"/>
        <v>0</v>
      </c>
      <c r="CF178" s="483">
        <f>BS184</f>
        <v>0</v>
      </c>
      <c r="CG178" s="483">
        <f>CE184</f>
        <v>0</v>
      </c>
      <c r="CH178" s="483">
        <f t="shared" ref="CH178:CR178" si="1634">CG184</f>
        <v>0</v>
      </c>
      <c r="CI178" s="483">
        <f t="shared" si="1634"/>
        <v>0</v>
      </c>
      <c r="CJ178" s="483">
        <f t="shared" si="1634"/>
        <v>0</v>
      </c>
      <c r="CK178" s="483">
        <f t="shared" si="1634"/>
        <v>0</v>
      </c>
      <c r="CL178" s="483">
        <f t="shared" si="1634"/>
        <v>0</v>
      </c>
      <c r="CM178" s="483">
        <f t="shared" si="1634"/>
        <v>0</v>
      </c>
      <c r="CN178" s="483">
        <f t="shared" si="1634"/>
        <v>0</v>
      </c>
      <c r="CO178" s="483">
        <f t="shared" si="1634"/>
        <v>0</v>
      </c>
      <c r="CP178" s="483">
        <f t="shared" si="1634"/>
        <v>0</v>
      </c>
      <c r="CQ178" s="483">
        <f t="shared" si="1634"/>
        <v>0</v>
      </c>
      <c r="CR178" s="483">
        <f t="shared" si="1634"/>
        <v>0</v>
      </c>
      <c r="CS178" s="483">
        <f>CF184</f>
        <v>0</v>
      </c>
      <c r="CT178" s="483">
        <f>CR184</f>
        <v>0</v>
      </c>
      <c r="CU178" s="483">
        <f t="shared" ref="CU178:DE178" si="1635">CT184</f>
        <v>0</v>
      </c>
      <c r="CV178" s="483">
        <f t="shared" si="1635"/>
        <v>0</v>
      </c>
      <c r="CW178" s="483">
        <f t="shared" si="1635"/>
        <v>0</v>
      </c>
      <c r="CX178" s="483">
        <f t="shared" si="1635"/>
        <v>0</v>
      </c>
      <c r="CY178" s="483">
        <f t="shared" si="1635"/>
        <v>0</v>
      </c>
      <c r="CZ178" s="483">
        <f t="shared" si="1635"/>
        <v>0</v>
      </c>
      <c r="DA178" s="483">
        <f t="shared" si="1635"/>
        <v>0</v>
      </c>
      <c r="DB178" s="483">
        <f t="shared" si="1635"/>
        <v>0</v>
      </c>
      <c r="DC178" s="483">
        <f t="shared" si="1635"/>
        <v>0</v>
      </c>
      <c r="DD178" s="483">
        <f t="shared" si="1635"/>
        <v>0</v>
      </c>
      <c r="DE178" s="483">
        <f t="shared" si="1635"/>
        <v>0</v>
      </c>
      <c r="DF178" s="483">
        <f>CS184</f>
        <v>0</v>
      </c>
      <c r="DG178" s="483">
        <f>DE184</f>
        <v>0</v>
      </c>
      <c r="DH178" s="483">
        <f t="shared" ref="DH178:DR178" si="1636">DG184</f>
        <v>0</v>
      </c>
      <c r="DI178" s="483">
        <f t="shared" si="1636"/>
        <v>0</v>
      </c>
      <c r="DJ178" s="483">
        <f t="shared" si="1636"/>
        <v>0</v>
      </c>
      <c r="DK178" s="483">
        <f t="shared" si="1636"/>
        <v>0</v>
      </c>
      <c r="DL178" s="483">
        <f t="shared" si="1636"/>
        <v>0</v>
      </c>
      <c r="DM178" s="483">
        <f t="shared" si="1636"/>
        <v>0</v>
      </c>
      <c r="DN178" s="483">
        <f t="shared" si="1636"/>
        <v>0</v>
      </c>
      <c r="DO178" s="483">
        <f t="shared" si="1636"/>
        <v>0</v>
      </c>
      <c r="DP178" s="483">
        <f t="shared" si="1636"/>
        <v>0</v>
      </c>
      <c r="DQ178" s="483">
        <f t="shared" si="1636"/>
        <v>0</v>
      </c>
      <c r="DR178" s="483">
        <f t="shared" si="1636"/>
        <v>0</v>
      </c>
      <c r="DS178" s="483">
        <f>DF184</f>
        <v>0</v>
      </c>
      <c r="DT178" s="483">
        <f>DR184</f>
        <v>0</v>
      </c>
      <c r="DU178" s="483">
        <f t="shared" ref="DU178:EE178" si="1637">DT184</f>
        <v>0</v>
      </c>
      <c r="DV178" s="483">
        <f t="shared" si="1637"/>
        <v>0</v>
      </c>
      <c r="DW178" s="483">
        <f t="shared" si="1637"/>
        <v>0</v>
      </c>
      <c r="DX178" s="483">
        <f t="shared" si="1637"/>
        <v>0</v>
      </c>
      <c r="DY178" s="483">
        <f t="shared" si="1637"/>
        <v>0</v>
      </c>
      <c r="DZ178" s="483">
        <f t="shared" si="1637"/>
        <v>0</v>
      </c>
      <c r="EA178" s="483">
        <f t="shared" si="1637"/>
        <v>0</v>
      </c>
      <c r="EB178" s="483">
        <f t="shared" si="1637"/>
        <v>0</v>
      </c>
      <c r="EC178" s="483">
        <f t="shared" si="1637"/>
        <v>0</v>
      </c>
      <c r="ED178" s="483">
        <f t="shared" si="1637"/>
        <v>0</v>
      </c>
      <c r="EE178" s="483">
        <f t="shared" si="1637"/>
        <v>0</v>
      </c>
      <c r="EF178" s="483">
        <f>DS184</f>
        <v>0</v>
      </c>
      <c r="EG178" s="483">
        <f>EE184</f>
        <v>0</v>
      </c>
      <c r="EH178" s="483">
        <f t="shared" ref="EH178:ER178" si="1638">EG184</f>
        <v>0</v>
      </c>
      <c r="EI178" s="483">
        <f t="shared" si="1638"/>
        <v>0</v>
      </c>
      <c r="EJ178" s="483">
        <f t="shared" si="1638"/>
        <v>0</v>
      </c>
      <c r="EK178" s="483">
        <f t="shared" si="1638"/>
        <v>0</v>
      </c>
      <c r="EL178" s="483">
        <f t="shared" si="1638"/>
        <v>0</v>
      </c>
      <c r="EM178" s="483">
        <f t="shared" si="1638"/>
        <v>0</v>
      </c>
      <c r="EN178" s="483">
        <f t="shared" si="1638"/>
        <v>0</v>
      </c>
      <c r="EO178" s="483">
        <f t="shared" si="1638"/>
        <v>0</v>
      </c>
      <c r="EP178" s="483">
        <f t="shared" si="1638"/>
        <v>0</v>
      </c>
      <c r="EQ178" s="483">
        <f t="shared" si="1638"/>
        <v>0</v>
      </c>
      <c r="ER178" s="483">
        <f t="shared" si="1638"/>
        <v>0</v>
      </c>
      <c r="ES178" s="483">
        <f>EF184</f>
        <v>0</v>
      </c>
      <c r="ET178" s="483">
        <f>ER184</f>
        <v>0</v>
      </c>
      <c r="EU178" s="483">
        <f t="shared" ref="EU178:FE178" si="1639">ET184</f>
        <v>0</v>
      </c>
      <c r="EV178" s="483">
        <f t="shared" si="1639"/>
        <v>0</v>
      </c>
      <c r="EW178" s="483">
        <f t="shared" si="1639"/>
        <v>0</v>
      </c>
      <c r="EX178" s="483">
        <f t="shared" si="1639"/>
        <v>0</v>
      </c>
      <c r="EY178" s="483">
        <f t="shared" si="1639"/>
        <v>0</v>
      </c>
      <c r="EZ178" s="483">
        <f t="shared" si="1639"/>
        <v>0</v>
      </c>
      <c r="FA178" s="483">
        <f t="shared" si="1639"/>
        <v>0</v>
      </c>
      <c r="FB178" s="483">
        <f t="shared" si="1639"/>
        <v>0</v>
      </c>
      <c r="FC178" s="483">
        <f t="shared" si="1639"/>
        <v>0</v>
      </c>
      <c r="FD178" s="483">
        <f t="shared" si="1639"/>
        <v>0</v>
      </c>
      <c r="FE178" s="483">
        <f t="shared" si="1639"/>
        <v>0</v>
      </c>
      <c r="FF178" s="483">
        <f>ES184</f>
        <v>0</v>
      </c>
      <c r="FG178" s="483">
        <f>FE184</f>
        <v>0</v>
      </c>
      <c r="FH178" s="483">
        <f t="shared" ref="FH178:FR178" si="1640">FG184</f>
        <v>0</v>
      </c>
      <c r="FI178" s="483">
        <f t="shared" si="1640"/>
        <v>0</v>
      </c>
      <c r="FJ178" s="483">
        <f t="shared" si="1640"/>
        <v>0</v>
      </c>
      <c r="FK178" s="483">
        <f t="shared" si="1640"/>
        <v>0</v>
      </c>
      <c r="FL178" s="483">
        <f t="shared" si="1640"/>
        <v>0</v>
      </c>
      <c r="FM178" s="483">
        <f t="shared" si="1640"/>
        <v>0</v>
      </c>
      <c r="FN178" s="483">
        <f t="shared" si="1640"/>
        <v>0</v>
      </c>
      <c r="FO178" s="483">
        <f t="shared" si="1640"/>
        <v>0</v>
      </c>
      <c r="FP178" s="483">
        <f t="shared" si="1640"/>
        <v>0</v>
      </c>
      <c r="FQ178" s="483">
        <f t="shared" si="1640"/>
        <v>0</v>
      </c>
      <c r="FR178" s="483">
        <f t="shared" si="1640"/>
        <v>0</v>
      </c>
      <c r="FS178" s="483">
        <f>FF184</f>
        <v>0</v>
      </c>
      <c r="FT178" s="483">
        <f>FR184</f>
        <v>0</v>
      </c>
      <c r="FU178" s="483">
        <f t="shared" ref="FU178:GE178" si="1641">FT184</f>
        <v>0</v>
      </c>
      <c r="FV178" s="483">
        <f t="shared" si="1641"/>
        <v>0</v>
      </c>
      <c r="FW178" s="483">
        <f t="shared" si="1641"/>
        <v>0</v>
      </c>
      <c r="FX178" s="483">
        <f t="shared" si="1641"/>
        <v>0</v>
      </c>
      <c r="FY178" s="483">
        <f t="shared" si="1641"/>
        <v>0</v>
      </c>
      <c r="FZ178" s="483">
        <f t="shared" si="1641"/>
        <v>0</v>
      </c>
      <c r="GA178" s="483">
        <f t="shared" si="1641"/>
        <v>0</v>
      </c>
      <c r="GB178" s="483">
        <f t="shared" si="1641"/>
        <v>0</v>
      </c>
      <c r="GC178" s="483">
        <f t="shared" si="1641"/>
        <v>0</v>
      </c>
      <c r="GD178" s="483">
        <f t="shared" si="1641"/>
        <v>0</v>
      </c>
      <c r="GE178" s="483">
        <f t="shared" si="1641"/>
        <v>0</v>
      </c>
      <c r="GF178" s="483">
        <f>FS184</f>
        <v>0</v>
      </c>
      <c r="GG178" s="483">
        <f>GE184</f>
        <v>0</v>
      </c>
      <c r="GH178" s="483">
        <f t="shared" ref="GH178:GR178" si="1642">GG184</f>
        <v>0</v>
      </c>
      <c r="GI178" s="483">
        <f t="shared" si="1642"/>
        <v>0</v>
      </c>
      <c r="GJ178" s="483">
        <f t="shared" si="1642"/>
        <v>0</v>
      </c>
      <c r="GK178" s="483">
        <f t="shared" si="1642"/>
        <v>0</v>
      </c>
      <c r="GL178" s="483">
        <f t="shared" si="1642"/>
        <v>0</v>
      </c>
      <c r="GM178" s="483">
        <f t="shared" si="1642"/>
        <v>0</v>
      </c>
      <c r="GN178" s="483">
        <f t="shared" si="1642"/>
        <v>0</v>
      </c>
      <c r="GO178" s="483">
        <f t="shared" si="1642"/>
        <v>0</v>
      </c>
      <c r="GP178" s="483">
        <f t="shared" si="1642"/>
        <v>0</v>
      </c>
      <c r="GQ178" s="483">
        <f t="shared" si="1642"/>
        <v>0</v>
      </c>
      <c r="GR178" s="483">
        <f t="shared" si="1642"/>
        <v>0</v>
      </c>
      <c r="GS178" s="483">
        <f>GF184</f>
        <v>0</v>
      </c>
      <c r="GT178" s="483">
        <f>GR184</f>
        <v>0</v>
      </c>
      <c r="GU178" s="483">
        <f t="shared" ref="GU178:HE178" si="1643">GT184</f>
        <v>0</v>
      </c>
      <c r="GV178" s="483">
        <f t="shared" si="1643"/>
        <v>0</v>
      </c>
      <c r="GW178" s="483">
        <f t="shared" si="1643"/>
        <v>0</v>
      </c>
      <c r="GX178" s="483">
        <f t="shared" si="1643"/>
        <v>0</v>
      </c>
      <c r="GY178" s="483">
        <f t="shared" si="1643"/>
        <v>0</v>
      </c>
      <c r="GZ178" s="483">
        <f t="shared" si="1643"/>
        <v>0</v>
      </c>
      <c r="HA178" s="483">
        <f t="shared" si="1643"/>
        <v>0</v>
      </c>
      <c r="HB178" s="483">
        <f t="shared" si="1643"/>
        <v>0</v>
      </c>
      <c r="HC178" s="483">
        <f t="shared" si="1643"/>
        <v>0</v>
      </c>
      <c r="HD178" s="483">
        <f t="shared" si="1643"/>
        <v>0</v>
      </c>
      <c r="HE178" s="483">
        <f t="shared" si="1643"/>
        <v>0</v>
      </c>
      <c r="HF178" s="483">
        <f>GS184</f>
        <v>0</v>
      </c>
      <c r="HG178" s="483">
        <f>HE184</f>
        <v>0</v>
      </c>
      <c r="HH178" s="483">
        <f t="shared" ref="HH178:HR178" si="1644">HG184</f>
        <v>0</v>
      </c>
      <c r="HI178" s="483">
        <f t="shared" si="1644"/>
        <v>0</v>
      </c>
      <c r="HJ178" s="483">
        <f t="shared" si="1644"/>
        <v>0</v>
      </c>
      <c r="HK178" s="483">
        <f t="shared" si="1644"/>
        <v>0</v>
      </c>
      <c r="HL178" s="483">
        <f t="shared" si="1644"/>
        <v>0</v>
      </c>
      <c r="HM178" s="483">
        <f t="shared" si="1644"/>
        <v>0</v>
      </c>
      <c r="HN178" s="483">
        <f t="shared" si="1644"/>
        <v>0</v>
      </c>
      <c r="HO178" s="483">
        <f t="shared" si="1644"/>
        <v>0</v>
      </c>
      <c r="HP178" s="483">
        <f t="shared" si="1644"/>
        <v>0</v>
      </c>
      <c r="HQ178" s="483">
        <f t="shared" si="1644"/>
        <v>0</v>
      </c>
      <c r="HR178" s="483">
        <f t="shared" si="1644"/>
        <v>0</v>
      </c>
      <c r="HS178" s="483">
        <f>HF184</f>
        <v>0</v>
      </c>
      <c r="HT178" s="483">
        <f>HR184</f>
        <v>0</v>
      </c>
      <c r="HU178" s="483">
        <f t="shared" ref="HU178:IE178" si="1645">HT184</f>
        <v>0</v>
      </c>
      <c r="HV178" s="483">
        <f t="shared" si="1645"/>
        <v>0</v>
      </c>
      <c r="HW178" s="483">
        <f t="shared" si="1645"/>
        <v>0</v>
      </c>
      <c r="HX178" s="483">
        <f t="shared" si="1645"/>
        <v>0</v>
      </c>
      <c r="HY178" s="483">
        <f t="shared" si="1645"/>
        <v>0</v>
      </c>
      <c r="HZ178" s="483">
        <f t="shared" si="1645"/>
        <v>0</v>
      </c>
      <c r="IA178" s="483">
        <f t="shared" si="1645"/>
        <v>0</v>
      </c>
      <c r="IB178" s="483">
        <f t="shared" si="1645"/>
        <v>0</v>
      </c>
      <c r="IC178" s="483">
        <f t="shared" si="1645"/>
        <v>0</v>
      </c>
      <c r="ID178" s="483">
        <f t="shared" si="1645"/>
        <v>0</v>
      </c>
      <c r="IE178" s="483">
        <f t="shared" si="1645"/>
        <v>0</v>
      </c>
      <c r="IF178" s="483">
        <f>HS184</f>
        <v>0</v>
      </c>
      <c r="IG178" s="483">
        <f>IE184</f>
        <v>0</v>
      </c>
      <c r="IH178" s="483">
        <f t="shared" ref="IH178:IR178" si="1646">IG184</f>
        <v>0</v>
      </c>
      <c r="II178" s="483">
        <f t="shared" si="1646"/>
        <v>0</v>
      </c>
      <c r="IJ178" s="483">
        <f t="shared" si="1646"/>
        <v>0</v>
      </c>
      <c r="IK178" s="483">
        <f t="shared" si="1646"/>
        <v>0</v>
      </c>
      <c r="IL178" s="483">
        <f t="shared" si="1646"/>
        <v>0</v>
      </c>
      <c r="IM178" s="483">
        <f t="shared" si="1646"/>
        <v>0</v>
      </c>
      <c r="IN178" s="483">
        <f t="shared" si="1646"/>
        <v>0</v>
      </c>
      <c r="IO178" s="483">
        <f t="shared" si="1646"/>
        <v>0</v>
      </c>
      <c r="IP178" s="483">
        <f t="shared" si="1646"/>
        <v>0</v>
      </c>
      <c r="IQ178" s="483">
        <f t="shared" si="1646"/>
        <v>0</v>
      </c>
      <c r="IR178" s="483">
        <f t="shared" si="1646"/>
        <v>0</v>
      </c>
      <c r="IS178" s="483">
        <f>IF184</f>
        <v>0</v>
      </c>
      <c r="IT178" s="483">
        <f>IR184</f>
        <v>0</v>
      </c>
      <c r="IU178" s="483">
        <f t="shared" ref="IU178:JE178" si="1647">IT184</f>
        <v>0</v>
      </c>
      <c r="IV178" s="483">
        <f t="shared" si="1647"/>
        <v>0</v>
      </c>
      <c r="IW178" s="483">
        <f t="shared" si="1647"/>
        <v>0</v>
      </c>
      <c r="IX178" s="483">
        <f t="shared" si="1647"/>
        <v>0</v>
      </c>
      <c r="IY178" s="483">
        <f t="shared" si="1647"/>
        <v>0</v>
      </c>
      <c r="IZ178" s="483">
        <f t="shared" si="1647"/>
        <v>0</v>
      </c>
      <c r="JA178" s="483">
        <f t="shared" si="1647"/>
        <v>0</v>
      </c>
      <c r="JB178" s="483">
        <f t="shared" si="1647"/>
        <v>0</v>
      </c>
      <c r="JC178" s="483">
        <f t="shared" si="1647"/>
        <v>0</v>
      </c>
      <c r="JD178" s="483">
        <f t="shared" si="1647"/>
        <v>0</v>
      </c>
      <c r="JE178" s="483">
        <f t="shared" si="1647"/>
        <v>0</v>
      </c>
      <c r="JF178" s="483">
        <f>IS184</f>
        <v>0</v>
      </c>
      <c r="JG178" s="483">
        <f>JE184</f>
        <v>0</v>
      </c>
      <c r="JH178" s="483">
        <f t="shared" ref="JH178:JR178" si="1648">JG184</f>
        <v>0</v>
      </c>
      <c r="JI178" s="483">
        <f t="shared" si="1648"/>
        <v>0</v>
      </c>
      <c r="JJ178" s="483">
        <f t="shared" si="1648"/>
        <v>0</v>
      </c>
      <c r="JK178" s="483">
        <f t="shared" si="1648"/>
        <v>0</v>
      </c>
      <c r="JL178" s="483">
        <f t="shared" si="1648"/>
        <v>0</v>
      </c>
      <c r="JM178" s="483">
        <f t="shared" si="1648"/>
        <v>0</v>
      </c>
      <c r="JN178" s="483">
        <f t="shared" si="1648"/>
        <v>0</v>
      </c>
      <c r="JO178" s="483">
        <f t="shared" si="1648"/>
        <v>0</v>
      </c>
      <c r="JP178" s="483">
        <f t="shared" si="1648"/>
        <v>0</v>
      </c>
      <c r="JQ178" s="483">
        <f t="shared" si="1648"/>
        <v>0</v>
      </c>
      <c r="JR178" s="483">
        <f t="shared" si="1648"/>
        <v>0</v>
      </c>
      <c r="JS178" s="483">
        <f>JF184</f>
        <v>0</v>
      </c>
      <c r="JT178" s="483">
        <f>JR184</f>
        <v>0</v>
      </c>
      <c r="JU178" s="483">
        <f t="shared" ref="JU178:KE178" si="1649">JT184</f>
        <v>0</v>
      </c>
      <c r="JV178" s="483">
        <f t="shared" si="1649"/>
        <v>0</v>
      </c>
      <c r="JW178" s="483">
        <f t="shared" si="1649"/>
        <v>0</v>
      </c>
      <c r="JX178" s="483">
        <f t="shared" si="1649"/>
        <v>0</v>
      </c>
      <c r="JY178" s="483">
        <f t="shared" si="1649"/>
        <v>0</v>
      </c>
      <c r="JZ178" s="483">
        <f t="shared" si="1649"/>
        <v>0</v>
      </c>
      <c r="KA178" s="483">
        <f t="shared" si="1649"/>
        <v>0</v>
      </c>
      <c r="KB178" s="483">
        <f t="shared" si="1649"/>
        <v>0</v>
      </c>
      <c r="KC178" s="483">
        <f t="shared" si="1649"/>
        <v>0</v>
      </c>
      <c r="KD178" s="483">
        <f t="shared" si="1649"/>
        <v>0</v>
      </c>
      <c r="KE178" s="483">
        <f t="shared" si="1649"/>
        <v>0</v>
      </c>
      <c r="KF178" s="483">
        <f>JS184</f>
        <v>0</v>
      </c>
      <c r="KG178" s="483">
        <f>KE184</f>
        <v>0</v>
      </c>
      <c r="KH178" s="483">
        <f t="shared" ref="KH178:KR178" si="1650">KG184</f>
        <v>0</v>
      </c>
      <c r="KI178" s="483">
        <f t="shared" si="1650"/>
        <v>0</v>
      </c>
      <c r="KJ178" s="483">
        <f t="shared" si="1650"/>
        <v>0</v>
      </c>
      <c r="KK178" s="483">
        <f t="shared" si="1650"/>
        <v>0</v>
      </c>
      <c r="KL178" s="483">
        <f t="shared" si="1650"/>
        <v>0</v>
      </c>
      <c r="KM178" s="483">
        <f t="shared" si="1650"/>
        <v>0</v>
      </c>
      <c r="KN178" s="483">
        <f t="shared" si="1650"/>
        <v>0</v>
      </c>
      <c r="KO178" s="483">
        <f t="shared" si="1650"/>
        <v>0</v>
      </c>
      <c r="KP178" s="483">
        <f t="shared" si="1650"/>
        <v>0</v>
      </c>
      <c r="KQ178" s="483">
        <f t="shared" si="1650"/>
        <v>0</v>
      </c>
      <c r="KR178" s="483">
        <f t="shared" si="1650"/>
        <v>0</v>
      </c>
      <c r="KS178" s="483">
        <f>KF184</f>
        <v>0</v>
      </c>
      <c r="KT178" s="483">
        <f>KR184</f>
        <v>0</v>
      </c>
      <c r="KU178" s="483">
        <f t="shared" ref="KU178:LE178" si="1651">KT184</f>
        <v>0</v>
      </c>
      <c r="KV178" s="483">
        <f t="shared" si="1651"/>
        <v>0</v>
      </c>
      <c r="KW178" s="483">
        <f t="shared" si="1651"/>
        <v>0</v>
      </c>
      <c r="KX178" s="483">
        <f t="shared" si="1651"/>
        <v>0</v>
      </c>
      <c r="KY178" s="483">
        <f t="shared" si="1651"/>
        <v>0</v>
      </c>
      <c r="KZ178" s="483">
        <f t="shared" si="1651"/>
        <v>0</v>
      </c>
      <c r="LA178" s="483">
        <f t="shared" si="1651"/>
        <v>0</v>
      </c>
      <c r="LB178" s="483">
        <f t="shared" si="1651"/>
        <v>0</v>
      </c>
      <c r="LC178" s="483">
        <f t="shared" si="1651"/>
        <v>0</v>
      </c>
      <c r="LD178" s="483">
        <f t="shared" si="1651"/>
        <v>0</v>
      </c>
      <c r="LE178" s="483">
        <f t="shared" si="1651"/>
        <v>0</v>
      </c>
      <c r="LF178" s="483">
        <f>KS184</f>
        <v>0</v>
      </c>
      <c r="LG178" s="483">
        <f>LE184</f>
        <v>0</v>
      </c>
      <c r="LH178" s="483">
        <f t="shared" ref="LH178:LR178" si="1652">LG184</f>
        <v>0</v>
      </c>
      <c r="LI178" s="483">
        <f t="shared" si="1652"/>
        <v>0</v>
      </c>
      <c r="LJ178" s="483">
        <f t="shared" si="1652"/>
        <v>0</v>
      </c>
      <c r="LK178" s="483">
        <f t="shared" si="1652"/>
        <v>0</v>
      </c>
      <c r="LL178" s="483">
        <f t="shared" si="1652"/>
        <v>0</v>
      </c>
      <c r="LM178" s="483">
        <f t="shared" si="1652"/>
        <v>0</v>
      </c>
      <c r="LN178" s="483">
        <f t="shared" si="1652"/>
        <v>0</v>
      </c>
      <c r="LO178" s="483">
        <f t="shared" si="1652"/>
        <v>0</v>
      </c>
      <c r="LP178" s="483">
        <f t="shared" si="1652"/>
        <v>0</v>
      </c>
      <c r="LQ178" s="483">
        <f t="shared" si="1652"/>
        <v>0</v>
      </c>
      <c r="LR178" s="483">
        <f t="shared" si="1652"/>
        <v>0</v>
      </c>
      <c r="LS178" s="483">
        <f>LF184</f>
        <v>0</v>
      </c>
      <c r="LT178" s="483">
        <f>LR184</f>
        <v>0</v>
      </c>
      <c r="LU178" s="483">
        <f t="shared" ref="LU178:ME178" si="1653">LT184</f>
        <v>0</v>
      </c>
      <c r="LV178" s="483">
        <f t="shared" si="1653"/>
        <v>0</v>
      </c>
      <c r="LW178" s="483">
        <f t="shared" si="1653"/>
        <v>0</v>
      </c>
      <c r="LX178" s="483">
        <f t="shared" si="1653"/>
        <v>0</v>
      </c>
      <c r="LY178" s="483">
        <f t="shared" si="1653"/>
        <v>0</v>
      </c>
      <c r="LZ178" s="483">
        <f t="shared" si="1653"/>
        <v>0</v>
      </c>
      <c r="MA178" s="483">
        <f t="shared" si="1653"/>
        <v>0</v>
      </c>
      <c r="MB178" s="483">
        <f t="shared" si="1653"/>
        <v>0</v>
      </c>
      <c r="MC178" s="483">
        <f t="shared" si="1653"/>
        <v>0</v>
      </c>
      <c r="MD178" s="483">
        <f t="shared" si="1653"/>
        <v>0</v>
      </c>
      <c r="ME178" s="483">
        <f t="shared" si="1653"/>
        <v>0</v>
      </c>
      <c r="MF178" s="483">
        <f>LS184</f>
        <v>0</v>
      </c>
      <c r="MG178" s="483">
        <f>ME184</f>
        <v>0</v>
      </c>
      <c r="MH178" s="483">
        <f t="shared" ref="MH178:MR178" si="1654">MG184</f>
        <v>0</v>
      </c>
      <c r="MI178" s="483">
        <f t="shared" si="1654"/>
        <v>0</v>
      </c>
      <c r="MJ178" s="483">
        <f t="shared" si="1654"/>
        <v>0</v>
      </c>
      <c r="MK178" s="483">
        <f t="shared" si="1654"/>
        <v>0</v>
      </c>
      <c r="ML178" s="483">
        <f t="shared" si="1654"/>
        <v>0</v>
      </c>
      <c r="MM178" s="483">
        <f t="shared" si="1654"/>
        <v>0</v>
      </c>
      <c r="MN178" s="483">
        <f t="shared" si="1654"/>
        <v>0</v>
      </c>
      <c r="MO178" s="483">
        <f t="shared" si="1654"/>
        <v>0</v>
      </c>
      <c r="MP178" s="483">
        <f t="shared" si="1654"/>
        <v>0</v>
      </c>
      <c r="MQ178" s="483">
        <f t="shared" si="1654"/>
        <v>0</v>
      </c>
      <c r="MR178" s="483">
        <f t="shared" si="1654"/>
        <v>0</v>
      </c>
      <c r="MS178" s="483">
        <f>MF184</f>
        <v>0</v>
      </c>
      <c r="MT178" s="483">
        <f>MR184</f>
        <v>0</v>
      </c>
      <c r="MU178" s="483">
        <f t="shared" ref="MU178:NE178" si="1655">MT184</f>
        <v>0</v>
      </c>
      <c r="MV178" s="483">
        <f t="shared" si="1655"/>
        <v>0</v>
      </c>
      <c r="MW178" s="483">
        <f t="shared" si="1655"/>
        <v>0</v>
      </c>
      <c r="MX178" s="483">
        <f t="shared" si="1655"/>
        <v>0</v>
      </c>
      <c r="MY178" s="483">
        <f t="shared" si="1655"/>
        <v>0</v>
      </c>
      <c r="MZ178" s="483">
        <f t="shared" si="1655"/>
        <v>0</v>
      </c>
      <c r="NA178" s="483">
        <f t="shared" si="1655"/>
        <v>0</v>
      </c>
      <c r="NB178" s="483">
        <f t="shared" si="1655"/>
        <v>0</v>
      </c>
      <c r="NC178" s="483">
        <f t="shared" si="1655"/>
        <v>0</v>
      </c>
      <c r="ND178" s="483">
        <f t="shared" si="1655"/>
        <v>0</v>
      </c>
      <c r="NE178" s="483">
        <f t="shared" si="1655"/>
        <v>0</v>
      </c>
      <c r="NF178" s="483">
        <f>MS184</f>
        <v>0</v>
      </c>
      <c r="NG178" s="483">
        <f>NE184</f>
        <v>0</v>
      </c>
      <c r="NH178" s="483">
        <f t="shared" ref="NH178:NR178" si="1656">NG184</f>
        <v>0</v>
      </c>
      <c r="NI178" s="483">
        <f t="shared" si="1656"/>
        <v>0</v>
      </c>
      <c r="NJ178" s="483">
        <f t="shared" si="1656"/>
        <v>0</v>
      </c>
      <c r="NK178" s="483">
        <f t="shared" si="1656"/>
        <v>0</v>
      </c>
      <c r="NL178" s="483">
        <f t="shared" si="1656"/>
        <v>0</v>
      </c>
      <c r="NM178" s="483">
        <f t="shared" si="1656"/>
        <v>0</v>
      </c>
      <c r="NN178" s="483">
        <f t="shared" si="1656"/>
        <v>0</v>
      </c>
      <c r="NO178" s="483">
        <f t="shared" si="1656"/>
        <v>0</v>
      </c>
      <c r="NP178" s="483">
        <f t="shared" si="1656"/>
        <v>0</v>
      </c>
      <c r="NQ178" s="483">
        <f t="shared" si="1656"/>
        <v>0</v>
      </c>
      <c r="NR178" s="483">
        <f t="shared" si="1656"/>
        <v>0</v>
      </c>
      <c r="NS178" s="483">
        <f>NF184</f>
        <v>0</v>
      </c>
      <c r="NT178" s="483">
        <f>NR184</f>
        <v>0</v>
      </c>
      <c r="NU178" s="483">
        <f t="shared" ref="NU178:OE178" si="1657">NT184</f>
        <v>0</v>
      </c>
      <c r="NV178" s="483">
        <f t="shared" si="1657"/>
        <v>0</v>
      </c>
      <c r="NW178" s="483">
        <f t="shared" si="1657"/>
        <v>0</v>
      </c>
      <c r="NX178" s="483">
        <f t="shared" si="1657"/>
        <v>0</v>
      </c>
      <c r="NY178" s="483">
        <f t="shared" si="1657"/>
        <v>0</v>
      </c>
      <c r="NZ178" s="483">
        <f t="shared" si="1657"/>
        <v>0</v>
      </c>
      <c r="OA178" s="483">
        <f t="shared" si="1657"/>
        <v>0</v>
      </c>
      <c r="OB178" s="483">
        <f t="shared" si="1657"/>
        <v>0</v>
      </c>
      <c r="OC178" s="483">
        <f t="shared" si="1657"/>
        <v>0</v>
      </c>
      <c r="OD178" s="483">
        <f t="shared" si="1657"/>
        <v>0</v>
      </c>
      <c r="OE178" s="483">
        <f t="shared" si="1657"/>
        <v>0</v>
      </c>
      <c r="OF178" s="483">
        <f>NS184</f>
        <v>0</v>
      </c>
      <c r="OG178" s="483">
        <f>OE184</f>
        <v>0</v>
      </c>
      <c r="OH178" s="483">
        <f t="shared" ref="OH178:OR178" si="1658">OG184</f>
        <v>0</v>
      </c>
      <c r="OI178" s="483">
        <f t="shared" si="1658"/>
        <v>0</v>
      </c>
      <c r="OJ178" s="483">
        <f t="shared" si="1658"/>
        <v>0</v>
      </c>
      <c r="OK178" s="483">
        <f t="shared" si="1658"/>
        <v>0</v>
      </c>
      <c r="OL178" s="483">
        <f t="shared" si="1658"/>
        <v>0</v>
      </c>
      <c r="OM178" s="483">
        <f t="shared" si="1658"/>
        <v>0</v>
      </c>
      <c r="ON178" s="483">
        <f t="shared" si="1658"/>
        <v>0</v>
      </c>
      <c r="OO178" s="483">
        <f t="shared" si="1658"/>
        <v>0</v>
      </c>
      <c r="OP178" s="483">
        <f t="shared" si="1658"/>
        <v>0</v>
      </c>
      <c r="OQ178" s="483">
        <f t="shared" si="1658"/>
        <v>0</v>
      </c>
      <c r="OR178" s="483">
        <f t="shared" si="1658"/>
        <v>0</v>
      </c>
      <c r="OS178" s="483">
        <f>OF184</f>
        <v>0</v>
      </c>
      <c r="OT178" s="483"/>
      <c r="OU178" s="483"/>
      <c r="OV178" s="483"/>
      <c r="OW178" s="483"/>
      <c r="OX178" s="483"/>
      <c r="OY178" s="483"/>
      <c r="OZ178" s="483"/>
      <c r="PA178" s="483"/>
      <c r="PB178" s="483"/>
      <c r="PC178" s="483"/>
      <c r="PD178" s="483"/>
      <c r="PE178" s="483"/>
      <c r="PF178" s="483"/>
      <c r="PG178" s="483"/>
      <c r="PH178" s="483"/>
      <c r="PI178" s="483"/>
      <c r="PJ178" s="483"/>
      <c r="PK178" s="483"/>
      <c r="PL178" s="483"/>
      <c r="PM178" s="483"/>
      <c r="PN178" s="483"/>
      <c r="PO178" s="483"/>
      <c r="PP178" s="483"/>
      <c r="PQ178" s="483"/>
      <c r="PR178" s="483"/>
      <c r="PS178" s="483"/>
      <c r="PT178" s="483"/>
      <c r="PU178" s="483"/>
      <c r="PV178" s="483"/>
      <c r="PW178" s="483"/>
      <c r="PX178" s="483"/>
      <c r="PY178" s="483"/>
      <c r="PZ178" s="483"/>
      <c r="QA178" s="483"/>
      <c r="QB178" s="483"/>
      <c r="QC178" s="483"/>
      <c r="QD178" s="483"/>
      <c r="QE178" s="483"/>
      <c r="QF178" s="483"/>
      <c r="QG178" s="483"/>
      <c r="QH178" s="483"/>
      <c r="QI178" s="483"/>
      <c r="QJ178" s="483"/>
      <c r="QK178" s="483"/>
      <c r="QL178" s="483"/>
      <c r="QM178" s="483"/>
      <c r="QN178" s="483"/>
      <c r="QO178" s="483"/>
      <c r="QP178" s="483"/>
      <c r="QQ178" s="483"/>
      <c r="QR178" s="483"/>
      <c r="QS178" s="483"/>
      <c r="QT178" s="483"/>
      <c r="QU178" s="483"/>
      <c r="QV178" s="483"/>
      <c r="QW178" s="483"/>
      <c r="QX178" s="483"/>
      <c r="QY178" s="483"/>
      <c r="QZ178" s="483"/>
      <c r="RA178" s="483"/>
      <c r="RB178" s="483"/>
      <c r="RC178" s="483"/>
      <c r="RD178" s="483"/>
      <c r="RE178" s="483"/>
      <c r="RF178" s="483"/>
    </row>
    <row r="179" spans="1:474" ht="12.75" customHeight="1">
      <c r="A179" s="483"/>
      <c r="B179" s="484" t="s">
        <v>499</v>
      </c>
      <c r="C179" s="483"/>
      <c r="D179" s="483"/>
      <c r="E179" s="483">
        <f>SUM(S179,AF179,AS179,BF179,BS179,CF179,CS179,DF179,DS179,EF179,ES179,FF179,FS179,GF179,GS179,HF179,HS179,IF179,IS179,JF179,JS179,KF179,KS179,LF179,LS179,MF179,MS179,NF179,NS179,OF179,OS179)</f>
        <v>0</v>
      </c>
      <c r="F179" s="483"/>
      <c r="G179" s="483">
        <f>'Premissas Financeiras'!H54</f>
        <v>0</v>
      </c>
      <c r="H179" s="483">
        <f>'Premissas Financeiras'!I54</f>
        <v>0</v>
      </c>
      <c r="I179" s="483">
        <f>'Premissas Financeiras'!J54</f>
        <v>0</v>
      </c>
      <c r="J179" s="483">
        <f>'Premissas Financeiras'!K54</f>
        <v>0</v>
      </c>
      <c r="K179" s="483">
        <f>'Premissas Financeiras'!L54</f>
        <v>0</v>
      </c>
      <c r="L179" s="483">
        <f>'Premissas Financeiras'!M54</f>
        <v>0</v>
      </c>
      <c r="M179" s="483">
        <f>'Premissas Financeiras'!N54</f>
        <v>0</v>
      </c>
      <c r="N179" s="483">
        <f>'Premissas Financeiras'!O54</f>
        <v>0</v>
      </c>
      <c r="O179" s="483">
        <f>'Premissas Financeiras'!P54</f>
        <v>0</v>
      </c>
      <c r="P179" s="483">
        <f>'Premissas Financeiras'!Q54</f>
        <v>0</v>
      </c>
      <c r="Q179" s="483">
        <f>'Premissas Financeiras'!R54</f>
        <v>0</v>
      </c>
      <c r="R179" s="483">
        <f>'Premissas Financeiras'!S54</f>
        <v>0</v>
      </c>
      <c r="S179" s="483">
        <f>SUM(G179:R179)</f>
        <v>0</v>
      </c>
      <c r="T179" s="483">
        <f>'Premissas Financeiras'!U54</f>
        <v>0</v>
      </c>
      <c r="U179" s="483">
        <f>'Premissas Financeiras'!V54</f>
        <v>0</v>
      </c>
      <c r="V179" s="483">
        <f>'Premissas Financeiras'!W54</f>
        <v>0</v>
      </c>
      <c r="W179" s="483">
        <f>'Premissas Financeiras'!X54</f>
        <v>0</v>
      </c>
      <c r="X179" s="483">
        <f>'Premissas Financeiras'!Y54</f>
        <v>0</v>
      </c>
      <c r="Y179" s="483">
        <f>'Premissas Financeiras'!Z54</f>
        <v>0</v>
      </c>
      <c r="Z179" s="483">
        <f>'Premissas Financeiras'!AA54</f>
        <v>0</v>
      </c>
      <c r="AA179" s="483">
        <f>'Premissas Financeiras'!AB54</f>
        <v>0</v>
      </c>
      <c r="AB179" s="483">
        <f>'Premissas Financeiras'!AC54</f>
        <v>0</v>
      </c>
      <c r="AC179" s="483">
        <f>'Premissas Financeiras'!AD54</f>
        <v>0</v>
      </c>
      <c r="AD179" s="483">
        <f>'Premissas Financeiras'!AE54</f>
        <v>0</v>
      </c>
      <c r="AE179" s="483">
        <f>'Premissas Financeiras'!AF54</f>
        <v>0</v>
      </c>
      <c r="AF179" s="483">
        <f>SUM(T179:AE179)</f>
        <v>0</v>
      </c>
      <c r="AG179" s="483">
        <f>'Premissas Financeiras'!AH54</f>
        <v>0</v>
      </c>
      <c r="AH179" s="483">
        <f>'Premissas Financeiras'!AI54</f>
        <v>0</v>
      </c>
      <c r="AI179" s="483">
        <f>'Premissas Financeiras'!AJ54</f>
        <v>0</v>
      </c>
      <c r="AJ179" s="483">
        <f>'Premissas Financeiras'!AK54</f>
        <v>0</v>
      </c>
      <c r="AK179" s="483">
        <f>'Premissas Financeiras'!AL54</f>
        <v>0</v>
      </c>
      <c r="AL179" s="483">
        <f>'Premissas Financeiras'!AM54</f>
        <v>0</v>
      </c>
      <c r="AM179" s="483">
        <f>'Premissas Financeiras'!AN54</f>
        <v>0</v>
      </c>
      <c r="AN179" s="483">
        <f>'Premissas Financeiras'!AO54</f>
        <v>0</v>
      </c>
      <c r="AO179" s="483">
        <f>'Premissas Financeiras'!AP54</f>
        <v>0</v>
      </c>
      <c r="AP179" s="483">
        <f>'Premissas Financeiras'!AQ54</f>
        <v>0</v>
      </c>
      <c r="AQ179" s="483">
        <f>'Premissas Financeiras'!AR54</f>
        <v>0</v>
      </c>
      <c r="AR179" s="483">
        <f>'Premissas Financeiras'!AS54</f>
        <v>0</v>
      </c>
      <c r="AS179" s="483">
        <f>SUM(AG179:AR179)</f>
        <v>0</v>
      </c>
      <c r="AT179" s="483">
        <f>'Premissas Financeiras'!AU54</f>
        <v>0</v>
      </c>
      <c r="AU179" s="483">
        <f>'Premissas Financeiras'!AV54</f>
        <v>0</v>
      </c>
      <c r="AV179" s="483">
        <f>'Premissas Financeiras'!AW54</f>
        <v>0</v>
      </c>
      <c r="AW179" s="483">
        <f>'Premissas Financeiras'!AX54</f>
        <v>0</v>
      </c>
      <c r="AX179" s="483">
        <f>'Premissas Financeiras'!AY54</f>
        <v>0</v>
      </c>
      <c r="AY179" s="483">
        <f>'Premissas Financeiras'!AZ54</f>
        <v>0</v>
      </c>
      <c r="AZ179" s="483">
        <f>'Premissas Financeiras'!BA54</f>
        <v>0</v>
      </c>
      <c r="BA179" s="483">
        <f>'Premissas Financeiras'!BB54</f>
        <v>0</v>
      </c>
      <c r="BB179" s="483">
        <f>'Premissas Financeiras'!BC54</f>
        <v>0</v>
      </c>
      <c r="BC179" s="483">
        <f>'Premissas Financeiras'!BD54</f>
        <v>0</v>
      </c>
      <c r="BD179" s="483">
        <f>'Premissas Financeiras'!BE54</f>
        <v>0</v>
      </c>
      <c r="BE179" s="483">
        <f>'Premissas Financeiras'!BF54</f>
        <v>0</v>
      </c>
      <c r="BF179" s="483">
        <f>SUM(AT179:BE179)</f>
        <v>0</v>
      </c>
      <c r="BG179" s="483">
        <f>'Premissas Financeiras'!BH54</f>
        <v>0</v>
      </c>
      <c r="BH179" s="483">
        <f>'Premissas Financeiras'!BI54</f>
        <v>0</v>
      </c>
      <c r="BI179" s="483">
        <f>'Premissas Financeiras'!BJ54</f>
        <v>0</v>
      </c>
      <c r="BJ179" s="483">
        <f>'Premissas Financeiras'!BK54</f>
        <v>0</v>
      </c>
      <c r="BK179" s="483">
        <f>'Premissas Financeiras'!BL54</f>
        <v>0</v>
      </c>
      <c r="BL179" s="483">
        <f>'Premissas Financeiras'!BM54</f>
        <v>0</v>
      </c>
      <c r="BM179" s="483">
        <f>'Premissas Financeiras'!BN54</f>
        <v>0</v>
      </c>
      <c r="BN179" s="483">
        <f>'Premissas Financeiras'!BO54</f>
        <v>0</v>
      </c>
      <c r="BO179" s="483">
        <f>'Premissas Financeiras'!BP54</f>
        <v>0</v>
      </c>
      <c r="BP179" s="483">
        <f>'Premissas Financeiras'!BQ54</f>
        <v>0</v>
      </c>
      <c r="BQ179" s="483">
        <f>'Premissas Financeiras'!BR54</f>
        <v>0</v>
      </c>
      <c r="BR179" s="483">
        <f>'Premissas Financeiras'!BS54</f>
        <v>0</v>
      </c>
      <c r="BS179" s="483">
        <f>SUM(BG179:BR179)</f>
        <v>0</v>
      </c>
      <c r="BT179" s="483">
        <f>'Premissas Financeiras'!BU54</f>
        <v>0</v>
      </c>
      <c r="BU179" s="483">
        <f>'Premissas Financeiras'!BV54</f>
        <v>0</v>
      </c>
      <c r="BV179" s="483">
        <f>'Premissas Financeiras'!BW54</f>
        <v>0</v>
      </c>
      <c r="BW179" s="483">
        <f>'Premissas Financeiras'!BX54</f>
        <v>0</v>
      </c>
      <c r="BX179" s="483">
        <f>'Premissas Financeiras'!BY54</f>
        <v>0</v>
      </c>
      <c r="BY179" s="483">
        <f>'Premissas Financeiras'!BZ54</f>
        <v>0</v>
      </c>
      <c r="BZ179" s="483">
        <f>'Premissas Financeiras'!CA54</f>
        <v>0</v>
      </c>
      <c r="CA179" s="483">
        <f>'Premissas Financeiras'!CB54</f>
        <v>0</v>
      </c>
      <c r="CB179" s="483">
        <f>'Premissas Financeiras'!CC54</f>
        <v>0</v>
      </c>
      <c r="CC179" s="483">
        <f>'Premissas Financeiras'!CD54</f>
        <v>0</v>
      </c>
      <c r="CD179" s="483">
        <f>'Premissas Financeiras'!CE54</f>
        <v>0</v>
      </c>
      <c r="CE179" s="483">
        <f>'Premissas Financeiras'!CF54</f>
        <v>0</v>
      </c>
      <c r="CF179" s="483">
        <f>SUM(BT179:CE179)</f>
        <v>0</v>
      </c>
      <c r="CG179" s="483">
        <f>'Premissas Financeiras'!CH54</f>
        <v>0</v>
      </c>
      <c r="CH179" s="483">
        <f>'Premissas Financeiras'!CI54</f>
        <v>0</v>
      </c>
      <c r="CI179" s="483">
        <f>'Premissas Financeiras'!CJ54</f>
        <v>0</v>
      </c>
      <c r="CJ179" s="483">
        <f>'Premissas Financeiras'!CK54</f>
        <v>0</v>
      </c>
      <c r="CK179" s="483">
        <f>'Premissas Financeiras'!CL54</f>
        <v>0</v>
      </c>
      <c r="CL179" s="483">
        <f>'Premissas Financeiras'!CM54</f>
        <v>0</v>
      </c>
      <c r="CM179" s="483">
        <f>'Premissas Financeiras'!CN54</f>
        <v>0</v>
      </c>
      <c r="CN179" s="483">
        <f>'Premissas Financeiras'!CO54</f>
        <v>0</v>
      </c>
      <c r="CO179" s="483">
        <f>'Premissas Financeiras'!CP54</f>
        <v>0</v>
      </c>
      <c r="CP179" s="483">
        <f>'Premissas Financeiras'!CQ54</f>
        <v>0</v>
      </c>
      <c r="CQ179" s="483">
        <f>'Premissas Financeiras'!CR54</f>
        <v>0</v>
      </c>
      <c r="CR179" s="483">
        <f>'Premissas Financeiras'!CS54</f>
        <v>0</v>
      </c>
      <c r="CS179" s="483">
        <f>SUM(CG179:CR179)</f>
        <v>0</v>
      </c>
      <c r="CT179" s="483">
        <f>'Premissas Financeiras'!CU54</f>
        <v>0</v>
      </c>
      <c r="CU179" s="483">
        <f>'Premissas Financeiras'!CV54</f>
        <v>0</v>
      </c>
      <c r="CV179" s="483">
        <f>'Premissas Financeiras'!CW54</f>
        <v>0</v>
      </c>
      <c r="CW179" s="483">
        <f>'Premissas Financeiras'!CX54</f>
        <v>0</v>
      </c>
      <c r="CX179" s="483">
        <f>'Premissas Financeiras'!CY54</f>
        <v>0</v>
      </c>
      <c r="CY179" s="483">
        <f>'Premissas Financeiras'!CZ54</f>
        <v>0</v>
      </c>
      <c r="CZ179" s="483">
        <f>'Premissas Financeiras'!DA54</f>
        <v>0</v>
      </c>
      <c r="DA179" s="483">
        <f>'Premissas Financeiras'!DB54</f>
        <v>0</v>
      </c>
      <c r="DB179" s="483">
        <f>'Premissas Financeiras'!DC54</f>
        <v>0</v>
      </c>
      <c r="DC179" s="483">
        <f>'Premissas Financeiras'!DD54</f>
        <v>0</v>
      </c>
      <c r="DD179" s="483">
        <f>'Premissas Financeiras'!DE54</f>
        <v>0</v>
      </c>
      <c r="DE179" s="483">
        <f>'Premissas Financeiras'!DF54</f>
        <v>0</v>
      </c>
      <c r="DF179" s="483">
        <f>SUM(CT179:DE179)</f>
        <v>0</v>
      </c>
      <c r="DG179" s="483">
        <f>'Premissas Financeiras'!DH54</f>
        <v>0</v>
      </c>
      <c r="DH179" s="483">
        <f>'Premissas Financeiras'!DI54</f>
        <v>0</v>
      </c>
      <c r="DI179" s="483">
        <f>'Premissas Financeiras'!DJ54</f>
        <v>0</v>
      </c>
      <c r="DJ179" s="483">
        <f>'Premissas Financeiras'!DK54</f>
        <v>0</v>
      </c>
      <c r="DK179" s="483">
        <f>'Premissas Financeiras'!DL54</f>
        <v>0</v>
      </c>
      <c r="DL179" s="483">
        <f>'Premissas Financeiras'!DM54</f>
        <v>0</v>
      </c>
      <c r="DM179" s="483">
        <f>'Premissas Financeiras'!DN54</f>
        <v>0</v>
      </c>
      <c r="DN179" s="483">
        <f>'Premissas Financeiras'!DO54</f>
        <v>0</v>
      </c>
      <c r="DO179" s="483">
        <f>'Premissas Financeiras'!DP54</f>
        <v>0</v>
      </c>
      <c r="DP179" s="483">
        <f>'Premissas Financeiras'!DQ54</f>
        <v>0</v>
      </c>
      <c r="DQ179" s="483">
        <f>'Premissas Financeiras'!DR54</f>
        <v>0</v>
      </c>
      <c r="DR179" s="483">
        <f>'Premissas Financeiras'!DS54</f>
        <v>0</v>
      </c>
      <c r="DS179" s="483">
        <f>SUM(DG179:DR179)</f>
        <v>0</v>
      </c>
      <c r="DT179" s="483">
        <f>'Premissas Financeiras'!DU54</f>
        <v>0</v>
      </c>
      <c r="DU179" s="483">
        <f>'Premissas Financeiras'!DV54</f>
        <v>0</v>
      </c>
      <c r="DV179" s="483">
        <f>'Premissas Financeiras'!DW54</f>
        <v>0</v>
      </c>
      <c r="DW179" s="483">
        <f>'Premissas Financeiras'!DX54</f>
        <v>0</v>
      </c>
      <c r="DX179" s="483">
        <f>'Premissas Financeiras'!DY54</f>
        <v>0</v>
      </c>
      <c r="DY179" s="483">
        <f>'Premissas Financeiras'!DZ54</f>
        <v>0</v>
      </c>
      <c r="DZ179" s="483">
        <f>'Premissas Financeiras'!EA54</f>
        <v>0</v>
      </c>
      <c r="EA179" s="483">
        <f>'Premissas Financeiras'!EB54</f>
        <v>0</v>
      </c>
      <c r="EB179" s="483">
        <f>'Premissas Financeiras'!EC54</f>
        <v>0</v>
      </c>
      <c r="EC179" s="483">
        <f>'Premissas Financeiras'!ED54</f>
        <v>0</v>
      </c>
      <c r="ED179" s="483">
        <f>'Premissas Financeiras'!EE54</f>
        <v>0</v>
      </c>
      <c r="EE179" s="483">
        <f>'Premissas Financeiras'!EF54</f>
        <v>0</v>
      </c>
      <c r="EF179" s="483">
        <f>SUM(DT179:EE179)</f>
        <v>0</v>
      </c>
      <c r="EG179" s="483">
        <f>'Premissas Financeiras'!EH54</f>
        <v>0</v>
      </c>
      <c r="EH179" s="483">
        <f>'Premissas Financeiras'!EI54</f>
        <v>0</v>
      </c>
      <c r="EI179" s="483">
        <f>'Premissas Financeiras'!EJ54</f>
        <v>0</v>
      </c>
      <c r="EJ179" s="483">
        <f>'Premissas Financeiras'!EK54</f>
        <v>0</v>
      </c>
      <c r="EK179" s="483">
        <f>'Premissas Financeiras'!EL54</f>
        <v>0</v>
      </c>
      <c r="EL179" s="483">
        <f>'Premissas Financeiras'!EM54</f>
        <v>0</v>
      </c>
      <c r="EM179" s="483">
        <f>'Premissas Financeiras'!EN54</f>
        <v>0</v>
      </c>
      <c r="EN179" s="483">
        <f>'Premissas Financeiras'!EO54</f>
        <v>0</v>
      </c>
      <c r="EO179" s="483">
        <f>'Premissas Financeiras'!EP54</f>
        <v>0</v>
      </c>
      <c r="EP179" s="483">
        <f>'Premissas Financeiras'!EQ54</f>
        <v>0</v>
      </c>
      <c r="EQ179" s="483">
        <f>'Premissas Financeiras'!ER54</f>
        <v>0</v>
      </c>
      <c r="ER179" s="483">
        <f>'Premissas Financeiras'!ES54</f>
        <v>0</v>
      </c>
      <c r="ES179" s="483">
        <f>SUM(EG179:ER179)</f>
        <v>0</v>
      </c>
      <c r="ET179" s="483">
        <f>'Premissas Financeiras'!EU54</f>
        <v>0</v>
      </c>
      <c r="EU179" s="483">
        <f>'Premissas Financeiras'!EV54</f>
        <v>0</v>
      </c>
      <c r="EV179" s="483">
        <f>'Premissas Financeiras'!EW54</f>
        <v>0</v>
      </c>
      <c r="EW179" s="483">
        <f>'Premissas Financeiras'!EX54</f>
        <v>0</v>
      </c>
      <c r="EX179" s="483">
        <f>'Premissas Financeiras'!EY54</f>
        <v>0</v>
      </c>
      <c r="EY179" s="483">
        <f>'Premissas Financeiras'!EZ54</f>
        <v>0</v>
      </c>
      <c r="EZ179" s="483">
        <f>'Premissas Financeiras'!FA54</f>
        <v>0</v>
      </c>
      <c r="FA179" s="483">
        <f>'Premissas Financeiras'!FB54</f>
        <v>0</v>
      </c>
      <c r="FB179" s="483">
        <f>'Premissas Financeiras'!FC54</f>
        <v>0</v>
      </c>
      <c r="FC179" s="483">
        <f>'Premissas Financeiras'!FD54</f>
        <v>0</v>
      </c>
      <c r="FD179" s="483">
        <f>'Premissas Financeiras'!FE54</f>
        <v>0</v>
      </c>
      <c r="FE179" s="483">
        <f>'Premissas Financeiras'!FF54</f>
        <v>0</v>
      </c>
      <c r="FF179" s="483">
        <f>SUM(ET179:FE179)</f>
        <v>0</v>
      </c>
      <c r="FG179" s="483">
        <f>'Premissas Financeiras'!FH54</f>
        <v>0</v>
      </c>
      <c r="FH179" s="483">
        <f>'Premissas Financeiras'!FI54</f>
        <v>0</v>
      </c>
      <c r="FI179" s="483">
        <f>'Premissas Financeiras'!FJ54</f>
        <v>0</v>
      </c>
      <c r="FJ179" s="483">
        <f>'Premissas Financeiras'!FK54</f>
        <v>0</v>
      </c>
      <c r="FK179" s="483">
        <f>'Premissas Financeiras'!FL54</f>
        <v>0</v>
      </c>
      <c r="FL179" s="483">
        <f>'Premissas Financeiras'!FM54</f>
        <v>0</v>
      </c>
      <c r="FM179" s="483">
        <f>'Premissas Financeiras'!FN54</f>
        <v>0</v>
      </c>
      <c r="FN179" s="483">
        <f>'Premissas Financeiras'!FO54</f>
        <v>0</v>
      </c>
      <c r="FO179" s="483">
        <f>'Premissas Financeiras'!FP54</f>
        <v>0</v>
      </c>
      <c r="FP179" s="483">
        <f>'Premissas Financeiras'!FQ54</f>
        <v>0</v>
      </c>
      <c r="FQ179" s="483">
        <f>'Premissas Financeiras'!FR54</f>
        <v>0</v>
      </c>
      <c r="FR179" s="483">
        <f>'Premissas Financeiras'!FS54</f>
        <v>0</v>
      </c>
      <c r="FS179" s="483">
        <f>SUM(FG179:FR179)</f>
        <v>0</v>
      </c>
      <c r="FT179" s="483">
        <f>'Premissas Financeiras'!FU54</f>
        <v>0</v>
      </c>
      <c r="FU179" s="483">
        <f>'Premissas Financeiras'!FV54</f>
        <v>0</v>
      </c>
      <c r="FV179" s="483">
        <f>'Premissas Financeiras'!FW54</f>
        <v>0</v>
      </c>
      <c r="FW179" s="483">
        <f>'Premissas Financeiras'!FX54</f>
        <v>0</v>
      </c>
      <c r="FX179" s="483">
        <f>'Premissas Financeiras'!FY54</f>
        <v>0</v>
      </c>
      <c r="FY179" s="483">
        <f>'Premissas Financeiras'!FZ54</f>
        <v>0</v>
      </c>
      <c r="FZ179" s="483">
        <f>'Premissas Financeiras'!GA54</f>
        <v>0</v>
      </c>
      <c r="GA179" s="483">
        <f>'Premissas Financeiras'!GB54</f>
        <v>0</v>
      </c>
      <c r="GB179" s="483">
        <f>'Premissas Financeiras'!GC54</f>
        <v>0</v>
      </c>
      <c r="GC179" s="483">
        <f>'Premissas Financeiras'!GD54</f>
        <v>0</v>
      </c>
      <c r="GD179" s="483">
        <f>'Premissas Financeiras'!GE54</f>
        <v>0</v>
      </c>
      <c r="GE179" s="483">
        <f>'Premissas Financeiras'!GF54</f>
        <v>0</v>
      </c>
      <c r="GF179" s="483">
        <f>SUM(FT179:GE179)</f>
        <v>0</v>
      </c>
      <c r="GG179" s="483">
        <f>'Premissas Financeiras'!GH54</f>
        <v>0</v>
      </c>
      <c r="GH179" s="483">
        <f>'Premissas Financeiras'!GI54</f>
        <v>0</v>
      </c>
      <c r="GI179" s="483">
        <f>'Premissas Financeiras'!GJ54</f>
        <v>0</v>
      </c>
      <c r="GJ179" s="483">
        <f>'Premissas Financeiras'!GK54</f>
        <v>0</v>
      </c>
      <c r="GK179" s="483">
        <f>'Premissas Financeiras'!GL54</f>
        <v>0</v>
      </c>
      <c r="GL179" s="483">
        <f>'Premissas Financeiras'!GM54</f>
        <v>0</v>
      </c>
      <c r="GM179" s="483">
        <f>'Premissas Financeiras'!GN54</f>
        <v>0</v>
      </c>
      <c r="GN179" s="483">
        <f>'Premissas Financeiras'!GO54</f>
        <v>0</v>
      </c>
      <c r="GO179" s="483">
        <f>'Premissas Financeiras'!GP54</f>
        <v>0</v>
      </c>
      <c r="GP179" s="483">
        <f>'Premissas Financeiras'!GQ54</f>
        <v>0</v>
      </c>
      <c r="GQ179" s="483">
        <f>'Premissas Financeiras'!GR54</f>
        <v>0</v>
      </c>
      <c r="GR179" s="483">
        <f>'Premissas Financeiras'!GS54</f>
        <v>0</v>
      </c>
      <c r="GS179" s="483">
        <f>SUM(GG179:GR179)</f>
        <v>0</v>
      </c>
      <c r="GT179" s="483">
        <f>'Premissas Financeiras'!GU54</f>
        <v>0</v>
      </c>
      <c r="GU179" s="483">
        <f>'Premissas Financeiras'!GV54</f>
        <v>0</v>
      </c>
      <c r="GV179" s="483">
        <f>'Premissas Financeiras'!GW54</f>
        <v>0</v>
      </c>
      <c r="GW179" s="483">
        <f>'Premissas Financeiras'!GX54</f>
        <v>0</v>
      </c>
      <c r="GX179" s="483">
        <f>'Premissas Financeiras'!GY54</f>
        <v>0</v>
      </c>
      <c r="GY179" s="483">
        <f>'Premissas Financeiras'!GZ54</f>
        <v>0</v>
      </c>
      <c r="GZ179" s="483">
        <f>'Premissas Financeiras'!HA54</f>
        <v>0</v>
      </c>
      <c r="HA179" s="483">
        <f>'Premissas Financeiras'!HB54</f>
        <v>0</v>
      </c>
      <c r="HB179" s="483">
        <f>'Premissas Financeiras'!HC54</f>
        <v>0</v>
      </c>
      <c r="HC179" s="483">
        <f>'Premissas Financeiras'!HD54</f>
        <v>0</v>
      </c>
      <c r="HD179" s="483">
        <f>'Premissas Financeiras'!HE54</f>
        <v>0</v>
      </c>
      <c r="HE179" s="483">
        <f>'Premissas Financeiras'!HF54</f>
        <v>0</v>
      </c>
      <c r="HF179" s="483">
        <f>SUM(GT179:HE179)</f>
        <v>0</v>
      </c>
      <c r="HG179" s="483">
        <f>'Premissas Financeiras'!HH54</f>
        <v>0</v>
      </c>
      <c r="HH179" s="483">
        <f>'Premissas Financeiras'!HI54</f>
        <v>0</v>
      </c>
      <c r="HI179" s="483">
        <f>'Premissas Financeiras'!HJ54</f>
        <v>0</v>
      </c>
      <c r="HJ179" s="483">
        <f>'Premissas Financeiras'!HK54</f>
        <v>0</v>
      </c>
      <c r="HK179" s="483">
        <f>'Premissas Financeiras'!HL54</f>
        <v>0</v>
      </c>
      <c r="HL179" s="483">
        <f>'Premissas Financeiras'!HM54</f>
        <v>0</v>
      </c>
      <c r="HM179" s="483">
        <f>'Premissas Financeiras'!HN54</f>
        <v>0</v>
      </c>
      <c r="HN179" s="483">
        <f>'Premissas Financeiras'!HO54</f>
        <v>0</v>
      </c>
      <c r="HO179" s="483">
        <f>'Premissas Financeiras'!HP54</f>
        <v>0</v>
      </c>
      <c r="HP179" s="483">
        <f>'Premissas Financeiras'!HQ54</f>
        <v>0</v>
      </c>
      <c r="HQ179" s="483">
        <f>'Premissas Financeiras'!HR54</f>
        <v>0</v>
      </c>
      <c r="HR179" s="483">
        <f>'Premissas Financeiras'!HS54</f>
        <v>0</v>
      </c>
      <c r="HS179" s="483">
        <f>SUM(HG179:HR179)</f>
        <v>0</v>
      </c>
      <c r="HT179" s="483">
        <f>'Premissas Financeiras'!HU54</f>
        <v>0</v>
      </c>
      <c r="HU179" s="483">
        <f>'Premissas Financeiras'!HV54</f>
        <v>0</v>
      </c>
      <c r="HV179" s="483">
        <f>'Premissas Financeiras'!HW54</f>
        <v>0</v>
      </c>
      <c r="HW179" s="483">
        <f>'Premissas Financeiras'!HX54</f>
        <v>0</v>
      </c>
      <c r="HX179" s="483">
        <f>'Premissas Financeiras'!HY54</f>
        <v>0</v>
      </c>
      <c r="HY179" s="483">
        <f>'Premissas Financeiras'!HZ54</f>
        <v>0</v>
      </c>
      <c r="HZ179" s="483">
        <f>'Premissas Financeiras'!IA54</f>
        <v>0</v>
      </c>
      <c r="IA179" s="483">
        <f>'Premissas Financeiras'!IB54</f>
        <v>0</v>
      </c>
      <c r="IB179" s="483">
        <f>'Premissas Financeiras'!IC54</f>
        <v>0</v>
      </c>
      <c r="IC179" s="483">
        <f>'Premissas Financeiras'!ID54</f>
        <v>0</v>
      </c>
      <c r="ID179" s="483">
        <f>'Premissas Financeiras'!IE54</f>
        <v>0</v>
      </c>
      <c r="IE179" s="483">
        <f>'Premissas Financeiras'!IF54</f>
        <v>0</v>
      </c>
      <c r="IF179" s="483">
        <f>SUM(HT179:IE179)</f>
        <v>0</v>
      </c>
      <c r="IG179" s="483">
        <f>'Premissas Financeiras'!IH54</f>
        <v>0</v>
      </c>
      <c r="IH179" s="483">
        <f>'Premissas Financeiras'!II54</f>
        <v>0</v>
      </c>
      <c r="II179" s="483">
        <f>'Premissas Financeiras'!IJ54</f>
        <v>0</v>
      </c>
      <c r="IJ179" s="483">
        <f>'Premissas Financeiras'!IK54</f>
        <v>0</v>
      </c>
      <c r="IK179" s="483">
        <f>'Premissas Financeiras'!IL54</f>
        <v>0</v>
      </c>
      <c r="IL179" s="483">
        <f>'Premissas Financeiras'!IM54</f>
        <v>0</v>
      </c>
      <c r="IM179" s="483">
        <f>'Premissas Financeiras'!IN54</f>
        <v>0</v>
      </c>
      <c r="IN179" s="483">
        <f>'Premissas Financeiras'!IO54</f>
        <v>0</v>
      </c>
      <c r="IO179" s="483">
        <f>'Premissas Financeiras'!IP54</f>
        <v>0</v>
      </c>
      <c r="IP179" s="483">
        <f>'Premissas Financeiras'!IQ54</f>
        <v>0</v>
      </c>
      <c r="IQ179" s="483">
        <f>'Premissas Financeiras'!IR54</f>
        <v>0</v>
      </c>
      <c r="IR179" s="483">
        <f>'Premissas Financeiras'!IS54</f>
        <v>0</v>
      </c>
      <c r="IS179" s="483">
        <f>SUM(IG179:IR179)</f>
        <v>0</v>
      </c>
      <c r="IT179" s="483">
        <f>'Premissas Financeiras'!IU54</f>
        <v>0</v>
      </c>
      <c r="IU179" s="483">
        <f>'Premissas Financeiras'!IV54</f>
        <v>0</v>
      </c>
      <c r="IV179" s="483">
        <f>'Premissas Financeiras'!IW54</f>
        <v>0</v>
      </c>
      <c r="IW179" s="483">
        <f>'Premissas Financeiras'!IX54</f>
        <v>0</v>
      </c>
      <c r="IX179" s="483">
        <f>'Premissas Financeiras'!IY54</f>
        <v>0</v>
      </c>
      <c r="IY179" s="483">
        <f>'Premissas Financeiras'!IZ54</f>
        <v>0</v>
      </c>
      <c r="IZ179" s="483">
        <f>'Premissas Financeiras'!JA54</f>
        <v>0</v>
      </c>
      <c r="JA179" s="483">
        <f>'Premissas Financeiras'!JB54</f>
        <v>0</v>
      </c>
      <c r="JB179" s="483">
        <f>'Premissas Financeiras'!JC54</f>
        <v>0</v>
      </c>
      <c r="JC179" s="483">
        <f>'Premissas Financeiras'!JD54</f>
        <v>0</v>
      </c>
      <c r="JD179" s="483">
        <f>'Premissas Financeiras'!JE54</f>
        <v>0</v>
      </c>
      <c r="JE179" s="483">
        <f>'Premissas Financeiras'!JF54</f>
        <v>0</v>
      </c>
      <c r="JF179" s="483">
        <f>SUM(IT179:JE179)</f>
        <v>0</v>
      </c>
      <c r="JG179" s="483">
        <f>'Premissas Financeiras'!JH54</f>
        <v>0</v>
      </c>
      <c r="JH179" s="483">
        <f>'Premissas Financeiras'!JI54</f>
        <v>0</v>
      </c>
      <c r="JI179" s="483">
        <f>'Premissas Financeiras'!JJ54</f>
        <v>0</v>
      </c>
      <c r="JJ179" s="483">
        <f>'Premissas Financeiras'!JK54</f>
        <v>0</v>
      </c>
      <c r="JK179" s="483">
        <f>'Premissas Financeiras'!JL54</f>
        <v>0</v>
      </c>
      <c r="JL179" s="483">
        <f>'Premissas Financeiras'!JM54</f>
        <v>0</v>
      </c>
      <c r="JM179" s="483">
        <f>'Premissas Financeiras'!JN54</f>
        <v>0</v>
      </c>
      <c r="JN179" s="483">
        <f>'Premissas Financeiras'!JO54</f>
        <v>0</v>
      </c>
      <c r="JO179" s="483">
        <f>'Premissas Financeiras'!JP54</f>
        <v>0</v>
      </c>
      <c r="JP179" s="483">
        <f>'Premissas Financeiras'!JQ54</f>
        <v>0</v>
      </c>
      <c r="JQ179" s="483">
        <f>'Premissas Financeiras'!JR54</f>
        <v>0</v>
      </c>
      <c r="JR179" s="483">
        <f>'Premissas Financeiras'!JS54</f>
        <v>0</v>
      </c>
      <c r="JS179" s="483">
        <f>SUM(JG179:JR179)</f>
        <v>0</v>
      </c>
      <c r="JT179" s="483">
        <f>'Premissas Financeiras'!JU54</f>
        <v>0</v>
      </c>
      <c r="JU179" s="483">
        <f>'Premissas Financeiras'!JV54</f>
        <v>0</v>
      </c>
      <c r="JV179" s="483">
        <f>'Premissas Financeiras'!JW54</f>
        <v>0</v>
      </c>
      <c r="JW179" s="483">
        <f>'Premissas Financeiras'!JX54</f>
        <v>0</v>
      </c>
      <c r="JX179" s="483">
        <f>'Premissas Financeiras'!JY54</f>
        <v>0</v>
      </c>
      <c r="JY179" s="483">
        <f>'Premissas Financeiras'!JZ54</f>
        <v>0</v>
      </c>
      <c r="JZ179" s="483">
        <f>'Premissas Financeiras'!KA54</f>
        <v>0</v>
      </c>
      <c r="KA179" s="483">
        <f>'Premissas Financeiras'!KB54</f>
        <v>0</v>
      </c>
      <c r="KB179" s="483">
        <f>'Premissas Financeiras'!KC54</f>
        <v>0</v>
      </c>
      <c r="KC179" s="483">
        <f>'Premissas Financeiras'!KD54</f>
        <v>0</v>
      </c>
      <c r="KD179" s="483">
        <f>'Premissas Financeiras'!KE54</f>
        <v>0</v>
      </c>
      <c r="KE179" s="483">
        <f>'Premissas Financeiras'!KF54</f>
        <v>0</v>
      </c>
      <c r="KF179" s="483">
        <f>SUM(JT179:KE179)</f>
        <v>0</v>
      </c>
      <c r="KG179" s="483">
        <f>'Premissas Financeiras'!KH54</f>
        <v>0</v>
      </c>
      <c r="KH179" s="483">
        <f>'Premissas Financeiras'!KI54</f>
        <v>0</v>
      </c>
      <c r="KI179" s="483">
        <f>'Premissas Financeiras'!KJ54</f>
        <v>0</v>
      </c>
      <c r="KJ179" s="483">
        <f>'Premissas Financeiras'!KK54</f>
        <v>0</v>
      </c>
      <c r="KK179" s="483">
        <f>'Premissas Financeiras'!KL54</f>
        <v>0</v>
      </c>
      <c r="KL179" s="483">
        <f>'Premissas Financeiras'!KM54</f>
        <v>0</v>
      </c>
      <c r="KM179" s="483">
        <f>'Premissas Financeiras'!KN54</f>
        <v>0</v>
      </c>
      <c r="KN179" s="483">
        <f>'Premissas Financeiras'!KO54</f>
        <v>0</v>
      </c>
      <c r="KO179" s="483">
        <f>'Premissas Financeiras'!KP54</f>
        <v>0</v>
      </c>
      <c r="KP179" s="483">
        <f>'Premissas Financeiras'!KQ54</f>
        <v>0</v>
      </c>
      <c r="KQ179" s="483">
        <f>'Premissas Financeiras'!KR54</f>
        <v>0</v>
      </c>
      <c r="KR179" s="483">
        <f>'Premissas Financeiras'!KS54</f>
        <v>0</v>
      </c>
      <c r="KS179" s="483">
        <f>SUM(KG179:KR179)</f>
        <v>0</v>
      </c>
      <c r="KT179" s="483">
        <f>'Premissas Financeiras'!KU54</f>
        <v>0</v>
      </c>
      <c r="KU179" s="483">
        <f>'Premissas Financeiras'!KV54</f>
        <v>0</v>
      </c>
      <c r="KV179" s="483">
        <f>'Premissas Financeiras'!KW54</f>
        <v>0</v>
      </c>
      <c r="KW179" s="483">
        <f>'Premissas Financeiras'!KX54</f>
        <v>0</v>
      </c>
      <c r="KX179" s="483">
        <f>'Premissas Financeiras'!KY54</f>
        <v>0</v>
      </c>
      <c r="KY179" s="483">
        <f>'Premissas Financeiras'!KZ54</f>
        <v>0</v>
      </c>
      <c r="KZ179" s="483">
        <f>'Premissas Financeiras'!LA54</f>
        <v>0</v>
      </c>
      <c r="LA179" s="483">
        <f>'Premissas Financeiras'!LB54</f>
        <v>0</v>
      </c>
      <c r="LB179" s="483">
        <f>'Premissas Financeiras'!LC54</f>
        <v>0</v>
      </c>
      <c r="LC179" s="483">
        <f>'Premissas Financeiras'!LD54</f>
        <v>0</v>
      </c>
      <c r="LD179" s="483">
        <f>'Premissas Financeiras'!LE54</f>
        <v>0</v>
      </c>
      <c r="LE179" s="483">
        <f>'Premissas Financeiras'!LF54</f>
        <v>0</v>
      </c>
      <c r="LF179" s="483">
        <f>SUM(KT179:LE179)</f>
        <v>0</v>
      </c>
      <c r="LG179" s="483">
        <f>'Premissas Financeiras'!LH54</f>
        <v>0</v>
      </c>
      <c r="LH179" s="483">
        <f>'Premissas Financeiras'!LI54</f>
        <v>0</v>
      </c>
      <c r="LI179" s="483">
        <f>'Premissas Financeiras'!LJ54</f>
        <v>0</v>
      </c>
      <c r="LJ179" s="483">
        <f>'Premissas Financeiras'!LK54</f>
        <v>0</v>
      </c>
      <c r="LK179" s="483">
        <f>'Premissas Financeiras'!LL54</f>
        <v>0</v>
      </c>
      <c r="LL179" s="483">
        <f>'Premissas Financeiras'!LM54</f>
        <v>0</v>
      </c>
      <c r="LM179" s="483">
        <f>'Premissas Financeiras'!LN54</f>
        <v>0</v>
      </c>
      <c r="LN179" s="483">
        <f>'Premissas Financeiras'!LO54</f>
        <v>0</v>
      </c>
      <c r="LO179" s="483">
        <f>'Premissas Financeiras'!LP54</f>
        <v>0</v>
      </c>
      <c r="LP179" s="483">
        <f>'Premissas Financeiras'!LQ54</f>
        <v>0</v>
      </c>
      <c r="LQ179" s="483">
        <f>'Premissas Financeiras'!LR54</f>
        <v>0</v>
      </c>
      <c r="LR179" s="483">
        <f>'Premissas Financeiras'!LS54</f>
        <v>0</v>
      </c>
      <c r="LS179" s="483">
        <f>SUM(LG179:LR179)</f>
        <v>0</v>
      </c>
      <c r="LT179" s="483">
        <f>'Premissas Financeiras'!LU54</f>
        <v>0</v>
      </c>
      <c r="LU179" s="483">
        <f>'Premissas Financeiras'!LV54</f>
        <v>0</v>
      </c>
      <c r="LV179" s="483">
        <f>'Premissas Financeiras'!LW54</f>
        <v>0</v>
      </c>
      <c r="LW179" s="483">
        <f>'Premissas Financeiras'!LX54</f>
        <v>0</v>
      </c>
      <c r="LX179" s="483">
        <f>'Premissas Financeiras'!LY54</f>
        <v>0</v>
      </c>
      <c r="LY179" s="483">
        <f>'Premissas Financeiras'!LZ54</f>
        <v>0</v>
      </c>
      <c r="LZ179" s="483">
        <f>'Premissas Financeiras'!MA54</f>
        <v>0</v>
      </c>
      <c r="MA179" s="483">
        <f>'Premissas Financeiras'!MB54</f>
        <v>0</v>
      </c>
      <c r="MB179" s="483">
        <f>'Premissas Financeiras'!MC54</f>
        <v>0</v>
      </c>
      <c r="MC179" s="483">
        <f>'Premissas Financeiras'!MD54</f>
        <v>0</v>
      </c>
      <c r="MD179" s="483">
        <f>'Premissas Financeiras'!ME54</f>
        <v>0</v>
      </c>
      <c r="ME179" s="483">
        <f>'Premissas Financeiras'!MF54</f>
        <v>0</v>
      </c>
      <c r="MF179" s="483">
        <f>SUM(LT179:ME179)</f>
        <v>0</v>
      </c>
      <c r="MG179" s="483">
        <f>'Premissas Financeiras'!MH54</f>
        <v>0</v>
      </c>
      <c r="MH179" s="483">
        <f>'Premissas Financeiras'!MI54</f>
        <v>0</v>
      </c>
      <c r="MI179" s="483">
        <f>'Premissas Financeiras'!MJ54</f>
        <v>0</v>
      </c>
      <c r="MJ179" s="483">
        <f>'Premissas Financeiras'!MK54</f>
        <v>0</v>
      </c>
      <c r="MK179" s="483">
        <f>'Premissas Financeiras'!ML54</f>
        <v>0</v>
      </c>
      <c r="ML179" s="483">
        <f>'Premissas Financeiras'!MM54</f>
        <v>0</v>
      </c>
      <c r="MM179" s="483">
        <f>'Premissas Financeiras'!MN54</f>
        <v>0</v>
      </c>
      <c r="MN179" s="483">
        <f>'Premissas Financeiras'!MO54</f>
        <v>0</v>
      </c>
      <c r="MO179" s="483">
        <f>'Premissas Financeiras'!MP54</f>
        <v>0</v>
      </c>
      <c r="MP179" s="483">
        <f>'Premissas Financeiras'!MQ54</f>
        <v>0</v>
      </c>
      <c r="MQ179" s="483">
        <f>'Premissas Financeiras'!MR54</f>
        <v>0</v>
      </c>
      <c r="MR179" s="483">
        <f>'Premissas Financeiras'!MS54</f>
        <v>0</v>
      </c>
      <c r="MS179" s="483">
        <f>SUM(MG179:MR179)</f>
        <v>0</v>
      </c>
      <c r="MT179" s="483">
        <f>'Premissas Financeiras'!MU54</f>
        <v>0</v>
      </c>
      <c r="MU179" s="483">
        <f>'Premissas Financeiras'!MV54</f>
        <v>0</v>
      </c>
      <c r="MV179" s="483">
        <f>'Premissas Financeiras'!MW54</f>
        <v>0</v>
      </c>
      <c r="MW179" s="483">
        <f>'Premissas Financeiras'!MX54</f>
        <v>0</v>
      </c>
      <c r="MX179" s="483">
        <f>'Premissas Financeiras'!MY54</f>
        <v>0</v>
      </c>
      <c r="MY179" s="483">
        <f>'Premissas Financeiras'!MZ54</f>
        <v>0</v>
      </c>
      <c r="MZ179" s="483">
        <f>'Premissas Financeiras'!NA54</f>
        <v>0</v>
      </c>
      <c r="NA179" s="483">
        <f>'Premissas Financeiras'!NB54</f>
        <v>0</v>
      </c>
      <c r="NB179" s="483">
        <f>'Premissas Financeiras'!NC54</f>
        <v>0</v>
      </c>
      <c r="NC179" s="483">
        <f>'Premissas Financeiras'!ND54</f>
        <v>0</v>
      </c>
      <c r="ND179" s="483">
        <f>'Premissas Financeiras'!NE54</f>
        <v>0</v>
      </c>
      <c r="NE179" s="483">
        <f>'Premissas Financeiras'!NF54</f>
        <v>0</v>
      </c>
      <c r="NF179" s="483">
        <f>SUM(MT179:NE179)</f>
        <v>0</v>
      </c>
      <c r="NG179" s="483">
        <f>'Premissas Financeiras'!NH54</f>
        <v>0</v>
      </c>
      <c r="NH179" s="483">
        <f>'Premissas Financeiras'!NI54</f>
        <v>0</v>
      </c>
      <c r="NI179" s="483">
        <f>'Premissas Financeiras'!NJ54</f>
        <v>0</v>
      </c>
      <c r="NJ179" s="483">
        <f>'Premissas Financeiras'!NK54</f>
        <v>0</v>
      </c>
      <c r="NK179" s="483">
        <f>'Premissas Financeiras'!NL54</f>
        <v>0</v>
      </c>
      <c r="NL179" s="483">
        <f>'Premissas Financeiras'!NM54</f>
        <v>0</v>
      </c>
      <c r="NM179" s="483">
        <f>'Premissas Financeiras'!NN54</f>
        <v>0</v>
      </c>
      <c r="NN179" s="483">
        <f>'Premissas Financeiras'!NO54</f>
        <v>0</v>
      </c>
      <c r="NO179" s="483">
        <f>'Premissas Financeiras'!NP54</f>
        <v>0</v>
      </c>
      <c r="NP179" s="483">
        <f>'Premissas Financeiras'!NQ54</f>
        <v>0</v>
      </c>
      <c r="NQ179" s="483">
        <f>'Premissas Financeiras'!NR54</f>
        <v>0</v>
      </c>
      <c r="NR179" s="483">
        <f>'Premissas Financeiras'!NS54</f>
        <v>0</v>
      </c>
      <c r="NS179" s="483">
        <f>SUM(NG179:NR179)</f>
        <v>0</v>
      </c>
      <c r="NT179" s="483">
        <f>'Premissas Financeiras'!NU54</f>
        <v>0</v>
      </c>
      <c r="NU179" s="483">
        <f>'Premissas Financeiras'!NV54</f>
        <v>0</v>
      </c>
      <c r="NV179" s="483">
        <f>'Premissas Financeiras'!NW54</f>
        <v>0</v>
      </c>
      <c r="NW179" s="483">
        <f>'Premissas Financeiras'!NX54</f>
        <v>0</v>
      </c>
      <c r="NX179" s="483">
        <f>'Premissas Financeiras'!NY54</f>
        <v>0</v>
      </c>
      <c r="NY179" s="483">
        <f>'Premissas Financeiras'!NZ54</f>
        <v>0</v>
      </c>
      <c r="NZ179" s="483">
        <f>'Premissas Financeiras'!OA54</f>
        <v>0</v>
      </c>
      <c r="OA179" s="483">
        <f>'Premissas Financeiras'!OB54</f>
        <v>0</v>
      </c>
      <c r="OB179" s="483">
        <f>'Premissas Financeiras'!OC54</f>
        <v>0</v>
      </c>
      <c r="OC179" s="483">
        <f>'Premissas Financeiras'!OD54</f>
        <v>0</v>
      </c>
      <c r="OD179" s="483">
        <f>'Premissas Financeiras'!OE54</f>
        <v>0</v>
      </c>
      <c r="OE179" s="483">
        <f>'Premissas Financeiras'!OF54</f>
        <v>0</v>
      </c>
      <c r="OF179" s="483">
        <f>SUM(NT179:OE179)</f>
        <v>0</v>
      </c>
      <c r="OG179" s="483">
        <f>'Premissas Financeiras'!OH54</f>
        <v>0</v>
      </c>
      <c r="OH179" s="483">
        <f>'Premissas Financeiras'!OI54</f>
        <v>0</v>
      </c>
      <c r="OI179" s="483">
        <f>'Premissas Financeiras'!OJ54</f>
        <v>0</v>
      </c>
      <c r="OJ179" s="483">
        <f>'Premissas Financeiras'!OK54</f>
        <v>0</v>
      </c>
      <c r="OK179" s="483">
        <f>'Premissas Financeiras'!OL54</f>
        <v>0</v>
      </c>
      <c r="OL179" s="483">
        <f>'Premissas Financeiras'!OM54</f>
        <v>0</v>
      </c>
      <c r="OM179" s="483">
        <f>'Premissas Financeiras'!ON54</f>
        <v>0</v>
      </c>
      <c r="ON179" s="483">
        <f>'Premissas Financeiras'!OO54</f>
        <v>0</v>
      </c>
      <c r="OO179" s="483">
        <f>'Premissas Financeiras'!OP54</f>
        <v>0</v>
      </c>
      <c r="OP179" s="483">
        <f>'Premissas Financeiras'!OQ54</f>
        <v>0</v>
      </c>
      <c r="OQ179" s="483">
        <f>'Premissas Financeiras'!OR54</f>
        <v>0</v>
      </c>
      <c r="OR179" s="483">
        <f>'Premissas Financeiras'!OS54</f>
        <v>0</v>
      </c>
      <c r="OS179" s="483">
        <f>SUM(OG179:OR179)</f>
        <v>0</v>
      </c>
      <c r="OT179" s="483"/>
      <c r="OU179" s="483"/>
      <c r="OV179" s="483"/>
      <c r="OW179" s="483"/>
      <c r="OX179" s="483"/>
      <c r="OY179" s="483"/>
      <c r="OZ179" s="483"/>
      <c r="PA179" s="483"/>
      <c r="PB179" s="483"/>
      <c r="PC179" s="483"/>
      <c r="PD179" s="483"/>
      <c r="PE179" s="483"/>
      <c r="PF179" s="483"/>
      <c r="PG179" s="483"/>
      <c r="PH179" s="483"/>
      <c r="PI179" s="483"/>
      <c r="PJ179" s="483"/>
      <c r="PK179" s="483"/>
      <c r="PL179" s="483"/>
      <c r="PM179" s="483"/>
      <c r="PN179" s="483"/>
      <c r="PO179" s="483"/>
      <c r="PP179" s="483"/>
      <c r="PQ179" s="483"/>
      <c r="PR179" s="483"/>
      <c r="PS179" s="483"/>
      <c r="PT179" s="483"/>
      <c r="PU179" s="483"/>
      <c r="PV179" s="483"/>
      <c r="PW179" s="483"/>
      <c r="PX179" s="483"/>
      <c r="PY179" s="483"/>
      <c r="PZ179" s="483"/>
      <c r="QA179" s="483"/>
      <c r="QB179" s="483"/>
      <c r="QC179" s="483"/>
      <c r="QD179" s="483"/>
      <c r="QE179" s="483"/>
      <c r="QF179" s="483"/>
      <c r="QG179" s="483"/>
      <c r="QH179" s="483"/>
      <c r="QI179" s="483"/>
      <c r="QJ179" s="483"/>
      <c r="QK179" s="483"/>
      <c r="QL179" s="483"/>
      <c r="QM179" s="483"/>
      <c r="QN179" s="483"/>
      <c r="QO179" s="483"/>
      <c r="QP179" s="483"/>
      <c r="QQ179" s="483"/>
      <c r="QR179" s="483"/>
      <c r="QS179" s="483"/>
      <c r="QT179" s="483"/>
      <c r="QU179" s="483"/>
      <c r="QV179" s="483"/>
      <c r="QW179" s="483"/>
      <c r="QX179" s="483"/>
      <c r="QY179" s="483"/>
      <c r="QZ179" s="483"/>
      <c r="RA179" s="483"/>
      <c r="RB179" s="483"/>
      <c r="RC179" s="483"/>
      <c r="RD179" s="483"/>
      <c r="RE179" s="483"/>
      <c r="RF179" s="483"/>
    </row>
    <row r="180" spans="1:474" ht="12.75" customHeight="1">
      <c r="A180" s="483"/>
      <c r="B180" s="484" t="s">
        <v>500</v>
      </c>
      <c r="C180" s="483"/>
      <c r="D180" s="483"/>
      <c r="E180" s="483">
        <f>SUM(S180,AF180,AS180,BF180,BS180,CF180,CS180,DF180,DS180,EF180,ES180,FF180,FS180,GF180,GS180,HF180,HS180,IF180,IS180,JF180,JS180,KF180,KS180,LF180,LS180,MF180,MS180,NF180,NS180,OF180,OS180)</f>
        <v>0</v>
      </c>
      <c r="F180" s="483"/>
      <c r="G180" s="483">
        <f t="shared" ref="G180:R180" si="1659">F184*G172</f>
        <v>0</v>
      </c>
      <c r="H180" s="483">
        <f t="shared" si="1659"/>
        <v>0</v>
      </c>
      <c r="I180" s="483">
        <f t="shared" si="1659"/>
        <v>0</v>
      </c>
      <c r="J180" s="483">
        <f t="shared" si="1659"/>
        <v>0</v>
      </c>
      <c r="K180" s="483">
        <f t="shared" si="1659"/>
        <v>0</v>
      </c>
      <c r="L180" s="483">
        <f t="shared" si="1659"/>
        <v>0</v>
      </c>
      <c r="M180" s="483">
        <f t="shared" si="1659"/>
        <v>0</v>
      </c>
      <c r="N180" s="483">
        <f t="shared" si="1659"/>
        <v>0</v>
      </c>
      <c r="O180" s="483">
        <f t="shared" si="1659"/>
        <v>0</v>
      </c>
      <c r="P180" s="483">
        <f t="shared" si="1659"/>
        <v>0</v>
      </c>
      <c r="Q180" s="483">
        <f t="shared" si="1659"/>
        <v>0</v>
      </c>
      <c r="R180" s="483">
        <f t="shared" si="1659"/>
        <v>0</v>
      </c>
      <c r="S180" s="483">
        <f>SUM(G180:R180)</f>
        <v>0</v>
      </c>
      <c r="T180" s="483">
        <f>R184*T172</f>
        <v>0</v>
      </c>
      <c r="U180" s="483">
        <f t="shared" ref="U180:AE180" si="1660">T184*U172</f>
        <v>0</v>
      </c>
      <c r="V180" s="483">
        <f t="shared" si="1660"/>
        <v>0</v>
      </c>
      <c r="W180" s="483">
        <f t="shared" si="1660"/>
        <v>0</v>
      </c>
      <c r="X180" s="483">
        <f t="shared" si="1660"/>
        <v>0</v>
      </c>
      <c r="Y180" s="483">
        <f t="shared" si="1660"/>
        <v>0</v>
      </c>
      <c r="Z180" s="483">
        <f t="shared" si="1660"/>
        <v>0</v>
      </c>
      <c r="AA180" s="483">
        <f t="shared" si="1660"/>
        <v>0</v>
      </c>
      <c r="AB180" s="483">
        <f t="shared" si="1660"/>
        <v>0</v>
      </c>
      <c r="AC180" s="483">
        <f t="shared" si="1660"/>
        <v>0</v>
      </c>
      <c r="AD180" s="483">
        <f t="shared" si="1660"/>
        <v>0</v>
      </c>
      <c r="AE180" s="483">
        <f t="shared" si="1660"/>
        <v>0</v>
      </c>
      <c r="AF180" s="483">
        <f>SUM(T180:AE180)</f>
        <v>0</v>
      </c>
      <c r="AG180" s="483">
        <f t="shared" ref="AG180:AR180" si="1661">SUM(AG178:AG179)*AG172</f>
        <v>0</v>
      </c>
      <c r="AH180" s="483">
        <f t="shared" si="1661"/>
        <v>0</v>
      </c>
      <c r="AI180" s="483">
        <f t="shared" si="1661"/>
        <v>0</v>
      </c>
      <c r="AJ180" s="483">
        <f t="shared" si="1661"/>
        <v>0</v>
      </c>
      <c r="AK180" s="483">
        <f t="shared" si="1661"/>
        <v>0</v>
      </c>
      <c r="AL180" s="483">
        <f t="shared" si="1661"/>
        <v>0</v>
      </c>
      <c r="AM180" s="483">
        <f t="shared" si="1661"/>
        <v>0</v>
      </c>
      <c r="AN180" s="483">
        <f t="shared" si="1661"/>
        <v>0</v>
      </c>
      <c r="AO180" s="483">
        <f t="shared" si="1661"/>
        <v>0</v>
      </c>
      <c r="AP180" s="483">
        <f t="shared" si="1661"/>
        <v>0</v>
      </c>
      <c r="AQ180" s="483">
        <f t="shared" si="1661"/>
        <v>0</v>
      </c>
      <c r="AR180" s="483">
        <f t="shared" si="1661"/>
        <v>0</v>
      </c>
      <c r="AS180" s="483">
        <f>SUM(AG180:AR180)</f>
        <v>0</v>
      </c>
      <c r="AT180" s="483">
        <f t="shared" ref="AT180:BE180" si="1662">SUM(AT178:AT179)*AT172</f>
        <v>0</v>
      </c>
      <c r="AU180" s="483">
        <f t="shared" si="1662"/>
        <v>0</v>
      </c>
      <c r="AV180" s="483">
        <f t="shared" si="1662"/>
        <v>0</v>
      </c>
      <c r="AW180" s="483">
        <f t="shared" si="1662"/>
        <v>0</v>
      </c>
      <c r="AX180" s="483">
        <f t="shared" si="1662"/>
        <v>0</v>
      </c>
      <c r="AY180" s="483">
        <f t="shared" si="1662"/>
        <v>0</v>
      </c>
      <c r="AZ180" s="483">
        <f t="shared" si="1662"/>
        <v>0</v>
      </c>
      <c r="BA180" s="483">
        <f t="shared" si="1662"/>
        <v>0</v>
      </c>
      <c r="BB180" s="483">
        <f t="shared" si="1662"/>
        <v>0</v>
      </c>
      <c r="BC180" s="483">
        <f t="shared" si="1662"/>
        <v>0</v>
      </c>
      <c r="BD180" s="483">
        <f t="shared" si="1662"/>
        <v>0</v>
      </c>
      <c r="BE180" s="483">
        <f t="shared" si="1662"/>
        <v>0</v>
      </c>
      <c r="BF180" s="483">
        <f>SUM(AT180:BE180)</f>
        <v>0</v>
      </c>
      <c r="BG180" s="483">
        <f t="shared" ref="BG180:BR180" si="1663">SUM(BG178:BG179)*BG172</f>
        <v>0</v>
      </c>
      <c r="BH180" s="483">
        <f t="shared" si="1663"/>
        <v>0</v>
      </c>
      <c r="BI180" s="483">
        <f t="shared" si="1663"/>
        <v>0</v>
      </c>
      <c r="BJ180" s="483">
        <f t="shared" si="1663"/>
        <v>0</v>
      </c>
      <c r="BK180" s="483">
        <f t="shared" si="1663"/>
        <v>0</v>
      </c>
      <c r="BL180" s="483">
        <f t="shared" si="1663"/>
        <v>0</v>
      </c>
      <c r="BM180" s="483">
        <f t="shared" si="1663"/>
        <v>0</v>
      </c>
      <c r="BN180" s="483">
        <f t="shared" si="1663"/>
        <v>0</v>
      </c>
      <c r="BO180" s="483">
        <f t="shared" si="1663"/>
        <v>0</v>
      </c>
      <c r="BP180" s="483">
        <f t="shared" si="1663"/>
        <v>0</v>
      </c>
      <c r="BQ180" s="483">
        <f t="shared" si="1663"/>
        <v>0</v>
      </c>
      <c r="BR180" s="483">
        <f t="shared" si="1663"/>
        <v>0</v>
      </c>
      <c r="BS180" s="483">
        <f>SUM(BG180:BR180)</f>
        <v>0</v>
      </c>
      <c r="BT180" s="483">
        <f t="shared" ref="BT180:CE180" si="1664">SUM(BT178:BT179)*BT172</f>
        <v>0</v>
      </c>
      <c r="BU180" s="483">
        <f t="shared" si="1664"/>
        <v>0</v>
      </c>
      <c r="BV180" s="483">
        <f t="shared" si="1664"/>
        <v>0</v>
      </c>
      <c r="BW180" s="483">
        <f t="shared" si="1664"/>
        <v>0</v>
      </c>
      <c r="BX180" s="483">
        <f t="shared" si="1664"/>
        <v>0</v>
      </c>
      <c r="BY180" s="483">
        <f t="shared" si="1664"/>
        <v>0</v>
      </c>
      <c r="BZ180" s="483">
        <f t="shared" si="1664"/>
        <v>0</v>
      </c>
      <c r="CA180" s="483">
        <f t="shared" si="1664"/>
        <v>0</v>
      </c>
      <c r="CB180" s="483">
        <f t="shared" si="1664"/>
        <v>0</v>
      </c>
      <c r="CC180" s="483">
        <f t="shared" si="1664"/>
        <v>0</v>
      </c>
      <c r="CD180" s="483">
        <f t="shared" si="1664"/>
        <v>0</v>
      </c>
      <c r="CE180" s="483">
        <f t="shared" si="1664"/>
        <v>0</v>
      </c>
      <c r="CF180" s="483">
        <f>SUM(BT180:CE180)</f>
        <v>0</v>
      </c>
      <c r="CG180" s="483">
        <f t="shared" ref="CG180:CR180" si="1665">SUM(CG178:CG179)*CG172</f>
        <v>0</v>
      </c>
      <c r="CH180" s="483">
        <f t="shared" si="1665"/>
        <v>0</v>
      </c>
      <c r="CI180" s="483">
        <f t="shared" si="1665"/>
        <v>0</v>
      </c>
      <c r="CJ180" s="483">
        <f t="shared" si="1665"/>
        <v>0</v>
      </c>
      <c r="CK180" s="483">
        <f t="shared" si="1665"/>
        <v>0</v>
      </c>
      <c r="CL180" s="483">
        <f t="shared" si="1665"/>
        <v>0</v>
      </c>
      <c r="CM180" s="483">
        <f t="shared" si="1665"/>
        <v>0</v>
      </c>
      <c r="CN180" s="483">
        <f t="shared" si="1665"/>
        <v>0</v>
      </c>
      <c r="CO180" s="483">
        <f t="shared" si="1665"/>
        <v>0</v>
      </c>
      <c r="CP180" s="483">
        <f t="shared" si="1665"/>
        <v>0</v>
      </c>
      <c r="CQ180" s="483">
        <f t="shared" si="1665"/>
        <v>0</v>
      </c>
      <c r="CR180" s="483">
        <f t="shared" si="1665"/>
        <v>0</v>
      </c>
      <c r="CS180" s="483">
        <f>SUM(CG180:CR180)</f>
        <v>0</v>
      </c>
      <c r="CT180" s="483">
        <f t="shared" ref="CT180:DE180" si="1666">SUM(CT178:CT179)*CT172</f>
        <v>0</v>
      </c>
      <c r="CU180" s="483">
        <f t="shared" si="1666"/>
        <v>0</v>
      </c>
      <c r="CV180" s="483">
        <f t="shared" si="1666"/>
        <v>0</v>
      </c>
      <c r="CW180" s="483">
        <f t="shared" si="1666"/>
        <v>0</v>
      </c>
      <c r="CX180" s="483">
        <f t="shared" si="1666"/>
        <v>0</v>
      </c>
      <c r="CY180" s="483">
        <f t="shared" si="1666"/>
        <v>0</v>
      </c>
      <c r="CZ180" s="483">
        <f t="shared" si="1666"/>
        <v>0</v>
      </c>
      <c r="DA180" s="483">
        <f t="shared" si="1666"/>
        <v>0</v>
      </c>
      <c r="DB180" s="483">
        <f t="shared" si="1666"/>
        <v>0</v>
      </c>
      <c r="DC180" s="483">
        <f t="shared" si="1666"/>
        <v>0</v>
      </c>
      <c r="DD180" s="483">
        <f t="shared" si="1666"/>
        <v>0</v>
      </c>
      <c r="DE180" s="483">
        <f t="shared" si="1666"/>
        <v>0</v>
      </c>
      <c r="DF180" s="483">
        <f>SUM(CT180:DE180)</f>
        <v>0</v>
      </c>
      <c r="DG180" s="483">
        <f t="shared" ref="DG180:DR180" si="1667">SUM(DG178:DG179)*DG172</f>
        <v>0</v>
      </c>
      <c r="DH180" s="483">
        <f t="shared" si="1667"/>
        <v>0</v>
      </c>
      <c r="DI180" s="483">
        <f t="shared" si="1667"/>
        <v>0</v>
      </c>
      <c r="DJ180" s="483">
        <f t="shared" si="1667"/>
        <v>0</v>
      </c>
      <c r="DK180" s="483">
        <f t="shared" si="1667"/>
        <v>0</v>
      </c>
      <c r="DL180" s="483">
        <f t="shared" si="1667"/>
        <v>0</v>
      </c>
      <c r="DM180" s="483">
        <f t="shared" si="1667"/>
        <v>0</v>
      </c>
      <c r="DN180" s="483">
        <f t="shared" si="1667"/>
        <v>0</v>
      </c>
      <c r="DO180" s="483">
        <f t="shared" si="1667"/>
        <v>0</v>
      </c>
      <c r="DP180" s="483">
        <f t="shared" si="1667"/>
        <v>0</v>
      </c>
      <c r="DQ180" s="483">
        <f t="shared" si="1667"/>
        <v>0</v>
      </c>
      <c r="DR180" s="483">
        <f t="shared" si="1667"/>
        <v>0</v>
      </c>
      <c r="DS180" s="483">
        <f>SUM(DG180:DR180)</f>
        <v>0</v>
      </c>
      <c r="DT180" s="483">
        <f t="shared" ref="DT180:EE180" si="1668">SUM(DT178:DT179)*DT172</f>
        <v>0</v>
      </c>
      <c r="DU180" s="483">
        <f t="shared" si="1668"/>
        <v>0</v>
      </c>
      <c r="DV180" s="483">
        <f t="shared" si="1668"/>
        <v>0</v>
      </c>
      <c r="DW180" s="483">
        <f t="shared" si="1668"/>
        <v>0</v>
      </c>
      <c r="DX180" s="483">
        <f t="shared" si="1668"/>
        <v>0</v>
      </c>
      <c r="DY180" s="483">
        <f t="shared" si="1668"/>
        <v>0</v>
      </c>
      <c r="DZ180" s="483">
        <f t="shared" si="1668"/>
        <v>0</v>
      </c>
      <c r="EA180" s="483">
        <f t="shared" si="1668"/>
        <v>0</v>
      </c>
      <c r="EB180" s="483">
        <f t="shared" si="1668"/>
        <v>0</v>
      </c>
      <c r="EC180" s="483">
        <f t="shared" si="1668"/>
        <v>0</v>
      </c>
      <c r="ED180" s="483">
        <f t="shared" si="1668"/>
        <v>0</v>
      </c>
      <c r="EE180" s="483">
        <f t="shared" si="1668"/>
        <v>0</v>
      </c>
      <c r="EF180" s="483">
        <f>SUM(DT180:EE180)</f>
        <v>0</v>
      </c>
      <c r="EG180" s="483">
        <f t="shared" ref="EG180:ER180" si="1669">SUM(EG178:EG179)*EG172</f>
        <v>0</v>
      </c>
      <c r="EH180" s="483">
        <f t="shared" si="1669"/>
        <v>0</v>
      </c>
      <c r="EI180" s="483">
        <f t="shared" si="1669"/>
        <v>0</v>
      </c>
      <c r="EJ180" s="483">
        <f t="shared" si="1669"/>
        <v>0</v>
      </c>
      <c r="EK180" s="483">
        <f t="shared" si="1669"/>
        <v>0</v>
      </c>
      <c r="EL180" s="483">
        <f t="shared" si="1669"/>
        <v>0</v>
      </c>
      <c r="EM180" s="483">
        <f t="shared" si="1669"/>
        <v>0</v>
      </c>
      <c r="EN180" s="483">
        <f t="shared" si="1669"/>
        <v>0</v>
      </c>
      <c r="EO180" s="483">
        <f t="shared" si="1669"/>
        <v>0</v>
      </c>
      <c r="EP180" s="483">
        <f t="shared" si="1669"/>
        <v>0</v>
      </c>
      <c r="EQ180" s="483">
        <f t="shared" si="1669"/>
        <v>0</v>
      </c>
      <c r="ER180" s="483">
        <f t="shared" si="1669"/>
        <v>0</v>
      </c>
      <c r="ES180" s="483">
        <f>SUM(EG180:ER180)</f>
        <v>0</v>
      </c>
      <c r="ET180" s="483">
        <f t="shared" ref="ET180:FE180" si="1670">SUM(ET178:ET179)*ET172</f>
        <v>0</v>
      </c>
      <c r="EU180" s="483">
        <f t="shared" si="1670"/>
        <v>0</v>
      </c>
      <c r="EV180" s="483">
        <f t="shared" si="1670"/>
        <v>0</v>
      </c>
      <c r="EW180" s="483">
        <f t="shared" si="1670"/>
        <v>0</v>
      </c>
      <c r="EX180" s="483">
        <f t="shared" si="1670"/>
        <v>0</v>
      </c>
      <c r="EY180" s="483">
        <f t="shared" si="1670"/>
        <v>0</v>
      </c>
      <c r="EZ180" s="483">
        <f t="shared" si="1670"/>
        <v>0</v>
      </c>
      <c r="FA180" s="483">
        <f t="shared" si="1670"/>
        <v>0</v>
      </c>
      <c r="FB180" s="483">
        <f t="shared" si="1670"/>
        <v>0</v>
      </c>
      <c r="FC180" s="483">
        <f t="shared" si="1670"/>
        <v>0</v>
      </c>
      <c r="FD180" s="483">
        <f t="shared" si="1670"/>
        <v>0</v>
      </c>
      <c r="FE180" s="483">
        <f t="shared" si="1670"/>
        <v>0</v>
      </c>
      <c r="FF180" s="483">
        <f>SUM(ET180:FE180)</f>
        <v>0</v>
      </c>
      <c r="FG180" s="483">
        <f t="shared" ref="FG180:FR180" si="1671">SUM(FG178:FG179)*FG172</f>
        <v>0</v>
      </c>
      <c r="FH180" s="483">
        <f t="shared" si="1671"/>
        <v>0</v>
      </c>
      <c r="FI180" s="483">
        <f t="shared" si="1671"/>
        <v>0</v>
      </c>
      <c r="FJ180" s="483">
        <f t="shared" si="1671"/>
        <v>0</v>
      </c>
      <c r="FK180" s="483">
        <f t="shared" si="1671"/>
        <v>0</v>
      </c>
      <c r="FL180" s="483">
        <f t="shared" si="1671"/>
        <v>0</v>
      </c>
      <c r="FM180" s="483">
        <f t="shared" si="1671"/>
        <v>0</v>
      </c>
      <c r="FN180" s="483">
        <f t="shared" si="1671"/>
        <v>0</v>
      </c>
      <c r="FO180" s="483">
        <f t="shared" si="1671"/>
        <v>0</v>
      </c>
      <c r="FP180" s="483">
        <f t="shared" si="1671"/>
        <v>0</v>
      </c>
      <c r="FQ180" s="483">
        <f t="shared" si="1671"/>
        <v>0</v>
      </c>
      <c r="FR180" s="483">
        <f t="shared" si="1671"/>
        <v>0</v>
      </c>
      <c r="FS180" s="483">
        <f>SUM(FG180:FR180)</f>
        <v>0</v>
      </c>
      <c r="FT180" s="483">
        <f t="shared" ref="FT180:GE180" si="1672">SUM(FT178:FT179)*FT172</f>
        <v>0</v>
      </c>
      <c r="FU180" s="483">
        <f t="shared" si="1672"/>
        <v>0</v>
      </c>
      <c r="FV180" s="483">
        <f t="shared" si="1672"/>
        <v>0</v>
      </c>
      <c r="FW180" s="483">
        <f t="shared" si="1672"/>
        <v>0</v>
      </c>
      <c r="FX180" s="483">
        <f t="shared" si="1672"/>
        <v>0</v>
      </c>
      <c r="FY180" s="483">
        <f t="shared" si="1672"/>
        <v>0</v>
      </c>
      <c r="FZ180" s="483">
        <f t="shared" si="1672"/>
        <v>0</v>
      </c>
      <c r="GA180" s="483">
        <f t="shared" si="1672"/>
        <v>0</v>
      </c>
      <c r="GB180" s="483">
        <f t="shared" si="1672"/>
        <v>0</v>
      </c>
      <c r="GC180" s="483">
        <f t="shared" si="1672"/>
        <v>0</v>
      </c>
      <c r="GD180" s="483">
        <f t="shared" si="1672"/>
        <v>0</v>
      </c>
      <c r="GE180" s="483">
        <f t="shared" si="1672"/>
        <v>0</v>
      </c>
      <c r="GF180" s="483">
        <f>SUM(FT180:GE180)</f>
        <v>0</v>
      </c>
      <c r="GG180" s="483">
        <f t="shared" ref="GG180:GR180" si="1673">SUM(GG178:GG179)*GG172</f>
        <v>0</v>
      </c>
      <c r="GH180" s="483">
        <f t="shared" si="1673"/>
        <v>0</v>
      </c>
      <c r="GI180" s="483">
        <f t="shared" si="1673"/>
        <v>0</v>
      </c>
      <c r="GJ180" s="483">
        <f t="shared" si="1673"/>
        <v>0</v>
      </c>
      <c r="GK180" s="483">
        <f t="shared" si="1673"/>
        <v>0</v>
      </c>
      <c r="GL180" s="483">
        <f t="shared" si="1673"/>
        <v>0</v>
      </c>
      <c r="GM180" s="483">
        <f t="shared" si="1673"/>
        <v>0</v>
      </c>
      <c r="GN180" s="483">
        <f t="shared" si="1673"/>
        <v>0</v>
      </c>
      <c r="GO180" s="483">
        <f t="shared" si="1673"/>
        <v>0</v>
      </c>
      <c r="GP180" s="483">
        <f t="shared" si="1673"/>
        <v>0</v>
      </c>
      <c r="GQ180" s="483">
        <f t="shared" si="1673"/>
        <v>0</v>
      </c>
      <c r="GR180" s="483">
        <f t="shared" si="1673"/>
        <v>0</v>
      </c>
      <c r="GS180" s="483">
        <f>SUM(GG180:GR180)</f>
        <v>0</v>
      </c>
      <c r="GT180" s="483">
        <f t="shared" ref="GT180:HE180" si="1674">SUM(GT178:GT179)*GT172</f>
        <v>0</v>
      </c>
      <c r="GU180" s="483">
        <f t="shared" si="1674"/>
        <v>0</v>
      </c>
      <c r="GV180" s="483">
        <f t="shared" si="1674"/>
        <v>0</v>
      </c>
      <c r="GW180" s="483">
        <f t="shared" si="1674"/>
        <v>0</v>
      </c>
      <c r="GX180" s="483">
        <f t="shared" si="1674"/>
        <v>0</v>
      </c>
      <c r="GY180" s="483">
        <f t="shared" si="1674"/>
        <v>0</v>
      </c>
      <c r="GZ180" s="483">
        <f t="shared" si="1674"/>
        <v>0</v>
      </c>
      <c r="HA180" s="483">
        <f t="shared" si="1674"/>
        <v>0</v>
      </c>
      <c r="HB180" s="483">
        <f t="shared" si="1674"/>
        <v>0</v>
      </c>
      <c r="HC180" s="483">
        <f t="shared" si="1674"/>
        <v>0</v>
      </c>
      <c r="HD180" s="483">
        <f t="shared" si="1674"/>
        <v>0</v>
      </c>
      <c r="HE180" s="483">
        <f t="shared" si="1674"/>
        <v>0</v>
      </c>
      <c r="HF180" s="483">
        <f>SUM(GT180:HE180)</f>
        <v>0</v>
      </c>
      <c r="HG180" s="483">
        <f t="shared" ref="HG180:HR180" si="1675">SUM(HG178:HG179)*HG172</f>
        <v>0</v>
      </c>
      <c r="HH180" s="483">
        <f t="shared" si="1675"/>
        <v>0</v>
      </c>
      <c r="HI180" s="483">
        <f t="shared" si="1675"/>
        <v>0</v>
      </c>
      <c r="HJ180" s="483">
        <f t="shared" si="1675"/>
        <v>0</v>
      </c>
      <c r="HK180" s="483">
        <f t="shared" si="1675"/>
        <v>0</v>
      </c>
      <c r="HL180" s="483">
        <f t="shared" si="1675"/>
        <v>0</v>
      </c>
      <c r="HM180" s="483">
        <f t="shared" si="1675"/>
        <v>0</v>
      </c>
      <c r="HN180" s="483">
        <f t="shared" si="1675"/>
        <v>0</v>
      </c>
      <c r="HO180" s="483">
        <f t="shared" si="1675"/>
        <v>0</v>
      </c>
      <c r="HP180" s="483">
        <f t="shared" si="1675"/>
        <v>0</v>
      </c>
      <c r="HQ180" s="483">
        <f t="shared" si="1675"/>
        <v>0</v>
      </c>
      <c r="HR180" s="483">
        <f t="shared" si="1675"/>
        <v>0</v>
      </c>
      <c r="HS180" s="483">
        <f>SUM(HG180:HR180)</f>
        <v>0</v>
      </c>
      <c r="HT180" s="483">
        <f t="shared" ref="HT180:IE180" si="1676">SUM(HT178:HT179)*HT172</f>
        <v>0</v>
      </c>
      <c r="HU180" s="483">
        <f t="shared" si="1676"/>
        <v>0</v>
      </c>
      <c r="HV180" s="483">
        <f t="shared" si="1676"/>
        <v>0</v>
      </c>
      <c r="HW180" s="483">
        <f t="shared" si="1676"/>
        <v>0</v>
      </c>
      <c r="HX180" s="483">
        <f t="shared" si="1676"/>
        <v>0</v>
      </c>
      <c r="HY180" s="483">
        <f t="shared" si="1676"/>
        <v>0</v>
      </c>
      <c r="HZ180" s="483">
        <f t="shared" si="1676"/>
        <v>0</v>
      </c>
      <c r="IA180" s="483">
        <f t="shared" si="1676"/>
        <v>0</v>
      </c>
      <c r="IB180" s="483">
        <f t="shared" si="1676"/>
        <v>0</v>
      </c>
      <c r="IC180" s="483">
        <f t="shared" si="1676"/>
        <v>0</v>
      </c>
      <c r="ID180" s="483">
        <f t="shared" si="1676"/>
        <v>0</v>
      </c>
      <c r="IE180" s="483">
        <f t="shared" si="1676"/>
        <v>0</v>
      </c>
      <c r="IF180" s="483">
        <f>SUM(HT180:IE180)</f>
        <v>0</v>
      </c>
      <c r="IG180" s="483">
        <f t="shared" ref="IG180:IR180" si="1677">SUM(IG178:IG179)*IG172</f>
        <v>0</v>
      </c>
      <c r="IH180" s="483">
        <f t="shared" si="1677"/>
        <v>0</v>
      </c>
      <c r="II180" s="483">
        <f t="shared" si="1677"/>
        <v>0</v>
      </c>
      <c r="IJ180" s="483">
        <f t="shared" si="1677"/>
        <v>0</v>
      </c>
      <c r="IK180" s="483">
        <f t="shared" si="1677"/>
        <v>0</v>
      </c>
      <c r="IL180" s="483">
        <f t="shared" si="1677"/>
        <v>0</v>
      </c>
      <c r="IM180" s="483">
        <f t="shared" si="1677"/>
        <v>0</v>
      </c>
      <c r="IN180" s="483">
        <f t="shared" si="1677"/>
        <v>0</v>
      </c>
      <c r="IO180" s="483">
        <f t="shared" si="1677"/>
        <v>0</v>
      </c>
      <c r="IP180" s="483">
        <f t="shared" si="1677"/>
        <v>0</v>
      </c>
      <c r="IQ180" s="483">
        <f t="shared" si="1677"/>
        <v>0</v>
      </c>
      <c r="IR180" s="483">
        <f t="shared" si="1677"/>
        <v>0</v>
      </c>
      <c r="IS180" s="483">
        <f>SUM(IG180:IR180)</f>
        <v>0</v>
      </c>
      <c r="IT180" s="483">
        <f t="shared" ref="IT180:JE180" si="1678">SUM(IT178:IT179)*IT172</f>
        <v>0</v>
      </c>
      <c r="IU180" s="483">
        <f t="shared" si="1678"/>
        <v>0</v>
      </c>
      <c r="IV180" s="483">
        <f t="shared" si="1678"/>
        <v>0</v>
      </c>
      <c r="IW180" s="483">
        <f t="shared" si="1678"/>
        <v>0</v>
      </c>
      <c r="IX180" s="483">
        <f t="shared" si="1678"/>
        <v>0</v>
      </c>
      <c r="IY180" s="483">
        <f t="shared" si="1678"/>
        <v>0</v>
      </c>
      <c r="IZ180" s="483">
        <f t="shared" si="1678"/>
        <v>0</v>
      </c>
      <c r="JA180" s="483">
        <f t="shared" si="1678"/>
        <v>0</v>
      </c>
      <c r="JB180" s="483">
        <f t="shared" si="1678"/>
        <v>0</v>
      </c>
      <c r="JC180" s="483">
        <f t="shared" si="1678"/>
        <v>0</v>
      </c>
      <c r="JD180" s="483">
        <f t="shared" si="1678"/>
        <v>0</v>
      </c>
      <c r="JE180" s="483">
        <f t="shared" si="1678"/>
        <v>0</v>
      </c>
      <c r="JF180" s="483">
        <f>SUM(IT180:JE180)</f>
        <v>0</v>
      </c>
      <c r="JG180" s="483">
        <f t="shared" ref="JG180:JR180" si="1679">SUM(JG178:JG179)*JG172</f>
        <v>0</v>
      </c>
      <c r="JH180" s="483">
        <f t="shared" si="1679"/>
        <v>0</v>
      </c>
      <c r="JI180" s="483">
        <f t="shared" si="1679"/>
        <v>0</v>
      </c>
      <c r="JJ180" s="483">
        <f t="shared" si="1679"/>
        <v>0</v>
      </c>
      <c r="JK180" s="483">
        <f t="shared" si="1679"/>
        <v>0</v>
      </c>
      <c r="JL180" s="483">
        <f t="shared" si="1679"/>
        <v>0</v>
      </c>
      <c r="JM180" s="483">
        <f t="shared" si="1679"/>
        <v>0</v>
      </c>
      <c r="JN180" s="483">
        <f t="shared" si="1679"/>
        <v>0</v>
      </c>
      <c r="JO180" s="483">
        <f t="shared" si="1679"/>
        <v>0</v>
      </c>
      <c r="JP180" s="483">
        <f t="shared" si="1679"/>
        <v>0</v>
      </c>
      <c r="JQ180" s="483">
        <f t="shared" si="1679"/>
        <v>0</v>
      </c>
      <c r="JR180" s="483">
        <f t="shared" si="1679"/>
        <v>0</v>
      </c>
      <c r="JS180" s="483">
        <f>SUM(JG180:JR180)</f>
        <v>0</v>
      </c>
      <c r="JT180" s="483">
        <f t="shared" ref="JT180:KE180" si="1680">SUM(JT178:JT179)*JT172</f>
        <v>0</v>
      </c>
      <c r="JU180" s="483">
        <f t="shared" si="1680"/>
        <v>0</v>
      </c>
      <c r="JV180" s="483">
        <f t="shared" si="1680"/>
        <v>0</v>
      </c>
      <c r="JW180" s="483">
        <f t="shared" si="1680"/>
        <v>0</v>
      </c>
      <c r="JX180" s="483">
        <f t="shared" si="1680"/>
        <v>0</v>
      </c>
      <c r="JY180" s="483">
        <f t="shared" si="1680"/>
        <v>0</v>
      </c>
      <c r="JZ180" s="483">
        <f t="shared" si="1680"/>
        <v>0</v>
      </c>
      <c r="KA180" s="483">
        <f t="shared" si="1680"/>
        <v>0</v>
      </c>
      <c r="KB180" s="483">
        <f t="shared" si="1680"/>
        <v>0</v>
      </c>
      <c r="KC180" s="483">
        <f t="shared" si="1680"/>
        <v>0</v>
      </c>
      <c r="KD180" s="483">
        <f t="shared" si="1680"/>
        <v>0</v>
      </c>
      <c r="KE180" s="483">
        <f t="shared" si="1680"/>
        <v>0</v>
      </c>
      <c r="KF180" s="483">
        <f>SUM(JT180:KE180)</f>
        <v>0</v>
      </c>
      <c r="KG180" s="483">
        <f t="shared" ref="KG180:KR180" si="1681">SUM(KG178:KG179)*KG172</f>
        <v>0</v>
      </c>
      <c r="KH180" s="483">
        <f t="shared" si="1681"/>
        <v>0</v>
      </c>
      <c r="KI180" s="483">
        <f t="shared" si="1681"/>
        <v>0</v>
      </c>
      <c r="KJ180" s="483">
        <f t="shared" si="1681"/>
        <v>0</v>
      </c>
      <c r="KK180" s="483">
        <f t="shared" si="1681"/>
        <v>0</v>
      </c>
      <c r="KL180" s="483">
        <f t="shared" si="1681"/>
        <v>0</v>
      </c>
      <c r="KM180" s="483">
        <f t="shared" si="1681"/>
        <v>0</v>
      </c>
      <c r="KN180" s="483">
        <f t="shared" si="1681"/>
        <v>0</v>
      </c>
      <c r="KO180" s="483">
        <f t="shared" si="1681"/>
        <v>0</v>
      </c>
      <c r="KP180" s="483">
        <f t="shared" si="1681"/>
        <v>0</v>
      </c>
      <c r="KQ180" s="483">
        <f t="shared" si="1681"/>
        <v>0</v>
      </c>
      <c r="KR180" s="483">
        <f t="shared" si="1681"/>
        <v>0</v>
      </c>
      <c r="KS180" s="483">
        <f>SUM(KG180:KR180)</f>
        <v>0</v>
      </c>
      <c r="KT180" s="483">
        <f t="shared" ref="KT180:LE180" si="1682">SUM(KT178:KT179)*KT172</f>
        <v>0</v>
      </c>
      <c r="KU180" s="483">
        <f t="shared" si="1682"/>
        <v>0</v>
      </c>
      <c r="KV180" s="483">
        <f t="shared" si="1682"/>
        <v>0</v>
      </c>
      <c r="KW180" s="483">
        <f t="shared" si="1682"/>
        <v>0</v>
      </c>
      <c r="KX180" s="483">
        <f t="shared" si="1682"/>
        <v>0</v>
      </c>
      <c r="KY180" s="483">
        <f t="shared" si="1682"/>
        <v>0</v>
      </c>
      <c r="KZ180" s="483">
        <f t="shared" si="1682"/>
        <v>0</v>
      </c>
      <c r="LA180" s="483">
        <f t="shared" si="1682"/>
        <v>0</v>
      </c>
      <c r="LB180" s="483">
        <f t="shared" si="1682"/>
        <v>0</v>
      </c>
      <c r="LC180" s="483">
        <f t="shared" si="1682"/>
        <v>0</v>
      </c>
      <c r="LD180" s="483">
        <f t="shared" si="1682"/>
        <v>0</v>
      </c>
      <c r="LE180" s="483">
        <f t="shared" si="1682"/>
        <v>0</v>
      </c>
      <c r="LF180" s="483">
        <f>SUM(KT180:LE180)</f>
        <v>0</v>
      </c>
      <c r="LG180" s="483">
        <f t="shared" ref="LG180:LR180" si="1683">SUM(LG178:LG179)*LG172</f>
        <v>0</v>
      </c>
      <c r="LH180" s="483">
        <f t="shared" si="1683"/>
        <v>0</v>
      </c>
      <c r="LI180" s="483">
        <f t="shared" si="1683"/>
        <v>0</v>
      </c>
      <c r="LJ180" s="483">
        <f t="shared" si="1683"/>
        <v>0</v>
      </c>
      <c r="LK180" s="483">
        <f t="shared" si="1683"/>
        <v>0</v>
      </c>
      <c r="LL180" s="483">
        <f t="shared" si="1683"/>
        <v>0</v>
      </c>
      <c r="LM180" s="483">
        <f t="shared" si="1683"/>
        <v>0</v>
      </c>
      <c r="LN180" s="483">
        <f t="shared" si="1683"/>
        <v>0</v>
      </c>
      <c r="LO180" s="483">
        <f t="shared" si="1683"/>
        <v>0</v>
      </c>
      <c r="LP180" s="483">
        <f t="shared" si="1683"/>
        <v>0</v>
      </c>
      <c r="LQ180" s="483">
        <f t="shared" si="1683"/>
        <v>0</v>
      </c>
      <c r="LR180" s="483">
        <f t="shared" si="1683"/>
        <v>0</v>
      </c>
      <c r="LS180" s="483">
        <f>SUM(LG180:LR180)</f>
        <v>0</v>
      </c>
      <c r="LT180" s="483">
        <f t="shared" ref="LT180:ME180" si="1684">SUM(LT178:LT179)*LT172</f>
        <v>0</v>
      </c>
      <c r="LU180" s="483">
        <f t="shared" si="1684"/>
        <v>0</v>
      </c>
      <c r="LV180" s="483">
        <f t="shared" si="1684"/>
        <v>0</v>
      </c>
      <c r="LW180" s="483">
        <f t="shared" si="1684"/>
        <v>0</v>
      </c>
      <c r="LX180" s="483">
        <f t="shared" si="1684"/>
        <v>0</v>
      </c>
      <c r="LY180" s="483">
        <f t="shared" si="1684"/>
        <v>0</v>
      </c>
      <c r="LZ180" s="483">
        <f t="shared" si="1684"/>
        <v>0</v>
      </c>
      <c r="MA180" s="483">
        <f t="shared" si="1684"/>
        <v>0</v>
      </c>
      <c r="MB180" s="483">
        <f t="shared" si="1684"/>
        <v>0</v>
      </c>
      <c r="MC180" s="483">
        <f t="shared" si="1684"/>
        <v>0</v>
      </c>
      <c r="MD180" s="483">
        <f t="shared" si="1684"/>
        <v>0</v>
      </c>
      <c r="ME180" s="483">
        <f t="shared" si="1684"/>
        <v>0</v>
      </c>
      <c r="MF180" s="483">
        <f>SUM(LT180:ME180)</f>
        <v>0</v>
      </c>
      <c r="MG180" s="483">
        <f t="shared" ref="MG180:MR180" si="1685">SUM(MG178:MG179)*MG172</f>
        <v>0</v>
      </c>
      <c r="MH180" s="483">
        <f t="shared" si="1685"/>
        <v>0</v>
      </c>
      <c r="MI180" s="483">
        <f t="shared" si="1685"/>
        <v>0</v>
      </c>
      <c r="MJ180" s="483">
        <f t="shared" si="1685"/>
        <v>0</v>
      </c>
      <c r="MK180" s="483">
        <f t="shared" si="1685"/>
        <v>0</v>
      </c>
      <c r="ML180" s="483">
        <f t="shared" si="1685"/>
        <v>0</v>
      </c>
      <c r="MM180" s="483">
        <f t="shared" si="1685"/>
        <v>0</v>
      </c>
      <c r="MN180" s="483">
        <f t="shared" si="1685"/>
        <v>0</v>
      </c>
      <c r="MO180" s="483">
        <f t="shared" si="1685"/>
        <v>0</v>
      </c>
      <c r="MP180" s="483">
        <f t="shared" si="1685"/>
        <v>0</v>
      </c>
      <c r="MQ180" s="483">
        <f t="shared" si="1685"/>
        <v>0</v>
      </c>
      <c r="MR180" s="483">
        <f t="shared" si="1685"/>
        <v>0</v>
      </c>
      <c r="MS180" s="483">
        <f>SUM(MG180:MR180)</f>
        <v>0</v>
      </c>
      <c r="MT180" s="483">
        <f t="shared" ref="MT180:NE180" si="1686">SUM(MT178:MT179)*MT172</f>
        <v>0</v>
      </c>
      <c r="MU180" s="483">
        <f t="shared" si="1686"/>
        <v>0</v>
      </c>
      <c r="MV180" s="483">
        <f t="shared" si="1686"/>
        <v>0</v>
      </c>
      <c r="MW180" s="483">
        <f t="shared" si="1686"/>
        <v>0</v>
      </c>
      <c r="MX180" s="483">
        <f t="shared" si="1686"/>
        <v>0</v>
      </c>
      <c r="MY180" s="483">
        <f t="shared" si="1686"/>
        <v>0</v>
      </c>
      <c r="MZ180" s="483">
        <f t="shared" si="1686"/>
        <v>0</v>
      </c>
      <c r="NA180" s="483">
        <f t="shared" si="1686"/>
        <v>0</v>
      </c>
      <c r="NB180" s="483">
        <f t="shared" si="1686"/>
        <v>0</v>
      </c>
      <c r="NC180" s="483">
        <f t="shared" si="1686"/>
        <v>0</v>
      </c>
      <c r="ND180" s="483">
        <f t="shared" si="1686"/>
        <v>0</v>
      </c>
      <c r="NE180" s="483">
        <f t="shared" si="1686"/>
        <v>0</v>
      </c>
      <c r="NF180" s="483">
        <f>SUM(MT180:NE180)</f>
        <v>0</v>
      </c>
      <c r="NG180" s="483">
        <f t="shared" ref="NG180:NR180" si="1687">SUM(NG178:NG179)*NG172</f>
        <v>0</v>
      </c>
      <c r="NH180" s="483">
        <f t="shared" si="1687"/>
        <v>0</v>
      </c>
      <c r="NI180" s="483">
        <f t="shared" si="1687"/>
        <v>0</v>
      </c>
      <c r="NJ180" s="483">
        <f t="shared" si="1687"/>
        <v>0</v>
      </c>
      <c r="NK180" s="483">
        <f t="shared" si="1687"/>
        <v>0</v>
      </c>
      <c r="NL180" s="483">
        <f t="shared" si="1687"/>
        <v>0</v>
      </c>
      <c r="NM180" s="483">
        <f t="shared" si="1687"/>
        <v>0</v>
      </c>
      <c r="NN180" s="483">
        <f t="shared" si="1687"/>
        <v>0</v>
      </c>
      <c r="NO180" s="483">
        <f t="shared" si="1687"/>
        <v>0</v>
      </c>
      <c r="NP180" s="483">
        <f t="shared" si="1687"/>
        <v>0</v>
      </c>
      <c r="NQ180" s="483">
        <f t="shared" si="1687"/>
        <v>0</v>
      </c>
      <c r="NR180" s="483">
        <f t="shared" si="1687"/>
        <v>0</v>
      </c>
      <c r="NS180" s="483">
        <f>SUM(NG180:NR180)</f>
        <v>0</v>
      </c>
      <c r="NT180" s="483">
        <f t="shared" ref="NT180:OE180" si="1688">SUM(NT178:NT179)*NT172</f>
        <v>0</v>
      </c>
      <c r="NU180" s="483">
        <f t="shared" si="1688"/>
        <v>0</v>
      </c>
      <c r="NV180" s="483">
        <f t="shared" si="1688"/>
        <v>0</v>
      </c>
      <c r="NW180" s="483">
        <f t="shared" si="1688"/>
        <v>0</v>
      </c>
      <c r="NX180" s="483">
        <f t="shared" si="1688"/>
        <v>0</v>
      </c>
      <c r="NY180" s="483">
        <f t="shared" si="1688"/>
        <v>0</v>
      </c>
      <c r="NZ180" s="483">
        <f t="shared" si="1688"/>
        <v>0</v>
      </c>
      <c r="OA180" s="483">
        <f t="shared" si="1688"/>
        <v>0</v>
      </c>
      <c r="OB180" s="483">
        <f t="shared" si="1688"/>
        <v>0</v>
      </c>
      <c r="OC180" s="483">
        <f t="shared" si="1688"/>
        <v>0</v>
      </c>
      <c r="OD180" s="483">
        <f t="shared" si="1688"/>
        <v>0</v>
      </c>
      <c r="OE180" s="483">
        <f t="shared" si="1688"/>
        <v>0</v>
      </c>
      <c r="OF180" s="483">
        <f>SUM(NT180:OE180)</f>
        <v>0</v>
      </c>
      <c r="OG180" s="483">
        <f t="shared" ref="OG180:OR180" si="1689">SUM(OG178:OG179)*OG172</f>
        <v>0</v>
      </c>
      <c r="OH180" s="483">
        <f t="shared" si="1689"/>
        <v>0</v>
      </c>
      <c r="OI180" s="483">
        <f t="shared" si="1689"/>
        <v>0</v>
      </c>
      <c r="OJ180" s="483">
        <f t="shared" si="1689"/>
        <v>0</v>
      </c>
      <c r="OK180" s="483">
        <f t="shared" si="1689"/>
        <v>0</v>
      </c>
      <c r="OL180" s="483">
        <f t="shared" si="1689"/>
        <v>0</v>
      </c>
      <c r="OM180" s="483">
        <f t="shared" si="1689"/>
        <v>0</v>
      </c>
      <c r="ON180" s="483">
        <f t="shared" si="1689"/>
        <v>0</v>
      </c>
      <c r="OO180" s="483">
        <f t="shared" si="1689"/>
        <v>0</v>
      </c>
      <c r="OP180" s="483">
        <f t="shared" si="1689"/>
        <v>0</v>
      </c>
      <c r="OQ180" s="483">
        <f t="shared" si="1689"/>
        <v>0</v>
      </c>
      <c r="OR180" s="483">
        <f t="shared" si="1689"/>
        <v>0</v>
      </c>
      <c r="OS180" s="483">
        <f>SUM(OG180:OR180)</f>
        <v>0</v>
      </c>
      <c r="OT180" s="483"/>
      <c r="OU180" s="483"/>
      <c r="OV180" s="483"/>
      <c r="OW180" s="483"/>
      <c r="OX180" s="483"/>
      <c r="OY180" s="483"/>
      <c r="OZ180" s="483"/>
      <c r="PA180" s="483"/>
      <c r="PB180" s="483"/>
      <c r="PC180" s="483"/>
      <c r="PD180" s="483"/>
      <c r="PE180" s="483"/>
      <c r="PF180" s="483"/>
      <c r="PG180" s="483"/>
      <c r="PH180" s="483"/>
      <c r="PI180" s="483"/>
      <c r="PJ180" s="483"/>
      <c r="PK180" s="483"/>
      <c r="PL180" s="483"/>
      <c r="PM180" s="483"/>
      <c r="PN180" s="483"/>
      <c r="PO180" s="483"/>
      <c r="PP180" s="483"/>
      <c r="PQ180" s="483"/>
      <c r="PR180" s="483"/>
      <c r="PS180" s="483"/>
      <c r="PT180" s="483"/>
      <c r="PU180" s="483"/>
      <c r="PV180" s="483"/>
      <c r="PW180" s="483"/>
      <c r="PX180" s="483"/>
      <c r="PY180" s="483"/>
      <c r="PZ180" s="483"/>
      <c r="QA180" s="483"/>
      <c r="QB180" s="483"/>
      <c r="QC180" s="483"/>
      <c r="QD180" s="483"/>
      <c r="QE180" s="483"/>
      <c r="QF180" s="483"/>
      <c r="QG180" s="483"/>
      <c r="QH180" s="483"/>
      <c r="QI180" s="483"/>
      <c r="QJ180" s="483"/>
      <c r="QK180" s="483"/>
      <c r="QL180" s="483"/>
      <c r="QM180" s="483"/>
      <c r="QN180" s="483"/>
      <c r="QO180" s="483"/>
      <c r="QP180" s="483"/>
      <c r="QQ180" s="483"/>
      <c r="QR180" s="483"/>
      <c r="QS180" s="483"/>
      <c r="QT180" s="483"/>
      <c r="QU180" s="483"/>
      <c r="QV180" s="483"/>
      <c r="QW180" s="483"/>
      <c r="QX180" s="483"/>
      <c r="QY180" s="483"/>
      <c r="QZ180" s="483"/>
      <c r="RA180" s="483"/>
      <c r="RB180" s="483"/>
      <c r="RC180" s="483"/>
      <c r="RD180" s="483"/>
      <c r="RE180" s="483"/>
      <c r="RF180" s="483"/>
    </row>
    <row r="181" spans="1:474" ht="12.75" customHeight="1">
      <c r="A181" s="483"/>
      <c r="B181" s="484" t="s">
        <v>501</v>
      </c>
      <c r="C181" s="483"/>
      <c r="D181" s="483"/>
      <c r="E181" s="483">
        <f>SUM(S181,AF181,AS181,BF181,BS181,CF181,CS181,DF181,DS181,EF181,ES181,FF181,FS181,GF181,GS181,HF181,HS181,IF181,IS181,JF181,JS181,KF181,KS181,LF181,LS181,MF181,MS181,NF181,NS181,OF181,OS181)</f>
        <v>0</v>
      </c>
      <c r="F181" s="483"/>
      <c r="G181" s="483">
        <f t="shared" ref="G181:R181" si="1690">IF(G175=1,-G180,0)</f>
        <v>0</v>
      </c>
      <c r="H181" s="483">
        <f t="shared" si="1690"/>
        <v>0</v>
      </c>
      <c r="I181" s="483">
        <f t="shared" si="1690"/>
        <v>0</v>
      </c>
      <c r="J181" s="483">
        <f t="shared" si="1690"/>
        <v>0</v>
      </c>
      <c r="K181" s="483">
        <f t="shared" si="1690"/>
        <v>0</v>
      </c>
      <c r="L181" s="483">
        <f t="shared" si="1690"/>
        <v>0</v>
      </c>
      <c r="M181" s="483">
        <f t="shared" si="1690"/>
        <v>0</v>
      </c>
      <c r="N181" s="483">
        <f t="shared" si="1690"/>
        <v>0</v>
      </c>
      <c r="O181" s="483">
        <f t="shared" si="1690"/>
        <v>0</v>
      </c>
      <c r="P181" s="483">
        <f t="shared" si="1690"/>
        <v>0</v>
      </c>
      <c r="Q181" s="483">
        <f t="shared" si="1690"/>
        <v>0</v>
      </c>
      <c r="R181" s="483">
        <f t="shared" si="1690"/>
        <v>0</v>
      </c>
      <c r="S181" s="483">
        <f>SUM(G181:R181)</f>
        <v>0</v>
      </c>
      <c r="T181" s="483">
        <f t="shared" ref="T181:AE181" si="1691">IF(T175=1,-T180,0)</f>
        <v>0</v>
      </c>
      <c r="U181" s="483">
        <f t="shared" si="1691"/>
        <v>0</v>
      </c>
      <c r="V181" s="483">
        <f t="shared" si="1691"/>
        <v>0</v>
      </c>
      <c r="W181" s="483">
        <f t="shared" si="1691"/>
        <v>0</v>
      </c>
      <c r="X181" s="483">
        <f t="shared" si="1691"/>
        <v>0</v>
      </c>
      <c r="Y181" s="483">
        <f t="shared" si="1691"/>
        <v>0</v>
      </c>
      <c r="Z181" s="483">
        <f t="shared" si="1691"/>
        <v>0</v>
      </c>
      <c r="AA181" s="483">
        <f t="shared" si="1691"/>
        <v>0</v>
      </c>
      <c r="AB181" s="483">
        <f t="shared" si="1691"/>
        <v>0</v>
      </c>
      <c r="AC181" s="483">
        <f t="shared" si="1691"/>
        <v>0</v>
      </c>
      <c r="AD181" s="483">
        <f t="shared" si="1691"/>
        <v>0</v>
      </c>
      <c r="AE181" s="483">
        <f t="shared" si="1691"/>
        <v>0</v>
      </c>
      <c r="AF181" s="483">
        <f>SUM(T181:AE181)</f>
        <v>0</v>
      </c>
      <c r="AG181" s="483">
        <f t="shared" ref="AG181:AR181" si="1692">IF(AG175=1,-AG180,0)</f>
        <v>0</v>
      </c>
      <c r="AH181" s="483">
        <f t="shared" si="1692"/>
        <v>0</v>
      </c>
      <c r="AI181" s="483">
        <f t="shared" si="1692"/>
        <v>0</v>
      </c>
      <c r="AJ181" s="483">
        <f t="shared" si="1692"/>
        <v>0</v>
      </c>
      <c r="AK181" s="483">
        <f t="shared" si="1692"/>
        <v>0</v>
      </c>
      <c r="AL181" s="483">
        <f t="shared" si="1692"/>
        <v>0</v>
      </c>
      <c r="AM181" s="483">
        <f t="shared" si="1692"/>
        <v>0</v>
      </c>
      <c r="AN181" s="483">
        <f t="shared" si="1692"/>
        <v>0</v>
      </c>
      <c r="AO181" s="483">
        <f t="shared" si="1692"/>
        <v>0</v>
      </c>
      <c r="AP181" s="483">
        <f t="shared" si="1692"/>
        <v>0</v>
      </c>
      <c r="AQ181" s="483">
        <f t="shared" si="1692"/>
        <v>0</v>
      </c>
      <c r="AR181" s="483">
        <f t="shared" si="1692"/>
        <v>0</v>
      </c>
      <c r="AS181" s="483">
        <f>SUM(AG181:AR181)</f>
        <v>0</v>
      </c>
      <c r="AT181" s="483">
        <f t="shared" ref="AT181:BE181" si="1693">IF(AT175=1,-AT180,0)</f>
        <v>0</v>
      </c>
      <c r="AU181" s="483">
        <f t="shared" si="1693"/>
        <v>0</v>
      </c>
      <c r="AV181" s="483">
        <f t="shared" si="1693"/>
        <v>0</v>
      </c>
      <c r="AW181" s="483">
        <f t="shared" si="1693"/>
        <v>0</v>
      </c>
      <c r="AX181" s="483">
        <f t="shared" si="1693"/>
        <v>0</v>
      </c>
      <c r="AY181" s="483">
        <f t="shared" si="1693"/>
        <v>0</v>
      </c>
      <c r="AZ181" s="483">
        <f t="shared" si="1693"/>
        <v>0</v>
      </c>
      <c r="BA181" s="483">
        <f t="shared" si="1693"/>
        <v>0</v>
      </c>
      <c r="BB181" s="483">
        <f t="shared" si="1693"/>
        <v>0</v>
      </c>
      <c r="BC181" s="483">
        <f t="shared" si="1693"/>
        <v>0</v>
      </c>
      <c r="BD181" s="483">
        <f t="shared" si="1693"/>
        <v>0</v>
      </c>
      <c r="BE181" s="483">
        <f t="shared" si="1693"/>
        <v>0</v>
      </c>
      <c r="BF181" s="483">
        <f>SUM(AT181:BE181)</f>
        <v>0</v>
      </c>
      <c r="BG181" s="483">
        <f t="shared" ref="BG181:BR181" si="1694">IF(BG175=1,-BG180,0)</f>
        <v>0</v>
      </c>
      <c r="BH181" s="483">
        <f t="shared" si="1694"/>
        <v>0</v>
      </c>
      <c r="BI181" s="483">
        <f t="shared" si="1694"/>
        <v>0</v>
      </c>
      <c r="BJ181" s="483">
        <f t="shared" si="1694"/>
        <v>0</v>
      </c>
      <c r="BK181" s="483">
        <f t="shared" si="1694"/>
        <v>0</v>
      </c>
      <c r="BL181" s="483">
        <f t="shared" si="1694"/>
        <v>0</v>
      </c>
      <c r="BM181" s="483">
        <f t="shared" si="1694"/>
        <v>0</v>
      </c>
      <c r="BN181" s="483">
        <f t="shared" si="1694"/>
        <v>0</v>
      </c>
      <c r="BO181" s="483">
        <f t="shared" si="1694"/>
        <v>0</v>
      </c>
      <c r="BP181" s="483">
        <f t="shared" si="1694"/>
        <v>0</v>
      </c>
      <c r="BQ181" s="483">
        <f t="shared" si="1694"/>
        <v>0</v>
      </c>
      <c r="BR181" s="483">
        <f t="shared" si="1694"/>
        <v>0</v>
      </c>
      <c r="BS181" s="483">
        <f>SUM(BG181:BR181)</f>
        <v>0</v>
      </c>
      <c r="BT181" s="483">
        <f t="shared" ref="BT181:CE181" si="1695">IF(BT175=1,-BT180,0)</f>
        <v>0</v>
      </c>
      <c r="BU181" s="483">
        <f t="shared" si="1695"/>
        <v>0</v>
      </c>
      <c r="BV181" s="483">
        <f t="shared" si="1695"/>
        <v>0</v>
      </c>
      <c r="BW181" s="483">
        <f t="shared" si="1695"/>
        <v>0</v>
      </c>
      <c r="BX181" s="483">
        <f t="shared" si="1695"/>
        <v>0</v>
      </c>
      <c r="BY181" s="483">
        <f t="shared" si="1695"/>
        <v>0</v>
      </c>
      <c r="BZ181" s="483">
        <f t="shared" si="1695"/>
        <v>0</v>
      </c>
      <c r="CA181" s="483">
        <f t="shared" si="1695"/>
        <v>0</v>
      </c>
      <c r="CB181" s="483">
        <f t="shared" si="1695"/>
        <v>0</v>
      </c>
      <c r="CC181" s="483">
        <f t="shared" si="1695"/>
        <v>0</v>
      </c>
      <c r="CD181" s="483">
        <f t="shared" si="1695"/>
        <v>0</v>
      </c>
      <c r="CE181" s="483">
        <f t="shared" si="1695"/>
        <v>0</v>
      </c>
      <c r="CF181" s="483">
        <f>SUM(BT181:CE181)</f>
        <v>0</v>
      </c>
      <c r="CG181" s="483">
        <f t="shared" ref="CG181:CR181" si="1696">IF(CG175=1,-CG180,0)</f>
        <v>0</v>
      </c>
      <c r="CH181" s="483">
        <f t="shared" si="1696"/>
        <v>0</v>
      </c>
      <c r="CI181" s="483">
        <f t="shared" si="1696"/>
        <v>0</v>
      </c>
      <c r="CJ181" s="483">
        <f t="shared" si="1696"/>
        <v>0</v>
      </c>
      <c r="CK181" s="483">
        <f t="shared" si="1696"/>
        <v>0</v>
      </c>
      <c r="CL181" s="483">
        <f t="shared" si="1696"/>
        <v>0</v>
      </c>
      <c r="CM181" s="483">
        <f t="shared" si="1696"/>
        <v>0</v>
      </c>
      <c r="CN181" s="483">
        <f t="shared" si="1696"/>
        <v>0</v>
      </c>
      <c r="CO181" s="483">
        <f t="shared" si="1696"/>
        <v>0</v>
      </c>
      <c r="CP181" s="483">
        <f t="shared" si="1696"/>
        <v>0</v>
      </c>
      <c r="CQ181" s="483">
        <f t="shared" si="1696"/>
        <v>0</v>
      </c>
      <c r="CR181" s="483">
        <f t="shared" si="1696"/>
        <v>0</v>
      </c>
      <c r="CS181" s="483">
        <f>SUM(CG181:CR181)</f>
        <v>0</v>
      </c>
      <c r="CT181" s="483">
        <f t="shared" ref="CT181:DE181" si="1697">IF(CT175=1,-CT180,0)</f>
        <v>0</v>
      </c>
      <c r="CU181" s="483">
        <f t="shared" si="1697"/>
        <v>0</v>
      </c>
      <c r="CV181" s="483">
        <f t="shared" si="1697"/>
        <v>0</v>
      </c>
      <c r="CW181" s="483">
        <f t="shared" si="1697"/>
        <v>0</v>
      </c>
      <c r="CX181" s="483">
        <f t="shared" si="1697"/>
        <v>0</v>
      </c>
      <c r="CY181" s="483">
        <f t="shared" si="1697"/>
        <v>0</v>
      </c>
      <c r="CZ181" s="483">
        <f t="shared" si="1697"/>
        <v>0</v>
      </c>
      <c r="DA181" s="483">
        <f t="shared" si="1697"/>
        <v>0</v>
      </c>
      <c r="DB181" s="483">
        <f t="shared" si="1697"/>
        <v>0</v>
      </c>
      <c r="DC181" s="483">
        <f t="shared" si="1697"/>
        <v>0</v>
      </c>
      <c r="DD181" s="483">
        <f t="shared" si="1697"/>
        <v>0</v>
      </c>
      <c r="DE181" s="483">
        <f t="shared" si="1697"/>
        <v>0</v>
      </c>
      <c r="DF181" s="483">
        <f>SUM(CT181:DE181)</f>
        <v>0</v>
      </c>
      <c r="DG181" s="483">
        <f t="shared" ref="DG181:DR181" si="1698">IF(DG175=1,-DG180,0)</f>
        <v>0</v>
      </c>
      <c r="DH181" s="483">
        <f t="shared" si="1698"/>
        <v>0</v>
      </c>
      <c r="DI181" s="483">
        <f t="shared" si="1698"/>
        <v>0</v>
      </c>
      <c r="DJ181" s="483">
        <f t="shared" si="1698"/>
        <v>0</v>
      </c>
      <c r="DK181" s="483">
        <f t="shared" si="1698"/>
        <v>0</v>
      </c>
      <c r="DL181" s="483">
        <f t="shared" si="1698"/>
        <v>0</v>
      </c>
      <c r="DM181" s="483">
        <f t="shared" si="1698"/>
        <v>0</v>
      </c>
      <c r="DN181" s="483">
        <f t="shared" si="1698"/>
        <v>0</v>
      </c>
      <c r="DO181" s="483">
        <f t="shared" si="1698"/>
        <v>0</v>
      </c>
      <c r="DP181" s="483">
        <f t="shared" si="1698"/>
        <v>0</v>
      </c>
      <c r="DQ181" s="483">
        <f t="shared" si="1698"/>
        <v>0</v>
      </c>
      <c r="DR181" s="483">
        <f t="shared" si="1698"/>
        <v>0</v>
      </c>
      <c r="DS181" s="483">
        <f>SUM(DG181:DR181)</f>
        <v>0</v>
      </c>
      <c r="DT181" s="483">
        <f t="shared" ref="DT181:EE181" si="1699">IF(DT175=1,-DT180,0)</f>
        <v>0</v>
      </c>
      <c r="DU181" s="483">
        <f t="shared" si="1699"/>
        <v>0</v>
      </c>
      <c r="DV181" s="483">
        <f t="shared" si="1699"/>
        <v>0</v>
      </c>
      <c r="DW181" s="483">
        <f t="shared" si="1699"/>
        <v>0</v>
      </c>
      <c r="DX181" s="483">
        <f t="shared" si="1699"/>
        <v>0</v>
      </c>
      <c r="DY181" s="483">
        <f t="shared" si="1699"/>
        <v>0</v>
      </c>
      <c r="DZ181" s="483">
        <f t="shared" si="1699"/>
        <v>0</v>
      </c>
      <c r="EA181" s="483">
        <f t="shared" si="1699"/>
        <v>0</v>
      </c>
      <c r="EB181" s="483">
        <f t="shared" si="1699"/>
        <v>0</v>
      </c>
      <c r="EC181" s="483">
        <f t="shared" si="1699"/>
        <v>0</v>
      </c>
      <c r="ED181" s="483">
        <f t="shared" si="1699"/>
        <v>0</v>
      </c>
      <c r="EE181" s="483">
        <f t="shared" si="1699"/>
        <v>0</v>
      </c>
      <c r="EF181" s="483">
        <f>SUM(DT181:EE181)</f>
        <v>0</v>
      </c>
      <c r="EG181" s="483">
        <f t="shared" ref="EG181:ER181" si="1700">IF(EG175=1,-EG180,0)</f>
        <v>0</v>
      </c>
      <c r="EH181" s="483">
        <f t="shared" si="1700"/>
        <v>0</v>
      </c>
      <c r="EI181" s="483">
        <f t="shared" si="1700"/>
        <v>0</v>
      </c>
      <c r="EJ181" s="483">
        <f t="shared" si="1700"/>
        <v>0</v>
      </c>
      <c r="EK181" s="483">
        <f t="shared" si="1700"/>
        <v>0</v>
      </c>
      <c r="EL181" s="483">
        <f t="shared" si="1700"/>
        <v>0</v>
      </c>
      <c r="EM181" s="483">
        <f t="shared" si="1700"/>
        <v>0</v>
      </c>
      <c r="EN181" s="483">
        <f t="shared" si="1700"/>
        <v>0</v>
      </c>
      <c r="EO181" s="483">
        <f t="shared" si="1700"/>
        <v>0</v>
      </c>
      <c r="EP181" s="483">
        <f t="shared" si="1700"/>
        <v>0</v>
      </c>
      <c r="EQ181" s="483">
        <f t="shared" si="1700"/>
        <v>0</v>
      </c>
      <c r="ER181" s="483">
        <f t="shared" si="1700"/>
        <v>0</v>
      </c>
      <c r="ES181" s="483">
        <f>SUM(EG181:ER181)</f>
        <v>0</v>
      </c>
      <c r="ET181" s="483">
        <f t="shared" ref="ET181:FE181" si="1701">IF(ET175=1,-ET180,0)</f>
        <v>0</v>
      </c>
      <c r="EU181" s="483">
        <f t="shared" si="1701"/>
        <v>0</v>
      </c>
      <c r="EV181" s="483">
        <f t="shared" si="1701"/>
        <v>0</v>
      </c>
      <c r="EW181" s="483">
        <f t="shared" si="1701"/>
        <v>0</v>
      </c>
      <c r="EX181" s="483">
        <f t="shared" si="1701"/>
        <v>0</v>
      </c>
      <c r="EY181" s="483">
        <f t="shared" si="1701"/>
        <v>0</v>
      </c>
      <c r="EZ181" s="483">
        <f t="shared" si="1701"/>
        <v>0</v>
      </c>
      <c r="FA181" s="483">
        <f t="shared" si="1701"/>
        <v>0</v>
      </c>
      <c r="FB181" s="483">
        <f t="shared" si="1701"/>
        <v>0</v>
      </c>
      <c r="FC181" s="483">
        <f t="shared" si="1701"/>
        <v>0</v>
      </c>
      <c r="FD181" s="483">
        <f t="shared" si="1701"/>
        <v>0</v>
      </c>
      <c r="FE181" s="483">
        <f t="shared" si="1701"/>
        <v>0</v>
      </c>
      <c r="FF181" s="483">
        <f>SUM(ET181:FE181)</f>
        <v>0</v>
      </c>
      <c r="FG181" s="483">
        <f t="shared" ref="FG181:FR181" si="1702">IF(FG175=1,-FG180,0)</f>
        <v>0</v>
      </c>
      <c r="FH181" s="483">
        <f t="shared" si="1702"/>
        <v>0</v>
      </c>
      <c r="FI181" s="483">
        <f t="shared" si="1702"/>
        <v>0</v>
      </c>
      <c r="FJ181" s="483">
        <f t="shared" si="1702"/>
        <v>0</v>
      </c>
      <c r="FK181" s="483">
        <f t="shared" si="1702"/>
        <v>0</v>
      </c>
      <c r="FL181" s="483">
        <f t="shared" si="1702"/>
        <v>0</v>
      </c>
      <c r="FM181" s="483">
        <f t="shared" si="1702"/>
        <v>0</v>
      </c>
      <c r="FN181" s="483">
        <f t="shared" si="1702"/>
        <v>0</v>
      </c>
      <c r="FO181" s="483">
        <f t="shared" si="1702"/>
        <v>0</v>
      </c>
      <c r="FP181" s="483">
        <f t="shared" si="1702"/>
        <v>0</v>
      </c>
      <c r="FQ181" s="483">
        <f t="shared" si="1702"/>
        <v>0</v>
      </c>
      <c r="FR181" s="483">
        <f t="shared" si="1702"/>
        <v>0</v>
      </c>
      <c r="FS181" s="483">
        <f>SUM(FG181:FR181)</f>
        <v>0</v>
      </c>
      <c r="FT181" s="483">
        <f t="shared" ref="FT181:GE181" si="1703">IF(FT175=1,-FT180,0)</f>
        <v>0</v>
      </c>
      <c r="FU181" s="483">
        <f t="shared" si="1703"/>
        <v>0</v>
      </c>
      <c r="FV181" s="483">
        <f t="shared" si="1703"/>
        <v>0</v>
      </c>
      <c r="FW181" s="483">
        <f t="shared" si="1703"/>
        <v>0</v>
      </c>
      <c r="FX181" s="483">
        <f t="shared" si="1703"/>
        <v>0</v>
      </c>
      <c r="FY181" s="483">
        <f t="shared" si="1703"/>
        <v>0</v>
      </c>
      <c r="FZ181" s="483">
        <f t="shared" si="1703"/>
        <v>0</v>
      </c>
      <c r="GA181" s="483">
        <f t="shared" si="1703"/>
        <v>0</v>
      </c>
      <c r="GB181" s="483">
        <f t="shared" si="1703"/>
        <v>0</v>
      </c>
      <c r="GC181" s="483">
        <f t="shared" si="1703"/>
        <v>0</v>
      </c>
      <c r="GD181" s="483">
        <f t="shared" si="1703"/>
        <v>0</v>
      </c>
      <c r="GE181" s="483">
        <f t="shared" si="1703"/>
        <v>0</v>
      </c>
      <c r="GF181" s="483">
        <f>SUM(FT181:GE181)</f>
        <v>0</v>
      </c>
      <c r="GG181" s="483">
        <f t="shared" ref="GG181:GR181" si="1704">IF(GG175=1,-GG180,0)</f>
        <v>0</v>
      </c>
      <c r="GH181" s="483">
        <f t="shared" si="1704"/>
        <v>0</v>
      </c>
      <c r="GI181" s="483">
        <f t="shared" si="1704"/>
        <v>0</v>
      </c>
      <c r="GJ181" s="483">
        <f t="shared" si="1704"/>
        <v>0</v>
      </c>
      <c r="GK181" s="483">
        <f t="shared" si="1704"/>
        <v>0</v>
      </c>
      <c r="GL181" s="483">
        <f t="shared" si="1704"/>
        <v>0</v>
      </c>
      <c r="GM181" s="483">
        <f t="shared" si="1704"/>
        <v>0</v>
      </c>
      <c r="GN181" s="483">
        <f t="shared" si="1704"/>
        <v>0</v>
      </c>
      <c r="GO181" s="483">
        <f t="shared" si="1704"/>
        <v>0</v>
      </c>
      <c r="GP181" s="483">
        <f t="shared" si="1704"/>
        <v>0</v>
      </c>
      <c r="GQ181" s="483">
        <f t="shared" si="1704"/>
        <v>0</v>
      </c>
      <c r="GR181" s="483">
        <f t="shared" si="1704"/>
        <v>0</v>
      </c>
      <c r="GS181" s="483">
        <f>SUM(GG181:GR181)</f>
        <v>0</v>
      </c>
      <c r="GT181" s="483">
        <f t="shared" ref="GT181:HE181" si="1705">IF(GT175=1,-GT180,0)</f>
        <v>0</v>
      </c>
      <c r="GU181" s="483">
        <f t="shared" si="1705"/>
        <v>0</v>
      </c>
      <c r="GV181" s="483">
        <f t="shared" si="1705"/>
        <v>0</v>
      </c>
      <c r="GW181" s="483">
        <f t="shared" si="1705"/>
        <v>0</v>
      </c>
      <c r="GX181" s="483">
        <f t="shared" si="1705"/>
        <v>0</v>
      </c>
      <c r="GY181" s="483">
        <f t="shared" si="1705"/>
        <v>0</v>
      </c>
      <c r="GZ181" s="483">
        <f t="shared" si="1705"/>
        <v>0</v>
      </c>
      <c r="HA181" s="483">
        <f t="shared" si="1705"/>
        <v>0</v>
      </c>
      <c r="HB181" s="483">
        <f t="shared" si="1705"/>
        <v>0</v>
      </c>
      <c r="HC181" s="483">
        <f t="shared" si="1705"/>
        <v>0</v>
      </c>
      <c r="HD181" s="483">
        <f t="shared" si="1705"/>
        <v>0</v>
      </c>
      <c r="HE181" s="483">
        <f t="shared" si="1705"/>
        <v>0</v>
      </c>
      <c r="HF181" s="483">
        <f>SUM(GT181:HE181)</f>
        <v>0</v>
      </c>
      <c r="HG181" s="483">
        <f t="shared" ref="HG181:HR181" si="1706">IF(HG175=1,-HG180,0)</f>
        <v>0</v>
      </c>
      <c r="HH181" s="483">
        <f t="shared" si="1706"/>
        <v>0</v>
      </c>
      <c r="HI181" s="483">
        <f t="shared" si="1706"/>
        <v>0</v>
      </c>
      <c r="HJ181" s="483">
        <f t="shared" si="1706"/>
        <v>0</v>
      </c>
      <c r="HK181" s="483">
        <f t="shared" si="1706"/>
        <v>0</v>
      </c>
      <c r="HL181" s="483">
        <f t="shared" si="1706"/>
        <v>0</v>
      </c>
      <c r="HM181" s="483">
        <f t="shared" si="1706"/>
        <v>0</v>
      </c>
      <c r="HN181" s="483">
        <f t="shared" si="1706"/>
        <v>0</v>
      </c>
      <c r="HO181" s="483">
        <f t="shared" si="1706"/>
        <v>0</v>
      </c>
      <c r="HP181" s="483">
        <f t="shared" si="1706"/>
        <v>0</v>
      </c>
      <c r="HQ181" s="483">
        <f t="shared" si="1706"/>
        <v>0</v>
      </c>
      <c r="HR181" s="483">
        <f t="shared" si="1706"/>
        <v>0</v>
      </c>
      <c r="HS181" s="483">
        <f>SUM(HG181:HR181)</f>
        <v>0</v>
      </c>
      <c r="HT181" s="483">
        <f t="shared" ref="HT181:IE181" si="1707">IF(HT175=1,-HT180,0)</f>
        <v>0</v>
      </c>
      <c r="HU181" s="483">
        <f t="shared" si="1707"/>
        <v>0</v>
      </c>
      <c r="HV181" s="483">
        <f t="shared" si="1707"/>
        <v>0</v>
      </c>
      <c r="HW181" s="483">
        <f t="shared" si="1707"/>
        <v>0</v>
      </c>
      <c r="HX181" s="483">
        <f t="shared" si="1707"/>
        <v>0</v>
      </c>
      <c r="HY181" s="483">
        <f t="shared" si="1707"/>
        <v>0</v>
      </c>
      <c r="HZ181" s="483">
        <f t="shared" si="1707"/>
        <v>0</v>
      </c>
      <c r="IA181" s="483">
        <f t="shared" si="1707"/>
        <v>0</v>
      </c>
      <c r="IB181" s="483">
        <f t="shared" si="1707"/>
        <v>0</v>
      </c>
      <c r="IC181" s="483">
        <f t="shared" si="1707"/>
        <v>0</v>
      </c>
      <c r="ID181" s="483">
        <f t="shared" si="1707"/>
        <v>0</v>
      </c>
      <c r="IE181" s="483">
        <f t="shared" si="1707"/>
        <v>0</v>
      </c>
      <c r="IF181" s="483">
        <f>SUM(HT181:IE181)</f>
        <v>0</v>
      </c>
      <c r="IG181" s="483">
        <f t="shared" ref="IG181:IR181" si="1708">IF(IG175=1,-IG180,0)</f>
        <v>0</v>
      </c>
      <c r="IH181" s="483">
        <f t="shared" si="1708"/>
        <v>0</v>
      </c>
      <c r="II181" s="483">
        <f t="shared" si="1708"/>
        <v>0</v>
      </c>
      <c r="IJ181" s="483">
        <f t="shared" si="1708"/>
        <v>0</v>
      </c>
      <c r="IK181" s="483">
        <f t="shared" si="1708"/>
        <v>0</v>
      </c>
      <c r="IL181" s="483">
        <f t="shared" si="1708"/>
        <v>0</v>
      </c>
      <c r="IM181" s="483">
        <f t="shared" si="1708"/>
        <v>0</v>
      </c>
      <c r="IN181" s="483">
        <f t="shared" si="1708"/>
        <v>0</v>
      </c>
      <c r="IO181" s="483">
        <f t="shared" si="1708"/>
        <v>0</v>
      </c>
      <c r="IP181" s="483">
        <f t="shared" si="1708"/>
        <v>0</v>
      </c>
      <c r="IQ181" s="483">
        <f t="shared" si="1708"/>
        <v>0</v>
      </c>
      <c r="IR181" s="483">
        <f t="shared" si="1708"/>
        <v>0</v>
      </c>
      <c r="IS181" s="483">
        <f>SUM(IG181:IR181)</f>
        <v>0</v>
      </c>
      <c r="IT181" s="483">
        <f t="shared" ref="IT181:JE181" si="1709">IF(IT175=1,-IT180,0)</f>
        <v>0</v>
      </c>
      <c r="IU181" s="483">
        <f t="shared" si="1709"/>
        <v>0</v>
      </c>
      <c r="IV181" s="483">
        <f t="shared" si="1709"/>
        <v>0</v>
      </c>
      <c r="IW181" s="483">
        <f t="shared" si="1709"/>
        <v>0</v>
      </c>
      <c r="IX181" s="483">
        <f t="shared" si="1709"/>
        <v>0</v>
      </c>
      <c r="IY181" s="483">
        <f t="shared" si="1709"/>
        <v>0</v>
      </c>
      <c r="IZ181" s="483">
        <f t="shared" si="1709"/>
        <v>0</v>
      </c>
      <c r="JA181" s="483">
        <f t="shared" si="1709"/>
        <v>0</v>
      </c>
      <c r="JB181" s="483">
        <f t="shared" si="1709"/>
        <v>0</v>
      </c>
      <c r="JC181" s="483">
        <f t="shared" si="1709"/>
        <v>0</v>
      </c>
      <c r="JD181" s="483">
        <f t="shared" si="1709"/>
        <v>0</v>
      </c>
      <c r="JE181" s="483">
        <f t="shared" si="1709"/>
        <v>0</v>
      </c>
      <c r="JF181" s="483">
        <f>SUM(IT181:JE181)</f>
        <v>0</v>
      </c>
      <c r="JG181" s="483">
        <f t="shared" ref="JG181:JR181" si="1710">IF(JG175=1,-JG180,0)</f>
        <v>0</v>
      </c>
      <c r="JH181" s="483">
        <f t="shared" si="1710"/>
        <v>0</v>
      </c>
      <c r="JI181" s="483">
        <f t="shared" si="1710"/>
        <v>0</v>
      </c>
      <c r="JJ181" s="483">
        <f t="shared" si="1710"/>
        <v>0</v>
      </c>
      <c r="JK181" s="483">
        <f t="shared" si="1710"/>
        <v>0</v>
      </c>
      <c r="JL181" s="483">
        <f t="shared" si="1710"/>
        <v>0</v>
      </c>
      <c r="JM181" s="483">
        <f t="shared" si="1710"/>
        <v>0</v>
      </c>
      <c r="JN181" s="483">
        <f t="shared" si="1710"/>
        <v>0</v>
      </c>
      <c r="JO181" s="483">
        <f t="shared" si="1710"/>
        <v>0</v>
      </c>
      <c r="JP181" s="483">
        <f t="shared" si="1710"/>
        <v>0</v>
      </c>
      <c r="JQ181" s="483">
        <f t="shared" si="1710"/>
        <v>0</v>
      </c>
      <c r="JR181" s="483">
        <f t="shared" si="1710"/>
        <v>0</v>
      </c>
      <c r="JS181" s="483">
        <f>SUM(JG181:JR181)</f>
        <v>0</v>
      </c>
      <c r="JT181" s="483">
        <f t="shared" ref="JT181:KE181" si="1711">IF(JT175=1,-JT180,0)</f>
        <v>0</v>
      </c>
      <c r="JU181" s="483">
        <f t="shared" si="1711"/>
        <v>0</v>
      </c>
      <c r="JV181" s="483">
        <f t="shared" si="1711"/>
        <v>0</v>
      </c>
      <c r="JW181" s="483">
        <f t="shared" si="1711"/>
        <v>0</v>
      </c>
      <c r="JX181" s="483">
        <f t="shared" si="1711"/>
        <v>0</v>
      </c>
      <c r="JY181" s="483">
        <f t="shared" si="1711"/>
        <v>0</v>
      </c>
      <c r="JZ181" s="483">
        <f t="shared" si="1711"/>
        <v>0</v>
      </c>
      <c r="KA181" s="483">
        <f t="shared" si="1711"/>
        <v>0</v>
      </c>
      <c r="KB181" s="483">
        <f t="shared" si="1711"/>
        <v>0</v>
      </c>
      <c r="KC181" s="483">
        <f t="shared" si="1711"/>
        <v>0</v>
      </c>
      <c r="KD181" s="483">
        <f t="shared" si="1711"/>
        <v>0</v>
      </c>
      <c r="KE181" s="483">
        <f t="shared" si="1711"/>
        <v>0</v>
      </c>
      <c r="KF181" s="483">
        <f>SUM(JT181:KE181)</f>
        <v>0</v>
      </c>
      <c r="KG181" s="483">
        <f t="shared" ref="KG181:KR181" si="1712">IF(KG175=1,-KG180,0)</f>
        <v>0</v>
      </c>
      <c r="KH181" s="483">
        <f t="shared" si="1712"/>
        <v>0</v>
      </c>
      <c r="KI181" s="483">
        <f t="shared" si="1712"/>
        <v>0</v>
      </c>
      <c r="KJ181" s="483">
        <f t="shared" si="1712"/>
        <v>0</v>
      </c>
      <c r="KK181" s="483">
        <f t="shared" si="1712"/>
        <v>0</v>
      </c>
      <c r="KL181" s="483">
        <f t="shared" si="1712"/>
        <v>0</v>
      </c>
      <c r="KM181" s="483">
        <f t="shared" si="1712"/>
        <v>0</v>
      </c>
      <c r="KN181" s="483">
        <f t="shared" si="1712"/>
        <v>0</v>
      </c>
      <c r="KO181" s="483">
        <f t="shared" si="1712"/>
        <v>0</v>
      </c>
      <c r="KP181" s="483">
        <f t="shared" si="1712"/>
        <v>0</v>
      </c>
      <c r="KQ181" s="483">
        <f t="shared" si="1712"/>
        <v>0</v>
      </c>
      <c r="KR181" s="483">
        <f t="shared" si="1712"/>
        <v>0</v>
      </c>
      <c r="KS181" s="483">
        <f>SUM(KG181:KR181)</f>
        <v>0</v>
      </c>
      <c r="KT181" s="483">
        <f t="shared" ref="KT181:LE181" si="1713">IF(KT175=1,-KT180,0)</f>
        <v>0</v>
      </c>
      <c r="KU181" s="483">
        <f t="shared" si="1713"/>
        <v>0</v>
      </c>
      <c r="KV181" s="483">
        <f t="shared" si="1713"/>
        <v>0</v>
      </c>
      <c r="KW181" s="483">
        <f t="shared" si="1713"/>
        <v>0</v>
      </c>
      <c r="KX181" s="483">
        <f t="shared" si="1713"/>
        <v>0</v>
      </c>
      <c r="KY181" s="483">
        <f t="shared" si="1713"/>
        <v>0</v>
      </c>
      <c r="KZ181" s="483">
        <f t="shared" si="1713"/>
        <v>0</v>
      </c>
      <c r="LA181" s="483">
        <f t="shared" si="1713"/>
        <v>0</v>
      </c>
      <c r="LB181" s="483">
        <f t="shared" si="1713"/>
        <v>0</v>
      </c>
      <c r="LC181" s="483">
        <f t="shared" si="1713"/>
        <v>0</v>
      </c>
      <c r="LD181" s="483">
        <f t="shared" si="1713"/>
        <v>0</v>
      </c>
      <c r="LE181" s="483">
        <f t="shared" si="1713"/>
        <v>0</v>
      </c>
      <c r="LF181" s="483">
        <f>SUM(KT181:LE181)</f>
        <v>0</v>
      </c>
      <c r="LG181" s="483">
        <f t="shared" ref="LG181:LR181" si="1714">IF(LG175=1,-LG180,0)</f>
        <v>0</v>
      </c>
      <c r="LH181" s="483">
        <f t="shared" si="1714"/>
        <v>0</v>
      </c>
      <c r="LI181" s="483">
        <f t="shared" si="1714"/>
        <v>0</v>
      </c>
      <c r="LJ181" s="483">
        <f t="shared" si="1714"/>
        <v>0</v>
      </c>
      <c r="LK181" s="483">
        <f t="shared" si="1714"/>
        <v>0</v>
      </c>
      <c r="LL181" s="483">
        <f t="shared" si="1714"/>
        <v>0</v>
      </c>
      <c r="LM181" s="483">
        <f t="shared" si="1714"/>
        <v>0</v>
      </c>
      <c r="LN181" s="483">
        <f t="shared" si="1714"/>
        <v>0</v>
      </c>
      <c r="LO181" s="483">
        <f t="shared" si="1714"/>
        <v>0</v>
      </c>
      <c r="LP181" s="483">
        <f t="shared" si="1714"/>
        <v>0</v>
      </c>
      <c r="LQ181" s="483">
        <f t="shared" si="1714"/>
        <v>0</v>
      </c>
      <c r="LR181" s="483">
        <f t="shared" si="1714"/>
        <v>0</v>
      </c>
      <c r="LS181" s="483">
        <f>SUM(LG181:LR181)</f>
        <v>0</v>
      </c>
      <c r="LT181" s="483">
        <f t="shared" ref="LT181:ME181" si="1715">IF(LT175=1,-LT180,0)</f>
        <v>0</v>
      </c>
      <c r="LU181" s="483">
        <f t="shared" si="1715"/>
        <v>0</v>
      </c>
      <c r="LV181" s="483">
        <f t="shared" si="1715"/>
        <v>0</v>
      </c>
      <c r="LW181" s="483">
        <f t="shared" si="1715"/>
        <v>0</v>
      </c>
      <c r="LX181" s="483">
        <f t="shared" si="1715"/>
        <v>0</v>
      </c>
      <c r="LY181" s="483">
        <f t="shared" si="1715"/>
        <v>0</v>
      </c>
      <c r="LZ181" s="483">
        <f t="shared" si="1715"/>
        <v>0</v>
      </c>
      <c r="MA181" s="483">
        <f t="shared" si="1715"/>
        <v>0</v>
      </c>
      <c r="MB181" s="483">
        <f t="shared" si="1715"/>
        <v>0</v>
      </c>
      <c r="MC181" s="483">
        <f t="shared" si="1715"/>
        <v>0</v>
      </c>
      <c r="MD181" s="483">
        <f t="shared" si="1715"/>
        <v>0</v>
      </c>
      <c r="ME181" s="483">
        <f t="shared" si="1715"/>
        <v>0</v>
      </c>
      <c r="MF181" s="483">
        <f>SUM(LT181:ME181)</f>
        <v>0</v>
      </c>
      <c r="MG181" s="483">
        <f t="shared" ref="MG181:MR181" si="1716">IF(MG175=1,-MG180,0)</f>
        <v>0</v>
      </c>
      <c r="MH181" s="483">
        <f t="shared" si="1716"/>
        <v>0</v>
      </c>
      <c r="MI181" s="483">
        <f t="shared" si="1716"/>
        <v>0</v>
      </c>
      <c r="MJ181" s="483">
        <f t="shared" si="1716"/>
        <v>0</v>
      </c>
      <c r="MK181" s="483">
        <f t="shared" si="1716"/>
        <v>0</v>
      </c>
      <c r="ML181" s="483">
        <f t="shared" si="1716"/>
        <v>0</v>
      </c>
      <c r="MM181" s="483">
        <f t="shared" si="1716"/>
        <v>0</v>
      </c>
      <c r="MN181" s="483">
        <f t="shared" si="1716"/>
        <v>0</v>
      </c>
      <c r="MO181" s="483">
        <f t="shared" si="1716"/>
        <v>0</v>
      </c>
      <c r="MP181" s="483">
        <f t="shared" si="1716"/>
        <v>0</v>
      </c>
      <c r="MQ181" s="483">
        <f t="shared" si="1716"/>
        <v>0</v>
      </c>
      <c r="MR181" s="483">
        <f t="shared" si="1716"/>
        <v>0</v>
      </c>
      <c r="MS181" s="483">
        <f>SUM(MG181:MR181)</f>
        <v>0</v>
      </c>
      <c r="MT181" s="483">
        <f t="shared" ref="MT181:NE181" si="1717">IF(MT175=1,-MT180,0)</f>
        <v>0</v>
      </c>
      <c r="MU181" s="483">
        <f t="shared" si="1717"/>
        <v>0</v>
      </c>
      <c r="MV181" s="483">
        <f t="shared" si="1717"/>
        <v>0</v>
      </c>
      <c r="MW181" s="483">
        <f t="shared" si="1717"/>
        <v>0</v>
      </c>
      <c r="MX181" s="483">
        <f t="shared" si="1717"/>
        <v>0</v>
      </c>
      <c r="MY181" s="483">
        <f t="shared" si="1717"/>
        <v>0</v>
      </c>
      <c r="MZ181" s="483">
        <f t="shared" si="1717"/>
        <v>0</v>
      </c>
      <c r="NA181" s="483">
        <f t="shared" si="1717"/>
        <v>0</v>
      </c>
      <c r="NB181" s="483">
        <f t="shared" si="1717"/>
        <v>0</v>
      </c>
      <c r="NC181" s="483">
        <f t="shared" si="1717"/>
        <v>0</v>
      </c>
      <c r="ND181" s="483">
        <f t="shared" si="1717"/>
        <v>0</v>
      </c>
      <c r="NE181" s="483">
        <f t="shared" si="1717"/>
        <v>0</v>
      </c>
      <c r="NF181" s="483">
        <f>SUM(MT181:NE181)</f>
        <v>0</v>
      </c>
      <c r="NG181" s="483">
        <f t="shared" ref="NG181:NR181" si="1718">IF(NG175=1,-NG180,0)</f>
        <v>0</v>
      </c>
      <c r="NH181" s="483">
        <f t="shared" si="1718"/>
        <v>0</v>
      </c>
      <c r="NI181" s="483">
        <f t="shared" si="1718"/>
        <v>0</v>
      </c>
      <c r="NJ181" s="483">
        <f t="shared" si="1718"/>
        <v>0</v>
      </c>
      <c r="NK181" s="483">
        <f t="shared" si="1718"/>
        <v>0</v>
      </c>
      <c r="NL181" s="483">
        <f t="shared" si="1718"/>
        <v>0</v>
      </c>
      <c r="NM181" s="483">
        <f t="shared" si="1718"/>
        <v>0</v>
      </c>
      <c r="NN181" s="483">
        <f t="shared" si="1718"/>
        <v>0</v>
      </c>
      <c r="NO181" s="483">
        <f t="shared" si="1718"/>
        <v>0</v>
      </c>
      <c r="NP181" s="483">
        <f t="shared" si="1718"/>
        <v>0</v>
      </c>
      <c r="NQ181" s="483">
        <f t="shared" si="1718"/>
        <v>0</v>
      </c>
      <c r="NR181" s="483">
        <f t="shared" si="1718"/>
        <v>0</v>
      </c>
      <c r="NS181" s="483">
        <f>SUM(NG181:NR181)</f>
        <v>0</v>
      </c>
      <c r="NT181" s="483">
        <f t="shared" ref="NT181:OE181" si="1719">IF(NT175=1,-NT180,0)</f>
        <v>0</v>
      </c>
      <c r="NU181" s="483">
        <f t="shared" si="1719"/>
        <v>0</v>
      </c>
      <c r="NV181" s="483">
        <f t="shared" si="1719"/>
        <v>0</v>
      </c>
      <c r="NW181" s="483">
        <f t="shared" si="1719"/>
        <v>0</v>
      </c>
      <c r="NX181" s="483">
        <f t="shared" si="1719"/>
        <v>0</v>
      </c>
      <c r="NY181" s="483">
        <f t="shared" si="1719"/>
        <v>0</v>
      </c>
      <c r="NZ181" s="483">
        <f t="shared" si="1719"/>
        <v>0</v>
      </c>
      <c r="OA181" s="483">
        <f t="shared" si="1719"/>
        <v>0</v>
      </c>
      <c r="OB181" s="483">
        <f t="shared" si="1719"/>
        <v>0</v>
      </c>
      <c r="OC181" s="483">
        <f t="shared" si="1719"/>
        <v>0</v>
      </c>
      <c r="OD181" s="483">
        <f t="shared" si="1719"/>
        <v>0</v>
      </c>
      <c r="OE181" s="483">
        <f t="shared" si="1719"/>
        <v>0</v>
      </c>
      <c r="OF181" s="483">
        <f>SUM(NT181:OE181)</f>
        <v>0</v>
      </c>
      <c r="OG181" s="483">
        <f t="shared" ref="OG181:OR181" si="1720">IF(OG175=1,-OG180,0)</f>
        <v>0</v>
      </c>
      <c r="OH181" s="483">
        <f t="shared" si="1720"/>
        <v>0</v>
      </c>
      <c r="OI181" s="483">
        <f t="shared" si="1720"/>
        <v>0</v>
      </c>
      <c r="OJ181" s="483">
        <f t="shared" si="1720"/>
        <v>0</v>
      </c>
      <c r="OK181" s="483">
        <f t="shared" si="1720"/>
        <v>0</v>
      </c>
      <c r="OL181" s="483">
        <f t="shared" si="1720"/>
        <v>0</v>
      </c>
      <c r="OM181" s="483">
        <f t="shared" si="1720"/>
        <v>0</v>
      </c>
      <c r="ON181" s="483">
        <f t="shared" si="1720"/>
        <v>0</v>
      </c>
      <c r="OO181" s="483">
        <f t="shared" si="1720"/>
        <v>0</v>
      </c>
      <c r="OP181" s="483">
        <f t="shared" si="1720"/>
        <v>0</v>
      </c>
      <c r="OQ181" s="483">
        <f t="shared" si="1720"/>
        <v>0</v>
      </c>
      <c r="OR181" s="483">
        <f t="shared" si="1720"/>
        <v>0</v>
      </c>
      <c r="OS181" s="483">
        <f>SUM(OG181:OR181)</f>
        <v>0</v>
      </c>
      <c r="OT181" s="483"/>
      <c r="OU181" s="483"/>
      <c r="OV181" s="483"/>
      <c r="OW181" s="483"/>
      <c r="OX181" s="483"/>
      <c r="OY181" s="483"/>
      <c r="OZ181" s="483"/>
      <c r="PA181" s="483"/>
      <c r="PB181" s="483"/>
      <c r="PC181" s="483"/>
      <c r="PD181" s="483"/>
      <c r="PE181" s="483"/>
      <c r="PF181" s="483"/>
      <c r="PG181" s="483"/>
      <c r="PH181" s="483"/>
      <c r="PI181" s="483"/>
      <c r="PJ181" s="483"/>
      <c r="PK181" s="483"/>
      <c r="PL181" s="483"/>
      <c r="PM181" s="483"/>
      <c r="PN181" s="483"/>
      <c r="PO181" s="483"/>
      <c r="PP181" s="483"/>
      <c r="PQ181" s="483"/>
      <c r="PR181" s="483"/>
      <c r="PS181" s="483"/>
      <c r="PT181" s="483"/>
      <c r="PU181" s="483"/>
      <c r="PV181" s="483"/>
      <c r="PW181" s="483"/>
      <c r="PX181" s="483"/>
      <c r="PY181" s="483"/>
      <c r="PZ181" s="483"/>
      <c r="QA181" s="483"/>
      <c r="QB181" s="483"/>
      <c r="QC181" s="483"/>
      <c r="QD181" s="483"/>
      <c r="QE181" s="483"/>
      <c r="QF181" s="483"/>
      <c r="QG181" s="483"/>
      <c r="QH181" s="483"/>
      <c r="QI181" s="483"/>
      <c r="QJ181" s="483"/>
      <c r="QK181" s="483"/>
      <c r="QL181" s="483"/>
      <c r="QM181" s="483"/>
      <c r="QN181" s="483"/>
      <c r="QO181" s="483"/>
      <c r="QP181" s="483"/>
      <c r="QQ181" s="483"/>
      <c r="QR181" s="483"/>
      <c r="QS181" s="483"/>
      <c r="QT181" s="483"/>
      <c r="QU181" s="483"/>
      <c r="QV181" s="483"/>
      <c r="QW181" s="483"/>
      <c r="QX181" s="483"/>
      <c r="QY181" s="483"/>
      <c r="QZ181" s="483"/>
      <c r="RA181" s="483"/>
      <c r="RB181" s="483"/>
      <c r="RC181" s="483"/>
      <c r="RD181" s="483"/>
      <c r="RE181" s="483"/>
      <c r="RF181" s="483"/>
    </row>
    <row r="182" spans="1:474" ht="12.75" customHeight="1">
      <c r="A182" s="483"/>
      <c r="B182" s="484" t="s">
        <v>502</v>
      </c>
      <c r="C182" s="483"/>
      <c r="D182" s="483"/>
      <c r="E182" s="483">
        <f>SUM(S182,AF182,AS182,BF182,BS182,CF182,CS182,DF182,DS182,EF182,ES182,FF182,FS182,GF182,GS182,HF182,HS182,IF182,IS182,JF182,JS182,KF182,KS182,LF182,LS182,MF182,MS182,NF182,NS182,OF182,OS182)</f>
        <v>0</v>
      </c>
      <c r="F182" s="483"/>
      <c r="G182" s="483">
        <f t="shared" ref="G182:R182" si="1721">IF(G175=1,-SUM(G178:G181),0)</f>
        <v>0</v>
      </c>
      <c r="H182" s="483">
        <f t="shared" si="1721"/>
        <v>0</v>
      </c>
      <c r="I182" s="483">
        <f t="shared" si="1721"/>
        <v>0</v>
      </c>
      <c r="J182" s="483">
        <f t="shared" si="1721"/>
        <v>0</v>
      </c>
      <c r="K182" s="483">
        <f t="shared" si="1721"/>
        <v>0</v>
      </c>
      <c r="L182" s="483">
        <f t="shared" si="1721"/>
        <v>0</v>
      </c>
      <c r="M182" s="483">
        <f t="shared" si="1721"/>
        <v>0</v>
      </c>
      <c r="N182" s="483">
        <f t="shared" si="1721"/>
        <v>0</v>
      </c>
      <c r="O182" s="483">
        <f t="shared" si="1721"/>
        <v>0</v>
      </c>
      <c r="P182" s="483">
        <f t="shared" si="1721"/>
        <v>0</v>
      </c>
      <c r="Q182" s="483">
        <f t="shared" si="1721"/>
        <v>0</v>
      </c>
      <c r="R182" s="483">
        <f t="shared" si="1721"/>
        <v>0</v>
      </c>
      <c r="S182" s="483">
        <f>SUM(G182:R182)</f>
        <v>0</v>
      </c>
      <c r="T182" s="483">
        <f t="shared" ref="T182:AE182" si="1722">IF(T175=1,-SUM(T178:T181),0)</f>
        <v>0</v>
      </c>
      <c r="U182" s="483">
        <f t="shared" si="1722"/>
        <v>0</v>
      </c>
      <c r="V182" s="483">
        <f t="shared" si="1722"/>
        <v>0</v>
      </c>
      <c r="W182" s="483">
        <f t="shared" si="1722"/>
        <v>0</v>
      </c>
      <c r="X182" s="483">
        <f t="shared" si="1722"/>
        <v>0</v>
      </c>
      <c r="Y182" s="483">
        <f t="shared" si="1722"/>
        <v>0</v>
      </c>
      <c r="Z182" s="483">
        <f t="shared" si="1722"/>
        <v>0</v>
      </c>
      <c r="AA182" s="483">
        <f t="shared" si="1722"/>
        <v>0</v>
      </c>
      <c r="AB182" s="483">
        <f t="shared" si="1722"/>
        <v>0</v>
      </c>
      <c r="AC182" s="483">
        <f t="shared" si="1722"/>
        <v>0</v>
      </c>
      <c r="AD182" s="483">
        <f t="shared" si="1722"/>
        <v>0</v>
      </c>
      <c r="AE182" s="483">
        <f t="shared" si="1722"/>
        <v>0</v>
      </c>
      <c r="AF182" s="483">
        <f>SUM(T182:AE182)</f>
        <v>0</v>
      </c>
      <c r="AG182" s="483">
        <f t="shared" ref="AG182:AR182" si="1723">IF(AG175=1,-SUM(AG178:AG181),0)</f>
        <v>0</v>
      </c>
      <c r="AH182" s="483">
        <f t="shared" si="1723"/>
        <v>0</v>
      </c>
      <c r="AI182" s="483">
        <f t="shared" si="1723"/>
        <v>0</v>
      </c>
      <c r="AJ182" s="483">
        <f t="shared" si="1723"/>
        <v>0</v>
      </c>
      <c r="AK182" s="483">
        <f t="shared" si="1723"/>
        <v>0</v>
      </c>
      <c r="AL182" s="483">
        <f t="shared" si="1723"/>
        <v>0</v>
      </c>
      <c r="AM182" s="483">
        <f t="shared" si="1723"/>
        <v>0</v>
      </c>
      <c r="AN182" s="483">
        <f t="shared" si="1723"/>
        <v>0</v>
      </c>
      <c r="AO182" s="483">
        <f t="shared" si="1723"/>
        <v>0</v>
      </c>
      <c r="AP182" s="483">
        <f t="shared" si="1723"/>
        <v>0</v>
      </c>
      <c r="AQ182" s="483">
        <f t="shared" si="1723"/>
        <v>0</v>
      </c>
      <c r="AR182" s="483">
        <f t="shared" si="1723"/>
        <v>0</v>
      </c>
      <c r="AS182" s="483">
        <f>SUM(AG182:AR182)</f>
        <v>0</v>
      </c>
      <c r="AT182" s="483">
        <f t="shared" ref="AT182:BE182" si="1724">IF(AT175=1,-SUM(AT178:AT181),0)</f>
        <v>0</v>
      </c>
      <c r="AU182" s="483">
        <f t="shared" si="1724"/>
        <v>0</v>
      </c>
      <c r="AV182" s="483">
        <f t="shared" si="1724"/>
        <v>0</v>
      </c>
      <c r="AW182" s="483">
        <f t="shared" si="1724"/>
        <v>0</v>
      </c>
      <c r="AX182" s="483">
        <f t="shared" si="1724"/>
        <v>0</v>
      </c>
      <c r="AY182" s="483">
        <f t="shared" si="1724"/>
        <v>0</v>
      </c>
      <c r="AZ182" s="483">
        <f t="shared" si="1724"/>
        <v>0</v>
      </c>
      <c r="BA182" s="483">
        <f t="shared" si="1724"/>
        <v>0</v>
      </c>
      <c r="BB182" s="483">
        <f t="shared" si="1724"/>
        <v>0</v>
      </c>
      <c r="BC182" s="483">
        <f t="shared" si="1724"/>
        <v>0</v>
      </c>
      <c r="BD182" s="483">
        <f t="shared" si="1724"/>
        <v>0</v>
      </c>
      <c r="BE182" s="483">
        <f t="shared" si="1724"/>
        <v>0</v>
      </c>
      <c r="BF182" s="483">
        <f>SUM(AT182:BE182)</f>
        <v>0</v>
      </c>
      <c r="BG182" s="483">
        <f t="shared" ref="BG182:BR182" si="1725">IF(BG175=1,-SUM(BG178:BG181),0)</f>
        <v>0</v>
      </c>
      <c r="BH182" s="483">
        <f t="shared" si="1725"/>
        <v>0</v>
      </c>
      <c r="BI182" s="483">
        <f t="shared" si="1725"/>
        <v>0</v>
      </c>
      <c r="BJ182" s="483">
        <f t="shared" si="1725"/>
        <v>0</v>
      </c>
      <c r="BK182" s="483">
        <f t="shared" si="1725"/>
        <v>0</v>
      </c>
      <c r="BL182" s="483">
        <f t="shared" si="1725"/>
        <v>0</v>
      </c>
      <c r="BM182" s="483">
        <f t="shared" si="1725"/>
        <v>0</v>
      </c>
      <c r="BN182" s="483">
        <f t="shared" si="1725"/>
        <v>0</v>
      </c>
      <c r="BO182" s="483">
        <f t="shared" si="1725"/>
        <v>0</v>
      </c>
      <c r="BP182" s="483">
        <f t="shared" si="1725"/>
        <v>0</v>
      </c>
      <c r="BQ182" s="483">
        <f t="shared" si="1725"/>
        <v>0</v>
      </c>
      <c r="BR182" s="483">
        <f t="shared" si="1725"/>
        <v>0</v>
      </c>
      <c r="BS182" s="483">
        <f>SUM(BG182:BR182)</f>
        <v>0</v>
      </c>
      <c r="BT182" s="483">
        <f t="shared" ref="BT182:CE182" si="1726">IF(BT175=1,-SUM(BT178:BT181),0)</f>
        <v>0</v>
      </c>
      <c r="BU182" s="483">
        <f t="shared" si="1726"/>
        <v>0</v>
      </c>
      <c r="BV182" s="483">
        <f t="shared" si="1726"/>
        <v>0</v>
      </c>
      <c r="BW182" s="483">
        <f t="shared" si="1726"/>
        <v>0</v>
      </c>
      <c r="BX182" s="483">
        <f t="shared" si="1726"/>
        <v>0</v>
      </c>
      <c r="BY182" s="483">
        <f t="shared" si="1726"/>
        <v>0</v>
      </c>
      <c r="BZ182" s="483">
        <f t="shared" si="1726"/>
        <v>0</v>
      </c>
      <c r="CA182" s="483">
        <f t="shared" si="1726"/>
        <v>0</v>
      </c>
      <c r="CB182" s="483">
        <f t="shared" si="1726"/>
        <v>0</v>
      </c>
      <c r="CC182" s="483">
        <f t="shared" si="1726"/>
        <v>0</v>
      </c>
      <c r="CD182" s="483">
        <f t="shared" si="1726"/>
        <v>0</v>
      </c>
      <c r="CE182" s="483">
        <f t="shared" si="1726"/>
        <v>0</v>
      </c>
      <c r="CF182" s="483">
        <f>SUM(BT182:CE182)</f>
        <v>0</v>
      </c>
      <c r="CG182" s="483">
        <f t="shared" ref="CG182:CR182" si="1727">IF(CG175=1,-SUM(CG178:CG181),0)</f>
        <v>0</v>
      </c>
      <c r="CH182" s="483">
        <f t="shared" si="1727"/>
        <v>0</v>
      </c>
      <c r="CI182" s="483">
        <f t="shared" si="1727"/>
        <v>0</v>
      </c>
      <c r="CJ182" s="483">
        <f t="shared" si="1727"/>
        <v>0</v>
      </c>
      <c r="CK182" s="483">
        <f t="shared" si="1727"/>
        <v>0</v>
      </c>
      <c r="CL182" s="483">
        <f t="shared" si="1727"/>
        <v>0</v>
      </c>
      <c r="CM182" s="483">
        <f t="shared" si="1727"/>
        <v>0</v>
      </c>
      <c r="CN182" s="483">
        <f t="shared" si="1727"/>
        <v>0</v>
      </c>
      <c r="CO182" s="483">
        <f t="shared" si="1727"/>
        <v>0</v>
      </c>
      <c r="CP182" s="483">
        <f t="shared" si="1727"/>
        <v>0</v>
      </c>
      <c r="CQ182" s="483">
        <f t="shared" si="1727"/>
        <v>0</v>
      </c>
      <c r="CR182" s="483">
        <f t="shared" si="1727"/>
        <v>0</v>
      </c>
      <c r="CS182" s="483">
        <f>SUM(CG182:CR182)</f>
        <v>0</v>
      </c>
      <c r="CT182" s="483">
        <f t="shared" ref="CT182:DE182" si="1728">IF(CT175=1,-SUM(CT178:CT181),0)</f>
        <v>0</v>
      </c>
      <c r="CU182" s="483">
        <f t="shared" si="1728"/>
        <v>0</v>
      </c>
      <c r="CV182" s="483">
        <f t="shared" si="1728"/>
        <v>0</v>
      </c>
      <c r="CW182" s="483">
        <f t="shared" si="1728"/>
        <v>0</v>
      </c>
      <c r="CX182" s="483">
        <f t="shared" si="1728"/>
        <v>0</v>
      </c>
      <c r="CY182" s="483">
        <f t="shared" si="1728"/>
        <v>0</v>
      </c>
      <c r="CZ182" s="483">
        <f t="shared" si="1728"/>
        <v>0</v>
      </c>
      <c r="DA182" s="483">
        <f t="shared" si="1728"/>
        <v>0</v>
      </c>
      <c r="DB182" s="483">
        <f t="shared" si="1728"/>
        <v>0</v>
      </c>
      <c r="DC182" s="483">
        <f t="shared" si="1728"/>
        <v>0</v>
      </c>
      <c r="DD182" s="483">
        <f t="shared" si="1728"/>
        <v>0</v>
      </c>
      <c r="DE182" s="483">
        <f t="shared" si="1728"/>
        <v>0</v>
      </c>
      <c r="DF182" s="483">
        <f>SUM(CT182:DE182)</f>
        <v>0</v>
      </c>
      <c r="DG182" s="483">
        <f t="shared" ref="DG182:DR182" si="1729">IF(DG175=1,-SUM(DG178:DG181),0)</f>
        <v>0</v>
      </c>
      <c r="DH182" s="483">
        <f t="shared" si="1729"/>
        <v>0</v>
      </c>
      <c r="DI182" s="483">
        <f t="shared" si="1729"/>
        <v>0</v>
      </c>
      <c r="DJ182" s="483">
        <f t="shared" si="1729"/>
        <v>0</v>
      </c>
      <c r="DK182" s="483">
        <f t="shared" si="1729"/>
        <v>0</v>
      </c>
      <c r="DL182" s="483">
        <f t="shared" si="1729"/>
        <v>0</v>
      </c>
      <c r="DM182" s="483">
        <f t="shared" si="1729"/>
        <v>0</v>
      </c>
      <c r="DN182" s="483">
        <f t="shared" si="1729"/>
        <v>0</v>
      </c>
      <c r="DO182" s="483">
        <f t="shared" si="1729"/>
        <v>0</v>
      </c>
      <c r="DP182" s="483">
        <f t="shared" si="1729"/>
        <v>0</v>
      </c>
      <c r="DQ182" s="483">
        <f t="shared" si="1729"/>
        <v>0</v>
      </c>
      <c r="DR182" s="483">
        <f t="shared" si="1729"/>
        <v>0</v>
      </c>
      <c r="DS182" s="483">
        <f>SUM(DG182:DR182)</f>
        <v>0</v>
      </c>
      <c r="DT182" s="483">
        <f t="shared" ref="DT182:EE182" si="1730">IF(DT175=1,-SUM(DT178:DT181),0)</f>
        <v>0</v>
      </c>
      <c r="DU182" s="483">
        <f t="shared" si="1730"/>
        <v>0</v>
      </c>
      <c r="DV182" s="483">
        <f t="shared" si="1730"/>
        <v>0</v>
      </c>
      <c r="DW182" s="483">
        <f t="shared" si="1730"/>
        <v>0</v>
      </c>
      <c r="DX182" s="483">
        <f t="shared" si="1730"/>
        <v>0</v>
      </c>
      <c r="DY182" s="483">
        <f t="shared" si="1730"/>
        <v>0</v>
      </c>
      <c r="DZ182" s="483">
        <f t="shared" si="1730"/>
        <v>0</v>
      </c>
      <c r="EA182" s="483">
        <f t="shared" si="1730"/>
        <v>0</v>
      </c>
      <c r="EB182" s="483">
        <f t="shared" si="1730"/>
        <v>0</v>
      </c>
      <c r="EC182" s="483">
        <f t="shared" si="1730"/>
        <v>0</v>
      </c>
      <c r="ED182" s="483">
        <f t="shared" si="1730"/>
        <v>0</v>
      </c>
      <c r="EE182" s="483">
        <f t="shared" si="1730"/>
        <v>0</v>
      </c>
      <c r="EF182" s="483">
        <f>SUM(DT182:EE182)</f>
        <v>0</v>
      </c>
      <c r="EG182" s="483">
        <f t="shared" ref="EG182:ER182" si="1731">IF(EG175=1,-SUM(EG178:EG181),0)</f>
        <v>0</v>
      </c>
      <c r="EH182" s="483">
        <f t="shared" si="1731"/>
        <v>0</v>
      </c>
      <c r="EI182" s="483">
        <f t="shared" si="1731"/>
        <v>0</v>
      </c>
      <c r="EJ182" s="483">
        <f t="shared" si="1731"/>
        <v>0</v>
      </c>
      <c r="EK182" s="483">
        <f t="shared" si="1731"/>
        <v>0</v>
      </c>
      <c r="EL182" s="483">
        <f t="shared" si="1731"/>
        <v>0</v>
      </c>
      <c r="EM182" s="483">
        <f t="shared" si="1731"/>
        <v>0</v>
      </c>
      <c r="EN182" s="483">
        <f t="shared" si="1731"/>
        <v>0</v>
      </c>
      <c r="EO182" s="483">
        <f t="shared" si="1731"/>
        <v>0</v>
      </c>
      <c r="EP182" s="483">
        <f t="shared" si="1731"/>
        <v>0</v>
      </c>
      <c r="EQ182" s="483">
        <f t="shared" si="1731"/>
        <v>0</v>
      </c>
      <c r="ER182" s="483">
        <f t="shared" si="1731"/>
        <v>0</v>
      </c>
      <c r="ES182" s="483">
        <f>SUM(EG182:ER182)</f>
        <v>0</v>
      </c>
      <c r="ET182" s="483">
        <f t="shared" ref="ET182:FE182" si="1732">IF(ET175=1,-SUM(ET178:ET181),0)</f>
        <v>0</v>
      </c>
      <c r="EU182" s="483">
        <f t="shared" si="1732"/>
        <v>0</v>
      </c>
      <c r="EV182" s="483">
        <f t="shared" si="1732"/>
        <v>0</v>
      </c>
      <c r="EW182" s="483">
        <f t="shared" si="1732"/>
        <v>0</v>
      </c>
      <c r="EX182" s="483">
        <f t="shared" si="1732"/>
        <v>0</v>
      </c>
      <c r="EY182" s="483">
        <f t="shared" si="1732"/>
        <v>0</v>
      </c>
      <c r="EZ182" s="483">
        <f t="shared" si="1732"/>
        <v>0</v>
      </c>
      <c r="FA182" s="483">
        <f t="shared" si="1732"/>
        <v>0</v>
      </c>
      <c r="FB182" s="483">
        <f t="shared" si="1732"/>
        <v>0</v>
      </c>
      <c r="FC182" s="483">
        <f t="shared" si="1732"/>
        <v>0</v>
      </c>
      <c r="FD182" s="483">
        <f t="shared" si="1732"/>
        <v>0</v>
      </c>
      <c r="FE182" s="483">
        <f t="shared" si="1732"/>
        <v>0</v>
      </c>
      <c r="FF182" s="483">
        <f>SUM(ET182:FE182)</f>
        <v>0</v>
      </c>
      <c r="FG182" s="483">
        <f t="shared" ref="FG182:FR182" si="1733">IF(FG175=1,-SUM(FG178:FG181),0)</f>
        <v>0</v>
      </c>
      <c r="FH182" s="483">
        <f t="shared" si="1733"/>
        <v>0</v>
      </c>
      <c r="FI182" s="483">
        <f t="shared" si="1733"/>
        <v>0</v>
      </c>
      <c r="FJ182" s="483">
        <f t="shared" si="1733"/>
        <v>0</v>
      </c>
      <c r="FK182" s="483">
        <f t="shared" si="1733"/>
        <v>0</v>
      </c>
      <c r="FL182" s="483">
        <f t="shared" si="1733"/>
        <v>0</v>
      </c>
      <c r="FM182" s="483">
        <f t="shared" si="1733"/>
        <v>0</v>
      </c>
      <c r="FN182" s="483">
        <f t="shared" si="1733"/>
        <v>0</v>
      </c>
      <c r="FO182" s="483">
        <f t="shared" si="1733"/>
        <v>0</v>
      </c>
      <c r="FP182" s="483">
        <f t="shared" si="1733"/>
        <v>0</v>
      </c>
      <c r="FQ182" s="483">
        <f t="shared" si="1733"/>
        <v>0</v>
      </c>
      <c r="FR182" s="483">
        <f t="shared" si="1733"/>
        <v>0</v>
      </c>
      <c r="FS182" s="483">
        <f>SUM(FG182:FR182)</f>
        <v>0</v>
      </c>
      <c r="FT182" s="483">
        <f t="shared" ref="FT182:GE182" si="1734">IF(FT175=1,-SUM(FT178:FT181),0)</f>
        <v>0</v>
      </c>
      <c r="FU182" s="483">
        <f t="shared" si="1734"/>
        <v>0</v>
      </c>
      <c r="FV182" s="483">
        <f t="shared" si="1734"/>
        <v>0</v>
      </c>
      <c r="FW182" s="483">
        <f t="shared" si="1734"/>
        <v>0</v>
      </c>
      <c r="FX182" s="483">
        <f t="shared" si="1734"/>
        <v>0</v>
      </c>
      <c r="FY182" s="483">
        <f t="shared" si="1734"/>
        <v>0</v>
      </c>
      <c r="FZ182" s="483">
        <f t="shared" si="1734"/>
        <v>0</v>
      </c>
      <c r="GA182" s="483">
        <f t="shared" si="1734"/>
        <v>0</v>
      </c>
      <c r="GB182" s="483">
        <f t="shared" si="1734"/>
        <v>0</v>
      </c>
      <c r="GC182" s="483">
        <f t="shared" si="1734"/>
        <v>0</v>
      </c>
      <c r="GD182" s="483">
        <f t="shared" si="1734"/>
        <v>0</v>
      </c>
      <c r="GE182" s="483">
        <f t="shared" si="1734"/>
        <v>0</v>
      </c>
      <c r="GF182" s="483">
        <f>SUM(FT182:GE182)</f>
        <v>0</v>
      </c>
      <c r="GG182" s="483">
        <f t="shared" ref="GG182:GR182" si="1735">IF(GG175=1,-SUM(GG178:GG181),0)</f>
        <v>0</v>
      </c>
      <c r="GH182" s="483">
        <f t="shared" si="1735"/>
        <v>0</v>
      </c>
      <c r="GI182" s="483">
        <f t="shared" si="1735"/>
        <v>0</v>
      </c>
      <c r="GJ182" s="483">
        <f t="shared" si="1735"/>
        <v>0</v>
      </c>
      <c r="GK182" s="483">
        <f t="shared" si="1735"/>
        <v>0</v>
      </c>
      <c r="GL182" s="483">
        <f t="shared" si="1735"/>
        <v>0</v>
      </c>
      <c r="GM182" s="483">
        <f t="shared" si="1735"/>
        <v>0</v>
      </c>
      <c r="GN182" s="483">
        <f t="shared" si="1735"/>
        <v>0</v>
      </c>
      <c r="GO182" s="483">
        <f t="shared" si="1735"/>
        <v>0</v>
      </c>
      <c r="GP182" s="483">
        <f t="shared" si="1735"/>
        <v>0</v>
      </c>
      <c r="GQ182" s="483">
        <f t="shared" si="1735"/>
        <v>0</v>
      </c>
      <c r="GR182" s="483">
        <f t="shared" si="1735"/>
        <v>0</v>
      </c>
      <c r="GS182" s="483">
        <f>SUM(GG182:GR182)</f>
        <v>0</v>
      </c>
      <c r="GT182" s="483">
        <f t="shared" ref="GT182:HE182" si="1736">IF(GT175=1,-SUM(GT178:GT181),0)</f>
        <v>0</v>
      </c>
      <c r="GU182" s="483">
        <f t="shared" si="1736"/>
        <v>0</v>
      </c>
      <c r="GV182" s="483">
        <f t="shared" si="1736"/>
        <v>0</v>
      </c>
      <c r="GW182" s="483">
        <f t="shared" si="1736"/>
        <v>0</v>
      </c>
      <c r="GX182" s="483">
        <f t="shared" si="1736"/>
        <v>0</v>
      </c>
      <c r="GY182" s="483">
        <f t="shared" si="1736"/>
        <v>0</v>
      </c>
      <c r="GZ182" s="483">
        <f t="shared" si="1736"/>
        <v>0</v>
      </c>
      <c r="HA182" s="483">
        <f t="shared" si="1736"/>
        <v>0</v>
      </c>
      <c r="HB182" s="483">
        <f t="shared" si="1736"/>
        <v>0</v>
      </c>
      <c r="HC182" s="483">
        <f t="shared" si="1736"/>
        <v>0</v>
      </c>
      <c r="HD182" s="483">
        <f t="shared" si="1736"/>
        <v>0</v>
      </c>
      <c r="HE182" s="483">
        <f t="shared" si="1736"/>
        <v>0</v>
      </c>
      <c r="HF182" s="483">
        <f>SUM(GT182:HE182)</f>
        <v>0</v>
      </c>
      <c r="HG182" s="483">
        <f t="shared" ref="HG182:HR182" si="1737">IF(HG175=1,-SUM(HG178:HG181),0)</f>
        <v>0</v>
      </c>
      <c r="HH182" s="483">
        <f t="shared" si="1737"/>
        <v>0</v>
      </c>
      <c r="HI182" s="483">
        <f t="shared" si="1737"/>
        <v>0</v>
      </c>
      <c r="HJ182" s="483">
        <f t="shared" si="1737"/>
        <v>0</v>
      </c>
      <c r="HK182" s="483">
        <f t="shared" si="1737"/>
        <v>0</v>
      </c>
      <c r="HL182" s="483">
        <f t="shared" si="1737"/>
        <v>0</v>
      </c>
      <c r="HM182" s="483">
        <f t="shared" si="1737"/>
        <v>0</v>
      </c>
      <c r="HN182" s="483">
        <f t="shared" si="1737"/>
        <v>0</v>
      </c>
      <c r="HO182" s="483">
        <f t="shared" si="1737"/>
        <v>0</v>
      </c>
      <c r="HP182" s="483">
        <f t="shared" si="1737"/>
        <v>0</v>
      </c>
      <c r="HQ182" s="483">
        <f t="shared" si="1737"/>
        <v>0</v>
      </c>
      <c r="HR182" s="483">
        <f t="shared" si="1737"/>
        <v>0</v>
      </c>
      <c r="HS182" s="483">
        <f>SUM(HG182:HR182)</f>
        <v>0</v>
      </c>
      <c r="HT182" s="483">
        <f t="shared" ref="HT182:IE182" si="1738">IF(HT175=1,-SUM(HT178:HT181),0)</f>
        <v>0</v>
      </c>
      <c r="HU182" s="483">
        <f t="shared" si="1738"/>
        <v>0</v>
      </c>
      <c r="HV182" s="483">
        <f t="shared" si="1738"/>
        <v>0</v>
      </c>
      <c r="HW182" s="483">
        <f t="shared" si="1738"/>
        <v>0</v>
      </c>
      <c r="HX182" s="483">
        <f t="shared" si="1738"/>
        <v>0</v>
      </c>
      <c r="HY182" s="483">
        <f t="shared" si="1738"/>
        <v>0</v>
      </c>
      <c r="HZ182" s="483">
        <f t="shared" si="1738"/>
        <v>0</v>
      </c>
      <c r="IA182" s="483">
        <f t="shared" si="1738"/>
        <v>0</v>
      </c>
      <c r="IB182" s="483">
        <f t="shared" si="1738"/>
        <v>0</v>
      </c>
      <c r="IC182" s="483">
        <f t="shared" si="1738"/>
        <v>0</v>
      </c>
      <c r="ID182" s="483">
        <f t="shared" si="1738"/>
        <v>0</v>
      </c>
      <c r="IE182" s="483">
        <f t="shared" si="1738"/>
        <v>0</v>
      </c>
      <c r="IF182" s="483">
        <f>SUM(HT182:IE182)</f>
        <v>0</v>
      </c>
      <c r="IG182" s="483">
        <f t="shared" ref="IG182:IR182" si="1739">IF(IG175=1,-SUM(IG178:IG181),0)</f>
        <v>0</v>
      </c>
      <c r="IH182" s="483">
        <f t="shared" si="1739"/>
        <v>0</v>
      </c>
      <c r="II182" s="483">
        <f t="shared" si="1739"/>
        <v>0</v>
      </c>
      <c r="IJ182" s="483">
        <f t="shared" si="1739"/>
        <v>0</v>
      </c>
      <c r="IK182" s="483">
        <f t="shared" si="1739"/>
        <v>0</v>
      </c>
      <c r="IL182" s="483">
        <f t="shared" si="1739"/>
        <v>0</v>
      </c>
      <c r="IM182" s="483">
        <f t="shared" si="1739"/>
        <v>0</v>
      </c>
      <c r="IN182" s="483">
        <f t="shared" si="1739"/>
        <v>0</v>
      </c>
      <c r="IO182" s="483">
        <f t="shared" si="1739"/>
        <v>0</v>
      </c>
      <c r="IP182" s="483">
        <f t="shared" si="1739"/>
        <v>0</v>
      </c>
      <c r="IQ182" s="483">
        <f t="shared" si="1739"/>
        <v>0</v>
      </c>
      <c r="IR182" s="483">
        <f t="shared" si="1739"/>
        <v>0</v>
      </c>
      <c r="IS182" s="483">
        <f>SUM(IG182:IR182)</f>
        <v>0</v>
      </c>
      <c r="IT182" s="483">
        <f t="shared" ref="IT182:JE182" si="1740">IF(IT175=1,-SUM(IT178:IT181),0)</f>
        <v>0</v>
      </c>
      <c r="IU182" s="483">
        <f t="shared" si="1740"/>
        <v>0</v>
      </c>
      <c r="IV182" s="483">
        <f t="shared" si="1740"/>
        <v>0</v>
      </c>
      <c r="IW182" s="483">
        <f t="shared" si="1740"/>
        <v>0</v>
      </c>
      <c r="IX182" s="483">
        <f t="shared" si="1740"/>
        <v>0</v>
      </c>
      <c r="IY182" s="483">
        <f t="shared" si="1740"/>
        <v>0</v>
      </c>
      <c r="IZ182" s="483">
        <f t="shared" si="1740"/>
        <v>0</v>
      </c>
      <c r="JA182" s="483">
        <f t="shared" si="1740"/>
        <v>0</v>
      </c>
      <c r="JB182" s="483">
        <f t="shared" si="1740"/>
        <v>0</v>
      </c>
      <c r="JC182" s="483">
        <f t="shared" si="1740"/>
        <v>0</v>
      </c>
      <c r="JD182" s="483">
        <f t="shared" si="1740"/>
        <v>0</v>
      </c>
      <c r="JE182" s="483">
        <f t="shared" si="1740"/>
        <v>0</v>
      </c>
      <c r="JF182" s="483">
        <f>SUM(IT182:JE182)</f>
        <v>0</v>
      </c>
      <c r="JG182" s="483">
        <f t="shared" ref="JG182:JR182" si="1741">IF(JG175=1,-SUM(JG178:JG181),0)</f>
        <v>0</v>
      </c>
      <c r="JH182" s="483">
        <f t="shared" si="1741"/>
        <v>0</v>
      </c>
      <c r="JI182" s="483">
        <f t="shared" si="1741"/>
        <v>0</v>
      </c>
      <c r="JJ182" s="483">
        <f t="shared" si="1741"/>
        <v>0</v>
      </c>
      <c r="JK182" s="483">
        <f t="shared" si="1741"/>
        <v>0</v>
      </c>
      <c r="JL182" s="483">
        <f t="shared" si="1741"/>
        <v>0</v>
      </c>
      <c r="JM182" s="483">
        <f t="shared" si="1741"/>
        <v>0</v>
      </c>
      <c r="JN182" s="483">
        <f t="shared" si="1741"/>
        <v>0</v>
      </c>
      <c r="JO182" s="483">
        <f t="shared" si="1741"/>
        <v>0</v>
      </c>
      <c r="JP182" s="483">
        <f t="shared" si="1741"/>
        <v>0</v>
      </c>
      <c r="JQ182" s="483">
        <f t="shared" si="1741"/>
        <v>0</v>
      </c>
      <c r="JR182" s="483">
        <f t="shared" si="1741"/>
        <v>0</v>
      </c>
      <c r="JS182" s="483">
        <f>SUM(JG182:JR182)</f>
        <v>0</v>
      </c>
      <c r="JT182" s="483">
        <f t="shared" ref="JT182:KE182" si="1742">IF(JT175=1,-SUM(JT178:JT181),0)</f>
        <v>0</v>
      </c>
      <c r="JU182" s="483">
        <f t="shared" si="1742"/>
        <v>0</v>
      </c>
      <c r="JV182" s="483">
        <f t="shared" si="1742"/>
        <v>0</v>
      </c>
      <c r="JW182" s="483">
        <f t="shared" si="1742"/>
        <v>0</v>
      </c>
      <c r="JX182" s="483">
        <f t="shared" si="1742"/>
        <v>0</v>
      </c>
      <c r="JY182" s="483">
        <f t="shared" si="1742"/>
        <v>0</v>
      </c>
      <c r="JZ182" s="483">
        <f t="shared" si="1742"/>
        <v>0</v>
      </c>
      <c r="KA182" s="483">
        <f t="shared" si="1742"/>
        <v>0</v>
      </c>
      <c r="KB182" s="483">
        <f t="shared" si="1742"/>
        <v>0</v>
      </c>
      <c r="KC182" s="483">
        <f t="shared" si="1742"/>
        <v>0</v>
      </c>
      <c r="KD182" s="483">
        <f t="shared" si="1742"/>
        <v>0</v>
      </c>
      <c r="KE182" s="483">
        <f t="shared" si="1742"/>
        <v>0</v>
      </c>
      <c r="KF182" s="483">
        <f>SUM(JT182:KE182)</f>
        <v>0</v>
      </c>
      <c r="KG182" s="483">
        <f t="shared" ref="KG182:KR182" si="1743">IF(KG175=1,-SUM(KG178:KG181),0)</f>
        <v>0</v>
      </c>
      <c r="KH182" s="483">
        <f t="shared" si="1743"/>
        <v>0</v>
      </c>
      <c r="KI182" s="483">
        <f t="shared" si="1743"/>
        <v>0</v>
      </c>
      <c r="KJ182" s="483">
        <f t="shared" si="1743"/>
        <v>0</v>
      </c>
      <c r="KK182" s="483">
        <f t="shared" si="1743"/>
        <v>0</v>
      </c>
      <c r="KL182" s="483">
        <f t="shared" si="1743"/>
        <v>0</v>
      </c>
      <c r="KM182" s="483">
        <f t="shared" si="1743"/>
        <v>0</v>
      </c>
      <c r="KN182" s="483">
        <f t="shared" si="1743"/>
        <v>0</v>
      </c>
      <c r="KO182" s="483">
        <f t="shared" si="1743"/>
        <v>0</v>
      </c>
      <c r="KP182" s="483">
        <f t="shared" si="1743"/>
        <v>0</v>
      </c>
      <c r="KQ182" s="483">
        <f t="shared" si="1743"/>
        <v>0</v>
      </c>
      <c r="KR182" s="483">
        <f t="shared" si="1743"/>
        <v>0</v>
      </c>
      <c r="KS182" s="483">
        <f>SUM(KG182:KR182)</f>
        <v>0</v>
      </c>
      <c r="KT182" s="483">
        <f t="shared" ref="KT182:LE182" si="1744">IF(KT175=1,-SUM(KT178:KT181),0)</f>
        <v>0</v>
      </c>
      <c r="KU182" s="483">
        <f t="shared" si="1744"/>
        <v>0</v>
      </c>
      <c r="KV182" s="483">
        <f t="shared" si="1744"/>
        <v>0</v>
      </c>
      <c r="KW182" s="483">
        <f t="shared" si="1744"/>
        <v>0</v>
      </c>
      <c r="KX182" s="483">
        <f t="shared" si="1744"/>
        <v>0</v>
      </c>
      <c r="KY182" s="483">
        <f t="shared" si="1744"/>
        <v>0</v>
      </c>
      <c r="KZ182" s="483">
        <f t="shared" si="1744"/>
        <v>0</v>
      </c>
      <c r="LA182" s="483">
        <f t="shared" si="1744"/>
        <v>0</v>
      </c>
      <c r="LB182" s="483">
        <f t="shared" si="1744"/>
        <v>0</v>
      </c>
      <c r="LC182" s="483">
        <f t="shared" si="1744"/>
        <v>0</v>
      </c>
      <c r="LD182" s="483">
        <f t="shared" si="1744"/>
        <v>0</v>
      </c>
      <c r="LE182" s="483">
        <f t="shared" si="1744"/>
        <v>0</v>
      </c>
      <c r="LF182" s="483">
        <f>SUM(KT182:LE182)</f>
        <v>0</v>
      </c>
      <c r="LG182" s="483">
        <f t="shared" ref="LG182:LR182" si="1745">IF(LG175=1,-SUM(LG178:LG181),0)</f>
        <v>0</v>
      </c>
      <c r="LH182" s="483">
        <f t="shared" si="1745"/>
        <v>0</v>
      </c>
      <c r="LI182" s="483">
        <f t="shared" si="1745"/>
        <v>0</v>
      </c>
      <c r="LJ182" s="483">
        <f t="shared" si="1745"/>
        <v>0</v>
      </c>
      <c r="LK182" s="483">
        <f t="shared" si="1745"/>
        <v>0</v>
      </c>
      <c r="LL182" s="483">
        <f t="shared" si="1745"/>
        <v>0</v>
      </c>
      <c r="LM182" s="483">
        <f t="shared" si="1745"/>
        <v>0</v>
      </c>
      <c r="LN182" s="483">
        <f t="shared" si="1745"/>
        <v>0</v>
      </c>
      <c r="LO182" s="483">
        <f t="shared" si="1745"/>
        <v>0</v>
      </c>
      <c r="LP182" s="483">
        <f t="shared" si="1745"/>
        <v>0</v>
      </c>
      <c r="LQ182" s="483">
        <f t="shared" si="1745"/>
        <v>0</v>
      </c>
      <c r="LR182" s="483">
        <f t="shared" si="1745"/>
        <v>0</v>
      </c>
      <c r="LS182" s="483">
        <f>SUM(LG182:LR182)</f>
        <v>0</v>
      </c>
      <c r="LT182" s="483">
        <f t="shared" ref="LT182:ME182" si="1746">IF(LT175=1,-SUM(LT178:LT181),0)</f>
        <v>0</v>
      </c>
      <c r="LU182" s="483">
        <f t="shared" si="1746"/>
        <v>0</v>
      </c>
      <c r="LV182" s="483">
        <f t="shared" si="1746"/>
        <v>0</v>
      </c>
      <c r="LW182" s="483">
        <f t="shared" si="1746"/>
        <v>0</v>
      </c>
      <c r="LX182" s="483">
        <f t="shared" si="1746"/>
        <v>0</v>
      </c>
      <c r="LY182" s="483">
        <f t="shared" si="1746"/>
        <v>0</v>
      </c>
      <c r="LZ182" s="483">
        <f t="shared" si="1746"/>
        <v>0</v>
      </c>
      <c r="MA182" s="483">
        <f t="shared" si="1746"/>
        <v>0</v>
      </c>
      <c r="MB182" s="483">
        <f t="shared" si="1746"/>
        <v>0</v>
      </c>
      <c r="MC182" s="483">
        <f t="shared" si="1746"/>
        <v>0</v>
      </c>
      <c r="MD182" s="483">
        <f t="shared" si="1746"/>
        <v>0</v>
      </c>
      <c r="ME182" s="483">
        <f t="shared" si="1746"/>
        <v>0</v>
      </c>
      <c r="MF182" s="483">
        <f>SUM(LT182:ME182)</f>
        <v>0</v>
      </c>
      <c r="MG182" s="483">
        <f t="shared" ref="MG182:MR182" si="1747">IF(MG175=1,-SUM(MG178:MG181),0)</f>
        <v>0</v>
      </c>
      <c r="MH182" s="483">
        <f t="shared" si="1747"/>
        <v>0</v>
      </c>
      <c r="MI182" s="483">
        <f t="shared" si="1747"/>
        <v>0</v>
      </c>
      <c r="MJ182" s="483">
        <f t="shared" si="1747"/>
        <v>0</v>
      </c>
      <c r="MK182" s="483">
        <f t="shared" si="1747"/>
        <v>0</v>
      </c>
      <c r="ML182" s="483">
        <f t="shared" si="1747"/>
        <v>0</v>
      </c>
      <c r="MM182" s="483">
        <f t="shared" si="1747"/>
        <v>0</v>
      </c>
      <c r="MN182" s="483">
        <f t="shared" si="1747"/>
        <v>0</v>
      </c>
      <c r="MO182" s="483">
        <f t="shared" si="1747"/>
        <v>0</v>
      </c>
      <c r="MP182" s="483">
        <f t="shared" si="1747"/>
        <v>0</v>
      </c>
      <c r="MQ182" s="483">
        <f t="shared" si="1747"/>
        <v>0</v>
      </c>
      <c r="MR182" s="483">
        <f t="shared" si="1747"/>
        <v>0</v>
      </c>
      <c r="MS182" s="483">
        <f>SUM(MG182:MR182)</f>
        <v>0</v>
      </c>
      <c r="MT182" s="483">
        <f t="shared" ref="MT182:NE182" si="1748">IF(MT175=1,-SUM(MT178:MT181),0)</f>
        <v>0</v>
      </c>
      <c r="MU182" s="483">
        <f t="shared" si="1748"/>
        <v>0</v>
      </c>
      <c r="MV182" s="483">
        <f t="shared" si="1748"/>
        <v>0</v>
      </c>
      <c r="MW182" s="483">
        <f t="shared" si="1748"/>
        <v>0</v>
      </c>
      <c r="MX182" s="483">
        <f t="shared" si="1748"/>
        <v>0</v>
      </c>
      <c r="MY182" s="483">
        <f t="shared" si="1748"/>
        <v>0</v>
      </c>
      <c r="MZ182" s="483">
        <f t="shared" si="1748"/>
        <v>0</v>
      </c>
      <c r="NA182" s="483">
        <f t="shared" si="1748"/>
        <v>0</v>
      </c>
      <c r="NB182" s="483">
        <f t="shared" si="1748"/>
        <v>0</v>
      </c>
      <c r="NC182" s="483">
        <f t="shared" si="1748"/>
        <v>0</v>
      </c>
      <c r="ND182" s="483">
        <f t="shared" si="1748"/>
        <v>0</v>
      </c>
      <c r="NE182" s="483">
        <f t="shared" si="1748"/>
        <v>0</v>
      </c>
      <c r="NF182" s="483">
        <f>SUM(MT182:NE182)</f>
        <v>0</v>
      </c>
      <c r="NG182" s="483">
        <f t="shared" ref="NG182:NR182" si="1749">IF(NG175=1,-SUM(NG178:NG181),0)</f>
        <v>0</v>
      </c>
      <c r="NH182" s="483">
        <f t="shared" si="1749"/>
        <v>0</v>
      </c>
      <c r="NI182" s="483">
        <f t="shared" si="1749"/>
        <v>0</v>
      </c>
      <c r="NJ182" s="483">
        <f t="shared" si="1749"/>
        <v>0</v>
      </c>
      <c r="NK182" s="483">
        <f t="shared" si="1749"/>
        <v>0</v>
      </c>
      <c r="NL182" s="483">
        <f t="shared" si="1749"/>
        <v>0</v>
      </c>
      <c r="NM182" s="483">
        <f t="shared" si="1749"/>
        <v>0</v>
      </c>
      <c r="NN182" s="483">
        <f t="shared" si="1749"/>
        <v>0</v>
      </c>
      <c r="NO182" s="483">
        <f t="shared" si="1749"/>
        <v>0</v>
      </c>
      <c r="NP182" s="483">
        <f t="shared" si="1749"/>
        <v>0</v>
      </c>
      <c r="NQ182" s="483">
        <f t="shared" si="1749"/>
        <v>0</v>
      </c>
      <c r="NR182" s="483">
        <f t="shared" si="1749"/>
        <v>0</v>
      </c>
      <c r="NS182" s="483">
        <f>SUM(NG182:NR182)</f>
        <v>0</v>
      </c>
      <c r="NT182" s="483">
        <f t="shared" ref="NT182:OE182" si="1750">IF(NT175=1,-SUM(NT178:NT181),0)</f>
        <v>0</v>
      </c>
      <c r="NU182" s="483">
        <f t="shared" si="1750"/>
        <v>0</v>
      </c>
      <c r="NV182" s="483">
        <f t="shared" si="1750"/>
        <v>0</v>
      </c>
      <c r="NW182" s="483">
        <f t="shared" si="1750"/>
        <v>0</v>
      </c>
      <c r="NX182" s="483">
        <f t="shared" si="1750"/>
        <v>0</v>
      </c>
      <c r="NY182" s="483">
        <f t="shared" si="1750"/>
        <v>0</v>
      </c>
      <c r="NZ182" s="483">
        <f t="shared" si="1750"/>
        <v>0</v>
      </c>
      <c r="OA182" s="483">
        <f t="shared" si="1750"/>
        <v>0</v>
      </c>
      <c r="OB182" s="483">
        <f t="shared" si="1750"/>
        <v>0</v>
      </c>
      <c r="OC182" s="483">
        <f t="shared" si="1750"/>
        <v>0</v>
      </c>
      <c r="OD182" s="483">
        <f t="shared" si="1750"/>
        <v>0</v>
      </c>
      <c r="OE182" s="483">
        <f t="shared" si="1750"/>
        <v>0</v>
      </c>
      <c r="OF182" s="483">
        <f>SUM(NT182:OE182)</f>
        <v>0</v>
      </c>
      <c r="OG182" s="483">
        <f t="shared" ref="OG182:OR182" si="1751">IF(OG175=1,-SUM(OG178:OG181),0)</f>
        <v>0</v>
      </c>
      <c r="OH182" s="483">
        <f t="shared" si="1751"/>
        <v>0</v>
      </c>
      <c r="OI182" s="483">
        <f t="shared" si="1751"/>
        <v>0</v>
      </c>
      <c r="OJ182" s="483">
        <f t="shared" si="1751"/>
        <v>0</v>
      </c>
      <c r="OK182" s="483">
        <f t="shared" si="1751"/>
        <v>0</v>
      </c>
      <c r="OL182" s="483">
        <f t="shared" si="1751"/>
        <v>0</v>
      </c>
      <c r="OM182" s="483">
        <f t="shared" si="1751"/>
        <v>0</v>
      </c>
      <c r="ON182" s="483">
        <f t="shared" si="1751"/>
        <v>0</v>
      </c>
      <c r="OO182" s="483">
        <f t="shared" si="1751"/>
        <v>0</v>
      </c>
      <c r="OP182" s="483">
        <f t="shared" si="1751"/>
        <v>0</v>
      </c>
      <c r="OQ182" s="483">
        <f t="shared" si="1751"/>
        <v>0</v>
      </c>
      <c r="OR182" s="483">
        <f t="shared" si="1751"/>
        <v>0</v>
      </c>
      <c r="OS182" s="483">
        <f>SUM(OG182:OR182)</f>
        <v>0</v>
      </c>
      <c r="OT182" s="483"/>
      <c r="OU182" s="483"/>
      <c r="OV182" s="483"/>
      <c r="OW182" s="483"/>
      <c r="OX182" s="483"/>
      <c r="OY182" s="483"/>
      <c r="OZ182" s="483"/>
      <c r="PA182" s="483"/>
      <c r="PB182" s="483"/>
      <c r="PC182" s="483"/>
      <c r="PD182" s="483"/>
      <c r="PE182" s="483"/>
      <c r="PF182" s="483"/>
      <c r="PG182" s="483"/>
      <c r="PH182" s="483"/>
      <c r="PI182" s="483"/>
      <c r="PJ182" s="483"/>
      <c r="PK182" s="483"/>
      <c r="PL182" s="483"/>
      <c r="PM182" s="483"/>
      <c r="PN182" s="483"/>
      <c r="PO182" s="483"/>
      <c r="PP182" s="483"/>
      <c r="PQ182" s="483"/>
      <c r="PR182" s="483"/>
      <c r="PS182" s="483"/>
      <c r="PT182" s="483"/>
      <c r="PU182" s="483"/>
      <c r="PV182" s="483"/>
      <c r="PW182" s="483"/>
      <c r="PX182" s="483"/>
      <c r="PY182" s="483"/>
      <c r="PZ182" s="483"/>
      <c r="QA182" s="483"/>
      <c r="QB182" s="483"/>
      <c r="QC182" s="483"/>
      <c r="QD182" s="483"/>
      <c r="QE182" s="483"/>
      <c r="QF182" s="483"/>
      <c r="QG182" s="483"/>
      <c r="QH182" s="483"/>
      <c r="QI182" s="483"/>
      <c r="QJ182" s="483"/>
      <c r="QK182" s="483"/>
      <c r="QL182" s="483"/>
      <c r="QM182" s="483"/>
      <c r="QN182" s="483"/>
      <c r="QO182" s="483"/>
      <c r="QP182" s="483"/>
      <c r="QQ182" s="483"/>
      <c r="QR182" s="483"/>
      <c r="QS182" s="483"/>
      <c r="QT182" s="483"/>
      <c r="QU182" s="483"/>
      <c r="QV182" s="483"/>
      <c r="QW182" s="483"/>
      <c r="QX182" s="483"/>
      <c r="QY182" s="483"/>
      <c r="QZ182" s="483"/>
      <c r="RA182" s="483"/>
      <c r="RB182" s="483"/>
      <c r="RC182" s="483"/>
      <c r="RD182" s="483"/>
      <c r="RE182" s="483"/>
      <c r="RF182" s="483"/>
    </row>
    <row r="183" spans="1:474" ht="12.75" customHeight="1">
      <c r="A183" s="483"/>
      <c r="B183" s="484" t="s">
        <v>503</v>
      </c>
      <c r="C183" s="483"/>
      <c r="D183" s="483"/>
      <c r="E183" s="483">
        <f>SUM(S183,AF183,AS183,BF183,BS183,CF183,CS183,DF183,DS183,EF183,ES183,FF183,FS183,GF183,GS183,HF183,HS183,IF183,IS183,JF183,JS183,KF183,KS183,LF183,LS183,MF183,MS183,NF183,NS183,OF183,OS183)</f>
        <v>0</v>
      </c>
      <c r="F183" s="483"/>
      <c r="G183" s="483">
        <f t="shared" ref="G183:R183" si="1752">SUM(G181:G182)</f>
        <v>0</v>
      </c>
      <c r="H183" s="483">
        <f t="shared" si="1752"/>
        <v>0</v>
      </c>
      <c r="I183" s="483">
        <f t="shared" si="1752"/>
        <v>0</v>
      </c>
      <c r="J183" s="483">
        <f t="shared" si="1752"/>
        <v>0</v>
      </c>
      <c r="K183" s="483">
        <f t="shared" si="1752"/>
        <v>0</v>
      </c>
      <c r="L183" s="483">
        <f t="shared" si="1752"/>
        <v>0</v>
      </c>
      <c r="M183" s="483">
        <f t="shared" si="1752"/>
        <v>0</v>
      </c>
      <c r="N183" s="483">
        <f t="shared" si="1752"/>
        <v>0</v>
      </c>
      <c r="O183" s="483">
        <f t="shared" si="1752"/>
        <v>0</v>
      </c>
      <c r="P183" s="483">
        <f t="shared" si="1752"/>
        <v>0</v>
      </c>
      <c r="Q183" s="483">
        <f t="shared" si="1752"/>
        <v>0</v>
      </c>
      <c r="R183" s="483">
        <f t="shared" si="1752"/>
        <v>0</v>
      </c>
      <c r="S183" s="483">
        <f>SUM(G183:R183)</f>
        <v>0</v>
      </c>
      <c r="T183" s="483">
        <f t="shared" ref="T183:AE183" si="1753">SUM(T181:T182)</f>
        <v>0</v>
      </c>
      <c r="U183" s="483">
        <f t="shared" si="1753"/>
        <v>0</v>
      </c>
      <c r="V183" s="483">
        <f t="shared" si="1753"/>
        <v>0</v>
      </c>
      <c r="W183" s="483">
        <f t="shared" si="1753"/>
        <v>0</v>
      </c>
      <c r="X183" s="483">
        <f t="shared" si="1753"/>
        <v>0</v>
      </c>
      <c r="Y183" s="483">
        <f t="shared" si="1753"/>
        <v>0</v>
      </c>
      <c r="Z183" s="483">
        <f t="shared" si="1753"/>
        <v>0</v>
      </c>
      <c r="AA183" s="483">
        <f t="shared" si="1753"/>
        <v>0</v>
      </c>
      <c r="AB183" s="483">
        <f t="shared" si="1753"/>
        <v>0</v>
      </c>
      <c r="AC183" s="483">
        <f t="shared" si="1753"/>
        <v>0</v>
      </c>
      <c r="AD183" s="483">
        <f t="shared" si="1753"/>
        <v>0</v>
      </c>
      <c r="AE183" s="483">
        <f t="shared" si="1753"/>
        <v>0</v>
      </c>
      <c r="AF183" s="483">
        <f>SUM(T183:AE183)</f>
        <v>0</v>
      </c>
      <c r="AG183" s="483">
        <f t="shared" ref="AG183:AR183" si="1754">SUM(AG181:AG182)</f>
        <v>0</v>
      </c>
      <c r="AH183" s="483">
        <f t="shared" si="1754"/>
        <v>0</v>
      </c>
      <c r="AI183" s="483">
        <f t="shared" si="1754"/>
        <v>0</v>
      </c>
      <c r="AJ183" s="483">
        <f t="shared" si="1754"/>
        <v>0</v>
      </c>
      <c r="AK183" s="483">
        <f t="shared" si="1754"/>
        <v>0</v>
      </c>
      <c r="AL183" s="483">
        <f t="shared" si="1754"/>
        <v>0</v>
      </c>
      <c r="AM183" s="483">
        <f t="shared" si="1754"/>
        <v>0</v>
      </c>
      <c r="AN183" s="483">
        <f t="shared" si="1754"/>
        <v>0</v>
      </c>
      <c r="AO183" s="483">
        <f t="shared" si="1754"/>
        <v>0</v>
      </c>
      <c r="AP183" s="483">
        <f t="shared" si="1754"/>
        <v>0</v>
      </c>
      <c r="AQ183" s="483">
        <f t="shared" si="1754"/>
        <v>0</v>
      </c>
      <c r="AR183" s="483">
        <f t="shared" si="1754"/>
        <v>0</v>
      </c>
      <c r="AS183" s="483">
        <f>SUM(AG183:AR183)</f>
        <v>0</v>
      </c>
      <c r="AT183" s="483">
        <f t="shared" ref="AT183:BE183" si="1755">SUM(AT181:AT182)</f>
        <v>0</v>
      </c>
      <c r="AU183" s="483">
        <f t="shared" si="1755"/>
        <v>0</v>
      </c>
      <c r="AV183" s="483">
        <f t="shared" si="1755"/>
        <v>0</v>
      </c>
      <c r="AW183" s="483">
        <f t="shared" si="1755"/>
        <v>0</v>
      </c>
      <c r="AX183" s="483">
        <f t="shared" si="1755"/>
        <v>0</v>
      </c>
      <c r="AY183" s="483">
        <f t="shared" si="1755"/>
        <v>0</v>
      </c>
      <c r="AZ183" s="483">
        <f t="shared" si="1755"/>
        <v>0</v>
      </c>
      <c r="BA183" s="483">
        <f t="shared" si="1755"/>
        <v>0</v>
      </c>
      <c r="BB183" s="483">
        <f t="shared" si="1755"/>
        <v>0</v>
      </c>
      <c r="BC183" s="483">
        <f t="shared" si="1755"/>
        <v>0</v>
      </c>
      <c r="BD183" s="483">
        <f t="shared" si="1755"/>
        <v>0</v>
      </c>
      <c r="BE183" s="483">
        <f t="shared" si="1755"/>
        <v>0</v>
      </c>
      <c r="BF183" s="483">
        <f>SUM(AT183:BE183)</f>
        <v>0</v>
      </c>
      <c r="BG183" s="483">
        <f t="shared" ref="BG183:BR183" si="1756">SUM(BG181:BG182)</f>
        <v>0</v>
      </c>
      <c r="BH183" s="483">
        <f t="shared" si="1756"/>
        <v>0</v>
      </c>
      <c r="BI183" s="483">
        <f t="shared" si="1756"/>
        <v>0</v>
      </c>
      <c r="BJ183" s="483">
        <f t="shared" si="1756"/>
        <v>0</v>
      </c>
      <c r="BK183" s="483">
        <f t="shared" si="1756"/>
        <v>0</v>
      </c>
      <c r="BL183" s="483">
        <f t="shared" si="1756"/>
        <v>0</v>
      </c>
      <c r="BM183" s="483">
        <f t="shared" si="1756"/>
        <v>0</v>
      </c>
      <c r="BN183" s="483">
        <f t="shared" si="1756"/>
        <v>0</v>
      </c>
      <c r="BO183" s="483">
        <f t="shared" si="1756"/>
        <v>0</v>
      </c>
      <c r="BP183" s="483">
        <f t="shared" si="1756"/>
        <v>0</v>
      </c>
      <c r="BQ183" s="483">
        <f t="shared" si="1756"/>
        <v>0</v>
      </c>
      <c r="BR183" s="483">
        <f t="shared" si="1756"/>
        <v>0</v>
      </c>
      <c r="BS183" s="483">
        <f>SUM(BG183:BR183)</f>
        <v>0</v>
      </c>
      <c r="BT183" s="483">
        <f t="shared" ref="BT183:CE183" si="1757">SUM(BT181:BT182)</f>
        <v>0</v>
      </c>
      <c r="BU183" s="483">
        <f t="shared" si="1757"/>
        <v>0</v>
      </c>
      <c r="BV183" s="483">
        <f t="shared" si="1757"/>
        <v>0</v>
      </c>
      <c r="BW183" s="483">
        <f t="shared" si="1757"/>
        <v>0</v>
      </c>
      <c r="BX183" s="483">
        <f t="shared" si="1757"/>
        <v>0</v>
      </c>
      <c r="BY183" s="483">
        <f t="shared" si="1757"/>
        <v>0</v>
      </c>
      <c r="BZ183" s="483">
        <f t="shared" si="1757"/>
        <v>0</v>
      </c>
      <c r="CA183" s="483">
        <f t="shared" si="1757"/>
        <v>0</v>
      </c>
      <c r="CB183" s="483">
        <f t="shared" si="1757"/>
        <v>0</v>
      </c>
      <c r="CC183" s="483">
        <f t="shared" si="1757"/>
        <v>0</v>
      </c>
      <c r="CD183" s="483">
        <f t="shared" si="1757"/>
        <v>0</v>
      </c>
      <c r="CE183" s="483">
        <f t="shared" si="1757"/>
        <v>0</v>
      </c>
      <c r="CF183" s="483">
        <f>SUM(BT183:CE183)</f>
        <v>0</v>
      </c>
      <c r="CG183" s="483">
        <f t="shared" ref="CG183:CR183" si="1758">SUM(CG181:CG182)</f>
        <v>0</v>
      </c>
      <c r="CH183" s="483">
        <f t="shared" si="1758"/>
        <v>0</v>
      </c>
      <c r="CI183" s="483">
        <f t="shared" si="1758"/>
        <v>0</v>
      </c>
      <c r="CJ183" s="483">
        <f t="shared" si="1758"/>
        <v>0</v>
      </c>
      <c r="CK183" s="483">
        <f t="shared" si="1758"/>
        <v>0</v>
      </c>
      <c r="CL183" s="483">
        <f t="shared" si="1758"/>
        <v>0</v>
      </c>
      <c r="CM183" s="483">
        <f t="shared" si="1758"/>
        <v>0</v>
      </c>
      <c r="CN183" s="483">
        <f t="shared" si="1758"/>
        <v>0</v>
      </c>
      <c r="CO183" s="483">
        <f t="shared" si="1758"/>
        <v>0</v>
      </c>
      <c r="CP183" s="483">
        <f t="shared" si="1758"/>
        <v>0</v>
      </c>
      <c r="CQ183" s="483">
        <f t="shared" si="1758"/>
        <v>0</v>
      </c>
      <c r="CR183" s="483">
        <f t="shared" si="1758"/>
        <v>0</v>
      </c>
      <c r="CS183" s="483">
        <f>SUM(CG183:CR183)</f>
        <v>0</v>
      </c>
      <c r="CT183" s="483">
        <f t="shared" ref="CT183:DE183" si="1759">SUM(CT181:CT182)</f>
        <v>0</v>
      </c>
      <c r="CU183" s="483">
        <f t="shared" si="1759"/>
        <v>0</v>
      </c>
      <c r="CV183" s="483">
        <f t="shared" si="1759"/>
        <v>0</v>
      </c>
      <c r="CW183" s="483">
        <f t="shared" si="1759"/>
        <v>0</v>
      </c>
      <c r="CX183" s="483">
        <f t="shared" si="1759"/>
        <v>0</v>
      </c>
      <c r="CY183" s="483">
        <f t="shared" si="1759"/>
        <v>0</v>
      </c>
      <c r="CZ183" s="483">
        <f t="shared" si="1759"/>
        <v>0</v>
      </c>
      <c r="DA183" s="483">
        <f t="shared" si="1759"/>
        <v>0</v>
      </c>
      <c r="DB183" s="483">
        <f t="shared" si="1759"/>
        <v>0</v>
      </c>
      <c r="DC183" s="483">
        <f t="shared" si="1759"/>
        <v>0</v>
      </c>
      <c r="DD183" s="483">
        <f t="shared" si="1759"/>
        <v>0</v>
      </c>
      <c r="DE183" s="483">
        <f t="shared" si="1759"/>
        <v>0</v>
      </c>
      <c r="DF183" s="483">
        <f>SUM(CT183:DE183)</f>
        <v>0</v>
      </c>
      <c r="DG183" s="483">
        <f t="shared" ref="DG183:DR183" si="1760">SUM(DG181:DG182)</f>
        <v>0</v>
      </c>
      <c r="DH183" s="483">
        <f t="shared" si="1760"/>
        <v>0</v>
      </c>
      <c r="DI183" s="483">
        <f t="shared" si="1760"/>
        <v>0</v>
      </c>
      <c r="DJ183" s="483">
        <f t="shared" si="1760"/>
        <v>0</v>
      </c>
      <c r="DK183" s="483">
        <f t="shared" si="1760"/>
        <v>0</v>
      </c>
      <c r="DL183" s="483">
        <f t="shared" si="1760"/>
        <v>0</v>
      </c>
      <c r="DM183" s="483">
        <f t="shared" si="1760"/>
        <v>0</v>
      </c>
      <c r="DN183" s="483">
        <f t="shared" si="1760"/>
        <v>0</v>
      </c>
      <c r="DO183" s="483">
        <f t="shared" si="1760"/>
        <v>0</v>
      </c>
      <c r="DP183" s="483">
        <f t="shared" si="1760"/>
        <v>0</v>
      </c>
      <c r="DQ183" s="483">
        <f t="shared" si="1760"/>
        <v>0</v>
      </c>
      <c r="DR183" s="483">
        <f t="shared" si="1760"/>
        <v>0</v>
      </c>
      <c r="DS183" s="483">
        <f>SUM(DG183:DR183)</f>
        <v>0</v>
      </c>
      <c r="DT183" s="483">
        <f t="shared" ref="DT183:EE183" si="1761">SUM(DT181:DT182)</f>
        <v>0</v>
      </c>
      <c r="DU183" s="483">
        <f t="shared" si="1761"/>
        <v>0</v>
      </c>
      <c r="DV183" s="483">
        <f t="shared" si="1761"/>
        <v>0</v>
      </c>
      <c r="DW183" s="483">
        <f t="shared" si="1761"/>
        <v>0</v>
      </c>
      <c r="DX183" s="483">
        <f t="shared" si="1761"/>
        <v>0</v>
      </c>
      <c r="DY183" s="483">
        <f t="shared" si="1761"/>
        <v>0</v>
      </c>
      <c r="DZ183" s="483">
        <f t="shared" si="1761"/>
        <v>0</v>
      </c>
      <c r="EA183" s="483">
        <f t="shared" si="1761"/>
        <v>0</v>
      </c>
      <c r="EB183" s="483">
        <f t="shared" si="1761"/>
        <v>0</v>
      </c>
      <c r="EC183" s="483">
        <f t="shared" si="1761"/>
        <v>0</v>
      </c>
      <c r="ED183" s="483">
        <f t="shared" si="1761"/>
        <v>0</v>
      </c>
      <c r="EE183" s="483">
        <f t="shared" si="1761"/>
        <v>0</v>
      </c>
      <c r="EF183" s="483">
        <f>SUM(DT183:EE183)</f>
        <v>0</v>
      </c>
      <c r="EG183" s="483">
        <f t="shared" ref="EG183:ER183" si="1762">SUM(EG181:EG182)</f>
        <v>0</v>
      </c>
      <c r="EH183" s="483">
        <f t="shared" si="1762"/>
        <v>0</v>
      </c>
      <c r="EI183" s="483">
        <f t="shared" si="1762"/>
        <v>0</v>
      </c>
      <c r="EJ183" s="483">
        <f t="shared" si="1762"/>
        <v>0</v>
      </c>
      <c r="EK183" s="483">
        <f t="shared" si="1762"/>
        <v>0</v>
      </c>
      <c r="EL183" s="483">
        <f t="shared" si="1762"/>
        <v>0</v>
      </c>
      <c r="EM183" s="483">
        <f t="shared" si="1762"/>
        <v>0</v>
      </c>
      <c r="EN183" s="483">
        <f t="shared" si="1762"/>
        <v>0</v>
      </c>
      <c r="EO183" s="483">
        <f t="shared" si="1762"/>
        <v>0</v>
      </c>
      <c r="EP183" s="483">
        <f t="shared" si="1762"/>
        <v>0</v>
      </c>
      <c r="EQ183" s="483">
        <f t="shared" si="1762"/>
        <v>0</v>
      </c>
      <c r="ER183" s="483">
        <f t="shared" si="1762"/>
        <v>0</v>
      </c>
      <c r="ES183" s="483">
        <f>SUM(EG183:ER183)</f>
        <v>0</v>
      </c>
      <c r="ET183" s="483">
        <f t="shared" ref="ET183:FE183" si="1763">SUM(ET181:ET182)</f>
        <v>0</v>
      </c>
      <c r="EU183" s="483">
        <f t="shared" si="1763"/>
        <v>0</v>
      </c>
      <c r="EV183" s="483">
        <f t="shared" si="1763"/>
        <v>0</v>
      </c>
      <c r="EW183" s="483">
        <f t="shared" si="1763"/>
        <v>0</v>
      </c>
      <c r="EX183" s="483">
        <f t="shared" si="1763"/>
        <v>0</v>
      </c>
      <c r="EY183" s="483">
        <f t="shared" si="1763"/>
        <v>0</v>
      </c>
      <c r="EZ183" s="483">
        <f t="shared" si="1763"/>
        <v>0</v>
      </c>
      <c r="FA183" s="483">
        <f t="shared" si="1763"/>
        <v>0</v>
      </c>
      <c r="FB183" s="483">
        <f t="shared" si="1763"/>
        <v>0</v>
      </c>
      <c r="FC183" s="483">
        <f t="shared" si="1763"/>
        <v>0</v>
      </c>
      <c r="FD183" s="483">
        <f t="shared" si="1763"/>
        <v>0</v>
      </c>
      <c r="FE183" s="483">
        <f t="shared" si="1763"/>
        <v>0</v>
      </c>
      <c r="FF183" s="483">
        <f>SUM(ET183:FE183)</f>
        <v>0</v>
      </c>
      <c r="FG183" s="483">
        <f t="shared" ref="FG183:FR183" si="1764">SUM(FG181:FG182)</f>
        <v>0</v>
      </c>
      <c r="FH183" s="483">
        <f t="shared" si="1764"/>
        <v>0</v>
      </c>
      <c r="FI183" s="483">
        <f t="shared" si="1764"/>
        <v>0</v>
      </c>
      <c r="FJ183" s="483">
        <f t="shared" si="1764"/>
        <v>0</v>
      </c>
      <c r="FK183" s="483">
        <f t="shared" si="1764"/>
        <v>0</v>
      </c>
      <c r="FL183" s="483">
        <f t="shared" si="1764"/>
        <v>0</v>
      </c>
      <c r="FM183" s="483">
        <f t="shared" si="1764"/>
        <v>0</v>
      </c>
      <c r="FN183" s="483">
        <f t="shared" si="1764"/>
        <v>0</v>
      </c>
      <c r="FO183" s="483">
        <f t="shared" si="1764"/>
        <v>0</v>
      </c>
      <c r="FP183" s="483">
        <f t="shared" si="1764"/>
        <v>0</v>
      </c>
      <c r="FQ183" s="483">
        <f t="shared" si="1764"/>
        <v>0</v>
      </c>
      <c r="FR183" s="483">
        <f t="shared" si="1764"/>
        <v>0</v>
      </c>
      <c r="FS183" s="483">
        <f>SUM(FG183:FR183)</f>
        <v>0</v>
      </c>
      <c r="FT183" s="483">
        <f t="shared" ref="FT183:GE183" si="1765">SUM(FT181:FT182)</f>
        <v>0</v>
      </c>
      <c r="FU183" s="483">
        <f t="shared" si="1765"/>
        <v>0</v>
      </c>
      <c r="FV183" s="483">
        <f t="shared" si="1765"/>
        <v>0</v>
      </c>
      <c r="FW183" s="483">
        <f t="shared" si="1765"/>
        <v>0</v>
      </c>
      <c r="FX183" s="483">
        <f t="shared" si="1765"/>
        <v>0</v>
      </c>
      <c r="FY183" s="483">
        <f t="shared" si="1765"/>
        <v>0</v>
      </c>
      <c r="FZ183" s="483">
        <f t="shared" si="1765"/>
        <v>0</v>
      </c>
      <c r="GA183" s="483">
        <f t="shared" si="1765"/>
        <v>0</v>
      </c>
      <c r="GB183" s="483">
        <f t="shared" si="1765"/>
        <v>0</v>
      </c>
      <c r="GC183" s="483">
        <f t="shared" si="1765"/>
        <v>0</v>
      </c>
      <c r="GD183" s="483">
        <f t="shared" si="1765"/>
        <v>0</v>
      </c>
      <c r="GE183" s="483">
        <f t="shared" si="1765"/>
        <v>0</v>
      </c>
      <c r="GF183" s="483">
        <f>SUM(FT183:GE183)</f>
        <v>0</v>
      </c>
      <c r="GG183" s="483">
        <f t="shared" ref="GG183:GR183" si="1766">SUM(GG181:GG182)</f>
        <v>0</v>
      </c>
      <c r="GH183" s="483">
        <f t="shared" si="1766"/>
        <v>0</v>
      </c>
      <c r="GI183" s="483">
        <f t="shared" si="1766"/>
        <v>0</v>
      </c>
      <c r="GJ183" s="483">
        <f t="shared" si="1766"/>
        <v>0</v>
      </c>
      <c r="GK183" s="483">
        <f t="shared" si="1766"/>
        <v>0</v>
      </c>
      <c r="GL183" s="483">
        <f t="shared" si="1766"/>
        <v>0</v>
      </c>
      <c r="GM183" s="483">
        <f t="shared" si="1766"/>
        <v>0</v>
      </c>
      <c r="GN183" s="483">
        <f t="shared" si="1766"/>
        <v>0</v>
      </c>
      <c r="GO183" s="483">
        <f t="shared" si="1766"/>
        <v>0</v>
      </c>
      <c r="GP183" s="483">
        <f t="shared" si="1766"/>
        <v>0</v>
      </c>
      <c r="GQ183" s="483">
        <f t="shared" si="1766"/>
        <v>0</v>
      </c>
      <c r="GR183" s="483">
        <f t="shared" si="1766"/>
        <v>0</v>
      </c>
      <c r="GS183" s="483">
        <f>SUM(GG183:GR183)</f>
        <v>0</v>
      </c>
      <c r="GT183" s="483">
        <f t="shared" ref="GT183:HE183" si="1767">SUM(GT181:GT182)</f>
        <v>0</v>
      </c>
      <c r="GU183" s="483">
        <f t="shared" si="1767"/>
        <v>0</v>
      </c>
      <c r="GV183" s="483">
        <f t="shared" si="1767"/>
        <v>0</v>
      </c>
      <c r="GW183" s="483">
        <f t="shared" si="1767"/>
        <v>0</v>
      </c>
      <c r="GX183" s="483">
        <f t="shared" si="1767"/>
        <v>0</v>
      </c>
      <c r="GY183" s="483">
        <f t="shared" si="1767"/>
        <v>0</v>
      </c>
      <c r="GZ183" s="483">
        <f t="shared" si="1767"/>
        <v>0</v>
      </c>
      <c r="HA183" s="483">
        <f t="shared" si="1767"/>
        <v>0</v>
      </c>
      <c r="HB183" s="483">
        <f t="shared" si="1767"/>
        <v>0</v>
      </c>
      <c r="HC183" s="483">
        <f t="shared" si="1767"/>
        <v>0</v>
      </c>
      <c r="HD183" s="483">
        <f t="shared" si="1767"/>
        <v>0</v>
      </c>
      <c r="HE183" s="483">
        <f t="shared" si="1767"/>
        <v>0</v>
      </c>
      <c r="HF183" s="483">
        <f>SUM(GT183:HE183)</f>
        <v>0</v>
      </c>
      <c r="HG183" s="483">
        <f t="shared" ref="HG183:HR183" si="1768">SUM(HG181:HG182)</f>
        <v>0</v>
      </c>
      <c r="HH183" s="483">
        <f t="shared" si="1768"/>
        <v>0</v>
      </c>
      <c r="HI183" s="483">
        <f t="shared" si="1768"/>
        <v>0</v>
      </c>
      <c r="HJ183" s="483">
        <f t="shared" si="1768"/>
        <v>0</v>
      </c>
      <c r="HK183" s="483">
        <f t="shared" si="1768"/>
        <v>0</v>
      </c>
      <c r="HL183" s="483">
        <f t="shared" si="1768"/>
        <v>0</v>
      </c>
      <c r="HM183" s="483">
        <f t="shared" si="1768"/>
        <v>0</v>
      </c>
      <c r="HN183" s="483">
        <f t="shared" si="1768"/>
        <v>0</v>
      </c>
      <c r="HO183" s="483">
        <f t="shared" si="1768"/>
        <v>0</v>
      </c>
      <c r="HP183" s="483">
        <f t="shared" si="1768"/>
        <v>0</v>
      </c>
      <c r="HQ183" s="483">
        <f t="shared" si="1768"/>
        <v>0</v>
      </c>
      <c r="HR183" s="483">
        <f t="shared" si="1768"/>
        <v>0</v>
      </c>
      <c r="HS183" s="483">
        <f>SUM(HG183:HR183)</f>
        <v>0</v>
      </c>
      <c r="HT183" s="483">
        <f t="shared" ref="HT183:IE183" si="1769">SUM(HT181:HT182)</f>
        <v>0</v>
      </c>
      <c r="HU183" s="483">
        <f t="shared" si="1769"/>
        <v>0</v>
      </c>
      <c r="HV183" s="483">
        <f t="shared" si="1769"/>
        <v>0</v>
      </c>
      <c r="HW183" s="483">
        <f t="shared" si="1769"/>
        <v>0</v>
      </c>
      <c r="HX183" s="483">
        <f t="shared" si="1769"/>
        <v>0</v>
      </c>
      <c r="HY183" s="483">
        <f t="shared" si="1769"/>
        <v>0</v>
      </c>
      <c r="HZ183" s="483">
        <f t="shared" si="1769"/>
        <v>0</v>
      </c>
      <c r="IA183" s="483">
        <f t="shared" si="1769"/>
        <v>0</v>
      </c>
      <c r="IB183" s="483">
        <f t="shared" si="1769"/>
        <v>0</v>
      </c>
      <c r="IC183" s="483">
        <f t="shared" si="1769"/>
        <v>0</v>
      </c>
      <c r="ID183" s="483">
        <f t="shared" si="1769"/>
        <v>0</v>
      </c>
      <c r="IE183" s="483">
        <f t="shared" si="1769"/>
        <v>0</v>
      </c>
      <c r="IF183" s="483">
        <f>SUM(HT183:IE183)</f>
        <v>0</v>
      </c>
      <c r="IG183" s="483">
        <f t="shared" ref="IG183:IR183" si="1770">SUM(IG181:IG182)</f>
        <v>0</v>
      </c>
      <c r="IH183" s="483">
        <f t="shared" si="1770"/>
        <v>0</v>
      </c>
      <c r="II183" s="483">
        <f t="shared" si="1770"/>
        <v>0</v>
      </c>
      <c r="IJ183" s="483">
        <f t="shared" si="1770"/>
        <v>0</v>
      </c>
      <c r="IK183" s="483">
        <f t="shared" si="1770"/>
        <v>0</v>
      </c>
      <c r="IL183" s="483">
        <f t="shared" si="1770"/>
        <v>0</v>
      </c>
      <c r="IM183" s="483">
        <f t="shared" si="1770"/>
        <v>0</v>
      </c>
      <c r="IN183" s="483">
        <f t="shared" si="1770"/>
        <v>0</v>
      </c>
      <c r="IO183" s="483">
        <f t="shared" si="1770"/>
        <v>0</v>
      </c>
      <c r="IP183" s="483">
        <f t="shared" si="1770"/>
        <v>0</v>
      </c>
      <c r="IQ183" s="483">
        <f t="shared" si="1770"/>
        <v>0</v>
      </c>
      <c r="IR183" s="483">
        <f t="shared" si="1770"/>
        <v>0</v>
      </c>
      <c r="IS183" s="483">
        <f>SUM(IG183:IR183)</f>
        <v>0</v>
      </c>
      <c r="IT183" s="483">
        <f t="shared" ref="IT183:JE183" si="1771">SUM(IT181:IT182)</f>
        <v>0</v>
      </c>
      <c r="IU183" s="483">
        <f t="shared" si="1771"/>
        <v>0</v>
      </c>
      <c r="IV183" s="483">
        <f t="shared" si="1771"/>
        <v>0</v>
      </c>
      <c r="IW183" s="483">
        <f t="shared" si="1771"/>
        <v>0</v>
      </c>
      <c r="IX183" s="483">
        <f t="shared" si="1771"/>
        <v>0</v>
      </c>
      <c r="IY183" s="483">
        <f t="shared" si="1771"/>
        <v>0</v>
      </c>
      <c r="IZ183" s="483">
        <f t="shared" si="1771"/>
        <v>0</v>
      </c>
      <c r="JA183" s="483">
        <f t="shared" si="1771"/>
        <v>0</v>
      </c>
      <c r="JB183" s="483">
        <f t="shared" si="1771"/>
        <v>0</v>
      </c>
      <c r="JC183" s="483">
        <f t="shared" si="1771"/>
        <v>0</v>
      </c>
      <c r="JD183" s="483">
        <f t="shared" si="1771"/>
        <v>0</v>
      </c>
      <c r="JE183" s="483">
        <f t="shared" si="1771"/>
        <v>0</v>
      </c>
      <c r="JF183" s="483">
        <f>SUM(IT183:JE183)</f>
        <v>0</v>
      </c>
      <c r="JG183" s="483">
        <f t="shared" ref="JG183:JR183" si="1772">SUM(JG181:JG182)</f>
        <v>0</v>
      </c>
      <c r="JH183" s="483">
        <f t="shared" si="1772"/>
        <v>0</v>
      </c>
      <c r="JI183" s="483">
        <f t="shared" si="1772"/>
        <v>0</v>
      </c>
      <c r="JJ183" s="483">
        <f t="shared" si="1772"/>
        <v>0</v>
      </c>
      <c r="JK183" s="483">
        <f t="shared" si="1772"/>
        <v>0</v>
      </c>
      <c r="JL183" s="483">
        <f t="shared" si="1772"/>
        <v>0</v>
      </c>
      <c r="JM183" s="483">
        <f t="shared" si="1772"/>
        <v>0</v>
      </c>
      <c r="JN183" s="483">
        <f t="shared" si="1772"/>
        <v>0</v>
      </c>
      <c r="JO183" s="483">
        <f t="shared" si="1772"/>
        <v>0</v>
      </c>
      <c r="JP183" s="483">
        <f t="shared" si="1772"/>
        <v>0</v>
      </c>
      <c r="JQ183" s="483">
        <f t="shared" si="1772"/>
        <v>0</v>
      </c>
      <c r="JR183" s="483">
        <f t="shared" si="1772"/>
        <v>0</v>
      </c>
      <c r="JS183" s="483">
        <f>SUM(JG183:JR183)</f>
        <v>0</v>
      </c>
      <c r="JT183" s="483">
        <f t="shared" ref="JT183:KE183" si="1773">SUM(JT181:JT182)</f>
        <v>0</v>
      </c>
      <c r="JU183" s="483">
        <f t="shared" si="1773"/>
        <v>0</v>
      </c>
      <c r="JV183" s="483">
        <f t="shared" si="1773"/>
        <v>0</v>
      </c>
      <c r="JW183" s="483">
        <f t="shared" si="1773"/>
        <v>0</v>
      </c>
      <c r="JX183" s="483">
        <f t="shared" si="1773"/>
        <v>0</v>
      </c>
      <c r="JY183" s="483">
        <f t="shared" si="1773"/>
        <v>0</v>
      </c>
      <c r="JZ183" s="483">
        <f t="shared" si="1773"/>
        <v>0</v>
      </c>
      <c r="KA183" s="483">
        <f t="shared" si="1773"/>
        <v>0</v>
      </c>
      <c r="KB183" s="483">
        <f t="shared" si="1773"/>
        <v>0</v>
      </c>
      <c r="KC183" s="483">
        <f t="shared" si="1773"/>
        <v>0</v>
      </c>
      <c r="KD183" s="483">
        <f t="shared" si="1773"/>
        <v>0</v>
      </c>
      <c r="KE183" s="483">
        <f t="shared" si="1773"/>
        <v>0</v>
      </c>
      <c r="KF183" s="483">
        <f>SUM(JT183:KE183)</f>
        <v>0</v>
      </c>
      <c r="KG183" s="483">
        <f t="shared" ref="KG183:KR183" si="1774">SUM(KG181:KG182)</f>
        <v>0</v>
      </c>
      <c r="KH183" s="483">
        <f t="shared" si="1774"/>
        <v>0</v>
      </c>
      <c r="KI183" s="483">
        <f t="shared" si="1774"/>
        <v>0</v>
      </c>
      <c r="KJ183" s="483">
        <f t="shared" si="1774"/>
        <v>0</v>
      </c>
      <c r="KK183" s="483">
        <f t="shared" si="1774"/>
        <v>0</v>
      </c>
      <c r="KL183" s="483">
        <f t="shared" si="1774"/>
        <v>0</v>
      </c>
      <c r="KM183" s="483">
        <f t="shared" si="1774"/>
        <v>0</v>
      </c>
      <c r="KN183" s="483">
        <f t="shared" si="1774"/>
        <v>0</v>
      </c>
      <c r="KO183" s="483">
        <f t="shared" si="1774"/>
        <v>0</v>
      </c>
      <c r="KP183" s="483">
        <f t="shared" si="1774"/>
        <v>0</v>
      </c>
      <c r="KQ183" s="483">
        <f t="shared" si="1774"/>
        <v>0</v>
      </c>
      <c r="KR183" s="483">
        <f t="shared" si="1774"/>
        <v>0</v>
      </c>
      <c r="KS183" s="483">
        <f>SUM(KG183:KR183)</f>
        <v>0</v>
      </c>
      <c r="KT183" s="483">
        <f t="shared" ref="KT183:LE183" si="1775">SUM(KT181:KT182)</f>
        <v>0</v>
      </c>
      <c r="KU183" s="483">
        <f t="shared" si="1775"/>
        <v>0</v>
      </c>
      <c r="KV183" s="483">
        <f t="shared" si="1775"/>
        <v>0</v>
      </c>
      <c r="KW183" s="483">
        <f t="shared" si="1775"/>
        <v>0</v>
      </c>
      <c r="KX183" s="483">
        <f t="shared" si="1775"/>
        <v>0</v>
      </c>
      <c r="KY183" s="483">
        <f t="shared" si="1775"/>
        <v>0</v>
      </c>
      <c r="KZ183" s="483">
        <f t="shared" si="1775"/>
        <v>0</v>
      </c>
      <c r="LA183" s="483">
        <f t="shared" si="1775"/>
        <v>0</v>
      </c>
      <c r="LB183" s="483">
        <f t="shared" si="1775"/>
        <v>0</v>
      </c>
      <c r="LC183" s="483">
        <f t="shared" si="1775"/>
        <v>0</v>
      </c>
      <c r="LD183" s="483">
        <f t="shared" si="1775"/>
        <v>0</v>
      </c>
      <c r="LE183" s="483">
        <f t="shared" si="1775"/>
        <v>0</v>
      </c>
      <c r="LF183" s="483">
        <f>SUM(KT183:LE183)</f>
        <v>0</v>
      </c>
      <c r="LG183" s="483">
        <f t="shared" ref="LG183:LR183" si="1776">SUM(LG181:LG182)</f>
        <v>0</v>
      </c>
      <c r="LH183" s="483">
        <f t="shared" si="1776"/>
        <v>0</v>
      </c>
      <c r="LI183" s="483">
        <f t="shared" si="1776"/>
        <v>0</v>
      </c>
      <c r="LJ183" s="483">
        <f t="shared" si="1776"/>
        <v>0</v>
      </c>
      <c r="LK183" s="483">
        <f t="shared" si="1776"/>
        <v>0</v>
      </c>
      <c r="LL183" s="483">
        <f t="shared" si="1776"/>
        <v>0</v>
      </c>
      <c r="LM183" s="483">
        <f t="shared" si="1776"/>
        <v>0</v>
      </c>
      <c r="LN183" s="483">
        <f t="shared" si="1776"/>
        <v>0</v>
      </c>
      <c r="LO183" s="483">
        <f t="shared" si="1776"/>
        <v>0</v>
      </c>
      <c r="LP183" s="483">
        <f t="shared" si="1776"/>
        <v>0</v>
      </c>
      <c r="LQ183" s="483">
        <f t="shared" si="1776"/>
        <v>0</v>
      </c>
      <c r="LR183" s="483">
        <f t="shared" si="1776"/>
        <v>0</v>
      </c>
      <c r="LS183" s="483">
        <f>SUM(LG183:LR183)</f>
        <v>0</v>
      </c>
      <c r="LT183" s="483">
        <f t="shared" ref="LT183:ME183" si="1777">SUM(LT181:LT182)</f>
        <v>0</v>
      </c>
      <c r="LU183" s="483">
        <f t="shared" si="1777"/>
        <v>0</v>
      </c>
      <c r="LV183" s="483">
        <f t="shared" si="1777"/>
        <v>0</v>
      </c>
      <c r="LW183" s="483">
        <f t="shared" si="1777"/>
        <v>0</v>
      </c>
      <c r="LX183" s="483">
        <f t="shared" si="1777"/>
        <v>0</v>
      </c>
      <c r="LY183" s="483">
        <f t="shared" si="1777"/>
        <v>0</v>
      </c>
      <c r="LZ183" s="483">
        <f t="shared" si="1777"/>
        <v>0</v>
      </c>
      <c r="MA183" s="483">
        <f t="shared" si="1777"/>
        <v>0</v>
      </c>
      <c r="MB183" s="483">
        <f t="shared" si="1777"/>
        <v>0</v>
      </c>
      <c r="MC183" s="483">
        <f t="shared" si="1777"/>
        <v>0</v>
      </c>
      <c r="MD183" s="483">
        <f t="shared" si="1777"/>
        <v>0</v>
      </c>
      <c r="ME183" s="483">
        <f t="shared" si="1777"/>
        <v>0</v>
      </c>
      <c r="MF183" s="483">
        <f>SUM(LT183:ME183)</f>
        <v>0</v>
      </c>
      <c r="MG183" s="483">
        <f t="shared" ref="MG183:MR183" si="1778">SUM(MG181:MG182)</f>
        <v>0</v>
      </c>
      <c r="MH183" s="483">
        <f t="shared" si="1778"/>
        <v>0</v>
      </c>
      <c r="MI183" s="483">
        <f t="shared" si="1778"/>
        <v>0</v>
      </c>
      <c r="MJ183" s="483">
        <f t="shared" si="1778"/>
        <v>0</v>
      </c>
      <c r="MK183" s="483">
        <f t="shared" si="1778"/>
        <v>0</v>
      </c>
      <c r="ML183" s="483">
        <f t="shared" si="1778"/>
        <v>0</v>
      </c>
      <c r="MM183" s="483">
        <f t="shared" si="1778"/>
        <v>0</v>
      </c>
      <c r="MN183" s="483">
        <f t="shared" si="1778"/>
        <v>0</v>
      </c>
      <c r="MO183" s="483">
        <f t="shared" si="1778"/>
        <v>0</v>
      </c>
      <c r="MP183" s="483">
        <f t="shared" si="1778"/>
        <v>0</v>
      </c>
      <c r="MQ183" s="483">
        <f t="shared" si="1778"/>
        <v>0</v>
      </c>
      <c r="MR183" s="483">
        <f t="shared" si="1778"/>
        <v>0</v>
      </c>
      <c r="MS183" s="483">
        <f>SUM(MG183:MR183)</f>
        <v>0</v>
      </c>
      <c r="MT183" s="483">
        <f t="shared" ref="MT183:NE183" si="1779">SUM(MT181:MT182)</f>
        <v>0</v>
      </c>
      <c r="MU183" s="483">
        <f t="shared" si="1779"/>
        <v>0</v>
      </c>
      <c r="MV183" s="483">
        <f t="shared" si="1779"/>
        <v>0</v>
      </c>
      <c r="MW183" s="483">
        <f t="shared" si="1779"/>
        <v>0</v>
      </c>
      <c r="MX183" s="483">
        <f t="shared" si="1779"/>
        <v>0</v>
      </c>
      <c r="MY183" s="483">
        <f t="shared" si="1779"/>
        <v>0</v>
      </c>
      <c r="MZ183" s="483">
        <f t="shared" si="1779"/>
        <v>0</v>
      </c>
      <c r="NA183" s="483">
        <f t="shared" si="1779"/>
        <v>0</v>
      </c>
      <c r="NB183" s="483">
        <f t="shared" si="1779"/>
        <v>0</v>
      </c>
      <c r="NC183" s="483">
        <f t="shared" si="1779"/>
        <v>0</v>
      </c>
      <c r="ND183" s="483">
        <f t="shared" si="1779"/>
        <v>0</v>
      </c>
      <c r="NE183" s="483">
        <f t="shared" si="1779"/>
        <v>0</v>
      </c>
      <c r="NF183" s="483">
        <f>SUM(MT183:NE183)</f>
        <v>0</v>
      </c>
      <c r="NG183" s="483">
        <f t="shared" ref="NG183:NR183" si="1780">SUM(NG181:NG182)</f>
        <v>0</v>
      </c>
      <c r="NH183" s="483">
        <f t="shared" si="1780"/>
        <v>0</v>
      </c>
      <c r="NI183" s="483">
        <f t="shared" si="1780"/>
        <v>0</v>
      </c>
      <c r="NJ183" s="483">
        <f t="shared" si="1780"/>
        <v>0</v>
      </c>
      <c r="NK183" s="483">
        <f t="shared" si="1780"/>
        <v>0</v>
      </c>
      <c r="NL183" s="483">
        <f t="shared" si="1780"/>
        <v>0</v>
      </c>
      <c r="NM183" s="483">
        <f t="shared" si="1780"/>
        <v>0</v>
      </c>
      <c r="NN183" s="483">
        <f t="shared" si="1780"/>
        <v>0</v>
      </c>
      <c r="NO183" s="483">
        <f t="shared" si="1780"/>
        <v>0</v>
      </c>
      <c r="NP183" s="483">
        <f t="shared" si="1780"/>
        <v>0</v>
      </c>
      <c r="NQ183" s="483">
        <f t="shared" si="1780"/>
        <v>0</v>
      </c>
      <c r="NR183" s="483">
        <f t="shared" si="1780"/>
        <v>0</v>
      </c>
      <c r="NS183" s="483">
        <f>SUM(NG183:NR183)</f>
        <v>0</v>
      </c>
      <c r="NT183" s="483">
        <f t="shared" ref="NT183:OE183" si="1781">SUM(NT181:NT182)</f>
        <v>0</v>
      </c>
      <c r="NU183" s="483">
        <f t="shared" si="1781"/>
        <v>0</v>
      </c>
      <c r="NV183" s="483">
        <f t="shared" si="1781"/>
        <v>0</v>
      </c>
      <c r="NW183" s="483">
        <f t="shared" si="1781"/>
        <v>0</v>
      </c>
      <c r="NX183" s="483">
        <f t="shared" si="1781"/>
        <v>0</v>
      </c>
      <c r="NY183" s="483">
        <f t="shared" si="1781"/>
        <v>0</v>
      </c>
      <c r="NZ183" s="483">
        <f t="shared" si="1781"/>
        <v>0</v>
      </c>
      <c r="OA183" s="483">
        <f t="shared" si="1781"/>
        <v>0</v>
      </c>
      <c r="OB183" s="483">
        <f t="shared" si="1781"/>
        <v>0</v>
      </c>
      <c r="OC183" s="483">
        <f t="shared" si="1781"/>
        <v>0</v>
      </c>
      <c r="OD183" s="483">
        <f t="shared" si="1781"/>
        <v>0</v>
      </c>
      <c r="OE183" s="483">
        <f t="shared" si="1781"/>
        <v>0</v>
      </c>
      <c r="OF183" s="483">
        <f>SUM(NT183:OE183)</f>
        <v>0</v>
      </c>
      <c r="OG183" s="483">
        <f t="shared" ref="OG183:OR183" si="1782">SUM(OG181:OG182)</f>
        <v>0</v>
      </c>
      <c r="OH183" s="483">
        <f t="shared" si="1782"/>
        <v>0</v>
      </c>
      <c r="OI183" s="483">
        <f t="shared" si="1782"/>
        <v>0</v>
      </c>
      <c r="OJ183" s="483">
        <f t="shared" si="1782"/>
        <v>0</v>
      </c>
      <c r="OK183" s="483">
        <f t="shared" si="1782"/>
        <v>0</v>
      </c>
      <c r="OL183" s="483">
        <f t="shared" si="1782"/>
        <v>0</v>
      </c>
      <c r="OM183" s="483">
        <f t="shared" si="1782"/>
        <v>0</v>
      </c>
      <c r="ON183" s="483">
        <f t="shared" si="1782"/>
        <v>0</v>
      </c>
      <c r="OO183" s="483">
        <f t="shared" si="1782"/>
        <v>0</v>
      </c>
      <c r="OP183" s="483">
        <f t="shared" si="1782"/>
        <v>0</v>
      </c>
      <c r="OQ183" s="483">
        <f t="shared" si="1782"/>
        <v>0</v>
      </c>
      <c r="OR183" s="483">
        <f t="shared" si="1782"/>
        <v>0</v>
      </c>
      <c r="OS183" s="483">
        <f>SUM(OG183:OR183)</f>
        <v>0</v>
      </c>
      <c r="OT183" s="483"/>
      <c r="OU183" s="483"/>
      <c r="OV183" s="483"/>
      <c r="OW183" s="483"/>
      <c r="OX183" s="483"/>
      <c r="OY183" s="483"/>
      <c r="OZ183" s="483"/>
      <c r="PA183" s="483"/>
      <c r="PB183" s="483"/>
      <c r="PC183" s="483"/>
      <c r="PD183" s="483"/>
      <c r="PE183" s="483"/>
      <c r="PF183" s="483"/>
      <c r="PG183" s="483"/>
      <c r="PH183" s="483"/>
      <c r="PI183" s="483"/>
      <c r="PJ183" s="483"/>
      <c r="PK183" s="483"/>
      <c r="PL183" s="483"/>
      <c r="PM183" s="483"/>
      <c r="PN183" s="483"/>
      <c r="PO183" s="483"/>
      <c r="PP183" s="483"/>
      <c r="PQ183" s="483"/>
      <c r="PR183" s="483"/>
      <c r="PS183" s="483"/>
      <c r="PT183" s="483"/>
      <c r="PU183" s="483"/>
      <c r="PV183" s="483"/>
      <c r="PW183" s="483"/>
      <c r="PX183" s="483"/>
      <c r="PY183" s="483"/>
      <c r="PZ183" s="483"/>
      <c r="QA183" s="483"/>
      <c r="QB183" s="483"/>
      <c r="QC183" s="483"/>
      <c r="QD183" s="483"/>
      <c r="QE183" s="483"/>
      <c r="QF183" s="483"/>
      <c r="QG183" s="483"/>
      <c r="QH183" s="483"/>
      <c r="QI183" s="483"/>
      <c r="QJ183" s="483"/>
      <c r="QK183" s="483"/>
      <c r="QL183" s="483"/>
      <c r="QM183" s="483"/>
      <c r="QN183" s="483"/>
      <c r="QO183" s="483"/>
      <c r="QP183" s="483"/>
      <c r="QQ183" s="483"/>
      <c r="QR183" s="483"/>
      <c r="QS183" s="483"/>
      <c r="QT183" s="483"/>
      <c r="QU183" s="483"/>
      <c r="QV183" s="483"/>
      <c r="QW183" s="483"/>
      <c r="QX183" s="483"/>
      <c r="QY183" s="483"/>
      <c r="QZ183" s="483"/>
      <c r="RA183" s="483"/>
      <c r="RB183" s="483"/>
      <c r="RC183" s="483"/>
      <c r="RD183" s="483"/>
      <c r="RE183" s="483"/>
      <c r="RF183" s="483"/>
    </row>
    <row r="184" spans="1:474" ht="12.75" customHeight="1">
      <c r="A184" s="483"/>
      <c r="B184" s="484" t="s">
        <v>504</v>
      </c>
      <c r="C184" s="483"/>
      <c r="D184" s="483"/>
      <c r="E184" s="483"/>
      <c r="F184" s="483"/>
      <c r="G184" s="483">
        <f t="shared" ref="G184:BR184" si="1783">SUM(G178:G180,G183)</f>
        <v>0</v>
      </c>
      <c r="H184" s="483">
        <f t="shared" si="1783"/>
        <v>0</v>
      </c>
      <c r="I184" s="483">
        <f t="shared" si="1783"/>
        <v>0</v>
      </c>
      <c r="J184" s="483">
        <f t="shared" si="1783"/>
        <v>0</v>
      </c>
      <c r="K184" s="483">
        <f t="shared" si="1783"/>
        <v>0</v>
      </c>
      <c r="L184" s="483">
        <f t="shared" si="1783"/>
        <v>0</v>
      </c>
      <c r="M184" s="483">
        <f t="shared" si="1783"/>
        <v>0</v>
      </c>
      <c r="N184" s="483">
        <f t="shared" si="1783"/>
        <v>0</v>
      </c>
      <c r="O184" s="483">
        <f t="shared" si="1783"/>
        <v>0</v>
      </c>
      <c r="P184" s="483">
        <f t="shared" si="1783"/>
        <v>0</v>
      </c>
      <c r="Q184" s="483">
        <f t="shared" si="1783"/>
        <v>0</v>
      </c>
      <c r="R184" s="483">
        <f t="shared" si="1783"/>
        <v>0</v>
      </c>
      <c r="S184" s="483">
        <f t="shared" si="1783"/>
        <v>0</v>
      </c>
      <c r="T184" s="483">
        <f t="shared" si="1783"/>
        <v>0</v>
      </c>
      <c r="U184" s="483">
        <f t="shared" si="1783"/>
        <v>0</v>
      </c>
      <c r="V184" s="483">
        <f t="shared" si="1783"/>
        <v>0</v>
      </c>
      <c r="W184" s="483">
        <f t="shared" si="1783"/>
        <v>0</v>
      </c>
      <c r="X184" s="483">
        <f t="shared" si="1783"/>
        <v>0</v>
      </c>
      <c r="Y184" s="483">
        <f t="shared" si="1783"/>
        <v>0</v>
      </c>
      <c r="Z184" s="483">
        <f t="shared" si="1783"/>
        <v>0</v>
      </c>
      <c r="AA184" s="483">
        <f t="shared" si="1783"/>
        <v>0</v>
      </c>
      <c r="AB184" s="483">
        <f t="shared" si="1783"/>
        <v>0</v>
      </c>
      <c r="AC184" s="483">
        <f t="shared" si="1783"/>
        <v>0</v>
      </c>
      <c r="AD184" s="483">
        <f t="shared" si="1783"/>
        <v>0</v>
      </c>
      <c r="AE184" s="483">
        <f t="shared" si="1783"/>
        <v>0</v>
      </c>
      <c r="AF184" s="483">
        <f t="shared" si="1783"/>
        <v>0</v>
      </c>
      <c r="AG184" s="483">
        <f t="shared" si="1783"/>
        <v>0</v>
      </c>
      <c r="AH184" s="483">
        <f t="shared" si="1783"/>
        <v>0</v>
      </c>
      <c r="AI184" s="483">
        <f t="shared" si="1783"/>
        <v>0</v>
      </c>
      <c r="AJ184" s="483">
        <f t="shared" si="1783"/>
        <v>0</v>
      </c>
      <c r="AK184" s="483">
        <f t="shared" si="1783"/>
        <v>0</v>
      </c>
      <c r="AL184" s="483">
        <f t="shared" si="1783"/>
        <v>0</v>
      </c>
      <c r="AM184" s="483">
        <f t="shared" si="1783"/>
        <v>0</v>
      </c>
      <c r="AN184" s="483">
        <f t="shared" si="1783"/>
        <v>0</v>
      </c>
      <c r="AO184" s="483">
        <f t="shared" si="1783"/>
        <v>0</v>
      </c>
      <c r="AP184" s="483">
        <f t="shared" si="1783"/>
        <v>0</v>
      </c>
      <c r="AQ184" s="483">
        <f t="shared" si="1783"/>
        <v>0</v>
      </c>
      <c r="AR184" s="483">
        <f t="shared" si="1783"/>
        <v>0</v>
      </c>
      <c r="AS184" s="483">
        <f t="shared" si="1783"/>
        <v>0</v>
      </c>
      <c r="AT184" s="483">
        <f t="shared" si="1783"/>
        <v>0</v>
      </c>
      <c r="AU184" s="483">
        <f t="shared" si="1783"/>
        <v>0</v>
      </c>
      <c r="AV184" s="483">
        <f t="shared" si="1783"/>
        <v>0</v>
      </c>
      <c r="AW184" s="483">
        <f t="shared" si="1783"/>
        <v>0</v>
      </c>
      <c r="AX184" s="483">
        <f t="shared" si="1783"/>
        <v>0</v>
      </c>
      <c r="AY184" s="483">
        <f t="shared" si="1783"/>
        <v>0</v>
      </c>
      <c r="AZ184" s="483">
        <f t="shared" si="1783"/>
        <v>0</v>
      </c>
      <c r="BA184" s="483">
        <f t="shared" si="1783"/>
        <v>0</v>
      </c>
      <c r="BB184" s="483">
        <f t="shared" si="1783"/>
        <v>0</v>
      </c>
      <c r="BC184" s="483">
        <f t="shared" si="1783"/>
        <v>0</v>
      </c>
      <c r="BD184" s="483">
        <f t="shared" si="1783"/>
        <v>0</v>
      </c>
      <c r="BE184" s="483">
        <f t="shared" si="1783"/>
        <v>0</v>
      </c>
      <c r="BF184" s="483">
        <f t="shared" si="1783"/>
        <v>0</v>
      </c>
      <c r="BG184" s="483">
        <f t="shared" si="1783"/>
        <v>0</v>
      </c>
      <c r="BH184" s="483">
        <f t="shared" si="1783"/>
        <v>0</v>
      </c>
      <c r="BI184" s="483">
        <f t="shared" si="1783"/>
        <v>0</v>
      </c>
      <c r="BJ184" s="483">
        <f t="shared" si="1783"/>
        <v>0</v>
      </c>
      <c r="BK184" s="483">
        <f t="shared" si="1783"/>
        <v>0</v>
      </c>
      <c r="BL184" s="483">
        <f t="shared" si="1783"/>
        <v>0</v>
      </c>
      <c r="BM184" s="483">
        <f t="shared" si="1783"/>
        <v>0</v>
      </c>
      <c r="BN184" s="483">
        <f t="shared" si="1783"/>
        <v>0</v>
      </c>
      <c r="BO184" s="483">
        <f t="shared" si="1783"/>
        <v>0</v>
      </c>
      <c r="BP184" s="483">
        <f t="shared" si="1783"/>
        <v>0</v>
      </c>
      <c r="BQ184" s="483">
        <f t="shared" si="1783"/>
        <v>0</v>
      </c>
      <c r="BR184" s="483">
        <f t="shared" si="1783"/>
        <v>0</v>
      </c>
      <c r="BS184" s="483">
        <f t="shared" ref="BS184:ED184" si="1784">SUM(BS178:BS180,BS183)</f>
        <v>0</v>
      </c>
      <c r="BT184" s="483">
        <f t="shared" si="1784"/>
        <v>0</v>
      </c>
      <c r="BU184" s="483">
        <f t="shared" si="1784"/>
        <v>0</v>
      </c>
      <c r="BV184" s="483">
        <f t="shared" si="1784"/>
        <v>0</v>
      </c>
      <c r="BW184" s="483">
        <f t="shared" si="1784"/>
        <v>0</v>
      </c>
      <c r="BX184" s="483">
        <f t="shared" si="1784"/>
        <v>0</v>
      </c>
      <c r="BY184" s="483">
        <f t="shared" si="1784"/>
        <v>0</v>
      </c>
      <c r="BZ184" s="483">
        <f t="shared" si="1784"/>
        <v>0</v>
      </c>
      <c r="CA184" s="483">
        <f t="shared" si="1784"/>
        <v>0</v>
      </c>
      <c r="CB184" s="483">
        <f t="shared" si="1784"/>
        <v>0</v>
      </c>
      <c r="CC184" s="483">
        <f t="shared" si="1784"/>
        <v>0</v>
      </c>
      <c r="CD184" s="483">
        <f t="shared" si="1784"/>
        <v>0</v>
      </c>
      <c r="CE184" s="483">
        <f t="shared" si="1784"/>
        <v>0</v>
      </c>
      <c r="CF184" s="483">
        <f t="shared" si="1784"/>
        <v>0</v>
      </c>
      <c r="CG184" s="483">
        <f t="shared" si="1784"/>
        <v>0</v>
      </c>
      <c r="CH184" s="483">
        <f t="shared" si="1784"/>
        <v>0</v>
      </c>
      <c r="CI184" s="483">
        <f t="shared" si="1784"/>
        <v>0</v>
      </c>
      <c r="CJ184" s="483">
        <f t="shared" si="1784"/>
        <v>0</v>
      </c>
      <c r="CK184" s="483">
        <f t="shared" si="1784"/>
        <v>0</v>
      </c>
      <c r="CL184" s="483">
        <f t="shared" si="1784"/>
        <v>0</v>
      </c>
      <c r="CM184" s="483">
        <f t="shared" si="1784"/>
        <v>0</v>
      </c>
      <c r="CN184" s="483">
        <f t="shared" si="1784"/>
        <v>0</v>
      </c>
      <c r="CO184" s="483">
        <f t="shared" si="1784"/>
        <v>0</v>
      </c>
      <c r="CP184" s="483">
        <f t="shared" si="1784"/>
        <v>0</v>
      </c>
      <c r="CQ184" s="483">
        <f t="shared" si="1784"/>
        <v>0</v>
      </c>
      <c r="CR184" s="483">
        <f t="shared" si="1784"/>
        <v>0</v>
      </c>
      <c r="CS184" s="483">
        <f t="shared" si="1784"/>
        <v>0</v>
      </c>
      <c r="CT184" s="483">
        <f t="shared" si="1784"/>
        <v>0</v>
      </c>
      <c r="CU184" s="483">
        <f t="shared" si="1784"/>
        <v>0</v>
      </c>
      <c r="CV184" s="483">
        <f t="shared" si="1784"/>
        <v>0</v>
      </c>
      <c r="CW184" s="483">
        <f t="shared" si="1784"/>
        <v>0</v>
      </c>
      <c r="CX184" s="483">
        <f t="shared" si="1784"/>
        <v>0</v>
      </c>
      <c r="CY184" s="483">
        <f t="shared" si="1784"/>
        <v>0</v>
      </c>
      <c r="CZ184" s="483">
        <f t="shared" si="1784"/>
        <v>0</v>
      </c>
      <c r="DA184" s="483">
        <f t="shared" si="1784"/>
        <v>0</v>
      </c>
      <c r="DB184" s="483">
        <f t="shared" si="1784"/>
        <v>0</v>
      </c>
      <c r="DC184" s="483">
        <f t="shared" si="1784"/>
        <v>0</v>
      </c>
      <c r="DD184" s="483">
        <f t="shared" si="1784"/>
        <v>0</v>
      </c>
      <c r="DE184" s="483">
        <f t="shared" si="1784"/>
        <v>0</v>
      </c>
      <c r="DF184" s="483">
        <f t="shared" si="1784"/>
        <v>0</v>
      </c>
      <c r="DG184" s="483">
        <f t="shared" si="1784"/>
        <v>0</v>
      </c>
      <c r="DH184" s="483">
        <f t="shared" si="1784"/>
        <v>0</v>
      </c>
      <c r="DI184" s="483">
        <f t="shared" si="1784"/>
        <v>0</v>
      </c>
      <c r="DJ184" s="483">
        <f t="shared" si="1784"/>
        <v>0</v>
      </c>
      <c r="DK184" s="483">
        <f t="shared" si="1784"/>
        <v>0</v>
      </c>
      <c r="DL184" s="483">
        <f t="shared" si="1784"/>
        <v>0</v>
      </c>
      <c r="DM184" s="483">
        <f t="shared" si="1784"/>
        <v>0</v>
      </c>
      <c r="DN184" s="483">
        <f t="shared" si="1784"/>
        <v>0</v>
      </c>
      <c r="DO184" s="483">
        <f t="shared" si="1784"/>
        <v>0</v>
      </c>
      <c r="DP184" s="483">
        <f t="shared" si="1784"/>
        <v>0</v>
      </c>
      <c r="DQ184" s="483">
        <f t="shared" si="1784"/>
        <v>0</v>
      </c>
      <c r="DR184" s="483">
        <f t="shared" si="1784"/>
        <v>0</v>
      </c>
      <c r="DS184" s="483">
        <f t="shared" si="1784"/>
        <v>0</v>
      </c>
      <c r="DT184" s="483">
        <f t="shared" si="1784"/>
        <v>0</v>
      </c>
      <c r="DU184" s="483">
        <f t="shared" si="1784"/>
        <v>0</v>
      </c>
      <c r="DV184" s="483">
        <f t="shared" si="1784"/>
        <v>0</v>
      </c>
      <c r="DW184" s="483">
        <f t="shared" si="1784"/>
        <v>0</v>
      </c>
      <c r="DX184" s="483">
        <f t="shared" si="1784"/>
        <v>0</v>
      </c>
      <c r="DY184" s="483">
        <f t="shared" si="1784"/>
        <v>0</v>
      </c>
      <c r="DZ184" s="483">
        <f t="shared" si="1784"/>
        <v>0</v>
      </c>
      <c r="EA184" s="483">
        <f t="shared" si="1784"/>
        <v>0</v>
      </c>
      <c r="EB184" s="483">
        <f t="shared" si="1784"/>
        <v>0</v>
      </c>
      <c r="EC184" s="483">
        <f t="shared" si="1784"/>
        <v>0</v>
      </c>
      <c r="ED184" s="483">
        <f t="shared" si="1784"/>
        <v>0</v>
      </c>
      <c r="EE184" s="483">
        <f t="shared" ref="EE184:GP184" si="1785">SUM(EE178:EE180,EE183)</f>
        <v>0</v>
      </c>
      <c r="EF184" s="483">
        <f t="shared" si="1785"/>
        <v>0</v>
      </c>
      <c r="EG184" s="483">
        <f t="shared" si="1785"/>
        <v>0</v>
      </c>
      <c r="EH184" s="483">
        <f t="shared" si="1785"/>
        <v>0</v>
      </c>
      <c r="EI184" s="483">
        <f t="shared" si="1785"/>
        <v>0</v>
      </c>
      <c r="EJ184" s="483">
        <f t="shared" si="1785"/>
        <v>0</v>
      </c>
      <c r="EK184" s="483">
        <f t="shared" si="1785"/>
        <v>0</v>
      </c>
      <c r="EL184" s="483">
        <f t="shared" si="1785"/>
        <v>0</v>
      </c>
      <c r="EM184" s="483">
        <f t="shared" si="1785"/>
        <v>0</v>
      </c>
      <c r="EN184" s="483">
        <f t="shared" si="1785"/>
        <v>0</v>
      </c>
      <c r="EO184" s="483">
        <f t="shared" si="1785"/>
        <v>0</v>
      </c>
      <c r="EP184" s="483">
        <f t="shared" si="1785"/>
        <v>0</v>
      </c>
      <c r="EQ184" s="483">
        <f t="shared" si="1785"/>
        <v>0</v>
      </c>
      <c r="ER184" s="483">
        <f t="shared" si="1785"/>
        <v>0</v>
      </c>
      <c r="ES184" s="483">
        <f t="shared" si="1785"/>
        <v>0</v>
      </c>
      <c r="ET184" s="483">
        <f t="shared" si="1785"/>
        <v>0</v>
      </c>
      <c r="EU184" s="483">
        <f t="shared" si="1785"/>
        <v>0</v>
      </c>
      <c r="EV184" s="483">
        <f t="shared" si="1785"/>
        <v>0</v>
      </c>
      <c r="EW184" s="483">
        <f t="shared" si="1785"/>
        <v>0</v>
      </c>
      <c r="EX184" s="483">
        <f t="shared" si="1785"/>
        <v>0</v>
      </c>
      <c r="EY184" s="483">
        <f t="shared" si="1785"/>
        <v>0</v>
      </c>
      <c r="EZ184" s="483">
        <f t="shared" si="1785"/>
        <v>0</v>
      </c>
      <c r="FA184" s="483">
        <f t="shared" si="1785"/>
        <v>0</v>
      </c>
      <c r="FB184" s="483">
        <f t="shared" si="1785"/>
        <v>0</v>
      </c>
      <c r="FC184" s="483">
        <f t="shared" si="1785"/>
        <v>0</v>
      </c>
      <c r="FD184" s="483">
        <f t="shared" si="1785"/>
        <v>0</v>
      </c>
      <c r="FE184" s="483">
        <f t="shared" si="1785"/>
        <v>0</v>
      </c>
      <c r="FF184" s="483">
        <f t="shared" si="1785"/>
        <v>0</v>
      </c>
      <c r="FG184" s="483">
        <f t="shared" si="1785"/>
        <v>0</v>
      </c>
      <c r="FH184" s="483">
        <f t="shared" si="1785"/>
        <v>0</v>
      </c>
      <c r="FI184" s="483">
        <f t="shared" si="1785"/>
        <v>0</v>
      </c>
      <c r="FJ184" s="483">
        <f t="shared" si="1785"/>
        <v>0</v>
      </c>
      <c r="FK184" s="483">
        <f t="shared" si="1785"/>
        <v>0</v>
      </c>
      <c r="FL184" s="483">
        <f t="shared" si="1785"/>
        <v>0</v>
      </c>
      <c r="FM184" s="483">
        <f t="shared" si="1785"/>
        <v>0</v>
      </c>
      <c r="FN184" s="483">
        <f t="shared" si="1785"/>
        <v>0</v>
      </c>
      <c r="FO184" s="483">
        <f t="shared" si="1785"/>
        <v>0</v>
      </c>
      <c r="FP184" s="483">
        <f t="shared" si="1785"/>
        <v>0</v>
      </c>
      <c r="FQ184" s="483">
        <f t="shared" si="1785"/>
        <v>0</v>
      </c>
      <c r="FR184" s="483">
        <f t="shared" si="1785"/>
        <v>0</v>
      </c>
      <c r="FS184" s="483">
        <f t="shared" si="1785"/>
        <v>0</v>
      </c>
      <c r="FT184" s="483">
        <f t="shared" si="1785"/>
        <v>0</v>
      </c>
      <c r="FU184" s="483">
        <f t="shared" si="1785"/>
        <v>0</v>
      </c>
      <c r="FV184" s="483">
        <f t="shared" si="1785"/>
        <v>0</v>
      </c>
      <c r="FW184" s="483">
        <f t="shared" si="1785"/>
        <v>0</v>
      </c>
      <c r="FX184" s="483">
        <f t="shared" si="1785"/>
        <v>0</v>
      </c>
      <c r="FY184" s="483">
        <f t="shared" si="1785"/>
        <v>0</v>
      </c>
      <c r="FZ184" s="483">
        <f t="shared" si="1785"/>
        <v>0</v>
      </c>
      <c r="GA184" s="483">
        <f t="shared" si="1785"/>
        <v>0</v>
      </c>
      <c r="GB184" s="483">
        <f t="shared" si="1785"/>
        <v>0</v>
      </c>
      <c r="GC184" s="483">
        <f t="shared" si="1785"/>
        <v>0</v>
      </c>
      <c r="GD184" s="483">
        <f t="shared" si="1785"/>
        <v>0</v>
      </c>
      <c r="GE184" s="483">
        <f t="shared" si="1785"/>
        <v>0</v>
      </c>
      <c r="GF184" s="483">
        <f t="shared" si="1785"/>
        <v>0</v>
      </c>
      <c r="GG184" s="483">
        <f t="shared" si="1785"/>
        <v>0</v>
      </c>
      <c r="GH184" s="483">
        <f t="shared" si="1785"/>
        <v>0</v>
      </c>
      <c r="GI184" s="483">
        <f t="shared" si="1785"/>
        <v>0</v>
      </c>
      <c r="GJ184" s="483">
        <f t="shared" si="1785"/>
        <v>0</v>
      </c>
      <c r="GK184" s="483">
        <f t="shared" si="1785"/>
        <v>0</v>
      </c>
      <c r="GL184" s="483">
        <f t="shared" si="1785"/>
        <v>0</v>
      </c>
      <c r="GM184" s="483">
        <f t="shared" si="1785"/>
        <v>0</v>
      </c>
      <c r="GN184" s="483">
        <f t="shared" si="1785"/>
        <v>0</v>
      </c>
      <c r="GO184" s="483">
        <f t="shared" si="1785"/>
        <v>0</v>
      </c>
      <c r="GP184" s="483">
        <f t="shared" si="1785"/>
        <v>0</v>
      </c>
      <c r="GQ184" s="483">
        <f t="shared" ref="GQ184:JB184" si="1786">SUM(GQ178:GQ180,GQ183)</f>
        <v>0</v>
      </c>
      <c r="GR184" s="483">
        <f t="shared" si="1786"/>
        <v>0</v>
      </c>
      <c r="GS184" s="483">
        <f t="shared" si="1786"/>
        <v>0</v>
      </c>
      <c r="GT184" s="483">
        <f t="shared" si="1786"/>
        <v>0</v>
      </c>
      <c r="GU184" s="483">
        <f t="shared" si="1786"/>
        <v>0</v>
      </c>
      <c r="GV184" s="483">
        <f t="shared" si="1786"/>
        <v>0</v>
      </c>
      <c r="GW184" s="483">
        <f t="shared" si="1786"/>
        <v>0</v>
      </c>
      <c r="GX184" s="483">
        <f t="shared" si="1786"/>
        <v>0</v>
      </c>
      <c r="GY184" s="483">
        <f t="shared" si="1786"/>
        <v>0</v>
      </c>
      <c r="GZ184" s="483">
        <f t="shared" si="1786"/>
        <v>0</v>
      </c>
      <c r="HA184" s="483">
        <f t="shared" si="1786"/>
        <v>0</v>
      </c>
      <c r="HB184" s="483">
        <f t="shared" si="1786"/>
        <v>0</v>
      </c>
      <c r="HC184" s="483">
        <f t="shared" si="1786"/>
        <v>0</v>
      </c>
      <c r="HD184" s="483">
        <f t="shared" si="1786"/>
        <v>0</v>
      </c>
      <c r="HE184" s="483">
        <f t="shared" si="1786"/>
        <v>0</v>
      </c>
      <c r="HF184" s="483">
        <f t="shared" si="1786"/>
        <v>0</v>
      </c>
      <c r="HG184" s="483">
        <f t="shared" si="1786"/>
        <v>0</v>
      </c>
      <c r="HH184" s="483">
        <f t="shared" si="1786"/>
        <v>0</v>
      </c>
      <c r="HI184" s="483">
        <f t="shared" si="1786"/>
        <v>0</v>
      </c>
      <c r="HJ184" s="483">
        <f t="shared" si="1786"/>
        <v>0</v>
      </c>
      <c r="HK184" s="483">
        <f t="shared" si="1786"/>
        <v>0</v>
      </c>
      <c r="HL184" s="483">
        <f t="shared" si="1786"/>
        <v>0</v>
      </c>
      <c r="HM184" s="483">
        <f t="shared" si="1786"/>
        <v>0</v>
      </c>
      <c r="HN184" s="483">
        <f t="shared" si="1786"/>
        <v>0</v>
      </c>
      <c r="HO184" s="483">
        <f t="shared" si="1786"/>
        <v>0</v>
      </c>
      <c r="HP184" s="483">
        <f t="shared" si="1786"/>
        <v>0</v>
      </c>
      <c r="HQ184" s="483">
        <f t="shared" si="1786"/>
        <v>0</v>
      </c>
      <c r="HR184" s="483">
        <f t="shared" si="1786"/>
        <v>0</v>
      </c>
      <c r="HS184" s="483">
        <f t="shared" si="1786"/>
        <v>0</v>
      </c>
      <c r="HT184" s="483">
        <f t="shared" si="1786"/>
        <v>0</v>
      </c>
      <c r="HU184" s="483">
        <f t="shared" si="1786"/>
        <v>0</v>
      </c>
      <c r="HV184" s="483">
        <f t="shared" si="1786"/>
        <v>0</v>
      </c>
      <c r="HW184" s="483">
        <f t="shared" si="1786"/>
        <v>0</v>
      </c>
      <c r="HX184" s="483">
        <f t="shared" si="1786"/>
        <v>0</v>
      </c>
      <c r="HY184" s="483">
        <f t="shared" si="1786"/>
        <v>0</v>
      </c>
      <c r="HZ184" s="483">
        <f t="shared" si="1786"/>
        <v>0</v>
      </c>
      <c r="IA184" s="483">
        <f t="shared" si="1786"/>
        <v>0</v>
      </c>
      <c r="IB184" s="483">
        <f t="shared" si="1786"/>
        <v>0</v>
      </c>
      <c r="IC184" s="483">
        <f t="shared" si="1786"/>
        <v>0</v>
      </c>
      <c r="ID184" s="483">
        <f t="shared" si="1786"/>
        <v>0</v>
      </c>
      <c r="IE184" s="483">
        <f t="shared" si="1786"/>
        <v>0</v>
      </c>
      <c r="IF184" s="483">
        <f t="shared" si="1786"/>
        <v>0</v>
      </c>
      <c r="IG184" s="483">
        <f t="shared" si="1786"/>
        <v>0</v>
      </c>
      <c r="IH184" s="483">
        <f t="shared" si="1786"/>
        <v>0</v>
      </c>
      <c r="II184" s="483">
        <f t="shared" si="1786"/>
        <v>0</v>
      </c>
      <c r="IJ184" s="483">
        <f t="shared" si="1786"/>
        <v>0</v>
      </c>
      <c r="IK184" s="483">
        <f t="shared" si="1786"/>
        <v>0</v>
      </c>
      <c r="IL184" s="483">
        <f t="shared" si="1786"/>
        <v>0</v>
      </c>
      <c r="IM184" s="483">
        <f t="shared" si="1786"/>
        <v>0</v>
      </c>
      <c r="IN184" s="483">
        <f t="shared" si="1786"/>
        <v>0</v>
      </c>
      <c r="IO184" s="483">
        <f t="shared" si="1786"/>
        <v>0</v>
      </c>
      <c r="IP184" s="483">
        <f t="shared" si="1786"/>
        <v>0</v>
      </c>
      <c r="IQ184" s="483">
        <f t="shared" si="1786"/>
        <v>0</v>
      </c>
      <c r="IR184" s="483">
        <f t="shared" si="1786"/>
        <v>0</v>
      </c>
      <c r="IS184" s="483">
        <f t="shared" si="1786"/>
        <v>0</v>
      </c>
      <c r="IT184" s="483">
        <f t="shared" si="1786"/>
        <v>0</v>
      </c>
      <c r="IU184" s="483">
        <f t="shared" si="1786"/>
        <v>0</v>
      </c>
      <c r="IV184" s="483">
        <f t="shared" si="1786"/>
        <v>0</v>
      </c>
      <c r="IW184" s="483">
        <f t="shared" si="1786"/>
        <v>0</v>
      </c>
      <c r="IX184" s="483">
        <f t="shared" si="1786"/>
        <v>0</v>
      </c>
      <c r="IY184" s="483">
        <f t="shared" si="1786"/>
        <v>0</v>
      </c>
      <c r="IZ184" s="483">
        <f t="shared" si="1786"/>
        <v>0</v>
      </c>
      <c r="JA184" s="483">
        <f t="shared" si="1786"/>
        <v>0</v>
      </c>
      <c r="JB184" s="483">
        <f t="shared" si="1786"/>
        <v>0</v>
      </c>
      <c r="JC184" s="483">
        <f t="shared" ref="JC184:LN184" si="1787">SUM(JC178:JC180,JC183)</f>
        <v>0</v>
      </c>
      <c r="JD184" s="483">
        <f t="shared" si="1787"/>
        <v>0</v>
      </c>
      <c r="JE184" s="483">
        <f t="shared" si="1787"/>
        <v>0</v>
      </c>
      <c r="JF184" s="483">
        <f t="shared" si="1787"/>
        <v>0</v>
      </c>
      <c r="JG184" s="483">
        <f t="shared" si="1787"/>
        <v>0</v>
      </c>
      <c r="JH184" s="483">
        <f t="shared" si="1787"/>
        <v>0</v>
      </c>
      <c r="JI184" s="483">
        <f t="shared" si="1787"/>
        <v>0</v>
      </c>
      <c r="JJ184" s="483">
        <f t="shared" si="1787"/>
        <v>0</v>
      </c>
      <c r="JK184" s="483">
        <f t="shared" si="1787"/>
        <v>0</v>
      </c>
      <c r="JL184" s="483">
        <f t="shared" si="1787"/>
        <v>0</v>
      </c>
      <c r="JM184" s="483">
        <f t="shared" si="1787"/>
        <v>0</v>
      </c>
      <c r="JN184" s="483">
        <f t="shared" si="1787"/>
        <v>0</v>
      </c>
      <c r="JO184" s="483">
        <f t="shared" si="1787"/>
        <v>0</v>
      </c>
      <c r="JP184" s="483">
        <f t="shared" si="1787"/>
        <v>0</v>
      </c>
      <c r="JQ184" s="483">
        <f t="shared" si="1787"/>
        <v>0</v>
      </c>
      <c r="JR184" s="483">
        <f t="shared" si="1787"/>
        <v>0</v>
      </c>
      <c r="JS184" s="483">
        <f t="shared" si="1787"/>
        <v>0</v>
      </c>
      <c r="JT184" s="483">
        <f t="shared" si="1787"/>
        <v>0</v>
      </c>
      <c r="JU184" s="483">
        <f t="shared" si="1787"/>
        <v>0</v>
      </c>
      <c r="JV184" s="483">
        <f t="shared" si="1787"/>
        <v>0</v>
      </c>
      <c r="JW184" s="483">
        <f t="shared" si="1787"/>
        <v>0</v>
      </c>
      <c r="JX184" s="483">
        <f t="shared" si="1787"/>
        <v>0</v>
      </c>
      <c r="JY184" s="483">
        <f t="shared" si="1787"/>
        <v>0</v>
      </c>
      <c r="JZ184" s="483">
        <f t="shared" si="1787"/>
        <v>0</v>
      </c>
      <c r="KA184" s="483">
        <f t="shared" si="1787"/>
        <v>0</v>
      </c>
      <c r="KB184" s="483">
        <f t="shared" si="1787"/>
        <v>0</v>
      </c>
      <c r="KC184" s="483">
        <f t="shared" si="1787"/>
        <v>0</v>
      </c>
      <c r="KD184" s="483">
        <f t="shared" si="1787"/>
        <v>0</v>
      </c>
      <c r="KE184" s="483">
        <f t="shared" si="1787"/>
        <v>0</v>
      </c>
      <c r="KF184" s="483">
        <f t="shared" si="1787"/>
        <v>0</v>
      </c>
      <c r="KG184" s="483">
        <f t="shared" si="1787"/>
        <v>0</v>
      </c>
      <c r="KH184" s="483">
        <f t="shared" si="1787"/>
        <v>0</v>
      </c>
      <c r="KI184" s="483">
        <f t="shared" si="1787"/>
        <v>0</v>
      </c>
      <c r="KJ184" s="483">
        <f t="shared" si="1787"/>
        <v>0</v>
      </c>
      <c r="KK184" s="483">
        <f t="shared" si="1787"/>
        <v>0</v>
      </c>
      <c r="KL184" s="483">
        <f t="shared" si="1787"/>
        <v>0</v>
      </c>
      <c r="KM184" s="483">
        <f t="shared" si="1787"/>
        <v>0</v>
      </c>
      <c r="KN184" s="483">
        <f t="shared" si="1787"/>
        <v>0</v>
      </c>
      <c r="KO184" s="483">
        <f t="shared" si="1787"/>
        <v>0</v>
      </c>
      <c r="KP184" s="483">
        <f t="shared" si="1787"/>
        <v>0</v>
      </c>
      <c r="KQ184" s="483">
        <f t="shared" si="1787"/>
        <v>0</v>
      </c>
      <c r="KR184" s="483">
        <f t="shared" si="1787"/>
        <v>0</v>
      </c>
      <c r="KS184" s="483">
        <f t="shared" si="1787"/>
        <v>0</v>
      </c>
      <c r="KT184" s="483">
        <f t="shared" si="1787"/>
        <v>0</v>
      </c>
      <c r="KU184" s="483">
        <f t="shared" si="1787"/>
        <v>0</v>
      </c>
      <c r="KV184" s="483">
        <f t="shared" si="1787"/>
        <v>0</v>
      </c>
      <c r="KW184" s="483">
        <f t="shared" si="1787"/>
        <v>0</v>
      </c>
      <c r="KX184" s="483">
        <f t="shared" si="1787"/>
        <v>0</v>
      </c>
      <c r="KY184" s="483">
        <f t="shared" si="1787"/>
        <v>0</v>
      </c>
      <c r="KZ184" s="483">
        <f t="shared" si="1787"/>
        <v>0</v>
      </c>
      <c r="LA184" s="483">
        <f t="shared" si="1787"/>
        <v>0</v>
      </c>
      <c r="LB184" s="483">
        <f t="shared" si="1787"/>
        <v>0</v>
      </c>
      <c r="LC184" s="483">
        <f t="shared" si="1787"/>
        <v>0</v>
      </c>
      <c r="LD184" s="483">
        <f t="shared" si="1787"/>
        <v>0</v>
      </c>
      <c r="LE184" s="483">
        <f t="shared" si="1787"/>
        <v>0</v>
      </c>
      <c r="LF184" s="483">
        <f t="shared" si="1787"/>
        <v>0</v>
      </c>
      <c r="LG184" s="483">
        <f t="shared" si="1787"/>
        <v>0</v>
      </c>
      <c r="LH184" s="483">
        <f t="shared" si="1787"/>
        <v>0</v>
      </c>
      <c r="LI184" s="483">
        <f t="shared" si="1787"/>
        <v>0</v>
      </c>
      <c r="LJ184" s="483">
        <f t="shared" si="1787"/>
        <v>0</v>
      </c>
      <c r="LK184" s="483">
        <f t="shared" si="1787"/>
        <v>0</v>
      </c>
      <c r="LL184" s="483">
        <f t="shared" si="1787"/>
        <v>0</v>
      </c>
      <c r="LM184" s="483">
        <f t="shared" si="1787"/>
        <v>0</v>
      </c>
      <c r="LN184" s="483">
        <f t="shared" si="1787"/>
        <v>0</v>
      </c>
      <c r="LO184" s="483">
        <f t="shared" ref="LO184:NZ184" si="1788">SUM(LO178:LO180,LO183)</f>
        <v>0</v>
      </c>
      <c r="LP184" s="483">
        <f t="shared" si="1788"/>
        <v>0</v>
      </c>
      <c r="LQ184" s="483">
        <f t="shared" si="1788"/>
        <v>0</v>
      </c>
      <c r="LR184" s="483">
        <f t="shared" si="1788"/>
        <v>0</v>
      </c>
      <c r="LS184" s="483">
        <f t="shared" si="1788"/>
        <v>0</v>
      </c>
      <c r="LT184" s="483">
        <f t="shared" si="1788"/>
        <v>0</v>
      </c>
      <c r="LU184" s="483">
        <f t="shared" si="1788"/>
        <v>0</v>
      </c>
      <c r="LV184" s="483">
        <f t="shared" si="1788"/>
        <v>0</v>
      </c>
      <c r="LW184" s="483">
        <f t="shared" si="1788"/>
        <v>0</v>
      </c>
      <c r="LX184" s="483">
        <f t="shared" si="1788"/>
        <v>0</v>
      </c>
      <c r="LY184" s="483">
        <f t="shared" si="1788"/>
        <v>0</v>
      </c>
      <c r="LZ184" s="483">
        <f t="shared" si="1788"/>
        <v>0</v>
      </c>
      <c r="MA184" s="483">
        <f t="shared" si="1788"/>
        <v>0</v>
      </c>
      <c r="MB184" s="483">
        <f t="shared" si="1788"/>
        <v>0</v>
      </c>
      <c r="MC184" s="483">
        <f t="shared" si="1788"/>
        <v>0</v>
      </c>
      <c r="MD184" s="483">
        <f t="shared" si="1788"/>
        <v>0</v>
      </c>
      <c r="ME184" s="483">
        <f t="shared" si="1788"/>
        <v>0</v>
      </c>
      <c r="MF184" s="483">
        <f t="shared" si="1788"/>
        <v>0</v>
      </c>
      <c r="MG184" s="483">
        <f t="shared" si="1788"/>
        <v>0</v>
      </c>
      <c r="MH184" s="483">
        <f t="shared" si="1788"/>
        <v>0</v>
      </c>
      <c r="MI184" s="483">
        <f t="shared" si="1788"/>
        <v>0</v>
      </c>
      <c r="MJ184" s="483">
        <f t="shared" si="1788"/>
        <v>0</v>
      </c>
      <c r="MK184" s="483">
        <f t="shared" si="1788"/>
        <v>0</v>
      </c>
      <c r="ML184" s="483">
        <f t="shared" si="1788"/>
        <v>0</v>
      </c>
      <c r="MM184" s="483">
        <f t="shared" si="1788"/>
        <v>0</v>
      </c>
      <c r="MN184" s="483">
        <f t="shared" si="1788"/>
        <v>0</v>
      </c>
      <c r="MO184" s="483">
        <f t="shared" si="1788"/>
        <v>0</v>
      </c>
      <c r="MP184" s="483">
        <f t="shared" si="1788"/>
        <v>0</v>
      </c>
      <c r="MQ184" s="483">
        <f t="shared" si="1788"/>
        <v>0</v>
      </c>
      <c r="MR184" s="483">
        <f t="shared" si="1788"/>
        <v>0</v>
      </c>
      <c r="MS184" s="483">
        <f t="shared" si="1788"/>
        <v>0</v>
      </c>
      <c r="MT184" s="483">
        <f t="shared" si="1788"/>
        <v>0</v>
      </c>
      <c r="MU184" s="483">
        <f t="shared" si="1788"/>
        <v>0</v>
      </c>
      <c r="MV184" s="483">
        <f t="shared" si="1788"/>
        <v>0</v>
      </c>
      <c r="MW184" s="483">
        <f t="shared" si="1788"/>
        <v>0</v>
      </c>
      <c r="MX184" s="483">
        <f t="shared" si="1788"/>
        <v>0</v>
      </c>
      <c r="MY184" s="483">
        <f t="shared" si="1788"/>
        <v>0</v>
      </c>
      <c r="MZ184" s="483">
        <f t="shared" si="1788"/>
        <v>0</v>
      </c>
      <c r="NA184" s="483">
        <f t="shared" si="1788"/>
        <v>0</v>
      </c>
      <c r="NB184" s="483">
        <f t="shared" si="1788"/>
        <v>0</v>
      </c>
      <c r="NC184" s="483">
        <f t="shared" si="1788"/>
        <v>0</v>
      </c>
      <c r="ND184" s="483">
        <f t="shared" si="1788"/>
        <v>0</v>
      </c>
      <c r="NE184" s="483">
        <f t="shared" si="1788"/>
        <v>0</v>
      </c>
      <c r="NF184" s="483">
        <f t="shared" si="1788"/>
        <v>0</v>
      </c>
      <c r="NG184" s="483">
        <f t="shared" si="1788"/>
        <v>0</v>
      </c>
      <c r="NH184" s="483">
        <f t="shared" si="1788"/>
        <v>0</v>
      </c>
      <c r="NI184" s="483">
        <f t="shared" si="1788"/>
        <v>0</v>
      </c>
      <c r="NJ184" s="483">
        <f t="shared" si="1788"/>
        <v>0</v>
      </c>
      <c r="NK184" s="483">
        <f t="shared" si="1788"/>
        <v>0</v>
      </c>
      <c r="NL184" s="483">
        <f t="shared" si="1788"/>
        <v>0</v>
      </c>
      <c r="NM184" s="483">
        <f t="shared" si="1788"/>
        <v>0</v>
      </c>
      <c r="NN184" s="483">
        <f t="shared" si="1788"/>
        <v>0</v>
      </c>
      <c r="NO184" s="483">
        <f t="shared" si="1788"/>
        <v>0</v>
      </c>
      <c r="NP184" s="483">
        <f t="shared" si="1788"/>
        <v>0</v>
      </c>
      <c r="NQ184" s="483">
        <f t="shared" si="1788"/>
        <v>0</v>
      </c>
      <c r="NR184" s="483">
        <f t="shared" si="1788"/>
        <v>0</v>
      </c>
      <c r="NS184" s="483">
        <f t="shared" si="1788"/>
        <v>0</v>
      </c>
      <c r="NT184" s="483">
        <f t="shared" si="1788"/>
        <v>0</v>
      </c>
      <c r="NU184" s="483">
        <f t="shared" si="1788"/>
        <v>0</v>
      </c>
      <c r="NV184" s="483">
        <f t="shared" si="1788"/>
        <v>0</v>
      </c>
      <c r="NW184" s="483">
        <f t="shared" si="1788"/>
        <v>0</v>
      </c>
      <c r="NX184" s="483">
        <f t="shared" si="1788"/>
        <v>0</v>
      </c>
      <c r="NY184" s="483">
        <f t="shared" si="1788"/>
        <v>0</v>
      </c>
      <c r="NZ184" s="483">
        <f t="shared" si="1788"/>
        <v>0</v>
      </c>
      <c r="OA184" s="483">
        <f t="shared" ref="OA184:QL184" si="1789">SUM(OA178:OA180,OA183)</f>
        <v>0</v>
      </c>
      <c r="OB184" s="483">
        <f t="shared" si="1789"/>
        <v>0</v>
      </c>
      <c r="OC184" s="483">
        <f t="shared" si="1789"/>
        <v>0</v>
      </c>
      <c r="OD184" s="483">
        <f t="shared" si="1789"/>
        <v>0</v>
      </c>
      <c r="OE184" s="483">
        <f t="shared" si="1789"/>
        <v>0</v>
      </c>
      <c r="OF184" s="483">
        <f t="shared" si="1789"/>
        <v>0</v>
      </c>
      <c r="OG184" s="483">
        <f t="shared" si="1789"/>
        <v>0</v>
      </c>
      <c r="OH184" s="483">
        <f t="shared" si="1789"/>
        <v>0</v>
      </c>
      <c r="OI184" s="483">
        <f t="shared" si="1789"/>
        <v>0</v>
      </c>
      <c r="OJ184" s="483">
        <f t="shared" si="1789"/>
        <v>0</v>
      </c>
      <c r="OK184" s="483">
        <f t="shared" si="1789"/>
        <v>0</v>
      </c>
      <c r="OL184" s="483">
        <f t="shared" si="1789"/>
        <v>0</v>
      </c>
      <c r="OM184" s="483">
        <f t="shared" si="1789"/>
        <v>0</v>
      </c>
      <c r="ON184" s="483">
        <f t="shared" si="1789"/>
        <v>0</v>
      </c>
      <c r="OO184" s="483">
        <f t="shared" si="1789"/>
        <v>0</v>
      </c>
      <c r="OP184" s="483">
        <f t="shared" si="1789"/>
        <v>0</v>
      </c>
      <c r="OQ184" s="483">
        <f t="shared" si="1789"/>
        <v>0</v>
      </c>
      <c r="OR184" s="483">
        <f t="shared" si="1789"/>
        <v>0</v>
      </c>
      <c r="OS184" s="483">
        <f t="shared" si="1789"/>
        <v>0</v>
      </c>
      <c r="OT184" s="483"/>
      <c r="OU184" s="483"/>
      <c r="OV184" s="483"/>
      <c r="OW184" s="483"/>
      <c r="OX184" s="483"/>
      <c r="OY184" s="483"/>
      <c r="OZ184" s="483"/>
      <c r="PA184" s="483"/>
      <c r="PB184" s="483"/>
      <c r="PC184" s="483"/>
      <c r="PD184" s="483"/>
      <c r="PE184" s="483"/>
      <c r="PF184" s="483"/>
      <c r="PG184" s="483"/>
      <c r="PH184" s="483"/>
      <c r="PI184" s="483"/>
      <c r="PJ184" s="483"/>
      <c r="PK184" s="483"/>
      <c r="PL184" s="483"/>
      <c r="PM184" s="483"/>
      <c r="PN184" s="483"/>
      <c r="PO184" s="483"/>
      <c r="PP184" s="483"/>
      <c r="PQ184" s="483"/>
      <c r="PR184" s="483"/>
      <c r="PS184" s="483"/>
      <c r="PT184" s="483"/>
      <c r="PU184" s="483"/>
      <c r="PV184" s="483"/>
      <c r="PW184" s="483"/>
      <c r="PX184" s="483"/>
      <c r="PY184" s="483"/>
      <c r="PZ184" s="483"/>
      <c r="QA184" s="483"/>
      <c r="QB184" s="483"/>
      <c r="QC184" s="483"/>
      <c r="QD184" s="483"/>
      <c r="QE184" s="483"/>
      <c r="QF184" s="483"/>
      <c r="QG184" s="483"/>
      <c r="QH184" s="483"/>
      <c r="QI184" s="483"/>
      <c r="QJ184" s="483"/>
      <c r="QK184" s="483"/>
      <c r="QL184" s="483"/>
      <c r="QM184" s="483"/>
      <c r="QN184" s="483"/>
      <c r="QO184" s="483"/>
      <c r="QP184" s="483"/>
      <c r="QQ184" s="483"/>
      <c r="QR184" s="483"/>
      <c r="QS184" s="483"/>
      <c r="QT184" s="483"/>
      <c r="QU184" s="483"/>
      <c r="QV184" s="483"/>
      <c r="QW184" s="483"/>
      <c r="QX184" s="483"/>
      <c r="QY184" s="483"/>
      <c r="QZ184" s="483"/>
      <c r="RA184" s="483"/>
      <c r="RB184" s="483"/>
      <c r="RC184" s="483"/>
      <c r="RD184" s="483"/>
      <c r="RE184" s="483"/>
      <c r="RF184" s="483"/>
    </row>
    <row r="185" spans="1:474" ht="12.75" customHeight="1"/>
    <row r="186" spans="1:474" ht="12.75" customHeight="1">
      <c r="A186" s="483"/>
      <c r="B186" s="483" t="s">
        <v>507</v>
      </c>
      <c r="C186" s="483"/>
      <c r="D186" s="483"/>
      <c r="E186" s="483">
        <f>SUM(AF186,AS186,BF186,BS186,CF186,CS186,DF186,DS186,EF186,ES186,FF186,FS186,GF186,GS186,HF186,HS186,IF186,IS186,JF186,JS186,KF186,KS186,LF186,LS186,MF186,MS186,NF186,NS186,OF186,OS186)</f>
        <v>0</v>
      </c>
      <c r="F186" s="483"/>
      <c r="G186" s="483">
        <f t="shared" ref="G186:R186" si="1790">IF(G179&gt;0,G179*$E$164,0)</f>
        <v>0</v>
      </c>
      <c r="H186" s="483">
        <f t="shared" si="1790"/>
        <v>0</v>
      </c>
      <c r="I186" s="483">
        <f t="shared" si="1790"/>
        <v>0</v>
      </c>
      <c r="J186" s="483">
        <f t="shared" si="1790"/>
        <v>0</v>
      </c>
      <c r="K186" s="483">
        <f t="shared" si="1790"/>
        <v>0</v>
      </c>
      <c r="L186" s="483">
        <f t="shared" si="1790"/>
        <v>0</v>
      </c>
      <c r="M186" s="483">
        <f t="shared" si="1790"/>
        <v>0</v>
      </c>
      <c r="N186" s="483">
        <f t="shared" si="1790"/>
        <v>0</v>
      </c>
      <c r="O186" s="483">
        <f t="shared" si="1790"/>
        <v>0</v>
      </c>
      <c r="P186" s="483">
        <f t="shared" si="1790"/>
        <v>0</v>
      </c>
      <c r="Q186" s="483">
        <f t="shared" si="1790"/>
        <v>0</v>
      </c>
      <c r="R186" s="483">
        <f t="shared" si="1790"/>
        <v>0</v>
      </c>
      <c r="S186" s="483">
        <f>SUM(G186:R186)</f>
        <v>0</v>
      </c>
      <c r="T186" s="483">
        <f t="shared" ref="T186:AE186" si="1791">IF(T179&gt;0,T179*$E$164,0)</f>
        <v>0</v>
      </c>
      <c r="U186" s="483">
        <f t="shared" si="1791"/>
        <v>0</v>
      </c>
      <c r="V186" s="483">
        <f t="shared" si="1791"/>
        <v>0</v>
      </c>
      <c r="W186" s="483">
        <f t="shared" si="1791"/>
        <v>0</v>
      </c>
      <c r="X186" s="483">
        <f t="shared" si="1791"/>
        <v>0</v>
      </c>
      <c r="Y186" s="483">
        <f t="shared" si="1791"/>
        <v>0</v>
      </c>
      <c r="Z186" s="483">
        <f t="shared" si="1791"/>
        <v>0</v>
      </c>
      <c r="AA186" s="483">
        <f t="shared" si="1791"/>
        <v>0</v>
      </c>
      <c r="AB186" s="483">
        <f t="shared" si="1791"/>
        <v>0</v>
      </c>
      <c r="AC186" s="483">
        <f t="shared" si="1791"/>
        <v>0</v>
      </c>
      <c r="AD186" s="483">
        <f t="shared" si="1791"/>
        <v>0</v>
      </c>
      <c r="AE186" s="483">
        <f t="shared" si="1791"/>
        <v>0</v>
      </c>
      <c r="AF186" s="483">
        <f>SUM(T186:AE186)</f>
        <v>0</v>
      </c>
      <c r="AG186" s="483">
        <f t="shared" ref="AG186:AR186" si="1792">IF(AG179&gt;0,AG179*$E$164,0)</f>
        <v>0</v>
      </c>
      <c r="AH186" s="483">
        <f t="shared" si="1792"/>
        <v>0</v>
      </c>
      <c r="AI186" s="483">
        <f t="shared" si="1792"/>
        <v>0</v>
      </c>
      <c r="AJ186" s="483">
        <f t="shared" si="1792"/>
        <v>0</v>
      </c>
      <c r="AK186" s="483">
        <f t="shared" si="1792"/>
        <v>0</v>
      </c>
      <c r="AL186" s="483">
        <f t="shared" si="1792"/>
        <v>0</v>
      </c>
      <c r="AM186" s="483">
        <f t="shared" si="1792"/>
        <v>0</v>
      </c>
      <c r="AN186" s="483">
        <f t="shared" si="1792"/>
        <v>0</v>
      </c>
      <c r="AO186" s="483">
        <f t="shared" si="1792"/>
        <v>0</v>
      </c>
      <c r="AP186" s="483">
        <f t="shared" si="1792"/>
        <v>0</v>
      </c>
      <c r="AQ186" s="483">
        <f t="shared" si="1792"/>
        <v>0</v>
      </c>
      <c r="AR186" s="483">
        <f t="shared" si="1792"/>
        <v>0</v>
      </c>
      <c r="AS186" s="483">
        <f>SUM(AG186:AR186)</f>
        <v>0</v>
      </c>
      <c r="AT186" s="483">
        <f t="shared" ref="AT186:BE186" si="1793">IF(AT179&gt;0,AT179*$E$164,0)</f>
        <v>0</v>
      </c>
      <c r="AU186" s="483">
        <f t="shared" si="1793"/>
        <v>0</v>
      </c>
      <c r="AV186" s="483">
        <f t="shared" si="1793"/>
        <v>0</v>
      </c>
      <c r="AW186" s="483">
        <f t="shared" si="1793"/>
        <v>0</v>
      </c>
      <c r="AX186" s="483">
        <f t="shared" si="1793"/>
        <v>0</v>
      </c>
      <c r="AY186" s="483">
        <f t="shared" si="1793"/>
        <v>0</v>
      </c>
      <c r="AZ186" s="483">
        <f t="shared" si="1793"/>
        <v>0</v>
      </c>
      <c r="BA186" s="483">
        <f t="shared" si="1793"/>
        <v>0</v>
      </c>
      <c r="BB186" s="483">
        <f t="shared" si="1793"/>
        <v>0</v>
      </c>
      <c r="BC186" s="483">
        <f t="shared" si="1793"/>
        <v>0</v>
      </c>
      <c r="BD186" s="483">
        <f t="shared" si="1793"/>
        <v>0</v>
      </c>
      <c r="BE186" s="483">
        <f t="shared" si="1793"/>
        <v>0</v>
      </c>
      <c r="BF186" s="483">
        <f>SUM(AT186:BE186)</f>
        <v>0</v>
      </c>
      <c r="BG186" s="483">
        <f t="shared" ref="BG186:BR186" si="1794">IF(BG179&gt;0,BG179*$E$164,0)</f>
        <v>0</v>
      </c>
      <c r="BH186" s="483">
        <f t="shared" si="1794"/>
        <v>0</v>
      </c>
      <c r="BI186" s="483">
        <f t="shared" si="1794"/>
        <v>0</v>
      </c>
      <c r="BJ186" s="483">
        <f t="shared" si="1794"/>
        <v>0</v>
      </c>
      <c r="BK186" s="483">
        <f t="shared" si="1794"/>
        <v>0</v>
      </c>
      <c r="BL186" s="483">
        <f t="shared" si="1794"/>
        <v>0</v>
      </c>
      <c r="BM186" s="483">
        <f t="shared" si="1794"/>
        <v>0</v>
      </c>
      <c r="BN186" s="483">
        <f t="shared" si="1794"/>
        <v>0</v>
      </c>
      <c r="BO186" s="483">
        <f t="shared" si="1794"/>
        <v>0</v>
      </c>
      <c r="BP186" s="483">
        <f t="shared" si="1794"/>
        <v>0</v>
      </c>
      <c r="BQ186" s="483">
        <f t="shared" si="1794"/>
        <v>0</v>
      </c>
      <c r="BR186" s="483">
        <f t="shared" si="1794"/>
        <v>0</v>
      </c>
      <c r="BS186" s="483">
        <f>SUM(BG186:BR186)</f>
        <v>0</v>
      </c>
      <c r="BT186" s="483">
        <f t="shared" ref="BT186:CE186" si="1795">IF(BT179&gt;0,BT179*$E$164,0)</f>
        <v>0</v>
      </c>
      <c r="BU186" s="483">
        <f t="shared" si="1795"/>
        <v>0</v>
      </c>
      <c r="BV186" s="483">
        <f t="shared" si="1795"/>
        <v>0</v>
      </c>
      <c r="BW186" s="483">
        <f t="shared" si="1795"/>
        <v>0</v>
      </c>
      <c r="BX186" s="483">
        <f t="shared" si="1795"/>
        <v>0</v>
      </c>
      <c r="BY186" s="483">
        <f t="shared" si="1795"/>
        <v>0</v>
      </c>
      <c r="BZ186" s="483">
        <f t="shared" si="1795"/>
        <v>0</v>
      </c>
      <c r="CA186" s="483">
        <f t="shared" si="1795"/>
        <v>0</v>
      </c>
      <c r="CB186" s="483">
        <f t="shared" si="1795"/>
        <v>0</v>
      </c>
      <c r="CC186" s="483">
        <f t="shared" si="1795"/>
        <v>0</v>
      </c>
      <c r="CD186" s="483">
        <f t="shared" si="1795"/>
        <v>0</v>
      </c>
      <c r="CE186" s="483">
        <f t="shared" si="1795"/>
        <v>0</v>
      </c>
      <c r="CF186" s="483">
        <f>SUM(BT186:CE186)</f>
        <v>0</v>
      </c>
      <c r="CG186" s="483">
        <f t="shared" ref="CG186:CR186" si="1796">IF(CG179&gt;0,CG179*$E$164,0)</f>
        <v>0</v>
      </c>
      <c r="CH186" s="483">
        <f t="shared" si="1796"/>
        <v>0</v>
      </c>
      <c r="CI186" s="483">
        <f t="shared" si="1796"/>
        <v>0</v>
      </c>
      <c r="CJ186" s="483">
        <f t="shared" si="1796"/>
        <v>0</v>
      </c>
      <c r="CK186" s="483">
        <f t="shared" si="1796"/>
        <v>0</v>
      </c>
      <c r="CL186" s="483">
        <f t="shared" si="1796"/>
        <v>0</v>
      </c>
      <c r="CM186" s="483">
        <f t="shared" si="1796"/>
        <v>0</v>
      </c>
      <c r="CN186" s="483">
        <f t="shared" si="1796"/>
        <v>0</v>
      </c>
      <c r="CO186" s="483">
        <f t="shared" si="1796"/>
        <v>0</v>
      </c>
      <c r="CP186" s="483">
        <f t="shared" si="1796"/>
        <v>0</v>
      </c>
      <c r="CQ186" s="483">
        <f t="shared" si="1796"/>
        <v>0</v>
      </c>
      <c r="CR186" s="483">
        <f t="shared" si="1796"/>
        <v>0</v>
      </c>
      <c r="CS186" s="483">
        <f>SUM(CG186:CR186)</f>
        <v>0</v>
      </c>
      <c r="CT186" s="483">
        <f t="shared" ref="CT186:DE186" si="1797">IF(CT179&gt;0,CT179*$E$164,0)</f>
        <v>0</v>
      </c>
      <c r="CU186" s="483">
        <f t="shared" si="1797"/>
        <v>0</v>
      </c>
      <c r="CV186" s="483">
        <f t="shared" si="1797"/>
        <v>0</v>
      </c>
      <c r="CW186" s="483">
        <f t="shared" si="1797"/>
        <v>0</v>
      </c>
      <c r="CX186" s="483">
        <f t="shared" si="1797"/>
        <v>0</v>
      </c>
      <c r="CY186" s="483">
        <f t="shared" si="1797"/>
        <v>0</v>
      </c>
      <c r="CZ186" s="483">
        <f t="shared" si="1797"/>
        <v>0</v>
      </c>
      <c r="DA186" s="483">
        <f t="shared" si="1797"/>
        <v>0</v>
      </c>
      <c r="DB186" s="483">
        <f t="shared" si="1797"/>
        <v>0</v>
      </c>
      <c r="DC186" s="483">
        <f t="shared" si="1797"/>
        <v>0</v>
      </c>
      <c r="DD186" s="483">
        <f t="shared" si="1797"/>
        <v>0</v>
      </c>
      <c r="DE186" s="483">
        <f t="shared" si="1797"/>
        <v>0</v>
      </c>
      <c r="DF186" s="483">
        <f>SUM(CT186:DE186)</f>
        <v>0</v>
      </c>
      <c r="DG186" s="483">
        <f t="shared" ref="DG186:DR186" si="1798">IF(DG179&gt;0,DG179*$E$164,0)</f>
        <v>0</v>
      </c>
      <c r="DH186" s="483">
        <f t="shared" si="1798"/>
        <v>0</v>
      </c>
      <c r="DI186" s="483">
        <f t="shared" si="1798"/>
        <v>0</v>
      </c>
      <c r="DJ186" s="483">
        <f t="shared" si="1798"/>
        <v>0</v>
      </c>
      <c r="DK186" s="483">
        <f t="shared" si="1798"/>
        <v>0</v>
      </c>
      <c r="DL186" s="483">
        <f t="shared" si="1798"/>
        <v>0</v>
      </c>
      <c r="DM186" s="483">
        <f t="shared" si="1798"/>
        <v>0</v>
      </c>
      <c r="DN186" s="483">
        <f t="shared" si="1798"/>
        <v>0</v>
      </c>
      <c r="DO186" s="483">
        <f t="shared" si="1798"/>
        <v>0</v>
      </c>
      <c r="DP186" s="483">
        <f t="shared" si="1798"/>
        <v>0</v>
      </c>
      <c r="DQ186" s="483">
        <f t="shared" si="1798"/>
        <v>0</v>
      </c>
      <c r="DR186" s="483">
        <f t="shared" si="1798"/>
        <v>0</v>
      </c>
      <c r="DS186" s="483">
        <f>SUM(DG186:DR186)</f>
        <v>0</v>
      </c>
      <c r="DT186" s="483">
        <f t="shared" ref="DT186:EE186" si="1799">IF(DT179&gt;0,DT179*$E$164,0)</f>
        <v>0</v>
      </c>
      <c r="DU186" s="483">
        <f t="shared" si="1799"/>
        <v>0</v>
      </c>
      <c r="DV186" s="483">
        <f t="shared" si="1799"/>
        <v>0</v>
      </c>
      <c r="DW186" s="483">
        <f t="shared" si="1799"/>
        <v>0</v>
      </c>
      <c r="DX186" s="483">
        <f t="shared" si="1799"/>
        <v>0</v>
      </c>
      <c r="DY186" s="483">
        <f t="shared" si="1799"/>
        <v>0</v>
      </c>
      <c r="DZ186" s="483">
        <f t="shared" si="1799"/>
        <v>0</v>
      </c>
      <c r="EA186" s="483">
        <f t="shared" si="1799"/>
        <v>0</v>
      </c>
      <c r="EB186" s="483">
        <f t="shared" si="1799"/>
        <v>0</v>
      </c>
      <c r="EC186" s="483">
        <f t="shared" si="1799"/>
        <v>0</v>
      </c>
      <c r="ED186" s="483">
        <f t="shared" si="1799"/>
        <v>0</v>
      </c>
      <c r="EE186" s="483">
        <f t="shared" si="1799"/>
        <v>0</v>
      </c>
      <c r="EF186" s="483">
        <f>SUM(DT186:EE186)</f>
        <v>0</v>
      </c>
      <c r="EG186" s="483">
        <f t="shared" ref="EG186:ER186" si="1800">IF(EG179&gt;0,EG179*$E$164,0)</f>
        <v>0</v>
      </c>
      <c r="EH186" s="483">
        <f t="shared" si="1800"/>
        <v>0</v>
      </c>
      <c r="EI186" s="483">
        <f t="shared" si="1800"/>
        <v>0</v>
      </c>
      <c r="EJ186" s="483">
        <f t="shared" si="1800"/>
        <v>0</v>
      </c>
      <c r="EK186" s="483">
        <f t="shared" si="1800"/>
        <v>0</v>
      </c>
      <c r="EL186" s="483">
        <f t="shared" si="1800"/>
        <v>0</v>
      </c>
      <c r="EM186" s="483">
        <f t="shared" si="1800"/>
        <v>0</v>
      </c>
      <c r="EN186" s="483">
        <f t="shared" si="1800"/>
        <v>0</v>
      </c>
      <c r="EO186" s="483">
        <f t="shared" si="1800"/>
        <v>0</v>
      </c>
      <c r="EP186" s="483">
        <f t="shared" si="1800"/>
        <v>0</v>
      </c>
      <c r="EQ186" s="483">
        <f t="shared" si="1800"/>
        <v>0</v>
      </c>
      <c r="ER186" s="483">
        <f t="shared" si="1800"/>
        <v>0</v>
      </c>
      <c r="ES186" s="483">
        <f>SUM(EG186:ER186)</f>
        <v>0</v>
      </c>
      <c r="ET186" s="483">
        <f t="shared" ref="ET186:FE186" si="1801">IF(ET179&gt;0,ET179*$E$164,0)</f>
        <v>0</v>
      </c>
      <c r="EU186" s="483">
        <f t="shared" si="1801"/>
        <v>0</v>
      </c>
      <c r="EV186" s="483">
        <f t="shared" si="1801"/>
        <v>0</v>
      </c>
      <c r="EW186" s="483">
        <f t="shared" si="1801"/>
        <v>0</v>
      </c>
      <c r="EX186" s="483">
        <f t="shared" si="1801"/>
        <v>0</v>
      </c>
      <c r="EY186" s="483">
        <f t="shared" si="1801"/>
        <v>0</v>
      </c>
      <c r="EZ186" s="483">
        <f t="shared" si="1801"/>
        <v>0</v>
      </c>
      <c r="FA186" s="483">
        <f t="shared" si="1801"/>
        <v>0</v>
      </c>
      <c r="FB186" s="483">
        <f t="shared" si="1801"/>
        <v>0</v>
      </c>
      <c r="FC186" s="483">
        <f t="shared" si="1801"/>
        <v>0</v>
      </c>
      <c r="FD186" s="483">
        <f t="shared" si="1801"/>
        <v>0</v>
      </c>
      <c r="FE186" s="483">
        <f t="shared" si="1801"/>
        <v>0</v>
      </c>
      <c r="FF186" s="483">
        <f>SUM(ET186:FE186)</f>
        <v>0</v>
      </c>
      <c r="FG186" s="483">
        <f t="shared" ref="FG186:FR186" si="1802">IF(FG179&gt;0,FG179*$E$164,0)</f>
        <v>0</v>
      </c>
      <c r="FH186" s="483">
        <f t="shared" si="1802"/>
        <v>0</v>
      </c>
      <c r="FI186" s="483">
        <f t="shared" si="1802"/>
        <v>0</v>
      </c>
      <c r="FJ186" s="483">
        <f t="shared" si="1802"/>
        <v>0</v>
      </c>
      <c r="FK186" s="483">
        <f t="shared" si="1802"/>
        <v>0</v>
      </c>
      <c r="FL186" s="483">
        <f t="shared" si="1802"/>
        <v>0</v>
      </c>
      <c r="FM186" s="483">
        <f t="shared" si="1802"/>
        <v>0</v>
      </c>
      <c r="FN186" s="483">
        <f t="shared" si="1802"/>
        <v>0</v>
      </c>
      <c r="FO186" s="483">
        <f t="shared" si="1802"/>
        <v>0</v>
      </c>
      <c r="FP186" s="483">
        <f t="shared" si="1802"/>
        <v>0</v>
      </c>
      <c r="FQ186" s="483">
        <f t="shared" si="1802"/>
        <v>0</v>
      </c>
      <c r="FR186" s="483">
        <f t="shared" si="1802"/>
        <v>0</v>
      </c>
      <c r="FS186" s="483">
        <f>SUM(FG186:FR186)</f>
        <v>0</v>
      </c>
      <c r="FT186" s="483">
        <f t="shared" ref="FT186:GE186" si="1803">IF(FT179&gt;0,FT179*$E$164,0)</f>
        <v>0</v>
      </c>
      <c r="FU186" s="483">
        <f t="shared" si="1803"/>
        <v>0</v>
      </c>
      <c r="FV186" s="483">
        <f t="shared" si="1803"/>
        <v>0</v>
      </c>
      <c r="FW186" s="483">
        <f t="shared" si="1803"/>
        <v>0</v>
      </c>
      <c r="FX186" s="483">
        <f t="shared" si="1803"/>
        <v>0</v>
      </c>
      <c r="FY186" s="483">
        <f t="shared" si="1803"/>
        <v>0</v>
      </c>
      <c r="FZ186" s="483">
        <f t="shared" si="1803"/>
        <v>0</v>
      </c>
      <c r="GA186" s="483">
        <f t="shared" si="1803"/>
        <v>0</v>
      </c>
      <c r="GB186" s="483">
        <f t="shared" si="1803"/>
        <v>0</v>
      </c>
      <c r="GC186" s="483">
        <f t="shared" si="1803"/>
        <v>0</v>
      </c>
      <c r="GD186" s="483">
        <f t="shared" si="1803"/>
        <v>0</v>
      </c>
      <c r="GE186" s="483">
        <f t="shared" si="1803"/>
        <v>0</v>
      </c>
      <c r="GF186" s="483">
        <f>SUM(FT186:GE186)</f>
        <v>0</v>
      </c>
      <c r="GG186" s="483">
        <f t="shared" ref="GG186:GR186" si="1804">IF(GG179&gt;0,GG179*$E$164,0)</f>
        <v>0</v>
      </c>
      <c r="GH186" s="483">
        <f t="shared" si="1804"/>
        <v>0</v>
      </c>
      <c r="GI186" s="483">
        <f t="shared" si="1804"/>
        <v>0</v>
      </c>
      <c r="GJ186" s="483">
        <f t="shared" si="1804"/>
        <v>0</v>
      </c>
      <c r="GK186" s="483">
        <f t="shared" si="1804"/>
        <v>0</v>
      </c>
      <c r="GL186" s="483">
        <f t="shared" si="1804"/>
        <v>0</v>
      </c>
      <c r="GM186" s="483">
        <f t="shared" si="1804"/>
        <v>0</v>
      </c>
      <c r="GN186" s="483">
        <f t="shared" si="1804"/>
        <v>0</v>
      </c>
      <c r="GO186" s="483">
        <f t="shared" si="1804"/>
        <v>0</v>
      </c>
      <c r="GP186" s="483">
        <f t="shared" si="1804"/>
        <v>0</v>
      </c>
      <c r="GQ186" s="483">
        <f t="shared" si="1804"/>
        <v>0</v>
      </c>
      <c r="GR186" s="483">
        <f t="shared" si="1804"/>
        <v>0</v>
      </c>
      <c r="GS186" s="483">
        <f>SUM(GG186:GR186)</f>
        <v>0</v>
      </c>
      <c r="GT186" s="483">
        <f t="shared" ref="GT186:HE186" si="1805">IF(GT179&gt;0,GT179*$E$164,0)</f>
        <v>0</v>
      </c>
      <c r="GU186" s="483">
        <f t="shared" si="1805"/>
        <v>0</v>
      </c>
      <c r="GV186" s="483">
        <f t="shared" si="1805"/>
        <v>0</v>
      </c>
      <c r="GW186" s="483">
        <f t="shared" si="1805"/>
        <v>0</v>
      </c>
      <c r="GX186" s="483">
        <f t="shared" si="1805"/>
        <v>0</v>
      </c>
      <c r="GY186" s="483">
        <f t="shared" si="1805"/>
        <v>0</v>
      </c>
      <c r="GZ186" s="483">
        <f t="shared" si="1805"/>
        <v>0</v>
      </c>
      <c r="HA186" s="483">
        <f t="shared" si="1805"/>
        <v>0</v>
      </c>
      <c r="HB186" s="483">
        <f t="shared" si="1805"/>
        <v>0</v>
      </c>
      <c r="HC186" s="483">
        <f t="shared" si="1805"/>
        <v>0</v>
      </c>
      <c r="HD186" s="483">
        <f t="shared" si="1805"/>
        <v>0</v>
      </c>
      <c r="HE186" s="483">
        <f t="shared" si="1805"/>
        <v>0</v>
      </c>
      <c r="HF186" s="483">
        <f>SUM(GT186:HE186)</f>
        <v>0</v>
      </c>
      <c r="HG186" s="483">
        <f t="shared" ref="HG186:HR186" si="1806">IF(HG179&gt;0,HG179*$E$164,0)</f>
        <v>0</v>
      </c>
      <c r="HH186" s="483">
        <f t="shared" si="1806"/>
        <v>0</v>
      </c>
      <c r="HI186" s="483">
        <f t="shared" si="1806"/>
        <v>0</v>
      </c>
      <c r="HJ186" s="483">
        <f t="shared" si="1806"/>
        <v>0</v>
      </c>
      <c r="HK186" s="483">
        <f t="shared" si="1806"/>
        <v>0</v>
      </c>
      <c r="HL186" s="483">
        <f t="shared" si="1806"/>
        <v>0</v>
      </c>
      <c r="HM186" s="483">
        <f t="shared" si="1806"/>
        <v>0</v>
      </c>
      <c r="HN186" s="483">
        <f t="shared" si="1806"/>
        <v>0</v>
      </c>
      <c r="HO186" s="483">
        <f t="shared" si="1806"/>
        <v>0</v>
      </c>
      <c r="HP186" s="483">
        <f t="shared" si="1806"/>
        <v>0</v>
      </c>
      <c r="HQ186" s="483">
        <f t="shared" si="1806"/>
        <v>0</v>
      </c>
      <c r="HR186" s="483">
        <f t="shared" si="1806"/>
        <v>0</v>
      </c>
      <c r="HS186" s="483">
        <f>SUM(HG186:HR186)</f>
        <v>0</v>
      </c>
      <c r="HT186" s="483">
        <f t="shared" ref="HT186:IE186" si="1807">IF(HT179&gt;0,HT179*$E$164,0)</f>
        <v>0</v>
      </c>
      <c r="HU186" s="483">
        <f t="shared" si="1807"/>
        <v>0</v>
      </c>
      <c r="HV186" s="483">
        <f t="shared" si="1807"/>
        <v>0</v>
      </c>
      <c r="HW186" s="483">
        <f t="shared" si="1807"/>
        <v>0</v>
      </c>
      <c r="HX186" s="483">
        <f t="shared" si="1807"/>
        <v>0</v>
      </c>
      <c r="HY186" s="483">
        <f t="shared" si="1807"/>
        <v>0</v>
      </c>
      <c r="HZ186" s="483">
        <f t="shared" si="1807"/>
        <v>0</v>
      </c>
      <c r="IA186" s="483">
        <f t="shared" si="1807"/>
        <v>0</v>
      </c>
      <c r="IB186" s="483">
        <f t="shared" si="1807"/>
        <v>0</v>
      </c>
      <c r="IC186" s="483">
        <f t="shared" si="1807"/>
        <v>0</v>
      </c>
      <c r="ID186" s="483">
        <f t="shared" si="1807"/>
        <v>0</v>
      </c>
      <c r="IE186" s="483">
        <f t="shared" si="1807"/>
        <v>0</v>
      </c>
      <c r="IF186" s="483">
        <f>SUM(HT186:IE186)</f>
        <v>0</v>
      </c>
      <c r="IG186" s="483">
        <f t="shared" ref="IG186:IR186" si="1808">IF(IG179&gt;0,IG179*$E$164,0)</f>
        <v>0</v>
      </c>
      <c r="IH186" s="483">
        <f t="shared" si="1808"/>
        <v>0</v>
      </c>
      <c r="II186" s="483">
        <f t="shared" si="1808"/>
        <v>0</v>
      </c>
      <c r="IJ186" s="483">
        <f t="shared" si="1808"/>
        <v>0</v>
      </c>
      <c r="IK186" s="483">
        <f t="shared" si="1808"/>
        <v>0</v>
      </c>
      <c r="IL186" s="483">
        <f t="shared" si="1808"/>
        <v>0</v>
      </c>
      <c r="IM186" s="483">
        <f t="shared" si="1808"/>
        <v>0</v>
      </c>
      <c r="IN186" s="483">
        <f t="shared" si="1808"/>
        <v>0</v>
      </c>
      <c r="IO186" s="483">
        <f t="shared" si="1808"/>
        <v>0</v>
      </c>
      <c r="IP186" s="483">
        <f t="shared" si="1808"/>
        <v>0</v>
      </c>
      <c r="IQ186" s="483">
        <f t="shared" si="1808"/>
        <v>0</v>
      </c>
      <c r="IR186" s="483">
        <f t="shared" si="1808"/>
        <v>0</v>
      </c>
      <c r="IS186" s="483">
        <f>SUM(IG186:IR186)</f>
        <v>0</v>
      </c>
      <c r="IT186" s="483">
        <f t="shared" ref="IT186:JE186" si="1809">IF(IT179&gt;0,IT179*$E$164,0)</f>
        <v>0</v>
      </c>
      <c r="IU186" s="483">
        <f t="shared" si="1809"/>
        <v>0</v>
      </c>
      <c r="IV186" s="483">
        <f t="shared" si="1809"/>
        <v>0</v>
      </c>
      <c r="IW186" s="483">
        <f t="shared" si="1809"/>
        <v>0</v>
      </c>
      <c r="IX186" s="483">
        <f t="shared" si="1809"/>
        <v>0</v>
      </c>
      <c r="IY186" s="483">
        <f t="shared" si="1809"/>
        <v>0</v>
      </c>
      <c r="IZ186" s="483">
        <f t="shared" si="1809"/>
        <v>0</v>
      </c>
      <c r="JA186" s="483">
        <f t="shared" si="1809"/>
        <v>0</v>
      </c>
      <c r="JB186" s="483">
        <f t="shared" si="1809"/>
        <v>0</v>
      </c>
      <c r="JC186" s="483">
        <f t="shared" si="1809"/>
        <v>0</v>
      </c>
      <c r="JD186" s="483">
        <f t="shared" si="1809"/>
        <v>0</v>
      </c>
      <c r="JE186" s="483">
        <f t="shared" si="1809"/>
        <v>0</v>
      </c>
      <c r="JF186" s="483">
        <f>SUM(IT186:JE186)</f>
        <v>0</v>
      </c>
      <c r="JG186" s="483">
        <f t="shared" ref="JG186:JR186" si="1810">IF(JG179&gt;0,JG179*$E$164,0)</f>
        <v>0</v>
      </c>
      <c r="JH186" s="483">
        <f t="shared" si="1810"/>
        <v>0</v>
      </c>
      <c r="JI186" s="483">
        <f t="shared" si="1810"/>
        <v>0</v>
      </c>
      <c r="JJ186" s="483">
        <f t="shared" si="1810"/>
        <v>0</v>
      </c>
      <c r="JK186" s="483">
        <f t="shared" si="1810"/>
        <v>0</v>
      </c>
      <c r="JL186" s="483">
        <f t="shared" si="1810"/>
        <v>0</v>
      </c>
      <c r="JM186" s="483">
        <f t="shared" si="1810"/>
        <v>0</v>
      </c>
      <c r="JN186" s="483">
        <f t="shared" si="1810"/>
        <v>0</v>
      </c>
      <c r="JO186" s="483">
        <f t="shared" si="1810"/>
        <v>0</v>
      </c>
      <c r="JP186" s="483">
        <f t="shared" si="1810"/>
        <v>0</v>
      </c>
      <c r="JQ186" s="483">
        <f t="shared" si="1810"/>
        <v>0</v>
      </c>
      <c r="JR186" s="483">
        <f t="shared" si="1810"/>
        <v>0</v>
      </c>
      <c r="JS186" s="483">
        <f>SUM(JG186:JR186)</f>
        <v>0</v>
      </c>
      <c r="JT186" s="483">
        <f t="shared" ref="JT186:KE186" si="1811">IF(JT179&gt;0,JT179*$E$164,0)</f>
        <v>0</v>
      </c>
      <c r="JU186" s="483">
        <f t="shared" si="1811"/>
        <v>0</v>
      </c>
      <c r="JV186" s="483">
        <f t="shared" si="1811"/>
        <v>0</v>
      </c>
      <c r="JW186" s="483">
        <f t="shared" si="1811"/>
        <v>0</v>
      </c>
      <c r="JX186" s="483">
        <f t="shared" si="1811"/>
        <v>0</v>
      </c>
      <c r="JY186" s="483">
        <f t="shared" si="1811"/>
        <v>0</v>
      </c>
      <c r="JZ186" s="483">
        <f t="shared" si="1811"/>
        <v>0</v>
      </c>
      <c r="KA186" s="483">
        <f t="shared" si="1811"/>
        <v>0</v>
      </c>
      <c r="KB186" s="483">
        <f t="shared" si="1811"/>
        <v>0</v>
      </c>
      <c r="KC186" s="483">
        <f t="shared" si="1811"/>
        <v>0</v>
      </c>
      <c r="KD186" s="483">
        <f t="shared" si="1811"/>
        <v>0</v>
      </c>
      <c r="KE186" s="483">
        <f t="shared" si="1811"/>
        <v>0</v>
      </c>
      <c r="KF186" s="483">
        <f>SUM(JT186:KE186)</f>
        <v>0</v>
      </c>
      <c r="KG186" s="483">
        <f t="shared" ref="KG186:KR186" si="1812">IF(KG179&gt;0,KG179*$E$164,0)</f>
        <v>0</v>
      </c>
      <c r="KH186" s="483">
        <f t="shared" si="1812"/>
        <v>0</v>
      </c>
      <c r="KI186" s="483">
        <f t="shared" si="1812"/>
        <v>0</v>
      </c>
      <c r="KJ186" s="483">
        <f t="shared" si="1812"/>
        <v>0</v>
      </c>
      <c r="KK186" s="483">
        <f t="shared" si="1812"/>
        <v>0</v>
      </c>
      <c r="KL186" s="483">
        <f t="shared" si="1812"/>
        <v>0</v>
      </c>
      <c r="KM186" s="483">
        <f t="shared" si="1812"/>
        <v>0</v>
      </c>
      <c r="KN186" s="483">
        <f t="shared" si="1812"/>
        <v>0</v>
      </c>
      <c r="KO186" s="483">
        <f t="shared" si="1812"/>
        <v>0</v>
      </c>
      <c r="KP186" s="483">
        <f t="shared" si="1812"/>
        <v>0</v>
      </c>
      <c r="KQ186" s="483">
        <f t="shared" si="1812"/>
        <v>0</v>
      </c>
      <c r="KR186" s="483">
        <f t="shared" si="1812"/>
        <v>0</v>
      </c>
      <c r="KS186" s="483">
        <f>SUM(KG186:KR186)</f>
        <v>0</v>
      </c>
      <c r="KT186" s="483">
        <f t="shared" ref="KT186:LE186" si="1813">IF(KT179&gt;0,KT179*$E$164,0)</f>
        <v>0</v>
      </c>
      <c r="KU186" s="483">
        <f t="shared" si="1813"/>
        <v>0</v>
      </c>
      <c r="KV186" s="483">
        <f t="shared" si="1813"/>
        <v>0</v>
      </c>
      <c r="KW186" s="483">
        <f t="shared" si="1813"/>
        <v>0</v>
      </c>
      <c r="KX186" s="483">
        <f t="shared" si="1813"/>
        <v>0</v>
      </c>
      <c r="KY186" s="483">
        <f t="shared" si="1813"/>
        <v>0</v>
      </c>
      <c r="KZ186" s="483">
        <f t="shared" si="1813"/>
        <v>0</v>
      </c>
      <c r="LA186" s="483">
        <f t="shared" si="1813"/>
        <v>0</v>
      </c>
      <c r="LB186" s="483">
        <f t="shared" si="1813"/>
        <v>0</v>
      </c>
      <c r="LC186" s="483">
        <f t="shared" si="1813"/>
        <v>0</v>
      </c>
      <c r="LD186" s="483">
        <f t="shared" si="1813"/>
        <v>0</v>
      </c>
      <c r="LE186" s="483">
        <f t="shared" si="1813"/>
        <v>0</v>
      </c>
      <c r="LF186" s="483">
        <f>SUM(KT186:LE186)</f>
        <v>0</v>
      </c>
      <c r="LG186" s="483">
        <f t="shared" ref="LG186:LR186" si="1814">IF(LG179&gt;0,LG179*$E$164,0)</f>
        <v>0</v>
      </c>
      <c r="LH186" s="483">
        <f t="shared" si="1814"/>
        <v>0</v>
      </c>
      <c r="LI186" s="483">
        <f t="shared" si="1814"/>
        <v>0</v>
      </c>
      <c r="LJ186" s="483">
        <f t="shared" si="1814"/>
        <v>0</v>
      </c>
      <c r="LK186" s="483">
        <f t="shared" si="1814"/>
        <v>0</v>
      </c>
      <c r="LL186" s="483">
        <f t="shared" si="1814"/>
        <v>0</v>
      </c>
      <c r="LM186" s="483">
        <f t="shared" si="1814"/>
        <v>0</v>
      </c>
      <c r="LN186" s="483">
        <f t="shared" si="1814"/>
        <v>0</v>
      </c>
      <c r="LO186" s="483">
        <f t="shared" si="1814"/>
        <v>0</v>
      </c>
      <c r="LP186" s="483">
        <f t="shared" si="1814"/>
        <v>0</v>
      </c>
      <c r="LQ186" s="483">
        <f t="shared" si="1814"/>
        <v>0</v>
      </c>
      <c r="LR186" s="483">
        <f t="shared" si="1814"/>
        <v>0</v>
      </c>
      <c r="LS186" s="483">
        <f>SUM(LG186:LR186)</f>
        <v>0</v>
      </c>
      <c r="LT186" s="483">
        <f t="shared" ref="LT186:ME186" si="1815">IF(LT179&gt;0,LT179*$E$164,0)</f>
        <v>0</v>
      </c>
      <c r="LU186" s="483">
        <f t="shared" si="1815"/>
        <v>0</v>
      </c>
      <c r="LV186" s="483">
        <f t="shared" si="1815"/>
        <v>0</v>
      </c>
      <c r="LW186" s="483">
        <f t="shared" si="1815"/>
        <v>0</v>
      </c>
      <c r="LX186" s="483">
        <f t="shared" si="1815"/>
        <v>0</v>
      </c>
      <c r="LY186" s="483">
        <f t="shared" si="1815"/>
        <v>0</v>
      </c>
      <c r="LZ186" s="483">
        <f t="shared" si="1815"/>
        <v>0</v>
      </c>
      <c r="MA186" s="483">
        <f t="shared" si="1815"/>
        <v>0</v>
      </c>
      <c r="MB186" s="483">
        <f t="shared" si="1815"/>
        <v>0</v>
      </c>
      <c r="MC186" s="483">
        <f t="shared" si="1815"/>
        <v>0</v>
      </c>
      <c r="MD186" s="483">
        <f t="shared" si="1815"/>
        <v>0</v>
      </c>
      <c r="ME186" s="483">
        <f t="shared" si="1815"/>
        <v>0</v>
      </c>
      <c r="MF186" s="483">
        <f>SUM(LT186:ME186)</f>
        <v>0</v>
      </c>
      <c r="MG186" s="483">
        <f t="shared" ref="MG186:MR186" si="1816">IF(MG179&gt;0,MG179*$E$164,0)</f>
        <v>0</v>
      </c>
      <c r="MH186" s="483">
        <f t="shared" si="1816"/>
        <v>0</v>
      </c>
      <c r="MI186" s="483">
        <f t="shared" si="1816"/>
        <v>0</v>
      </c>
      <c r="MJ186" s="483">
        <f t="shared" si="1816"/>
        <v>0</v>
      </c>
      <c r="MK186" s="483">
        <f t="shared" si="1816"/>
        <v>0</v>
      </c>
      <c r="ML186" s="483">
        <f t="shared" si="1816"/>
        <v>0</v>
      </c>
      <c r="MM186" s="483">
        <f t="shared" si="1816"/>
        <v>0</v>
      </c>
      <c r="MN186" s="483">
        <f t="shared" si="1816"/>
        <v>0</v>
      </c>
      <c r="MO186" s="483">
        <f t="shared" si="1816"/>
        <v>0</v>
      </c>
      <c r="MP186" s="483">
        <f t="shared" si="1816"/>
        <v>0</v>
      </c>
      <c r="MQ186" s="483">
        <f t="shared" si="1816"/>
        <v>0</v>
      </c>
      <c r="MR186" s="483">
        <f t="shared" si="1816"/>
        <v>0</v>
      </c>
      <c r="MS186" s="483">
        <f>SUM(MG186:MR186)</f>
        <v>0</v>
      </c>
      <c r="MT186" s="483">
        <f t="shared" ref="MT186:NE186" si="1817">IF(MT179&gt;0,MT179*$E$164,0)</f>
        <v>0</v>
      </c>
      <c r="MU186" s="483">
        <f t="shared" si="1817"/>
        <v>0</v>
      </c>
      <c r="MV186" s="483">
        <f t="shared" si="1817"/>
        <v>0</v>
      </c>
      <c r="MW186" s="483">
        <f t="shared" si="1817"/>
        <v>0</v>
      </c>
      <c r="MX186" s="483">
        <f t="shared" si="1817"/>
        <v>0</v>
      </c>
      <c r="MY186" s="483">
        <f t="shared" si="1817"/>
        <v>0</v>
      </c>
      <c r="MZ186" s="483">
        <f t="shared" si="1817"/>
        <v>0</v>
      </c>
      <c r="NA186" s="483">
        <f t="shared" si="1817"/>
        <v>0</v>
      </c>
      <c r="NB186" s="483">
        <f t="shared" si="1817"/>
        <v>0</v>
      </c>
      <c r="NC186" s="483">
        <f t="shared" si="1817"/>
        <v>0</v>
      </c>
      <c r="ND186" s="483">
        <f t="shared" si="1817"/>
        <v>0</v>
      </c>
      <c r="NE186" s="483">
        <f t="shared" si="1817"/>
        <v>0</v>
      </c>
      <c r="NF186" s="483">
        <f>SUM(MT186:NE186)</f>
        <v>0</v>
      </c>
      <c r="NG186" s="483">
        <f t="shared" ref="NG186:NR186" si="1818">IF(NG179&gt;0,NG179*$E$164,0)</f>
        <v>0</v>
      </c>
      <c r="NH186" s="483">
        <f t="shared" si="1818"/>
        <v>0</v>
      </c>
      <c r="NI186" s="483">
        <f t="shared" si="1818"/>
        <v>0</v>
      </c>
      <c r="NJ186" s="483">
        <f t="shared" si="1818"/>
        <v>0</v>
      </c>
      <c r="NK186" s="483">
        <f t="shared" si="1818"/>
        <v>0</v>
      </c>
      <c r="NL186" s="483">
        <f t="shared" si="1818"/>
        <v>0</v>
      </c>
      <c r="NM186" s="483">
        <f t="shared" si="1818"/>
        <v>0</v>
      </c>
      <c r="NN186" s="483">
        <f t="shared" si="1818"/>
        <v>0</v>
      </c>
      <c r="NO186" s="483">
        <f t="shared" si="1818"/>
        <v>0</v>
      </c>
      <c r="NP186" s="483">
        <f t="shared" si="1818"/>
        <v>0</v>
      </c>
      <c r="NQ186" s="483">
        <f t="shared" si="1818"/>
        <v>0</v>
      </c>
      <c r="NR186" s="483">
        <f t="shared" si="1818"/>
        <v>0</v>
      </c>
      <c r="NS186" s="483">
        <f>SUM(NG186:NR186)</f>
        <v>0</v>
      </c>
      <c r="NT186" s="483">
        <f t="shared" ref="NT186:OE186" si="1819">IF(NT179&gt;0,NT179*$E$164,0)</f>
        <v>0</v>
      </c>
      <c r="NU186" s="483">
        <f t="shared" si="1819"/>
        <v>0</v>
      </c>
      <c r="NV186" s="483">
        <f t="shared" si="1819"/>
        <v>0</v>
      </c>
      <c r="NW186" s="483">
        <f t="shared" si="1819"/>
        <v>0</v>
      </c>
      <c r="NX186" s="483">
        <f t="shared" si="1819"/>
        <v>0</v>
      </c>
      <c r="NY186" s="483">
        <f t="shared" si="1819"/>
        <v>0</v>
      </c>
      <c r="NZ186" s="483">
        <f t="shared" si="1819"/>
        <v>0</v>
      </c>
      <c r="OA186" s="483">
        <f t="shared" si="1819"/>
        <v>0</v>
      </c>
      <c r="OB186" s="483">
        <f t="shared" si="1819"/>
        <v>0</v>
      </c>
      <c r="OC186" s="483">
        <f t="shared" si="1819"/>
        <v>0</v>
      </c>
      <c r="OD186" s="483">
        <f t="shared" si="1819"/>
        <v>0</v>
      </c>
      <c r="OE186" s="483">
        <f t="shared" si="1819"/>
        <v>0</v>
      </c>
      <c r="OF186" s="483">
        <f>SUM(NT186:OE186)</f>
        <v>0</v>
      </c>
      <c r="OG186" s="483">
        <f t="shared" ref="OG186:OR186" si="1820">IF(OG179&gt;0,OG179*$E$164,0)</f>
        <v>0</v>
      </c>
      <c r="OH186" s="483">
        <f t="shared" si="1820"/>
        <v>0</v>
      </c>
      <c r="OI186" s="483">
        <f t="shared" si="1820"/>
        <v>0</v>
      </c>
      <c r="OJ186" s="483">
        <f t="shared" si="1820"/>
        <v>0</v>
      </c>
      <c r="OK186" s="483">
        <f t="shared" si="1820"/>
        <v>0</v>
      </c>
      <c r="OL186" s="483">
        <f t="shared" si="1820"/>
        <v>0</v>
      </c>
      <c r="OM186" s="483">
        <f t="shared" si="1820"/>
        <v>0</v>
      </c>
      <c r="ON186" s="483">
        <f t="shared" si="1820"/>
        <v>0</v>
      </c>
      <c r="OO186" s="483">
        <f t="shared" si="1820"/>
        <v>0</v>
      </c>
      <c r="OP186" s="483">
        <f t="shared" si="1820"/>
        <v>0</v>
      </c>
      <c r="OQ186" s="483">
        <f t="shared" si="1820"/>
        <v>0</v>
      </c>
      <c r="OR186" s="483">
        <f t="shared" si="1820"/>
        <v>0</v>
      </c>
      <c r="OS186" s="483">
        <f>SUM(OG186:OR186)</f>
        <v>0</v>
      </c>
      <c r="OT186" s="483"/>
      <c r="OU186" s="483"/>
      <c r="OV186" s="483"/>
      <c r="OW186" s="483"/>
      <c r="OX186" s="483"/>
      <c r="OY186" s="483"/>
      <c r="OZ186" s="483"/>
      <c r="PA186" s="483"/>
      <c r="PB186" s="483"/>
      <c r="PC186" s="483"/>
      <c r="PD186" s="483"/>
      <c r="PE186" s="483"/>
      <c r="PF186" s="483"/>
      <c r="PG186" s="483"/>
      <c r="PH186" s="483"/>
      <c r="PI186" s="483"/>
      <c r="PJ186" s="483"/>
      <c r="PK186" s="483"/>
      <c r="PL186" s="483"/>
      <c r="PM186" s="483"/>
      <c r="PN186" s="483"/>
      <c r="PO186" s="483"/>
      <c r="PP186" s="483"/>
      <c r="PQ186" s="483"/>
      <c r="PR186" s="483"/>
      <c r="PS186" s="483"/>
      <c r="PT186" s="483"/>
      <c r="PU186" s="483"/>
      <c r="PV186" s="483"/>
      <c r="PW186" s="483"/>
      <c r="PX186" s="483"/>
      <c r="PY186" s="483"/>
      <c r="PZ186" s="483"/>
      <c r="QA186" s="483"/>
      <c r="QB186" s="483"/>
      <c r="QC186" s="483"/>
      <c r="QD186" s="483"/>
      <c r="QE186" s="483"/>
      <c r="QF186" s="483"/>
      <c r="QG186" s="483"/>
      <c r="QH186" s="483"/>
      <c r="QI186" s="483"/>
      <c r="QJ186" s="483"/>
      <c r="QK186" s="483"/>
      <c r="QL186" s="483"/>
      <c r="QM186" s="483"/>
      <c r="QN186" s="483"/>
      <c r="QO186" s="483"/>
      <c r="QP186" s="483"/>
      <c r="QQ186" s="483"/>
      <c r="QR186" s="483"/>
      <c r="QS186" s="483"/>
      <c r="QT186" s="483"/>
      <c r="QU186" s="483"/>
      <c r="QV186" s="483"/>
      <c r="QW186" s="483"/>
      <c r="QX186" s="483"/>
      <c r="QY186" s="483"/>
      <c r="QZ186" s="483"/>
      <c r="RA186" s="483"/>
      <c r="RB186" s="483"/>
      <c r="RC186" s="483"/>
      <c r="RD186" s="483"/>
      <c r="RE186" s="483"/>
      <c r="RF186" s="483"/>
    </row>
  </sheetData>
  <mergeCells count="165">
    <mergeCell ref="KG166:KS166"/>
    <mergeCell ref="KT166:LF166"/>
    <mergeCell ref="LG166:LS166"/>
    <mergeCell ref="LT166:MF166"/>
    <mergeCell ref="MG166:MS166"/>
    <mergeCell ref="MT166:NF166"/>
    <mergeCell ref="NG166:NS166"/>
    <mergeCell ref="NT166:OF166"/>
    <mergeCell ref="OG166:OS166"/>
    <mergeCell ref="NT135:OF135"/>
    <mergeCell ref="OG135:OS135"/>
    <mergeCell ref="G166:S166"/>
    <mergeCell ref="T166:AF166"/>
    <mergeCell ref="AG166:AS166"/>
    <mergeCell ref="AT166:BF166"/>
    <mergeCell ref="BG166:BS166"/>
    <mergeCell ref="BT166:CF166"/>
    <mergeCell ref="CG166:CS166"/>
    <mergeCell ref="CT166:DF166"/>
    <mergeCell ref="DG166:DS166"/>
    <mergeCell ref="DT166:EF166"/>
    <mergeCell ref="EG166:ES166"/>
    <mergeCell ref="ET166:FF166"/>
    <mergeCell ref="FG166:FS166"/>
    <mergeCell ref="FT166:GF166"/>
    <mergeCell ref="GG166:GS166"/>
    <mergeCell ref="GT166:HF166"/>
    <mergeCell ref="HG166:HS166"/>
    <mergeCell ref="HT166:IF166"/>
    <mergeCell ref="IG166:IS166"/>
    <mergeCell ref="IT166:JF166"/>
    <mergeCell ref="JG166:JS166"/>
    <mergeCell ref="JT166:KF166"/>
    <mergeCell ref="JG135:JS135"/>
    <mergeCell ref="JT135:KF135"/>
    <mergeCell ref="KG135:KS135"/>
    <mergeCell ref="KT135:LF135"/>
    <mergeCell ref="LG135:LS135"/>
    <mergeCell ref="LT135:MF135"/>
    <mergeCell ref="MG135:MS135"/>
    <mergeCell ref="MT135:NF135"/>
    <mergeCell ref="NG135:NS135"/>
    <mergeCell ref="MT100:NF100"/>
    <mergeCell ref="NG100:NS100"/>
    <mergeCell ref="NT100:OF100"/>
    <mergeCell ref="OG100:OS100"/>
    <mergeCell ref="G135:S135"/>
    <mergeCell ref="T135:AF135"/>
    <mergeCell ref="AG135:AS135"/>
    <mergeCell ref="AT135:BF135"/>
    <mergeCell ref="BG135:BS135"/>
    <mergeCell ref="BT135:CF135"/>
    <mergeCell ref="CG135:CS135"/>
    <mergeCell ref="CT135:DF135"/>
    <mergeCell ref="DG135:DS135"/>
    <mergeCell ref="DT135:EF135"/>
    <mergeCell ref="EG135:ES135"/>
    <mergeCell ref="ET135:FF135"/>
    <mergeCell ref="FG135:FS135"/>
    <mergeCell ref="FT135:GF135"/>
    <mergeCell ref="GG135:GS135"/>
    <mergeCell ref="GT135:HF135"/>
    <mergeCell ref="HG135:HS135"/>
    <mergeCell ref="HT135:IF135"/>
    <mergeCell ref="IG135:IS135"/>
    <mergeCell ref="IT135:JF135"/>
    <mergeCell ref="IG100:IS100"/>
    <mergeCell ref="IT100:JF100"/>
    <mergeCell ref="JG100:JS100"/>
    <mergeCell ref="JT100:KF100"/>
    <mergeCell ref="KG100:KS100"/>
    <mergeCell ref="KT100:LF100"/>
    <mergeCell ref="LG100:LS100"/>
    <mergeCell ref="LT100:MF100"/>
    <mergeCell ref="MG100:MS100"/>
    <mergeCell ref="DT100:EF100"/>
    <mergeCell ref="EG100:ES100"/>
    <mergeCell ref="ET100:FF100"/>
    <mergeCell ref="FG100:FS100"/>
    <mergeCell ref="FT100:GF100"/>
    <mergeCell ref="GG100:GS100"/>
    <mergeCell ref="GT100:HF100"/>
    <mergeCell ref="HG100:HS100"/>
    <mergeCell ref="HT100:IF100"/>
    <mergeCell ref="G100:S100"/>
    <mergeCell ref="T100:AF100"/>
    <mergeCell ref="AG100:AS100"/>
    <mergeCell ref="AT100:BF100"/>
    <mergeCell ref="BG100:BS100"/>
    <mergeCell ref="BT100:CF100"/>
    <mergeCell ref="CG100:CS100"/>
    <mergeCell ref="CT100:DF100"/>
    <mergeCell ref="DG100:DS100"/>
    <mergeCell ref="MT62:NF62"/>
    <mergeCell ref="NG62:NS62"/>
    <mergeCell ref="NT62:OF62"/>
    <mergeCell ref="OG62:OS62"/>
    <mergeCell ref="OT62:PF62"/>
    <mergeCell ref="PG62:PS62"/>
    <mergeCell ref="PT62:QF62"/>
    <mergeCell ref="QG62:QS62"/>
    <mergeCell ref="QT62:RF62"/>
    <mergeCell ref="IG62:IS62"/>
    <mergeCell ref="IT62:JF62"/>
    <mergeCell ref="JG62:JS62"/>
    <mergeCell ref="JT62:KF62"/>
    <mergeCell ref="KG62:KS62"/>
    <mergeCell ref="KT62:LF62"/>
    <mergeCell ref="LG62:LS62"/>
    <mergeCell ref="LT62:MF62"/>
    <mergeCell ref="MG62:MS62"/>
    <mergeCell ref="DT62:EF62"/>
    <mergeCell ref="EG62:ES62"/>
    <mergeCell ref="ET62:FF62"/>
    <mergeCell ref="FG62:FS62"/>
    <mergeCell ref="FT62:GF62"/>
    <mergeCell ref="GG62:GS62"/>
    <mergeCell ref="GT62:HF62"/>
    <mergeCell ref="HG62:HS62"/>
    <mergeCell ref="HT62:IF62"/>
    <mergeCell ref="G62:S62"/>
    <mergeCell ref="T62:AF62"/>
    <mergeCell ref="AG62:AS62"/>
    <mergeCell ref="AT62:BF62"/>
    <mergeCell ref="BG62:BS62"/>
    <mergeCell ref="BT62:CF62"/>
    <mergeCell ref="CG62:CS62"/>
    <mergeCell ref="CT62:DF62"/>
    <mergeCell ref="DG62:DS62"/>
    <mergeCell ref="MT34:NF34"/>
    <mergeCell ref="NG34:NS34"/>
    <mergeCell ref="NT34:OF34"/>
    <mergeCell ref="OG34:OS34"/>
    <mergeCell ref="OT34:PF34"/>
    <mergeCell ref="PG34:PS34"/>
    <mergeCell ref="PT34:QF34"/>
    <mergeCell ref="QG34:QS34"/>
    <mergeCell ref="QT34:RF34"/>
    <mergeCell ref="IG34:IS34"/>
    <mergeCell ref="IT34:JF34"/>
    <mergeCell ref="JG34:JS34"/>
    <mergeCell ref="JT34:KF34"/>
    <mergeCell ref="KG34:KS34"/>
    <mergeCell ref="KT34:LF34"/>
    <mergeCell ref="LG34:LS34"/>
    <mergeCell ref="LT34:MF34"/>
    <mergeCell ref="MG34:MS34"/>
    <mergeCell ref="DT34:EF34"/>
    <mergeCell ref="EG34:ES34"/>
    <mergeCell ref="ET34:FF34"/>
    <mergeCell ref="FG34:FS34"/>
    <mergeCell ref="FT34:GF34"/>
    <mergeCell ref="GG34:GS34"/>
    <mergeCell ref="GT34:HF34"/>
    <mergeCell ref="HG34:HS34"/>
    <mergeCell ref="HT34:IF34"/>
    <mergeCell ref="G34:S34"/>
    <mergeCell ref="T34:AF34"/>
    <mergeCell ref="AG34:AS34"/>
    <mergeCell ref="AT34:BF34"/>
    <mergeCell ref="BG34:BS34"/>
    <mergeCell ref="BT34:CF34"/>
    <mergeCell ref="CG34:CS34"/>
    <mergeCell ref="CT34:DF34"/>
    <mergeCell ref="DG34:DS3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BK1000"/>
  <sheetViews>
    <sheetView zoomScaleNormal="100" zoomScalePageLayoutView="60" workbookViewId="0"/>
  </sheetViews>
  <sheetFormatPr defaultColWidth="12.5703125" defaultRowHeight="12.75" outlineLevelRow="1"/>
  <cols>
    <col min="1" max="1" width="1.42578125" customWidth="1"/>
    <col min="2" max="2" width="11" customWidth="1"/>
    <col min="3" max="3" width="10.42578125" customWidth="1"/>
    <col min="4" max="4" width="9.85546875" customWidth="1"/>
    <col min="5" max="5" width="11.42578125" customWidth="1"/>
    <col min="6" max="6" width="12.42578125" customWidth="1"/>
    <col min="7" max="7" width="9.85546875" customWidth="1"/>
    <col min="8" max="45" width="12.42578125" customWidth="1"/>
    <col min="46" max="63" width="9.140625" customWidth="1"/>
  </cols>
  <sheetData>
    <row r="1" spans="1:63" ht="6" customHeight="1">
      <c r="A1" s="50"/>
      <c r="B1" s="395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 ht="15.75" customHeight="1">
      <c r="A2" s="50"/>
      <c r="B2" s="52" t="s">
        <v>80</v>
      </c>
      <c r="C2" s="53"/>
      <c r="D2" s="53"/>
      <c r="E2" s="54"/>
      <c r="F2" s="54"/>
      <c r="G2" s="54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</row>
    <row r="3" spans="1:63" ht="15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212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</row>
    <row r="4" spans="1:63" ht="16.5" customHeight="1">
      <c r="A4" s="50"/>
      <c r="B4" s="205" t="s">
        <v>207</v>
      </c>
      <c r="C4" s="206"/>
      <c r="D4" s="206"/>
      <c r="E4" s="204"/>
      <c r="F4" s="204"/>
      <c r="G4" s="204"/>
      <c r="H4" s="204">
        <f>Impostos!H5</f>
        <v>2024</v>
      </c>
      <c r="I4" s="204">
        <f t="shared" ref="I4:AQ4" si="0">H4 + 1</f>
        <v>2025</v>
      </c>
      <c r="J4" s="204">
        <f t="shared" si="0"/>
        <v>2026</v>
      </c>
      <c r="K4" s="204">
        <f t="shared" si="0"/>
        <v>2027</v>
      </c>
      <c r="L4" s="204">
        <f t="shared" si="0"/>
        <v>2028</v>
      </c>
      <c r="M4" s="204">
        <f t="shared" si="0"/>
        <v>2029</v>
      </c>
      <c r="N4" s="204">
        <f t="shared" si="0"/>
        <v>2030</v>
      </c>
      <c r="O4" s="204">
        <f t="shared" si="0"/>
        <v>2031</v>
      </c>
      <c r="P4" s="204">
        <f t="shared" si="0"/>
        <v>2032</v>
      </c>
      <c r="Q4" s="204">
        <f t="shared" si="0"/>
        <v>2033</v>
      </c>
      <c r="R4" s="204">
        <f t="shared" si="0"/>
        <v>2034</v>
      </c>
      <c r="S4" s="204">
        <f t="shared" si="0"/>
        <v>2035</v>
      </c>
      <c r="T4" s="204">
        <f t="shared" si="0"/>
        <v>2036</v>
      </c>
      <c r="U4" s="204">
        <f t="shared" si="0"/>
        <v>2037</v>
      </c>
      <c r="V4" s="204">
        <f t="shared" si="0"/>
        <v>2038</v>
      </c>
      <c r="W4" s="204">
        <f t="shared" si="0"/>
        <v>2039</v>
      </c>
      <c r="X4" s="204">
        <f t="shared" si="0"/>
        <v>2040</v>
      </c>
      <c r="Y4" s="204">
        <f t="shared" si="0"/>
        <v>2041</v>
      </c>
      <c r="Z4" s="204">
        <f t="shared" si="0"/>
        <v>2042</v>
      </c>
      <c r="AA4" s="204">
        <f t="shared" si="0"/>
        <v>2043</v>
      </c>
      <c r="AB4" s="204">
        <f t="shared" si="0"/>
        <v>2044</v>
      </c>
      <c r="AC4" s="204">
        <f t="shared" si="0"/>
        <v>2045</v>
      </c>
      <c r="AD4" s="204">
        <f t="shared" si="0"/>
        <v>2046</v>
      </c>
      <c r="AE4" s="204">
        <f t="shared" si="0"/>
        <v>2047</v>
      </c>
      <c r="AF4" s="204">
        <f t="shared" si="0"/>
        <v>2048</v>
      </c>
      <c r="AG4" s="204">
        <f t="shared" si="0"/>
        <v>2049</v>
      </c>
      <c r="AH4" s="204">
        <f t="shared" si="0"/>
        <v>2050</v>
      </c>
      <c r="AI4" s="204">
        <f t="shared" si="0"/>
        <v>2051</v>
      </c>
      <c r="AJ4" s="204">
        <f t="shared" si="0"/>
        <v>2052</v>
      </c>
      <c r="AK4" s="204">
        <f t="shared" si="0"/>
        <v>2053</v>
      </c>
      <c r="AL4" s="204">
        <f t="shared" si="0"/>
        <v>2054</v>
      </c>
      <c r="AM4" s="204">
        <f t="shared" si="0"/>
        <v>2055</v>
      </c>
      <c r="AN4" s="204">
        <f t="shared" si="0"/>
        <v>2056</v>
      </c>
      <c r="AO4" s="204">
        <f t="shared" si="0"/>
        <v>2057</v>
      </c>
      <c r="AP4" s="204">
        <f t="shared" si="0"/>
        <v>2058</v>
      </c>
      <c r="AQ4" s="204">
        <f t="shared" si="0"/>
        <v>2059</v>
      </c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</row>
    <row r="5" spans="1:63" ht="15.75" customHeight="1">
      <c r="A5" s="50"/>
      <c r="B5" s="205" t="s">
        <v>208</v>
      </c>
      <c r="C5" s="205"/>
      <c r="D5" s="206"/>
      <c r="E5" s="204"/>
      <c r="F5" s="204"/>
      <c r="G5" s="204"/>
      <c r="H5" s="207">
        <f>'DRE '!H5</f>
        <v>0</v>
      </c>
      <c r="I5" s="207">
        <f>'DRE '!I5</f>
        <v>1</v>
      </c>
      <c r="J5" s="207">
        <f>'DRE '!J5</f>
        <v>2</v>
      </c>
      <c r="K5" s="207">
        <f>'DRE '!K5</f>
        <v>3</v>
      </c>
      <c r="L5" s="207">
        <f>'DRE '!L5</f>
        <v>4</v>
      </c>
      <c r="M5" s="207">
        <f>'DRE '!M5</f>
        <v>5</v>
      </c>
      <c r="N5" s="207">
        <f>'DRE '!N5</f>
        <v>6</v>
      </c>
      <c r="O5" s="207">
        <f>'DRE '!O5</f>
        <v>7</v>
      </c>
      <c r="P5" s="207">
        <f>'DRE '!P5</f>
        <v>8</v>
      </c>
      <c r="Q5" s="207">
        <f>'DRE '!Q5</f>
        <v>9</v>
      </c>
      <c r="R5" s="207">
        <f>'DRE '!R5</f>
        <v>10</v>
      </c>
      <c r="S5" s="207">
        <f>'DRE '!S5</f>
        <v>11</v>
      </c>
      <c r="T5" s="207">
        <f>'DRE '!T5</f>
        <v>12</v>
      </c>
      <c r="U5" s="207">
        <f>'DRE '!U5</f>
        <v>13</v>
      </c>
      <c r="V5" s="207">
        <f>'DRE '!V5</f>
        <v>14</v>
      </c>
      <c r="W5" s="207">
        <f>'DRE '!W5</f>
        <v>15</v>
      </c>
      <c r="X5" s="207">
        <f>'DRE '!X5</f>
        <v>16</v>
      </c>
      <c r="Y5" s="207">
        <f>'DRE '!Y5</f>
        <v>17</v>
      </c>
      <c r="Z5" s="207">
        <f>'DRE '!Z5</f>
        <v>18</v>
      </c>
      <c r="AA5" s="207">
        <f>'DRE '!AA5</f>
        <v>19</v>
      </c>
      <c r="AB5" s="207">
        <f>'DRE '!AB5</f>
        <v>20</v>
      </c>
      <c r="AC5" s="207">
        <f>'DRE '!AC5</f>
        <v>21</v>
      </c>
      <c r="AD5" s="207">
        <f>'DRE '!AD5</f>
        <v>22</v>
      </c>
      <c r="AE5" s="207">
        <f>'DRE '!AE5</f>
        <v>23</v>
      </c>
      <c r="AF5" s="207">
        <f>'DRE '!AF5</f>
        <v>24</v>
      </c>
      <c r="AG5" s="207">
        <f>'DRE '!AG5</f>
        <v>25</v>
      </c>
      <c r="AH5" s="207">
        <f>'DRE '!AH5</f>
        <v>26</v>
      </c>
      <c r="AI5" s="207">
        <f>'DRE '!AI5</f>
        <v>27</v>
      </c>
      <c r="AJ5" s="207">
        <f>'DRE '!AJ5</f>
        <v>28</v>
      </c>
      <c r="AK5" s="207">
        <f>'DRE '!AK5</f>
        <v>29</v>
      </c>
      <c r="AL5" s="207">
        <f>'DRE '!AL5</f>
        <v>30</v>
      </c>
      <c r="AM5" s="207">
        <f>'DRE '!AM5</f>
        <v>31</v>
      </c>
      <c r="AN5" s="207">
        <f>'DRE '!AN5</f>
        <v>32</v>
      </c>
      <c r="AO5" s="207">
        <f>'DRE '!AO5</f>
        <v>33</v>
      </c>
      <c r="AP5" s="207">
        <f>'DRE '!AP5</f>
        <v>34</v>
      </c>
      <c r="AQ5" s="207">
        <f>'DRE '!AQ5</f>
        <v>35</v>
      </c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</row>
    <row r="6" spans="1:63" ht="10.5" customHeight="1">
      <c r="A6" s="50"/>
      <c r="B6" s="121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86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</row>
    <row r="7" spans="1:63" ht="15.75" customHeight="1">
      <c r="A7" s="50"/>
      <c r="B7" s="62" t="s">
        <v>325</v>
      </c>
      <c r="C7" s="50"/>
      <c r="D7" s="50"/>
      <c r="E7" s="50"/>
      <c r="F7" s="50"/>
      <c r="G7" s="108"/>
      <c r="H7" s="486">
        <f>IF(H5&gt;'Painel  de Controle'!$E$26,0,SUM(H10:H13)+G7)</f>
        <v>10000000</v>
      </c>
      <c r="I7" s="486">
        <f>IF(I5&gt;'Painel  de Controle'!$E$26,0,SUM(I10:I13)+H7)</f>
        <v>22022471.738370061</v>
      </c>
      <c r="J7" s="486">
        <f>IF(J5&gt;'Painel  de Controle'!$E$26,0,SUM(J10:J13)+I7)</f>
        <v>183666047.55454707</v>
      </c>
      <c r="K7" s="486">
        <f>IF(K5&gt;'Painel  de Controle'!$E$26,0,SUM(K10:K13)+J7)</f>
        <v>272612749.14773452</v>
      </c>
      <c r="L7" s="486">
        <f>IF(L5&gt;'Painel  de Controle'!$E$26,0,SUM(L10:L13)+K7)</f>
        <v>272612749.14773452</v>
      </c>
      <c r="M7" s="486">
        <f>IF(M5&gt;'Painel  de Controle'!$E$26,0,SUM(M10:M13)+L7)</f>
        <v>272612749.14773452</v>
      </c>
      <c r="N7" s="486">
        <f>IF(N5&gt;'Painel  de Controle'!$E$26,0,SUM(N10:N13)+M7)</f>
        <v>272612749.14773452</v>
      </c>
      <c r="O7" s="486">
        <f>IF(O5&gt;'Painel  de Controle'!$E$26,0,SUM(O10:O13)+N7)</f>
        <v>272612749.14773452</v>
      </c>
      <c r="P7" s="486">
        <f>IF(P5&gt;'Painel  de Controle'!$E$26,0,SUM(P10:P13)+O7)</f>
        <v>272612749.14773452</v>
      </c>
      <c r="Q7" s="486">
        <f>IF(Q5&gt;'Painel  de Controle'!$E$26,0,SUM(Q10:Q13)+P7)</f>
        <v>272612749.14773452</v>
      </c>
      <c r="R7" s="486">
        <f>IF(R5&gt;'Painel  de Controle'!$E$26,0,SUM(R10:R13)+Q7)</f>
        <v>272612749.14773452</v>
      </c>
      <c r="S7" s="486">
        <f>IF(S5&gt;'Painel  de Controle'!$E$26,0,SUM(S10:S13)+R7)</f>
        <v>272612749.14773452</v>
      </c>
      <c r="T7" s="486">
        <f>IF(T5&gt;'Painel  de Controle'!$E$26,0,SUM(T10:T13)+S7)</f>
        <v>272612749.14773452</v>
      </c>
      <c r="U7" s="486">
        <f>IF(U5&gt;'Painel  de Controle'!$E$26,0,SUM(U10:U13)+T7)</f>
        <v>272612749.14773452</v>
      </c>
      <c r="V7" s="486">
        <f>IF(V5&gt;'Painel  de Controle'!$E$26,0,SUM(V10:V13)+U7)</f>
        <v>272612749.14773452</v>
      </c>
      <c r="W7" s="486">
        <f>IF(W5&gt;'Painel  de Controle'!$E$26,0,SUM(W10:W13)+V7)</f>
        <v>272612749.14773452</v>
      </c>
      <c r="X7" s="486">
        <f>IF(X5&gt;'Painel  de Controle'!$E$26,0,SUM(X10:X13)+W7)</f>
        <v>272612749.14773452</v>
      </c>
      <c r="Y7" s="486">
        <f>IF(Y5&gt;'Painel  de Controle'!$E$26,0,SUM(Y10:Y13)+X7)</f>
        <v>272612749.14773452</v>
      </c>
      <c r="Z7" s="486">
        <f>IF(Z5&gt;'Painel  de Controle'!$E$26,0,SUM(Z10:Z13)+Y7)</f>
        <v>272612749.14773452</v>
      </c>
      <c r="AA7" s="486">
        <f>IF(AA5&gt;'Painel  de Controle'!$E$26,0,SUM(AA10:AA13)+Z7)</f>
        <v>272612749.14773452</v>
      </c>
      <c r="AB7" s="486">
        <f>IF(AB5&gt;'Painel  de Controle'!$E$26,0,SUM(AB10:AB13)+AA7)</f>
        <v>272612749.14773452</v>
      </c>
      <c r="AC7" s="486">
        <f>IF(AC5&gt;'Painel  de Controle'!$E$26,0,SUM(AC10:AC13)+AB7)</f>
        <v>272612749.14773452</v>
      </c>
      <c r="AD7" s="486">
        <f>IF(AD5&gt;'Painel  de Controle'!$E$26,0,SUM(AD10:AD13)+AC7)</f>
        <v>272612749.14773452</v>
      </c>
      <c r="AE7" s="486">
        <f>IF(AE5&gt;'Painel  de Controle'!$E$26,0,SUM(AE10:AE13)+AD7)</f>
        <v>272612749.14773452</v>
      </c>
      <c r="AF7" s="486">
        <f>IF(AF5&gt;'Painel  de Controle'!$E$26,0,SUM(AF10:AF13)+AE7)</f>
        <v>272612749.14773452</v>
      </c>
      <c r="AG7" s="486">
        <f>IF(AG5&gt;'Painel  de Controle'!$E$26,0,SUM(AG10:AG13)+AF7)</f>
        <v>272612749.14773452</v>
      </c>
      <c r="AH7" s="486">
        <f>IF(AH5&gt;'Painel  de Controle'!$E$26,0,SUM(AH10:AH13)+AG7)</f>
        <v>272612749.14773452</v>
      </c>
      <c r="AI7" s="486">
        <f>IF(AI5&gt;'Painel  de Controle'!$E$26,0,SUM(AI10:AI13)+AH7)</f>
        <v>272612749.14773452</v>
      </c>
      <c r="AJ7" s="486">
        <f>IF(AJ5&gt;'Painel  de Controle'!$E$26,0,SUM(AJ10:AJ13)+AI7)</f>
        <v>272612749.14773452</v>
      </c>
      <c r="AK7" s="486">
        <f>IF(AK5&gt;'Painel  de Controle'!$E$26,0,SUM(AK10:AK13)+AJ7)</f>
        <v>272612749.14773452</v>
      </c>
      <c r="AL7" s="486">
        <f>IF(AL5&gt;'Painel  de Controle'!$E$26,0,SUM(AL10:AL13)+AK7)</f>
        <v>272612749.14773452</v>
      </c>
      <c r="AM7" s="486">
        <f>IF(AM5&gt;'Painel  de Controle'!$E$26,0,SUM(AM10:AM13)+AL7)</f>
        <v>272612749.14773452</v>
      </c>
      <c r="AN7" s="486">
        <f>IF(AN5&gt;'Painel  de Controle'!$E$26,0,SUM(AN10:AN13)+AM7)</f>
        <v>272612749.14773452</v>
      </c>
      <c r="AO7" s="486">
        <f>IF(AO5&gt;'Painel  de Controle'!$E$26,0,SUM(AO10:AO13)+AN7)</f>
        <v>272612749.14773452</v>
      </c>
      <c r="AP7" s="486">
        <f>IF(AP5&gt;'Painel  de Controle'!$E$26,0,SUM(AP10:AP13)+AO7)</f>
        <v>272612749.14773452</v>
      </c>
      <c r="AQ7" s="486">
        <f>IF(AQ5&gt;'Painel  de Controle'!$E$26,0,SUM(AQ10:AQ13)+AP7)</f>
        <v>272612749.14773452</v>
      </c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</row>
    <row r="8" spans="1:63" ht="15.75" customHeight="1">
      <c r="A8" s="50"/>
      <c r="B8" s="62" t="s">
        <v>324</v>
      </c>
      <c r="C8" s="50"/>
      <c r="D8" s="50"/>
      <c r="E8" s="50"/>
      <c r="F8" s="50"/>
      <c r="G8" s="50"/>
      <c r="H8" s="108">
        <f t="shared" ref="H8:AQ8" si="1">H7+H19</f>
        <v>9857142.8571428563</v>
      </c>
      <c r="I8" s="108">
        <f t="shared" si="1"/>
        <v>21593900.309798632</v>
      </c>
      <c r="J8" s="108">
        <f t="shared" si="1"/>
        <v>182470862.97072655</v>
      </c>
      <c r="K8" s="108">
        <f t="shared" si="1"/>
        <v>264185208.37601784</v>
      </c>
      <c r="L8" s="108">
        <f t="shared" si="1"/>
        <v>253394984.12439418</v>
      </c>
      <c r="M8" s="108">
        <f t="shared" si="1"/>
        <v>242604759.87277049</v>
      </c>
      <c r="N8" s="108">
        <f t="shared" si="1"/>
        <v>231814535.62114683</v>
      </c>
      <c r="O8" s="108">
        <f t="shared" si="1"/>
        <v>221024311.36952317</v>
      </c>
      <c r="P8" s="108">
        <f t="shared" si="1"/>
        <v>210234087.11789951</v>
      </c>
      <c r="Q8" s="108">
        <f t="shared" si="1"/>
        <v>199443862.86627585</v>
      </c>
      <c r="R8" s="108">
        <f t="shared" si="1"/>
        <v>188653638.61465216</v>
      </c>
      <c r="S8" s="108">
        <f t="shared" si="1"/>
        <v>177863414.36302853</v>
      </c>
      <c r="T8" s="108">
        <f t="shared" si="1"/>
        <v>167073190.11140484</v>
      </c>
      <c r="U8" s="108">
        <f t="shared" si="1"/>
        <v>156282965.85978121</v>
      </c>
      <c r="V8" s="108">
        <f t="shared" si="1"/>
        <v>145492741.60815752</v>
      </c>
      <c r="W8" s="108">
        <f t="shared" si="1"/>
        <v>134702517.35653386</v>
      </c>
      <c r="X8" s="108">
        <f t="shared" si="1"/>
        <v>123912293.10491019</v>
      </c>
      <c r="Y8" s="108">
        <f t="shared" si="1"/>
        <v>113122068.85328653</v>
      </c>
      <c r="Z8" s="108">
        <f t="shared" si="1"/>
        <v>102331844.60166287</v>
      </c>
      <c r="AA8" s="108">
        <f t="shared" si="1"/>
        <v>91541620.350039214</v>
      </c>
      <c r="AB8" s="108">
        <f t="shared" si="1"/>
        <v>80751396.098415554</v>
      </c>
      <c r="AC8" s="108">
        <f t="shared" si="1"/>
        <v>69961171.846791893</v>
      </c>
      <c r="AD8" s="108">
        <f t="shared" si="1"/>
        <v>59170947.595168233</v>
      </c>
      <c r="AE8" s="108">
        <f t="shared" si="1"/>
        <v>48380723.343544573</v>
      </c>
      <c r="AF8" s="108">
        <f t="shared" si="1"/>
        <v>37590499.091920912</v>
      </c>
      <c r="AG8" s="108">
        <f t="shared" si="1"/>
        <v>26800274.840297252</v>
      </c>
      <c r="AH8" s="108">
        <f t="shared" si="1"/>
        <v>16010050.588673592</v>
      </c>
      <c r="AI8" s="108">
        <f t="shared" si="1"/>
        <v>5700725.2065847218</v>
      </c>
      <c r="AJ8" s="108">
        <f t="shared" si="1"/>
        <v>1857142.8571428657</v>
      </c>
      <c r="AK8" s="108">
        <f t="shared" si="1"/>
        <v>1571428.571428597</v>
      </c>
      <c r="AL8" s="108">
        <f t="shared" si="1"/>
        <v>1285714.2857143283</v>
      </c>
      <c r="AM8" s="108">
        <f t="shared" si="1"/>
        <v>1000000.0000000596</v>
      </c>
      <c r="AN8" s="108">
        <f t="shared" si="1"/>
        <v>714285.71428579092</v>
      </c>
      <c r="AO8" s="108">
        <f t="shared" si="1"/>
        <v>428571.42857152224</v>
      </c>
      <c r="AP8" s="108">
        <f t="shared" si="1"/>
        <v>142857.14285725355</v>
      </c>
      <c r="AQ8" s="108">
        <f t="shared" si="1"/>
        <v>0</v>
      </c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</row>
    <row r="9" spans="1:63" ht="15.75" customHeight="1">
      <c r="A9" s="50"/>
      <c r="B9" s="62" t="s">
        <v>550</v>
      </c>
      <c r="C9" s="50"/>
      <c r="D9" s="50"/>
      <c r="E9" s="486">
        <f t="shared" ref="E9:E18" si="2">SUM(H9:AQ9)</f>
        <v>272612749.14773452</v>
      </c>
      <c r="F9" s="50"/>
      <c r="G9" s="50"/>
      <c r="H9" s="486">
        <f t="shared" ref="H9:AQ9" si="3">SUM(H10:H13)</f>
        <v>10000000</v>
      </c>
      <c r="I9" s="486">
        <f t="shared" si="3"/>
        <v>12022471.738370059</v>
      </c>
      <c r="J9" s="486">
        <f t="shared" si="3"/>
        <v>161643575.81617701</v>
      </c>
      <c r="K9" s="486">
        <f t="shared" si="3"/>
        <v>88946701.593187436</v>
      </c>
      <c r="L9" s="486">
        <f t="shared" si="3"/>
        <v>0</v>
      </c>
      <c r="M9" s="486">
        <f t="shared" si="3"/>
        <v>0</v>
      </c>
      <c r="N9" s="486">
        <f t="shared" si="3"/>
        <v>0</v>
      </c>
      <c r="O9" s="486">
        <f t="shared" si="3"/>
        <v>0</v>
      </c>
      <c r="P9" s="486">
        <f t="shared" si="3"/>
        <v>0</v>
      </c>
      <c r="Q9" s="486">
        <f t="shared" si="3"/>
        <v>0</v>
      </c>
      <c r="R9" s="486">
        <f t="shared" si="3"/>
        <v>0</v>
      </c>
      <c r="S9" s="486">
        <f t="shared" si="3"/>
        <v>0</v>
      </c>
      <c r="T9" s="486">
        <f t="shared" si="3"/>
        <v>0</v>
      </c>
      <c r="U9" s="486">
        <f t="shared" si="3"/>
        <v>0</v>
      </c>
      <c r="V9" s="486">
        <f t="shared" si="3"/>
        <v>0</v>
      </c>
      <c r="W9" s="486">
        <f t="shared" si="3"/>
        <v>0</v>
      </c>
      <c r="X9" s="486">
        <f t="shared" si="3"/>
        <v>0</v>
      </c>
      <c r="Y9" s="486">
        <f t="shared" si="3"/>
        <v>0</v>
      </c>
      <c r="Z9" s="486">
        <f t="shared" si="3"/>
        <v>0</v>
      </c>
      <c r="AA9" s="486">
        <f t="shared" si="3"/>
        <v>0</v>
      </c>
      <c r="AB9" s="486">
        <f t="shared" si="3"/>
        <v>0</v>
      </c>
      <c r="AC9" s="486">
        <f t="shared" si="3"/>
        <v>0</v>
      </c>
      <c r="AD9" s="486">
        <f t="shared" si="3"/>
        <v>0</v>
      </c>
      <c r="AE9" s="486">
        <f t="shared" si="3"/>
        <v>0</v>
      </c>
      <c r="AF9" s="486">
        <f t="shared" si="3"/>
        <v>0</v>
      </c>
      <c r="AG9" s="486">
        <f t="shared" si="3"/>
        <v>0</v>
      </c>
      <c r="AH9" s="486">
        <f t="shared" si="3"/>
        <v>0</v>
      </c>
      <c r="AI9" s="486">
        <f t="shared" si="3"/>
        <v>0</v>
      </c>
      <c r="AJ9" s="486">
        <f t="shared" si="3"/>
        <v>0</v>
      </c>
      <c r="AK9" s="486">
        <f t="shared" si="3"/>
        <v>0</v>
      </c>
      <c r="AL9" s="486">
        <f t="shared" si="3"/>
        <v>0</v>
      </c>
      <c r="AM9" s="486">
        <f t="shared" si="3"/>
        <v>0</v>
      </c>
      <c r="AN9" s="486">
        <f t="shared" si="3"/>
        <v>0</v>
      </c>
      <c r="AO9" s="486">
        <f t="shared" si="3"/>
        <v>0</v>
      </c>
      <c r="AP9" s="486">
        <f t="shared" si="3"/>
        <v>0</v>
      </c>
      <c r="AQ9" s="486">
        <f t="shared" si="3"/>
        <v>0</v>
      </c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</row>
    <row r="10" spans="1:63" ht="15.75" customHeight="1">
      <c r="A10" s="50"/>
      <c r="B10" s="95" t="str">
        <f>'Premissas Investimento'!B16</f>
        <v>Obras Civis</v>
      </c>
      <c r="C10" s="50"/>
      <c r="D10" s="50"/>
      <c r="E10" s="108">
        <f t="shared" si="2"/>
        <v>262612749.14773452</v>
      </c>
      <c r="F10" s="50"/>
      <c r="G10" s="50"/>
      <c r="H10" s="108">
        <f>IF(H5&gt;'Painel  de Controle'!$E$26,0,'Premissas Investimento'!H7)</f>
        <v>0</v>
      </c>
      <c r="I10" s="108">
        <f>IF(I5&gt;'Painel  de Controle'!$E$26,0,'Premissas Investimento'!I7)</f>
        <v>12022471.738370059</v>
      </c>
      <c r="J10" s="108">
        <f>IF(J5&gt;'Painel  de Controle'!$E$26,0,'Premissas Investimento'!J7)</f>
        <v>161643575.81617701</v>
      </c>
      <c r="K10" s="108">
        <f>IF(K5&gt;'Painel  de Controle'!$E$26,0,'Premissas Investimento'!K7)</f>
        <v>88946701.593187436</v>
      </c>
      <c r="L10" s="108">
        <f>IF(L5&gt;'Painel  de Controle'!$E$26,0,'Premissas Investimento'!L7)</f>
        <v>0</v>
      </c>
      <c r="M10" s="108">
        <f>IF(M5&gt;'Painel  de Controle'!$E$26,0,'Premissas Investimento'!M7)</f>
        <v>0</v>
      </c>
      <c r="N10" s="108">
        <f>IF(N5&gt;'Painel  de Controle'!$E$26,0,'Premissas Investimento'!N7)</f>
        <v>0</v>
      </c>
      <c r="O10" s="108">
        <f>IF(O5&gt;'Painel  de Controle'!$E$26,0,'Premissas Investimento'!O7)</f>
        <v>0</v>
      </c>
      <c r="P10" s="108">
        <f>IF(P5&gt;'Painel  de Controle'!$E$26,0,'Premissas Investimento'!P7)</f>
        <v>0</v>
      </c>
      <c r="Q10" s="108">
        <f>IF(Q5&gt;'Painel  de Controle'!$E$26,0,'Premissas Investimento'!Q7)</f>
        <v>0</v>
      </c>
      <c r="R10" s="108">
        <f>IF(R5&gt;'Painel  de Controle'!$E$26,0,'Premissas Investimento'!R7)</f>
        <v>0</v>
      </c>
      <c r="S10" s="108">
        <f>IF(S5&gt;'Painel  de Controle'!$E$26,0,'Premissas Investimento'!S7)</f>
        <v>0</v>
      </c>
      <c r="T10" s="108">
        <f>IF(T5&gt;'Painel  de Controle'!$E$26,0,'Premissas Investimento'!T7)</f>
        <v>0</v>
      </c>
      <c r="U10" s="108">
        <f>IF(U5&gt;'Painel  de Controle'!$E$26,0,'Premissas Investimento'!U7)</f>
        <v>0</v>
      </c>
      <c r="V10" s="108">
        <f>IF(V5&gt;'Painel  de Controle'!$E$26,0,'Premissas Investimento'!V7)</f>
        <v>0</v>
      </c>
      <c r="W10" s="108">
        <f>IF(W5&gt;'Painel  de Controle'!$E$26,0,'Premissas Investimento'!W7)</f>
        <v>0</v>
      </c>
      <c r="X10" s="108">
        <f>IF(X5&gt;'Painel  de Controle'!$E$26,0,'Premissas Investimento'!X7)</f>
        <v>0</v>
      </c>
      <c r="Y10" s="108">
        <f>IF(Y5&gt;'Painel  de Controle'!$E$26,0,'Premissas Investimento'!Y7)</f>
        <v>0</v>
      </c>
      <c r="Z10" s="108">
        <f>IF(Z5&gt;'Painel  de Controle'!$E$26,0,'Premissas Investimento'!Z7)</f>
        <v>0</v>
      </c>
      <c r="AA10" s="108">
        <f>IF(AA5&gt;'Painel  de Controle'!$E$26,0,'Premissas Investimento'!AA7)</f>
        <v>0</v>
      </c>
      <c r="AB10" s="108">
        <f>IF(AB5&gt;'Painel  de Controle'!$E$26,0,'Premissas Investimento'!AB7)</f>
        <v>0</v>
      </c>
      <c r="AC10" s="108">
        <f>IF(AC5&gt;'Painel  de Controle'!$E$26,0,'Premissas Investimento'!AC7)</f>
        <v>0</v>
      </c>
      <c r="AD10" s="108">
        <f>IF(AD5&gt;'Painel  de Controle'!$E$26,0,'Premissas Investimento'!AD7)</f>
        <v>0</v>
      </c>
      <c r="AE10" s="108">
        <f>IF(AE5&gt;'Painel  de Controle'!$E$26,0,'Premissas Investimento'!AE7)</f>
        <v>0</v>
      </c>
      <c r="AF10" s="108">
        <f>IF(AF5&gt;'Painel  de Controle'!$E$26,0,'Premissas Investimento'!AF7)</f>
        <v>0</v>
      </c>
      <c r="AG10" s="108">
        <f>IF(AG5&gt;'Painel  de Controle'!$E$26,0,'Premissas Investimento'!AG7)</f>
        <v>0</v>
      </c>
      <c r="AH10" s="108">
        <f>IF(AH5&gt;'Painel  de Controle'!$E$26,0,'Premissas Investimento'!AH7)</f>
        <v>0</v>
      </c>
      <c r="AI10" s="108">
        <f>IF(AI5&gt;'Painel  de Controle'!$E$26,0,'Premissas Investimento'!AI7)</f>
        <v>0</v>
      </c>
      <c r="AJ10" s="108">
        <f>IF(AJ5&gt;'Painel  de Controle'!$E$26,0,'Premissas Investimento'!AJ7)</f>
        <v>0</v>
      </c>
      <c r="AK10" s="108">
        <f>IF(AK5&gt;'Painel  de Controle'!$E$26,0,'Premissas Investimento'!AK7)</f>
        <v>0</v>
      </c>
      <c r="AL10" s="108">
        <f>IF(AL5&gt;'Painel  de Controle'!$E$26,0,'Premissas Investimento'!AL7)</f>
        <v>0</v>
      </c>
      <c r="AM10" s="108">
        <f>IF(AM5&gt;'Painel  de Controle'!$E$26,0,'Premissas Investimento'!AR7)</f>
        <v>0</v>
      </c>
      <c r="AN10" s="108">
        <f>IF(AN5&gt;'Painel  de Controle'!$E$26,0,'Premissas Investimento'!AS7)</f>
        <v>0</v>
      </c>
      <c r="AO10" s="108">
        <f>IF(AO5&gt;'Painel  de Controle'!$E$26,0,'Premissas Investimento'!AT7)</f>
        <v>0</v>
      </c>
      <c r="AP10" s="108">
        <f>IF(AP5&gt;'Painel  de Controle'!$E$26,0,'Premissas Investimento'!AU7)</f>
        <v>0</v>
      </c>
      <c r="AQ10" s="108">
        <f>IF(AQ5&gt;'Painel  de Controle'!$E$26,0,'Premissas Investimento'!AV7)</f>
        <v>0</v>
      </c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</row>
    <row r="11" spans="1:63" ht="15.75" customHeight="1">
      <c r="A11" s="50"/>
      <c r="B11" s="95" t="str">
        <f>'Premissas Investimento'!B27</f>
        <v>Ambiental</v>
      </c>
      <c r="C11" s="50"/>
      <c r="D11" s="50"/>
      <c r="E11" s="108">
        <f t="shared" si="2"/>
        <v>0</v>
      </c>
      <c r="F11" s="50"/>
      <c r="G11" s="50"/>
      <c r="H11" s="108">
        <f>IF(H5&gt;'Painel  de Controle'!$E$26,0,'Premissas Investimento'!H8)</f>
        <v>0</v>
      </c>
      <c r="I11" s="108">
        <f>IF(I5&gt;'Painel  de Controle'!$E$26,0,'Premissas Investimento'!I8)</f>
        <v>0</v>
      </c>
      <c r="J11" s="108">
        <f>IF(J5&gt;'Painel  de Controle'!$E$26,0,'Premissas Investimento'!J8)</f>
        <v>0</v>
      </c>
      <c r="K11" s="108">
        <f>IF(K5&gt;'Painel  de Controle'!$E$26,0,'Premissas Investimento'!K8)</f>
        <v>0</v>
      </c>
      <c r="L11" s="108">
        <f>IF(L5&gt;'Painel  de Controle'!$E$26,0,'Premissas Investimento'!L8)</f>
        <v>0</v>
      </c>
      <c r="M11" s="108">
        <f>IF(M5&gt;'Painel  de Controle'!$E$26,0,'Premissas Investimento'!M8)</f>
        <v>0</v>
      </c>
      <c r="N11" s="108">
        <f>IF(N5&gt;'Painel  de Controle'!$E$26,0,'Premissas Investimento'!N8)</f>
        <v>0</v>
      </c>
      <c r="O11" s="108">
        <f>IF(O5&gt;'Painel  de Controle'!$E$26,0,'Premissas Investimento'!O8)</f>
        <v>0</v>
      </c>
      <c r="P11" s="108">
        <f>IF(P5&gt;'Painel  de Controle'!$E$26,0,'Premissas Investimento'!P8)</f>
        <v>0</v>
      </c>
      <c r="Q11" s="108">
        <f>IF(Q5&gt;'Painel  de Controle'!$E$26,0,'Premissas Investimento'!Q8)</f>
        <v>0</v>
      </c>
      <c r="R11" s="108">
        <f>IF(R5&gt;'Painel  de Controle'!$E$26,0,'Premissas Investimento'!R8)</f>
        <v>0</v>
      </c>
      <c r="S11" s="108">
        <f>IF(S5&gt;'Painel  de Controle'!$E$26,0,'Premissas Investimento'!S8)</f>
        <v>0</v>
      </c>
      <c r="T11" s="108">
        <f>IF(T5&gt;'Painel  de Controle'!$E$26,0,'Premissas Investimento'!T8)</f>
        <v>0</v>
      </c>
      <c r="U11" s="108">
        <f>IF(U5&gt;'Painel  de Controle'!$E$26,0,'Premissas Investimento'!U8)</f>
        <v>0</v>
      </c>
      <c r="V11" s="108">
        <f>IF(V5&gt;'Painel  de Controle'!$E$26,0,'Premissas Investimento'!V8)</f>
        <v>0</v>
      </c>
      <c r="W11" s="108">
        <f>IF(W5&gt;'Painel  de Controle'!$E$26,0,'Premissas Investimento'!W8)</f>
        <v>0</v>
      </c>
      <c r="X11" s="108">
        <f>IF(X5&gt;'Painel  de Controle'!$E$26,0,'Premissas Investimento'!X8)</f>
        <v>0</v>
      </c>
      <c r="Y11" s="108">
        <f>IF(Y5&gt;'Painel  de Controle'!$E$26,0,'Premissas Investimento'!Y8)</f>
        <v>0</v>
      </c>
      <c r="Z11" s="108">
        <f>IF(Z5&gt;'Painel  de Controle'!$E$26,0,'Premissas Investimento'!Z8)</f>
        <v>0</v>
      </c>
      <c r="AA11" s="108">
        <f>IF(AA5&gt;'Painel  de Controle'!$E$26,0,'Premissas Investimento'!AA8)</f>
        <v>0</v>
      </c>
      <c r="AB11" s="108">
        <f>IF(AB5&gt;'Painel  de Controle'!$E$26,0,'Premissas Investimento'!AB8)</f>
        <v>0</v>
      </c>
      <c r="AC11" s="108">
        <f>IF(AC5&gt;'Painel  de Controle'!$E$26,0,'Premissas Investimento'!AC8)</f>
        <v>0</v>
      </c>
      <c r="AD11" s="108">
        <f>IF(AD5&gt;'Painel  de Controle'!$E$26,0,'Premissas Investimento'!AD8)</f>
        <v>0</v>
      </c>
      <c r="AE11" s="108">
        <f>IF(AE5&gt;'Painel  de Controle'!$E$26,0,'Premissas Investimento'!AE8)</f>
        <v>0</v>
      </c>
      <c r="AF11" s="108">
        <f>IF(AF5&gt;'Painel  de Controle'!$E$26,0,'Premissas Investimento'!AF8)</f>
        <v>0</v>
      </c>
      <c r="AG11" s="108">
        <f>IF(AG5&gt;'Painel  de Controle'!$E$26,0,'Premissas Investimento'!AG8)</f>
        <v>0</v>
      </c>
      <c r="AH11" s="108">
        <f>IF(AH5&gt;'Painel  de Controle'!$E$26,0,'Premissas Investimento'!AH8)</f>
        <v>0</v>
      </c>
      <c r="AI11" s="108">
        <f>IF(AI5&gt;'Painel  de Controle'!$E$26,0,'Premissas Investimento'!AI8)</f>
        <v>0</v>
      </c>
      <c r="AJ11" s="108">
        <f>IF(AJ5&gt;'Painel  de Controle'!$E$26,0,'Premissas Investimento'!AJ8)</f>
        <v>0</v>
      </c>
      <c r="AK11" s="108">
        <f>IF(AK5&gt;'Painel  de Controle'!$E$26,0,'Premissas Investimento'!AK8)</f>
        <v>0</v>
      </c>
      <c r="AL11" s="108">
        <f>IF(AL5&gt;'Painel  de Controle'!$E$26,0,'Premissas Investimento'!AL8)</f>
        <v>0</v>
      </c>
      <c r="AM11" s="108">
        <f>IF(AM5&gt;'Painel  de Controle'!$E$26,0,'Premissas Investimento'!AR8)</f>
        <v>0</v>
      </c>
      <c r="AN11" s="108">
        <f>IF(AN5&gt;'Painel  de Controle'!$E$26,0,'Premissas Investimento'!AS8)</f>
        <v>0</v>
      </c>
      <c r="AO11" s="108">
        <f>IF(AO5&gt;'Painel  de Controle'!$E$26,0,'Premissas Investimento'!AT8)</f>
        <v>0</v>
      </c>
      <c r="AP11" s="108">
        <f>IF(AP5&gt;'Painel  de Controle'!$E$26,0,'Premissas Investimento'!AU8)</f>
        <v>0</v>
      </c>
      <c r="AQ11" s="108">
        <f>IF(AQ5&gt;'Painel  de Controle'!$E$26,0,'Premissas Investimento'!AV8)</f>
        <v>0</v>
      </c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</row>
    <row r="12" spans="1:63" ht="15.75" customHeight="1">
      <c r="A12" s="50"/>
      <c r="B12" s="95" t="str">
        <f>'Premissas Investimento'!B38</f>
        <v>Equipamentos</v>
      </c>
      <c r="C12" s="50"/>
      <c r="D12" s="50"/>
      <c r="E12" s="108">
        <f t="shared" si="2"/>
        <v>0</v>
      </c>
      <c r="F12" s="50"/>
      <c r="G12" s="50"/>
      <c r="H12" s="108">
        <f>IF(H5&gt;'Painel  de Controle'!$E$26,0,'Premissas Investimento'!H9)</f>
        <v>0</v>
      </c>
      <c r="I12" s="108">
        <f>IF(I5&gt;'Painel  de Controle'!$E$26,0,'Premissas Investimento'!I9)</f>
        <v>0</v>
      </c>
      <c r="J12" s="108">
        <f>IF(J5&gt;'Painel  de Controle'!$E$26,0,'Premissas Investimento'!J9)</f>
        <v>0</v>
      </c>
      <c r="K12" s="108">
        <f>IF(K5&gt;'Painel  de Controle'!$E$26,0,'Premissas Investimento'!K9)</f>
        <v>0</v>
      </c>
      <c r="L12" s="108">
        <f>IF(L5&gt;'Painel  de Controle'!$E$26,0,'Premissas Investimento'!L9)</f>
        <v>0</v>
      </c>
      <c r="M12" s="108">
        <f>IF(M5&gt;'Painel  de Controle'!$E$26,0,'Premissas Investimento'!M9)</f>
        <v>0</v>
      </c>
      <c r="N12" s="108">
        <f>IF(N5&gt;'Painel  de Controle'!$E$26,0,'Premissas Investimento'!N9)</f>
        <v>0</v>
      </c>
      <c r="O12" s="108">
        <f>IF(O5&gt;'Painel  de Controle'!$E$26,0,'Premissas Investimento'!O9)</f>
        <v>0</v>
      </c>
      <c r="P12" s="108">
        <f>IF(P5&gt;'Painel  de Controle'!$E$26,0,'Premissas Investimento'!P9)</f>
        <v>0</v>
      </c>
      <c r="Q12" s="108">
        <f>IF(Q5&gt;'Painel  de Controle'!$E$26,0,'Premissas Investimento'!Q9)</f>
        <v>0</v>
      </c>
      <c r="R12" s="108">
        <f>IF(R5&gt;'Painel  de Controle'!$E$26,0,'Premissas Investimento'!R9)</f>
        <v>0</v>
      </c>
      <c r="S12" s="108">
        <f>IF(S5&gt;'Painel  de Controle'!$E$26,0,'Premissas Investimento'!S9)</f>
        <v>0</v>
      </c>
      <c r="T12" s="108">
        <f>IF(T5&gt;'Painel  de Controle'!$E$26,0,'Premissas Investimento'!T9)</f>
        <v>0</v>
      </c>
      <c r="U12" s="108">
        <f>IF(U5&gt;'Painel  de Controle'!$E$26,0,'Premissas Investimento'!U9)</f>
        <v>0</v>
      </c>
      <c r="V12" s="108">
        <f>IF(V5&gt;'Painel  de Controle'!$E$26,0,'Premissas Investimento'!V9)</f>
        <v>0</v>
      </c>
      <c r="W12" s="108">
        <f>IF(W5&gt;'Painel  de Controle'!$E$26,0,'Premissas Investimento'!W9)</f>
        <v>0</v>
      </c>
      <c r="X12" s="108">
        <f>IF(X5&gt;'Painel  de Controle'!$E$26,0,'Premissas Investimento'!X9)</f>
        <v>0</v>
      </c>
      <c r="Y12" s="108">
        <f>IF(Y5&gt;'Painel  de Controle'!$E$26,0,'Premissas Investimento'!Y9)</f>
        <v>0</v>
      </c>
      <c r="Z12" s="108">
        <f>IF(Z5&gt;'Painel  de Controle'!$E$26,0,'Premissas Investimento'!Z9)</f>
        <v>0</v>
      </c>
      <c r="AA12" s="108">
        <f>IF(AA5&gt;'Painel  de Controle'!$E$26,0,'Premissas Investimento'!AA9)</f>
        <v>0</v>
      </c>
      <c r="AB12" s="108">
        <f>IF(AB5&gt;'Painel  de Controle'!$E$26,0,'Premissas Investimento'!AB9)</f>
        <v>0</v>
      </c>
      <c r="AC12" s="108">
        <f>IF(AC5&gt;'Painel  de Controle'!$E$26,0,'Premissas Investimento'!AC9)</f>
        <v>0</v>
      </c>
      <c r="AD12" s="108">
        <f>IF(AD5&gt;'Painel  de Controle'!$E$26,0,'Premissas Investimento'!AD9)</f>
        <v>0</v>
      </c>
      <c r="AE12" s="108">
        <f>IF(AE5&gt;'Painel  de Controle'!$E$26,0,'Premissas Investimento'!AE9)</f>
        <v>0</v>
      </c>
      <c r="AF12" s="108">
        <f>IF(AF5&gt;'Painel  de Controle'!$E$26,0,'Premissas Investimento'!AF9)</f>
        <v>0</v>
      </c>
      <c r="AG12" s="108">
        <f>IF(AG5&gt;'Painel  de Controle'!$E$26,0,'Premissas Investimento'!AG9)</f>
        <v>0</v>
      </c>
      <c r="AH12" s="108">
        <f>IF(AH5&gt;'Painel  de Controle'!$E$26,0,'Premissas Investimento'!AH9)</f>
        <v>0</v>
      </c>
      <c r="AI12" s="108">
        <f>IF(AI5&gt;'Painel  de Controle'!$E$26,0,'Premissas Investimento'!AI9)</f>
        <v>0</v>
      </c>
      <c r="AJ12" s="108">
        <f>IF(AJ5&gt;'Painel  de Controle'!$E$26,0,'Premissas Investimento'!AJ9)</f>
        <v>0</v>
      </c>
      <c r="AK12" s="108">
        <f>IF(AK5&gt;'Painel  de Controle'!$E$26,0,'Premissas Investimento'!AK9)</f>
        <v>0</v>
      </c>
      <c r="AL12" s="108">
        <f>IF(AL5&gt;'Painel  de Controle'!$E$26,0,'Premissas Investimento'!AL9)</f>
        <v>0</v>
      </c>
      <c r="AM12" s="108">
        <f>IF(AM5&gt;'Painel  de Controle'!$E$26,0,'Premissas Investimento'!AR9)</f>
        <v>0</v>
      </c>
      <c r="AN12" s="108">
        <f>IF(AN5&gt;'Painel  de Controle'!$E$26,0,'Premissas Investimento'!AS9)</f>
        <v>0</v>
      </c>
      <c r="AO12" s="108">
        <f>IF(AO5&gt;'Painel  de Controle'!$E$26,0,'Premissas Investimento'!AT9)</f>
        <v>0</v>
      </c>
      <c r="AP12" s="108">
        <f>IF(AP5&gt;'Painel  de Controle'!$E$26,0,'Premissas Investimento'!AU9)</f>
        <v>0</v>
      </c>
      <c r="AQ12" s="108">
        <f>IF(AQ5&gt;'Painel  de Controle'!$E$26,0,'Premissas Investimento'!AV9)</f>
        <v>0</v>
      </c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</row>
    <row r="13" spans="1:63" ht="15.75" customHeight="1">
      <c r="A13" s="50"/>
      <c r="B13" s="95" t="str">
        <f>'Premissas Investimento'!B49</f>
        <v>Outros</v>
      </c>
      <c r="C13" s="50"/>
      <c r="D13" s="50"/>
      <c r="E13" s="108">
        <f t="shared" si="2"/>
        <v>10000000</v>
      </c>
      <c r="F13" s="50"/>
      <c r="G13" s="50"/>
      <c r="H13" s="108">
        <f>IF(H5&gt;'Painel  de Controle'!$E$26,0,'Premissas Investimento'!H10)</f>
        <v>10000000</v>
      </c>
      <c r="I13" s="108">
        <f>IF(I5&gt;'Painel  de Controle'!$E$26,0,'Premissas Investimento'!I10)</f>
        <v>0</v>
      </c>
      <c r="J13" s="108">
        <f>IF(J5&gt;'Painel  de Controle'!$E$26,0,'Premissas Investimento'!J10)</f>
        <v>0</v>
      </c>
      <c r="K13" s="108">
        <f>IF(K5&gt;'Painel  de Controle'!$E$26,0,'Premissas Investimento'!K10)</f>
        <v>0</v>
      </c>
      <c r="L13" s="108">
        <f>IF(L5&gt;'Painel  de Controle'!$E$26,0,'Premissas Investimento'!L10)</f>
        <v>0</v>
      </c>
      <c r="M13" s="108">
        <f>IF(M5&gt;'Painel  de Controle'!$E$26,0,'Premissas Investimento'!M10)</f>
        <v>0</v>
      </c>
      <c r="N13" s="108">
        <f>IF(N5&gt;'Painel  de Controle'!$E$26,0,'Premissas Investimento'!N10)</f>
        <v>0</v>
      </c>
      <c r="O13" s="108">
        <f>IF(O5&gt;'Painel  de Controle'!$E$26,0,'Premissas Investimento'!O10)</f>
        <v>0</v>
      </c>
      <c r="P13" s="108">
        <f>IF(P5&gt;'Painel  de Controle'!$E$26,0,'Premissas Investimento'!P10)</f>
        <v>0</v>
      </c>
      <c r="Q13" s="108">
        <f>IF(Q5&gt;'Painel  de Controle'!$E$26,0,'Premissas Investimento'!Q10)</f>
        <v>0</v>
      </c>
      <c r="R13" s="108">
        <f>IF(R5&gt;'Painel  de Controle'!$E$26,0,'Premissas Investimento'!R10)</f>
        <v>0</v>
      </c>
      <c r="S13" s="108">
        <f>IF(S5&gt;'Painel  de Controle'!$E$26,0,'Premissas Investimento'!S10)</f>
        <v>0</v>
      </c>
      <c r="T13" s="108">
        <f>IF(T5&gt;'Painel  de Controle'!$E$26,0,'Premissas Investimento'!T10)</f>
        <v>0</v>
      </c>
      <c r="U13" s="108">
        <f>IF(U5&gt;'Painel  de Controle'!$E$26,0,'Premissas Investimento'!U10)</f>
        <v>0</v>
      </c>
      <c r="V13" s="108">
        <f>IF(V5&gt;'Painel  de Controle'!$E$26,0,'Premissas Investimento'!V10)</f>
        <v>0</v>
      </c>
      <c r="W13" s="108">
        <f>IF(W5&gt;'Painel  de Controle'!$E$26,0,'Premissas Investimento'!W10)</f>
        <v>0</v>
      </c>
      <c r="X13" s="108">
        <f>IF(X5&gt;'Painel  de Controle'!$E$26,0,'Premissas Investimento'!X10)</f>
        <v>0</v>
      </c>
      <c r="Y13" s="108">
        <f>IF(Y5&gt;'Painel  de Controle'!$E$26,0,'Premissas Investimento'!Y10)</f>
        <v>0</v>
      </c>
      <c r="Z13" s="108">
        <f>IF(Z5&gt;'Painel  de Controle'!$E$26,0,'Premissas Investimento'!Z10)</f>
        <v>0</v>
      </c>
      <c r="AA13" s="108">
        <f>IF(AA5&gt;'Painel  de Controle'!$E$26,0,'Premissas Investimento'!AA10)</f>
        <v>0</v>
      </c>
      <c r="AB13" s="108">
        <f>IF(AB5&gt;'Painel  de Controle'!$E$26,0,'Premissas Investimento'!AB10)</f>
        <v>0</v>
      </c>
      <c r="AC13" s="108">
        <f>IF(AC5&gt;'Painel  de Controle'!$E$26,0,'Premissas Investimento'!AC10)</f>
        <v>0</v>
      </c>
      <c r="AD13" s="108">
        <f>IF(AD5&gt;'Painel  de Controle'!$E$26,0,'Premissas Investimento'!AD10)</f>
        <v>0</v>
      </c>
      <c r="AE13" s="108">
        <f>IF(AE5&gt;'Painel  de Controle'!$E$26,0,'Premissas Investimento'!AE10)</f>
        <v>0</v>
      </c>
      <c r="AF13" s="108">
        <f>IF(AF5&gt;'Painel  de Controle'!$E$26,0,'Premissas Investimento'!AF10)</f>
        <v>0</v>
      </c>
      <c r="AG13" s="108">
        <f>IF(AG5&gt;'Painel  de Controle'!$E$26,0,'Premissas Investimento'!AG10)</f>
        <v>0</v>
      </c>
      <c r="AH13" s="108">
        <f>IF(AH5&gt;'Painel  de Controle'!$E$26,0,'Premissas Investimento'!AH10)</f>
        <v>0</v>
      </c>
      <c r="AI13" s="108">
        <f>IF(AI5&gt;'Painel  de Controle'!$E$26,0,'Premissas Investimento'!AI10)</f>
        <v>0</v>
      </c>
      <c r="AJ13" s="108">
        <f>IF(AJ5&gt;'Painel  de Controle'!$E$26,0,'Premissas Investimento'!AJ10)</f>
        <v>0</v>
      </c>
      <c r="AK13" s="108">
        <f>IF(AK5&gt;'Painel  de Controle'!$E$26,0,'Premissas Investimento'!AK10)</f>
        <v>0</v>
      </c>
      <c r="AL13" s="108">
        <f>IF(AL5&gt;'Painel  de Controle'!$E$26,0,'Premissas Investimento'!AL10)</f>
        <v>0</v>
      </c>
      <c r="AM13" s="108">
        <f>IF(AM5&gt;'Painel  de Controle'!$E$26,0,'Premissas Investimento'!AM10)</f>
        <v>0</v>
      </c>
      <c r="AN13" s="108">
        <f>IF(AN5&gt;'Painel  de Controle'!$E$26,0,'Premissas Investimento'!AN10)</f>
        <v>0</v>
      </c>
      <c r="AO13" s="108">
        <f>IF(AO5&gt;'Painel  de Controle'!$E$26,0,'Premissas Investimento'!AO10)</f>
        <v>0</v>
      </c>
      <c r="AP13" s="108">
        <f>IF(AP5&gt;'Painel  de Controle'!$E$26,0,'Premissas Investimento'!AP10)</f>
        <v>0</v>
      </c>
      <c r="AQ13" s="108">
        <f>IF(AQ5&gt;'Painel  de Controle'!$E$26,0,'Premissas Investimento'!AQ10)</f>
        <v>0</v>
      </c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</row>
    <row r="14" spans="1:63" ht="15.75" customHeight="1">
      <c r="A14" s="50"/>
      <c r="B14" s="62" t="s">
        <v>479</v>
      </c>
      <c r="C14" s="50"/>
      <c r="D14" s="50"/>
      <c r="E14" s="486">
        <f t="shared" si="2"/>
        <v>-272612749.1477344</v>
      </c>
      <c r="F14" s="50"/>
      <c r="G14" s="50"/>
      <c r="H14" s="486">
        <f t="shared" ref="H14:AQ14" si="4">SUM(H15:H18)</f>
        <v>-142857.14285714284</v>
      </c>
      <c r="I14" s="486">
        <f t="shared" si="4"/>
        <v>-285714.28571428568</v>
      </c>
      <c r="J14" s="486">
        <f t="shared" si="4"/>
        <v>-766613.15524908807</v>
      </c>
      <c r="K14" s="486">
        <f t="shared" si="4"/>
        <v>-7232356.1878961688</v>
      </c>
      <c r="L14" s="486">
        <f t="shared" si="4"/>
        <v>-10790224.251623666</v>
      </c>
      <c r="M14" s="486">
        <f t="shared" si="4"/>
        <v>-10790224.251623666</v>
      </c>
      <c r="N14" s="486">
        <f t="shared" si="4"/>
        <v>-10790224.251623666</v>
      </c>
      <c r="O14" s="486">
        <f t="shared" si="4"/>
        <v>-10790224.251623666</v>
      </c>
      <c r="P14" s="486">
        <f t="shared" si="4"/>
        <v>-10790224.251623666</v>
      </c>
      <c r="Q14" s="486">
        <f t="shared" si="4"/>
        <v>-10790224.251623666</v>
      </c>
      <c r="R14" s="486">
        <f t="shared" si="4"/>
        <v>-10790224.251623666</v>
      </c>
      <c r="S14" s="486">
        <f t="shared" si="4"/>
        <v>-10790224.251623666</v>
      </c>
      <c r="T14" s="486">
        <f t="shared" si="4"/>
        <v>-10790224.251623666</v>
      </c>
      <c r="U14" s="486">
        <f t="shared" si="4"/>
        <v>-10790224.251623666</v>
      </c>
      <c r="V14" s="486">
        <f t="shared" si="4"/>
        <v>-10790224.251623666</v>
      </c>
      <c r="W14" s="486">
        <f t="shared" si="4"/>
        <v>-10790224.251623666</v>
      </c>
      <c r="X14" s="486">
        <f t="shared" si="4"/>
        <v>-10790224.251623666</v>
      </c>
      <c r="Y14" s="486">
        <f t="shared" si="4"/>
        <v>-10790224.251623666</v>
      </c>
      <c r="Z14" s="486">
        <f t="shared" si="4"/>
        <v>-10790224.251623666</v>
      </c>
      <c r="AA14" s="486">
        <f t="shared" si="4"/>
        <v>-10790224.251623666</v>
      </c>
      <c r="AB14" s="486">
        <f t="shared" si="4"/>
        <v>-10790224.251623666</v>
      </c>
      <c r="AC14" s="486">
        <f t="shared" si="4"/>
        <v>-10790224.251623666</v>
      </c>
      <c r="AD14" s="486">
        <f t="shared" si="4"/>
        <v>-10790224.251623666</v>
      </c>
      <c r="AE14" s="486">
        <f t="shared" si="4"/>
        <v>-10790224.251623666</v>
      </c>
      <c r="AF14" s="486">
        <f t="shared" si="4"/>
        <v>-10790224.251623666</v>
      </c>
      <c r="AG14" s="486">
        <f t="shared" si="4"/>
        <v>-10790224.251623666</v>
      </c>
      <c r="AH14" s="486">
        <f t="shared" si="4"/>
        <v>-10790224.251623666</v>
      </c>
      <c r="AI14" s="486">
        <f t="shared" si="4"/>
        <v>-10309325.382088866</v>
      </c>
      <c r="AJ14" s="486">
        <f t="shared" si="4"/>
        <v>-3843582.3494418729</v>
      </c>
      <c r="AK14" s="486">
        <f t="shared" si="4"/>
        <v>-285714.28571428568</v>
      </c>
      <c r="AL14" s="486">
        <f t="shared" si="4"/>
        <v>-285714.28571428568</v>
      </c>
      <c r="AM14" s="486">
        <f t="shared" si="4"/>
        <v>-285714.28571428568</v>
      </c>
      <c r="AN14" s="486">
        <f t="shared" si="4"/>
        <v>-285714.28571428568</v>
      </c>
      <c r="AO14" s="486">
        <f t="shared" si="4"/>
        <v>-285714.28571428568</v>
      </c>
      <c r="AP14" s="486">
        <f t="shared" si="4"/>
        <v>-285714.28571428568</v>
      </c>
      <c r="AQ14" s="486">
        <f t="shared" si="4"/>
        <v>-142857.14285714924</v>
      </c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</row>
    <row r="15" spans="1:63" ht="15.75" customHeight="1">
      <c r="A15" s="50"/>
      <c r="B15" s="95" t="str">
        <f>B10</f>
        <v>Obras Civis</v>
      </c>
      <c r="C15" s="50"/>
      <c r="D15" s="50"/>
      <c r="E15" s="108">
        <f t="shared" si="2"/>
        <v>-262612749.14773467</v>
      </c>
      <c r="F15" s="50"/>
      <c r="G15" s="50"/>
      <c r="H15" s="108">
        <f t="shared" ref="H15:AQ15" si="5">-H71</f>
        <v>0</v>
      </c>
      <c r="I15" s="108">
        <f t="shared" si="5"/>
        <v>0</v>
      </c>
      <c r="J15" s="108">
        <f t="shared" si="5"/>
        <v>-480898.86953480239</v>
      </c>
      <c r="K15" s="108">
        <f t="shared" si="5"/>
        <v>-6946641.9021818833</v>
      </c>
      <c r="L15" s="108">
        <f t="shared" si="5"/>
        <v>-10504509.96590938</v>
      </c>
      <c r="M15" s="108">
        <f t="shared" si="5"/>
        <v>-10504509.96590938</v>
      </c>
      <c r="N15" s="108">
        <f t="shared" si="5"/>
        <v>-10504509.96590938</v>
      </c>
      <c r="O15" s="108">
        <f t="shared" si="5"/>
        <v>-10504509.96590938</v>
      </c>
      <c r="P15" s="108">
        <f t="shared" si="5"/>
        <v>-10504509.96590938</v>
      </c>
      <c r="Q15" s="108">
        <f t="shared" si="5"/>
        <v>-10504509.96590938</v>
      </c>
      <c r="R15" s="108">
        <f t="shared" si="5"/>
        <v>-10504509.96590938</v>
      </c>
      <c r="S15" s="108">
        <f t="shared" si="5"/>
        <v>-10504509.96590938</v>
      </c>
      <c r="T15" s="108">
        <f t="shared" si="5"/>
        <v>-10504509.96590938</v>
      </c>
      <c r="U15" s="108">
        <f t="shared" si="5"/>
        <v>-10504509.96590938</v>
      </c>
      <c r="V15" s="108">
        <f t="shared" si="5"/>
        <v>-10504509.96590938</v>
      </c>
      <c r="W15" s="108">
        <f t="shared" si="5"/>
        <v>-10504509.96590938</v>
      </c>
      <c r="X15" s="108">
        <f t="shared" si="5"/>
        <v>-10504509.96590938</v>
      </c>
      <c r="Y15" s="108">
        <f t="shared" si="5"/>
        <v>-10504509.96590938</v>
      </c>
      <c r="Z15" s="108">
        <f t="shared" si="5"/>
        <v>-10504509.96590938</v>
      </c>
      <c r="AA15" s="108">
        <f t="shared" si="5"/>
        <v>-10504509.96590938</v>
      </c>
      <c r="AB15" s="108">
        <f t="shared" si="5"/>
        <v>-10504509.96590938</v>
      </c>
      <c r="AC15" s="108">
        <f t="shared" si="5"/>
        <v>-10504509.96590938</v>
      </c>
      <c r="AD15" s="108">
        <f t="shared" si="5"/>
        <v>-10504509.96590938</v>
      </c>
      <c r="AE15" s="108">
        <f t="shared" si="5"/>
        <v>-10504509.96590938</v>
      </c>
      <c r="AF15" s="108">
        <f t="shared" si="5"/>
        <v>-10504509.96590938</v>
      </c>
      <c r="AG15" s="108">
        <f t="shared" si="5"/>
        <v>-10504509.96590938</v>
      </c>
      <c r="AH15" s="108">
        <f t="shared" si="5"/>
        <v>-10504509.96590938</v>
      </c>
      <c r="AI15" s="108">
        <f t="shared" si="5"/>
        <v>-10023611.096374581</v>
      </c>
      <c r="AJ15" s="108">
        <f t="shared" si="5"/>
        <v>-3557868.063727587</v>
      </c>
      <c r="AK15" s="108">
        <f t="shared" si="5"/>
        <v>0</v>
      </c>
      <c r="AL15" s="108">
        <f t="shared" si="5"/>
        <v>0</v>
      </c>
      <c r="AM15" s="108">
        <f t="shared" si="5"/>
        <v>0</v>
      </c>
      <c r="AN15" s="108">
        <f t="shared" si="5"/>
        <v>0</v>
      </c>
      <c r="AO15" s="108">
        <f t="shared" si="5"/>
        <v>0</v>
      </c>
      <c r="AP15" s="108">
        <f t="shared" si="5"/>
        <v>0</v>
      </c>
      <c r="AQ15" s="108">
        <f t="shared" si="5"/>
        <v>0</v>
      </c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3" ht="15.75" customHeight="1">
      <c r="A16" s="50"/>
      <c r="B16" s="95" t="str">
        <f>B11</f>
        <v>Ambiental</v>
      </c>
      <c r="C16" s="50"/>
      <c r="D16" s="50"/>
      <c r="E16" s="108">
        <f t="shared" si="2"/>
        <v>0</v>
      </c>
      <c r="F16" s="50"/>
      <c r="G16" s="50"/>
      <c r="H16" s="108">
        <f t="shared" ref="H16:AQ16" si="6">-H122</f>
        <v>0</v>
      </c>
      <c r="I16" s="108">
        <f t="shared" si="6"/>
        <v>0</v>
      </c>
      <c r="J16" s="108">
        <f t="shared" si="6"/>
        <v>0</v>
      </c>
      <c r="K16" s="108">
        <f t="shared" si="6"/>
        <v>0</v>
      </c>
      <c r="L16" s="108">
        <f t="shared" si="6"/>
        <v>0</v>
      </c>
      <c r="M16" s="108">
        <f t="shared" si="6"/>
        <v>0</v>
      </c>
      <c r="N16" s="108">
        <f t="shared" si="6"/>
        <v>0</v>
      </c>
      <c r="O16" s="108">
        <f t="shared" si="6"/>
        <v>0</v>
      </c>
      <c r="P16" s="108">
        <f t="shared" si="6"/>
        <v>0</v>
      </c>
      <c r="Q16" s="108">
        <f t="shared" si="6"/>
        <v>0</v>
      </c>
      <c r="R16" s="108">
        <f t="shared" si="6"/>
        <v>0</v>
      </c>
      <c r="S16" s="108">
        <f t="shared" si="6"/>
        <v>0</v>
      </c>
      <c r="T16" s="108">
        <f t="shared" si="6"/>
        <v>0</v>
      </c>
      <c r="U16" s="108">
        <f t="shared" si="6"/>
        <v>0</v>
      </c>
      <c r="V16" s="108">
        <f t="shared" si="6"/>
        <v>0</v>
      </c>
      <c r="W16" s="108">
        <f t="shared" si="6"/>
        <v>0</v>
      </c>
      <c r="X16" s="108">
        <f t="shared" si="6"/>
        <v>0</v>
      </c>
      <c r="Y16" s="108">
        <f t="shared" si="6"/>
        <v>0</v>
      </c>
      <c r="Z16" s="108">
        <f t="shared" si="6"/>
        <v>0</v>
      </c>
      <c r="AA16" s="108">
        <f t="shared" si="6"/>
        <v>0</v>
      </c>
      <c r="AB16" s="108">
        <f t="shared" si="6"/>
        <v>0</v>
      </c>
      <c r="AC16" s="108">
        <f t="shared" si="6"/>
        <v>0</v>
      </c>
      <c r="AD16" s="108">
        <f t="shared" si="6"/>
        <v>0</v>
      </c>
      <c r="AE16" s="108">
        <f t="shared" si="6"/>
        <v>0</v>
      </c>
      <c r="AF16" s="108">
        <f t="shared" si="6"/>
        <v>0</v>
      </c>
      <c r="AG16" s="108">
        <f t="shared" si="6"/>
        <v>0</v>
      </c>
      <c r="AH16" s="108">
        <f t="shared" si="6"/>
        <v>0</v>
      </c>
      <c r="AI16" s="108">
        <f t="shared" si="6"/>
        <v>0</v>
      </c>
      <c r="AJ16" s="108">
        <f t="shared" si="6"/>
        <v>0</v>
      </c>
      <c r="AK16" s="108">
        <f t="shared" si="6"/>
        <v>0</v>
      </c>
      <c r="AL16" s="108">
        <f t="shared" si="6"/>
        <v>0</v>
      </c>
      <c r="AM16" s="108">
        <f t="shared" si="6"/>
        <v>0</v>
      </c>
      <c r="AN16" s="108">
        <f t="shared" si="6"/>
        <v>0</v>
      </c>
      <c r="AO16" s="108">
        <f t="shared" si="6"/>
        <v>0</v>
      </c>
      <c r="AP16" s="108">
        <f t="shared" si="6"/>
        <v>0</v>
      </c>
      <c r="AQ16" s="108">
        <f t="shared" si="6"/>
        <v>0</v>
      </c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</row>
    <row r="17" spans="1:63" ht="15.75" customHeight="1">
      <c r="A17" s="50"/>
      <c r="B17" s="95" t="str">
        <f>B12</f>
        <v>Equipamentos</v>
      </c>
      <c r="C17" s="50"/>
      <c r="D17" s="50"/>
      <c r="E17" s="108">
        <f t="shared" si="2"/>
        <v>0</v>
      </c>
      <c r="F17" s="50"/>
      <c r="G17" s="50"/>
      <c r="H17" s="108">
        <f t="shared" ref="H17:AQ17" si="7">-H173</f>
        <v>0</v>
      </c>
      <c r="I17" s="108">
        <f t="shared" si="7"/>
        <v>0</v>
      </c>
      <c r="J17" s="108">
        <f t="shared" si="7"/>
        <v>0</v>
      </c>
      <c r="K17" s="108">
        <f t="shared" si="7"/>
        <v>0</v>
      </c>
      <c r="L17" s="108">
        <f t="shared" si="7"/>
        <v>0</v>
      </c>
      <c r="M17" s="108">
        <f t="shared" si="7"/>
        <v>0</v>
      </c>
      <c r="N17" s="108">
        <f t="shared" si="7"/>
        <v>0</v>
      </c>
      <c r="O17" s="108">
        <f t="shared" si="7"/>
        <v>0</v>
      </c>
      <c r="P17" s="108">
        <f t="shared" si="7"/>
        <v>0</v>
      </c>
      <c r="Q17" s="108">
        <f t="shared" si="7"/>
        <v>0</v>
      </c>
      <c r="R17" s="108">
        <f t="shared" si="7"/>
        <v>0</v>
      </c>
      <c r="S17" s="108">
        <f t="shared" si="7"/>
        <v>0</v>
      </c>
      <c r="T17" s="108">
        <f t="shared" si="7"/>
        <v>0</v>
      </c>
      <c r="U17" s="108">
        <f t="shared" si="7"/>
        <v>0</v>
      </c>
      <c r="V17" s="108">
        <f t="shared" si="7"/>
        <v>0</v>
      </c>
      <c r="W17" s="108">
        <f t="shared" si="7"/>
        <v>0</v>
      </c>
      <c r="X17" s="108">
        <f t="shared" si="7"/>
        <v>0</v>
      </c>
      <c r="Y17" s="108">
        <f t="shared" si="7"/>
        <v>0</v>
      </c>
      <c r="Z17" s="108">
        <f t="shared" si="7"/>
        <v>0</v>
      </c>
      <c r="AA17" s="108">
        <f t="shared" si="7"/>
        <v>0</v>
      </c>
      <c r="AB17" s="108">
        <f t="shared" si="7"/>
        <v>0</v>
      </c>
      <c r="AC17" s="108">
        <f t="shared" si="7"/>
        <v>0</v>
      </c>
      <c r="AD17" s="108">
        <f t="shared" si="7"/>
        <v>0</v>
      </c>
      <c r="AE17" s="108">
        <f t="shared" si="7"/>
        <v>0</v>
      </c>
      <c r="AF17" s="108">
        <f t="shared" si="7"/>
        <v>0</v>
      </c>
      <c r="AG17" s="108">
        <f t="shared" si="7"/>
        <v>0</v>
      </c>
      <c r="AH17" s="108">
        <f t="shared" si="7"/>
        <v>0</v>
      </c>
      <c r="AI17" s="108">
        <f t="shared" si="7"/>
        <v>0</v>
      </c>
      <c r="AJ17" s="108">
        <f t="shared" si="7"/>
        <v>0</v>
      </c>
      <c r="AK17" s="108">
        <f t="shared" si="7"/>
        <v>0</v>
      </c>
      <c r="AL17" s="108">
        <f t="shared" si="7"/>
        <v>0</v>
      </c>
      <c r="AM17" s="108">
        <f t="shared" si="7"/>
        <v>0</v>
      </c>
      <c r="AN17" s="108">
        <f t="shared" si="7"/>
        <v>0</v>
      </c>
      <c r="AO17" s="108">
        <f t="shared" si="7"/>
        <v>0</v>
      </c>
      <c r="AP17" s="108">
        <f t="shared" si="7"/>
        <v>0</v>
      </c>
      <c r="AQ17" s="108">
        <f t="shared" si="7"/>
        <v>0</v>
      </c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</row>
    <row r="18" spans="1:63" ht="15.75" customHeight="1">
      <c r="A18" s="50"/>
      <c r="B18" s="95" t="str">
        <f>B13</f>
        <v>Outros</v>
      </c>
      <c r="C18" s="50"/>
      <c r="D18" s="50"/>
      <c r="E18" s="108">
        <f t="shared" si="2"/>
        <v>-10000000</v>
      </c>
      <c r="F18" s="50"/>
      <c r="G18" s="50"/>
      <c r="H18" s="108">
        <f t="shared" ref="H18:AQ18" si="8">-H225</f>
        <v>-142857.14285714284</v>
      </c>
      <c r="I18" s="108">
        <f t="shared" si="8"/>
        <v>-285714.28571428568</v>
      </c>
      <c r="J18" s="108">
        <f t="shared" si="8"/>
        <v>-285714.28571428568</v>
      </c>
      <c r="K18" s="108">
        <f t="shared" si="8"/>
        <v>-285714.28571428568</v>
      </c>
      <c r="L18" s="108">
        <f t="shared" si="8"/>
        <v>-285714.28571428568</v>
      </c>
      <c r="M18" s="108">
        <f t="shared" si="8"/>
        <v>-285714.28571428568</v>
      </c>
      <c r="N18" s="108">
        <f t="shared" si="8"/>
        <v>-285714.28571428568</v>
      </c>
      <c r="O18" s="108">
        <f t="shared" si="8"/>
        <v>-285714.28571428568</v>
      </c>
      <c r="P18" s="108">
        <f t="shared" si="8"/>
        <v>-285714.28571428568</v>
      </c>
      <c r="Q18" s="108">
        <f t="shared" si="8"/>
        <v>-285714.28571428568</v>
      </c>
      <c r="R18" s="108">
        <f t="shared" si="8"/>
        <v>-285714.28571428568</v>
      </c>
      <c r="S18" s="108">
        <f t="shared" si="8"/>
        <v>-285714.28571428568</v>
      </c>
      <c r="T18" s="108">
        <f t="shared" si="8"/>
        <v>-285714.28571428568</v>
      </c>
      <c r="U18" s="108">
        <f t="shared" si="8"/>
        <v>-285714.28571428568</v>
      </c>
      <c r="V18" s="108">
        <f t="shared" si="8"/>
        <v>-285714.28571428568</v>
      </c>
      <c r="W18" s="108">
        <f t="shared" si="8"/>
        <v>-285714.28571428568</v>
      </c>
      <c r="X18" s="108">
        <f t="shared" si="8"/>
        <v>-285714.28571428568</v>
      </c>
      <c r="Y18" s="108">
        <f t="shared" si="8"/>
        <v>-285714.28571428568</v>
      </c>
      <c r="Z18" s="108">
        <f t="shared" si="8"/>
        <v>-285714.28571428568</v>
      </c>
      <c r="AA18" s="108">
        <f t="shared" si="8"/>
        <v>-285714.28571428568</v>
      </c>
      <c r="AB18" s="108">
        <f t="shared" si="8"/>
        <v>-285714.28571428568</v>
      </c>
      <c r="AC18" s="108">
        <f t="shared" si="8"/>
        <v>-285714.28571428568</v>
      </c>
      <c r="AD18" s="108">
        <f t="shared" si="8"/>
        <v>-285714.28571428568</v>
      </c>
      <c r="AE18" s="108">
        <f t="shared" si="8"/>
        <v>-285714.28571428568</v>
      </c>
      <c r="AF18" s="108">
        <f t="shared" si="8"/>
        <v>-285714.28571428568</v>
      </c>
      <c r="AG18" s="108">
        <f t="shared" si="8"/>
        <v>-285714.28571428568</v>
      </c>
      <c r="AH18" s="108">
        <f t="shared" si="8"/>
        <v>-285714.28571428568</v>
      </c>
      <c r="AI18" s="108">
        <f t="shared" si="8"/>
        <v>-285714.28571428568</v>
      </c>
      <c r="AJ18" s="108">
        <f t="shared" si="8"/>
        <v>-285714.28571428568</v>
      </c>
      <c r="AK18" s="108">
        <f t="shared" si="8"/>
        <v>-285714.28571428568</v>
      </c>
      <c r="AL18" s="108">
        <f t="shared" si="8"/>
        <v>-285714.28571428568</v>
      </c>
      <c r="AM18" s="108">
        <f t="shared" si="8"/>
        <v>-285714.28571428568</v>
      </c>
      <c r="AN18" s="108">
        <f t="shared" si="8"/>
        <v>-285714.28571428568</v>
      </c>
      <c r="AO18" s="108">
        <f t="shared" si="8"/>
        <v>-285714.28571428568</v>
      </c>
      <c r="AP18" s="108">
        <f t="shared" si="8"/>
        <v>-285714.28571428568</v>
      </c>
      <c r="AQ18" s="108">
        <f t="shared" si="8"/>
        <v>-142857.14285714924</v>
      </c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</row>
    <row r="19" spans="1:63" ht="15.75" customHeight="1">
      <c r="A19" s="50"/>
      <c r="B19" s="62" t="s">
        <v>551</v>
      </c>
      <c r="C19" s="50"/>
      <c r="D19" s="50"/>
      <c r="E19" s="50"/>
      <c r="F19" s="50"/>
      <c r="G19" s="50"/>
      <c r="H19" s="108">
        <f>IF(H5&gt;'Painel  de Controle'!$E$26,0,G19+H14)</f>
        <v>-142857.14285714284</v>
      </c>
      <c r="I19" s="108">
        <f>IF(I5&gt;'Painel  de Controle'!$E$26,0,H19+I14)</f>
        <v>-428571.42857142852</v>
      </c>
      <c r="J19" s="108">
        <f>IF(J5&gt;'Painel  de Controle'!$E$26,0,I19+J14)</f>
        <v>-1195184.5838205167</v>
      </c>
      <c r="K19" s="108">
        <f>IF(K5&gt;'Painel  de Controle'!$E$26,0,J19+K14)</f>
        <v>-8427540.771716686</v>
      </c>
      <c r="L19" s="108">
        <f>IF(L5&gt;'Painel  de Controle'!$E$26,0,K19+L14)</f>
        <v>-19217765.023340352</v>
      </c>
      <c r="M19" s="108">
        <f>IF(M5&gt;'Painel  de Controle'!$E$26,0,L19+M14)</f>
        <v>-30007989.27496402</v>
      </c>
      <c r="N19" s="108">
        <f>IF(N5&gt;'Painel  de Controle'!$E$26,0,M19+N14)</f>
        <v>-40798213.526587687</v>
      </c>
      <c r="O19" s="108">
        <f>IF(O5&gt;'Painel  de Controle'!$E$26,0,N19+O14)</f>
        <v>-51588437.778211355</v>
      </c>
      <c r="P19" s="108">
        <f>IF(P5&gt;'Painel  de Controle'!$E$26,0,O19+P14)</f>
        <v>-62378662.029835023</v>
      </c>
      <c r="Q19" s="108">
        <f>IF(Q5&gt;'Painel  de Controle'!$E$26,0,P19+Q14)</f>
        <v>-73168886.281458691</v>
      </c>
      <c r="R19" s="108">
        <f>IF(R5&gt;'Painel  de Controle'!$E$26,0,Q19+R14)</f>
        <v>-83959110.533082351</v>
      </c>
      <c r="S19" s="108">
        <f>IF(S5&gt;'Painel  de Controle'!$E$26,0,R19+S14)</f>
        <v>-94749334.784706011</v>
      </c>
      <c r="T19" s="108">
        <f>IF(T5&gt;'Painel  de Controle'!$E$26,0,S19+T14)</f>
        <v>-105539559.03632967</v>
      </c>
      <c r="U19" s="108">
        <f>IF(U5&gt;'Painel  de Controle'!$E$26,0,T19+U14)</f>
        <v>-116329783.28795333</v>
      </c>
      <c r="V19" s="108">
        <f>IF(V5&gt;'Painel  de Controle'!$E$26,0,U19+V14)</f>
        <v>-127120007.53957699</v>
      </c>
      <c r="W19" s="108">
        <f>IF(W5&gt;'Painel  de Controle'!$E$26,0,V19+W14)</f>
        <v>-137910231.79120067</v>
      </c>
      <c r="X19" s="108">
        <f>IF(X5&gt;'Painel  de Controle'!$E$26,0,W19+X14)</f>
        <v>-148700456.04282433</v>
      </c>
      <c r="Y19" s="108">
        <f>IF(Y5&gt;'Painel  de Controle'!$E$26,0,X19+Y14)</f>
        <v>-159490680.29444799</v>
      </c>
      <c r="Z19" s="108">
        <f>IF(Z5&gt;'Painel  de Controle'!$E$26,0,Y19+Z14)</f>
        <v>-170280904.54607165</v>
      </c>
      <c r="AA19" s="108">
        <f>IF(AA5&gt;'Painel  de Controle'!$E$26,0,Z19+AA14)</f>
        <v>-181071128.79769531</v>
      </c>
      <c r="AB19" s="108">
        <f>IF(AB5&gt;'Painel  de Controle'!$E$26,0,AA19+AB14)</f>
        <v>-191861353.04931897</v>
      </c>
      <c r="AC19" s="108">
        <f>IF(AC5&gt;'Painel  de Controle'!$E$26,0,AB19+AC14)</f>
        <v>-202651577.30094263</v>
      </c>
      <c r="AD19" s="108">
        <f>IF(AD5&gt;'Painel  de Controle'!$E$26,0,AC19+AD14)</f>
        <v>-213441801.55256629</v>
      </c>
      <c r="AE19" s="108">
        <f>IF(AE5&gt;'Painel  de Controle'!$E$26,0,AD19+AE14)</f>
        <v>-224232025.80418995</v>
      </c>
      <c r="AF19" s="108">
        <f>IF(AF5&gt;'Painel  de Controle'!$E$26,0,AE19+AF14)</f>
        <v>-235022250.05581361</v>
      </c>
      <c r="AG19" s="108">
        <f>IF(AG5&gt;'Painel  de Controle'!$E$26,0,AF19+AG14)</f>
        <v>-245812474.30743727</v>
      </c>
      <c r="AH19" s="108">
        <f>IF(AH5&gt;'Painel  de Controle'!$E$26,0,AG19+AH14)</f>
        <v>-256602698.55906093</v>
      </c>
      <c r="AI19" s="108">
        <f>IF(AI5&gt;'Painel  de Controle'!$E$26,0,AH19+AI14)</f>
        <v>-266912023.9411498</v>
      </c>
      <c r="AJ19" s="108">
        <f>IF(AJ5&gt;'Painel  de Controle'!$E$26,0,AI19+AJ14)</f>
        <v>-270755606.29059166</v>
      </c>
      <c r="AK19" s="108">
        <f>IF(AK5&gt;'Painel  de Controle'!$E$26,0,AJ19+AK14)</f>
        <v>-271041320.57630593</v>
      </c>
      <c r="AL19" s="108">
        <f>IF(AL5&gt;'Painel  de Controle'!$E$26,0,AK19+AL14)</f>
        <v>-271327034.86202019</v>
      </c>
      <c r="AM19" s="108">
        <f>IF(AM5&gt;'Painel  de Controle'!$E$26,0,AL19+AM14)</f>
        <v>-271612749.14773446</v>
      </c>
      <c r="AN19" s="108">
        <f>IF(AN5&gt;'Painel  de Controle'!$E$26,0,AM19+AN14)</f>
        <v>-271898463.43344873</v>
      </c>
      <c r="AO19" s="108">
        <f>IF(AO5&gt;'Painel  de Controle'!$E$26,0,AN19+AO14)</f>
        <v>-272184177.719163</v>
      </c>
      <c r="AP19" s="108">
        <f>IF(AP5&gt;'Painel  de Controle'!$E$26,0,AO19+AP14)</f>
        <v>-272469892.00487727</v>
      </c>
      <c r="AQ19" s="108">
        <f>IF(AQ5&gt;'Painel  de Controle'!$E$26,0,AP19+AQ14)</f>
        <v>-272612749.1477344</v>
      </c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</row>
    <row r="20" spans="1:63" ht="15.75" customHeight="1">
      <c r="A20" s="50"/>
      <c r="B20" s="121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208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</row>
    <row r="21" spans="1:63" ht="15.75" customHeight="1">
      <c r="A21" s="50"/>
      <c r="B21" s="205" t="s">
        <v>479</v>
      </c>
      <c r="C21" s="205"/>
      <c r="D21" s="206"/>
      <c r="E21" s="204"/>
      <c r="F21" s="204"/>
      <c r="G21" s="204"/>
      <c r="H21" s="207">
        <f t="shared" ref="H21:AQ21" si="9">H5</f>
        <v>0</v>
      </c>
      <c r="I21" s="207">
        <f t="shared" si="9"/>
        <v>1</v>
      </c>
      <c r="J21" s="207">
        <f t="shared" si="9"/>
        <v>2</v>
      </c>
      <c r="K21" s="207">
        <f t="shared" si="9"/>
        <v>3</v>
      </c>
      <c r="L21" s="207">
        <f t="shared" si="9"/>
        <v>4</v>
      </c>
      <c r="M21" s="207">
        <f t="shared" si="9"/>
        <v>5</v>
      </c>
      <c r="N21" s="207">
        <f t="shared" si="9"/>
        <v>6</v>
      </c>
      <c r="O21" s="207">
        <f t="shared" si="9"/>
        <v>7</v>
      </c>
      <c r="P21" s="207">
        <f t="shared" si="9"/>
        <v>8</v>
      </c>
      <c r="Q21" s="207">
        <f t="shared" si="9"/>
        <v>9</v>
      </c>
      <c r="R21" s="207">
        <f t="shared" si="9"/>
        <v>10</v>
      </c>
      <c r="S21" s="207">
        <f t="shared" si="9"/>
        <v>11</v>
      </c>
      <c r="T21" s="207">
        <f t="shared" si="9"/>
        <v>12</v>
      </c>
      <c r="U21" s="207">
        <f t="shared" si="9"/>
        <v>13</v>
      </c>
      <c r="V21" s="207">
        <f t="shared" si="9"/>
        <v>14</v>
      </c>
      <c r="W21" s="207">
        <f t="shared" si="9"/>
        <v>15</v>
      </c>
      <c r="X21" s="207">
        <f t="shared" si="9"/>
        <v>16</v>
      </c>
      <c r="Y21" s="207">
        <f t="shared" si="9"/>
        <v>17</v>
      </c>
      <c r="Z21" s="207">
        <f t="shared" si="9"/>
        <v>18</v>
      </c>
      <c r="AA21" s="207">
        <f t="shared" si="9"/>
        <v>19</v>
      </c>
      <c r="AB21" s="207">
        <f t="shared" si="9"/>
        <v>20</v>
      </c>
      <c r="AC21" s="207">
        <f t="shared" si="9"/>
        <v>21</v>
      </c>
      <c r="AD21" s="207">
        <f t="shared" si="9"/>
        <v>22</v>
      </c>
      <c r="AE21" s="207">
        <f t="shared" si="9"/>
        <v>23</v>
      </c>
      <c r="AF21" s="207">
        <f t="shared" si="9"/>
        <v>24</v>
      </c>
      <c r="AG21" s="207">
        <f t="shared" si="9"/>
        <v>25</v>
      </c>
      <c r="AH21" s="207">
        <f t="shared" si="9"/>
        <v>26</v>
      </c>
      <c r="AI21" s="207">
        <f t="shared" si="9"/>
        <v>27</v>
      </c>
      <c r="AJ21" s="207">
        <f t="shared" si="9"/>
        <v>28</v>
      </c>
      <c r="AK21" s="207">
        <f t="shared" si="9"/>
        <v>29</v>
      </c>
      <c r="AL21" s="207">
        <f t="shared" si="9"/>
        <v>30</v>
      </c>
      <c r="AM21" s="207">
        <f t="shared" si="9"/>
        <v>31</v>
      </c>
      <c r="AN21" s="207">
        <f t="shared" si="9"/>
        <v>32</v>
      </c>
      <c r="AO21" s="207">
        <f t="shared" si="9"/>
        <v>33</v>
      </c>
      <c r="AP21" s="207">
        <f t="shared" si="9"/>
        <v>34</v>
      </c>
      <c r="AQ21" s="207">
        <f t="shared" si="9"/>
        <v>35</v>
      </c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</row>
    <row r="22" spans="1:63" ht="9.75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</row>
    <row r="23" spans="1:63" ht="19.5" customHeight="1">
      <c r="A23" s="95"/>
      <c r="B23" s="5" t="str">
        <f>B10</f>
        <v>Obras Civis</v>
      </c>
      <c r="C23" s="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</row>
    <row r="24" spans="1:63" ht="11.25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1:63" ht="18.75" customHeight="1">
      <c r="A25" s="95"/>
      <c r="B25" s="50" t="s">
        <v>552</v>
      </c>
      <c r="C25" s="50"/>
      <c r="D25" s="95"/>
      <c r="E25" s="95"/>
      <c r="F25" s="509">
        <f>1 / 'Painel  de Controle'!K46</f>
        <v>0.04</v>
      </c>
      <c r="G25" s="259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1:63" ht="18.75" customHeight="1">
      <c r="A26" s="95"/>
      <c r="B26" s="50" t="s">
        <v>553</v>
      </c>
      <c r="C26" s="50"/>
      <c r="D26" s="95"/>
      <c r="E26" s="95"/>
      <c r="F26" s="70" t="s">
        <v>554</v>
      </c>
      <c r="G26" s="70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</row>
    <row r="27" spans="1:63" ht="7.5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70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</row>
    <row r="28" spans="1:63" ht="16.5" customHeight="1">
      <c r="A28" s="95"/>
      <c r="B28" s="95" t="s">
        <v>555</v>
      </c>
      <c r="C28" s="95"/>
      <c r="D28" s="95"/>
      <c r="E28" s="95"/>
      <c r="F28" s="95"/>
      <c r="G28" s="95"/>
      <c r="H28" s="70">
        <v>0</v>
      </c>
      <c r="I28" s="70">
        <f t="shared" ref="I28:AQ28" si="10">H32</f>
        <v>0</v>
      </c>
      <c r="J28" s="70">
        <f t="shared" si="10"/>
        <v>12022471.738370059</v>
      </c>
      <c r="K28" s="70">
        <f t="shared" si="10"/>
        <v>173185148.68501228</v>
      </c>
      <c r="L28" s="70">
        <f t="shared" si="10"/>
        <v>255185208.37601784</v>
      </c>
      <c r="M28" s="70">
        <f t="shared" si="10"/>
        <v>244680698.41010845</v>
      </c>
      <c r="N28" s="70">
        <f t="shared" si="10"/>
        <v>234176188.44419906</v>
      </c>
      <c r="O28" s="70">
        <f t="shared" si="10"/>
        <v>223671678.47828966</v>
      </c>
      <c r="P28" s="70">
        <f t="shared" si="10"/>
        <v>213167168.51238027</v>
      </c>
      <c r="Q28" s="70">
        <f t="shared" si="10"/>
        <v>202662658.54647088</v>
      </c>
      <c r="R28" s="70">
        <f t="shared" si="10"/>
        <v>192158148.58056149</v>
      </c>
      <c r="S28" s="70">
        <f t="shared" si="10"/>
        <v>181653638.6146521</v>
      </c>
      <c r="T28" s="70">
        <f t="shared" si="10"/>
        <v>171149128.64874271</v>
      </c>
      <c r="U28" s="70">
        <f t="shared" si="10"/>
        <v>160644618.68283331</v>
      </c>
      <c r="V28" s="70">
        <f t="shared" si="10"/>
        <v>150140108.71692392</v>
      </c>
      <c r="W28" s="70">
        <f t="shared" si="10"/>
        <v>139635598.75101453</v>
      </c>
      <c r="X28" s="70">
        <f t="shared" si="10"/>
        <v>129131088.78510515</v>
      </c>
      <c r="Y28" s="70">
        <f t="shared" si="10"/>
        <v>118626578.81919578</v>
      </c>
      <c r="Z28" s="70">
        <f t="shared" si="10"/>
        <v>108122068.8532864</v>
      </c>
      <c r="AA28" s="70">
        <f t="shared" si="10"/>
        <v>97617558.887377024</v>
      </c>
      <c r="AB28" s="70">
        <f t="shared" si="10"/>
        <v>87113048.921467647</v>
      </c>
      <c r="AC28" s="70">
        <f t="shared" si="10"/>
        <v>76608538.95555827</v>
      </c>
      <c r="AD28" s="70">
        <f t="shared" si="10"/>
        <v>66104028.989648893</v>
      </c>
      <c r="AE28" s="70">
        <f t="shared" si="10"/>
        <v>55599519.023739517</v>
      </c>
      <c r="AF28" s="70">
        <f t="shared" si="10"/>
        <v>45095009.05783014</v>
      </c>
      <c r="AG28" s="70">
        <f t="shared" si="10"/>
        <v>34590499.091920763</v>
      </c>
      <c r="AH28" s="70">
        <f t="shared" si="10"/>
        <v>24085989.126011383</v>
      </c>
      <c r="AI28" s="70">
        <f t="shared" si="10"/>
        <v>13581479.160102002</v>
      </c>
      <c r="AJ28" s="70">
        <f t="shared" si="10"/>
        <v>3557868.0637274217</v>
      </c>
      <c r="AK28" s="70">
        <f t="shared" si="10"/>
        <v>-1.6530975699424744E-7</v>
      </c>
      <c r="AL28" s="70">
        <f t="shared" si="10"/>
        <v>-1.6530975699424744E-7</v>
      </c>
      <c r="AM28" s="70">
        <f t="shared" si="10"/>
        <v>-1.6530975699424744E-7</v>
      </c>
      <c r="AN28" s="70">
        <f t="shared" si="10"/>
        <v>-1.6530975699424744E-7</v>
      </c>
      <c r="AO28" s="70">
        <f t="shared" si="10"/>
        <v>-1.6530975699424744E-7</v>
      </c>
      <c r="AP28" s="70">
        <f t="shared" si="10"/>
        <v>-1.6530975699424744E-7</v>
      </c>
      <c r="AQ28" s="70">
        <f t="shared" si="10"/>
        <v>-1.6530975699424744E-7</v>
      </c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</row>
    <row r="29" spans="1:63" ht="16.5" customHeight="1">
      <c r="A29" s="95"/>
      <c r="B29" s="95" t="s">
        <v>556</v>
      </c>
      <c r="C29" s="95"/>
      <c r="D29" s="95"/>
      <c r="E29" s="70"/>
      <c r="F29" s="70"/>
      <c r="G29" s="70"/>
      <c r="H29" s="70">
        <f t="shared" ref="H29:AQ29" si="11">H10</f>
        <v>0</v>
      </c>
      <c r="I29" s="70">
        <f t="shared" si="11"/>
        <v>12022471.738370059</v>
      </c>
      <c r="J29" s="70">
        <f t="shared" si="11"/>
        <v>161643575.81617701</v>
      </c>
      <c r="K29" s="70">
        <f t="shared" si="11"/>
        <v>88946701.593187436</v>
      </c>
      <c r="L29" s="70">
        <f t="shared" si="11"/>
        <v>0</v>
      </c>
      <c r="M29" s="70">
        <f t="shared" si="11"/>
        <v>0</v>
      </c>
      <c r="N29" s="70">
        <f t="shared" si="11"/>
        <v>0</v>
      </c>
      <c r="O29" s="70">
        <f t="shared" si="11"/>
        <v>0</v>
      </c>
      <c r="P29" s="70">
        <f t="shared" si="11"/>
        <v>0</v>
      </c>
      <c r="Q29" s="70">
        <f t="shared" si="11"/>
        <v>0</v>
      </c>
      <c r="R29" s="70">
        <f t="shared" si="11"/>
        <v>0</v>
      </c>
      <c r="S29" s="70">
        <f t="shared" si="11"/>
        <v>0</v>
      </c>
      <c r="T29" s="70">
        <f t="shared" si="11"/>
        <v>0</v>
      </c>
      <c r="U29" s="70">
        <f t="shared" si="11"/>
        <v>0</v>
      </c>
      <c r="V29" s="70">
        <f t="shared" si="11"/>
        <v>0</v>
      </c>
      <c r="W29" s="70">
        <f t="shared" si="11"/>
        <v>0</v>
      </c>
      <c r="X29" s="70">
        <f t="shared" si="11"/>
        <v>0</v>
      </c>
      <c r="Y29" s="70">
        <f t="shared" si="11"/>
        <v>0</v>
      </c>
      <c r="Z29" s="70">
        <f t="shared" si="11"/>
        <v>0</v>
      </c>
      <c r="AA29" s="70">
        <f t="shared" si="11"/>
        <v>0</v>
      </c>
      <c r="AB29" s="70">
        <f t="shared" si="11"/>
        <v>0</v>
      </c>
      <c r="AC29" s="70">
        <f t="shared" si="11"/>
        <v>0</v>
      </c>
      <c r="AD29" s="70">
        <f t="shared" si="11"/>
        <v>0</v>
      </c>
      <c r="AE29" s="70">
        <f t="shared" si="11"/>
        <v>0</v>
      </c>
      <c r="AF29" s="70">
        <f t="shared" si="11"/>
        <v>0</v>
      </c>
      <c r="AG29" s="70">
        <f t="shared" si="11"/>
        <v>0</v>
      </c>
      <c r="AH29" s="70">
        <f t="shared" si="11"/>
        <v>0</v>
      </c>
      <c r="AI29" s="70">
        <f t="shared" si="11"/>
        <v>0</v>
      </c>
      <c r="AJ29" s="70">
        <f t="shared" si="11"/>
        <v>0</v>
      </c>
      <c r="AK29" s="70">
        <f t="shared" si="11"/>
        <v>0</v>
      </c>
      <c r="AL29" s="70">
        <f t="shared" si="11"/>
        <v>0</v>
      </c>
      <c r="AM29" s="70">
        <f t="shared" si="11"/>
        <v>0</v>
      </c>
      <c r="AN29" s="70">
        <f t="shared" si="11"/>
        <v>0</v>
      </c>
      <c r="AO29" s="70">
        <f t="shared" si="11"/>
        <v>0</v>
      </c>
      <c r="AP29" s="70">
        <f t="shared" si="11"/>
        <v>0</v>
      </c>
      <c r="AQ29" s="70">
        <f t="shared" si="11"/>
        <v>0</v>
      </c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</row>
    <row r="30" spans="1:63" ht="16.5" customHeight="1">
      <c r="A30" s="95"/>
      <c r="B30" s="95" t="s">
        <v>389</v>
      </c>
      <c r="C30" s="95"/>
      <c r="D30" s="95"/>
      <c r="E30" s="95"/>
      <c r="F30" s="70"/>
      <c r="G30" s="70"/>
      <c r="H30" s="70">
        <f t="shared" ref="H30:AQ30" si="12">-H71</f>
        <v>0</v>
      </c>
      <c r="I30" s="70">
        <f t="shared" si="12"/>
        <v>0</v>
      </c>
      <c r="J30" s="70">
        <f t="shared" si="12"/>
        <v>-480898.86953480239</v>
      </c>
      <c r="K30" s="70">
        <f t="shared" si="12"/>
        <v>-6946641.9021818833</v>
      </c>
      <c r="L30" s="70">
        <f t="shared" si="12"/>
        <v>-10504509.96590938</v>
      </c>
      <c r="M30" s="70">
        <f t="shared" si="12"/>
        <v>-10504509.96590938</v>
      </c>
      <c r="N30" s="70">
        <f t="shared" si="12"/>
        <v>-10504509.96590938</v>
      </c>
      <c r="O30" s="70">
        <f t="shared" si="12"/>
        <v>-10504509.96590938</v>
      </c>
      <c r="P30" s="70">
        <f t="shared" si="12"/>
        <v>-10504509.96590938</v>
      </c>
      <c r="Q30" s="70">
        <f t="shared" si="12"/>
        <v>-10504509.96590938</v>
      </c>
      <c r="R30" s="70">
        <f t="shared" si="12"/>
        <v>-10504509.96590938</v>
      </c>
      <c r="S30" s="70">
        <f t="shared" si="12"/>
        <v>-10504509.96590938</v>
      </c>
      <c r="T30" s="70">
        <f t="shared" si="12"/>
        <v>-10504509.96590938</v>
      </c>
      <c r="U30" s="70">
        <f t="shared" si="12"/>
        <v>-10504509.96590938</v>
      </c>
      <c r="V30" s="70">
        <f t="shared" si="12"/>
        <v>-10504509.96590938</v>
      </c>
      <c r="W30" s="70">
        <f t="shared" si="12"/>
        <v>-10504509.96590938</v>
      </c>
      <c r="X30" s="70">
        <f t="shared" si="12"/>
        <v>-10504509.96590938</v>
      </c>
      <c r="Y30" s="70">
        <f t="shared" si="12"/>
        <v>-10504509.96590938</v>
      </c>
      <c r="Z30" s="70">
        <f t="shared" si="12"/>
        <v>-10504509.96590938</v>
      </c>
      <c r="AA30" s="70">
        <f t="shared" si="12"/>
        <v>-10504509.96590938</v>
      </c>
      <c r="AB30" s="70">
        <f t="shared" si="12"/>
        <v>-10504509.96590938</v>
      </c>
      <c r="AC30" s="70">
        <f t="shared" si="12"/>
        <v>-10504509.96590938</v>
      </c>
      <c r="AD30" s="70">
        <f t="shared" si="12"/>
        <v>-10504509.96590938</v>
      </c>
      <c r="AE30" s="70">
        <f t="shared" si="12"/>
        <v>-10504509.96590938</v>
      </c>
      <c r="AF30" s="70">
        <f t="shared" si="12"/>
        <v>-10504509.96590938</v>
      </c>
      <c r="AG30" s="70">
        <f t="shared" si="12"/>
        <v>-10504509.96590938</v>
      </c>
      <c r="AH30" s="70">
        <f t="shared" si="12"/>
        <v>-10504509.96590938</v>
      </c>
      <c r="AI30" s="70">
        <f t="shared" si="12"/>
        <v>-10023611.096374581</v>
      </c>
      <c r="AJ30" s="70">
        <f t="shared" si="12"/>
        <v>-3557868.063727587</v>
      </c>
      <c r="AK30" s="70">
        <f t="shared" si="12"/>
        <v>0</v>
      </c>
      <c r="AL30" s="70">
        <f t="shared" si="12"/>
        <v>0</v>
      </c>
      <c r="AM30" s="70">
        <f t="shared" si="12"/>
        <v>0</v>
      </c>
      <c r="AN30" s="70">
        <f t="shared" si="12"/>
        <v>0</v>
      </c>
      <c r="AO30" s="70">
        <f t="shared" si="12"/>
        <v>0</v>
      </c>
      <c r="AP30" s="70">
        <f t="shared" si="12"/>
        <v>0</v>
      </c>
      <c r="AQ30" s="70">
        <f t="shared" si="12"/>
        <v>0</v>
      </c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</row>
    <row r="31" spans="1:63" ht="16.5" customHeight="1">
      <c r="A31" s="95"/>
      <c r="B31" s="95" t="s">
        <v>326</v>
      </c>
      <c r="C31" s="95"/>
      <c r="D31" s="95"/>
      <c r="E31" s="95"/>
      <c r="F31" s="95"/>
      <c r="G31" s="95"/>
      <c r="H31" s="70">
        <f>IF(H$21&gt;'Painel  de Controle'!$E$26,0,G31+H30)</f>
        <v>0</v>
      </c>
      <c r="I31" s="70">
        <f>IF(I$21&gt;'Painel  de Controle'!$E$26,0,H31+I30)</f>
        <v>0</v>
      </c>
      <c r="J31" s="70">
        <f>IF(J$21&gt;'Painel  de Controle'!$E$26,0,I31+J30)</f>
        <v>-480898.86953480239</v>
      </c>
      <c r="K31" s="70">
        <f>IF(K$21&gt;'Painel  de Controle'!$E$26,0,J31+K30)</f>
        <v>-7427540.771716686</v>
      </c>
      <c r="L31" s="70">
        <f>IF(L$21&gt;'Painel  de Controle'!$E$26,0,K31+L30)</f>
        <v>-17932050.737626068</v>
      </c>
      <c r="M31" s="70">
        <f>IF(M$21&gt;'Painel  de Controle'!$E$26,0,L31+M30)</f>
        <v>-28436560.703535449</v>
      </c>
      <c r="N31" s="70">
        <f>IF(N$21&gt;'Painel  de Controle'!$E$26,0,M31+N30)</f>
        <v>-38941070.669444829</v>
      </c>
      <c r="O31" s="70">
        <f>IF(O$21&gt;'Painel  de Controle'!$E$26,0,N31+O30)</f>
        <v>-49445580.635354206</v>
      </c>
      <c r="P31" s="70">
        <f>IF(P$21&gt;'Painel  de Controle'!$E$26,0,O31+P30)</f>
        <v>-59950090.601263583</v>
      </c>
      <c r="Q31" s="70">
        <f>IF(Q$21&gt;'Painel  de Controle'!$E$26,0,P31+Q30)</f>
        <v>-70454600.567172959</v>
      </c>
      <c r="R31" s="70">
        <f>IF(R$21&gt;'Painel  de Controle'!$E$26,0,Q31+R30)</f>
        <v>-80959110.533082336</v>
      </c>
      <c r="S31" s="70">
        <f>IF(S$21&gt;'Painel  de Controle'!$E$26,0,R31+S30)</f>
        <v>-91463620.498991713</v>
      </c>
      <c r="T31" s="70">
        <f>IF(T$21&gt;'Painel  de Controle'!$E$26,0,S31+T30)</f>
        <v>-101968130.46490109</v>
      </c>
      <c r="U31" s="70">
        <f>IF(U$21&gt;'Painel  de Controle'!$E$26,0,T31+U30)</f>
        <v>-112472640.43081047</v>
      </c>
      <c r="V31" s="70">
        <f>IF(V$21&gt;'Painel  de Controle'!$E$26,0,U31+V30)</f>
        <v>-122977150.39671984</v>
      </c>
      <c r="W31" s="70">
        <f>IF(W$21&gt;'Painel  de Controle'!$E$26,0,V31+W30)</f>
        <v>-133481660.36262922</v>
      </c>
      <c r="X31" s="70">
        <f>IF(X$21&gt;'Painel  de Controle'!$E$26,0,W31+X30)</f>
        <v>-143986170.3285386</v>
      </c>
      <c r="Y31" s="70">
        <f>IF(Y$21&gt;'Painel  de Controle'!$E$26,0,X31+Y30)</f>
        <v>-154490680.29444799</v>
      </c>
      <c r="Z31" s="70">
        <f>IF(Z$21&gt;'Painel  de Controle'!$E$26,0,Y31+Z30)</f>
        <v>-164995190.26035738</v>
      </c>
      <c r="AA31" s="70">
        <f>IF(AA$21&gt;'Painel  de Controle'!$E$26,0,Z31+AA30)</f>
        <v>-175499700.22626677</v>
      </c>
      <c r="AB31" s="70">
        <f>IF(AB$21&gt;'Painel  de Controle'!$E$26,0,AA31+AB30)</f>
        <v>-186004210.19217616</v>
      </c>
      <c r="AC31" s="70">
        <f>IF(AC$21&gt;'Painel  de Controle'!$E$26,0,AB31+AC30)</f>
        <v>-196508720.15808555</v>
      </c>
      <c r="AD31" s="70">
        <f>IF(AD$21&gt;'Painel  de Controle'!$E$26,0,AC31+AD30)</f>
        <v>-207013230.12399495</v>
      </c>
      <c r="AE31" s="70">
        <f>IF(AE$21&gt;'Painel  de Controle'!$E$26,0,AD31+AE30)</f>
        <v>-217517740.08990434</v>
      </c>
      <c r="AF31" s="70">
        <f>IF(AF$21&gt;'Painel  de Controle'!$E$26,0,AE31+AF30)</f>
        <v>-228022250.05581373</v>
      </c>
      <c r="AG31" s="70">
        <f>IF(AG$21&gt;'Painel  de Controle'!$E$26,0,AF31+AG30)</f>
        <v>-238526760.02172312</v>
      </c>
      <c r="AH31" s="70">
        <f>IF(AH$21&gt;'Painel  de Controle'!$E$26,0,AG31+AH30)</f>
        <v>-249031269.98763251</v>
      </c>
      <c r="AI31" s="70">
        <f>IF(AI$21&gt;'Painel  de Controle'!$E$26,0,AH31+AI30)</f>
        <v>-259054881.08400708</v>
      </c>
      <c r="AJ31" s="70">
        <f>IF(AJ$21&gt;'Painel  de Controle'!$E$26,0,AI31+AJ30)</f>
        <v>-262612749.14773467</v>
      </c>
      <c r="AK31" s="70">
        <f>IF(AK$21&gt;'Painel  de Controle'!$E$26,0,AJ31+AK30)</f>
        <v>-262612749.14773467</v>
      </c>
      <c r="AL31" s="70">
        <f>IF(AL$21&gt;'Painel  de Controle'!$E$26,0,AK31+AL30)</f>
        <v>-262612749.14773467</v>
      </c>
      <c r="AM31" s="70">
        <f>IF(AM$21&gt;'Painel  de Controle'!$E$26,0,AL31+AM30)</f>
        <v>-262612749.14773467</v>
      </c>
      <c r="AN31" s="70">
        <f>IF(AN$21&gt;'Painel  de Controle'!$E$26,0,AM31+AN30)</f>
        <v>-262612749.14773467</v>
      </c>
      <c r="AO31" s="70">
        <f>IF(AO$21&gt;'Painel  de Controle'!$E$26,0,AN31+AO30)</f>
        <v>-262612749.14773467</v>
      </c>
      <c r="AP31" s="70">
        <f>IF(AP$21&gt;'Painel  de Controle'!$E$26,0,AO31+AP30)</f>
        <v>-262612749.14773467</v>
      </c>
      <c r="AQ31" s="70">
        <f>IF(AQ$21&gt;'Painel  de Controle'!$E$26,0,AP31+AQ30)</f>
        <v>-262612749.14773467</v>
      </c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1:63" ht="16.5" customHeight="1">
      <c r="A32" s="95"/>
      <c r="B32" s="510" t="s">
        <v>324</v>
      </c>
      <c r="C32" s="510"/>
      <c r="D32" s="510"/>
      <c r="E32" s="510"/>
      <c r="F32" s="510"/>
      <c r="G32" s="510"/>
      <c r="H32" s="511">
        <f t="shared" ref="H32:AQ32" si="13">H28+H29+H30</f>
        <v>0</v>
      </c>
      <c r="I32" s="511">
        <f t="shared" si="13"/>
        <v>12022471.738370059</v>
      </c>
      <c r="J32" s="511">
        <f t="shared" si="13"/>
        <v>173185148.68501228</v>
      </c>
      <c r="K32" s="511">
        <f t="shared" si="13"/>
        <v>255185208.37601784</v>
      </c>
      <c r="L32" s="511">
        <f t="shared" si="13"/>
        <v>244680698.41010845</v>
      </c>
      <c r="M32" s="511">
        <f t="shared" si="13"/>
        <v>234176188.44419906</v>
      </c>
      <c r="N32" s="511">
        <f t="shared" si="13"/>
        <v>223671678.47828966</v>
      </c>
      <c r="O32" s="511">
        <f t="shared" si="13"/>
        <v>213167168.51238027</v>
      </c>
      <c r="P32" s="511">
        <f t="shared" si="13"/>
        <v>202662658.54647088</v>
      </c>
      <c r="Q32" s="511">
        <f t="shared" si="13"/>
        <v>192158148.58056149</v>
      </c>
      <c r="R32" s="511">
        <f t="shared" si="13"/>
        <v>181653638.6146521</v>
      </c>
      <c r="S32" s="511">
        <f t="shared" si="13"/>
        <v>171149128.64874271</v>
      </c>
      <c r="T32" s="511">
        <f t="shared" si="13"/>
        <v>160644618.68283331</v>
      </c>
      <c r="U32" s="511">
        <f t="shared" si="13"/>
        <v>150140108.71692392</v>
      </c>
      <c r="V32" s="511">
        <f t="shared" si="13"/>
        <v>139635598.75101453</v>
      </c>
      <c r="W32" s="511">
        <f t="shared" si="13"/>
        <v>129131088.78510515</v>
      </c>
      <c r="X32" s="511">
        <f t="shared" si="13"/>
        <v>118626578.81919578</v>
      </c>
      <c r="Y32" s="511">
        <f t="shared" si="13"/>
        <v>108122068.8532864</v>
      </c>
      <c r="Z32" s="511">
        <f t="shared" si="13"/>
        <v>97617558.887377024</v>
      </c>
      <c r="AA32" s="511">
        <f t="shared" si="13"/>
        <v>87113048.921467647</v>
      </c>
      <c r="AB32" s="511">
        <f t="shared" si="13"/>
        <v>76608538.95555827</v>
      </c>
      <c r="AC32" s="511">
        <f t="shared" si="13"/>
        <v>66104028.989648893</v>
      </c>
      <c r="AD32" s="511">
        <f t="shared" si="13"/>
        <v>55599519.023739517</v>
      </c>
      <c r="AE32" s="511">
        <f t="shared" si="13"/>
        <v>45095009.05783014</v>
      </c>
      <c r="AF32" s="511">
        <f t="shared" si="13"/>
        <v>34590499.091920763</v>
      </c>
      <c r="AG32" s="511">
        <f t="shared" si="13"/>
        <v>24085989.126011383</v>
      </c>
      <c r="AH32" s="511">
        <f t="shared" si="13"/>
        <v>13581479.160102002</v>
      </c>
      <c r="AI32" s="511">
        <f t="shared" si="13"/>
        <v>3557868.0637274217</v>
      </c>
      <c r="AJ32" s="511">
        <f t="shared" si="13"/>
        <v>-1.6530975699424744E-7</v>
      </c>
      <c r="AK32" s="511">
        <f t="shared" si="13"/>
        <v>-1.6530975699424744E-7</v>
      </c>
      <c r="AL32" s="511">
        <f t="shared" si="13"/>
        <v>-1.6530975699424744E-7</v>
      </c>
      <c r="AM32" s="511">
        <f t="shared" si="13"/>
        <v>-1.6530975699424744E-7</v>
      </c>
      <c r="AN32" s="511">
        <f t="shared" si="13"/>
        <v>-1.6530975699424744E-7</v>
      </c>
      <c r="AO32" s="511">
        <f t="shared" si="13"/>
        <v>-1.6530975699424744E-7</v>
      </c>
      <c r="AP32" s="511">
        <f t="shared" si="13"/>
        <v>-1.6530975699424744E-7</v>
      </c>
      <c r="AQ32" s="511">
        <f t="shared" si="13"/>
        <v>-1.6530975699424744E-7</v>
      </c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1:63" ht="16.5" customHeight="1" outlineLevel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243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</row>
    <row r="34" spans="1:63" ht="16.5" customHeight="1" outlineLevel="1">
      <c r="A34" s="95"/>
      <c r="B34" s="95"/>
      <c r="C34" s="95"/>
      <c r="D34" s="95"/>
      <c r="E34" s="4" t="s">
        <v>479</v>
      </c>
      <c r="F34" s="4"/>
      <c r="G34" s="467"/>
      <c r="H34" s="512">
        <f>IF(H21&gt;'Painel  de Controle'!$E$26,0,H21)</f>
        <v>0</v>
      </c>
      <c r="I34" s="512">
        <f>IF(I21&gt;'Painel  de Controle'!$E$26,0,I21)</f>
        <v>1</v>
      </c>
      <c r="J34" s="512">
        <f>IF(J21&gt;'Painel  de Controle'!$E$26,0,J21)</f>
        <v>2</v>
      </c>
      <c r="K34" s="512">
        <f>IF(K21&gt;'Painel  de Controle'!$E$26,0,K21)</f>
        <v>3</v>
      </c>
      <c r="L34" s="512">
        <f>IF(L21&gt;'Painel  de Controle'!$E$26,0,L21)</f>
        <v>4</v>
      </c>
      <c r="M34" s="512">
        <f>IF(M21&gt;'Painel  de Controle'!$E$26,0,M21)</f>
        <v>5</v>
      </c>
      <c r="N34" s="512">
        <f>IF(N21&gt;'Painel  de Controle'!$E$26,0,N21)</f>
        <v>6</v>
      </c>
      <c r="O34" s="512">
        <f>IF(O21&gt;'Painel  de Controle'!$E$26,0,O21)</f>
        <v>7</v>
      </c>
      <c r="P34" s="512">
        <f>IF(P21&gt;'Painel  de Controle'!$E$26,0,P21)</f>
        <v>8</v>
      </c>
      <c r="Q34" s="512">
        <f>IF(Q21&gt;'Painel  de Controle'!$E$26,0,Q21)</f>
        <v>9</v>
      </c>
      <c r="R34" s="512">
        <f>IF(R21&gt;'Painel  de Controle'!$E$26,0,R21)</f>
        <v>10</v>
      </c>
      <c r="S34" s="512">
        <f>IF(S21&gt;'Painel  de Controle'!$E$26,0,S21)</f>
        <v>11</v>
      </c>
      <c r="T34" s="512">
        <f>IF(T21&gt;'Painel  de Controle'!$E$26,0,T21)</f>
        <v>12</v>
      </c>
      <c r="U34" s="512">
        <f>IF(U21&gt;'Painel  de Controle'!$E$26,0,U21)</f>
        <v>13</v>
      </c>
      <c r="V34" s="512">
        <f>IF(V21&gt;'Painel  de Controle'!$E$26,0,V21)</f>
        <v>14</v>
      </c>
      <c r="W34" s="512">
        <f>IF(W21&gt;'Painel  de Controle'!$E$26,0,W21)</f>
        <v>15</v>
      </c>
      <c r="X34" s="512">
        <f>IF(X21&gt;'Painel  de Controle'!$E$26,0,X21)</f>
        <v>16</v>
      </c>
      <c r="Y34" s="512">
        <f>IF(Y21&gt;'Painel  de Controle'!$E$26,0,Y21)</f>
        <v>17</v>
      </c>
      <c r="Z34" s="512">
        <f>IF(Z21&gt;'Painel  de Controle'!$E$26,0,Z21)</f>
        <v>18</v>
      </c>
      <c r="AA34" s="512">
        <f>IF(AA21&gt;'Painel  de Controle'!$E$26,0,AA21)</f>
        <v>19</v>
      </c>
      <c r="AB34" s="512">
        <f>IF(AB21&gt;'Painel  de Controle'!$E$26,0,AB21)</f>
        <v>20</v>
      </c>
      <c r="AC34" s="512">
        <f>IF(AC21&gt;'Painel  de Controle'!$E$26,0,AC21)</f>
        <v>21</v>
      </c>
      <c r="AD34" s="512">
        <f>IF(AD21&gt;'Painel  de Controle'!$E$26,0,AD21)</f>
        <v>22</v>
      </c>
      <c r="AE34" s="512">
        <f>IF(AE21&gt;'Painel  de Controle'!$E$26,0,AE21)</f>
        <v>23</v>
      </c>
      <c r="AF34" s="512">
        <f>IF(AF21&gt;'Painel  de Controle'!$E$26,0,AF21)</f>
        <v>24</v>
      </c>
      <c r="AG34" s="512">
        <f>IF(AG21&gt;'Painel  de Controle'!$E$26,0,AG21)</f>
        <v>25</v>
      </c>
      <c r="AH34" s="512">
        <f>IF(AH21&gt;'Painel  de Controle'!$E$26,0,AH21)</f>
        <v>26</v>
      </c>
      <c r="AI34" s="512">
        <f>IF(AI21&gt;'Painel  de Controle'!$E$26,0,AI21)</f>
        <v>27</v>
      </c>
      <c r="AJ34" s="512">
        <f>IF(AJ21&gt;'Painel  de Controle'!$E$26,0,AJ21)</f>
        <v>28</v>
      </c>
      <c r="AK34" s="512">
        <f>IF(AK21&gt;'Painel  de Controle'!$E$26,0,AK21)</f>
        <v>29</v>
      </c>
      <c r="AL34" s="512">
        <f>IF(AL21&gt;'Painel  de Controle'!$E$26,0,AL21)</f>
        <v>30</v>
      </c>
      <c r="AM34" s="512">
        <f>IF(AM21&gt;'Painel  de Controle'!$E$26,0,AM21)</f>
        <v>31</v>
      </c>
      <c r="AN34" s="512">
        <f>IF(AN21&gt;'Painel  de Controle'!$E$26,0,AN21)</f>
        <v>32</v>
      </c>
      <c r="AO34" s="512">
        <f>IF(AO21&gt;'Painel  de Controle'!$E$26,0,AO21)</f>
        <v>33</v>
      </c>
      <c r="AP34" s="512">
        <f>IF(AP21&gt;'Painel  de Controle'!$E$26,0,AP21)</f>
        <v>34</v>
      </c>
      <c r="AQ34" s="512">
        <f>IF(AQ21&gt;'Painel  de Controle'!$E$26,0,AQ21)</f>
        <v>35</v>
      </c>
    </row>
    <row r="35" spans="1:63" ht="18.75" customHeight="1" outlineLevel="1">
      <c r="A35" s="95"/>
      <c r="B35" s="95"/>
      <c r="C35" s="95"/>
      <c r="D35" s="95"/>
      <c r="E35" s="259">
        <f t="shared" ref="E35:E70" si="14">IF($F$26="Sim",$F$25,IF(F35=0,0,MAX($F$25,IF((MAX($F$35:$F$70)-F35=0),1,1/(MAX($F$35:$F$70)-F35)))))</f>
        <v>0</v>
      </c>
      <c r="F35" s="513">
        <f>H34</f>
        <v>0</v>
      </c>
      <c r="G35" s="51"/>
      <c r="H35" s="70">
        <f>((H$29*$E35) / 2 + (H28 * F25) / 2) * 0</f>
        <v>0</v>
      </c>
      <c r="I35" s="70">
        <f>MIN($E35*SUM($H$28:$H$29),SUM($H$28:$H$29)-SUM($H$35:H35))</f>
        <v>0</v>
      </c>
      <c r="J35" s="70">
        <f>MIN($E35*SUM($H$28:$H$29),SUM($H$28:$H$29)-SUM($H$35:I35))</f>
        <v>0</v>
      </c>
      <c r="K35" s="70">
        <f>MIN($E35*SUM($H$28:$H$29),SUM($H$28:$H$29)-SUM($H$35:J35))</f>
        <v>0</v>
      </c>
      <c r="L35" s="70">
        <f>MIN($E35*SUM($H$28:$H$29),SUM($H$28:$H$29)-SUM($H$35:K35))</f>
        <v>0</v>
      </c>
      <c r="M35" s="70">
        <f>MIN($E35*SUM($H$28:$H$29),SUM($H$28:$H$29)-SUM($H$35:L35))</f>
        <v>0</v>
      </c>
      <c r="N35" s="70">
        <f>MIN($E35*SUM($H$28:$H$29),SUM($H$28:$H$29)-SUM($H$35:M35))</f>
        <v>0</v>
      </c>
      <c r="O35" s="70">
        <f>MIN($E35*SUM($H$28:$H$29),SUM($H$28:$H$29)-SUM($H$35:N35))</f>
        <v>0</v>
      </c>
      <c r="P35" s="70">
        <f>MIN($E35*SUM($H$28:$H$29),SUM($H$28:$H$29)-SUM($H$35:O35))</f>
        <v>0</v>
      </c>
      <c r="Q35" s="70">
        <f>MIN($E35*SUM($H$28:$H$29),SUM($H$28:$H$29)-SUM($H$35:P35))</f>
        <v>0</v>
      </c>
      <c r="R35" s="70">
        <f>MIN($E35*SUM($H$28:$H$29),SUM($H$28:$H$29)-SUM($H$35:Q35))</f>
        <v>0</v>
      </c>
      <c r="S35" s="70">
        <f>MIN($E35*SUM($H$28:$H$29),SUM($H$28:$H$29)-SUM($H$35:R35))</f>
        <v>0</v>
      </c>
      <c r="T35" s="70">
        <f>MIN($E35*SUM($H$28:$H$29),SUM($H$28:$H$29)-SUM($H$35:S35))</f>
        <v>0</v>
      </c>
      <c r="U35" s="70">
        <f>MIN($E35*SUM($H$28:$H$29),SUM($H$28:$H$29)-SUM($H$35:T35))</f>
        <v>0</v>
      </c>
      <c r="V35" s="70">
        <f>MIN($E35*SUM($H$28:$H$29),SUM($H$28:$H$29)-SUM($H$35:U35))</f>
        <v>0</v>
      </c>
      <c r="W35" s="70">
        <f>MIN($E35*SUM($H$28:$H$29),SUM($H$28:$H$29)-SUM($H$35:V35))</f>
        <v>0</v>
      </c>
      <c r="X35" s="70">
        <f>MIN($E35*SUM($H$28:$H$29),SUM($H$28:$H$29)-SUM($H$35:W35))</f>
        <v>0</v>
      </c>
      <c r="Y35" s="70">
        <f>MIN($E35*SUM($H$28:$H$29),SUM($H$28:$H$29)-SUM($H$35:X35))</f>
        <v>0</v>
      </c>
      <c r="Z35" s="70">
        <f>MIN($E35*SUM($H$28:$H$29),SUM($H$28:$H$29)-SUM($H$35:Y35))</f>
        <v>0</v>
      </c>
      <c r="AA35" s="70">
        <f>MIN($E35*SUM($H$28:$H$29),SUM($H$28:$H$29)-SUM($H$35:Z35))</f>
        <v>0</v>
      </c>
      <c r="AB35" s="70">
        <f>MIN($E35*SUM($H$28:$H$29),SUM($H$28:$H$29)-SUM($H$35:AA35))</f>
        <v>0</v>
      </c>
      <c r="AC35" s="70">
        <f>MIN($E35*SUM($H$28:$H$29),SUM($H$28:$H$29)-SUM($H$35:AB35))</f>
        <v>0</v>
      </c>
      <c r="AD35" s="70">
        <f>MIN($E35*SUM($H$28:$H$29),SUM($H$28:$H$29)-SUM($H$35:AC35))</f>
        <v>0</v>
      </c>
      <c r="AE35" s="70">
        <f>MIN($E35*SUM($H$28:$H$29),SUM($H$28:$H$29)-SUM($H$35:AD35))</f>
        <v>0</v>
      </c>
      <c r="AF35" s="70">
        <f>MIN($E35*SUM($H$28:$H$29),SUM($H$28:$H$29)-SUM($H$35:AE35))</f>
        <v>0</v>
      </c>
      <c r="AG35" s="70">
        <f>MIN($E35*SUM($H$28:$H$29),SUM($H$28:$H$29)-SUM($H$35:AF35))</f>
        <v>0</v>
      </c>
      <c r="AH35" s="70">
        <f>MIN($E35*SUM($H$28:$H$29),SUM($H$28:$H$29)-SUM($H$35:AG35))</f>
        <v>0</v>
      </c>
      <c r="AI35" s="70">
        <f>MIN($E35*SUM($H$28:$H$29),SUM($H$28:$H$29)-SUM($H$35:AH35))</f>
        <v>0</v>
      </c>
      <c r="AJ35" s="70">
        <f>MIN($E35*SUM($H$28:$H$29),SUM($H$28:$H$29)-SUM($H$35:AI35))</f>
        <v>0</v>
      </c>
      <c r="AK35" s="70">
        <f>MIN($E35*SUM($H$28:$H$29),SUM($H$28:$H$29)-SUM($H$35:AJ35))</f>
        <v>0</v>
      </c>
      <c r="AL35" s="70">
        <f>MIN($E35*SUM($H$28:$H$29),SUM($H$28:$H$29)-SUM($H$35:AK35))</f>
        <v>0</v>
      </c>
      <c r="AM35" s="70">
        <f>MIN($E35*SUM($H$28:$H$29),SUM($H$28:$H$29)-SUM($H$35:AL35))</f>
        <v>0</v>
      </c>
      <c r="AN35" s="70">
        <f>MIN($E35*SUM($H$28:$H$29),SUM($H$28:$H$29)-SUM($H$35:AM35))</f>
        <v>0</v>
      </c>
      <c r="AO35" s="70">
        <f>MIN($E35*SUM($H$28:$H$29),SUM($H$28:$H$29)-SUM($H$35:AN35))</f>
        <v>0</v>
      </c>
      <c r="AP35" s="70">
        <f>MIN($E35*SUM($H$28:$H$29),SUM($H$28:$H$29)-SUM($H$35:AO35))</f>
        <v>0</v>
      </c>
      <c r="AQ35" s="70">
        <f>MIN($E35*SUM($H$28:$H$29),SUM($H$28:$H$29)-SUM($H$35:AP35))</f>
        <v>0</v>
      </c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</row>
    <row r="36" spans="1:63" ht="18.75" customHeight="1" outlineLevel="1">
      <c r="A36" s="95"/>
      <c r="B36" s="95"/>
      <c r="C36" s="95"/>
      <c r="D36" s="95"/>
      <c r="E36" s="259">
        <f t="shared" si="14"/>
        <v>0.04</v>
      </c>
      <c r="F36" s="513">
        <f>I34</f>
        <v>1</v>
      </c>
      <c r="G36" s="51"/>
      <c r="H36" s="514"/>
      <c r="I36" s="70">
        <f>I$29*$E36/2 * 0</f>
        <v>0</v>
      </c>
      <c r="J36" s="70">
        <f>MIN($E36*SUM($I$29),SUM($I$29)-SUM($I$36:I36))</f>
        <v>480898.86953480239</v>
      </c>
      <c r="K36" s="70">
        <f>MIN($E36*SUM($I$29),SUM($I$29)-SUM($I$36:J36))</f>
        <v>480898.86953480239</v>
      </c>
      <c r="L36" s="70">
        <f>MIN($E36*SUM($I$29),SUM($I$29)-SUM($I$36:K36))</f>
        <v>480898.86953480239</v>
      </c>
      <c r="M36" s="70">
        <f>MIN($E36*SUM($I$29),SUM($I$29)-SUM($I$36:L36))</f>
        <v>480898.86953480239</v>
      </c>
      <c r="N36" s="70">
        <f>MIN($E36*SUM($I$29),SUM($I$29)-SUM($I$36:M36))</f>
        <v>480898.86953480239</v>
      </c>
      <c r="O36" s="70">
        <f>MIN($E36*SUM($I$29),SUM($I$29)-SUM($I$36:N36))</f>
        <v>480898.86953480239</v>
      </c>
      <c r="P36" s="70">
        <f>MIN($E36*SUM($I$29),SUM($I$29)-SUM($I$36:O36))</f>
        <v>480898.86953480239</v>
      </c>
      <c r="Q36" s="70">
        <f>MIN($E36*SUM($I$29),SUM($I$29)-SUM($I$36:P36))</f>
        <v>480898.86953480239</v>
      </c>
      <c r="R36" s="70">
        <f>MIN($E36*SUM($I$29),SUM($I$29)-SUM($I$36:Q36))</f>
        <v>480898.86953480239</v>
      </c>
      <c r="S36" s="70">
        <f>MIN($E36*SUM($I$29),SUM($I$29)-SUM($I$36:R36))</f>
        <v>480898.86953480239</v>
      </c>
      <c r="T36" s="70">
        <f>MIN($E36*SUM($I$29),SUM($I$29)-SUM($I$36:S36))</f>
        <v>480898.86953480239</v>
      </c>
      <c r="U36" s="70">
        <f>MIN($E36*SUM($I$29),SUM($I$29)-SUM($I$36:T36))</f>
        <v>480898.86953480239</v>
      </c>
      <c r="V36" s="70">
        <f>MIN($E36*SUM($I$29),SUM($I$29)-SUM($I$36:U36))</f>
        <v>480898.86953480239</v>
      </c>
      <c r="W36" s="70">
        <f>MIN($E36*SUM($I$29),SUM($I$29)-SUM($I$36:V36))</f>
        <v>480898.86953480239</v>
      </c>
      <c r="X36" s="70">
        <f>MIN($E36*SUM($I$29),SUM($I$29)-SUM($I$36:W36))</f>
        <v>480898.86953480239</v>
      </c>
      <c r="Y36" s="70">
        <f>MIN($E36*SUM($I$29),SUM($I$29)-SUM($I$36:X36))</f>
        <v>480898.86953480239</v>
      </c>
      <c r="Z36" s="70">
        <f>MIN($E36*SUM($I$29),SUM($I$29)-SUM($I$36:Y36))</f>
        <v>480898.86953480239</v>
      </c>
      <c r="AA36" s="70">
        <f>MIN($E36*SUM($I$29),SUM($I$29)-SUM($I$36:Z36))</f>
        <v>480898.86953480239</v>
      </c>
      <c r="AB36" s="70">
        <f>MIN($E36*SUM($I$29),SUM($I$29)-SUM($I$36:AA36))</f>
        <v>480898.86953480239</v>
      </c>
      <c r="AC36" s="70">
        <f>MIN($E36*SUM($I$29),SUM($I$29)-SUM($I$36:AB36))</f>
        <v>480898.86953480239</v>
      </c>
      <c r="AD36" s="70">
        <f>MIN($E36*SUM($I$29),SUM($I$29)-SUM($I$36:AC36))</f>
        <v>480898.86953480239</v>
      </c>
      <c r="AE36" s="70">
        <f>MIN($E36*SUM($I$29),SUM($I$29)-SUM($I$36:AD36))</f>
        <v>480898.86953480239</v>
      </c>
      <c r="AF36" s="70">
        <f>MIN($E36*SUM($I$29),SUM($I$29)-SUM($I$36:AE36))</f>
        <v>480898.86953480239</v>
      </c>
      <c r="AG36" s="70">
        <f>MIN($E36*SUM($I$29),SUM($I$29)-SUM($I$36:AF36))</f>
        <v>480898.86953480239</v>
      </c>
      <c r="AH36" s="70">
        <f>MIN($E36*SUM($I$29),SUM($I$29)-SUM($I$36:AG36))</f>
        <v>480898.86953480239</v>
      </c>
      <c r="AI36" s="70">
        <f>MIN($E36*SUM($I$29),SUM($I$29)-SUM($I$36:AH36))</f>
        <v>1.862645149230957E-9</v>
      </c>
      <c r="AJ36" s="70">
        <f>MIN($E36*SUM($I$29),SUM($I$29)-SUM($I$36:AI36))</f>
        <v>0</v>
      </c>
      <c r="AK36" s="70">
        <f>MIN($E36*SUM($I$29),SUM($I$29)-SUM($I$36:AJ36))</f>
        <v>0</v>
      </c>
      <c r="AL36" s="70">
        <f>MIN($E36*SUM($I$29),SUM($I$29)-SUM($I$36:AK36))</f>
        <v>0</v>
      </c>
      <c r="AM36" s="70">
        <f>MIN($E36*SUM($I$29),SUM($I$29)-SUM($I$36:AL36))</f>
        <v>0</v>
      </c>
      <c r="AN36" s="70">
        <f>MIN($E36*SUM($I$29),SUM($I$29)-SUM($I$36:AM36))</f>
        <v>0</v>
      </c>
      <c r="AO36" s="70">
        <f>MIN($E36*SUM($I$29),SUM($I$29)-SUM($I$36:AN36))</f>
        <v>0</v>
      </c>
      <c r="AP36" s="70">
        <f>MIN($E36*SUM($I$29),SUM($I$29)-SUM($I$36:AO36))</f>
        <v>0</v>
      </c>
      <c r="AQ36" s="70">
        <f>MIN($E36*SUM($I$29),SUM($I$29)-SUM($I$36:AP36))</f>
        <v>0</v>
      </c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</row>
    <row r="37" spans="1:63" ht="18.75" customHeight="1" outlineLevel="1">
      <c r="A37" s="95"/>
      <c r="B37" s="95"/>
      <c r="C37" s="95"/>
      <c r="D37" s="95"/>
      <c r="E37" s="259">
        <f t="shared" si="14"/>
        <v>0.04</v>
      </c>
      <c r="F37" s="513">
        <f>J34</f>
        <v>2</v>
      </c>
      <c r="G37" s="51"/>
      <c r="H37" s="514"/>
      <c r="I37" s="514"/>
      <c r="J37" s="70">
        <f>J$29*$E37/2 * 0</f>
        <v>0</v>
      </c>
      <c r="K37" s="70">
        <f>MIN($E37*SUM($J$29),SUM($J$29)-SUM($J$37:J37))</f>
        <v>6465743.0326470807</v>
      </c>
      <c r="L37" s="70">
        <f>MIN($E37*SUM($J$29),SUM($J$29)-SUM($J$37:K37))</f>
        <v>6465743.0326470807</v>
      </c>
      <c r="M37" s="70">
        <f>MIN($E37*SUM($J$29),SUM($J$29)-SUM($J$37:L37))</f>
        <v>6465743.0326470807</v>
      </c>
      <c r="N37" s="70">
        <f>MIN($E37*SUM($J$29),SUM($J$29)-SUM($J$37:M37))</f>
        <v>6465743.0326470807</v>
      </c>
      <c r="O37" s="70">
        <f>MIN($E37*SUM($J$29),SUM($J$29)-SUM($J$37:N37))</f>
        <v>6465743.0326470807</v>
      </c>
      <c r="P37" s="70">
        <f>MIN($E37*SUM($J$29),SUM($J$29)-SUM($J$37:O37))</f>
        <v>6465743.0326470807</v>
      </c>
      <c r="Q37" s="70">
        <f>MIN($E37*SUM($J$29),SUM($J$29)-SUM($J$37:P37))</f>
        <v>6465743.0326470807</v>
      </c>
      <c r="R37" s="70">
        <f>MIN($E37*SUM($J$29),SUM($J$29)-SUM($J$37:Q37))</f>
        <v>6465743.0326470807</v>
      </c>
      <c r="S37" s="70">
        <f>MIN($E37*SUM($J$29),SUM($J$29)-SUM($J$37:R37))</f>
        <v>6465743.0326470807</v>
      </c>
      <c r="T37" s="70">
        <f>MIN($E37*SUM($J$29),SUM($J$29)-SUM($J$37:S37))</f>
        <v>6465743.0326470807</v>
      </c>
      <c r="U37" s="70">
        <f>MIN($E37*SUM($J$29),SUM($J$29)-SUM($J$37:T37))</f>
        <v>6465743.0326470807</v>
      </c>
      <c r="V37" s="70">
        <f>MIN($E37*SUM($J$29),SUM($J$29)-SUM($J$37:U37))</f>
        <v>6465743.0326470807</v>
      </c>
      <c r="W37" s="70">
        <f>MIN($E37*SUM($J$29),SUM($J$29)-SUM($J$37:V37))</f>
        <v>6465743.0326470807</v>
      </c>
      <c r="X37" s="70">
        <f>MIN($E37*SUM($J$29),SUM($J$29)-SUM($J$37:W37))</f>
        <v>6465743.0326470807</v>
      </c>
      <c r="Y37" s="70">
        <f>MIN($E37*SUM($J$29),SUM($J$29)-SUM($J$37:X37))</f>
        <v>6465743.0326470807</v>
      </c>
      <c r="Z37" s="70">
        <f>MIN($E37*SUM($J$29),SUM($J$29)-SUM($J$37:Y37))</f>
        <v>6465743.0326470807</v>
      </c>
      <c r="AA37" s="70">
        <f>MIN($E37*SUM($J$29),SUM($J$29)-SUM($J$37:Z37))</f>
        <v>6465743.0326470807</v>
      </c>
      <c r="AB37" s="70">
        <f>MIN($E37*SUM($J$29),SUM($J$29)-SUM($J$37:AA37))</f>
        <v>6465743.0326470807</v>
      </c>
      <c r="AC37" s="70">
        <f>MIN($E37*SUM($J$29),SUM($J$29)-SUM($J$37:AB37))</f>
        <v>6465743.0326470807</v>
      </c>
      <c r="AD37" s="70">
        <f>MIN($E37*SUM($J$29),SUM($J$29)-SUM($J$37:AC37))</f>
        <v>6465743.0326470807</v>
      </c>
      <c r="AE37" s="70">
        <f>MIN($E37*SUM($J$29),SUM($J$29)-SUM($J$37:AD37))</f>
        <v>6465743.0326470807</v>
      </c>
      <c r="AF37" s="70">
        <f>MIN($E37*SUM($J$29),SUM($J$29)-SUM($J$37:AE37))</f>
        <v>6465743.0326470807</v>
      </c>
      <c r="AG37" s="70">
        <f>MIN($E37*SUM($J$29),SUM($J$29)-SUM($J$37:AF37))</f>
        <v>6465743.0326470807</v>
      </c>
      <c r="AH37" s="70">
        <f>MIN($E37*SUM($J$29),SUM($J$29)-SUM($J$37:AG37))</f>
        <v>6465743.0326470807</v>
      </c>
      <c r="AI37" s="70">
        <f>MIN($E37*SUM($J$29),SUM($J$29)-SUM($J$37:AH37))</f>
        <v>6465743.0326470807</v>
      </c>
      <c r="AJ37" s="70">
        <f>MIN($E37*SUM($J$29),SUM($J$29)-SUM($J$37:AI37))</f>
        <v>8.9406967163085938E-8</v>
      </c>
      <c r="AK37" s="70">
        <f>MIN($E37*SUM($J$29),SUM($J$29)-SUM($J$37:AJ37))</f>
        <v>0</v>
      </c>
      <c r="AL37" s="70">
        <f>MIN($E37*SUM($J$29),SUM($J$29)-SUM($J$37:AK37))</f>
        <v>0</v>
      </c>
      <c r="AM37" s="70">
        <f>MIN($E37*SUM($J$29),SUM($J$29)-SUM($J$37:AL37))</f>
        <v>0</v>
      </c>
      <c r="AN37" s="70">
        <f>MIN($E37*SUM($J$29),SUM($J$29)-SUM($J$37:AM37))</f>
        <v>0</v>
      </c>
      <c r="AO37" s="70">
        <f>MIN($E37*SUM($J$29),SUM($J$29)-SUM($J$37:AN37))</f>
        <v>0</v>
      </c>
      <c r="AP37" s="70">
        <f>MIN($E37*SUM($J$29),SUM($J$29)-SUM($J$37:AO37))</f>
        <v>0</v>
      </c>
      <c r="AQ37" s="70">
        <f>MIN($E37*SUM($J$29),SUM($J$29)-SUM($J$37:AP37))</f>
        <v>0</v>
      </c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</row>
    <row r="38" spans="1:63" ht="18.75" customHeight="1" outlineLevel="1">
      <c r="A38" s="95"/>
      <c r="B38" s="95"/>
      <c r="C38" s="95"/>
      <c r="D38" s="95"/>
      <c r="E38" s="259">
        <f t="shared" si="14"/>
        <v>0.04</v>
      </c>
      <c r="F38" s="513">
        <f>K34</f>
        <v>3</v>
      </c>
      <c r="G38" s="51"/>
      <c r="H38" s="514"/>
      <c r="I38" s="514"/>
      <c r="J38" s="514"/>
      <c r="K38" s="70">
        <f>K$29*$E38/2 * 0</f>
        <v>0</v>
      </c>
      <c r="L38" s="70">
        <f>MIN($E38*SUM($K$29),SUM($K$29)-SUM($K$38:K38))</f>
        <v>3557868.0637274976</v>
      </c>
      <c r="M38" s="70">
        <f>MIN($E38*SUM($K$29),SUM($K$29)-SUM($K$38:L38))</f>
        <v>3557868.0637274976</v>
      </c>
      <c r="N38" s="70">
        <f>MIN($E38*SUM($K$29),SUM($K$29)-SUM($K$38:M38))</f>
        <v>3557868.0637274976</v>
      </c>
      <c r="O38" s="70">
        <f>MIN($E38*SUM($K$29),SUM($K$29)-SUM($K$38:N38))</f>
        <v>3557868.0637274976</v>
      </c>
      <c r="P38" s="70">
        <f>MIN($E38*SUM($K$29),SUM($K$29)-SUM($K$38:O38))</f>
        <v>3557868.0637274976</v>
      </c>
      <c r="Q38" s="70">
        <f>MIN($E38*SUM($K$29),SUM($K$29)-SUM($K$38:P38))</f>
        <v>3557868.0637274976</v>
      </c>
      <c r="R38" s="70">
        <f>MIN($E38*SUM($K$29),SUM($K$29)-SUM($K$38:Q38))</f>
        <v>3557868.0637274976</v>
      </c>
      <c r="S38" s="70">
        <f>MIN($E38*SUM($K$29),SUM($K$29)-SUM($K$38:R38))</f>
        <v>3557868.0637274976</v>
      </c>
      <c r="T38" s="70">
        <f>MIN($E38*SUM($K$29),SUM($K$29)-SUM($K$38:S38))</f>
        <v>3557868.0637274976</v>
      </c>
      <c r="U38" s="70">
        <f>MIN($E38*SUM($K$29),SUM($K$29)-SUM($K$38:T38))</f>
        <v>3557868.0637274976</v>
      </c>
      <c r="V38" s="70">
        <f>MIN($E38*SUM($K$29),SUM($K$29)-SUM($K$38:U38))</f>
        <v>3557868.0637274976</v>
      </c>
      <c r="W38" s="70">
        <f>MIN($E38*SUM($K$29),SUM($K$29)-SUM($K$38:V38))</f>
        <v>3557868.0637274976</v>
      </c>
      <c r="X38" s="70">
        <f>MIN($E38*SUM($K$29),SUM($K$29)-SUM($K$38:W38))</f>
        <v>3557868.0637274976</v>
      </c>
      <c r="Y38" s="70">
        <f>MIN($E38*SUM($K$29),SUM($K$29)-SUM($K$38:X38))</f>
        <v>3557868.0637274976</v>
      </c>
      <c r="Z38" s="70">
        <f>MIN($E38*SUM($K$29),SUM($K$29)-SUM($K$38:Y38))</f>
        <v>3557868.0637274976</v>
      </c>
      <c r="AA38" s="70">
        <f>MIN($E38*SUM($K$29),SUM($K$29)-SUM($K$38:Z38))</f>
        <v>3557868.0637274976</v>
      </c>
      <c r="AB38" s="70">
        <f>MIN($E38*SUM($K$29),SUM($K$29)-SUM($K$38:AA38))</f>
        <v>3557868.0637274976</v>
      </c>
      <c r="AC38" s="70">
        <f>MIN($E38*SUM($K$29),SUM($K$29)-SUM($K$38:AB38))</f>
        <v>3557868.0637274976</v>
      </c>
      <c r="AD38" s="70">
        <f>MIN($E38*SUM($K$29),SUM($K$29)-SUM($K$38:AC38))</f>
        <v>3557868.0637274976</v>
      </c>
      <c r="AE38" s="70">
        <f>MIN($E38*SUM($K$29),SUM($K$29)-SUM($K$38:AD38))</f>
        <v>3557868.0637274976</v>
      </c>
      <c r="AF38" s="70">
        <f>MIN($E38*SUM($K$29),SUM($K$29)-SUM($K$38:AE38))</f>
        <v>3557868.0637274976</v>
      </c>
      <c r="AG38" s="70">
        <f>MIN($E38*SUM($K$29),SUM($K$29)-SUM($K$38:AF38))</f>
        <v>3557868.0637274976</v>
      </c>
      <c r="AH38" s="70">
        <f>MIN($E38*SUM($K$29),SUM($K$29)-SUM($K$38:AG38))</f>
        <v>3557868.0637274976</v>
      </c>
      <c r="AI38" s="70">
        <f>MIN($E38*SUM($K$29),SUM($K$29)-SUM($K$38:AH38))</f>
        <v>3557868.0637274976</v>
      </c>
      <c r="AJ38" s="70">
        <f>MIN($E38*SUM($K$29),SUM($K$29)-SUM($K$38:AI38))</f>
        <v>3557868.0637274976</v>
      </c>
      <c r="AK38" s="70">
        <f>MIN($E38*SUM($K$29),SUM($K$29)-SUM($K$38:AJ38))</f>
        <v>0</v>
      </c>
      <c r="AL38" s="70">
        <f>MIN($E38*SUM($K$29),SUM($K$29)-SUM($K$38:AK38))</f>
        <v>0</v>
      </c>
      <c r="AM38" s="70">
        <f>MIN($E38*SUM($K$29),SUM($K$29)-SUM($K$38:AL38))</f>
        <v>0</v>
      </c>
      <c r="AN38" s="70">
        <f>MIN($E38*SUM($K$29),SUM($K$29)-SUM($K$38:AM38))</f>
        <v>0</v>
      </c>
      <c r="AO38" s="70">
        <f>MIN($E38*SUM($K$29),SUM($K$29)-SUM($K$38:AN38))</f>
        <v>0</v>
      </c>
      <c r="AP38" s="70">
        <f>MIN($E38*SUM($K$29),SUM($K$29)-SUM($K$38:AO38))</f>
        <v>0</v>
      </c>
      <c r="AQ38" s="70">
        <f>MIN($E38*SUM($K$29),SUM($K$29)-SUM($K$38:AP38))</f>
        <v>0</v>
      </c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1:63" ht="18.75" customHeight="1" outlineLevel="1">
      <c r="A39" s="95"/>
      <c r="B39" s="95"/>
      <c r="C39" s="95"/>
      <c r="D39" s="95"/>
      <c r="E39" s="259">
        <f t="shared" si="14"/>
        <v>0.04</v>
      </c>
      <c r="F39" s="513">
        <f>L34</f>
        <v>4</v>
      </c>
      <c r="G39" s="51"/>
      <c r="H39" s="514"/>
      <c r="I39" s="514"/>
      <c r="J39" s="514"/>
      <c r="K39" s="514"/>
      <c r="L39" s="70">
        <f>L$29*$E39/2 * 0</f>
        <v>0</v>
      </c>
      <c r="M39" s="70">
        <f>MIN($E39*SUM($L$29),SUM($L$29)-SUM($L$39:L39))</f>
        <v>0</v>
      </c>
      <c r="N39" s="70">
        <f>MIN($E39*SUM($L$29),SUM($L$29)-SUM($L$39:M39))</f>
        <v>0</v>
      </c>
      <c r="O39" s="70">
        <f>MIN($E39*SUM($L$29),SUM($L$29)-SUM($L$39:N39))</f>
        <v>0</v>
      </c>
      <c r="P39" s="70">
        <f>MIN($E39*SUM($L$29),SUM($L$29)-SUM($L$39:O39))</f>
        <v>0</v>
      </c>
      <c r="Q39" s="70">
        <f>MIN($E39*SUM($L$29),SUM($L$29)-SUM($L$39:P39))</f>
        <v>0</v>
      </c>
      <c r="R39" s="70">
        <f>MIN($E39*SUM($L$29),SUM($L$29)-SUM($L$39:Q39))</f>
        <v>0</v>
      </c>
      <c r="S39" s="70">
        <f>MIN($E39*SUM($L$29),SUM($L$29)-SUM($L$39:R39))</f>
        <v>0</v>
      </c>
      <c r="T39" s="70">
        <f>MIN($E39*SUM($L$29),SUM($L$29)-SUM($L$39:S39))</f>
        <v>0</v>
      </c>
      <c r="U39" s="70">
        <f>MIN($E39*SUM($L$29),SUM($L$29)-SUM($L$39:T39))</f>
        <v>0</v>
      </c>
      <c r="V39" s="70">
        <f>MIN($E39*SUM($L$29),SUM($L$29)-SUM($L$39:U39))</f>
        <v>0</v>
      </c>
      <c r="W39" s="70">
        <f>MIN($E39*SUM($L$29),SUM($L$29)-SUM($L$39:V39))</f>
        <v>0</v>
      </c>
      <c r="X39" s="70">
        <f>MIN($E39*SUM($L$29),SUM($L$29)-SUM($L$39:W39))</f>
        <v>0</v>
      </c>
      <c r="Y39" s="70">
        <f>MIN($E39*SUM($L$29),SUM($L$29)-SUM($L$39:X39))</f>
        <v>0</v>
      </c>
      <c r="Z39" s="70">
        <f>MIN($E39*SUM($L$29),SUM($L$29)-SUM($L$39:Y39))</f>
        <v>0</v>
      </c>
      <c r="AA39" s="70">
        <f>MIN($E39*SUM($L$29),SUM($L$29)-SUM($L$39:Z39))</f>
        <v>0</v>
      </c>
      <c r="AB39" s="70">
        <f>MIN($E39*SUM($L$29),SUM($L$29)-SUM($L$39:AA39))</f>
        <v>0</v>
      </c>
      <c r="AC39" s="70">
        <f>MIN($E39*SUM($L$29),SUM($L$29)-SUM($L$39:AB39))</f>
        <v>0</v>
      </c>
      <c r="AD39" s="70">
        <f>MIN($E39*SUM($L$29),SUM($L$29)-SUM($L$39:AC39))</f>
        <v>0</v>
      </c>
      <c r="AE39" s="70">
        <f>MIN($E39*SUM($L$29),SUM($L$29)-SUM($L$39:AD39))</f>
        <v>0</v>
      </c>
      <c r="AF39" s="70">
        <f>MIN($E39*SUM($L$29),SUM($L$29)-SUM($L$39:AE39))</f>
        <v>0</v>
      </c>
      <c r="AG39" s="70">
        <f>MIN($E39*SUM($L$29),SUM($L$29)-SUM($L$39:AF39))</f>
        <v>0</v>
      </c>
      <c r="AH39" s="70">
        <f>MIN($E39*SUM($L$29),SUM($L$29)-SUM($L$39:AG39))</f>
        <v>0</v>
      </c>
      <c r="AI39" s="70">
        <f>MIN($E39*SUM($L$29),SUM($L$29)-SUM($L$39:AH39))</f>
        <v>0</v>
      </c>
      <c r="AJ39" s="70">
        <f>MIN($E39*SUM($L$29),SUM($L$29)-SUM($L$39:AI39))</f>
        <v>0</v>
      </c>
      <c r="AK39" s="70">
        <f>MIN($E39*SUM($L$29),SUM($L$29)-SUM($L$39:AJ39))</f>
        <v>0</v>
      </c>
      <c r="AL39" s="70">
        <f>MIN($E39*SUM($L$29),SUM($L$29)-SUM($L$39:AK39))</f>
        <v>0</v>
      </c>
      <c r="AM39" s="70">
        <f>MIN($E39*SUM($L$29),SUM($L$29)-SUM($L$39:AL39))</f>
        <v>0</v>
      </c>
      <c r="AN39" s="70">
        <f>MIN($E39*SUM($L$29),SUM($L$29)-SUM($L$39:AM39))</f>
        <v>0</v>
      </c>
      <c r="AO39" s="70">
        <f>MIN($E39*SUM($L$29),SUM($L$29)-SUM($L$39:AN39))</f>
        <v>0</v>
      </c>
      <c r="AP39" s="70">
        <f>MIN($E39*SUM($L$29),SUM($L$29)-SUM($L$39:AO39))</f>
        <v>0</v>
      </c>
      <c r="AQ39" s="70">
        <f>MIN($E39*SUM($L$29),SUM($L$29)-SUM($L$39:AP39))</f>
        <v>0</v>
      </c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1:63" ht="18.75" customHeight="1" outlineLevel="1">
      <c r="A40" s="95"/>
      <c r="B40" s="95"/>
      <c r="C40" s="95"/>
      <c r="D40" s="95"/>
      <c r="E40" s="259">
        <f t="shared" si="14"/>
        <v>0.04</v>
      </c>
      <c r="F40" s="513">
        <f>M34</f>
        <v>5</v>
      </c>
      <c r="G40" s="51"/>
      <c r="H40" s="514"/>
      <c r="I40" s="514"/>
      <c r="J40" s="514"/>
      <c r="K40" s="514"/>
      <c r="L40" s="514"/>
      <c r="M40" s="70">
        <f>M$29*$E40/2 * 0</f>
        <v>0</v>
      </c>
      <c r="N40" s="70">
        <f>MIN($E40*SUM($M$29),SUM($M$29)-SUM($M$40:M40))</f>
        <v>0</v>
      </c>
      <c r="O40" s="70">
        <f>MIN($E40*SUM($M$29),SUM($M$29)-SUM($M$40:N40))</f>
        <v>0</v>
      </c>
      <c r="P40" s="70">
        <f>MIN($E40*SUM($M$29),SUM($M$29)-SUM($M$40:O40))</f>
        <v>0</v>
      </c>
      <c r="Q40" s="70">
        <f>MIN($E40*SUM($M$29),SUM($M$29)-SUM($M$40:P40))</f>
        <v>0</v>
      </c>
      <c r="R40" s="70">
        <f>MIN($E40*SUM($M$29),SUM($M$29)-SUM($M$40:Q40))</f>
        <v>0</v>
      </c>
      <c r="S40" s="70">
        <f>MIN($E40*SUM($M$29),SUM($M$29)-SUM($M$40:R40))</f>
        <v>0</v>
      </c>
      <c r="T40" s="70">
        <f>MIN($E40*SUM($M$29),SUM($M$29)-SUM($M$40:S40))</f>
        <v>0</v>
      </c>
      <c r="U40" s="70">
        <f>MIN($E40*SUM($M$29),SUM($M$29)-SUM($M$40:T40))</f>
        <v>0</v>
      </c>
      <c r="V40" s="70">
        <f>MIN($E40*SUM($M$29),SUM($M$29)-SUM($M$40:U40))</f>
        <v>0</v>
      </c>
      <c r="W40" s="70">
        <f>MIN($E40*SUM($M$29),SUM($M$29)-SUM($M$40:V40))</f>
        <v>0</v>
      </c>
      <c r="X40" s="70">
        <f>MIN($E40*SUM($M$29),SUM($M$29)-SUM($M$40:W40))</f>
        <v>0</v>
      </c>
      <c r="Y40" s="70">
        <f>MIN($E40*SUM($M$29),SUM($M$29)-SUM($M$40:X40))</f>
        <v>0</v>
      </c>
      <c r="Z40" s="70">
        <f>MIN($E40*SUM($M$29),SUM($M$29)-SUM($M$40:Y40))</f>
        <v>0</v>
      </c>
      <c r="AA40" s="70">
        <f>MIN($E40*SUM($M$29),SUM($M$29)-SUM($M$40:Z40))</f>
        <v>0</v>
      </c>
      <c r="AB40" s="70">
        <f>MIN($E40*SUM($M$29),SUM($M$29)-SUM($M$40:AA40))</f>
        <v>0</v>
      </c>
      <c r="AC40" s="70">
        <f>MIN($E40*SUM($M$29),SUM($M$29)-SUM($M$40:AB40))</f>
        <v>0</v>
      </c>
      <c r="AD40" s="70">
        <f>MIN($E40*SUM($M$29),SUM($M$29)-SUM($M$40:AC40))</f>
        <v>0</v>
      </c>
      <c r="AE40" s="70">
        <f>MIN($E40*SUM($M$29),SUM($M$29)-SUM($M$40:AD40))</f>
        <v>0</v>
      </c>
      <c r="AF40" s="70">
        <f>MIN($E40*SUM($M$29),SUM($M$29)-SUM($M$40:AE40))</f>
        <v>0</v>
      </c>
      <c r="AG40" s="70">
        <f>MIN($E40*SUM($M$29),SUM($M$29)-SUM($M$40:AF40))</f>
        <v>0</v>
      </c>
      <c r="AH40" s="70">
        <f>MIN($E40*SUM($M$29),SUM($M$29)-SUM($M$40:AG40))</f>
        <v>0</v>
      </c>
      <c r="AI40" s="70">
        <f>MIN($E40*SUM($M$29),SUM($M$29)-SUM($M$40:AH40))</f>
        <v>0</v>
      </c>
      <c r="AJ40" s="70">
        <f>MIN($E40*SUM($M$29),SUM($M$29)-SUM($M$40:AI40))</f>
        <v>0</v>
      </c>
      <c r="AK40" s="70">
        <f>MIN($E40*SUM($M$29),SUM($M$29)-SUM($M$40:AJ40))</f>
        <v>0</v>
      </c>
      <c r="AL40" s="70">
        <f>MIN($E40*SUM($M$29),SUM($M$29)-SUM($M$40:AK40))</f>
        <v>0</v>
      </c>
      <c r="AM40" s="70">
        <f>MIN($E40*SUM($M$29),SUM($M$29)-SUM($M$40:AL40))</f>
        <v>0</v>
      </c>
      <c r="AN40" s="70">
        <f>MIN($E40*SUM($M$29),SUM($M$29)-SUM($M$40:AM40))</f>
        <v>0</v>
      </c>
      <c r="AO40" s="70">
        <f>MIN($E40*SUM($M$29),SUM($M$29)-SUM($M$40:AN40))</f>
        <v>0</v>
      </c>
      <c r="AP40" s="70">
        <f>MIN($E40*SUM($M$29),SUM($M$29)-SUM($M$40:AO40))</f>
        <v>0</v>
      </c>
      <c r="AQ40" s="70">
        <f>MIN($E40*SUM($M$29),SUM($M$29)-SUM($M$40:AP40))</f>
        <v>0</v>
      </c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</row>
    <row r="41" spans="1:63" ht="18.75" customHeight="1" outlineLevel="1">
      <c r="A41" s="95"/>
      <c r="B41" s="95"/>
      <c r="C41" s="95"/>
      <c r="D41" s="95"/>
      <c r="E41" s="259">
        <f t="shared" si="14"/>
        <v>0.04</v>
      </c>
      <c r="F41" s="513">
        <f>N34</f>
        <v>6</v>
      </c>
      <c r="G41" s="51"/>
      <c r="H41" s="514"/>
      <c r="I41" s="514"/>
      <c r="J41" s="514"/>
      <c r="K41" s="514"/>
      <c r="L41" s="514"/>
      <c r="M41" s="514"/>
      <c r="N41" s="70">
        <f>N$29*$E41/2 * 0</f>
        <v>0</v>
      </c>
      <c r="O41" s="70">
        <f>MIN($E41*SUM($N$29),SUM($N$29)-SUM($N$41:N41))</f>
        <v>0</v>
      </c>
      <c r="P41" s="70">
        <f>MIN($E41*SUM($N$29),SUM($N$29)-SUM($N$41:O41))</f>
        <v>0</v>
      </c>
      <c r="Q41" s="70">
        <f>MIN($E41*SUM($N$29),SUM($N$29)-SUM($N$41:P41))</f>
        <v>0</v>
      </c>
      <c r="R41" s="70">
        <f>MIN($E41*SUM($N$29),SUM($N$29)-SUM($N$41:Q41))</f>
        <v>0</v>
      </c>
      <c r="S41" s="70">
        <f>MIN($E41*SUM($N$29),SUM($N$29)-SUM($N$41:R41))</f>
        <v>0</v>
      </c>
      <c r="T41" s="70">
        <f>MIN($E41*SUM($N$29),SUM($N$29)-SUM($N$41:S41))</f>
        <v>0</v>
      </c>
      <c r="U41" s="70">
        <f>MIN($E41*SUM($N$29),SUM($N$29)-SUM($N$41:T41))</f>
        <v>0</v>
      </c>
      <c r="V41" s="70">
        <f>MIN($E41*SUM($N$29),SUM($N$29)-SUM($N$41:U41))</f>
        <v>0</v>
      </c>
      <c r="W41" s="70">
        <f>MIN($E41*SUM($N$29),SUM($N$29)-SUM($N$41:V41))</f>
        <v>0</v>
      </c>
      <c r="X41" s="70">
        <f>MIN($E41*SUM($N$29),SUM($N$29)-SUM($N$41:W41))</f>
        <v>0</v>
      </c>
      <c r="Y41" s="70">
        <f>MIN($E41*SUM($N$29),SUM($N$29)-SUM($N$41:X41))</f>
        <v>0</v>
      </c>
      <c r="Z41" s="70">
        <f>MIN($E41*SUM($N$29),SUM($N$29)-SUM($N$41:Y41))</f>
        <v>0</v>
      </c>
      <c r="AA41" s="70">
        <f>MIN($E41*SUM($N$29),SUM($N$29)-SUM($N$41:Z41))</f>
        <v>0</v>
      </c>
      <c r="AB41" s="70">
        <f>MIN($E41*SUM($N$29),SUM($N$29)-SUM($N$41:AA41))</f>
        <v>0</v>
      </c>
      <c r="AC41" s="70">
        <f>MIN($E41*SUM($N$29),SUM($N$29)-SUM($N$41:AB41))</f>
        <v>0</v>
      </c>
      <c r="AD41" s="70">
        <f>MIN($E41*SUM($N$29),SUM($N$29)-SUM($N$41:AC41))</f>
        <v>0</v>
      </c>
      <c r="AE41" s="70">
        <f>MIN($E41*SUM($N$29),SUM($N$29)-SUM($N$41:AD41))</f>
        <v>0</v>
      </c>
      <c r="AF41" s="70">
        <f>MIN($E41*SUM($N$29),SUM($N$29)-SUM($N$41:AE41))</f>
        <v>0</v>
      </c>
      <c r="AG41" s="70">
        <f>MIN($E41*SUM($N$29),SUM($N$29)-SUM($N$41:AF41))</f>
        <v>0</v>
      </c>
      <c r="AH41" s="70">
        <f>MIN($E41*SUM($N$29),SUM($N$29)-SUM($N$41:AG41))</f>
        <v>0</v>
      </c>
      <c r="AI41" s="70">
        <f>MIN($E41*SUM($N$29),SUM($N$29)-SUM($N$41:AH41))</f>
        <v>0</v>
      </c>
      <c r="AJ41" s="70">
        <f>MIN($E41*SUM($N$29),SUM($N$29)-SUM($N$41:AI41))</f>
        <v>0</v>
      </c>
      <c r="AK41" s="70">
        <f>MIN($E41*SUM($N$29),SUM($N$29)-SUM($N$41:AJ41))</f>
        <v>0</v>
      </c>
      <c r="AL41" s="70">
        <f>MIN($E41*SUM($N$29),SUM($N$29)-SUM($N$41:AK41))</f>
        <v>0</v>
      </c>
      <c r="AM41" s="70">
        <f>MIN($E41*SUM($N$29),SUM($N$29)-SUM($N$41:AL41))</f>
        <v>0</v>
      </c>
      <c r="AN41" s="70">
        <f>MIN($E41*SUM($N$29),SUM($N$29)-SUM($N$41:AM41))</f>
        <v>0</v>
      </c>
      <c r="AO41" s="70">
        <f>MIN($E41*SUM($N$29),SUM($N$29)-SUM($N$41:AN41))</f>
        <v>0</v>
      </c>
      <c r="AP41" s="70">
        <f>MIN($E41*SUM($N$29),SUM($N$29)-SUM($N$41:AO41))</f>
        <v>0</v>
      </c>
      <c r="AQ41" s="70">
        <f>MIN($E41*SUM($N$29),SUM($N$29)-SUM($N$41:AP41))</f>
        <v>0</v>
      </c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</row>
    <row r="42" spans="1:63" ht="18.75" customHeight="1" outlineLevel="1">
      <c r="A42" s="95"/>
      <c r="B42" s="95"/>
      <c r="C42" s="95"/>
      <c r="D42" s="95"/>
      <c r="E42" s="259">
        <f t="shared" si="14"/>
        <v>0.04</v>
      </c>
      <c r="F42" s="513">
        <f>O34</f>
        <v>7</v>
      </c>
      <c r="G42" s="51"/>
      <c r="H42" s="514"/>
      <c r="I42" s="514"/>
      <c r="J42" s="514"/>
      <c r="K42" s="514"/>
      <c r="L42" s="514"/>
      <c r="M42" s="514"/>
      <c r="N42" s="514"/>
      <c r="O42" s="70">
        <f>O$29*$E42/2 * 0</f>
        <v>0</v>
      </c>
      <c r="P42" s="70">
        <f>MIN($E42*SUM($O$29),SUM($O$29)-SUM($O$42:O42))</f>
        <v>0</v>
      </c>
      <c r="Q42" s="70">
        <f>MIN($E42*SUM($O$29),SUM($O$29)-SUM($O$42:P42))</f>
        <v>0</v>
      </c>
      <c r="R42" s="70">
        <f>MIN($E42*SUM($O$29),SUM($O$29)-SUM($O$42:Q42))</f>
        <v>0</v>
      </c>
      <c r="S42" s="70">
        <f>MIN($E42*SUM($O$29),SUM($O$29)-SUM($O$42:R42))</f>
        <v>0</v>
      </c>
      <c r="T42" s="70">
        <f>MIN($E42*SUM($O$29),SUM($O$29)-SUM($O$42:S42))</f>
        <v>0</v>
      </c>
      <c r="U42" s="70">
        <f>MIN($E42*SUM($O$29),SUM($O$29)-SUM($O$42:T42))</f>
        <v>0</v>
      </c>
      <c r="V42" s="70">
        <f>MIN($E42*SUM($O$29),SUM($O$29)-SUM($O$42:U42))</f>
        <v>0</v>
      </c>
      <c r="W42" s="70">
        <f>MIN($E42*SUM($O$29),SUM($O$29)-SUM($O$42:V42))</f>
        <v>0</v>
      </c>
      <c r="X42" s="70">
        <f>MIN($E42*SUM($O$29),SUM($O$29)-SUM($O$42:W42))</f>
        <v>0</v>
      </c>
      <c r="Y42" s="70">
        <f>MIN($E42*SUM($O$29),SUM($O$29)-SUM($O$42:X42))</f>
        <v>0</v>
      </c>
      <c r="Z42" s="70">
        <f>MIN($E42*SUM($O$29),SUM($O$29)-SUM($O$42:Y42))</f>
        <v>0</v>
      </c>
      <c r="AA42" s="70">
        <f>MIN($E42*SUM($O$29),SUM($O$29)-SUM($O$42:Z42))</f>
        <v>0</v>
      </c>
      <c r="AB42" s="70">
        <f>MIN($E42*SUM($O$29),SUM($O$29)-SUM($O$42:AA42))</f>
        <v>0</v>
      </c>
      <c r="AC42" s="70">
        <f>MIN($E42*SUM($O$29),SUM($O$29)-SUM($O$42:AB42))</f>
        <v>0</v>
      </c>
      <c r="AD42" s="70">
        <f>MIN($E42*SUM($O$29),SUM($O$29)-SUM($O$42:AC42))</f>
        <v>0</v>
      </c>
      <c r="AE42" s="70">
        <f>MIN($E42*SUM($O$29),SUM($O$29)-SUM($O$42:AD42))</f>
        <v>0</v>
      </c>
      <c r="AF42" s="70">
        <f>MIN($E42*SUM($O$29),SUM($O$29)-SUM($O$42:AE42))</f>
        <v>0</v>
      </c>
      <c r="AG42" s="70">
        <f>MIN($E42*SUM($O$29),SUM($O$29)-SUM($O$42:AF42))</f>
        <v>0</v>
      </c>
      <c r="AH42" s="70">
        <f>MIN($E42*SUM($O$29),SUM($O$29)-SUM($O$42:AG42))</f>
        <v>0</v>
      </c>
      <c r="AI42" s="70">
        <f>MIN($E42*SUM($O$29),SUM($O$29)-SUM($O$42:AH42))</f>
        <v>0</v>
      </c>
      <c r="AJ42" s="70">
        <f>MIN($E42*SUM($O$29),SUM($O$29)-SUM($O$42:AI42))</f>
        <v>0</v>
      </c>
      <c r="AK42" s="70">
        <f>MIN($E42*SUM($O$29),SUM($O$29)-SUM($O$42:AJ42))</f>
        <v>0</v>
      </c>
      <c r="AL42" s="70">
        <f>MIN($E42*SUM($O$29),SUM($O$29)-SUM($O$42:AK42))</f>
        <v>0</v>
      </c>
      <c r="AM42" s="70">
        <f>MIN($E42*SUM($O$29),SUM($O$29)-SUM($O$42:AL42))</f>
        <v>0</v>
      </c>
      <c r="AN42" s="70">
        <f>MIN($E42*SUM($O$29),SUM($O$29)-SUM($O$42:AM42))</f>
        <v>0</v>
      </c>
      <c r="AO42" s="70">
        <f>MIN($E42*SUM($O$29),SUM($O$29)-SUM($O$42:AN42))</f>
        <v>0</v>
      </c>
      <c r="AP42" s="70">
        <f>MIN($E42*SUM($O$29),SUM($O$29)-SUM($O$42:AO42))</f>
        <v>0</v>
      </c>
      <c r="AQ42" s="70">
        <f>MIN($E42*SUM($O$29),SUM($O$29)-SUM($O$42:AP42))</f>
        <v>0</v>
      </c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</row>
    <row r="43" spans="1:63" ht="18.75" customHeight="1" outlineLevel="1">
      <c r="A43" s="95"/>
      <c r="B43" s="95"/>
      <c r="C43" s="95"/>
      <c r="D43" s="95"/>
      <c r="E43" s="259">
        <f t="shared" si="14"/>
        <v>0.04</v>
      </c>
      <c r="F43" s="513">
        <f>P34</f>
        <v>8</v>
      </c>
      <c r="G43" s="51"/>
      <c r="H43" s="514"/>
      <c r="I43" s="514"/>
      <c r="J43" s="514"/>
      <c r="K43" s="514"/>
      <c r="L43" s="514"/>
      <c r="M43" s="514"/>
      <c r="N43" s="514"/>
      <c r="O43" s="514"/>
      <c r="P43" s="70">
        <f>P$29*$E43/2 * 0</f>
        <v>0</v>
      </c>
      <c r="Q43" s="70">
        <f>MIN($E43*SUM($P$29),SUM($P$29)-SUM($P$43:P43))</f>
        <v>0</v>
      </c>
      <c r="R43" s="70">
        <f>MIN($E43*SUM($P$29),SUM($P$29)-SUM($P$43:Q43))</f>
        <v>0</v>
      </c>
      <c r="S43" s="70">
        <f>MIN($E43*SUM($P$29),SUM($P$29)-SUM($P$43:R43))</f>
        <v>0</v>
      </c>
      <c r="T43" s="70">
        <f>MIN($E43*SUM($P$29),SUM($P$29)-SUM($P$43:S43))</f>
        <v>0</v>
      </c>
      <c r="U43" s="70">
        <f>MIN($E43*SUM($P$29),SUM($P$29)-SUM($P$43:T43))</f>
        <v>0</v>
      </c>
      <c r="V43" s="70">
        <f>MIN($E43*SUM($P$29),SUM($P$29)-SUM($P$43:U43))</f>
        <v>0</v>
      </c>
      <c r="W43" s="70">
        <f>MIN($E43*SUM($P$29),SUM($P$29)-SUM($P$43:V43))</f>
        <v>0</v>
      </c>
      <c r="X43" s="70">
        <f>MIN($E43*SUM($P$29),SUM($P$29)-SUM($P$43:W43))</f>
        <v>0</v>
      </c>
      <c r="Y43" s="70">
        <f>MIN($E43*SUM($P$29),SUM($P$29)-SUM($P$43:X43))</f>
        <v>0</v>
      </c>
      <c r="Z43" s="70">
        <f>MIN($E43*SUM($P$29),SUM($P$29)-SUM($P$43:Y43))</f>
        <v>0</v>
      </c>
      <c r="AA43" s="70">
        <f>MIN($E43*SUM($P$29),SUM($P$29)-SUM($P$43:Z43))</f>
        <v>0</v>
      </c>
      <c r="AB43" s="70">
        <f>MIN($E43*SUM($P$29),SUM($P$29)-SUM($P$43:AA43))</f>
        <v>0</v>
      </c>
      <c r="AC43" s="70">
        <f>MIN($E43*SUM($P$29),SUM($P$29)-SUM($P$43:AB43))</f>
        <v>0</v>
      </c>
      <c r="AD43" s="70">
        <f>MIN($E43*SUM($P$29),SUM($P$29)-SUM($P$43:AC43))</f>
        <v>0</v>
      </c>
      <c r="AE43" s="70">
        <f>MIN($E43*SUM($P$29),SUM($P$29)-SUM($P$43:AD43))</f>
        <v>0</v>
      </c>
      <c r="AF43" s="70">
        <f>MIN($E43*SUM($P$29),SUM($P$29)-SUM($P$43:AE43))</f>
        <v>0</v>
      </c>
      <c r="AG43" s="70">
        <f>MIN($E43*SUM($P$29),SUM($P$29)-SUM($P$43:AF43))</f>
        <v>0</v>
      </c>
      <c r="AH43" s="70">
        <f>MIN($E43*SUM($P$29),SUM($P$29)-SUM($P$43:AG43))</f>
        <v>0</v>
      </c>
      <c r="AI43" s="70">
        <f>MIN($E43*SUM($P$29),SUM($P$29)-SUM($P$43:AH43))</f>
        <v>0</v>
      </c>
      <c r="AJ43" s="70">
        <f>MIN($E43*SUM($P$29),SUM($P$29)-SUM($P$43:AI43))</f>
        <v>0</v>
      </c>
      <c r="AK43" s="70">
        <f>MIN($E43*SUM($P$29),SUM($P$29)-SUM($P$43:AJ43))</f>
        <v>0</v>
      </c>
      <c r="AL43" s="70">
        <f>MIN($E43*SUM($P$29),SUM($P$29)-SUM($P$43:AK43))</f>
        <v>0</v>
      </c>
      <c r="AM43" s="70">
        <f>MIN($E43*SUM($P$29),SUM($P$29)-SUM($P$43:AL43))</f>
        <v>0</v>
      </c>
      <c r="AN43" s="70">
        <f>MIN($E43*SUM($P$29),SUM($P$29)-SUM($P$43:AM43))</f>
        <v>0</v>
      </c>
      <c r="AO43" s="70">
        <f>MIN($E43*SUM($P$29),SUM($P$29)-SUM($P$43:AN43))</f>
        <v>0</v>
      </c>
      <c r="AP43" s="70">
        <f>MIN($E43*SUM($P$29),SUM($P$29)-SUM($P$43:AO43))</f>
        <v>0</v>
      </c>
      <c r="AQ43" s="70">
        <f>MIN($E43*SUM($P$29),SUM($P$29)-SUM($P$43:AP43))</f>
        <v>0</v>
      </c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</row>
    <row r="44" spans="1:63" ht="18.75" customHeight="1" outlineLevel="1">
      <c r="A44" s="95"/>
      <c r="B44" s="95"/>
      <c r="C44" s="95"/>
      <c r="D44" s="95"/>
      <c r="E44" s="259">
        <f t="shared" si="14"/>
        <v>0.04</v>
      </c>
      <c r="F44" s="513">
        <f>Q34</f>
        <v>9</v>
      </c>
      <c r="G44" s="51"/>
      <c r="H44" s="514"/>
      <c r="I44" s="514"/>
      <c r="J44" s="514"/>
      <c r="K44" s="514"/>
      <c r="L44" s="514"/>
      <c r="M44" s="514"/>
      <c r="N44" s="514"/>
      <c r="O44" s="514"/>
      <c r="P44" s="514"/>
      <c r="Q44" s="70">
        <f>Q$29*$E44/2 * 0</f>
        <v>0</v>
      </c>
      <c r="R44" s="70">
        <f>MIN($E44*SUM($Q$29),SUM($Q$29)-SUM($P$44:Q44))</f>
        <v>0</v>
      </c>
      <c r="S44" s="70">
        <f>MIN($E44*SUM($Q$29),SUM($Q$29)-SUM($P$44:R44))</f>
        <v>0</v>
      </c>
      <c r="T44" s="70">
        <f>MIN($E44*SUM($Q$29),SUM($Q$29)-SUM($P$44:S44))</f>
        <v>0</v>
      </c>
      <c r="U44" s="70">
        <f>MIN($E44*SUM($Q$29),SUM($Q$29)-SUM($P$44:T44))</f>
        <v>0</v>
      </c>
      <c r="V44" s="70">
        <f>MIN($E44*SUM($Q$29),SUM($Q$29)-SUM($P$44:U44))</f>
        <v>0</v>
      </c>
      <c r="W44" s="70">
        <f>MIN($E44*SUM($Q$29),SUM($Q$29)-SUM($P$44:V44))</f>
        <v>0</v>
      </c>
      <c r="X44" s="70">
        <f>MIN($E44*SUM($Q$29),SUM($Q$29)-SUM($P$44:W44))</f>
        <v>0</v>
      </c>
      <c r="Y44" s="70">
        <f>MIN($E44*SUM($Q$29),SUM($Q$29)-SUM($P$44:X44))</f>
        <v>0</v>
      </c>
      <c r="Z44" s="70">
        <f>MIN($E44*SUM($Q$29),SUM($Q$29)-SUM($P$44:Y44))</f>
        <v>0</v>
      </c>
      <c r="AA44" s="70">
        <f>MIN($E44*SUM($Q$29),SUM($Q$29)-SUM($P$44:Z44))</f>
        <v>0</v>
      </c>
      <c r="AB44" s="70">
        <f>MIN($E44*SUM($Q$29),SUM($Q$29)-SUM($P$44:AA44))</f>
        <v>0</v>
      </c>
      <c r="AC44" s="70">
        <f>MIN($E44*SUM($Q$29),SUM($Q$29)-SUM($P$44:AB44))</f>
        <v>0</v>
      </c>
      <c r="AD44" s="70">
        <f>MIN($E44*SUM($Q$29),SUM($Q$29)-SUM($P$44:AC44))</f>
        <v>0</v>
      </c>
      <c r="AE44" s="70">
        <f>MIN($E44*SUM($Q$29),SUM($Q$29)-SUM($P$44:AD44))</f>
        <v>0</v>
      </c>
      <c r="AF44" s="70">
        <f>MIN($E44*SUM($Q$29),SUM($Q$29)-SUM($P$44:AE44))</f>
        <v>0</v>
      </c>
      <c r="AG44" s="70">
        <f>MIN($E44*SUM($Q$29),SUM($Q$29)-SUM($P$44:AF44))</f>
        <v>0</v>
      </c>
      <c r="AH44" s="70">
        <f>MIN($E44*SUM($Q$29),SUM($Q$29)-SUM($P$44:AG44))</f>
        <v>0</v>
      </c>
      <c r="AI44" s="70">
        <f>MIN($E44*SUM($Q$29),SUM($Q$29)-SUM($P$44:AH44))</f>
        <v>0</v>
      </c>
      <c r="AJ44" s="70">
        <f>MIN($E44*SUM($Q$29),SUM($Q$29)-SUM($P$44:AI44))</f>
        <v>0</v>
      </c>
      <c r="AK44" s="70">
        <f>MIN($E44*SUM($Q$29),SUM($Q$29)-SUM($P$44:AJ44))</f>
        <v>0</v>
      </c>
      <c r="AL44" s="70">
        <f>MIN($E44*SUM($Q$29),SUM($Q$29)-SUM($P$44:AK44))</f>
        <v>0</v>
      </c>
      <c r="AM44" s="70">
        <f>MIN($E44*SUM($Q$29),SUM($Q$29)-SUM($P$44:AL44))</f>
        <v>0</v>
      </c>
      <c r="AN44" s="70">
        <f>MIN($E44*SUM($Q$29),SUM($Q$29)-SUM($P$44:AM44))</f>
        <v>0</v>
      </c>
      <c r="AO44" s="70">
        <f>MIN($E44*SUM($Q$29),SUM($Q$29)-SUM($P$44:AN44))</f>
        <v>0</v>
      </c>
      <c r="AP44" s="70">
        <f>MIN($E44*SUM($Q$29),SUM($Q$29)-SUM($P$44:AO44))</f>
        <v>0</v>
      </c>
      <c r="AQ44" s="70">
        <f>MIN($E44*SUM($Q$29),SUM($Q$29)-SUM($P$44:AP44))</f>
        <v>0</v>
      </c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</row>
    <row r="45" spans="1:63" ht="18.75" customHeight="1" outlineLevel="1">
      <c r="A45" s="95"/>
      <c r="B45" s="95"/>
      <c r="C45" s="95"/>
      <c r="D45" s="95"/>
      <c r="E45" s="259">
        <f t="shared" si="14"/>
        <v>0.04</v>
      </c>
      <c r="F45" s="513">
        <f>R34</f>
        <v>10</v>
      </c>
      <c r="G45" s="51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70">
        <f>R$29*$E45/2 * 0</f>
        <v>0</v>
      </c>
      <c r="S45" s="70">
        <f>MIN($E45*SUM($R$29),SUM($R$29)-SUM($P$45:R45))</f>
        <v>0</v>
      </c>
      <c r="T45" s="70">
        <f>MIN($E45*SUM($R$29),SUM($R$29)-SUM($P$45:S45))</f>
        <v>0</v>
      </c>
      <c r="U45" s="70">
        <f>MIN($E45*SUM($R$29),SUM($R$29)-SUM($P$45:T45))</f>
        <v>0</v>
      </c>
      <c r="V45" s="70">
        <f>MIN($E45*SUM($R$29),SUM($R$29)-SUM($P$45:U45))</f>
        <v>0</v>
      </c>
      <c r="W45" s="70">
        <f>MIN($E45*SUM($R$29),SUM($R$29)-SUM($P$45:V45))</f>
        <v>0</v>
      </c>
      <c r="X45" s="70">
        <f>MIN($E45*SUM($R$29),SUM($R$29)-SUM($P$45:W45))</f>
        <v>0</v>
      </c>
      <c r="Y45" s="70">
        <f>MIN($E45*SUM($R$29),SUM($R$29)-SUM($P$45:X45))</f>
        <v>0</v>
      </c>
      <c r="Z45" s="70">
        <f>MIN($E45*SUM($R$29),SUM($R$29)-SUM($P$45:Y45))</f>
        <v>0</v>
      </c>
      <c r="AA45" s="70">
        <f>MIN($E45*SUM($R$29),SUM($R$29)-SUM($P$45:Z45))</f>
        <v>0</v>
      </c>
      <c r="AB45" s="70">
        <f>MIN($E45*SUM($R$29),SUM($R$29)-SUM($P$45:AA45))</f>
        <v>0</v>
      </c>
      <c r="AC45" s="70">
        <f>MIN($E45*SUM($R$29),SUM($R$29)-SUM($P$45:AB45))</f>
        <v>0</v>
      </c>
      <c r="AD45" s="70">
        <f>MIN($E45*SUM($R$29),SUM($R$29)-SUM($P$45:AC45))</f>
        <v>0</v>
      </c>
      <c r="AE45" s="70">
        <f>MIN($E45*SUM($R$29),SUM($R$29)-SUM($P$45:AD45))</f>
        <v>0</v>
      </c>
      <c r="AF45" s="70">
        <f>MIN($E45*SUM($R$29),SUM($R$29)-SUM($P$45:AE45))</f>
        <v>0</v>
      </c>
      <c r="AG45" s="70">
        <f>MIN($E45*SUM($R$29),SUM($R$29)-SUM($P$45:AF45))</f>
        <v>0</v>
      </c>
      <c r="AH45" s="70">
        <f>MIN($E45*SUM($R$29),SUM($R$29)-SUM($P$45:AG45))</f>
        <v>0</v>
      </c>
      <c r="AI45" s="70">
        <f>MIN($E45*SUM($R$29),SUM($R$29)-SUM($P$45:AH45))</f>
        <v>0</v>
      </c>
      <c r="AJ45" s="70">
        <f>MIN($E45*SUM($R$29),SUM($R$29)-SUM($P$45:AI45))</f>
        <v>0</v>
      </c>
      <c r="AK45" s="70">
        <f>MIN($E45*SUM($R$29),SUM($R$29)-SUM($P$45:AJ45))</f>
        <v>0</v>
      </c>
      <c r="AL45" s="70">
        <f>MIN($E45*SUM($R$29),SUM($R$29)-SUM($P$45:AK45))</f>
        <v>0</v>
      </c>
      <c r="AM45" s="70">
        <f>MIN($E45*SUM($R$29),SUM($R$29)-SUM($P$45:AL45))</f>
        <v>0</v>
      </c>
      <c r="AN45" s="70">
        <f>MIN($E45*SUM($R$29),SUM($R$29)-SUM($P$45:AM45))</f>
        <v>0</v>
      </c>
      <c r="AO45" s="70">
        <f>MIN($E45*SUM($R$29),SUM($R$29)-SUM($P$45:AN45))</f>
        <v>0</v>
      </c>
      <c r="AP45" s="70">
        <f>MIN($E45*SUM($R$29),SUM($R$29)-SUM($P$45:AO45))</f>
        <v>0</v>
      </c>
      <c r="AQ45" s="70">
        <f>MIN($E45*SUM($R$29),SUM($R$29)-SUM($P$45:AP45))</f>
        <v>0</v>
      </c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1:63" ht="18.75" customHeight="1" outlineLevel="1">
      <c r="A46" s="95"/>
      <c r="B46" s="95"/>
      <c r="C46" s="95"/>
      <c r="D46" s="95"/>
      <c r="E46" s="259">
        <f t="shared" si="14"/>
        <v>4.1666666666666664E-2</v>
      </c>
      <c r="F46" s="513">
        <f>S34</f>
        <v>11</v>
      </c>
      <c r="G46" s="51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70">
        <f>S$29*$E46/2 * 0</f>
        <v>0</v>
      </c>
      <c r="T46" s="70">
        <f>MIN($E46*SUM($S$29),SUM($S$29)-SUM($P$46:S46))</f>
        <v>0</v>
      </c>
      <c r="U46" s="70">
        <f>MIN($E46*SUM($S$29),SUM($S$29)-SUM($P$46:T46))</f>
        <v>0</v>
      </c>
      <c r="V46" s="70">
        <f>MIN($E46*SUM($S$29),SUM($S$29)-SUM($P$46:U46))</f>
        <v>0</v>
      </c>
      <c r="W46" s="70">
        <f>MIN($E46*SUM($S$29),SUM($S$29)-SUM($P$46:V46))</f>
        <v>0</v>
      </c>
      <c r="X46" s="70">
        <f>MIN($E46*SUM($S$29),SUM($S$29)-SUM($P$46:W46))</f>
        <v>0</v>
      </c>
      <c r="Y46" s="70">
        <f>MIN($E46*SUM($S$29),SUM($S$29)-SUM($P$46:X46))</f>
        <v>0</v>
      </c>
      <c r="Z46" s="70">
        <f>MIN($E46*SUM($S$29),SUM($S$29)-SUM($P$46:Y46))</f>
        <v>0</v>
      </c>
      <c r="AA46" s="70">
        <f>MIN($E46*SUM($S$29),SUM($S$29)-SUM($P$46:Z46))</f>
        <v>0</v>
      </c>
      <c r="AB46" s="70">
        <f>MIN($E46*SUM($S$29),SUM($S$29)-SUM($P$46:AA46))</f>
        <v>0</v>
      </c>
      <c r="AC46" s="70">
        <f>MIN($E46*SUM($S$29),SUM($S$29)-SUM($P$46:AB46))</f>
        <v>0</v>
      </c>
      <c r="AD46" s="70">
        <f>MIN($E46*SUM($S$29),SUM($S$29)-SUM($P$46:AC46))</f>
        <v>0</v>
      </c>
      <c r="AE46" s="70">
        <f>MIN($E46*SUM($S$29),SUM($S$29)-SUM($P$46:AD46))</f>
        <v>0</v>
      </c>
      <c r="AF46" s="70">
        <f>MIN($E46*SUM($S$29),SUM($S$29)-SUM($P$46:AE46))</f>
        <v>0</v>
      </c>
      <c r="AG46" s="70">
        <f>MIN($E46*SUM($S$29),SUM($S$29)-SUM($P$46:AF46))</f>
        <v>0</v>
      </c>
      <c r="AH46" s="70">
        <f>MIN($E46*SUM($S$29),SUM($S$29)-SUM($P$46:AG46))</f>
        <v>0</v>
      </c>
      <c r="AI46" s="70">
        <f>MIN($E46*SUM($S$29),SUM($S$29)-SUM($P$46:AH46))</f>
        <v>0</v>
      </c>
      <c r="AJ46" s="70">
        <f>MIN($E46*SUM($S$29),SUM($S$29)-SUM($P$46:AI46))</f>
        <v>0</v>
      </c>
      <c r="AK46" s="70">
        <f>MIN($E46*SUM($S$29),SUM($S$29)-SUM($P$46:AJ46))</f>
        <v>0</v>
      </c>
      <c r="AL46" s="70">
        <f>MIN($E46*SUM($S$29),SUM($S$29)-SUM($P$46:AK46))</f>
        <v>0</v>
      </c>
      <c r="AM46" s="70">
        <f>MIN($E46*SUM($S$29),SUM($S$29)-SUM($P$46:AL46))</f>
        <v>0</v>
      </c>
      <c r="AN46" s="70">
        <f>MIN($E46*SUM($S$29),SUM($S$29)-SUM($P$46:AM46))</f>
        <v>0</v>
      </c>
      <c r="AO46" s="70">
        <f>MIN($E46*SUM($S$29),SUM($S$29)-SUM($P$46:AN46))</f>
        <v>0</v>
      </c>
      <c r="AP46" s="70">
        <f>MIN($E46*SUM($S$29),SUM($S$29)-SUM($P$46:AO46))</f>
        <v>0</v>
      </c>
      <c r="AQ46" s="70">
        <f>MIN($E46*SUM($S$29),SUM($S$29)-SUM($P$46:AP46))</f>
        <v>0</v>
      </c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1:63" ht="18.75" customHeight="1" outlineLevel="1">
      <c r="A47" s="95"/>
      <c r="B47" s="95"/>
      <c r="C47" s="95"/>
      <c r="D47" s="95"/>
      <c r="E47" s="259">
        <f t="shared" si="14"/>
        <v>4.3478260869565216E-2</v>
      </c>
      <c r="F47" s="513">
        <f>T34</f>
        <v>12</v>
      </c>
      <c r="G47" s="51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70">
        <f>T$29*$E47/2 * 0</f>
        <v>0</v>
      </c>
      <c r="U47" s="70">
        <f>MIN($E47*SUM($T$29),SUM($T$29)-SUM($P$47:T47))</f>
        <v>0</v>
      </c>
      <c r="V47" s="70">
        <f>MIN($E47*SUM($T$29),SUM($T$29)-SUM($P$47:U47))</f>
        <v>0</v>
      </c>
      <c r="W47" s="70">
        <f>MIN($E47*SUM($T$29),SUM($T$29)-SUM($P$47:V47))</f>
        <v>0</v>
      </c>
      <c r="X47" s="70">
        <f>MIN($E47*SUM($T$29),SUM($T$29)-SUM($P$47:W47))</f>
        <v>0</v>
      </c>
      <c r="Y47" s="70">
        <f>MIN($E47*SUM($T$29),SUM($T$29)-SUM($P$47:X47))</f>
        <v>0</v>
      </c>
      <c r="Z47" s="70">
        <f>MIN($E47*SUM($T$29),SUM($T$29)-SUM($P$47:Y47))</f>
        <v>0</v>
      </c>
      <c r="AA47" s="70">
        <f>MIN($E47*SUM($T$29),SUM($T$29)-SUM($P$47:Z47))</f>
        <v>0</v>
      </c>
      <c r="AB47" s="70">
        <f>MIN($E47*SUM($T$29),SUM($T$29)-SUM($P$47:AA47))</f>
        <v>0</v>
      </c>
      <c r="AC47" s="70">
        <f>MIN($E47*SUM($T$29),SUM($T$29)-SUM($P$47:AB47))</f>
        <v>0</v>
      </c>
      <c r="AD47" s="70">
        <f>MIN($E47*SUM($T$29),SUM($T$29)-SUM($P$47:AC47))</f>
        <v>0</v>
      </c>
      <c r="AE47" s="70">
        <f>MIN($E47*SUM($T$29),SUM($T$29)-SUM($P$47:AD47))</f>
        <v>0</v>
      </c>
      <c r="AF47" s="70">
        <f>MIN($E47*SUM($T$29),SUM($T$29)-SUM($P$47:AE47))</f>
        <v>0</v>
      </c>
      <c r="AG47" s="70">
        <f>MIN($E47*SUM($T$29),SUM($T$29)-SUM($P$47:AF47))</f>
        <v>0</v>
      </c>
      <c r="AH47" s="70">
        <f>MIN($E47*SUM($T$29),SUM($T$29)-SUM($P$47:AG47))</f>
        <v>0</v>
      </c>
      <c r="AI47" s="70">
        <f>MIN($E47*SUM($T$29),SUM($T$29)-SUM($P$47:AH47))</f>
        <v>0</v>
      </c>
      <c r="AJ47" s="70">
        <f>MIN($E47*SUM($T$29),SUM($T$29)-SUM($P$47:AI47))</f>
        <v>0</v>
      </c>
      <c r="AK47" s="70">
        <f>MIN($E47*SUM($T$29),SUM($T$29)-SUM($P$47:AJ47))</f>
        <v>0</v>
      </c>
      <c r="AL47" s="70">
        <f>MIN($E47*SUM($T$29),SUM($T$29)-SUM($P$47:AK47))</f>
        <v>0</v>
      </c>
      <c r="AM47" s="70">
        <f>MIN($E47*SUM($T$29),SUM($T$29)-SUM($P$47:AL47))</f>
        <v>0</v>
      </c>
      <c r="AN47" s="70">
        <f>MIN($E47*SUM($T$29),SUM($T$29)-SUM($P$47:AM47))</f>
        <v>0</v>
      </c>
      <c r="AO47" s="70">
        <f>MIN($E47*SUM($T$29),SUM($T$29)-SUM($P$47:AN47))</f>
        <v>0</v>
      </c>
      <c r="AP47" s="70">
        <f>MIN($E47*SUM($T$29),SUM($T$29)-SUM($P$47:AO47))</f>
        <v>0</v>
      </c>
      <c r="AQ47" s="70">
        <f>MIN($E47*SUM($T$29),SUM($T$29)-SUM($P$47:AP47))</f>
        <v>0</v>
      </c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</row>
    <row r="48" spans="1:63" ht="18.75" customHeight="1" outlineLevel="1">
      <c r="A48" s="95"/>
      <c r="B48" s="95"/>
      <c r="C48" s="95"/>
      <c r="D48" s="95"/>
      <c r="E48" s="259">
        <f t="shared" si="14"/>
        <v>4.5454545454545456E-2</v>
      </c>
      <c r="F48" s="513">
        <f>U34</f>
        <v>13</v>
      </c>
      <c r="G48" s="51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70">
        <f>U$29*$E48/2 * 0</f>
        <v>0</v>
      </c>
      <c r="V48" s="70">
        <f>MIN($E48*SUM($U$29),SUM($U$29)-SUM($P$48:U48))</f>
        <v>0</v>
      </c>
      <c r="W48" s="70">
        <f>MIN($E48*SUM($U$29),SUM($U$29)-SUM($P$48:V48))</f>
        <v>0</v>
      </c>
      <c r="X48" s="70">
        <f>MIN($E48*SUM($U$29),SUM($U$29)-SUM($P$48:W48))</f>
        <v>0</v>
      </c>
      <c r="Y48" s="70">
        <f>MIN($E48*SUM($U$29),SUM($U$29)-SUM($P$48:X48))</f>
        <v>0</v>
      </c>
      <c r="Z48" s="70">
        <f>MIN($E48*SUM($U$29),SUM($U$29)-SUM($P$48:Y48))</f>
        <v>0</v>
      </c>
      <c r="AA48" s="70">
        <f>MIN($E48*SUM($U$29),SUM($U$29)-SUM($P$48:Z48))</f>
        <v>0</v>
      </c>
      <c r="AB48" s="70">
        <f>MIN($E48*SUM($U$29),SUM($U$29)-SUM($P$48:AA48))</f>
        <v>0</v>
      </c>
      <c r="AC48" s="70">
        <f>MIN($E48*SUM($U$29),SUM($U$29)-SUM($P$48:AB48))</f>
        <v>0</v>
      </c>
      <c r="AD48" s="70">
        <f>MIN($E48*SUM($U$29),SUM($U$29)-SUM($P$48:AC48))</f>
        <v>0</v>
      </c>
      <c r="AE48" s="70">
        <f>MIN($E48*SUM($U$29),SUM($U$29)-SUM($P$48:AD48))</f>
        <v>0</v>
      </c>
      <c r="AF48" s="70">
        <f>MIN($E48*SUM($U$29),SUM($U$29)-SUM($P$48:AE48))</f>
        <v>0</v>
      </c>
      <c r="AG48" s="70">
        <f>MIN($E48*SUM($U$29),SUM($U$29)-SUM($P$48:AF48))</f>
        <v>0</v>
      </c>
      <c r="AH48" s="70">
        <f>MIN($E48*SUM($U$29),SUM($U$29)-SUM($P$48:AG48))</f>
        <v>0</v>
      </c>
      <c r="AI48" s="70">
        <f>MIN($E48*SUM($U$29),SUM($U$29)-SUM($P$48:AH48))</f>
        <v>0</v>
      </c>
      <c r="AJ48" s="70">
        <f>MIN($E48*SUM($U$29),SUM($U$29)-SUM($P$48:AI48))</f>
        <v>0</v>
      </c>
      <c r="AK48" s="70">
        <f>MIN($E48*SUM($U$29),SUM($U$29)-SUM($P$48:AJ48))</f>
        <v>0</v>
      </c>
      <c r="AL48" s="70">
        <f>MIN($E48*SUM($U$29),SUM($U$29)-SUM($P$48:AK48))</f>
        <v>0</v>
      </c>
      <c r="AM48" s="70">
        <f>MIN($E48*SUM($U$29),SUM($U$29)-SUM($P$48:AL48))</f>
        <v>0</v>
      </c>
      <c r="AN48" s="70">
        <f>MIN($E48*SUM($U$29),SUM($U$29)-SUM($P$48:AM48))</f>
        <v>0</v>
      </c>
      <c r="AO48" s="70">
        <f>MIN($E48*SUM($U$29),SUM($U$29)-SUM($P$48:AN48))</f>
        <v>0</v>
      </c>
      <c r="AP48" s="70">
        <f>MIN($E48*SUM($U$29),SUM($U$29)-SUM($P$48:AO48))</f>
        <v>0</v>
      </c>
      <c r="AQ48" s="70">
        <f>MIN($E48*SUM($U$29),SUM($U$29)-SUM($P$48:AP48))</f>
        <v>0</v>
      </c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</row>
    <row r="49" spans="1:63" ht="18.75" customHeight="1" outlineLevel="1">
      <c r="A49" s="95"/>
      <c r="B49" s="95"/>
      <c r="C49" s="95"/>
      <c r="D49" s="95"/>
      <c r="E49" s="259">
        <f t="shared" si="14"/>
        <v>4.7619047619047616E-2</v>
      </c>
      <c r="F49" s="513">
        <f>V34</f>
        <v>14</v>
      </c>
      <c r="G49" s="51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70">
        <f>V$29*$E49/2 * 0</f>
        <v>0</v>
      </c>
      <c r="W49" s="70">
        <f>MIN($E49*SUM($V$29),SUM($V$29)-SUM($P$49:V49))</f>
        <v>0</v>
      </c>
      <c r="X49" s="70">
        <f>MIN($E49*SUM($V$29),SUM($V$29)-SUM($P$49:W49))</f>
        <v>0</v>
      </c>
      <c r="Y49" s="70">
        <f>MIN($E49*SUM($V$29),SUM($V$29)-SUM($P$49:X49))</f>
        <v>0</v>
      </c>
      <c r="Z49" s="70">
        <f>MIN($E49*SUM($V$29),SUM($V$29)-SUM($P$49:Y49))</f>
        <v>0</v>
      </c>
      <c r="AA49" s="70">
        <f>MIN($E49*SUM($V$29),SUM($V$29)-SUM($P$49:Z49))</f>
        <v>0</v>
      </c>
      <c r="AB49" s="70">
        <f>MIN($E49*SUM($V$29),SUM($V$29)-SUM($P$49:AA49))</f>
        <v>0</v>
      </c>
      <c r="AC49" s="70">
        <f>MIN($E49*SUM($V$29),SUM($V$29)-SUM($P$49:AB49))</f>
        <v>0</v>
      </c>
      <c r="AD49" s="70">
        <f>MIN($E49*SUM($V$29),SUM($V$29)-SUM($P$49:AC49))</f>
        <v>0</v>
      </c>
      <c r="AE49" s="70">
        <f>MIN($E49*SUM($V$29),SUM($V$29)-SUM($P$49:AD49))</f>
        <v>0</v>
      </c>
      <c r="AF49" s="70">
        <f>MIN($E49*SUM($V$29),SUM($V$29)-SUM($P$49:AE49))</f>
        <v>0</v>
      </c>
      <c r="AG49" s="70">
        <f>MIN($E49*SUM($V$29),SUM($V$29)-SUM($P$49:AF49))</f>
        <v>0</v>
      </c>
      <c r="AH49" s="70">
        <f>MIN($E49*SUM($V$29),SUM($V$29)-SUM($P$49:AG49))</f>
        <v>0</v>
      </c>
      <c r="AI49" s="70">
        <f>MIN($E49*SUM($V$29),SUM($V$29)-SUM($P$49:AH49))</f>
        <v>0</v>
      </c>
      <c r="AJ49" s="70">
        <f>MIN($E49*SUM($V$29),SUM($V$29)-SUM($P$49:AI49))</f>
        <v>0</v>
      </c>
      <c r="AK49" s="70">
        <f>MIN($E49*SUM($V$29),SUM($V$29)-SUM($P$49:AJ49))</f>
        <v>0</v>
      </c>
      <c r="AL49" s="70">
        <f>MIN($E49*SUM($V$29),SUM($V$29)-SUM($P$49:AK49))</f>
        <v>0</v>
      </c>
      <c r="AM49" s="70">
        <f>MIN($E49*SUM($V$29),SUM($V$29)-SUM($P$49:AL49))</f>
        <v>0</v>
      </c>
      <c r="AN49" s="70">
        <f>MIN($E49*SUM($V$29),SUM($V$29)-SUM($P$49:AM49))</f>
        <v>0</v>
      </c>
      <c r="AO49" s="70">
        <f>MIN($E49*SUM($V$29),SUM($V$29)-SUM($P$49:AN49))</f>
        <v>0</v>
      </c>
      <c r="AP49" s="70">
        <f>MIN($E49*SUM($V$29),SUM($V$29)-SUM($P$49:AO49))</f>
        <v>0</v>
      </c>
      <c r="AQ49" s="70">
        <f>MIN($E49*SUM($V$29),SUM($V$29)-SUM($P$49:AP49))</f>
        <v>0</v>
      </c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</row>
    <row r="50" spans="1:63" ht="18.75" customHeight="1" outlineLevel="1">
      <c r="A50" s="95"/>
      <c r="B50" s="95"/>
      <c r="C50" s="95"/>
      <c r="D50" s="95"/>
      <c r="E50" s="259">
        <f t="shared" si="14"/>
        <v>0.05</v>
      </c>
      <c r="F50" s="513">
        <f>W34</f>
        <v>15</v>
      </c>
      <c r="G50" s="51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70">
        <f>W$29*$E50/2 * 0</f>
        <v>0</v>
      </c>
      <c r="X50" s="70">
        <f>MIN($E50*SUM($W$29),SUM($W$29)-SUM($P50:W50))</f>
        <v>0</v>
      </c>
      <c r="Y50" s="70">
        <f>MIN($E50*SUM($W$29),SUM($W$29)-SUM($P50:X50))</f>
        <v>0</v>
      </c>
      <c r="Z50" s="70">
        <f>MIN($E50*SUM($W$29),SUM($W$29)-SUM($P50:Y50))</f>
        <v>0</v>
      </c>
      <c r="AA50" s="70">
        <f>MIN($E50*SUM($W$29),SUM($W$29)-SUM($P50:Z50))</f>
        <v>0</v>
      </c>
      <c r="AB50" s="70">
        <f>MIN($E50*SUM($W$29),SUM($W$29)-SUM($P50:AA50))</f>
        <v>0</v>
      </c>
      <c r="AC50" s="70">
        <f>MIN($E50*SUM($W$29),SUM($W$29)-SUM($P50:AB50))</f>
        <v>0</v>
      </c>
      <c r="AD50" s="70">
        <f>MIN($E50*SUM($W$29),SUM($W$29)-SUM($P50:AC50))</f>
        <v>0</v>
      </c>
      <c r="AE50" s="70">
        <f>MIN($E50*SUM($W$29),SUM($W$29)-SUM($P50:AD50))</f>
        <v>0</v>
      </c>
      <c r="AF50" s="70">
        <f>MIN($E50*SUM($W$29),SUM($W$29)-SUM($P50:AE50))</f>
        <v>0</v>
      </c>
      <c r="AG50" s="70">
        <f>MIN($E50*SUM($W$29),SUM($W$29)-SUM($P50:AF50))</f>
        <v>0</v>
      </c>
      <c r="AH50" s="70">
        <f>MIN($E50*SUM($W$29),SUM($W$29)-SUM($P50:AG50))</f>
        <v>0</v>
      </c>
      <c r="AI50" s="70">
        <f>MIN($E50*SUM($W$29),SUM($W$29)-SUM($P50:AH50))</f>
        <v>0</v>
      </c>
      <c r="AJ50" s="70">
        <f>MIN($E50*SUM($W$29),SUM($W$29)-SUM($P50:AI50))</f>
        <v>0</v>
      </c>
      <c r="AK50" s="70">
        <f>MIN($E50*SUM($W$29),SUM($W$29)-SUM($P50:AJ50))</f>
        <v>0</v>
      </c>
      <c r="AL50" s="70">
        <f>MIN($E50*SUM($W$29),SUM($W$29)-SUM($P50:AK50))</f>
        <v>0</v>
      </c>
      <c r="AM50" s="70">
        <f>MIN($E50*SUM($W$29),SUM($W$29)-SUM($P50:AL50))</f>
        <v>0</v>
      </c>
      <c r="AN50" s="70">
        <f>MIN($E50*SUM($W$29),SUM($W$29)-SUM($P50:AM50))</f>
        <v>0</v>
      </c>
      <c r="AO50" s="70">
        <f>MIN($E50*SUM($W$29),SUM($W$29)-SUM($P50:AN50))</f>
        <v>0</v>
      </c>
      <c r="AP50" s="70">
        <f>MIN($E50*SUM($W$29),SUM($W$29)-SUM($P50:AO50))</f>
        <v>0</v>
      </c>
      <c r="AQ50" s="70">
        <f>MIN($E50*SUM($W$29),SUM($W$29)-SUM($P50:AP50))</f>
        <v>0</v>
      </c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</row>
    <row r="51" spans="1:63" ht="18.75" customHeight="1" outlineLevel="1">
      <c r="A51" s="95"/>
      <c r="B51" s="95"/>
      <c r="C51" s="95"/>
      <c r="D51" s="95"/>
      <c r="E51" s="259">
        <f t="shared" si="14"/>
        <v>5.2631578947368418E-2</v>
      </c>
      <c r="F51" s="513">
        <f>X34</f>
        <v>16</v>
      </c>
      <c r="G51" s="51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70">
        <f>X$29*$E51/2 * 0</f>
        <v>0</v>
      </c>
      <c r="Y51" s="70">
        <f>MIN($E51*SUM($X$29),SUM($X$29)-SUM($P51:X51))</f>
        <v>0</v>
      </c>
      <c r="Z51" s="70">
        <f>MIN($E51*SUM($X$29),SUM($X$29)-SUM($P51:Y51))</f>
        <v>0</v>
      </c>
      <c r="AA51" s="70">
        <f>MIN($E51*SUM($X$29),SUM($X$29)-SUM($P51:Z51))</f>
        <v>0</v>
      </c>
      <c r="AB51" s="70">
        <f>MIN($E51*SUM($X$29),SUM($X$29)-SUM($P51:AA51))</f>
        <v>0</v>
      </c>
      <c r="AC51" s="70">
        <f>MIN($E51*SUM($X$29),SUM($X$29)-SUM($P51:AB51))</f>
        <v>0</v>
      </c>
      <c r="AD51" s="70">
        <f>MIN($E51*SUM($X$29),SUM($X$29)-SUM($P51:AC51))</f>
        <v>0</v>
      </c>
      <c r="AE51" s="70">
        <f>MIN($E51*SUM($X$29),SUM($X$29)-SUM($P51:AD51))</f>
        <v>0</v>
      </c>
      <c r="AF51" s="70">
        <f>MIN($E51*SUM($X$29),SUM($X$29)-SUM($P51:AE51))</f>
        <v>0</v>
      </c>
      <c r="AG51" s="70">
        <f>MIN($E51*SUM($X$29),SUM($X$29)-SUM($P51:AF51))</f>
        <v>0</v>
      </c>
      <c r="AH51" s="70">
        <f>MIN($E51*SUM($X$29),SUM($X$29)-SUM($P51:AG51))</f>
        <v>0</v>
      </c>
      <c r="AI51" s="70">
        <f>MIN($E51*SUM($X$29),SUM($X$29)-SUM($P51:AH51))</f>
        <v>0</v>
      </c>
      <c r="AJ51" s="70">
        <f>MIN($E51*SUM($X$29),SUM($X$29)-SUM($P51:AI51))</f>
        <v>0</v>
      </c>
      <c r="AK51" s="70">
        <f>MIN($E51*SUM($X$29),SUM($X$29)-SUM($P51:AJ51))</f>
        <v>0</v>
      </c>
      <c r="AL51" s="70">
        <f>MIN($E51*SUM($X$29),SUM($X$29)-SUM($P51:AK51))</f>
        <v>0</v>
      </c>
      <c r="AM51" s="70">
        <f>MIN($E51*SUM($X$29),SUM($X$29)-SUM($P51:AL51))</f>
        <v>0</v>
      </c>
      <c r="AN51" s="70">
        <f>MIN($E51*SUM($X$29),SUM($X$29)-SUM($P51:AM51))</f>
        <v>0</v>
      </c>
      <c r="AO51" s="70">
        <f>MIN($E51*SUM($X$29),SUM($X$29)-SUM($P51:AN51))</f>
        <v>0</v>
      </c>
      <c r="AP51" s="70">
        <f>MIN($E51*SUM($X$29),SUM($X$29)-SUM($P51:AO51))</f>
        <v>0</v>
      </c>
      <c r="AQ51" s="70">
        <f>MIN($E51*SUM($X$29),SUM($X$29)-SUM($P51:AP51))</f>
        <v>0</v>
      </c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</row>
    <row r="52" spans="1:63" ht="18.75" customHeight="1" outlineLevel="1">
      <c r="A52" s="95"/>
      <c r="B52" s="95"/>
      <c r="C52" s="95"/>
      <c r="D52" s="95"/>
      <c r="E52" s="259">
        <f t="shared" si="14"/>
        <v>5.5555555555555552E-2</v>
      </c>
      <c r="F52" s="513">
        <f>Y34</f>
        <v>17</v>
      </c>
      <c r="G52" s="51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70">
        <f>Y$29*$E52/2 * 0</f>
        <v>0</v>
      </c>
      <c r="Z52" s="70">
        <f>MIN($E52*SUM($Y$29),SUM($Y$29)-SUM($P52:Y52))</f>
        <v>0</v>
      </c>
      <c r="AA52" s="70">
        <f>MIN($E52*SUM($Y$29),SUM($Y$29)-SUM($P52:Z52))</f>
        <v>0</v>
      </c>
      <c r="AB52" s="70">
        <f>MIN($E52*SUM($Y$29),SUM($Y$29)-SUM($P52:AA52))</f>
        <v>0</v>
      </c>
      <c r="AC52" s="70">
        <f>MIN($E52*SUM($Y$29),SUM($Y$29)-SUM($P52:AB52))</f>
        <v>0</v>
      </c>
      <c r="AD52" s="70">
        <f>MIN($E52*SUM($Y$29),SUM($Y$29)-SUM($P52:AC52))</f>
        <v>0</v>
      </c>
      <c r="AE52" s="70">
        <f>MIN($E52*SUM($Y$29),SUM($Y$29)-SUM($P52:AD52))</f>
        <v>0</v>
      </c>
      <c r="AF52" s="70">
        <f>MIN($E52*SUM($Y$29),SUM($Y$29)-SUM($P52:AE52))</f>
        <v>0</v>
      </c>
      <c r="AG52" s="70">
        <f>MIN($E52*SUM($Y$29),SUM($Y$29)-SUM($P52:AF52))</f>
        <v>0</v>
      </c>
      <c r="AH52" s="70">
        <f>MIN($E52*SUM($Y$29),SUM($Y$29)-SUM($P52:AG52))</f>
        <v>0</v>
      </c>
      <c r="AI52" s="70">
        <f>MIN($E52*SUM($Y$29),SUM($Y$29)-SUM($P52:AH52))</f>
        <v>0</v>
      </c>
      <c r="AJ52" s="70">
        <f>MIN($E52*SUM($Y$29),SUM($Y$29)-SUM($P52:AI52))</f>
        <v>0</v>
      </c>
      <c r="AK52" s="70">
        <f>MIN($E52*SUM($Y$29),SUM($Y$29)-SUM($P52:AJ52))</f>
        <v>0</v>
      </c>
      <c r="AL52" s="70">
        <f>MIN($E52*SUM($Y$29),SUM($Y$29)-SUM($P52:AK52))</f>
        <v>0</v>
      </c>
      <c r="AM52" s="70">
        <f>MIN($E52*SUM($Y$29),SUM($Y$29)-SUM($P52:AL52))</f>
        <v>0</v>
      </c>
      <c r="AN52" s="70">
        <f>MIN($E52*SUM($Y$29),SUM($Y$29)-SUM($P52:AM52))</f>
        <v>0</v>
      </c>
      <c r="AO52" s="70">
        <f>MIN($E52*SUM($Y$29),SUM($Y$29)-SUM($P52:AN52))</f>
        <v>0</v>
      </c>
      <c r="AP52" s="70">
        <f>MIN($E52*SUM($Y$29),SUM($Y$29)-SUM($P52:AO52))</f>
        <v>0</v>
      </c>
      <c r="AQ52" s="70">
        <f>MIN($E52*SUM($Y$29),SUM($Y$29)-SUM($P52:AP52))</f>
        <v>0</v>
      </c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1:63" ht="18.75" customHeight="1" outlineLevel="1">
      <c r="A53" s="95"/>
      <c r="B53" s="95"/>
      <c r="C53" s="95"/>
      <c r="D53" s="95"/>
      <c r="E53" s="259">
        <f t="shared" si="14"/>
        <v>5.8823529411764705E-2</v>
      </c>
      <c r="F53" s="513">
        <f>Z34</f>
        <v>18</v>
      </c>
      <c r="G53" s="51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70">
        <f>Z$29*$E53/2 * 0</f>
        <v>0</v>
      </c>
      <c r="AA53" s="70">
        <f>MIN($E53*SUM($Z$29),SUM($Z$29)-SUM($P53:Z53))</f>
        <v>0</v>
      </c>
      <c r="AB53" s="70">
        <f>MIN($E53*SUM($Z$29),SUM($Z$29)-SUM($P53:AA53))</f>
        <v>0</v>
      </c>
      <c r="AC53" s="70">
        <f>MIN($E53*SUM($Z$29),SUM($Z$29)-SUM($P53:AB53))</f>
        <v>0</v>
      </c>
      <c r="AD53" s="70">
        <f>MIN($E53*SUM($Z$29),SUM($Z$29)-SUM($P53:AC53))</f>
        <v>0</v>
      </c>
      <c r="AE53" s="70">
        <f>MIN($E53*SUM($Z$29),SUM($Z$29)-SUM($P53:AD53))</f>
        <v>0</v>
      </c>
      <c r="AF53" s="70">
        <f>MIN($E53*SUM($Z$29),SUM($Z$29)-SUM($P53:AE53))</f>
        <v>0</v>
      </c>
      <c r="AG53" s="70">
        <f>MIN($E53*SUM($Z$29),SUM($Z$29)-SUM($P53:AF53))</f>
        <v>0</v>
      </c>
      <c r="AH53" s="70">
        <f>MIN($E53*SUM($Z$29),SUM($Z$29)-SUM($P53:AG53))</f>
        <v>0</v>
      </c>
      <c r="AI53" s="70">
        <f>MIN($E53*SUM($Z$29),SUM($Z$29)-SUM($P53:AH53))</f>
        <v>0</v>
      </c>
      <c r="AJ53" s="70">
        <f>MIN($E53*SUM($Z$29),SUM($Z$29)-SUM($P53:AI53))</f>
        <v>0</v>
      </c>
      <c r="AK53" s="70">
        <f>MIN($E53*SUM($Z$29),SUM($Z$29)-SUM($P53:AJ53))</f>
        <v>0</v>
      </c>
      <c r="AL53" s="70">
        <f>MIN($E53*SUM($Z$29),SUM($Z$29)-SUM($P53:AK53))</f>
        <v>0</v>
      </c>
      <c r="AM53" s="70">
        <f>MIN($E53*SUM($Z$29),SUM($Z$29)-SUM($P53:AL53))</f>
        <v>0</v>
      </c>
      <c r="AN53" s="70">
        <f>MIN($E53*SUM($Z$29),SUM($Z$29)-SUM($P53:AM53))</f>
        <v>0</v>
      </c>
      <c r="AO53" s="70">
        <f>MIN($E53*SUM($Z$29),SUM($Z$29)-SUM($P53:AN53))</f>
        <v>0</v>
      </c>
      <c r="AP53" s="70">
        <f>MIN($E53*SUM($Z$29),SUM($Z$29)-SUM($P53:AO53))</f>
        <v>0</v>
      </c>
      <c r="AQ53" s="70">
        <f>MIN($E53*SUM($Z$29),SUM($Z$29)-SUM($P53:AP53))</f>
        <v>0</v>
      </c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1:63" ht="18.75" customHeight="1" outlineLevel="1">
      <c r="A54" s="95"/>
      <c r="B54" s="95"/>
      <c r="C54" s="95"/>
      <c r="D54" s="95"/>
      <c r="E54" s="259">
        <f t="shared" si="14"/>
        <v>6.25E-2</v>
      </c>
      <c r="F54" s="513">
        <f>AA34</f>
        <v>19</v>
      </c>
      <c r="G54" s="51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70">
        <f>AA$29*$E54/2 * 0</f>
        <v>0</v>
      </c>
      <c r="AB54" s="70">
        <f>MIN($E54*SUM($AA$29),SUM($AA$29)-SUM($P54:AA54))</f>
        <v>0</v>
      </c>
      <c r="AC54" s="70">
        <f>MIN($E54*SUM($AA$29),SUM($AA$29)-SUM($P54:AB54))</f>
        <v>0</v>
      </c>
      <c r="AD54" s="70">
        <f>MIN($E54*SUM($AA$29),SUM($AA$29)-SUM($P54:AC54))</f>
        <v>0</v>
      </c>
      <c r="AE54" s="70">
        <f>MIN($E54*SUM($AA$29),SUM($AA$29)-SUM($P54:AD54))</f>
        <v>0</v>
      </c>
      <c r="AF54" s="70">
        <f>MIN($E54*SUM($AA$29),SUM($AA$29)-SUM($P54:AE54))</f>
        <v>0</v>
      </c>
      <c r="AG54" s="70">
        <f>MIN($E54*SUM($AA$29),SUM($AA$29)-SUM($P54:AF54))</f>
        <v>0</v>
      </c>
      <c r="AH54" s="70">
        <f>MIN($E54*SUM($AA$29),SUM($AA$29)-SUM($P54:AG54))</f>
        <v>0</v>
      </c>
      <c r="AI54" s="70">
        <f>MIN($E54*SUM($AA$29),SUM($AA$29)-SUM($P54:AH54))</f>
        <v>0</v>
      </c>
      <c r="AJ54" s="70">
        <f>MIN($E54*SUM($AA$29),SUM($AA$29)-SUM($P54:AI54))</f>
        <v>0</v>
      </c>
      <c r="AK54" s="70">
        <f>MIN($E54*SUM($AA$29),SUM($AA$29)-SUM($P54:AJ54))</f>
        <v>0</v>
      </c>
      <c r="AL54" s="70">
        <f>MIN($E54*SUM($AA$29),SUM($AA$29)-SUM($P54:AK54))</f>
        <v>0</v>
      </c>
      <c r="AM54" s="70">
        <f>MIN($E54*SUM($AA$29),SUM($AA$29)-SUM($P54:AL54))</f>
        <v>0</v>
      </c>
      <c r="AN54" s="70">
        <f>MIN($E54*SUM($AA$29),SUM($AA$29)-SUM($P54:AM54))</f>
        <v>0</v>
      </c>
      <c r="AO54" s="70">
        <f>MIN($E54*SUM($AA$29),SUM($AA$29)-SUM($P54:AN54))</f>
        <v>0</v>
      </c>
      <c r="AP54" s="70">
        <f>MIN($E54*SUM($AA$29),SUM($AA$29)-SUM($P54:AO54))</f>
        <v>0</v>
      </c>
      <c r="AQ54" s="70">
        <f>MIN($E54*SUM($AA$29),SUM($AA$29)-SUM($P54:AP54))</f>
        <v>0</v>
      </c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</row>
    <row r="55" spans="1:63" ht="18.75" customHeight="1" outlineLevel="1">
      <c r="A55" s="95"/>
      <c r="B55" s="95"/>
      <c r="C55" s="95"/>
      <c r="D55" s="95"/>
      <c r="E55" s="259">
        <f t="shared" si="14"/>
        <v>6.6666666666666666E-2</v>
      </c>
      <c r="F55" s="513">
        <f>AB34</f>
        <v>20</v>
      </c>
      <c r="G55" s="51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70">
        <f>AB$29*$E55/2 * 0</f>
        <v>0</v>
      </c>
      <c r="AC55" s="70">
        <f>MIN($E55*SUM($AB$29),SUM($AB$29)-SUM($P55:AB55))</f>
        <v>0</v>
      </c>
      <c r="AD55" s="70">
        <f>MIN($E55*SUM($AB$29),SUM($AB$29)-SUM($P55:AC55))</f>
        <v>0</v>
      </c>
      <c r="AE55" s="70">
        <f>MIN($E55*SUM($AB$29),SUM($AB$29)-SUM($P55:AD55))</f>
        <v>0</v>
      </c>
      <c r="AF55" s="70">
        <f>MIN($E55*SUM($AB$29),SUM($AB$29)-SUM($P55:AE55))</f>
        <v>0</v>
      </c>
      <c r="AG55" s="70">
        <f>MIN($E55*SUM($AB$29),SUM($AB$29)-SUM($P55:AF55))</f>
        <v>0</v>
      </c>
      <c r="AH55" s="70">
        <f>MIN($E55*SUM($AB$29),SUM($AB$29)-SUM($P55:AG55))</f>
        <v>0</v>
      </c>
      <c r="AI55" s="70">
        <f>MIN($E55*SUM($AB$29),SUM($AB$29)-SUM($P55:AH55))</f>
        <v>0</v>
      </c>
      <c r="AJ55" s="70">
        <f>MIN($E55*SUM($AB$29),SUM($AB$29)-SUM($P55:AI55))</f>
        <v>0</v>
      </c>
      <c r="AK55" s="70">
        <f>MIN($E55*SUM($AB$29),SUM($AB$29)-SUM($P55:AJ55))</f>
        <v>0</v>
      </c>
      <c r="AL55" s="70">
        <f>MIN($E55*SUM($AB$29),SUM($AB$29)-SUM($P55:AK55))</f>
        <v>0</v>
      </c>
      <c r="AM55" s="70">
        <f>MIN($E55*SUM($AB$29),SUM($AB$29)-SUM($P55:AL55))</f>
        <v>0</v>
      </c>
      <c r="AN55" s="70">
        <f>MIN($E55*SUM($AB$29),SUM($AB$29)-SUM($P55:AM55))</f>
        <v>0</v>
      </c>
      <c r="AO55" s="70">
        <f>MIN($E55*SUM($AB$29),SUM($AB$29)-SUM($P55:AN55))</f>
        <v>0</v>
      </c>
      <c r="AP55" s="70">
        <f>MIN($E55*SUM($AB$29),SUM($AB$29)-SUM($P55:AO55))</f>
        <v>0</v>
      </c>
      <c r="AQ55" s="70">
        <f>MIN($E55*SUM($AB$29),SUM($AB$29)-SUM($P55:AP55))</f>
        <v>0</v>
      </c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</row>
    <row r="56" spans="1:63" ht="18.75" customHeight="1" outlineLevel="1">
      <c r="A56" s="95"/>
      <c r="B56" s="95"/>
      <c r="C56" s="95"/>
      <c r="D56" s="95"/>
      <c r="E56" s="259">
        <f t="shared" si="14"/>
        <v>7.1428571428571425E-2</v>
      </c>
      <c r="F56" s="513">
        <f>AC34</f>
        <v>21</v>
      </c>
      <c r="G56" s="51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514"/>
      <c r="AC56" s="70">
        <f>AC$29*$E56/2 * 0</f>
        <v>0</v>
      </c>
      <c r="AD56" s="70">
        <f>MIN($E56*SUM($AC$29),SUM($AC$29)-SUM($P56:AC56))</f>
        <v>0</v>
      </c>
      <c r="AE56" s="70">
        <f>MIN($E56*SUM($AC$29),SUM($AC$29)-SUM($P56:AD56))</f>
        <v>0</v>
      </c>
      <c r="AF56" s="70">
        <f>MIN($E56*SUM($AC$29),SUM($AC$29)-SUM($P56:AE56))</f>
        <v>0</v>
      </c>
      <c r="AG56" s="70">
        <f>MIN($E56*SUM($AC$29),SUM($AC$29)-SUM($P56:AF56))</f>
        <v>0</v>
      </c>
      <c r="AH56" s="70">
        <f>MIN($E56*SUM($AC$29),SUM($AC$29)-SUM($P56:AG56))</f>
        <v>0</v>
      </c>
      <c r="AI56" s="70">
        <f>MIN($E56*SUM($AC$29),SUM($AC$29)-SUM($P56:AH56))</f>
        <v>0</v>
      </c>
      <c r="AJ56" s="70">
        <f>MIN($E56*SUM($AC$29),SUM($AC$29)-SUM($P56:AI56))</f>
        <v>0</v>
      </c>
      <c r="AK56" s="70">
        <f>MIN($E56*SUM($AC$29),SUM($AC$29)-SUM($P56:AJ56))</f>
        <v>0</v>
      </c>
      <c r="AL56" s="70">
        <f>MIN($E56*SUM($AC$29),SUM($AC$29)-SUM($P56:AK56))</f>
        <v>0</v>
      </c>
      <c r="AM56" s="70">
        <f>MIN($E56*SUM($AC$29),SUM($AC$29)-SUM($P56:AL56))</f>
        <v>0</v>
      </c>
      <c r="AN56" s="70">
        <f>MIN($E56*SUM($AC$29),SUM($AC$29)-SUM($P56:AM56))</f>
        <v>0</v>
      </c>
      <c r="AO56" s="70">
        <f>MIN($E56*SUM($AC$29),SUM($AC$29)-SUM($P56:AN56))</f>
        <v>0</v>
      </c>
      <c r="AP56" s="70">
        <f>MIN($E56*SUM($AC$29),SUM($AC$29)-SUM($P56:AO56))</f>
        <v>0</v>
      </c>
      <c r="AQ56" s="70">
        <f>MIN($E56*SUM($AC$29),SUM($AC$29)-SUM($P56:AP56))</f>
        <v>0</v>
      </c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</row>
    <row r="57" spans="1:63" ht="18.75" customHeight="1" outlineLevel="1">
      <c r="A57" s="95"/>
      <c r="B57" s="95"/>
      <c r="C57" s="95"/>
      <c r="D57" s="95"/>
      <c r="E57" s="259">
        <f t="shared" si="14"/>
        <v>7.6923076923076927E-2</v>
      </c>
      <c r="F57" s="513">
        <f>AD34</f>
        <v>22</v>
      </c>
      <c r="G57" s="51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70">
        <f>AD$29*$E57/2 * 0</f>
        <v>0</v>
      </c>
      <c r="AE57" s="70">
        <f>MIN($E57*SUM($AD$29),SUM($AD$29)-SUM($P57:AD57))</f>
        <v>0</v>
      </c>
      <c r="AF57" s="70">
        <f>MIN($E57*SUM($AD$29),SUM($AD$29)-SUM($P57:AE57))</f>
        <v>0</v>
      </c>
      <c r="AG57" s="70">
        <f>MIN($E57*SUM($AD$29),SUM($AD$29)-SUM($P57:AF57))</f>
        <v>0</v>
      </c>
      <c r="AH57" s="70">
        <f>MIN($E57*SUM($AD$29),SUM($AD$29)-SUM($P57:AG57))</f>
        <v>0</v>
      </c>
      <c r="AI57" s="70">
        <f>MIN($E57*SUM($AD$29),SUM($AD$29)-SUM($P57:AH57))</f>
        <v>0</v>
      </c>
      <c r="AJ57" s="70">
        <f>MIN($E57*SUM($AD$29),SUM($AD$29)-SUM($P57:AI57))</f>
        <v>0</v>
      </c>
      <c r="AK57" s="70">
        <f>MIN($E57*SUM($AD$29),SUM($AD$29)-SUM($P57:AJ57))</f>
        <v>0</v>
      </c>
      <c r="AL57" s="70">
        <f>MIN($E57*SUM($AD$29),SUM($AD$29)-SUM($P57:AK57))</f>
        <v>0</v>
      </c>
      <c r="AM57" s="70">
        <f>MIN($E57*SUM($AD$29),SUM($AD$29)-SUM($P57:AL57))</f>
        <v>0</v>
      </c>
      <c r="AN57" s="70">
        <f>MIN($E57*SUM($AD$29),SUM($AD$29)-SUM($P57:AM57))</f>
        <v>0</v>
      </c>
      <c r="AO57" s="70">
        <f>MIN($E57*SUM($AD$29),SUM($AD$29)-SUM($P57:AN57))</f>
        <v>0</v>
      </c>
      <c r="AP57" s="70">
        <f>MIN($E57*SUM($AD$29),SUM($AD$29)-SUM($P57:AO57))</f>
        <v>0</v>
      </c>
      <c r="AQ57" s="70">
        <f>MIN($E57*SUM($AD$29),SUM($AD$29)-SUM($P57:AP57))</f>
        <v>0</v>
      </c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</row>
    <row r="58" spans="1:63" ht="18.75" customHeight="1" outlineLevel="1">
      <c r="A58" s="95"/>
      <c r="B58" s="95"/>
      <c r="C58" s="95"/>
      <c r="D58" s="95"/>
      <c r="E58" s="259">
        <f t="shared" si="14"/>
        <v>8.3333333333333329E-2</v>
      </c>
      <c r="F58" s="513">
        <f>AE34</f>
        <v>23</v>
      </c>
      <c r="G58" s="51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4"/>
      <c r="AC58" s="514"/>
      <c r="AD58" s="514"/>
      <c r="AE58" s="70">
        <f>AE$29*$E58/2 * 0</f>
        <v>0</v>
      </c>
      <c r="AF58" s="70">
        <f>MIN($E58*SUM($AE$29),SUM($AE$29)-SUM($P58:AE58))</f>
        <v>0</v>
      </c>
      <c r="AG58" s="70">
        <f>MIN($E58*SUM($AE$29),SUM($AE$29)-SUM($P58:AF58))</f>
        <v>0</v>
      </c>
      <c r="AH58" s="70">
        <f>MIN($E58*SUM($AE$29),SUM($AE$29)-SUM($P58:AG58))</f>
        <v>0</v>
      </c>
      <c r="AI58" s="70">
        <f>MIN($E58*SUM($AE$29),SUM($AE$29)-SUM($P58:AH58))</f>
        <v>0</v>
      </c>
      <c r="AJ58" s="70">
        <f>MIN($E58*SUM($AE$29),SUM($AE$29)-SUM($P58:AI58))</f>
        <v>0</v>
      </c>
      <c r="AK58" s="70">
        <f>MIN($E58*SUM($AE$29),SUM($AE$29)-SUM($P58:AJ58))</f>
        <v>0</v>
      </c>
      <c r="AL58" s="70">
        <f>MIN($E58*SUM($AE$29),SUM($AE$29)-SUM($P58:AK58))</f>
        <v>0</v>
      </c>
      <c r="AM58" s="70">
        <f>MIN($E58*SUM($AE$29),SUM($AE$29)-SUM($P58:AL58))</f>
        <v>0</v>
      </c>
      <c r="AN58" s="70">
        <f>MIN($E58*SUM($AE$29),SUM($AE$29)-SUM($P58:AM58))</f>
        <v>0</v>
      </c>
      <c r="AO58" s="70">
        <f>MIN($E58*SUM($AE$29),SUM($AE$29)-SUM($P58:AN58))</f>
        <v>0</v>
      </c>
      <c r="AP58" s="70">
        <f>MIN($E58*SUM($AE$29),SUM($AE$29)-SUM($P58:AO58))</f>
        <v>0</v>
      </c>
      <c r="AQ58" s="70">
        <f>MIN($E58*SUM($AE$29),SUM($AE$29)-SUM($P58:AP58))</f>
        <v>0</v>
      </c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</row>
    <row r="59" spans="1:63" ht="18.75" customHeight="1" outlineLevel="1">
      <c r="A59" s="95"/>
      <c r="B59" s="95"/>
      <c r="C59" s="95"/>
      <c r="D59" s="95"/>
      <c r="E59" s="259">
        <f t="shared" si="14"/>
        <v>9.0909090909090912E-2</v>
      </c>
      <c r="F59" s="513">
        <f>AF34</f>
        <v>24</v>
      </c>
      <c r="G59" s="51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  <c r="AC59" s="514"/>
      <c r="AD59" s="514"/>
      <c r="AE59" s="514"/>
      <c r="AF59" s="70">
        <f>AF$29*$E59/2 * 0</f>
        <v>0</v>
      </c>
      <c r="AG59" s="70">
        <f>MIN($E59*SUM($AF$29),SUM($AF$29)-SUM($P59:AF59))</f>
        <v>0</v>
      </c>
      <c r="AH59" s="70">
        <f>MIN($E59*SUM($AF$29),SUM($AF$29)-SUM($P59:AG59))</f>
        <v>0</v>
      </c>
      <c r="AI59" s="70">
        <f>MIN($E59*SUM($AF$29),SUM($AF$29)-SUM($P59:AH59))</f>
        <v>0</v>
      </c>
      <c r="AJ59" s="70">
        <f>MIN($E59*SUM($AF$29),SUM($AF$29)-SUM($P59:AI59))</f>
        <v>0</v>
      </c>
      <c r="AK59" s="70">
        <f>MIN($E59*SUM($AF$29),SUM($AF$29)-SUM($P59:AJ59))</f>
        <v>0</v>
      </c>
      <c r="AL59" s="70">
        <f>MIN($E59*SUM($AF$29),SUM($AF$29)-SUM($P59:AK59))</f>
        <v>0</v>
      </c>
      <c r="AM59" s="70">
        <f>MIN($E59*SUM($AF$29),SUM($AF$29)-SUM($P59:AL59))</f>
        <v>0</v>
      </c>
      <c r="AN59" s="70">
        <f>MIN($E59*SUM($AF$29),SUM($AF$29)-SUM($P59:AM59))</f>
        <v>0</v>
      </c>
      <c r="AO59" s="70">
        <f>MIN($E59*SUM($AF$29),SUM($AF$29)-SUM($P59:AN59))</f>
        <v>0</v>
      </c>
      <c r="AP59" s="70">
        <f>MIN($E59*SUM($AF$29),SUM($AF$29)-SUM($P59:AO59))</f>
        <v>0</v>
      </c>
      <c r="AQ59" s="70">
        <f>MIN($E59*SUM($AF$29),SUM($AF$29)-SUM($P59:AP59))</f>
        <v>0</v>
      </c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1:63" ht="18.75" customHeight="1" outlineLevel="1">
      <c r="A60" s="95"/>
      <c r="B60" s="95"/>
      <c r="C60" s="95"/>
      <c r="D60" s="95"/>
      <c r="E60" s="259">
        <f t="shared" si="14"/>
        <v>0.1</v>
      </c>
      <c r="F60" s="513">
        <f>AG34</f>
        <v>25</v>
      </c>
      <c r="G60" s="51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70">
        <f>AG$29*$E60/2 * 0</f>
        <v>0</v>
      </c>
      <c r="AH60" s="70">
        <f>MIN($E60*SUM($AG$29),SUM($AG$29)-SUM($P60:AG60))</f>
        <v>0</v>
      </c>
      <c r="AI60" s="70">
        <f>MIN($E60*SUM($AG$29),SUM($AG$29)-SUM($P60:AH60))</f>
        <v>0</v>
      </c>
      <c r="AJ60" s="70">
        <f>MIN($E60*SUM($AG$29),SUM($AG$29)-SUM($P60:AI60))</f>
        <v>0</v>
      </c>
      <c r="AK60" s="70">
        <f>MIN($E60*SUM($AG$29),SUM($AG$29)-SUM($P60:AJ60))</f>
        <v>0</v>
      </c>
      <c r="AL60" s="70">
        <f>MIN($E60*SUM($AG$29),SUM($AG$29)-SUM($P60:AK60))</f>
        <v>0</v>
      </c>
      <c r="AM60" s="70">
        <f>MIN($E60*SUM($AG$29),SUM($AG$29)-SUM($P60:AL60))</f>
        <v>0</v>
      </c>
      <c r="AN60" s="70">
        <f>MIN($E60*SUM($AG$29),SUM($AG$29)-SUM($P60:AM60))</f>
        <v>0</v>
      </c>
      <c r="AO60" s="70">
        <f>MIN($E60*SUM($AG$29),SUM($AG$29)-SUM($P60:AN60))</f>
        <v>0</v>
      </c>
      <c r="AP60" s="70">
        <f>MIN($E60*SUM($AG$29),SUM($AG$29)-SUM($P60:AO60))</f>
        <v>0</v>
      </c>
      <c r="AQ60" s="70">
        <f>MIN($E60*SUM($AG$29),SUM($AG$29)-SUM($P60:AP60))</f>
        <v>0</v>
      </c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1:63" ht="18.75" customHeight="1" outlineLevel="1">
      <c r="A61" s="95"/>
      <c r="B61" s="95"/>
      <c r="C61" s="95"/>
      <c r="D61" s="95"/>
      <c r="E61" s="259">
        <f t="shared" si="14"/>
        <v>0.1111111111111111</v>
      </c>
      <c r="F61" s="513">
        <f>AH34</f>
        <v>26</v>
      </c>
      <c r="G61" s="51"/>
      <c r="H61" s="514"/>
      <c r="I61" s="514"/>
      <c r="J61" s="514"/>
      <c r="K61" s="514"/>
      <c r="L61" s="514"/>
      <c r="M61" s="514"/>
      <c r="N61" s="514"/>
      <c r="O61" s="514"/>
      <c r="P61" s="514"/>
      <c r="Q61" s="51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514"/>
      <c r="AC61" s="514"/>
      <c r="AD61" s="514"/>
      <c r="AE61" s="514"/>
      <c r="AF61" s="514"/>
      <c r="AG61" s="514"/>
      <c r="AH61" s="70">
        <f>AH$29*$E61/2 * 0</f>
        <v>0</v>
      </c>
      <c r="AI61" s="70">
        <f>MIN($E61*SUM($AH$29),SUM($AH$29)-SUM($P61:AH61))</f>
        <v>0</v>
      </c>
      <c r="AJ61" s="70">
        <f>MIN($E61*SUM($AH$29),SUM($AH$29)-SUM($P61:AI61))</f>
        <v>0</v>
      </c>
      <c r="AK61" s="70">
        <f>MIN($E61*SUM($AH$29),SUM($AH$29)-SUM($P61:AJ61))</f>
        <v>0</v>
      </c>
      <c r="AL61" s="70">
        <f>MIN($E61*SUM($AH$29),SUM($AH$29)-SUM($P61:AK61))</f>
        <v>0</v>
      </c>
      <c r="AM61" s="70">
        <f>MIN($E61*SUM($AH$29),SUM($AH$29)-SUM($P61:AL61))</f>
        <v>0</v>
      </c>
      <c r="AN61" s="70">
        <f>MIN($E61*SUM($AH$29),SUM($AH$29)-SUM($P61:AM61))</f>
        <v>0</v>
      </c>
      <c r="AO61" s="70">
        <f>MIN($E61*SUM($AH$29),SUM($AH$29)-SUM($P61:AN61))</f>
        <v>0</v>
      </c>
      <c r="AP61" s="70">
        <f>MIN($E61*SUM($AH$29),SUM($AH$29)-SUM($P61:AO61))</f>
        <v>0</v>
      </c>
      <c r="AQ61" s="70">
        <f>MIN($E61*SUM($AH$29),SUM($AH$29)-SUM($P61:AP61))</f>
        <v>0</v>
      </c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</row>
    <row r="62" spans="1:63" ht="18.75" customHeight="1" outlineLevel="1">
      <c r="A62" s="95"/>
      <c r="B62" s="95"/>
      <c r="C62" s="95"/>
      <c r="D62" s="95"/>
      <c r="E62" s="259">
        <f t="shared" si="14"/>
        <v>0.125</v>
      </c>
      <c r="F62" s="513">
        <f>AI34</f>
        <v>27</v>
      </c>
      <c r="G62" s="51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4"/>
      <c r="AC62" s="514"/>
      <c r="AD62" s="514"/>
      <c r="AE62" s="514"/>
      <c r="AF62" s="514"/>
      <c r="AG62" s="514"/>
      <c r="AH62" s="514"/>
      <c r="AI62" s="70">
        <f>AI$29*$E62/2 * 0</f>
        <v>0</v>
      </c>
      <c r="AJ62" s="70">
        <f>MIN($E62*SUM($AI$29),SUM($AI$29)-SUM($P62:AI62))</f>
        <v>0</v>
      </c>
      <c r="AK62" s="70">
        <f>MIN($E62*SUM($AI$29),SUM($AI$29)-SUM($P62:AJ62))</f>
        <v>0</v>
      </c>
      <c r="AL62" s="70">
        <f>MIN($E62*SUM($AI$29),SUM($AI$29)-SUM($P62:AK62))</f>
        <v>0</v>
      </c>
      <c r="AM62" s="70">
        <f>MIN($E62*SUM($AI$29),SUM($AI$29)-SUM($P62:AL62))</f>
        <v>0</v>
      </c>
      <c r="AN62" s="70">
        <f>MIN($E62*SUM($AI$29),SUM($AI$29)-SUM($P62:AM62))</f>
        <v>0</v>
      </c>
      <c r="AO62" s="70">
        <f>MIN($E62*SUM($AI$29),SUM($AI$29)-SUM($P62:AN62))</f>
        <v>0</v>
      </c>
      <c r="AP62" s="70">
        <f>MIN($E62*SUM($AI$29),SUM($AI$29)-SUM($P62:AO62))</f>
        <v>0</v>
      </c>
      <c r="AQ62" s="70">
        <f>MIN($E62*SUM($AI$29),SUM($AI$29)-SUM($P62:AP62))</f>
        <v>0</v>
      </c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</row>
    <row r="63" spans="1:63" ht="18.75" customHeight="1" outlineLevel="1">
      <c r="A63" s="95"/>
      <c r="B63" s="95"/>
      <c r="C63" s="95"/>
      <c r="D63" s="95"/>
      <c r="E63" s="259">
        <f t="shared" si="14"/>
        <v>0.14285714285714285</v>
      </c>
      <c r="F63" s="513">
        <f>AJ34</f>
        <v>28</v>
      </c>
      <c r="G63" s="51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  <c r="AC63" s="514"/>
      <c r="AD63" s="514"/>
      <c r="AE63" s="514"/>
      <c r="AF63" s="514"/>
      <c r="AG63" s="514"/>
      <c r="AH63" s="514"/>
      <c r="AI63" s="514"/>
      <c r="AJ63" s="70">
        <f>AJ$29*$E63/2 * 0</f>
        <v>0</v>
      </c>
      <c r="AK63" s="70">
        <f>MIN($E63*SUM($AJ$29),SUM($AJ$29)-SUM($P63:AJ63))</f>
        <v>0</v>
      </c>
      <c r="AL63" s="70">
        <f>MIN($E63*SUM($AJ$29),SUM($AJ$29)-SUM($P63:AK63))</f>
        <v>0</v>
      </c>
      <c r="AM63" s="70">
        <f>MIN($E63*SUM($AJ$29),SUM($AJ$29)-SUM($P63:AL63))</f>
        <v>0</v>
      </c>
      <c r="AN63" s="70">
        <f>MIN($E63*SUM($AJ$29),SUM($AJ$29)-SUM($P63:AM63))</f>
        <v>0</v>
      </c>
      <c r="AO63" s="70">
        <f>MIN($E63*SUM($AJ$29),SUM($AJ$29)-SUM($P63:AN63))</f>
        <v>0</v>
      </c>
      <c r="AP63" s="70">
        <f>MIN($E63*SUM($AJ$29),SUM($AJ$29)-SUM($P63:AO63))</f>
        <v>0</v>
      </c>
      <c r="AQ63" s="70">
        <f>MIN($E63*SUM($AJ$29),SUM($AJ$29)-SUM($P63:AP63))</f>
        <v>0</v>
      </c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</row>
    <row r="64" spans="1:63" ht="18.75" customHeight="1" outlineLevel="1">
      <c r="A64" s="95"/>
      <c r="B64" s="95"/>
      <c r="C64" s="95"/>
      <c r="D64" s="95"/>
      <c r="E64" s="259">
        <f t="shared" si="14"/>
        <v>0.16666666666666666</v>
      </c>
      <c r="F64" s="513">
        <f>AK34</f>
        <v>29</v>
      </c>
      <c r="G64" s="51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514"/>
      <c r="AC64" s="514"/>
      <c r="AD64" s="514"/>
      <c r="AE64" s="514"/>
      <c r="AF64" s="514"/>
      <c r="AG64" s="514"/>
      <c r="AH64" s="514"/>
      <c r="AI64" s="514"/>
      <c r="AJ64" s="514"/>
      <c r="AK64" s="70">
        <f>AK$29*$E64/2 * 0</f>
        <v>0</v>
      </c>
      <c r="AL64" s="70">
        <f>MIN($E64*SUM($AK$29),SUM($AK$29)-SUM($P64:AK64))</f>
        <v>0</v>
      </c>
      <c r="AM64" s="70">
        <f>MIN($E64*SUM($AK$29),SUM($AK$29)-SUM($P64:AL64))</f>
        <v>0</v>
      </c>
      <c r="AN64" s="70">
        <f>MIN($E64*SUM($AK$29),SUM($AK$29)-SUM($P64:AM64))</f>
        <v>0</v>
      </c>
      <c r="AO64" s="70">
        <f>MIN($E64*SUM($AK$29),SUM($AK$29)-SUM($P64:AN64))</f>
        <v>0</v>
      </c>
      <c r="AP64" s="70">
        <f>MIN($E64*SUM($AK$29),SUM($AK$29)-SUM($P64:AO64))</f>
        <v>0</v>
      </c>
      <c r="AQ64" s="70">
        <f>MIN($E64*SUM($AK$29),SUM($AK$29)-SUM($P64:AP64))</f>
        <v>0</v>
      </c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</row>
    <row r="65" spans="1:63" ht="18.75" customHeight="1" outlineLevel="1">
      <c r="A65" s="95"/>
      <c r="B65" s="95"/>
      <c r="C65" s="95"/>
      <c r="D65" s="95"/>
      <c r="E65" s="259">
        <f t="shared" si="14"/>
        <v>0.2</v>
      </c>
      <c r="F65" s="513">
        <f>AL34</f>
        <v>30</v>
      </c>
      <c r="G65" s="51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514"/>
      <c r="AC65" s="514"/>
      <c r="AD65" s="514"/>
      <c r="AE65" s="514"/>
      <c r="AF65" s="514"/>
      <c r="AG65" s="514"/>
      <c r="AH65" s="514"/>
      <c r="AI65" s="514"/>
      <c r="AJ65" s="514"/>
      <c r="AK65" s="514"/>
      <c r="AL65" s="70">
        <f t="shared" ref="AL65:AQ65" si="15">AL$29*$E65</f>
        <v>0</v>
      </c>
      <c r="AM65" s="70">
        <f t="shared" si="15"/>
        <v>0</v>
      </c>
      <c r="AN65" s="70">
        <f t="shared" si="15"/>
        <v>0</v>
      </c>
      <c r="AO65" s="70">
        <f t="shared" si="15"/>
        <v>0</v>
      </c>
      <c r="AP65" s="70">
        <f t="shared" si="15"/>
        <v>0</v>
      </c>
      <c r="AQ65" s="70">
        <f t="shared" si="15"/>
        <v>0</v>
      </c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</row>
    <row r="66" spans="1:63" ht="18.75" customHeight="1" outlineLevel="1">
      <c r="A66" s="95"/>
      <c r="B66" s="95"/>
      <c r="C66" s="95"/>
      <c r="D66" s="95"/>
      <c r="E66" s="259">
        <f t="shared" si="14"/>
        <v>0.25</v>
      </c>
      <c r="F66" s="513">
        <f>AM34</f>
        <v>31</v>
      </c>
      <c r="G66" s="51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514"/>
      <c r="AC66" s="514"/>
      <c r="AD66" s="514"/>
      <c r="AE66" s="514"/>
      <c r="AF66" s="514"/>
      <c r="AG66" s="514"/>
      <c r="AH66" s="514"/>
      <c r="AI66" s="514"/>
      <c r="AJ66" s="514"/>
      <c r="AK66" s="514"/>
      <c r="AL66" s="514"/>
      <c r="AM66" s="70">
        <f>AM$29*$E66</f>
        <v>0</v>
      </c>
      <c r="AN66" s="70">
        <f>AN$29*$E66</f>
        <v>0</v>
      </c>
      <c r="AO66" s="70">
        <f>AO$29*$E66</f>
        <v>0</v>
      </c>
      <c r="AP66" s="70">
        <f>AP$29*$E66</f>
        <v>0</v>
      </c>
      <c r="AQ66" s="70">
        <f>AQ$29*$E66</f>
        <v>0</v>
      </c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1:63" ht="18.75" customHeight="1" outlineLevel="1">
      <c r="A67" s="95"/>
      <c r="B67" s="95"/>
      <c r="C67" s="95"/>
      <c r="D67" s="95"/>
      <c r="E67" s="259">
        <f t="shared" si="14"/>
        <v>0.33333333333333331</v>
      </c>
      <c r="F67" s="513">
        <f>AN34</f>
        <v>32</v>
      </c>
      <c r="G67" s="51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4"/>
      <c r="AA67" s="514"/>
      <c r="AB67" s="514"/>
      <c r="AC67" s="514"/>
      <c r="AD67" s="514"/>
      <c r="AE67" s="514"/>
      <c r="AF67" s="514"/>
      <c r="AG67" s="514"/>
      <c r="AH67" s="514"/>
      <c r="AI67" s="514"/>
      <c r="AJ67" s="514"/>
      <c r="AK67" s="514"/>
      <c r="AL67" s="514"/>
      <c r="AM67" s="514"/>
      <c r="AN67" s="70">
        <f>AN$29*$E67</f>
        <v>0</v>
      </c>
      <c r="AO67" s="70">
        <f>AO$29*$E67</f>
        <v>0</v>
      </c>
      <c r="AP67" s="70">
        <f>AP$29*$E67</f>
        <v>0</v>
      </c>
      <c r="AQ67" s="70">
        <f>AQ$29*$E67</f>
        <v>0</v>
      </c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1:63" ht="18.75" customHeight="1" outlineLevel="1">
      <c r="A68" s="95"/>
      <c r="B68" s="95"/>
      <c r="C68" s="95"/>
      <c r="D68" s="95"/>
      <c r="E68" s="259">
        <f t="shared" si="14"/>
        <v>0.5</v>
      </c>
      <c r="F68" s="513">
        <f>AO34</f>
        <v>33</v>
      </c>
      <c r="G68" s="51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514"/>
      <c r="AC68" s="514"/>
      <c r="AD68" s="514"/>
      <c r="AE68" s="514"/>
      <c r="AF68" s="514"/>
      <c r="AG68" s="514"/>
      <c r="AH68" s="514"/>
      <c r="AI68" s="514"/>
      <c r="AJ68" s="514"/>
      <c r="AK68" s="514"/>
      <c r="AL68" s="514"/>
      <c r="AM68" s="514"/>
      <c r="AN68" s="514"/>
      <c r="AO68" s="70">
        <f>AO$29*$E68</f>
        <v>0</v>
      </c>
      <c r="AP68" s="70">
        <f>AP$29*$E68</f>
        <v>0</v>
      </c>
      <c r="AQ68" s="70">
        <f>AQ$29*$E68</f>
        <v>0</v>
      </c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</row>
    <row r="69" spans="1:63" ht="18.75" customHeight="1" outlineLevel="1">
      <c r="A69" s="95"/>
      <c r="B69" s="95"/>
      <c r="C69" s="95"/>
      <c r="D69" s="95"/>
      <c r="E69" s="259">
        <f t="shared" si="14"/>
        <v>1</v>
      </c>
      <c r="F69" s="513">
        <f>AP34</f>
        <v>34</v>
      </c>
      <c r="G69" s="51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70">
        <f>AP$29*$E69</f>
        <v>0</v>
      </c>
      <c r="AQ69" s="70">
        <f>AQ$29*$E69</f>
        <v>0</v>
      </c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</row>
    <row r="70" spans="1:63" ht="18.75" customHeight="1" outlineLevel="1">
      <c r="A70" s="95"/>
      <c r="B70" s="95"/>
      <c r="C70" s="95"/>
      <c r="D70" s="95"/>
      <c r="E70" s="259">
        <f t="shared" si="14"/>
        <v>1</v>
      </c>
      <c r="F70" s="513">
        <f>AQ34</f>
        <v>35</v>
      </c>
      <c r="G70" s="51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70">
        <f>AQ$29*$E70</f>
        <v>0</v>
      </c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</row>
    <row r="71" spans="1:63" ht="19.5" customHeight="1" outlineLevel="1">
      <c r="A71" s="95"/>
      <c r="B71" s="95"/>
      <c r="C71" s="95"/>
      <c r="D71" s="95"/>
      <c r="E71" s="4" t="s">
        <v>33</v>
      </c>
      <c r="F71" s="4"/>
      <c r="G71" s="467"/>
      <c r="H71" s="511">
        <f t="shared" ref="H71:AQ71" si="16">SUM(H35:H65)</f>
        <v>0</v>
      </c>
      <c r="I71" s="511">
        <f t="shared" si="16"/>
        <v>0</v>
      </c>
      <c r="J71" s="511">
        <f t="shared" si="16"/>
        <v>480898.86953480239</v>
      </c>
      <c r="K71" s="511">
        <f t="shared" si="16"/>
        <v>6946641.9021818833</v>
      </c>
      <c r="L71" s="511">
        <f t="shared" si="16"/>
        <v>10504509.96590938</v>
      </c>
      <c r="M71" s="511">
        <f t="shared" si="16"/>
        <v>10504509.96590938</v>
      </c>
      <c r="N71" s="511">
        <f t="shared" si="16"/>
        <v>10504509.96590938</v>
      </c>
      <c r="O71" s="511">
        <f t="shared" si="16"/>
        <v>10504509.96590938</v>
      </c>
      <c r="P71" s="511">
        <f t="shared" si="16"/>
        <v>10504509.96590938</v>
      </c>
      <c r="Q71" s="511">
        <f t="shared" si="16"/>
        <v>10504509.96590938</v>
      </c>
      <c r="R71" s="511">
        <f t="shared" si="16"/>
        <v>10504509.96590938</v>
      </c>
      <c r="S71" s="511">
        <f t="shared" si="16"/>
        <v>10504509.96590938</v>
      </c>
      <c r="T71" s="511">
        <f t="shared" si="16"/>
        <v>10504509.96590938</v>
      </c>
      <c r="U71" s="511">
        <f t="shared" si="16"/>
        <v>10504509.96590938</v>
      </c>
      <c r="V71" s="511">
        <f t="shared" si="16"/>
        <v>10504509.96590938</v>
      </c>
      <c r="W71" s="511">
        <f t="shared" si="16"/>
        <v>10504509.96590938</v>
      </c>
      <c r="X71" s="511">
        <f t="shared" si="16"/>
        <v>10504509.96590938</v>
      </c>
      <c r="Y71" s="511">
        <f t="shared" si="16"/>
        <v>10504509.96590938</v>
      </c>
      <c r="Z71" s="511">
        <f t="shared" si="16"/>
        <v>10504509.96590938</v>
      </c>
      <c r="AA71" s="511">
        <f t="shared" si="16"/>
        <v>10504509.96590938</v>
      </c>
      <c r="AB71" s="511">
        <f t="shared" si="16"/>
        <v>10504509.96590938</v>
      </c>
      <c r="AC71" s="511">
        <f t="shared" si="16"/>
        <v>10504509.96590938</v>
      </c>
      <c r="AD71" s="511">
        <f t="shared" si="16"/>
        <v>10504509.96590938</v>
      </c>
      <c r="AE71" s="511">
        <f t="shared" si="16"/>
        <v>10504509.96590938</v>
      </c>
      <c r="AF71" s="511">
        <f t="shared" si="16"/>
        <v>10504509.96590938</v>
      </c>
      <c r="AG71" s="511">
        <f t="shared" si="16"/>
        <v>10504509.96590938</v>
      </c>
      <c r="AH71" s="511">
        <f t="shared" si="16"/>
        <v>10504509.96590938</v>
      </c>
      <c r="AI71" s="511">
        <f t="shared" si="16"/>
        <v>10023611.096374581</v>
      </c>
      <c r="AJ71" s="511">
        <f t="shared" si="16"/>
        <v>3557868.063727587</v>
      </c>
      <c r="AK71" s="511">
        <f t="shared" si="16"/>
        <v>0</v>
      </c>
      <c r="AL71" s="511">
        <f t="shared" si="16"/>
        <v>0</v>
      </c>
      <c r="AM71" s="511">
        <f t="shared" si="16"/>
        <v>0</v>
      </c>
      <c r="AN71" s="511">
        <f t="shared" si="16"/>
        <v>0</v>
      </c>
      <c r="AO71" s="511">
        <f t="shared" si="16"/>
        <v>0</v>
      </c>
      <c r="AP71" s="511">
        <f t="shared" si="16"/>
        <v>0</v>
      </c>
      <c r="AQ71" s="511">
        <f t="shared" si="16"/>
        <v>0</v>
      </c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</row>
    <row r="72" spans="1:63" ht="15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</row>
    <row r="73" spans="1:63" ht="15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</row>
    <row r="74" spans="1:63" ht="19.5" customHeight="1">
      <c r="A74" s="95"/>
      <c r="B74" s="5" t="str">
        <f>B11</f>
        <v>Ambiental</v>
      </c>
      <c r="C74" s="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1:63" ht="11.2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</row>
    <row r="76" spans="1:63" ht="18.75" customHeight="1">
      <c r="A76" s="95"/>
      <c r="B76" s="50" t="s">
        <v>552</v>
      </c>
      <c r="C76" s="50"/>
      <c r="D76" s="95"/>
      <c r="E76" s="95"/>
      <c r="F76" s="509">
        <f>1 / 'Painel  de Controle'!K47</f>
        <v>0.2</v>
      </c>
      <c r="G76" s="259"/>
      <c r="H76" s="87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</row>
    <row r="77" spans="1:63" ht="18.75" customHeight="1">
      <c r="A77" s="95"/>
      <c r="B77" s="50" t="s">
        <v>553</v>
      </c>
      <c r="C77" s="50"/>
      <c r="D77" s="95"/>
      <c r="E77" s="95"/>
      <c r="F77" s="70" t="s">
        <v>554</v>
      </c>
      <c r="G77" s="70"/>
      <c r="H77" s="87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</row>
    <row r="78" spans="1:63" ht="15.7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70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</row>
    <row r="79" spans="1:63" ht="16.5" customHeight="1">
      <c r="A79" s="95"/>
      <c r="B79" s="95" t="s">
        <v>555</v>
      </c>
      <c r="C79" s="95"/>
      <c r="D79" s="95"/>
      <c r="E79" s="95"/>
      <c r="F79" s="95"/>
      <c r="G79" s="95"/>
      <c r="H79" s="51">
        <v>0</v>
      </c>
      <c r="I79" s="70">
        <f t="shared" ref="I79:AQ79" si="17">H83</f>
        <v>0</v>
      </c>
      <c r="J79" s="70">
        <f t="shared" si="17"/>
        <v>0</v>
      </c>
      <c r="K79" s="70">
        <f t="shared" si="17"/>
        <v>0</v>
      </c>
      <c r="L79" s="70">
        <f t="shared" si="17"/>
        <v>0</v>
      </c>
      <c r="M79" s="70">
        <f t="shared" si="17"/>
        <v>0</v>
      </c>
      <c r="N79" s="70">
        <f t="shared" si="17"/>
        <v>0</v>
      </c>
      <c r="O79" s="70">
        <f t="shared" si="17"/>
        <v>0</v>
      </c>
      <c r="P79" s="70">
        <f t="shared" si="17"/>
        <v>0</v>
      </c>
      <c r="Q79" s="70">
        <f t="shared" si="17"/>
        <v>0</v>
      </c>
      <c r="R79" s="70">
        <f t="shared" si="17"/>
        <v>0</v>
      </c>
      <c r="S79" s="70">
        <f t="shared" si="17"/>
        <v>0</v>
      </c>
      <c r="T79" s="70">
        <f t="shared" si="17"/>
        <v>0</v>
      </c>
      <c r="U79" s="70">
        <f t="shared" si="17"/>
        <v>0</v>
      </c>
      <c r="V79" s="70">
        <f t="shared" si="17"/>
        <v>0</v>
      </c>
      <c r="W79" s="70">
        <f t="shared" si="17"/>
        <v>0</v>
      </c>
      <c r="X79" s="70">
        <f t="shared" si="17"/>
        <v>0</v>
      </c>
      <c r="Y79" s="70">
        <f t="shared" si="17"/>
        <v>0</v>
      </c>
      <c r="Z79" s="70">
        <f t="shared" si="17"/>
        <v>0</v>
      </c>
      <c r="AA79" s="70">
        <f t="shared" si="17"/>
        <v>0</v>
      </c>
      <c r="AB79" s="70">
        <f t="shared" si="17"/>
        <v>0</v>
      </c>
      <c r="AC79" s="70">
        <f t="shared" si="17"/>
        <v>0</v>
      </c>
      <c r="AD79" s="70">
        <f t="shared" si="17"/>
        <v>0</v>
      </c>
      <c r="AE79" s="70">
        <f t="shared" si="17"/>
        <v>0</v>
      </c>
      <c r="AF79" s="70">
        <f t="shared" si="17"/>
        <v>0</v>
      </c>
      <c r="AG79" s="70">
        <f t="shared" si="17"/>
        <v>0</v>
      </c>
      <c r="AH79" s="70">
        <f t="shared" si="17"/>
        <v>0</v>
      </c>
      <c r="AI79" s="70">
        <f t="shared" si="17"/>
        <v>0</v>
      </c>
      <c r="AJ79" s="70">
        <f t="shared" si="17"/>
        <v>0</v>
      </c>
      <c r="AK79" s="70">
        <f t="shared" si="17"/>
        <v>0</v>
      </c>
      <c r="AL79" s="70">
        <f t="shared" si="17"/>
        <v>0</v>
      </c>
      <c r="AM79" s="70">
        <f t="shared" si="17"/>
        <v>0</v>
      </c>
      <c r="AN79" s="70">
        <f t="shared" si="17"/>
        <v>0</v>
      </c>
      <c r="AO79" s="70">
        <f t="shared" si="17"/>
        <v>0</v>
      </c>
      <c r="AP79" s="70">
        <f t="shared" si="17"/>
        <v>0</v>
      </c>
      <c r="AQ79" s="70">
        <f t="shared" si="17"/>
        <v>0</v>
      </c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</row>
    <row r="80" spans="1:63" ht="16.5" customHeight="1">
      <c r="A80" s="95"/>
      <c r="B80" s="95" t="s">
        <v>556</v>
      </c>
      <c r="C80" s="95"/>
      <c r="D80" s="95"/>
      <c r="E80" s="95"/>
      <c r="F80" s="70"/>
      <c r="G80" s="70"/>
      <c r="H80" s="70">
        <f t="shared" ref="H80:AQ80" si="18">H11</f>
        <v>0</v>
      </c>
      <c r="I80" s="70">
        <f t="shared" si="18"/>
        <v>0</v>
      </c>
      <c r="J80" s="70">
        <f t="shared" si="18"/>
        <v>0</v>
      </c>
      <c r="K80" s="70">
        <f t="shared" si="18"/>
        <v>0</v>
      </c>
      <c r="L80" s="70">
        <f t="shared" si="18"/>
        <v>0</v>
      </c>
      <c r="M80" s="70">
        <f t="shared" si="18"/>
        <v>0</v>
      </c>
      <c r="N80" s="70">
        <f t="shared" si="18"/>
        <v>0</v>
      </c>
      <c r="O80" s="70">
        <f t="shared" si="18"/>
        <v>0</v>
      </c>
      <c r="P80" s="70">
        <f t="shared" si="18"/>
        <v>0</v>
      </c>
      <c r="Q80" s="70">
        <f t="shared" si="18"/>
        <v>0</v>
      </c>
      <c r="R80" s="70">
        <f t="shared" si="18"/>
        <v>0</v>
      </c>
      <c r="S80" s="70">
        <f t="shared" si="18"/>
        <v>0</v>
      </c>
      <c r="T80" s="70">
        <f t="shared" si="18"/>
        <v>0</v>
      </c>
      <c r="U80" s="70">
        <f t="shared" si="18"/>
        <v>0</v>
      </c>
      <c r="V80" s="70">
        <f t="shared" si="18"/>
        <v>0</v>
      </c>
      <c r="W80" s="70">
        <f t="shared" si="18"/>
        <v>0</v>
      </c>
      <c r="X80" s="70">
        <f t="shared" si="18"/>
        <v>0</v>
      </c>
      <c r="Y80" s="70">
        <f t="shared" si="18"/>
        <v>0</v>
      </c>
      <c r="Z80" s="70">
        <f t="shared" si="18"/>
        <v>0</v>
      </c>
      <c r="AA80" s="70">
        <f t="shared" si="18"/>
        <v>0</v>
      </c>
      <c r="AB80" s="70">
        <f t="shared" si="18"/>
        <v>0</v>
      </c>
      <c r="AC80" s="70">
        <f t="shared" si="18"/>
        <v>0</v>
      </c>
      <c r="AD80" s="70">
        <f t="shared" si="18"/>
        <v>0</v>
      </c>
      <c r="AE80" s="70">
        <f t="shared" si="18"/>
        <v>0</v>
      </c>
      <c r="AF80" s="70">
        <f t="shared" si="18"/>
        <v>0</v>
      </c>
      <c r="AG80" s="70">
        <f t="shared" si="18"/>
        <v>0</v>
      </c>
      <c r="AH80" s="70">
        <f t="shared" si="18"/>
        <v>0</v>
      </c>
      <c r="AI80" s="70">
        <f t="shared" si="18"/>
        <v>0</v>
      </c>
      <c r="AJ80" s="70">
        <f t="shared" si="18"/>
        <v>0</v>
      </c>
      <c r="AK80" s="70">
        <f t="shared" si="18"/>
        <v>0</v>
      </c>
      <c r="AL80" s="70">
        <f t="shared" si="18"/>
        <v>0</v>
      </c>
      <c r="AM80" s="70">
        <f t="shared" si="18"/>
        <v>0</v>
      </c>
      <c r="AN80" s="70">
        <f t="shared" si="18"/>
        <v>0</v>
      </c>
      <c r="AO80" s="70">
        <f t="shared" si="18"/>
        <v>0</v>
      </c>
      <c r="AP80" s="70">
        <f t="shared" si="18"/>
        <v>0</v>
      </c>
      <c r="AQ80" s="70">
        <f t="shared" si="18"/>
        <v>0</v>
      </c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1:63" ht="16.5" customHeight="1">
      <c r="A81" s="95"/>
      <c r="B81" s="95" t="s">
        <v>389</v>
      </c>
      <c r="C81" s="95"/>
      <c r="D81" s="95"/>
      <c r="E81" s="95"/>
      <c r="F81" s="70"/>
      <c r="G81" s="70"/>
      <c r="H81" s="70">
        <f t="shared" ref="H81:AQ81" si="19">-H122</f>
        <v>0</v>
      </c>
      <c r="I81" s="70">
        <f t="shared" si="19"/>
        <v>0</v>
      </c>
      <c r="J81" s="70">
        <f t="shared" si="19"/>
        <v>0</v>
      </c>
      <c r="K81" s="70">
        <f t="shared" si="19"/>
        <v>0</v>
      </c>
      <c r="L81" s="70">
        <f t="shared" si="19"/>
        <v>0</v>
      </c>
      <c r="M81" s="70">
        <f t="shared" si="19"/>
        <v>0</v>
      </c>
      <c r="N81" s="70">
        <f t="shared" si="19"/>
        <v>0</v>
      </c>
      <c r="O81" s="70">
        <f t="shared" si="19"/>
        <v>0</v>
      </c>
      <c r="P81" s="70">
        <f t="shared" si="19"/>
        <v>0</v>
      </c>
      <c r="Q81" s="70">
        <f t="shared" si="19"/>
        <v>0</v>
      </c>
      <c r="R81" s="70">
        <f t="shared" si="19"/>
        <v>0</v>
      </c>
      <c r="S81" s="70">
        <f t="shared" si="19"/>
        <v>0</v>
      </c>
      <c r="T81" s="70">
        <f t="shared" si="19"/>
        <v>0</v>
      </c>
      <c r="U81" s="70">
        <f t="shared" si="19"/>
        <v>0</v>
      </c>
      <c r="V81" s="70">
        <f t="shared" si="19"/>
        <v>0</v>
      </c>
      <c r="W81" s="70">
        <f t="shared" si="19"/>
        <v>0</v>
      </c>
      <c r="X81" s="70">
        <f t="shared" si="19"/>
        <v>0</v>
      </c>
      <c r="Y81" s="70">
        <f t="shared" si="19"/>
        <v>0</v>
      </c>
      <c r="Z81" s="70">
        <f t="shared" si="19"/>
        <v>0</v>
      </c>
      <c r="AA81" s="70">
        <f t="shared" si="19"/>
        <v>0</v>
      </c>
      <c r="AB81" s="70">
        <f t="shared" si="19"/>
        <v>0</v>
      </c>
      <c r="AC81" s="70">
        <f t="shared" si="19"/>
        <v>0</v>
      </c>
      <c r="AD81" s="70">
        <f t="shared" si="19"/>
        <v>0</v>
      </c>
      <c r="AE81" s="70">
        <f t="shared" si="19"/>
        <v>0</v>
      </c>
      <c r="AF81" s="70">
        <f t="shared" si="19"/>
        <v>0</v>
      </c>
      <c r="AG81" s="70">
        <f t="shared" si="19"/>
        <v>0</v>
      </c>
      <c r="AH81" s="70">
        <f t="shared" si="19"/>
        <v>0</v>
      </c>
      <c r="AI81" s="70">
        <f t="shared" si="19"/>
        <v>0</v>
      </c>
      <c r="AJ81" s="70">
        <f t="shared" si="19"/>
        <v>0</v>
      </c>
      <c r="AK81" s="70">
        <f t="shared" si="19"/>
        <v>0</v>
      </c>
      <c r="AL81" s="70">
        <f t="shared" si="19"/>
        <v>0</v>
      </c>
      <c r="AM81" s="70">
        <f t="shared" si="19"/>
        <v>0</v>
      </c>
      <c r="AN81" s="70">
        <f t="shared" si="19"/>
        <v>0</v>
      </c>
      <c r="AO81" s="70">
        <f t="shared" si="19"/>
        <v>0</v>
      </c>
      <c r="AP81" s="70">
        <f t="shared" si="19"/>
        <v>0</v>
      </c>
      <c r="AQ81" s="70">
        <f t="shared" si="19"/>
        <v>0</v>
      </c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1:63" ht="16.5" customHeight="1">
      <c r="A82" s="95"/>
      <c r="B82" s="95" t="s">
        <v>326</v>
      </c>
      <c r="C82" s="95"/>
      <c r="D82" s="95"/>
      <c r="E82" s="95"/>
      <c r="F82" s="95"/>
      <c r="G82" s="95"/>
      <c r="H82" s="70">
        <f>IF(H$21&gt;'Painel  de Controle'!$E$26,0,G82+H81)</f>
        <v>0</v>
      </c>
      <c r="I82" s="70">
        <f>IF(I$21&gt;'Painel  de Controle'!$E$26,0,H82+I81)</f>
        <v>0</v>
      </c>
      <c r="J82" s="70">
        <f>IF(J$21&gt;'Painel  de Controle'!$E$26,0,I82+J81)</f>
        <v>0</v>
      </c>
      <c r="K82" s="70">
        <f>IF(K$21&gt;'Painel  de Controle'!$E$26,0,J82+K81)</f>
        <v>0</v>
      </c>
      <c r="L82" s="70">
        <f>IF(L$21&gt;'Painel  de Controle'!$E$26,0,K82+L81)</f>
        <v>0</v>
      </c>
      <c r="M82" s="70">
        <f>IF(M$21&gt;'Painel  de Controle'!$E$26,0,L82+M81)</f>
        <v>0</v>
      </c>
      <c r="N82" s="70">
        <f>IF(N$21&gt;'Painel  de Controle'!$E$26,0,M82+N81)</f>
        <v>0</v>
      </c>
      <c r="O82" s="70">
        <f>IF(O$21&gt;'Painel  de Controle'!$E$26,0,N82+O81)</f>
        <v>0</v>
      </c>
      <c r="P82" s="70">
        <f>IF(P$21&gt;'Painel  de Controle'!$E$26,0,O82+P81)</f>
        <v>0</v>
      </c>
      <c r="Q82" s="70">
        <f>IF(Q$21&gt;'Painel  de Controle'!$E$26,0,P82+Q81)</f>
        <v>0</v>
      </c>
      <c r="R82" s="70">
        <f>IF(R$21&gt;'Painel  de Controle'!$E$26,0,Q82+R81)</f>
        <v>0</v>
      </c>
      <c r="S82" s="70">
        <f>IF(S$21&gt;'Painel  de Controle'!$E$26,0,R82+S81)</f>
        <v>0</v>
      </c>
      <c r="T82" s="70">
        <f>IF(T$21&gt;'Painel  de Controle'!$E$26,0,S82+T81)</f>
        <v>0</v>
      </c>
      <c r="U82" s="70">
        <f>IF(U$21&gt;'Painel  de Controle'!$E$26,0,T82+U81)</f>
        <v>0</v>
      </c>
      <c r="V82" s="70">
        <f>IF(V$21&gt;'Painel  de Controle'!$E$26,0,U82+V81)</f>
        <v>0</v>
      </c>
      <c r="W82" s="70">
        <f>IF(W$21&gt;'Painel  de Controle'!$E$26,0,V82+W81)</f>
        <v>0</v>
      </c>
      <c r="X82" s="70">
        <f>IF(X$21&gt;'Painel  de Controle'!$E$26,0,W82+X81)</f>
        <v>0</v>
      </c>
      <c r="Y82" s="70">
        <f>IF(Y$21&gt;'Painel  de Controle'!$E$26,0,X82+Y81)</f>
        <v>0</v>
      </c>
      <c r="Z82" s="70">
        <f>IF(Z$21&gt;'Painel  de Controle'!$E$26,0,Y82+Z81)</f>
        <v>0</v>
      </c>
      <c r="AA82" s="70">
        <f>IF(AA$21&gt;'Painel  de Controle'!$E$26,0,Z82+AA81)</f>
        <v>0</v>
      </c>
      <c r="AB82" s="70">
        <f>IF(AB$21&gt;'Painel  de Controle'!$E$26,0,AA82+AB81)</f>
        <v>0</v>
      </c>
      <c r="AC82" s="70">
        <f>IF(AC$21&gt;'Painel  de Controle'!$E$26,0,AB82+AC81)</f>
        <v>0</v>
      </c>
      <c r="AD82" s="70">
        <f>IF(AD$21&gt;'Painel  de Controle'!$E$26,0,AC82+AD81)</f>
        <v>0</v>
      </c>
      <c r="AE82" s="70">
        <f>IF(AE$21&gt;'Painel  de Controle'!$E$26,0,AD82+AE81)</f>
        <v>0</v>
      </c>
      <c r="AF82" s="70">
        <f>IF(AF$21&gt;'Painel  de Controle'!$E$26,0,AE82+AF81)</f>
        <v>0</v>
      </c>
      <c r="AG82" s="70">
        <f>IF(AG$21&gt;'Painel  de Controle'!$E$26,0,AF82+AG81)</f>
        <v>0</v>
      </c>
      <c r="AH82" s="70">
        <f>IF(AH$21&gt;'Painel  de Controle'!$E$26,0,AG82+AH81)</f>
        <v>0</v>
      </c>
      <c r="AI82" s="70">
        <f>IF(AI$21&gt;'Painel  de Controle'!$E$26,0,AH82+AI81)</f>
        <v>0</v>
      </c>
      <c r="AJ82" s="70">
        <f>IF(AJ$21&gt;'Painel  de Controle'!$E$26,0,AI82+AJ81)</f>
        <v>0</v>
      </c>
      <c r="AK82" s="70">
        <f>IF(AK$21&gt;'Painel  de Controle'!$E$26,0,AJ82+AK81)</f>
        <v>0</v>
      </c>
      <c r="AL82" s="70">
        <f>IF(AL$21&gt;'Painel  de Controle'!$E$26,0,AK82+AL81)</f>
        <v>0</v>
      </c>
      <c r="AM82" s="70">
        <f>IF(AM$21&gt;'Painel  de Controle'!$E$26,0,AL82+AM81)</f>
        <v>0</v>
      </c>
      <c r="AN82" s="70">
        <f>IF(AN$21&gt;'Painel  de Controle'!$E$26,0,AM82+AN81)</f>
        <v>0</v>
      </c>
      <c r="AO82" s="70">
        <f>IF(AO$21&gt;'Painel  de Controle'!$E$26,0,AN82+AO81)</f>
        <v>0</v>
      </c>
      <c r="AP82" s="70">
        <f>IF(AP$21&gt;'Painel  de Controle'!$E$26,0,AO82+AP81)</f>
        <v>0</v>
      </c>
      <c r="AQ82" s="70">
        <f>IF(AQ$21&gt;'Painel  de Controle'!$E$26,0,AP82+AQ81)</f>
        <v>0</v>
      </c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</row>
    <row r="83" spans="1:63" ht="16.5" customHeight="1">
      <c r="A83" s="95"/>
      <c r="B83" s="510" t="s">
        <v>324</v>
      </c>
      <c r="C83" s="510"/>
      <c r="D83" s="510"/>
      <c r="E83" s="510"/>
      <c r="F83" s="510"/>
      <c r="G83" s="510"/>
      <c r="H83" s="511">
        <f t="shared" ref="H83:AQ83" si="20">H79+H80+H81</f>
        <v>0</v>
      </c>
      <c r="I83" s="511">
        <f t="shared" si="20"/>
        <v>0</v>
      </c>
      <c r="J83" s="511">
        <f t="shared" si="20"/>
        <v>0</v>
      </c>
      <c r="K83" s="511">
        <f t="shared" si="20"/>
        <v>0</v>
      </c>
      <c r="L83" s="511">
        <f t="shared" si="20"/>
        <v>0</v>
      </c>
      <c r="M83" s="511">
        <f t="shared" si="20"/>
        <v>0</v>
      </c>
      <c r="N83" s="511">
        <f t="shared" si="20"/>
        <v>0</v>
      </c>
      <c r="O83" s="511">
        <f t="shared" si="20"/>
        <v>0</v>
      </c>
      <c r="P83" s="511">
        <f t="shared" si="20"/>
        <v>0</v>
      </c>
      <c r="Q83" s="511">
        <f t="shared" si="20"/>
        <v>0</v>
      </c>
      <c r="R83" s="511">
        <f t="shared" si="20"/>
        <v>0</v>
      </c>
      <c r="S83" s="511">
        <f t="shared" si="20"/>
        <v>0</v>
      </c>
      <c r="T83" s="511">
        <f t="shared" si="20"/>
        <v>0</v>
      </c>
      <c r="U83" s="511">
        <f t="shared" si="20"/>
        <v>0</v>
      </c>
      <c r="V83" s="511">
        <f t="shared" si="20"/>
        <v>0</v>
      </c>
      <c r="W83" s="511">
        <f t="shared" si="20"/>
        <v>0</v>
      </c>
      <c r="X83" s="511">
        <f t="shared" si="20"/>
        <v>0</v>
      </c>
      <c r="Y83" s="511">
        <f t="shared" si="20"/>
        <v>0</v>
      </c>
      <c r="Z83" s="511">
        <f t="shared" si="20"/>
        <v>0</v>
      </c>
      <c r="AA83" s="511">
        <f t="shared" si="20"/>
        <v>0</v>
      </c>
      <c r="AB83" s="511">
        <f t="shared" si="20"/>
        <v>0</v>
      </c>
      <c r="AC83" s="511">
        <f t="shared" si="20"/>
        <v>0</v>
      </c>
      <c r="AD83" s="511">
        <f t="shared" si="20"/>
        <v>0</v>
      </c>
      <c r="AE83" s="511">
        <f t="shared" si="20"/>
        <v>0</v>
      </c>
      <c r="AF83" s="511">
        <f t="shared" si="20"/>
        <v>0</v>
      </c>
      <c r="AG83" s="511">
        <f t="shared" si="20"/>
        <v>0</v>
      </c>
      <c r="AH83" s="511">
        <f t="shared" si="20"/>
        <v>0</v>
      </c>
      <c r="AI83" s="511">
        <f t="shared" si="20"/>
        <v>0</v>
      </c>
      <c r="AJ83" s="511">
        <f t="shared" si="20"/>
        <v>0</v>
      </c>
      <c r="AK83" s="511">
        <f t="shared" si="20"/>
        <v>0</v>
      </c>
      <c r="AL83" s="511">
        <f t="shared" si="20"/>
        <v>0</v>
      </c>
      <c r="AM83" s="511">
        <f t="shared" si="20"/>
        <v>0</v>
      </c>
      <c r="AN83" s="511">
        <f t="shared" si="20"/>
        <v>0</v>
      </c>
      <c r="AO83" s="511">
        <f t="shared" si="20"/>
        <v>0</v>
      </c>
      <c r="AP83" s="511">
        <f t="shared" si="20"/>
        <v>0</v>
      </c>
      <c r="AQ83" s="511">
        <f t="shared" si="20"/>
        <v>0</v>
      </c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</row>
    <row r="84" spans="1:63" ht="16.5" customHeight="1" outlineLevel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51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</row>
    <row r="85" spans="1:63" ht="16.5" customHeight="1" outlineLevel="1">
      <c r="A85" s="95"/>
      <c r="B85" s="95"/>
      <c r="C85" s="95"/>
      <c r="D85" s="95"/>
      <c r="E85" s="4" t="s">
        <v>479</v>
      </c>
      <c r="F85" s="4"/>
      <c r="G85" s="467"/>
      <c r="H85" s="512">
        <f t="shared" ref="H85:AQ85" si="21">H34</f>
        <v>0</v>
      </c>
      <c r="I85" s="512">
        <f t="shared" si="21"/>
        <v>1</v>
      </c>
      <c r="J85" s="512">
        <f t="shared" si="21"/>
        <v>2</v>
      </c>
      <c r="K85" s="512">
        <f t="shared" si="21"/>
        <v>3</v>
      </c>
      <c r="L85" s="512">
        <f t="shared" si="21"/>
        <v>4</v>
      </c>
      <c r="M85" s="512">
        <f t="shared" si="21"/>
        <v>5</v>
      </c>
      <c r="N85" s="512">
        <f t="shared" si="21"/>
        <v>6</v>
      </c>
      <c r="O85" s="512">
        <f t="shared" si="21"/>
        <v>7</v>
      </c>
      <c r="P85" s="512">
        <f t="shared" si="21"/>
        <v>8</v>
      </c>
      <c r="Q85" s="512">
        <f t="shared" si="21"/>
        <v>9</v>
      </c>
      <c r="R85" s="512">
        <f t="shared" si="21"/>
        <v>10</v>
      </c>
      <c r="S85" s="512">
        <f t="shared" si="21"/>
        <v>11</v>
      </c>
      <c r="T85" s="512">
        <f t="shared" si="21"/>
        <v>12</v>
      </c>
      <c r="U85" s="512">
        <f t="shared" si="21"/>
        <v>13</v>
      </c>
      <c r="V85" s="512">
        <f t="shared" si="21"/>
        <v>14</v>
      </c>
      <c r="W85" s="512">
        <f t="shared" si="21"/>
        <v>15</v>
      </c>
      <c r="X85" s="512">
        <f t="shared" si="21"/>
        <v>16</v>
      </c>
      <c r="Y85" s="512">
        <f t="shared" si="21"/>
        <v>17</v>
      </c>
      <c r="Z85" s="512">
        <f t="shared" si="21"/>
        <v>18</v>
      </c>
      <c r="AA85" s="512">
        <f t="shared" si="21"/>
        <v>19</v>
      </c>
      <c r="AB85" s="512">
        <f t="shared" si="21"/>
        <v>20</v>
      </c>
      <c r="AC85" s="512">
        <f t="shared" si="21"/>
        <v>21</v>
      </c>
      <c r="AD85" s="512">
        <f t="shared" si="21"/>
        <v>22</v>
      </c>
      <c r="AE85" s="512">
        <f t="shared" si="21"/>
        <v>23</v>
      </c>
      <c r="AF85" s="512">
        <f t="shared" si="21"/>
        <v>24</v>
      </c>
      <c r="AG85" s="512">
        <f t="shared" si="21"/>
        <v>25</v>
      </c>
      <c r="AH85" s="512">
        <f t="shared" si="21"/>
        <v>26</v>
      </c>
      <c r="AI85" s="512">
        <f t="shared" si="21"/>
        <v>27</v>
      </c>
      <c r="AJ85" s="512">
        <f t="shared" si="21"/>
        <v>28</v>
      </c>
      <c r="AK85" s="512">
        <f t="shared" si="21"/>
        <v>29</v>
      </c>
      <c r="AL85" s="512">
        <f t="shared" si="21"/>
        <v>30</v>
      </c>
      <c r="AM85" s="512">
        <f t="shared" si="21"/>
        <v>31</v>
      </c>
      <c r="AN85" s="512">
        <f t="shared" si="21"/>
        <v>32</v>
      </c>
      <c r="AO85" s="512">
        <f t="shared" si="21"/>
        <v>33</v>
      </c>
      <c r="AP85" s="512">
        <f t="shared" si="21"/>
        <v>34</v>
      </c>
      <c r="AQ85" s="512">
        <f t="shared" si="21"/>
        <v>35</v>
      </c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</row>
    <row r="86" spans="1:63" ht="18.75" customHeight="1" outlineLevel="1">
      <c r="A86" s="95"/>
      <c r="B86" s="95"/>
      <c r="C86" s="95"/>
      <c r="D86" s="95"/>
      <c r="E86" s="259">
        <f>F76</f>
        <v>0.2</v>
      </c>
      <c r="F86" s="513">
        <f>H85</f>
        <v>0</v>
      </c>
      <c r="G86" s="51"/>
      <c r="H86" s="70">
        <f>H$80*$E86/2 * 0</f>
        <v>0</v>
      </c>
      <c r="I86" s="70">
        <f>MIN($E86*SUM($H$80),SUM($H$80)-SUM($H$86:H86))</f>
        <v>0</v>
      </c>
      <c r="J86" s="70">
        <f>MIN($E86*SUM($H$80),SUM($H$80)-SUM($H$86:I86))</f>
        <v>0</v>
      </c>
      <c r="K86" s="70">
        <f>MIN($E86*SUM($H$80),SUM($H$80)-SUM($H$86:J86))</f>
        <v>0</v>
      </c>
      <c r="L86" s="70">
        <f>MIN($E86*SUM($H$80),SUM($H$80)-SUM($H$86:K86))</f>
        <v>0</v>
      </c>
      <c r="M86" s="70">
        <f>MIN($E86*SUM($H$80),SUM($H$80)-SUM($H$86:L86))</f>
        <v>0</v>
      </c>
      <c r="N86" s="70">
        <f>MIN($E86*SUM($H$80),SUM($H$80)-SUM($H$86:M86))</f>
        <v>0</v>
      </c>
      <c r="O86" s="70">
        <f>MIN($E86*SUM($H$80),SUM($H$80)-SUM($H$86:N86))</f>
        <v>0</v>
      </c>
      <c r="P86" s="70">
        <f>MIN($E86*SUM($H$80),SUM($H$80)-SUM($H$86:O86))</f>
        <v>0</v>
      </c>
      <c r="Q86" s="70">
        <f>MIN($E86*SUM($H$80),SUM($H$80)-SUM($H$86:P86))</f>
        <v>0</v>
      </c>
      <c r="R86" s="70">
        <f>MIN($E86*SUM($H$80),SUM($H$80)-SUM($H$86:Q86))</f>
        <v>0</v>
      </c>
      <c r="S86" s="70">
        <f>MIN($E86*SUM($H$80),SUM($H$80)-SUM($H$86:R86))</f>
        <v>0</v>
      </c>
      <c r="T86" s="70">
        <f>MIN($E86*SUM($H$80),SUM($H$80)-SUM($H$86:S86))</f>
        <v>0</v>
      </c>
      <c r="U86" s="70">
        <f>MIN($E86*SUM($H$80),SUM($H$80)-SUM($H$86:T86))</f>
        <v>0</v>
      </c>
      <c r="V86" s="70">
        <f>MIN($E86*SUM($H$80),SUM($H$80)-SUM($H$86:U86))</f>
        <v>0</v>
      </c>
      <c r="W86" s="70">
        <f>MIN($E86*SUM($H$80),SUM($H$80)-SUM($H$86:V86))</f>
        <v>0</v>
      </c>
      <c r="X86" s="70">
        <f>MIN($E86*SUM($H$80),SUM($H$80)-SUM($H$86:W86))</f>
        <v>0</v>
      </c>
      <c r="Y86" s="70">
        <f>MIN($E86*SUM($H$80),SUM($H$80)-SUM($H$86:X86))</f>
        <v>0</v>
      </c>
      <c r="Z86" s="70">
        <f>MIN($E86*SUM($H$80),SUM($H$80)-SUM($H$86:Y86))</f>
        <v>0</v>
      </c>
      <c r="AA86" s="70">
        <f>MIN($E86*SUM($H$80),SUM($H$80)-SUM($H$86:Z86))</f>
        <v>0</v>
      </c>
      <c r="AB86" s="70">
        <f>MIN($E86*SUM($H$80),SUM($H$80)-SUM($H$86:AA86))</f>
        <v>0</v>
      </c>
      <c r="AC86" s="70">
        <f>MIN($E86*SUM($H$80),SUM($H$80)-SUM($H$86:AB86))</f>
        <v>0</v>
      </c>
      <c r="AD86" s="70">
        <f>MIN($E86*SUM($H$80),SUM($H$80)-SUM($H$86:AC86))</f>
        <v>0</v>
      </c>
      <c r="AE86" s="70">
        <f>MIN($E86*SUM($H$80),SUM($H$80)-SUM($H$86:AD86))</f>
        <v>0</v>
      </c>
      <c r="AF86" s="70">
        <f>MIN($E86*SUM($H$80),SUM($H$80)-SUM($H$86:AE86))</f>
        <v>0</v>
      </c>
      <c r="AG86" s="70">
        <f>MIN($E86*SUM($H$80),SUM($H$80)-SUM($H$86:AF86))</f>
        <v>0</v>
      </c>
      <c r="AH86" s="70">
        <f>MIN($E86*SUM($H$80),SUM($H$80)-SUM($H$86:AG86))</f>
        <v>0</v>
      </c>
      <c r="AI86" s="70">
        <f>MIN($E86*SUM($H$80),SUM($H$80)-SUM($H$86:AH86))</f>
        <v>0</v>
      </c>
      <c r="AJ86" s="70">
        <f>MIN($E86*SUM($H$80),SUM($H$80)-SUM($H$86:AI86))</f>
        <v>0</v>
      </c>
      <c r="AK86" s="70">
        <f>MIN($E86*SUM($H$80),SUM($H$80)-SUM($H$86:AJ86))</f>
        <v>0</v>
      </c>
      <c r="AL86" s="70">
        <f>MIN($E86*SUM($H$80),SUM($H$80)-SUM($H$86:AK86))</f>
        <v>0</v>
      </c>
      <c r="AM86" s="70">
        <f>MIN($E86*SUM($H$80),SUM($H$80)-SUM($H$86:AL86))</f>
        <v>0</v>
      </c>
      <c r="AN86" s="70">
        <f>MIN($E86*SUM($H$80),SUM($H$80)-SUM($H$86:AM86))</f>
        <v>0</v>
      </c>
      <c r="AO86" s="70">
        <f>MIN($E86*SUM($H$80),SUM($H$80)-SUM($H$86:AN86))</f>
        <v>0</v>
      </c>
      <c r="AP86" s="70">
        <f>MIN($E86*SUM($H$80),SUM($H$80)-SUM($H$86:AO86))</f>
        <v>0</v>
      </c>
      <c r="AQ86" s="70">
        <f>MIN($E86*SUM($H$80),SUM($H$80)-SUM($H$86:AP86))</f>
        <v>0</v>
      </c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</row>
    <row r="87" spans="1:63" ht="18.75" customHeight="1" outlineLevel="1">
      <c r="A87" s="95"/>
      <c r="B87" s="95"/>
      <c r="C87" s="95"/>
      <c r="D87" s="95"/>
      <c r="E87" s="259">
        <f t="shared" ref="E87:E121" si="22">IF($F$77="Sim",$F$76,IF(F87=0,0,MAX($F$76,IF((MAX($F$86:$F$121)-F87=0),1,1/(MAX($F$86:$F$121)-F87)))))</f>
        <v>0.2</v>
      </c>
      <c r="F87" s="513">
        <f>I85</f>
        <v>1</v>
      </c>
      <c r="G87" s="51"/>
      <c r="H87" s="514"/>
      <c r="I87" s="70">
        <f>I$80*$E87/2 * 0</f>
        <v>0</v>
      </c>
      <c r="J87" s="70">
        <f>MIN($E87*SUM($I$80),SUM($I$80)-SUM($H87:I87))</f>
        <v>0</v>
      </c>
      <c r="K87" s="70">
        <f>MIN($E87*SUM($I$80),SUM($I$80)-SUM($H87:J87))</f>
        <v>0</v>
      </c>
      <c r="L87" s="70">
        <f>MIN($E87*SUM($I$80),SUM($I$80)-SUM($H87:K87))</f>
        <v>0</v>
      </c>
      <c r="M87" s="70">
        <f>MIN($E87*SUM($I$80),SUM($I$80)-SUM($H87:L87))</f>
        <v>0</v>
      </c>
      <c r="N87" s="70">
        <f>MIN($E87*SUM($I$80),SUM($I$80)-SUM($H87:M87))</f>
        <v>0</v>
      </c>
      <c r="O87" s="70">
        <f>MIN($E87*SUM($I$80),SUM($I$80)-SUM($H87:N87))</f>
        <v>0</v>
      </c>
      <c r="P87" s="70">
        <f>MIN($E87*SUM($I$80),SUM($I$80)-SUM($H87:O87))</f>
        <v>0</v>
      </c>
      <c r="Q87" s="70">
        <f>MIN($E87*SUM($I$80),SUM($I$80)-SUM($H87:P87))</f>
        <v>0</v>
      </c>
      <c r="R87" s="70">
        <f>MIN($E87*SUM($I$80),SUM($I$80)-SUM($H87:Q87))</f>
        <v>0</v>
      </c>
      <c r="S87" s="70">
        <f>MIN($E87*SUM($I$80),SUM($I$80)-SUM($H87:R87))</f>
        <v>0</v>
      </c>
      <c r="T87" s="70">
        <f>MIN($E87*SUM($I$80),SUM($I$80)-SUM($H87:S87))</f>
        <v>0</v>
      </c>
      <c r="U87" s="70">
        <f>MIN($E87*SUM($I$80),SUM($I$80)-SUM($H87:T87))</f>
        <v>0</v>
      </c>
      <c r="V87" s="70">
        <f>MIN($E87*SUM($I$80),SUM($I$80)-SUM($H87:U87))</f>
        <v>0</v>
      </c>
      <c r="W87" s="70">
        <f>MIN($E87*SUM($I$80),SUM($I$80)-SUM($H87:V87))</f>
        <v>0</v>
      </c>
      <c r="X87" s="70">
        <f>MIN($E87*SUM($I$80),SUM($I$80)-SUM($H87:W87))</f>
        <v>0</v>
      </c>
      <c r="Y87" s="70">
        <f>MIN($E87*SUM($I$80),SUM($I$80)-SUM($H87:X87))</f>
        <v>0</v>
      </c>
      <c r="Z87" s="70">
        <f>MIN($E87*SUM($I$80),SUM($I$80)-SUM($H87:Y87))</f>
        <v>0</v>
      </c>
      <c r="AA87" s="70">
        <f>MIN($E87*SUM($I$80),SUM($I$80)-SUM($H87:Z87))</f>
        <v>0</v>
      </c>
      <c r="AB87" s="70">
        <f>MIN($E87*SUM($I$80),SUM($I$80)-SUM($H87:AA87))</f>
        <v>0</v>
      </c>
      <c r="AC87" s="70">
        <f>MIN($E87*SUM($I$80),SUM($I$80)-SUM($H87:AB87))</f>
        <v>0</v>
      </c>
      <c r="AD87" s="70">
        <f>MIN($E87*SUM($I$80),SUM($I$80)-SUM($H87:AC87))</f>
        <v>0</v>
      </c>
      <c r="AE87" s="70">
        <f>MIN($E87*SUM($I$80),SUM($I$80)-SUM($H87:AD87))</f>
        <v>0</v>
      </c>
      <c r="AF87" s="70">
        <f>MIN($E87*SUM($I$80),SUM($I$80)-SUM($H87:AE87))</f>
        <v>0</v>
      </c>
      <c r="AG87" s="70">
        <f>MIN($E87*SUM($I$80),SUM($I$80)-SUM($H87:AF87))</f>
        <v>0</v>
      </c>
      <c r="AH87" s="70">
        <f>MIN($E87*SUM($I$80),SUM($I$80)-SUM($H87:AG87))</f>
        <v>0</v>
      </c>
      <c r="AI87" s="70">
        <f>MIN($E87*SUM($I$80),SUM($I$80)-SUM($H87:AH87))</f>
        <v>0</v>
      </c>
      <c r="AJ87" s="70">
        <f>MIN($E87*SUM($I$80),SUM($I$80)-SUM($H87:AI87))</f>
        <v>0</v>
      </c>
      <c r="AK87" s="70">
        <f>MIN($E87*SUM($I$80),SUM($I$80)-SUM($H87:AJ87))</f>
        <v>0</v>
      </c>
      <c r="AL87" s="70">
        <f>MIN($E87*SUM($I$80),SUM($I$80)-SUM($H87:AK87))</f>
        <v>0</v>
      </c>
      <c r="AM87" s="70">
        <f>MIN($E87*SUM($I$80),SUM($I$80)-SUM($H87:AL87))</f>
        <v>0</v>
      </c>
      <c r="AN87" s="70">
        <f>MIN($E87*SUM($I$80),SUM($I$80)-SUM($H87:AM87))</f>
        <v>0</v>
      </c>
      <c r="AO87" s="70">
        <f>MIN($E87*SUM($I$80),SUM($I$80)-SUM($H87:AN87))</f>
        <v>0</v>
      </c>
      <c r="AP87" s="70">
        <f>MIN($E87*SUM($I$80),SUM($I$80)-SUM($H87:AO87))</f>
        <v>0</v>
      </c>
      <c r="AQ87" s="70">
        <f>MIN($E87*SUM($I$80),SUM($I$80)-SUM($H87:AP87))</f>
        <v>0</v>
      </c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1:63" ht="18.75" customHeight="1" outlineLevel="1">
      <c r="A88" s="95"/>
      <c r="B88" s="95"/>
      <c r="C88" s="95"/>
      <c r="D88" s="95"/>
      <c r="E88" s="259">
        <f t="shared" si="22"/>
        <v>0.2</v>
      </c>
      <c r="F88" s="513">
        <f>J85</f>
        <v>2</v>
      </c>
      <c r="G88" s="51"/>
      <c r="H88" s="514"/>
      <c r="I88" s="514"/>
      <c r="J88" s="70">
        <f>J$80*$E88/2 * 0</f>
        <v>0</v>
      </c>
      <c r="K88" s="70">
        <f>MIN($E88*SUM($J$80),SUM($J$80)-SUM($H88:J88))</f>
        <v>0</v>
      </c>
      <c r="L88" s="70">
        <f>MIN($E88*SUM($J$80),SUM($J$80)-SUM($H88:K88))</f>
        <v>0</v>
      </c>
      <c r="M88" s="70">
        <f>MIN($E88*SUM($J$80),SUM($J$80)-SUM($H88:L88))</f>
        <v>0</v>
      </c>
      <c r="N88" s="70">
        <f>MIN($E88*SUM($J$80),SUM($J$80)-SUM($H88:M88))</f>
        <v>0</v>
      </c>
      <c r="O88" s="70">
        <f>MIN($E88*SUM($J$80),SUM($J$80)-SUM($H88:N88))</f>
        <v>0</v>
      </c>
      <c r="P88" s="70">
        <f>MIN($E88*SUM($J$80),SUM($J$80)-SUM($H88:O88))</f>
        <v>0</v>
      </c>
      <c r="Q88" s="70">
        <f>MIN($E88*SUM($J$80),SUM($J$80)-SUM($H88:P88))</f>
        <v>0</v>
      </c>
      <c r="R88" s="70">
        <f>MIN($E88*SUM($J$80),SUM($J$80)-SUM($H88:Q88))</f>
        <v>0</v>
      </c>
      <c r="S88" s="70">
        <f>MIN($E88*SUM($J$80),SUM($J$80)-SUM($H88:R88))</f>
        <v>0</v>
      </c>
      <c r="T88" s="70">
        <f>MIN($E88*SUM($J$80),SUM($J$80)-SUM($H88:S88))</f>
        <v>0</v>
      </c>
      <c r="U88" s="70">
        <f>MIN($E88*SUM($J$80),SUM($J$80)-SUM($H88:T88))</f>
        <v>0</v>
      </c>
      <c r="V88" s="70">
        <f>MIN($E88*SUM($J$80),SUM($J$80)-SUM($H88:U88))</f>
        <v>0</v>
      </c>
      <c r="W88" s="70">
        <f>MIN($E88*SUM($J$80),SUM($J$80)-SUM($H88:V88))</f>
        <v>0</v>
      </c>
      <c r="X88" s="70">
        <f>MIN($E88*SUM($J$80),SUM($J$80)-SUM($H88:W88))</f>
        <v>0</v>
      </c>
      <c r="Y88" s="70">
        <f>MIN($E88*SUM($J$80),SUM($J$80)-SUM($H88:X88))</f>
        <v>0</v>
      </c>
      <c r="Z88" s="70">
        <f>MIN($E88*SUM($J$80),SUM($J$80)-SUM($H88:Y88))</f>
        <v>0</v>
      </c>
      <c r="AA88" s="70">
        <f>MIN($E88*SUM($J$80),SUM($J$80)-SUM($H88:Z88))</f>
        <v>0</v>
      </c>
      <c r="AB88" s="70">
        <f>MIN($E88*SUM($J$80),SUM($J$80)-SUM($H88:AA88))</f>
        <v>0</v>
      </c>
      <c r="AC88" s="70">
        <f>MIN($E88*SUM($J$80),SUM($J$80)-SUM($H88:AB88))</f>
        <v>0</v>
      </c>
      <c r="AD88" s="70">
        <f>MIN($E88*SUM($J$80),SUM($J$80)-SUM($H88:AC88))</f>
        <v>0</v>
      </c>
      <c r="AE88" s="70">
        <f>MIN($E88*SUM($J$80),SUM($J$80)-SUM($H88:AD88))</f>
        <v>0</v>
      </c>
      <c r="AF88" s="70">
        <f>MIN($E88*SUM($J$80),SUM($J$80)-SUM($H88:AE88))</f>
        <v>0</v>
      </c>
      <c r="AG88" s="70">
        <f>MIN($E88*SUM($J$80),SUM($J$80)-SUM($H88:AF88))</f>
        <v>0</v>
      </c>
      <c r="AH88" s="70">
        <f>MIN($E88*SUM($J$80),SUM($J$80)-SUM($H88:AG88))</f>
        <v>0</v>
      </c>
      <c r="AI88" s="70">
        <f>MIN($E88*SUM($J$80),SUM($J$80)-SUM($H88:AH88))</f>
        <v>0</v>
      </c>
      <c r="AJ88" s="70">
        <f>MIN($E88*SUM($J$80),SUM($J$80)-SUM($H88:AI88))</f>
        <v>0</v>
      </c>
      <c r="AK88" s="70">
        <f>MIN($E88*SUM($J$80),SUM($J$80)-SUM($H88:AJ88))</f>
        <v>0</v>
      </c>
      <c r="AL88" s="70">
        <f>MIN($E88*SUM($J$80),SUM($J$80)-SUM($H88:AK88))</f>
        <v>0</v>
      </c>
      <c r="AM88" s="70">
        <f>MIN($E88*SUM($J$80),SUM($J$80)-SUM($H88:AL88))</f>
        <v>0</v>
      </c>
      <c r="AN88" s="70">
        <f>MIN($E88*SUM($J$80),SUM($J$80)-SUM($H88:AM88))</f>
        <v>0</v>
      </c>
      <c r="AO88" s="70">
        <f>MIN($E88*SUM($J$80),SUM($J$80)-SUM($H88:AN88))</f>
        <v>0</v>
      </c>
      <c r="AP88" s="70">
        <f>MIN($E88*SUM($J$80),SUM($J$80)-SUM($H88:AO88))</f>
        <v>0</v>
      </c>
      <c r="AQ88" s="70">
        <f>MIN($E88*SUM($J$80),SUM($J$80)-SUM($H88:AP88))</f>
        <v>0</v>
      </c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1:63" ht="18.75" customHeight="1" outlineLevel="1">
      <c r="A89" s="95"/>
      <c r="B89" s="95"/>
      <c r="C89" s="95"/>
      <c r="D89" s="95"/>
      <c r="E89" s="259">
        <f t="shared" si="22"/>
        <v>0.2</v>
      </c>
      <c r="F89" s="513">
        <f>K85</f>
        <v>3</v>
      </c>
      <c r="G89" s="51"/>
      <c r="H89" s="514"/>
      <c r="I89" s="514"/>
      <c r="J89" s="514"/>
      <c r="K89" s="70">
        <f>K$80*$E89/2 * 0</f>
        <v>0</v>
      </c>
      <c r="L89" s="70">
        <f>MIN($E89*SUM($K$80),SUM($K$80)-SUM($H89:K89))</f>
        <v>0</v>
      </c>
      <c r="M89" s="70">
        <f>MIN($E89*SUM($K$80),SUM($K$80)-SUM($H89:L89))</f>
        <v>0</v>
      </c>
      <c r="N89" s="70">
        <f>MIN($E89*SUM($K$80),SUM($K$80)-SUM($H89:M89))</f>
        <v>0</v>
      </c>
      <c r="O89" s="70">
        <f>MIN($E89*SUM($K$80),SUM($K$80)-SUM($H89:N89))</f>
        <v>0</v>
      </c>
      <c r="P89" s="70">
        <f>MIN($E89*SUM($K$80),SUM($K$80)-SUM($H89:O89))</f>
        <v>0</v>
      </c>
      <c r="Q89" s="70">
        <f>MIN($E89*SUM($K$80),SUM($K$80)-SUM($H89:P89))</f>
        <v>0</v>
      </c>
      <c r="R89" s="70">
        <f>MIN($E89*SUM($K$80),SUM($K$80)-SUM($H89:Q89))</f>
        <v>0</v>
      </c>
      <c r="S89" s="70">
        <f>MIN($E89*SUM($K$80),SUM($K$80)-SUM($H89:R89))</f>
        <v>0</v>
      </c>
      <c r="T89" s="70">
        <f>MIN($E89*SUM($K$80),SUM($K$80)-SUM($H89:S89))</f>
        <v>0</v>
      </c>
      <c r="U89" s="70">
        <f>MIN($E89*SUM($K$80),SUM($K$80)-SUM($H89:T89))</f>
        <v>0</v>
      </c>
      <c r="V89" s="70">
        <f>MIN($E89*SUM($K$80),SUM($K$80)-SUM($H89:U89))</f>
        <v>0</v>
      </c>
      <c r="W89" s="70">
        <f>MIN($E89*SUM($K$80),SUM($K$80)-SUM($H89:V89))</f>
        <v>0</v>
      </c>
      <c r="X89" s="70">
        <f>MIN($E89*SUM($K$80),SUM($K$80)-SUM($H89:W89))</f>
        <v>0</v>
      </c>
      <c r="Y89" s="70">
        <f>MIN($E89*SUM($K$80),SUM($K$80)-SUM($H89:X89))</f>
        <v>0</v>
      </c>
      <c r="Z89" s="70">
        <f>MIN($E89*SUM($K$80),SUM($K$80)-SUM($H89:Y89))</f>
        <v>0</v>
      </c>
      <c r="AA89" s="70">
        <f>MIN($E89*SUM($K$80),SUM($K$80)-SUM($H89:Z89))</f>
        <v>0</v>
      </c>
      <c r="AB89" s="70">
        <f>MIN($E89*SUM($K$80),SUM($K$80)-SUM($H89:AA89))</f>
        <v>0</v>
      </c>
      <c r="AC89" s="70">
        <f>MIN($E89*SUM($K$80),SUM($K$80)-SUM($H89:AB89))</f>
        <v>0</v>
      </c>
      <c r="AD89" s="70">
        <f>MIN($E89*SUM($K$80),SUM($K$80)-SUM($H89:AC89))</f>
        <v>0</v>
      </c>
      <c r="AE89" s="70">
        <f>MIN($E89*SUM($K$80),SUM($K$80)-SUM($H89:AD89))</f>
        <v>0</v>
      </c>
      <c r="AF89" s="70">
        <f>MIN($E89*SUM($K$80),SUM($K$80)-SUM($H89:AE89))</f>
        <v>0</v>
      </c>
      <c r="AG89" s="70">
        <f>MIN($E89*SUM($K$80),SUM($K$80)-SUM($H89:AF89))</f>
        <v>0</v>
      </c>
      <c r="AH89" s="70">
        <f>MIN($E89*SUM($K$80),SUM($K$80)-SUM($H89:AG89))</f>
        <v>0</v>
      </c>
      <c r="AI89" s="70">
        <f>MIN($E89*SUM($K$80),SUM($K$80)-SUM($H89:AH89))</f>
        <v>0</v>
      </c>
      <c r="AJ89" s="70">
        <f>MIN($E89*SUM($K$80),SUM($K$80)-SUM($H89:AI89))</f>
        <v>0</v>
      </c>
      <c r="AK89" s="70">
        <f>MIN($E89*SUM($K$80),SUM($K$80)-SUM($H89:AJ89))</f>
        <v>0</v>
      </c>
      <c r="AL89" s="70">
        <f>MIN($E89*SUM($K$80),SUM($K$80)-SUM($H89:AK89))</f>
        <v>0</v>
      </c>
      <c r="AM89" s="70">
        <f>MIN($E89*SUM($K$80),SUM($K$80)-SUM($H89:AL89))</f>
        <v>0</v>
      </c>
      <c r="AN89" s="70">
        <f>MIN($E89*SUM($K$80),SUM($K$80)-SUM($H89:AM89))</f>
        <v>0</v>
      </c>
      <c r="AO89" s="70">
        <f>MIN($E89*SUM($K$80),SUM($K$80)-SUM($H89:AN89))</f>
        <v>0</v>
      </c>
      <c r="AP89" s="70">
        <f>MIN($E89*SUM($K$80),SUM($K$80)-SUM($H89:AO89))</f>
        <v>0</v>
      </c>
      <c r="AQ89" s="70">
        <f>MIN($E89*SUM($K$80),SUM($K$80)-SUM($H89:AP89))</f>
        <v>0</v>
      </c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</row>
    <row r="90" spans="1:63" ht="18.75" customHeight="1" outlineLevel="1">
      <c r="A90" s="95"/>
      <c r="B90" s="95"/>
      <c r="C90" s="95"/>
      <c r="D90" s="95"/>
      <c r="E90" s="259">
        <f t="shared" si="22"/>
        <v>0.2</v>
      </c>
      <c r="F90" s="513">
        <f>L85</f>
        <v>4</v>
      </c>
      <c r="G90" s="51"/>
      <c r="H90" s="514"/>
      <c r="I90" s="514"/>
      <c r="J90" s="514"/>
      <c r="K90" s="514"/>
      <c r="L90" s="70">
        <f>L$80*$E90/2 * 0</f>
        <v>0</v>
      </c>
      <c r="M90" s="70">
        <f>MIN($E90*SUM($L$80),SUM($L$80)-SUM($H90:L90))</f>
        <v>0</v>
      </c>
      <c r="N90" s="70">
        <f>MIN($E90*SUM($L$80),SUM($L$80)-SUM($H90:M90))</f>
        <v>0</v>
      </c>
      <c r="O90" s="70">
        <f>MIN($E90*SUM($L$80),SUM($L$80)-SUM($H90:N90))</f>
        <v>0</v>
      </c>
      <c r="P90" s="70">
        <f>MIN($E90*SUM($L$80),SUM($L$80)-SUM($H90:O90))</f>
        <v>0</v>
      </c>
      <c r="Q90" s="70">
        <f>MIN($E90*SUM($L$80),SUM($L$80)-SUM($H90:P90))</f>
        <v>0</v>
      </c>
      <c r="R90" s="70">
        <f>MIN($E90*SUM($L$80),SUM($L$80)-SUM($H90:Q90))</f>
        <v>0</v>
      </c>
      <c r="S90" s="70">
        <f>MIN($E90*SUM($L$80),SUM($L$80)-SUM($H90:R90))</f>
        <v>0</v>
      </c>
      <c r="T90" s="70">
        <f>MIN($E90*SUM($L$80),SUM($L$80)-SUM($H90:S90))</f>
        <v>0</v>
      </c>
      <c r="U90" s="70">
        <f>MIN($E90*SUM($L$80),SUM($L$80)-SUM($H90:T90))</f>
        <v>0</v>
      </c>
      <c r="V90" s="70">
        <f>MIN($E90*SUM($L$80),SUM($L$80)-SUM($H90:U90))</f>
        <v>0</v>
      </c>
      <c r="W90" s="70">
        <f>MIN($E90*SUM($L$80),SUM($L$80)-SUM($H90:V90))</f>
        <v>0</v>
      </c>
      <c r="X90" s="70">
        <f>MIN($E90*SUM($L$80),SUM($L$80)-SUM($H90:W90))</f>
        <v>0</v>
      </c>
      <c r="Y90" s="70">
        <f>MIN($E90*SUM($L$80),SUM($L$80)-SUM($H90:X90))</f>
        <v>0</v>
      </c>
      <c r="Z90" s="70">
        <f>MIN($E90*SUM($L$80),SUM($L$80)-SUM($H90:Y90))</f>
        <v>0</v>
      </c>
      <c r="AA90" s="70">
        <f>MIN($E90*SUM($L$80),SUM($L$80)-SUM($H90:Z90))</f>
        <v>0</v>
      </c>
      <c r="AB90" s="70">
        <f>MIN($E90*SUM($L$80),SUM($L$80)-SUM($H90:AA90))</f>
        <v>0</v>
      </c>
      <c r="AC90" s="70">
        <f>MIN($E90*SUM($L$80),SUM($L$80)-SUM($H90:AB90))</f>
        <v>0</v>
      </c>
      <c r="AD90" s="70">
        <f>MIN($E90*SUM($L$80),SUM($L$80)-SUM($H90:AC90))</f>
        <v>0</v>
      </c>
      <c r="AE90" s="70">
        <f>MIN($E90*SUM($L$80),SUM($L$80)-SUM($H90:AD90))</f>
        <v>0</v>
      </c>
      <c r="AF90" s="70">
        <f>MIN($E90*SUM($L$80),SUM($L$80)-SUM($H90:AE90))</f>
        <v>0</v>
      </c>
      <c r="AG90" s="70">
        <f>MIN($E90*SUM($L$80),SUM($L$80)-SUM($H90:AF90))</f>
        <v>0</v>
      </c>
      <c r="AH90" s="70">
        <f>MIN($E90*SUM($L$80),SUM($L$80)-SUM($H90:AG90))</f>
        <v>0</v>
      </c>
      <c r="AI90" s="70">
        <f>MIN($E90*SUM($L$80),SUM($L$80)-SUM($H90:AH90))</f>
        <v>0</v>
      </c>
      <c r="AJ90" s="70">
        <f>MIN($E90*SUM($L$80),SUM($L$80)-SUM($H90:AI90))</f>
        <v>0</v>
      </c>
      <c r="AK90" s="70">
        <f>MIN($E90*SUM($L$80),SUM($L$80)-SUM($H90:AJ90))</f>
        <v>0</v>
      </c>
      <c r="AL90" s="70">
        <f>MIN($E90*SUM($L$80),SUM($L$80)-SUM($H90:AK90))</f>
        <v>0</v>
      </c>
      <c r="AM90" s="70">
        <f>MIN($E90*SUM($L$80),SUM($L$80)-SUM($H90:AL90))</f>
        <v>0</v>
      </c>
      <c r="AN90" s="70">
        <f>MIN($E90*SUM($L$80),SUM($L$80)-SUM($H90:AM90))</f>
        <v>0</v>
      </c>
      <c r="AO90" s="70">
        <f>MIN($E90*SUM($L$80),SUM($L$80)-SUM($H90:AN90))</f>
        <v>0</v>
      </c>
      <c r="AP90" s="70">
        <f>MIN($E90*SUM($L$80),SUM($L$80)-SUM($H90:AO90))</f>
        <v>0</v>
      </c>
      <c r="AQ90" s="70">
        <f>MIN($E90*SUM($L$80),SUM($L$80)-SUM($H90:AP90))</f>
        <v>0</v>
      </c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</row>
    <row r="91" spans="1:63" ht="18.75" customHeight="1" outlineLevel="1">
      <c r="A91" s="95"/>
      <c r="B91" s="95"/>
      <c r="C91" s="95"/>
      <c r="D91" s="95"/>
      <c r="E91" s="259">
        <f t="shared" si="22"/>
        <v>0.2</v>
      </c>
      <c r="F91" s="513">
        <f>M85</f>
        <v>5</v>
      </c>
      <c r="G91" s="51"/>
      <c r="H91" s="514"/>
      <c r="I91" s="514"/>
      <c r="J91" s="514"/>
      <c r="K91" s="514"/>
      <c r="L91" s="514"/>
      <c r="M91" s="70">
        <f>M$80*$E91/2 * 0</f>
        <v>0</v>
      </c>
      <c r="N91" s="70">
        <f>MIN($E91*SUM($M$80),SUM($M$80)-SUM($H91:M91))</f>
        <v>0</v>
      </c>
      <c r="O91" s="70">
        <f>MIN($E91*SUM($M$80),SUM($M$80)-SUM($H91:N91))</f>
        <v>0</v>
      </c>
      <c r="P91" s="70">
        <f>MIN($E91*SUM($M$80),SUM($M$80)-SUM($H91:O91))</f>
        <v>0</v>
      </c>
      <c r="Q91" s="70">
        <f>MIN($E91*SUM($M$80),SUM($M$80)-SUM($H91:P91))</f>
        <v>0</v>
      </c>
      <c r="R91" s="70">
        <f>MIN($E91*SUM($M$80),SUM($M$80)-SUM($H91:Q91))</f>
        <v>0</v>
      </c>
      <c r="S91" s="70">
        <f>MIN($E91*SUM($M$80),SUM($M$80)-SUM($H91:R91))</f>
        <v>0</v>
      </c>
      <c r="T91" s="70">
        <f>MIN($E91*SUM($M$80),SUM($M$80)-SUM($H91:S91))</f>
        <v>0</v>
      </c>
      <c r="U91" s="70">
        <f>MIN($E91*SUM($M$80),SUM($M$80)-SUM($H91:T91))</f>
        <v>0</v>
      </c>
      <c r="V91" s="70">
        <f>MIN($E91*SUM($M$80),SUM($M$80)-SUM($H91:U91))</f>
        <v>0</v>
      </c>
      <c r="W91" s="70">
        <f>MIN($E91*SUM($M$80),SUM($M$80)-SUM($H91:V91))</f>
        <v>0</v>
      </c>
      <c r="X91" s="70">
        <f>MIN($E91*SUM($M$80),SUM($M$80)-SUM($H91:W91))</f>
        <v>0</v>
      </c>
      <c r="Y91" s="70">
        <f>MIN($E91*SUM($M$80),SUM($M$80)-SUM($H91:X91))</f>
        <v>0</v>
      </c>
      <c r="Z91" s="70">
        <f>MIN($E91*SUM($M$80),SUM($M$80)-SUM($H91:Y91))</f>
        <v>0</v>
      </c>
      <c r="AA91" s="70">
        <f>MIN($E91*SUM($M$80),SUM($M$80)-SUM($H91:Z91))</f>
        <v>0</v>
      </c>
      <c r="AB91" s="70">
        <f>MIN($E91*SUM($M$80),SUM($M$80)-SUM($H91:AA91))</f>
        <v>0</v>
      </c>
      <c r="AC91" s="70">
        <f>MIN($E91*SUM($M$80),SUM($M$80)-SUM($H91:AB91))</f>
        <v>0</v>
      </c>
      <c r="AD91" s="70">
        <f>MIN($E91*SUM($M$80),SUM($M$80)-SUM($H91:AC91))</f>
        <v>0</v>
      </c>
      <c r="AE91" s="70">
        <f>MIN($E91*SUM($M$80),SUM($M$80)-SUM($H91:AD91))</f>
        <v>0</v>
      </c>
      <c r="AF91" s="70">
        <f>MIN($E91*SUM($M$80),SUM($M$80)-SUM($H91:AE91))</f>
        <v>0</v>
      </c>
      <c r="AG91" s="70">
        <f>MIN($E91*SUM($M$80),SUM($M$80)-SUM($H91:AF91))</f>
        <v>0</v>
      </c>
      <c r="AH91" s="70">
        <f>MIN($E91*SUM($M$80),SUM($M$80)-SUM($H91:AG91))</f>
        <v>0</v>
      </c>
      <c r="AI91" s="70">
        <f>MIN($E91*SUM($M$80),SUM($M$80)-SUM($H91:AH91))</f>
        <v>0</v>
      </c>
      <c r="AJ91" s="70">
        <f>MIN($E91*SUM($M$80),SUM($M$80)-SUM($H91:AI91))</f>
        <v>0</v>
      </c>
      <c r="AK91" s="70">
        <f>MIN($E91*SUM($M$80),SUM($M$80)-SUM($H91:AJ91))</f>
        <v>0</v>
      </c>
      <c r="AL91" s="70">
        <f>MIN($E91*SUM($M$80),SUM($M$80)-SUM($H91:AK91))</f>
        <v>0</v>
      </c>
      <c r="AM91" s="70">
        <f>MIN($E91*SUM($M$80),SUM($M$80)-SUM($H91:AL91))</f>
        <v>0</v>
      </c>
      <c r="AN91" s="70">
        <f>MIN($E91*SUM($M$80),SUM($M$80)-SUM($H91:AM91))</f>
        <v>0</v>
      </c>
      <c r="AO91" s="70">
        <f>MIN($E91*SUM($M$80),SUM($M$80)-SUM($H91:AN91))</f>
        <v>0</v>
      </c>
      <c r="AP91" s="70">
        <f>MIN($E91*SUM($M$80),SUM($M$80)-SUM($H91:AO91))</f>
        <v>0</v>
      </c>
      <c r="AQ91" s="70">
        <f>MIN($E91*SUM($M$80),SUM($M$80)-SUM($H91:AP91))</f>
        <v>0</v>
      </c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</row>
    <row r="92" spans="1:63" ht="18.75" customHeight="1" outlineLevel="1">
      <c r="A92" s="95"/>
      <c r="B92" s="95"/>
      <c r="C92" s="95"/>
      <c r="D92" s="95"/>
      <c r="E92" s="259">
        <f t="shared" si="22"/>
        <v>0.2</v>
      </c>
      <c r="F92" s="513">
        <f>N85</f>
        <v>6</v>
      </c>
      <c r="G92" s="51"/>
      <c r="H92" s="514"/>
      <c r="I92" s="514"/>
      <c r="J92" s="514"/>
      <c r="K92" s="514"/>
      <c r="L92" s="514"/>
      <c r="M92" s="514"/>
      <c r="N92" s="70">
        <f>N$80*$E92/2 * 0</f>
        <v>0</v>
      </c>
      <c r="O92" s="70">
        <f>MIN($E92*SUM($N$80),SUM($N$80)-SUM($H92:N92))</f>
        <v>0</v>
      </c>
      <c r="P92" s="70">
        <f>MIN($E92*SUM($N$80),SUM($N$80)-SUM($H92:O92))</f>
        <v>0</v>
      </c>
      <c r="Q92" s="70">
        <f>MIN($E92*SUM($N$80),SUM($N$80)-SUM($H92:P92))</f>
        <v>0</v>
      </c>
      <c r="R92" s="70">
        <f>MIN($E92*SUM($N$80),SUM($N$80)-SUM($H92:Q92))</f>
        <v>0</v>
      </c>
      <c r="S92" s="70">
        <f>MIN($E92*SUM($N$80),SUM($N$80)-SUM($H92:R92))</f>
        <v>0</v>
      </c>
      <c r="T92" s="70">
        <f>MIN($E92*SUM($N$80),SUM($N$80)-SUM($H92:S92))</f>
        <v>0</v>
      </c>
      <c r="U92" s="70">
        <f>MIN($E92*SUM($N$80),SUM($N$80)-SUM($H92:T92))</f>
        <v>0</v>
      </c>
      <c r="V92" s="70">
        <f>MIN($E92*SUM($N$80),SUM($N$80)-SUM($H92:U92))</f>
        <v>0</v>
      </c>
      <c r="W92" s="70">
        <f>MIN($E92*SUM($N$80),SUM($N$80)-SUM($H92:V92))</f>
        <v>0</v>
      </c>
      <c r="X92" s="70">
        <f>MIN($E92*SUM($N$80),SUM($N$80)-SUM($H92:W92))</f>
        <v>0</v>
      </c>
      <c r="Y92" s="70">
        <f>MIN($E92*SUM($N$80),SUM($N$80)-SUM($H92:X92))</f>
        <v>0</v>
      </c>
      <c r="Z92" s="70">
        <f>MIN($E92*SUM($N$80),SUM($N$80)-SUM($H92:Y92))</f>
        <v>0</v>
      </c>
      <c r="AA92" s="70">
        <f>MIN($E92*SUM($N$80),SUM($N$80)-SUM($H92:Z92))</f>
        <v>0</v>
      </c>
      <c r="AB92" s="70">
        <f>MIN($E92*SUM($N$80),SUM($N$80)-SUM($H92:AA92))</f>
        <v>0</v>
      </c>
      <c r="AC92" s="70">
        <f>MIN($E92*SUM($N$80),SUM($N$80)-SUM($H92:AB92))</f>
        <v>0</v>
      </c>
      <c r="AD92" s="70">
        <f>MIN($E92*SUM($N$80),SUM($N$80)-SUM($H92:AC92))</f>
        <v>0</v>
      </c>
      <c r="AE92" s="70">
        <f>MIN($E92*SUM($N$80),SUM($N$80)-SUM($H92:AD92))</f>
        <v>0</v>
      </c>
      <c r="AF92" s="70">
        <f>MIN($E92*SUM($N$80),SUM($N$80)-SUM($H92:AE92))</f>
        <v>0</v>
      </c>
      <c r="AG92" s="70">
        <f>MIN($E92*SUM($N$80),SUM($N$80)-SUM($H92:AF92))</f>
        <v>0</v>
      </c>
      <c r="AH92" s="70">
        <f>MIN($E92*SUM($N$80),SUM($N$80)-SUM($H92:AG92))</f>
        <v>0</v>
      </c>
      <c r="AI92" s="70">
        <f>MIN($E92*SUM($N$80),SUM($N$80)-SUM($H92:AH92))</f>
        <v>0</v>
      </c>
      <c r="AJ92" s="70">
        <f>MIN($E92*SUM($N$80),SUM($N$80)-SUM($H92:AI92))</f>
        <v>0</v>
      </c>
      <c r="AK92" s="70">
        <f>MIN($E92*SUM($N$80),SUM($N$80)-SUM($H92:AJ92))</f>
        <v>0</v>
      </c>
      <c r="AL92" s="70">
        <f>MIN($E92*SUM($N$80),SUM($N$80)-SUM($H92:AK92))</f>
        <v>0</v>
      </c>
      <c r="AM92" s="70">
        <f>MIN($E92*SUM($N$80),SUM($N$80)-SUM($H92:AL92))</f>
        <v>0</v>
      </c>
      <c r="AN92" s="70">
        <f>MIN($E92*SUM($N$80),SUM($N$80)-SUM($H92:AM92))</f>
        <v>0</v>
      </c>
      <c r="AO92" s="70">
        <f>MIN($E92*SUM($N$80),SUM($N$80)-SUM($H92:AN92))</f>
        <v>0</v>
      </c>
      <c r="AP92" s="70">
        <f>MIN($E92*SUM($N$80),SUM($N$80)-SUM($H92:AO92))</f>
        <v>0</v>
      </c>
      <c r="AQ92" s="70">
        <f>MIN($E92*SUM($N$80),SUM($N$80)-SUM($H92:AP92))</f>
        <v>0</v>
      </c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</row>
    <row r="93" spans="1:63" ht="18.75" customHeight="1" outlineLevel="1">
      <c r="A93" s="95"/>
      <c r="B93" s="95"/>
      <c r="C93" s="95"/>
      <c r="D93" s="95"/>
      <c r="E93" s="259">
        <f t="shared" si="22"/>
        <v>0.2</v>
      </c>
      <c r="F93" s="513">
        <f>O85</f>
        <v>7</v>
      </c>
      <c r="G93" s="51"/>
      <c r="H93" s="514"/>
      <c r="I93" s="514"/>
      <c r="J93" s="514"/>
      <c r="K93" s="514"/>
      <c r="L93" s="514"/>
      <c r="M93" s="514"/>
      <c r="N93" s="514"/>
      <c r="O93" s="70">
        <f>O$80*$E93/2 * 0</f>
        <v>0</v>
      </c>
      <c r="P93" s="70">
        <f>MIN($E93*SUM($O$80),SUM($O$80)-SUM($H93:O93))</f>
        <v>0</v>
      </c>
      <c r="Q93" s="70">
        <f>MIN($E93*SUM($O$80),SUM($O$80)-SUM($H93:P93))</f>
        <v>0</v>
      </c>
      <c r="R93" s="70">
        <f>MIN($E93*SUM($O$80),SUM($O$80)-SUM($H93:Q93))</f>
        <v>0</v>
      </c>
      <c r="S93" s="70">
        <f>MIN($E93*SUM($O$80),SUM($O$80)-SUM($H93:R93))</f>
        <v>0</v>
      </c>
      <c r="T93" s="70">
        <f>MIN($E93*SUM($O$80),SUM($O$80)-SUM($H93:S93))</f>
        <v>0</v>
      </c>
      <c r="U93" s="70">
        <f>MIN($E93*SUM($O$80),SUM($O$80)-SUM($H93:T93))</f>
        <v>0</v>
      </c>
      <c r="V93" s="70">
        <f>MIN($E93*SUM($O$80),SUM($O$80)-SUM($H93:U93))</f>
        <v>0</v>
      </c>
      <c r="W93" s="70">
        <f>MIN($E93*SUM($O$80),SUM($O$80)-SUM($H93:V93))</f>
        <v>0</v>
      </c>
      <c r="X93" s="70">
        <f>MIN($E93*SUM($O$80),SUM($O$80)-SUM($H93:W93))</f>
        <v>0</v>
      </c>
      <c r="Y93" s="70">
        <f>MIN($E93*SUM($O$80),SUM($O$80)-SUM($H93:X93))</f>
        <v>0</v>
      </c>
      <c r="Z93" s="70">
        <f>MIN($E93*SUM($O$80),SUM($O$80)-SUM($H93:Y93))</f>
        <v>0</v>
      </c>
      <c r="AA93" s="70">
        <f>MIN($E93*SUM($O$80),SUM($O$80)-SUM($H93:Z93))</f>
        <v>0</v>
      </c>
      <c r="AB93" s="70">
        <f>MIN($E93*SUM($O$80),SUM($O$80)-SUM($H93:AA93))</f>
        <v>0</v>
      </c>
      <c r="AC93" s="70">
        <f>MIN($E93*SUM($O$80),SUM($O$80)-SUM($H93:AB93))</f>
        <v>0</v>
      </c>
      <c r="AD93" s="70">
        <f>MIN($E93*SUM($O$80),SUM($O$80)-SUM($H93:AC93))</f>
        <v>0</v>
      </c>
      <c r="AE93" s="70">
        <f>MIN($E93*SUM($O$80),SUM($O$80)-SUM($H93:AD93))</f>
        <v>0</v>
      </c>
      <c r="AF93" s="70">
        <f>MIN($E93*SUM($O$80),SUM($O$80)-SUM($H93:AE93))</f>
        <v>0</v>
      </c>
      <c r="AG93" s="70">
        <f>MIN($E93*SUM($O$80),SUM($O$80)-SUM($H93:AF93))</f>
        <v>0</v>
      </c>
      <c r="AH93" s="70">
        <f>MIN($E93*SUM($O$80),SUM($O$80)-SUM($H93:AG93))</f>
        <v>0</v>
      </c>
      <c r="AI93" s="70">
        <f>MIN($E93*SUM($O$80),SUM($O$80)-SUM($H93:AH93))</f>
        <v>0</v>
      </c>
      <c r="AJ93" s="70">
        <f>MIN($E93*SUM($O$80),SUM($O$80)-SUM($H93:AI93))</f>
        <v>0</v>
      </c>
      <c r="AK93" s="70">
        <f>MIN($E93*SUM($O$80),SUM($O$80)-SUM($H93:AJ93))</f>
        <v>0</v>
      </c>
      <c r="AL93" s="70">
        <f>MIN($E93*SUM($O$80),SUM($O$80)-SUM($H93:AK93))</f>
        <v>0</v>
      </c>
      <c r="AM93" s="70">
        <f>MIN($E93*SUM($O$80),SUM($O$80)-SUM($H93:AL93))</f>
        <v>0</v>
      </c>
      <c r="AN93" s="70">
        <f>MIN($E93*SUM($O$80),SUM($O$80)-SUM($H93:AM93))</f>
        <v>0</v>
      </c>
      <c r="AO93" s="70">
        <f>MIN($E93*SUM($O$80),SUM($O$80)-SUM($H93:AN93))</f>
        <v>0</v>
      </c>
      <c r="AP93" s="70">
        <f>MIN($E93*SUM($O$80),SUM($O$80)-SUM($H93:AO93))</f>
        <v>0</v>
      </c>
      <c r="AQ93" s="70">
        <f>MIN($E93*SUM($O$80),SUM($O$80)-SUM($H93:AP93))</f>
        <v>0</v>
      </c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</row>
    <row r="94" spans="1:63" ht="18.75" customHeight="1" outlineLevel="1">
      <c r="A94" s="95"/>
      <c r="B94" s="95"/>
      <c r="C94" s="95"/>
      <c r="D94" s="95"/>
      <c r="E94" s="259">
        <f t="shared" si="22"/>
        <v>0.2</v>
      </c>
      <c r="F94" s="513">
        <f>P85</f>
        <v>8</v>
      </c>
      <c r="G94" s="51"/>
      <c r="H94" s="514"/>
      <c r="I94" s="514"/>
      <c r="J94" s="514"/>
      <c r="K94" s="514"/>
      <c r="L94" s="514"/>
      <c r="M94" s="514"/>
      <c r="N94" s="514"/>
      <c r="O94" s="514"/>
      <c r="P94" s="70">
        <f>P$80*$E94/2 * 0</f>
        <v>0</v>
      </c>
      <c r="Q94" s="70">
        <f>MIN($E94*SUM($P$80),SUM($P$80)-SUM($H94:P94))</f>
        <v>0</v>
      </c>
      <c r="R94" s="70">
        <f>MIN($E94*SUM($P$80),SUM($P$80)-SUM($H94:Q94))</f>
        <v>0</v>
      </c>
      <c r="S94" s="70">
        <f>MIN($E94*SUM($P$80),SUM($P$80)-SUM($H94:R94))</f>
        <v>0</v>
      </c>
      <c r="T94" s="70">
        <f>MIN($E94*SUM($P$80),SUM($P$80)-SUM($H94:S94))</f>
        <v>0</v>
      </c>
      <c r="U94" s="70">
        <f>MIN($E94*SUM($P$80),SUM($P$80)-SUM($H94:T94))</f>
        <v>0</v>
      </c>
      <c r="V94" s="70">
        <f>MIN($E94*SUM($P$80),SUM($P$80)-SUM($H94:U94))</f>
        <v>0</v>
      </c>
      <c r="W94" s="70">
        <f>MIN($E94*SUM($P$80),SUM($P$80)-SUM($H94:V94))</f>
        <v>0</v>
      </c>
      <c r="X94" s="70">
        <f>MIN($E94*SUM($P$80),SUM($P$80)-SUM($H94:W94))</f>
        <v>0</v>
      </c>
      <c r="Y94" s="70">
        <f>MIN($E94*SUM($P$80),SUM($P$80)-SUM($H94:X94))</f>
        <v>0</v>
      </c>
      <c r="Z94" s="70">
        <f>MIN($E94*SUM($P$80),SUM($P$80)-SUM($H94:Y94))</f>
        <v>0</v>
      </c>
      <c r="AA94" s="70">
        <f>MIN($E94*SUM($P$80),SUM($P$80)-SUM($H94:Z94))</f>
        <v>0</v>
      </c>
      <c r="AB94" s="70">
        <f>MIN($E94*SUM($P$80),SUM($P$80)-SUM($H94:AA94))</f>
        <v>0</v>
      </c>
      <c r="AC94" s="70">
        <f>MIN($E94*SUM($P$80),SUM($P$80)-SUM($H94:AB94))</f>
        <v>0</v>
      </c>
      <c r="AD94" s="70">
        <f>MIN($E94*SUM($P$80),SUM($P$80)-SUM($H94:AC94))</f>
        <v>0</v>
      </c>
      <c r="AE94" s="70">
        <f>MIN($E94*SUM($P$80),SUM($P$80)-SUM($H94:AD94))</f>
        <v>0</v>
      </c>
      <c r="AF94" s="70">
        <f>MIN($E94*SUM($P$80),SUM($P$80)-SUM($H94:AE94))</f>
        <v>0</v>
      </c>
      <c r="AG94" s="70">
        <f>MIN($E94*SUM($P$80),SUM($P$80)-SUM($H94:AF94))</f>
        <v>0</v>
      </c>
      <c r="AH94" s="70">
        <f>MIN($E94*SUM($P$80),SUM($P$80)-SUM($H94:AG94))</f>
        <v>0</v>
      </c>
      <c r="AI94" s="70">
        <f>MIN($E94*SUM($P$80),SUM($P$80)-SUM($H94:AH94))</f>
        <v>0</v>
      </c>
      <c r="AJ94" s="70">
        <f>MIN($E94*SUM($P$80),SUM($P$80)-SUM($H94:AI94))</f>
        <v>0</v>
      </c>
      <c r="AK94" s="70">
        <f>MIN($E94*SUM($P$80),SUM($P$80)-SUM($H94:AJ94))</f>
        <v>0</v>
      </c>
      <c r="AL94" s="70">
        <f>MIN($E94*SUM($P$80),SUM($P$80)-SUM($H94:AK94))</f>
        <v>0</v>
      </c>
      <c r="AM94" s="70">
        <f>MIN($E94*SUM($P$80),SUM($P$80)-SUM($H94:AL94))</f>
        <v>0</v>
      </c>
      <c r="AN94" s="70">
        <f>MIN($E94*SUM($P$80),SUM($P$80)-SUM($H94:AM94))</f>
        <v>0</v>
      </c>
      <c r="AO94" s="70">
        <f>MIN($E94*SUM($P$80),SUM($P$80)-SUM($H94:AN94))</f>
        <v>0</v>
      </c>
      <c r="AP94" s="70">
        <f>MIN($E94*SUM($P$80),SUM($P$80)-SUM($H94:AO94))</f>
        <v>0</v>
      </c>
      <c r="AQ94" s="70">
        <f>MIN($E94*SUM($P$80),SUM($P$80)-SUM($H94:AP94))</f>
        <v>0</v>
      </c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1:63" ht="18.75" customHeight="1" outlineLevel="1">
      <c r="A95" s="95"/>
      <c r="B95" s="95"/>
      <c r="C95" s="95"/>
      <c r="D95" s="95"/>
      <c r="E95" s="259">
        <f t="shared" si="22"/>
        <v>0.2</v>
      </c>
      <c r="F95" s="513">
        <f>Q85</f>
        <v>9</v>
      </c>
      <c r="G95" s="51"/>
      <c r="H95" s="514"/>
      <c r="I95" s="514"/>
      <c r="J95" s="514"/>
      <c r="K95" s="514"/>
      <c r="L95" s="514"/>
      <c r="M95" s="514"/>
      <c r="N95" s="514"/>
      <c r="O95" s="514"/>
      <c r="P95" s="514"/>
      <c r="Q95" s="70">
        <f>Q$80*$E95/2 * 0</f>
        <v>0</v>
      </c>
      <c r="R95" s="70">
        <f>MIN($E95*SUM($Q$80),SUM($Q$80)-SUM($H95:Q95))</f>
        <v>0</v>
      </c>
      <c r="S95" s="70">
        <f>MIN($E95*SUM($Q$80),SUM($Q$80)-SUM($H95:R95))</f>
        <v>0</v>
      </c>
      <c r="T95" s="70">
        <f>MIN($E95*SUM($Q$80),SUM($Q$80)-SUM($H95:S95))</f>
        <v>0</v>
      </c>
      <c r="U95" s="70">
        <f>MIN($E95*SUM($Q$80),SUM($Q$80)-SUM($H95:T95))</f>
        <v>0</v>
      </c>
      <c r="V95" s="70">
        <f>MIN($E95*SUM($Q$80),SUM($Q$80)-SUM($H95:U95))</f>
        <v>0</v>
      </c>
      <c r="W95" s="70">
        <f>MIN($E95*SUM($Q$80),SUM($Q$80)-SUM($H95:V95))</f>
        <v>0</v>
      </c>
      <c r="X95" s="70">
        <f>MIN($E95*SUM($Q$80),SUM($Q$80)-SUM($H95:W95))</f>
        <v>0</v>
      </c>
      <c r="Y95" s="70">
        <f>MIN($E95*SUM($Q$80),SUM($Q$80)-SUM($H95:X95))</f>
        <v>0</v>
      </c>
      <c r="Z95" s="70">
        <f>MIN($E95*SUM($Q$80),SUM($Q$80)-SUM($H95:Y95))</f>
        <v>0</v>
      </c>
      <c r="AA95" s="70">
        <f>MIN($E95*SUM($Q$80),SUM($Q$80)-SUM($H95:Z95))</f>
        <v>0</v>
      </c>
      <c r="AB95" s="70">
        <f>MIN($E95*SUM($Q$80),SUM($Q$80)-SUM($H95:AA95))</f>
        <v>0</v>
      </c>
      <c r="AC95" s="70">
        <f>MIN($E95*SUM($Q$80),SUM($Q$80)-SUM($H95:AB95))</f>
        <v>0</v>
      </c>
      <c r="AD95" s="70">
        <f>MIN($E95*SUM($Q$80),SUM($Q$80)-SUM($H95:AC95))</f>
        <v>0</v>
      </c>
      <c r="AE95" s="70">
        <f>MIN($E95*SUM($Q$80),SUM($Q$80)-SUM($H95:AD95))</f>
        <v>0</v>
      </c>
      <c r="AF95" s="70">
        <f>MIN($E95*SUM($Q$80),SUM($Q$80)-SUM($H95:AE95))</f>
        <v>0</v>
      </c>
      <c r="AG95" s="70">
        <f>MIN($E95*SUM($Q$80),SUM($Q$80)-SUM($H95:AF95))</f>
        <v>0</v>
      </c>
      <c r="AH95" s="70">
        <f>MIN($E95*SUM($Q$80),SUM($Q$80)-SUM($H95:AG95))</f>
        <v>0</v>
      </c>
      <c r="AI95" s="70">
        <f>MIN($E95*SUM($Q$80),SUM($Q$80)-SUM($H95:AH95))</f>
        <v>0</v>
      </c>
      <c r="AJ95" s="70">
        <f>MIN($E95*SUM($Q$80),SUM($Q$80)-SUM($H95:AI95))</f>
        <v>0</v>
      </c>
      <c r="AK95" s="70">
        <f>MIN($E95*SUM($Q$80),SUM($Q$80)-SUM($H95:AJ95))</f>
        <v>0</v>
      </c>
      <c r="AL95" s="70">
        <f>MIN($E95*SUM($Q$80),SUM($Q$80)-SUM($H95:AK95))</f>
        <v>0</v>
      </c>
      <c r="AM95" s="70">
        <f>MIN($E95*SUM($Q$80),SUM($Q$80)-SUM($H95:AL95))</f>
        <v>0</v>
      </c>
      <c r="AN95" s="70">
        <f>MIN($E95*SUM($Q$80),SUM($Q$80)-SUM($H95:AM95))</f>
        <v>0</v>
      </c>
      <c r="AO95" s="70">
        <f>MIN($E95*SUM($Q$80),SUM($Q$80)-SUM($H95:AN95))</f>
        <v>0</v>
      </c>
      <c r="AP95" s="70">
        <f>MIN($E95*SUM($Q$80),SUM($Q$80)-SUM($H95:AO95))</f>
        <v>0</v>
      </c>
      <c r="AQ95" s="70">
        <f>MIN($E95*SUM($Q$80),SUM($Q$80)-SUM($H95:AP95))</f>
        <v>0</v>
      </c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1:63" ht="18.75" customHeight="1" outlineLevel="1">
      <c r="A96" s="95"/>
      <c r="B96" s="95"/>
      <c r="C96" s="95"/>
      <c r="D96" s="95"/>
      <c r="E96" s="259">
        <f t="shared" si="22"/>
        <v>0.2</v>
      </c>
      <c r="F96" s="513">
        <f>R85</f>
        <v>10</v>
      </c>
      <c r="G96" s="51"/>
      <c r="H96" s="514"/>
      <c r="I96" s="514"/>
      <c r="J96" s="514"/>
      <c r="K96" s="514"/>
      <c r="L96" s="514"/>
      <c r="M96" s="514"/>
      <c r="N96" s="514"/>
      <c r="O96" s="514"/>
      <c r="P96" s="514"/>
      <c r="Q96" s="514"/>
      <c r="R96" s="70">
        <f>R$80*$E96/2 * 0</f>
        <v>0</v>
      </c>
      <c r="S96" s="70">
        <f>MIN($E96*SUM($R$80),SUM($R$80)-SUM($H96:R96))</f>
        <v>0</v>
      </c>
      <c r="T96" s="70">
        <f>MIN($E96*SUM($R$80),SUM($R$80)-SUM($H96:S96))</f>
        <v>0</v>
      </c>
      <c r="U96" s="70">
        <f>MIN($E96*SUM($R$80),SUM($R$80)-SUM($H96:T96))</f>
        <v>0</v>
      </c>
      <c r="V96" s="70">
        <f>MIN($E96*SUM($R$80),SUM($R$80)-SUM($H96:U96))</f>
        <v>0</v>
      </c>
      <c r="W96" s="70">
        <f>MIN($E96*SUM($R$80),SUM($R$80)-SUM($H96:V96))</f>
        <v>0</v>
      </c>
      <c r="X96" s="70">
        <f>MIN($E96*SUM($R$80),SUM($R$80)-SUM($H96:W96))</f>
        <v>0</v>
      </c>
      <c r="Y96" s="70">
        <f>MIN($E96*SUM($R$80),SUM($R$80)-SUM($H96:X96))</f>
        <v>0</v>
      </c>
      <c r="Z96" s="70">
        <f>MIN($E96*SUM($R$80),SUM($R$80)-SUM($H96:Y96))</f>
        <v>0</v>
      </c>
      <c r="AA96" s="70">
        <f>MIN($E96*SUM($R$80),SUM($R$80)-SUM($H96:Z96))</f>
        <v>0</v>
      </c>
      <c r="AB96" s="70">
        <f>MIN($E96*SUM($R$80),SUM($R$80)-SUM($H96:AA96))</f>
        <v>0</v>
      </c>
      <c r="AC96" s="70">
        <f>MIN($E96*SUM($R$80),SUM($R$80)-SUM($H96:AB96))</f>
        <v>0</v>
      </c>
      <c r="AD96" s="70">
        <f>MIN($E96*SUM($R$80),SUM($R$80)-SUM($H96:AC96))</f>
        <v>0</v>
      </c>
      <c r="AE96" s="70">
        <f>MIN($E96*SUM($R$80),SUM($R$80)-SUM($H96:AD96))</f>
        <v>0</v>
      </c>
      <c r="AF96" s="70">
        <f>MIN($E96*SUM($R$80),SUM($R$80)-SUM($H96:AE96))</f>
        <v>0</v>
      </c>
      <c r="AG96" s="70">
        <f>MIN($E96*SUM($R$80),SUM($R$80)-SUM($H96:AF96))</f>
        <v>0</v>
      </c>
      <c r="AH96" s="70">
        <f>MIN($E96*SUM($R$80),SUM($R$80)-SUM($H96:AG96))</f>
        <v>0</v>
      </c>
      <c r="AI96" s="70">
        <f>MIN($E96*SUM($R$80),SUM($R$80)-SUM($H96:AH96))</f>
        <v>0</v>
      </c>
      <c r="AJ96" s="70">
        <f>MIN($E96*SUM($R$80),SUM($R$80)-SUM($H96:AI96))</f>
        <v>0</v>
      </c>
      <c r="AK96" s="70">
        <f>MIN($E96*SUM($R$80),SUM($R$80)-SUM($H96:AJ96))</f>
        <v>0</v>
      </c>
      <c r="AL96" s="70">
        <f>MIN($E96*SUM($R$80),SUM($R$80)-SUM($H96:AK96))</f>
        <v>0</v>
      </c>
      <c r="AM96" s="70">
        <f>MIN($E96*SUM($R$80),SUM($R$80)-SUM($H96:AL96))</f>
        <v>0</v>
      </c>
      <c r="AN96" s="70">
        <f>MIN($E96*SUM($R$80),SUM($R$80)-SUM($H96:AM96))</f>
        <v>0</v>
      </c>
      <c r="AO96" s="70">
        <f>MIN($E96*SUM($R$80),SUM($R$80)-SUM($H96:AN96))</f>
        <v>0</v>
      </c>
      <c r="AP96" s="70">
        <f>MIN($E96*SUM($R$80),SUM($R$80)-SUM($H96:AO96))</f>
        <v>0</v>
      </c>
      <c r="AQ96" s="70">
        <f>MIN($E96*SUM($R$80),SUM($R$80)-SUM($H96:AP96))</f>
        <v>0</v>
      </c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</row>
    <row r="97" spans="1:63" ht="18.75" customHeight="1" outlineLevel="1">
      <c r="A97" s="95"/>
      <c r="B97" s="95"/>
      <c r="C97" s="95"/>
      <c r="D97" s="95"/>
      <c r="E97" s="259">
        <f t="shared" si="22"/>
        <v>0.2</v>
      </c>
      <c r="F97" s="513">
        <f>S85</f>
        <v>11</v>
      </c>
      <c r="G97" s="51"/>
      <c r="H97" s="514"/>
      <c r="I97" s="514"/>
      <c r="J97" s="514"/>
      <c r="K97" s="514"/>
      <c r="L97" s="514"/>
      <c r="M97" s="514"/>
      <c r="N97" s="514"/>
      <c r="O97" s="514"/>
      <c r="P97" s="514"/>
      <c r="Q97" s="514"/>
      <c r="R97" s="514"/>
      <c r="S97" s="70">
        <f>S$80*$E97/2 * 0</f>
        <v>0</v>
      </c>
      <c r="T97" s="70">
        <f>MIN($E97*SUM($S$80),SUM($S$80)-SUM($H97:S97))</f>
        <v>0</v>
      </c>
      <c r="U97" s="70">
        <f>MIN($E97*SUM($S$80),SUM($S$80)-SUM($H97:T97))</f>
        <v>0</v>
      </c>
      <c r="V97" s="70">
        <f>MIN($E97*SUM($S$80),SUM($S$80)-SUM($H97:U97))</f>
        <v>0</v>
      </c>
      <c r="W97" s="70">
        <f>MIN($E97*SUM($S$80),SUM($S$80)-SUM($H97:V97))</f>
        <v>0</v>
      </c>
      <c r="X97" s="70">
        <f>MIN($E97*SUM($S$80),SUM($S$80)-SUM($H97:W97))</f>
        <v>0</v>
      </c>
      <c r="Y97" s="70">
        <f>MIN($E97*SUM($S$80),SUM($S$80)-SUM($H97:X97))</f>
        <v>0</v>
      </c>
      <c r="Z97" s="70">
        <f>MIN($E97*SUM($S$80),SUM($S$80)-SUM($H97:Y97))</f>
        <v>0</v>
      </c>
      <c r="AA97" s="70">
        <f>MIN($E97*SUM($S$80),SUM($S$80)-SUM($H97:Z97))</f>
        <v>0</v>
      </c>
      <c r="AB97" s="70">
        <f>MIN($E97*SUM($S$80),SUM($S$80)-SUM($H97:AA97))</f>
        <v>0</v>
      </c>
      <c r="AC97" s="70">
        <f>MIN($E97*SUM($S$80),SUM($S$80)-SUM($H97:AB97))</f>
        <v>0</v>
      </c>
      <c r="AD97" s="70">
        <f>MIN($E97*SUM($S$80),SUM($S$80)-SUM($H97:AC97))</f>
        <v>0</v>
      </c>
      <c r="AE97" s="70">
        <f>MIN($E97*SUM($S$80),SUM($S$80)-SUM($H97:AD97))</f>
        <v>0</v>
      </c>
      <c r="AF97" s="70">
        <f>MIN($E97*SUM($S$80),SUM($S$80)-SUM($H97:AE97))</f>
        <v>0</v>
      </c>
      <c r="AG97" s="70">
        <f>MIN($E97*SUM($S$80),SUM($S$80)-SUM($H97:AF97))</f>
        <v>0</v>
      </c>
      <c r="AH97" s="70">
        <f>MIN($E97*SUM($S$80),SUM($S$80)-SUM($H97:AG97))</f>
        <v>0</v>
      </c>
      <c r="AI97" s="70">
        <f>MIN($E97*SUM($S$80),SUM($S$80)-SUM($H97:AH97))</f>
        <v>0</v>
      </c>
      <c r="AJ97" s="70">
        <f>MIN($E97*SUM($S$80),SUM($S$80)-SUM($H97:AI97))</f>
        <v>0</v>
      </c>
      <c r="AK97" s="70">
        <f>MIN($E97*SUM($S$80),SUM($S$80)-SUM($H97:AJ97))</f>
        <v>0</v>
      </c>
      <c r="AL97" s="70">
        <f>MIN($E97*SUM($S$80),SUM($S$80)-SUM($H97:AK97))</f>
        <v>0</v>
      </c>
      <c r="AM97" s="70">
        <f>MIN($E97*SUM($S$80),SUM($S$80)-SUM($H97:AL97))</f>
        <v>0</v>
      </c>
      <c r="AN97" s="70">
        <f>MIN($E97*SUM($S$80),SUM($S$80)-SUM($H97:AM97))</f>
        <v>0</v>
      </c>
      <c r="AO97" s="70">
        <f>MIN($E97*SUM($S$80),SUM($S$80)-SUM($H97:AN97))</f>
        <v>0</v>
      </c>
      <c r="AP97" s="70">
        <f>MIN($E97*SUM($S$80),SUM($S$80)-SUM($H97:AO97))</f>
        <v>0</v>
      </c>
      <c r="AQ97" s="70">
        <f>MIN($E97*SUM($S$80),SUM($S$80)-SUM($H97:AP97))</f>
        <v>0</v>
      </c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</row>
    <row r="98" spans="1:63" ht="18.75" customHeight="1" outlineLevel="1">
      <c r="A98" s="95"/>
      <c r="B98" s="95"/>
      <c r="C98" s="95"/>
      <c r="D98" s="95"/>
      <c r="E98" s="259">
        <f t="shared" si="22"/>
        <v>0.2</v>
      </c>
      <c r="F98" s="513">
        <f>T85</f>
        <v>12</v>
      </c>
      <c r="G98" s="51"/>
      <c r="H98" s="514"/>
      <c r="I98" s="514"/>
      <c r="J98" s="514"/>
      <c r="K98" s="514"/>
      <c r="L98" s="514"/>
      <c r="M98" s="514"/>
      <c r="N98" s="514"/>
      <c r="O98" s="514"/>
      <c r="P98" s="514"/>
      <c r="Q98" s="514"/>
      <c r="R98" s="514"/>
      <c r="S98" s="514"/>
      <c r="T98" s="70">
        <f>T$80*$E98/2 * 0</f>
        <v>0</v>
      </c>
      <c r="U98" s="70">
        <f>MIN($E98*SUM($T$80),SUM($T$80)-SUM($H98:T98))</f>
        <v>0</v>
      </c>
      <c r="V98" s="70">
        <f>MIN($E98*SUM($T$80),SUM($T$80)-SUM($H98:U98))</f>
        <v>0</v>
      </c>
      <c r="W98" s="70">
        <f>MIN($E98*SUM($T$80),SUM($T$80)-SUM($H98:V98))</f>
        <v>0</v>
      </c>
      <c r="X98" s="70">
        <f>MIN($E98*SUM($T$80),SUM($T$80)-SUM($H98:W98))</f>
        <v>0</v>
      </c>
      <c r="Y98" s="70">
        <f>MIN($E98*SUM($T$80),SUM($T$80)-SUM($H98:X98))</f>
        <v>0</v>
      </c>
      <c r="Z98" s="70">
        <f>MIN($E98*SUM($T$80),SUM($T$80)-SUM($H98:Y98))</f>
        <v>0</v>
      </c>
      <c r="AA98" s="70">
        <f>MIN($E98*SUM($T$80),SUM($T$80)-SUM($H98:Z98))</f>
        <v>0</v>
      </c>
      <c r="AB98" s="70">
        <f>MIN($E98*SUM($T$80),SUM($T$80)-SUM($H98:AA98))</f>
        <v>0</v>
      </c>
      <c r="AC98" s="70">
        <f>MIN($E98*SUM($T$80),SUM($T$80)-SUM($H98:AB98))</f>
        <v>0</v>
      </c>
      <c r="AD98" s="70">
        <f>MIN($E98*SUM($T$80),SUM($T$80)-SUM($H98:AC98))</f>
        <v>0</v>
      </c>
      <c r="AE98" s="70">
        <f>MIN($E98*SUM($T$80),SUM($T$80)-SUM($H98:AD98))</f>
        <v>0</v>
      </c>
      <c r="AF98" s="70">
        <f>MIN($E98*SUM($T$80),SUM($T$80)-SUM($H98:AE98))</f>
        <v>0</v>
      </c>
      <c r="AG98" s="70">
        <f>MIN($E98*SUM($T$80),SUM($T$80)-SUM($H98:AF98))</f>
        <v>0</v>
      </c>
      <c r="AH98" s="70">
        <f>MIN($E98*SUM($T$80),SUM($T$80)-SUM($H98:AG98))</f>
        <v>0</v>
      </c>
      <c r="AI98" s="70">
        <f>MIN($E98*SUM($T$80),SUM($T$80)-SUM($H98:AH98))</f>
        <v>0</v>
      </c>
      <c r="AJ98" s="70">
        <f>MIN($E98*SUM($T$80),SUM($T$80)-SUM($H98:AI98))</f>
        <v>0</v>
      </c>
      <c r="AK98" s="70">
        <f>MIN($E98*SUM($T$80),SUM($T$80)-SUM($H98:AJ98))</f>
        <v>0</v>
      </c>
      <c r="AL98" s="70">
        <f>MIN($E98*SUM($T$80),SUM($T$80)-SUM($H98:AK98))</f>
        <v>0</v>
      </c>
      <c r="AM98" s="70">
        <f>MIN($E98*SUM($T$80),SUM($T$80)-SUM($H98:AL98))</f>
        <v>0</v>
      </c>
      <c r="AN98" s="70">
        <f>MIN($E98*SUM($T$80),SUM($T$80)-SUM($H98:AM98))</f>
        <v>0</v>
      </c>
      <c r="AO98" s="70">
        <f>MIN($E98*SUM($T$80),SUM($T$80)-SUM($H98:AN98))</f>
        <v>0</v>
      </c>
      <c r="AP98" s="70">
        <f>MIN($E98*SUM($T$80),SUM($T$80)-SUM($H98:AO98))</f>
        <v>0</v>
      </c>
      <c r="AQ98" s="70">
        <f>MIN($E98*SUM($T$80),SUM($T$80)-SUM($H98:AP98))</f>
        <v>0</v>
      </c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</row>
    <row r="99" spans="1:63" ht="18.75" customHeight="1" outlineLevel="1">
      <c r="A99" s="95"/>
      <c r="B99" s="95"/>
      <c r="C99" s="95"/>
      <c r="D99" s="95"/>
      <c r="E99" s="259">
        <f t="shared" si="22"/>
        <v>0.2</v>
      </c>
      <c r="F99" s="513">
        <f>U85</f>
        <v>13</v>
      </c>
      <c r="G99" s="51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  <c r="S99" s="514"/>
      <c r="T99" s="514"/>
      <c r="U99" s="70">
        <f>U$80*$E99/2 * 0</f>
        <v>0</v>
      </c>
      <c r="V99" s="70">
        <f>MIN($E99*SUM($U$80),SUM($U$80)-SUM($H99:U99))</f>
        <v>0</v>
      </c>
      <c r="W99" s="70">
        <f>MIN($E99*SUM($U$80),SUM($U$80)-SUM($H99:V99))</f>
        <v>0</v>
      </c>
      <c r="X99" s="70">
        <f>MIN($E99*SUM($U$80),SUM($U$80)-SUM($H99:W99))</f>
        <v>0</v>
      </c>
      <c r="Y99" s="70">
        <f>MIN($E99*SUM($U$80),SUM($U$80)-SUM($H99:X99))</f>
        <v>0</v>
      </c>
      <c r="Z99" s="70">
        <f>MIN($E99*SUM($U$80),SUM($U$80)-SUM($H99:Y99))</f>
        <v>0</v>
      </c>
      <c r="AA99" s="70">
        <f>MIN($E99*SUM($U$80),SUM($U$80)-SUM($H99:Z99))</f>
        <v>0</v>
      </c>
      <c r="AB99" s="70">
        <f>MIN($E99*SUM($U$80),SUM($U$80)-SUM($H99:AA99))</f>
        <v>0</v>
      </c>
      <c r="AC99" s="70">
        <f>MIN($E99*SUM($U$80),SUM($U$80)-SUM($H99:AB99))</f>
        <v>0</v>
      </c>
      <c r="AD99" s="70">
        <f>MIN($E99*SUM($U$80),SUM($U$80)-SUM($H99:AC99))</f>
        <v>0</v>
      </c>
      <c r="AE99" s="70">
        <f>MIN($E99*SUM($U$80),SUM($U$80)-SUM($H99:AD99))</f>
        <v>0</v>
      </c>
      <c r="AF99" s="70">
        <f>MIN($E99*SUM($U$80),SUM($U$80)-SUM($H99:AE99))</f>
        <v>0</v>
      </c>
      <c r="AG99" s="70">
        <f>MIN($E99*SUM($U$80),SUM($U$80)-SUM($H99:AF99))</f>
        <v>0</v>
      </c>
      <c r="AH99" s="70">
        <f>MIN($E99*SUM($U$80),SUM($U$80)-SUM($H99:AG99))</f>
        <v>0</v>
      </c>
      <c r="AI99" s="70">
        <f>MIN($E99*SUM($U$80),SUM($U$80)-SUM($H99:AH99))</f>
        <v>0</v>
      </c>
      <c r="AJ99" s="70">
        <f>MIN($E99*SUM($U$80),SUM($U$80)-SUM($H99:AI99))</f>
        <v>0</v>
      </c>
      <c r="AK99" s="70">
        <f>MIN($E99*SUM($U$80),SUM($U$80)-SUM($H99:AJ99))</f>
        <v>0</v>
      </c>
      <c r="AL99" s="70">
        <f>MIN($E99*SUM($U$80),SUM($U$80)-SUM($H99:AK99))</f>
        <v>0</v>
      </c>
      <c r="AM99" s="70">
        <f>MIN($E99*SUM($U$80),SUM($U$80)-SUM($H99:AL99))</f>
        <v>0</v>
      </c>
      <c r="AN99" s="70">
        <f>MIN($E99*SUM($U$80),SUM($U$80)-SUM($H99:AM99))</f>
        <v>0</v>
      </c>
      <c r="AO99" s="70">
        <f>MIN($E99*SUM($U$80),SUM($U$80)-SUM($H99:AN99))</f>
        <v>0</v>
      </c>
      <c r="AP99" s="70">
        <f>MIN($E99*SUM($U$80),SUM($U$80)-SUM($H99:AO99))</f>
        <v>0</v>
      </c>
      <c r="AQ99" s="70">
        <f>MIN($E99*SUM($U$80),SUM($U$80)-SUM($H99:AP99))</f>
        <v>0</v>
      </c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</row>
    <row r="100" spans="1:63" ht="18.75" customHeight="1" outlineLevel="1">
      <c r="A100" s="95"/>
      <c r="B100" s="95"/>
      <c r="C100" s="95"/>
      <c r="D100" s="95"/>
      <c r="E100" s="259">
        <f t="shared" si="22"/>
        <v>0.2</v>
      </c>
      <c r="F100" s="513">
        <f>V85</f>
        <v>14</v>
      </c>
      <c r="G100" s="51"/>
      <c r="H100" s="514"/>
      <c r="I100" s="514"/>
      <c r="J100" s="514"/>
      <c r="K100" s="514"/>
      <c r="L100" s="514"/>
      <c r="M100" s="514"/>
      <c r="N100" s="514"/>
      <c r="O100" s="514"/>
      <c r="P100" s="514"/>
      <c r="Q100" s="514"/>
      <c r="R100" s="514"/>
      <c r="S100" s="514"/>
      <c r="T100" s="514"/>
      <c r="U100" s="514"/>
      <c r="V100" s="70">
        <f>V$80*$E100/2 * 0</f>
        <v>0</v>
      </c>
      <c r="W100" s="70">
        <f>MIN($E100*SUM($V$80),SUM($V$80)-SUM($H100:V100))</f>
        <v>0</v>
      </c>
      <c r="X100" s="70">
        <f>MIN($E100*SUM($V$80),SUM($V$80)-SUM($H100:W100))</f>
        <v>0</v>
      </c>
      <c r="Y100" s="70">
        <f>MIN($E100*SUM($V$80),SUM($V$80)-SUM($H100:X100))</f>
        <v>0</v>
      </c>
      <c r="Z100" s="70">
        <f>MIN($E100*SUM($V$80),SUM($V$80)-SUM($H100:Y100))</f>
        <v>0</v>
      </c>
      <c r="AA100" s="70">
        <f>MIN($E100*SUM($V$80),SUM($V$80)-SUM($H100:Z100))</f>
        <v>0</v>
      </c>
      <c r="AB100" s="70">
        <f>MIN($E100*SUM($V$80),SUM($V$80)-SUM($H100:AA100))</f>
        <v>0</v>
      </c>
      <c r="AC100" s="70">
        <f>MIN($E100*SUM($V$80),SUM($V$80)-SUM($H100:AB100))</f>
        <v>0</v>
      </c>
      <c r="AD100" s="70">
        <f>MIN($E100*SUM($V$80),SUM($V$80)-SUM($H100:AC100))</f>
        <v>0</v>
      </c>
      <c r="AE100" s="70">
        <f>MIN($E100*SUM($V$80),SUM($V$80)-SUM($H100:AD100))</f>
        <v>0</v>
      </c>
      <c r="AF100" s="70">
        <f>MIN($E100*SUM($V$80),SUM($V$80)-SUM($H100:AE100))</f>
        <v>0</v>
      </c>
      <c r="AG100" s="70">
        <f>MIN($E100*SUM($V$80),SUM($V$80)-SUM($H100:AF100))</f>
        <v>0</v>
      </c>
      <c r="AH100" s="70">
        <f>MIN($E100*SUM($V$80),SUM($V$80)-SUM($H100:AG100))</f>
        <v>0</v>
      </c>
      <c r="AI100" s="70">
        <f>MIN($E100*SUM($V$80),SUM($V$80)-SUM($H100:AH100))</f>
        <v>0</v>
      </c>
      <c r="AJ100" s="70">
        <f>MIN($E100*SUM($V$80),SUM($V$80)-SUM($H100:AI100))</f>
        <v>0</v>
      </c>
      <c r="AK100" s="70">
        <f>MIN($E100*SUM($V$80),SUM($V$80)-SUM($H100:AJ100))</f>
        <v>0</v>
      </c>
      <c r="AL100" s="70">
        <f>MIN($E100*SUM($V$80),SUM($V$80)-SUM($H100:AK100))</f>
        <v>0</v>
      </c>
      <c r="AM100" s="70">
        <f>MIN($E100*SUM($V$80),SUM($V$80)-SUM($H100:AL100))</f>
        <v>0</v>
      </c>
      <c r="AN100" s="70">
        <f>MIN($E100*SUM($V$80),SUM($V$80)-SUM($H100:AM100))</f>
        <v>0</v>
      </c>
      <c r="AO100" s="70">
        <f>MIN($E100*SUM($V$80),SUM($V$80)-SUM($H100:AN100))</f>
        <v>0</v>
      </c>
      <c r="AP100" s="70">
        <f>MIN($E100*SUM($V$80),SUM($V$80)-SUM($H100:AO100))</f>
        <v>0</v>
      </c>
      <c r="AQ100" s="70">
        <f>MIN($E100*SUM($V$80),SUM($V$80)-SUM($H100:AP100))</f>
        <v>0</v>
      </c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</row>
    <row r="101" spans="1:63" ht="18.75" customHeight="1" outlineLevel="1">
      <c r="A101" s="95"/>
      <c r="B101" s="95"/>
      <c r="C101" s="95"/>
      <c r="D101" s="95"/>
      <c r="E101" s="259">
        <f t="shared" si="22"/>
        <v>0.2</v>
      </c>
      <c r="F101" s="513">
        <f>W85</f>
        <v>15</v>
      </c>
      <c r="G101" s="51"/>
      <c r="H101" s="514"/>
      <c r="I101" s="514"/>
      <c r="J101" s="514"/>
      <c r="K101" s="514"/>
      <c r="L101" s="514"/>
      <c r="M101" s="514"/>
      <c r="N101" s="514"/>
      <c r="O101" s="514"/>
      <c r="P101" s="514"/>
      <c r="Q101" s="514"/>
      <c r="R101" s="514"/>
      <c r="S101" s="514"/>
      <c r="T101" s="514"/>
      <c r="U101" s="514"/>
      <c r="V101" s="514"/>
      <c r="W101" s="70">
        <f>W$80*$E101/2 * 0</f>
        <v>0</v>
      </c>
      <c r="X101" s="70">
        <f>MIN($E101*SUM($W$80),SUM($W$80)-SUM($H101:W101))</f>
        <v>0</v>
      </c>
      <c r="Y101" s="70">
        <f>MIN($E101*SUM($W$80),SUM($W$80)-SUM($H101:X101))</f>
        <v>0</v>
      </c>
      <c r="Z101" s="70">
        <f>MIN($E101*SUM($W$80),SUM($W$80)-SUM($H101:Y101))</f>
        <v>0</v>
      </c>
      <c r="AA101" s="70">
        <f>MIN($E101*SUM($W$80),SUM($W$80)-SUM($H101:Z101))</f>
        <v>0</v>
      </c>
      <c r="AB101" s="70">
        <f>MIN($E101*SUM($W$80),SUM($W$80)-SUM($H101:AA101))</f>
        <v>0</v>
      </c>
      <c r="AC101" s="70">
        <f>MIN($E101*SUM($W$80),SUM($W$80)-SUM($H101:AB101))</f>
        <v>0</v>
      </c>
      <c r="AD101" s="70">
        <f>MIN($E101*SUM($W$80),SUM($W$80)-SUM($H101:AC101))</f>
        <v>0</v>
      </c>
      <c r="AE101" s="70">
        <f>MIN($E101*SUM($W$80),SUM($W$80)-SUM($H101:AD101))</f>
        <v>0</v>
      </c>
      <c r="AF101" s="70">
        <f>MIN($E101*SUM($W$80),SUM($W$80)-SUM($H101:AE101))</f>
        <v>0</v>
      </c>
      <c r="AG101" s="70">
        <f>MIN($E101*SUM($W$80),SUM($W$80)-SUM($H101:AF101))</f>
        <v>0</v>
      </c>
      <c r="AH101" s="70">
        <f>MIN($E101*SUM($W$80),SUM($W$80)-SUM($H101:AG101))</f>
        <v>0</v>
      </c>
      <c r="AI101" s="70">
        <f>MIN($E101*SUM($W$80),SUM($W$80)-SUM($H101:AH101))</f>
        <v>0</v>
      </c>
      <c r="AJ101" s="70">
        <f>MIN($E101*SUM($W$80),SUM($W$80)-SUM($H101:AI101))</f>
        <v>0</v>
      </c>
      <c r="AK101" s="70">
        <f>MIN($E101*SUM($W$80),SUM($W$80)-SUM($H101:AJ101))</f>
        <v>0</v>
      </c>
      <c r="AL101" s="70">
        <f>MIN($E101*SUM($W$80),SUM($W$80)-SUM($H101:AK101))</f>
        <v>0</v>
      </c>
      <c r="AM101" s="70">
        <f>MIN($E101*SUM($W$80),SUM($W$80)-SUM($H101:AL101))</f>
        <v>0</v>
      </c>
      <c r="AN101" s="70">
        <f>MIN($E101*SUM($W$80),SUM($W$80)-SUM($H101:AM101))</f>
        <v>0</v>
      </c>
      <c r="AO101" s="70">
        <f>MIN($E101*SUM($W$80),SUM($W$80)-SUM($H101:AN101))</f>
        <v>0</v>
      </c>
      <c r="AP101" s="70">
        <f>MIN($E101*SUM($W$80),SUM($W$80)-SUM($H101:AO101))</f>
        <v>0</v>
      </c>
      <c r="AQ101" s="70">
        <f>MIN($E101*SUM($W$80),SUM($W$80)-SUM($H101:AP101))</f>
        <v>0</v>
      </c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</row>
    <row r="102" spans="1:63" ht="18.75" customHeight="1" outlineLevel="1">
      <c r="A102" s="95"/>
      <c r="B102" s="95"/>
      <c r="C102" s="95"/>
      <c r="D102" s="95"/>
      <c r="E102" s="259">
        <f t="shared" si="22"/>
        <v>0.2</v>
      </c>
      <c r="F102" s="513">
        <f>X85</f>
        <v>16</v>
      </c>
      <c r="G102" s="51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  <c r="S102" s="514"/>
      <c r="T102" s="514"/>
      <c r="U102" s="514"/>
      <c r="V102" s="514"/>
      <c r="W102" s="514"/>
      <c r="X102" s="70">
        <f>X$80*$E102/2 * 0</f>
        <v>0</v>
      </c>
      <c r="Y102" s="70">
        <f>MIN($E102*SUM($X$80),SUM($X$80)-SUM($H102:X102))</f>
        <v>0</v>
      </c>
      <c r="Z102" s="70">
        <f>MIN($E102*SUM($X$80),SUM($X$80)-SUM($H102:Y102))</f>
        <v>0</v>
      </c>
      <c r="AA102" s="70">
        <f>MIN($E102*SUM($X$80),SUM($X$80)-SUM($H102:Z102))</f>
        <v>0</v>
      </c>
      <c r="AB102" s="70">
        <f>MIN($E102*SUM($X$80),SUM($X$80)-SUM($H102:AA102))</f>
        <v>0</v>
      </c>
      <c r="AC102" s="70">
        <f>MIN($E102*SUM($X$80),SUM($X$80)-SUM($H102:AB102))</f>
        <v>0</v>
      </c>
      <c r="AD102" s="70">
        <f>MIN($E102*SUM($X$80),SUM($X$80)-SUM($H102:AC102))</f>
        <v>0</v>
      </c>
      <c r="AE102" s="70">
        <f>MIN($E102*SUM($X$80),SUM($X$80)-SUM($H102:AD102))</f>
        <v>0</v>
      </c>
      <c r="AF102" s="70">
        <f>MIN($E102*SUM($X$80),SUM($X$80)-SUM($H102:AE102))</f>
        <v>0</v>
      </c>
      <c r="AG102" s="70">
        <f>MIN($E102*SUM($X$80),SUM($X$80)-SUM($H102:AF102))</f>
        <v>0</v>
      </c>
      <c r="AH102" s="70">
        <f>MIN($E102*SUM($X$80),SUM($X$80)-SUM($H102:AG102))</f>
        <v>0</v>
      </c>
      <c r="AI102" s="70">
        <f>MIN($E102*SUM($X$80),SUM($X$80)-SUM($H102:AH102))</f>
        <v>0</v>
      </c>
      <c r="AJ102" s="70">
        <f>MIN($E102*SUM($X$80),SUM($X$80)-SUM($H102:AI102))</f>
        <v>0</v>
      </c>
      <c r="AK102" s="70">
        <f>MIN($E102*SUM($X$80),SUM($X$80)-SUM($H102:AJ102))</f>
        <v>0</v>
      </c>
      <c r="AL102" s="70">
        <f>MIN($E102*SUM($X$80),SUM($X$80)-SUM($H102:AK102))</f>
        <v>0</v>
      </c>
      <c r="AM102" s="70">
        <f>MIN($E102*SUM($X$80),SUM($X$80)-SUM($H102:AL102))</f>
        <v>0</v>
      </c>
      <c r="AN102" s="70">
        <f>MIN($E102*SUM($X$80),SUM($X$80)-SUM($H102:AM102))</f>
        <v>0</v>
      </c>
      <c r="AO102" s="70">
        <f>MIN($E102*SUM($X$80),SUM($X$80)-SUM($H102:AN102))</f>
        <v>0</v>
      </c>
      <c r="AP102" s="70">
        <f>MIN($E102*SUM($X$80),SUM($X$80)-SUM($H102:AO102))</f>
        <v>0</v>
      </c>
      <c r="AQ102" s="70">
        <f>MIN($E102*SUM($X$80),SUM($X$80)-SUM($H102:AP102))</f>
        <v>0</v>
      </c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</row>
    <row r="103" spans="1:63" ht="18.75" customHeight="1" outlineLevel="1">
      <c r="A103" s="95"/>
      <c r="B103" s="95"/>
      <c r="C103" s="95"/>
      <c r="D103" s="95"/>
      <c r="E103" s="259">
        <f t="shared" si="22"/>
        <v>0.2</v>
      </c>
      <c r="F103" s="513">
        <f>Y85</f>
        <v>17</v>
      </c>
      <c r="G103" s="51"/>
      <c r="H103" s="514"/>
      <c r="I103" s="514"/>
      <c r="J103" s="514"/>
      <c r="K103" s="514"/>
      <c r="L103" s="514"/>
      <c r="M103" s="514"/>
      <c r="N103" s="514"/>
      <c r="O103" s="514"/>
      <c r="P103" s="514"/>
      <c r="Q103" s="514"/>
      <c r="R103" s="514"/>
      <c r="S103" s="514"/>
      <c r="T103" s="514"/>
      <c r="U103" s="514"/>
      <c r="V103" s="514"/>
      <c r="W103" s="514"/>
      <c r="X103" s="514"/>
      <c r="Y103" s="70">
        <f>Y$80*$E103/2 * 0</f>
        <v>0</v>
      </c>
      <c r="Z103" s="70">
        <f>MIN($E103*SUM($Y$80),SUM($Y$80)-SUM($H103:Y103))</f>
        <v>0</v>
      </c>
      <c r="AA103" s="70">
        <f>MIN($E103*SUM($Y$80),SUM($Y$80)-SUM($H103:Z103))</f>
        <v>0</v>
      </c>
      <c r="AB103" s="70">
        <f>MIN($E103*SUM($Y$80),SUM($Y$80)-SUM($H103:AA103))</f>
        <v>0</v>
      </c>
      <c r="AC103" s="70">
        <f>MIN($E103*SUM($Y$80),SUM($Y$80)-SUM($H103:AB103))</f>
        <v>0</v>
      </c>
      <c r="AD103" s="70">
        <f>MIN($E103*SUM($Y$80),SUM($Y$80)-SUM($H103:AC103))</f>
        <v>0</v>
      </c>
      <c r="AE103" s="70">
        <f>MIN($E103*SUM($Y$80),SUM($Y$80)-SUM($H103:AD103))</f>
        <v>0</v>
      </c>
      <c r="AF103" s="70">
        <f>MIN($E103*SUM($Y$80),SUM($Y$80)-SUM($H103:AE103))</f>
        <v>0</v>
      </c>
      <c r="AG103" s="70">
        <f>MIN($E103*SUM($Y$80),SUM($Y$80)-SUM($H103:AF103))</f>
        <v>0</v>
      </c>
      <c r="AH103" s="70">
        <f>MIN($E103*SUM($Y$80),SUM($Y$80)-SUM($H103:AG103))</f>
        <v>0</v>
      </c>
      <c r="AI103" s="70">
        <f>MIN($E103*SUM($Y$80),SUM($Y$80)-SUM($H103:AH103))</f>
        <v>0</v>
      </c>
      <c r="AJ103" s="70">
        <f>MIN($E103*SUM($Y$80),SUM($Y$80)-SUM($H103:AI103))</f>
        <v>0</v>
      </c>
      <c r="AK103" s="70">
        <f>MIN($E103*SUM($Y$80),SUM($Y$80)-SUM($H103:AJ103))</f>
        <v>0</v>
      </c>
      <c r="AL103" s="70">
        <f>MIN($E103*SUM($Y$80),SUM($Y$80)-SUM($H103:AK103))</f>
        <v>0</v>
      </c>
      <c r="AM103" s="70">
        <f>MIN($E103*SUM($Y$80),SUM($Y$80)-SUM($H103:AL103))</f>
        <v>0</v>
      </c>
      <c r="AN103" s="70">
        <f>MIN($E103*SUM($Y$80),SUM($Y$80)-SUM($H103:AM103))</f>
        <v>0</v>
      </c>
      <c r="AO103" s="70">
        <f>MIN($E103*SUM($Y$80),SUM($Y$80)-SUM($H103:AN103))</f>
        <v>0</v>
      </c>
      <c r="AP103" s="70">
        <f>MIN($E103*SUM($Y$80),SUM($Y$80)-SUM($H103:AO103))</f>
        <v>0</v>
      </c>
      <c r="AQ103" s="70">
        <f>MIN($E103*SUM($Y$80),SUM($Y$80)-SUM($H103:AP103))</f>
        <v>0</v>
      </c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</row>
    <row r="104" spans="1:63" ht="18.75" customHeight="1" outlineLevel="1">
      <c r="A104" s="95"/>
      <c r="B104" s="95"/>
      <c r="C104" s="95"/>
      <c r="D104" s="95"/>
      <c r="E104" s="259">
        <f t="shared" si="22"/>
        <v>0.2</v>
      </c>
      <c r="F104" s="513">
        <f>Z85</f>
        <v>18</v>
      </c>
      <c r="G104" s="51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  <c r="S104" s="514"/>
      <c r="T104" s="514"/>
      <c r="U104" s="514"/>
      <c r="V104" s="514"/>
      <c r="W104" s="514"/>
      <c r="X104" s="514"/>
      <c r="Y104" s="514"/>
      <c r="Z104" s="70">
        <f>Z$80*$E104/2 * 0</f>
        <v>0</v>
      </c>
      <c r="AA104" s="70">
        <f>MIN($E104*SUM($Z$80),SUM($Z$80)-SUM($H104:Z104))</f>
        <v>0</v>
      </c>
      <c r="AB104" s="70">
        <f>MIN($E104*SUM($Z$80),SUM($Z$80)-SUM($H104:AA104))</f>
        <v>0</v>
      </c>
      <c r="AC104" s="70">
        <f>MIN($E104*SUM($Z$80),SUM($Z$80)-SUM($H104:AB104))</f>
        <v>0</v>
      </c>
      <c r="AD104" s="70">
        <f>MIN($E104*SUM($Z$80),SUM($Z$80)-SUM($H104:AC104))</f>
        <v>0</v>
      </c>
      <c r="AE104" s="70">
        <f>MIN($E104*SUM($Z$80),SUM($Z$80)-SUM($H104:AD104))</f>
        <v>0</v>
      </c>
      <c r="AF104" s="70">
        <f>MIN($E104*SUM($Z$80),SUM($Z$80)-SUM($H104:AE104))</f>
        <v>0</v>
      </c>
      <c r="AG104" s="70">
        <f>MIN($E104*SUM($Z$80),SUM($Z$80)-SUM($H104:AF104))</f>
        <v>0</v>
      </c>
      <c r="AH104" s="70">
        <f>MIN($E104*SUM($Z$80),SUM($Z$80)-SUM($H104:AG104))</f>
        <v>0</v>
      </c>
      <c r="AI104" s="70">
        <f>MIN($E104*SUM($Z$80),SUM($Z$80)-SUM($H104:AH104))</f>
        <v>0</v>
      </c>
      <c r="AJ104" s="70">
        <f>MIN($E104*SUM($Z$80),SUM($Z$80)-SUM($H104:AI104))</f>
        <v>0</v>
      </c>
      <c r="AK104" s="70">
        <f>MIN($E104*SUM($Z$80),SUM($Z$80)-SUM($H104:AJ104))</f>
        <v>0</v>
      </c>
      <c r="AL104" s="70">
        <f>MIN($E104*SUM($Z$80),SUM($Z$80)-SUM($H104:AK104))</f>
        <v>0</v>
      </c>
      <c r="AM104" s="70">
        <f>MIN($E104*SUM($Z$80),SUM($Z$80)-SUM($H104:AL104))</f>
        <v>0</v>
      </c>
      <c r="AN104" s="70">
        <f>MIN($E104*SUM($Z$80),SUM($Z$80)-SUM($H104:AM104))</f>
        <v>0</v>
      </c>
      <c r="AO104" s="70">
        <f>MIN($E104*SUM($Z$80),SUM($Z$80)-SUM($H104:AN104))</f>
        <v>0</v>
      </c>
      <c r="AP104" s="70">
        <f>MIN($E104*SUM($Z$80),SUM($Z$80)-SUM($H104:AO104))</f>
        <v>0</v>
      </c>
      <c r="AQ104" s="70">
        <f>MIN($E104*SUM($Z$80),SUM($Z$80)-SUM($H104:AP104))</f>
        <v>0</v>
      </c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</row>
    <row r="105" spans="1:63" ht="18.75" customHeight="1" outlineLevel="1">
      <c r="A105" s="95"/>
      <c r="B105" s="95"/>
      <c r="C105" s="95"/>
      <c r="D105" s="95"/>
      <c r="E105" s="259">
        <f t="shared" si="22"/>
        <v>0.2</v>
      </c>
      <c r="F105" s="513">
        <f>AA85</f>
        <v>19</v>
      </c>
      <c r="G105" s="51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514"/>
      <c r="T105" s="514"/>
      <c r="U105" s="514"/>
      <c r="V105" s="514"/>
      <c r="W105" s="514"/>
      <c r="X105" s="514"/>
      <c r="Y105" s="514"/>
      <c r="Z105" s="514"/>
      <c r="AA105" s="70">
        <f>AA$80*$E105/2 * 0</f>
        <v>0</v>
      </c>
      <c r="AB105" s="70">
        <f>MIN($E105*SUM($AA$80),SUM($AA$80)-SUM($H105:AA105))</f>
        <v>0</v>
      </c>
      <c r="AC105" s="70">
        <f>MIN($E105*SUM($AA$80),SUM($AA$80)-SUM($H105:AB105))</f>
        <v>0</v>
      </c>
      <c r="AD105" s="70">
        <f>MIN($E105*SUM($AA$80),SUM($AA$80)-SUM($H105:AC105))</f>
        <v>0</v>
      </c>
      <c r="AE105" s="70">
        <f>MIN($E105*SUM($AA$80),SUM($AA$80)-SUM($H105:AD105))</f>
        <v>0</v>
      </c>
      <c r="AF105" s="70">
        <f>MIN($E105*SUM($AA$80),SUM($AA$80)-SUM($H105:AE105))</f>
        <v>0</v>
      </c>
      <c r="AG105" s="70">
        <f>MIN($E105*SUM($AA$80),SUM($AA$80)-SUM($H105:AF105))</f>
        <v>0</v>
      </c>
      <c r="AH105" s="70">
        <f>MIN($E105*SUM($AA$80),SUM($AA$80)-SUM($H105:AG105))</f>
        <v>0</v>
      </c>
      <c r="AI105" s="70">
        <f>MIN($E105*SUM($AA$80),SUM($AA$80)-SUM($H105:AH105))</f>
        <v>0</v>
      </c>
      <c r="AJ105" s="70">
        <f>MIN($E105*SUM($AA$80),SUM($AA$80)-SUM($H105:AI105))</f>
        <v>0</v>
      </c>
      <c r="AK105" s="70">
        <f>MIN($E105*SUM($AA$80),SUM($AA$80)-SUM($H105:AJ105))</f>
        <v>0</v>
      </c>
      <c r="AL105" s="70">
        <f>MIN($E105*SUM($AA$80),SUM($AA$80)-SUM($H105:AK105))</f>
        <v>0</v>
      </c>
      <c r="AM105" s="70">
        <f>MIN($E105*SUM($AA$80),SUM($AA$80)-SUM($H105:AL105))</f>
        <v>0</v>
      </c>
      <c r="AN105" s="70">
        <f>MIN($E105*SUM($AA$80),SUM($AA$80)-SUM($H105:AM105))</f>
        <v>0</v>
      </c>
      <c r="AO105" s="70">
        <f>MIN($E105*SUM($AA$80),SUM($AA$80)-SUM($H105:AN105))</f>
        <v>0</v>
      </c>
      <c r="AP105" s="70">
        <f>MIN($E105*SUM($AA$80),SUM($AA$80)-SUM($H105:AO105))</f>
        <v>0</v>
      </c>
      <c r="AQ105" s="70">
        <f>MIN($E105*SUM($AA$80),SUM($AA$80)-SUM($H105:AP105))</f>
        <v>0</v>
      </c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</row>
    <row r="106" spans="1:63" ht="18.75" customHeight="1" outlineLevel="1">
      <c r="A106" s="95"/>
      <c r="B106" s="95"/>
      <c r="C106" s="95"/>
      <c r="D106" s="95"/>
      <c r="E106" s="259">
        <f t="shared" si="22"/>
        <v>0.2</v>
      </c>
      <c r="F106" s="513">
        <f>AB85</f>
        <v>20</v>
      </c>
      <c r="G106" s="51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R106" s="514"/>
      <c r="S106" s="514"/>
      <c r="T106" s="514"/>
      <c r="U106" s="514"/>
      <c r="V106" s="514"/>
      <c r="W106" s="514"/>
      <c r="X106" s="514"/>
      <c r="Y106" s="514"/>
      <c r="Z106" s="514"/>
      <c r="AA106" s="514"/>
      <c r="AB106" s="70">
        <f>AB$80*$E106/2 * 0</f>
        <v>0</v>
      </c>
      <c r="AC106" s="70">
        <f>MIN($E106*SUM($AB$80),SUM($AB$80)-SUM($H106:AB106))</f>
        <v>0</v>
      </c>
      <c r="AD106" s="70">
        <f>MIN($E106*SUM($AB$80),SUM($AB$80)-SUM($H106:AC106))</f>
        <v>0</v>
      </c>
      <c r="AE106" s="70">
        <f>MIN($E106*SUM($AB$80),SUM($AB$80)-SUM($H106:AD106))</f>
        <v>0</v>
      </c>
      <c r="AF106" s="70">
        <f>MIN($E106*SUM($AB$80),SUM($AB$80)-SUM($H106:AE106))</f>
        <v>0</v>
      </c>
      <c r="AG106" s="70">
        <f>MIN($E106*SUM($AB$80),SUM($AB$80)-SUM($H106:AF106))</f>
        <v>0</v>
      </c>
      <c r="AH106" s="70">
        <f>MIN($E106*SUM($AB$80),SUM($AB$80)-SUM($H106:AG106))</f>
        <v>0</v>
      </c>
      <c r="AI106" s="70">
        <f>MIN($E106*SUM($AB$80),SUM($AB$80)-SUM($H106:AH106))</f>
        <v>0</v>
      </c>
      <c r="AJ106" s="70">
        <f>MIN($E106*SUM($AB$80),SUM($AB$80)-SUM($H106:AI106))</f>
        <v>0</v>
      </c>
      <c r="AK106" s="70">
        <f>MIN($E106*SUM($AB$80),SUM($AB$80)-SUM($H106:AJ106))</f>
        <v>0</v>
      </c>
      <c r="AL106" s="70">
        <f>MIN($E106*SUM($AB$80),SUM($AB$80)-SUM($H106:AK106))</f>
        <v>0</v>
      </c>
      <c r="AM106" s="70">
        <f>MIN($E106*SUM($AB$80),SUM($AB$80)-SUM($H106:AL106))</f>
        <v>0</v>
      </c>
      <c r="AN106" s="70">
        <f>MIN($E106*SUM($AB$80),SUM($AB$80)-SUM($H106:AM106))</f>
        <v>0</v>
      </c>
      <c r="AO106" s="70">
        <f>MIN($E106*SUM($AB$80),SUM($AB$80)-SUM($H106:AN106))</f>
        <v>0</v>
      </c>
      <c r="AP106" s="70">
        <f>MIN($E106*SUM($AB$80),SUM($AB$80)-SUM($H106:AO106))</f>
        <v>0</v>
      </c>
      <c r="AQ106" s="70">
        <f>MIN($E106*SUM($AB$80),SUM($AB$80)-SUM($H106:AP106))</f>
        <v>0</v>
      </c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</row>
    <row r="107" spans="1:63" ht="18.75" customHeight="1" outlineLevel="1">
      <c r="A107" s="95"/>
      <c r="B107" s="95"/>
      <c r="C107" s="95"/>
      <c r="D107" s="95"/>
      <c r="E107" s="259">
        <f t="shared" si="22"/>
        <v>0.2</v>
      </c>
      <c r="F107" s="513">
        <f>AC85</f>
        <v>21</v>
      </c>
      <c r="G107" s="51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  <c r="X107" s="514"/>
      <c r="Y107" s="514"/>
      <c r="Z107" s="514"/>
      <c r="AA107" s="514"/>
      <c r="AB107" s="514"/>
      <c r="AC107" s="70">
        <f>AC$80*$E107/2 * 0</f>
        <v>0</v>
      </c>
      <c r="AD107" s="70">
        <f>MIN($E107*SUM($AC$80),SUM($AC$80)-SUM($H107:AC107))</f>
        <v>0</v>
      </c>
      <c r="AE107" s="70">
        <f>MIN($E107*SUM($AC$80),SUM($AC$80)-SUM($H107:AD107))</f>
        <v>0</v>
      </c>
      <c r="AF107" s="70">
        <f>MIN($E107*SUM($AC$80),SUM($AC$80)-SUM($H107:AE107))</f>
        <v>0</v>
      </c>
      <c r="AG107" s="70">
        <f>MIN($E107*SUM($AC$80),SUM($AC$80)-SUM($H107:AF107))</f>
        <v>0</v>
      </c>
      <c r="AH107" s="70">
        <f>MIN($E107*SUM($AC$80),SUM($AC$80)-SUM($H107:AG107))</f>
        <v>0</v>
      </c>
      <c r="AI107" s="70">
        <f>MIN($E107*SUM($AC$80),SUM($AC$80)-SUM($H107:AH107))</f>
        <v>0</v>
      </c>
      <c r="AJ107" s="70">
        <f>MIN($E107*SUM($AC$80),SUM($AC$80)-SUM($H107:AI107))</f>
        <v>0</v>
      </c>
      <c r="AK107" s="70">
        <f>MIN($E107*SUM($AC$80),SUM($AC$80)-SUM($H107:AJ107))</f>
        <v>0</v>
      </c>
      <c r="AL107" s="70">
        <f>MIN($E107*SUM($AC$80),SUM($AC$80)-SUM($H107:AK107))</f>
        <v>0</v>
      </c>
      <c r="AM107" s="70">
        <f>MIN($E107*SUM($AC$80),SUM($AC$80)-SUM($H107:AL107))</f>
        <v>0</v>
      </c>
      <c r="AN107" s="70">
        <f>MIN($E107*SUM($AC$80),SUM($AC$80)-SUM($H107:AM107))</f>
        <v>0</v>
      </c>
      <c r="AO107" s="70">
        <f>MIN($E107*SUM($AC$80),SUM($AC$80)-SUM($H107:AN107))</f>
        <v>0</v>
      </c>
      <c r="AP107" s="70">
        <f>MIN($E107*SUM($AC$80),SUM($AC$80)-SUM($H107:AO107))</f>
        <v>0</v>
      </c>
      <c r="AQ107" s="70">
        <f>MIN($E107*SUM($AC$80),SUM($AC$80)-SUM($H107:AP107))</f>
        <v>0</v>
      </c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</row>
    <row r="108" spans="1:63" ht="18.75" customHeight="1" outlineLevel="1">
      <c r="A108" s="95"/>
      <c r="B108" s="95"/>
      <c r="C108" s="95"/>
      <c r="D108" s="95"/>
      <c r="E108" s="259">
        <f t="shared" si="22"/>
        <v>0.2</v>
      </c>
      <c r="F108" s="513">
        <f>AD85</f>
        <v>22</v>
      </c>
      <c r="G108" s="51"/>
      <c r="H108" s="514"/>
      <c r="I108" s="514"/>
      <c r="J108" s="514"/>
      <c r="K108" s="514"/>
      <c r="L108" s="514"/>
      <c r="M108" s="514"/>
      <c r="N108" s="514"/>
      <c r="O108" s="514"/>
      <c r="P108" s="514"/>
      <c r="Q108" s="514"/>
      <c r="R108" s="514"/>
      <c r="S108" s="514"/>
      <c r="T108" s="514"/>
      <c r="U108" s="514"/>
      <c r="V108" s="514"/>
      <c r="W108" s="514"/>
      <c r="X108" s="514"/>
      <c r="Y108" s="514"/>
      <c r="Z108" s="514"/>
      <c r="AA108" s="514"/>
      <c r="AB108" s="514"/>
      <c r="AC108" s="514"/>
      <c r="AD108" s="70">
        <f>AD$80*$E108/2 * 0</f>
        <v>0</v>
      </c>
      <c r="AE108" s="70">
        <f>MIN($E108*SUM($AD$80),SUM($AD$80)-SUM($H108:AD108))</f>
        <v>0</v>
      </c>
      <c r="AF108" s="70">
        <f>MIN($E108*SUM($AD$80),SUM($AD$80)-SUM($H108:AE108))</f>
        <v>0</v>
      </c>
      <c r="AG108" s="70">
        <f>MIN($E108*SUM($AD$80),SUM($AD$80)-SUM($H108:AF108))</f>
        <v>0</v>
      </c>
      <c r="AH108" s="70">
        <f>MIN($E108*SUM($AD$80),SUM($AD$80)-SUM($H108:AG108))</f>
        <v>0</v>
      </c>
      <c r="AI108" s="70">
        <f>MIN($E108*SUM($AD$80),SUM($AD$80)-SUM($H108:AH108))</f>
        <v>0</v>
      </c>
      <c r="AJ108" s="70">
        <f>MIN($E108*SUM($AD$80),SUM($AD$80)-SUM($H108:AI108))</f>
        <v>0</v>
      </c>
      <c r="AK108" s="70">
        <f>MIN($E108*SUM($AD$80),SUM($AD$80)-SUM($H108:AJ108))</f>
        <v>0</v>
      </c>
      <c r="AL108" s="70">
        <f>MIN($E108*SUM($AD$80),SUM($AD$80)-SUM($H108:AK108))</f>
        <v>0</v>
      </c>
      <c r="AM108" s="70">
        <f>MIN($E108*SUM($AD$80),SUM($AD$80)-SUM($H108:AL108))</f>
        <v>0</v>
      </c>
      <c r="AN108" s="70">
        <f>MIN($E108*SUM($AD$80),SUM($AD$80)-SUM($H108:AM108))</f>
        <v>0</v>
      </c>
      <c r="AO108" s="70">
        <f>MIN($E108*SUM($AD$80),SUM($AD$80)-SUM($H108:AN108))</f>
        <v>0</v>
      </c>
      <c r="AP108" s="70">
        <f>MIN($E108*SUM($AD$80),SUM($AD$80)-SUM($H108:AO108))</f>
        <v>0</v>
      </c>
      <c r="AQ108" s="70">
        <f>MIN($E108*SUM($AD$80),SUM($AD$80)-SUM($H108:AP108))</f>
        <v>0</v>
      </c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</row>
    <row r="109" spans="1:63" ht="18.75" customHeight="1" outlineLevel="1">
      <c r="A109" s="95"/>
      <c r="B109" s="95"/>
      <c r="C109" s="95"/>
      <c r="D109" s="95"/>
      <c r="E109" s="259">
        <f t="shared" si="22"/>
        <v>0.2</v>
      </c>
      <c r="F109" s="513">
        <f>AE85</f>
        <v>23</v>
      </c>
      <c r="G109" s="51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4"/>
      <c r="Z109" s="514"/>
      <c r="AA109" s="514"/>
      <c r="AB109" s="514"/>
      <c r="AC109" s="514"/>
      <c r="AD109" s="514"/>
      <c r="AE109" s="70">
        <f>AE$80*$E109/2 * 0</f>
        <v>0</v>
      </c>
      <c r="AF109" s="70">
        <f>MIN($E109*SUM($AE$80),SUM($AE$80)-SUM($H109:AE109))</f>
        <v>0</v>
      </c>
      <c r="AG109" s="70">
        <f>MIN($E109*SUM($AE$80),SUM($AE$80)-SUM($H109:AF109))</f>
        <v>0</v>
      </c>
      <c r="AH109" s="70">
        <f>MIN($E109*SUM($AE$80),SUM($AE$80)-SUM($H109:AG109))</f>
        <v>0</v>
      </c>
      <c r="AI109" s="70">
        <f>MIN($E109*SUM($AE$80),SUM($AE$80)-SUM($H109:AH109))</f>
        <v>0</v>
      </c>
      <c r="AJ109" s="70">
        <f>MIN($E109*SUM($AE$80),SUM($AE$80)-SUM($H109:AI109))</f>
        <v>0</v>
      </c>
      <c r="AK109" s="70">
        <f>MIN($E109*SUM($AE$80),SUM($AE$80)-SUM($H109:AJ109))</f>
        <v>0</v>
      </c>
      <c r="AL109" s="70">
        <f>MIN($E109*SUM($AE$80),SUM($AE$80)-SUM($H109:AK109))</f>
        <v>0</v>
      </c>
      <c r="AM109" s="70">
        <f>MIN($E109*SUM($AE$80),SUM($AE$80)-SUM($H109:AL109))</f>
        <v>0</v>
      </c>
      <c r="AN109" s="70">
        <f>MIN($E109*SUM($AE$80),SUM($AE$80)-SUM($H109:AM109))</f>
        <v>0</v>
      </c>
      <c r="AO109" s="70">
        <f>MIN($E109*SUM($AE$80),SUM($AE$80)-SUM($H109:AN109))</f>
        <v>0</v>
      </c>
      <c r="AP109" s="70">
        <f>MIN($E109*SUM($AE$80),SUM($AE$80)-SUM($H109:AO109))</f>
        <v>0</v>
      </c>
      <c r="AQ109" s="70">
        <f>MIN($E109*SUM($AE$80),SUM($AE$80)-SUM($H109:AP109))</f>
        <v>0</v>
      </c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</row>
    <row r="110" spans="1:63" ht="18.75" customHeight="1" outlineLevel="1">
      <c r="A110" s="95"/>
      <c r="B110" s="95"/>
      <c r="C110" s="95"/>
      <c r="D110" s="95"/>
      <c r="E110" s="259">
        <f t="shared" si="22"/>
        <v>0.2</v>
      </c>
      <c r="F110" s="513">
        <f>AF85</f>
        <v>24</v>
      </c>
      <c r="G110" s="51"/>
      <c r="H110" s="514"/>
      <c r="I110" s="514"/>
      <c r="J110" s="514"/>
      <c r="K110" s="514"/>
      <c r="L110" s="514"/>
      <c r="M110" s="514"/>
      <c r="N110" s="514"/>
      <c r="O110" s="514"/>
      <c r="P110" s="514"/>
      <c r="Q110" s="514"/>
      <c r="R110" s="514"/>
      <c r="S110" s="514"/>
      <c r="T110" s="514"/>
      <c r="U110" s="514"/>
      <c r="V110" s="514"/>
      <c r="W110" s="514"/>
      <c r="X110" s="514"/>
      <c r="Y110" s="514"/>
      <c r="Z110" s="514"/>
      <c r="AA110" s="514"/>
      <c r="AB110" s="514"/>
      <c r="AC110" s="514"/>
      <c r="AD110" s="514"/>
      <c r="AE110" s="514"/>
      <c r="AF110" s="70">
        <f>AF$80*$E110/2 * 0</f>
        <v>0</v>
      </c>
      <c r="AG110" s="70">
        <f>MIN($E110*SUM($AF$80),SUM($AF$80)-SUM($H110:AF110))</f>
        <v>0</v>
      </c>
      <c r="AH110" s="70">
        <f>MIN($E110*SUM($AF$80),SUM($AF$80)-SUM($H110:AG110))</f>
        <v>0</v>
      </c>
      <c r="AI110" s="70">
        <f>MIN($E110*SUM($AF$80),SUM($AF$80)-SUM($H110:AH110))</f>
        <v>0</v>
      </c>
      <c r="AJ110" s="70">
        <f>MIN($E110*SUM($AF$80),SUM($AF$80)-SUM($H110:AI110))</f>
        <v>0</v>
      </c>
      <c r="AK110" s="70">
        <f>MIN($E110*SUM($AF$80),SUM($AF$80)-SUM($H110:AJ110))</f>
        <v>0</v>
      </c>
      <c r="AL110" s="70">
        <f>MIN($E110*SUM($AF$80),SUM($AF$80)-SUM($H110:AK110))</f>
        <v>0</v>
      </c>
      <c r="AM110" s="70">
        <f>MIN($E110*SUM($AF$80),SUM($AF$80)-SUM($H110:AL110))</f>
        <v>0</v>
      </c>
      <c r="AN110" s="70">
        <f>MIN($E110*SUM($AF$80),SUM($AF$80)-SUM($H110:AM110))</f>
        <v>0</v>
      </c>
      <c r="AO110" s="70">
        <f>MIN($E110*SUM($AF$80),SUM($AF$80)-SUM($H110:AN110))</f>
        <v>0</v>
      </c>
      <c r="AP110" s="70">
        <f>MIN($E110*SUM($AF$80),SUM($AF$80)-SUM($H110:AO110))</f>
        <v>0</v>
      </c>
      <c r="AQ110" s="70">
        <f>MIN($E110*SUM($AF$80),SUM($AF$80)-SUM($H110:AP110))</f>
        <v>0</v>
      </c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</row>
    <row r="111" spans="1:63" ht="18.75" customHeight="1" outlineLevel="1">
      <c r="A111" s="95"/>
      <c r="B111" s="95"/>
      <c r="C111" s="95"/>
      <c r="D111" s="95"/>
      <c r="E111" s="259">
        <f t="shared" si="22"/>
        <v>0.2</v>
      </c>
      <c r="F111" s="513">
        <f>AG85</f>
        <v>25</v>
      </c>
      <c r="G111" s="51"/>
      <c r="H111" s="514"/>
      <c r="I111" s="514"/>
      <c r="J111" s="514"/>
      <c r="K111" s="514"/>
      <c r="L111" s="514"/>
      <c r="M111" s="514"/>
      <c r="N111" s="514"/>
      <c r="O111" s="514"/>
      <c r="P111" s="514"/>
      <c r="Q111" s="514"/>
      <c r="R111" s="514"/>
      <c r="S111" s="514"/>
      <c r="T111" s="514"/>
      <c r="U111" s="514"/>
      <c r="V111" s="514"/>
      <c r="W111" s="514"/>
      <c r="X111" s="514"/>
      <c r="Y111" s="514"/>
      <c r="Z111" s="514"/>
      <c r="AA111" s="514"/>
      <c r="AB111" s="514"/>
      <c r="AC111" s="514"/>
      <c r="AD111" s="514"/>
      <c r="AE111" s="514"/>
      <c r="AF111" s="514"/>
      <c r="AG111" s="70">
        <f>AG$80*$E111/2 * 0</f>
        <v>0</v>
      </c>
      <c r="AH111" s="70">
        <f>MIN($E111*SUM($AG$80),SUM($AG$80)-SUM($H111:AG111))</f>
        <v>0</v>
      </c>
      <c r="AI111" s="70">
        <f>MIN($E111*SUM($AG$80),SUM($AG$80)-SUM($H111:AH111))</f>
        <v>0</v>
      </c>
      <c r="AJ111" s="70">
        <f>MIN($E111*SUM($AG$80),SUM($AG$80)-SUM($H111:AI111))</f>
        <v>0</v>
      </c>
      <c r="AK111" s="70">
        <f>MIN($E111*SUM($AG$80),SUM($AG$80)-SUM($H111:AJ111))</f>
        <v>0</v>
      </c>
      <c r="AL111" s="70">
        <f>MIN($E111*SUM($AG$80),SUM($AG$80)-SUM($H111:AK111))</f>
        <v>0</v>
      </c>
      <c r="AM111" s="70">
        <f>MIN($E111*SUM($AG$80),SUM($AG$80)-SUM($H111:AL111))</f>
        <v>0</v>
      </c>
      <c r="AN111" s="70">
        <f>MIN($E111*SUM($AG$80),SUM($AG$80)-SUM($H111:AM111))</f>
        <v>0</v>
      </c>
      <c r="AO111" s="70">
        <f>MIN($E111*SUM($AG$80),SUM($AG$80)-SUM($H111:AN111))</f>
        <v>0</v>
      </c>
      <c r="AP111" s="70">
        <f>MIN($E111*SUM($AG$80),SUM($AG$80)-SUM($H111:AO111))</f>
        <v>0</v>
      </c>
      <c r="AQ111" s="70">
        <f>MIN($E111*SUM($AG$80),SUM($AG$80)-SUM($H111:AP111))</f>
        <v>0</v>
      </c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</row>
    <row r="112" spans="1:63" ht="18.75" customHeight="1" outlineLevel="1">
      <c r="A112" s="95"/>
      <c r="B112" s="95"/>
      <c r="C112" s="95"/>
      <c r="D112" s="95"/>
      <c r="E112" s="259">
        <f t="shared" si="22"/>
        <v>0.2</v>
      </c>
      <c r="F112" s="513">
        <f>AH85</f>
        <v>26</v>
      </c>
      <c r="G112" s="51"/>
      <c r="H112" s="514"/>
      <c r="I112" s="514"/>
      <c r="J112" s="514"/>
      <c r="K112" s="514"/>
      <c r="L112" s="514"/>
      <c r="M112" s="514"/>
      <c r="N112" s="514"/>
      <c r="O112" s="514"/>
      <c r="P112" s="514"/>
      <c r="Q112" s="514"/>
      <c r="R112" s="514"/>
      <c r="S112" s="514"/>
      <c r="T112" s="514"/>
      <c r="U112" s="514"/>
      <c r="V112" s="514"/>
      <c r="W112" s="514"/>
      <c r="X112" s="514"/>
      <c r="Y112" s="514"/>
      <c r="Z112" s="514"/>
      <c r="AA112" s="514"/>
      <c r="AB112" s="514"/>
      <c r="AC112" s="514"/>
      <c r="AD112" s="514"/>
      <c r="AE112" s="514"/>
      <c r="AF112" s="514"/>
      <c r="AG112" s="514"/>
      <c r="AH112" s="70">
        <f>AH$80*$E112/2 * 0</f>
        <v>0</v>
      </c>
      <c r="AI112" s="70">
        <f>MIN($E112*SUM($AH$80),SUM($AH$80)-SUM($H112:AH112))</f>
        <v>0</v>
      </c>
      <c r="AJ112" s="70">
        <f>MIN($E112*SUM($AH$80),SUM($AH$80)-SUM($H112:AI112))</f>
        <v>0</v>
      </c>
      <c r="AK112" s="70">
        <f>MIN($E112*SUM($AH$80),SUM($AH$80)-SUM($H112:AJ112))</f>
        <v>0</v>
      </c>
      <c r="AL112" s="70">
        <f>MIN($E112*SUM($AH$80),SUM($AH$80)-SUM($H112:AK112))</f>
        <v>0</v>
      </c>
      <c r="AM112" s="70">
        <f>MIN($E112*SUM($AH$80),SUM($AH$80)-SUM($H112:AL112))</f>
        <v>0</v>
      </c>
      <c r="AN112" s="70">
        <f>MIN($E112*SUM($AH$80),SUM($AH$80)-SUM($H112:AM112))</f>
        <v>0</v>
      </c>
      <c r="AO112" s="70">
        <f>MIN($E112*SUM($AH$80),SUM($AH$80)-SUM($H112:AN112))</f>
        <v>0</v>
      </c>
      <c r="AP112" s="70">
        <f>MIN($E112*SUM($AH$80),SUM($AH$80)-SUM($H112:AO112))</f>
        <v>0</v>
      </c>
      <c r="AQ112" s="70">
        <f>MIN($E112*SUM($AH$80),SUM($AH$80)-SUM($H112:AP112))</f>
        <v>0</v>
      </c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</row>
    <row r="113" spans="1:63" ht="18.75" customHeight="1" outlineLevel="1">
      <c r="A113" s="95"/>
      <c r="B113" s="95"/>
      <c r="C113" s="95"/>
      <c r="D113" s="95"/>
      <c r="E113" s="259">
        <f t="shared" si="22"/>
        <v>0.2</v>
      </c>
      <c r="F113" s="513">
        <f>AI85</f>
        <v>27</v>
      </c>
      <c r="G113" s="51"/>
      <c r="H113" s="514"/>
      <c r="I113" s="514"/>
      <c r="J113" s="514"/>
      <c r="K113" s="514"/>
      <c r="L113" s="514"/>
      <c r="M113" s="514"/>
      <c r="N113" s="514"/>
      <c r="O113" s="514"/>
      <c r="P113" s="514"/>
      <c r="Q113" s="514"/>
      <c r="R113" s="514"/>
      <c r="S113" s="514"/>
      <c r="T113" s="514"/>
      <c r="U113" s="514"/>
      <c r="V113" s="514"/>
      <c r="W113" s="514"/>
      <c r="X113" s="514"/>
      <c r="Y113" s="514"/>
      <c r="Z113" s="514"/>
      <c r="AA113" s="514"/>
      <c r="AB113" s="514"/>
      <c r="AC113" s="514"/>
      <c r="AD113" s="514"/>
      <c r="AE113" s="514"/>
      <c r="AF113" s="514"/>
      <c r="AG113" s="514"/>
      <c r="AH113" s="514"/>
      <c r="AI113" s="70">
        <f>AI$80*$E113/2 * 0</f>
        <v>0</v>
      </c>
      <c r="AJ113" s="70">
        <f>MIN($E113*SUM($AI$80),SUM($AI$80)-SUM($H113:AI113))</f>
        <v>0</v>
      </c>
      <c r="AK113" s="70">
        <f>MIN($E113*SUM($AI$80),SUM($AI$80)-SUM($H113:AJ113))</f>
        <v>0</v>
      </c>
      <c r="AL113" s="70">
        <f>MIN($E113*SUM($AI$80),SUM($AI$80)-SUM($H113:AK113))</f>
        <v>0</v>
      </c>
      <c r="AM113" s="70">
        <f>MIN($E113*SUM($AI$80),SUM($AI$80)-SUM($H113:AL113))</f>
        <v>0</v>
      </c>
      <c r="AN113" s="70">
        <f>MIN($E113*SUM($AI$80),SUM($AI$80)-SUM($H113:AM113))</f>
        <v>0</v>
      </c>
      <c r="AO113" s="70">
        <f>MIN($E113*SUM($AI$80),SUM($AI$80)-SUM($H113:AN113))</f>
        <v>0</v>
      </c>
      <c r="AP113" s="70">
        <f>MIN($E113*SUM($AI$80),SUM($AI$80)-SUM($H113:AO113))</f>
        <v>0</v>
      </c>
      <c r="AQ113" s="70">
        <f>MIN($E113*SUM($AI$80),SUM($AI$80)-SUM($H113:AP113))</f>
        <v>0</v>
      </c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</row>
    <row r="114" spans="1:63" ht="18.75" customHeight="1" outlineLevel="1">
      <c r="A114" s="95"/>
      <c r="B114" s="95"/>
      <c r="C114" s="95"/>
      <c r="D114" s="95"/>
      <c r="E114" s="259">
        <f t="shared" si="22"/>
        <v>0.2</v>
      </c>
      <c r="F114" s="513">
        <f>AJ85</f>
        <v>28</v>
      </c>
      <c r="G114" s="51"/>
      <c r="H114" s="514"/>
      <c r="I114" s="514"/>
      <c r="J114" s="514"/>
      <c r="K114" s="514"/>
      <c r="L114" s="514"/>
      <c r="M114" s="514"/>
      <c r="N114" s="514"/>
      <c r="O114" s="514"/>
      <c r="P114" s="514"/>
      <c r="Q114" s="514"/>
      <c r="R114" s="514"/>
      <c r="S114" s="514"/>
      <c r="T114" s="514"/>
      <c r="U114" s="514"/>
      <c r="V114" s="514"/>
      <c r="W114" s="514"/>
      <c r="X114" s="514"/>
      <c r="Y114" s="514"/>
      <c r="Z114" s="514"/>
      <c r="AA114" s="514"/>
      <c r="AB114" s="514"/>
      <c r="AC114" s="514"/>
      <c r="AD114" s="514"/>
      <c r="AE114" s="514"/>
      <c r="AF114" s="514"/>
      <c r="AG114" s="514"/>
      <c r="AH114" s="514"/>
      <c r="AI114" s="514"/>
      <c r="AJ114" s="70">
        <f>AJ$80*$E114/2 * 0</f>
        <v>0</v>
      </c>
      <c r="AK114" s="70">
        <f>MIN($E114*SUM($AJ$80),SUM($AJ$80)-SUM($H114:AJ114))</f>
        <v>0</v>
      </c>
      <c r="AL114" s="70">
        <f>MIN($E114*SUM($AJ$80),SUM($AJ$80)-SUM($H114:AK114))</f>
        <v>0</v>
      </c>
      <c r="AM114" s="70">
        <f>MIN($E114*SUM($AJ$80),SUM($AJ$80)-SUM($H114:AL114))</f>
        <v>0</v>
      </c>
      <c r="AN114" s="70">
        <f>MIN($E114*SUM($AJ$80),SUM($AJ$80)-SUM($H114:AM114))</f>
        <v>0</v>
      </c>
      <c r="AO114" s="70">
        <f>MIN($E114*SUM($AJ$80),SUM($AJ$80)-SUM($H114:AN114))</f>
        <v>0</v>
      </c>
      <c r="AP114" s="70">
        <f>MIN($E114*SUM($AJ$80),SUM($AJ$80)-SUM($H114:AO114))</f>
        <v>0</v>
      </c>
      <c r="AQ114" s="70">
        <f>MIN($E114*SUM($AJ$80),SUM($AJ$80)-SUM($H114:AP114))</f>
        <v>0</v>
      </c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</row>
    <row r="115" spans="1:63" ht="18.75" customHeight="1" outlineLevel="1">
      <c r="A115" s="95"/>
      <c r="B115" s="95"/>
      <c r="C115" s="95"/>
      <c r="D115" s="95"/>
      <c r="E115" s="259">
        <f t="shared" si="22"/>
        <v>0.2</v>
      </c>
      <c r="F115" s="513">
        <f>AK85</f>
        <v>29</v>
      </c>
      <c r="G115" s="51"/>
      <c r="H115" s="514"/>
      <c r="I115" s="514"/>
      <c r="J115" s="514"/>
      <c r="K115" s="514"/>
      <c r="L115" s="514"/>
      <c r="M115" s="514"/>
      <c r="N115" s="514"/>
      <c r="O115" s="514"/>
      <c r="P115" s="514"/>
      <c r="Q115" s="514"/>
      <c r="R115" s="514"/>
      <c r="S115" s="514"/>
      <c r="T115" s="514"/>
      <c r="U115" s="514"/>
      <c r="V115" s="514"/>
      <c r="W115" s="514"/>
      <c r="X115" s="514"/>
      <c r="Y115" s="514"/>
      <c r="Z115" s="514"/>
      <c r="AA115" s="514"/>
      <c r="AB115" s="514"/>
      <c r="AC115" s="514"/>
      <c r="AD115" s="514"/>
      <c r="AE115" s="514"/>
      <c r="AF115" s="514"/>
      <c r="AG115" s="514"/>
      <c r="AH115" s="514"/>
      <c r="AI115" s="514"/>
      <c r="AJ115" s="514"/>
      <c r="AK115" s="70">
        <f>AK$80*$E115/2 * 0</f>
        <v>0</v>
      </c>
      <c r="AL115" s="70">
        <f>MIN($E115*SUM($AK$80),SUM($AK$80)-SUM($H115:AK115))</f>
        <v>0</v>
      </c>
      <c r="AM115" s="70">
        <f>MIN($E115*SUM($AK$80),SUM($AK$80)-SUM($H115:AL115))</f>
        <v>0</v>
      </c>
      <c r="AN115" s="70">
        <f>MIN($E115*SUM($AK$80),SUM($AK$80)-SUM($H115:AM115))</f>
        <v>0</v>
      </c>
      <c r="AO115" s="70">
        <f>MIN($E115*SUM($AK$80),SUM($AK$80)-SUM($H115:AN115))</f>
        <v>0</v>
      </c>
      <c r="AP115" s="70">
        <f>MIN($E115*SUM($AK$80),SUM($AK$80)-SUM($H115:AO115))</f>
        <v>0</v>
      </c>
      <c r="AQ115" s="70">
        <f>MIN($E115*SUM($AK$80),SUM($AK$80)-SUM($H115:AP115))</f>
        <v>0</v>
      </c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</row>
    <row r="116" spans="1:63" ht="18.75" customHeight="1" outlineLevel="1">
      <c r="A116" s="95"/>
      <c r="B116" s="95"/>
      <c r="C116" s="95"/>
      <c r="D116" s="95"/>
      <c r="E116" s="259">
        <f t="shared" si="22"/>
        <v>0.2</v>
      </c>
      <c r="F116" s="513">
        <f>AL85</f>
        <v>30</v>
      </c>
      <c r="G116" s="51"/>
      <c r="H116" s="514"/>
      <c r="I116" s="514"/>
      <c r="J116" s="514"/>
      <c r="K116" s="514"/>
      <c r="L116" s="514"/>
      <c r="M116" s="514"/>
      <c r="N116" s="514"/>
      <c r="O116" s="514"/>
      <c r="P116" s="514"/>
      <c r="Q116" s="514"/>
      <c r="R116" s="514"/>
      <c r="S116" s="514"/>
      <c r="T116" s="514"/>
      <c r="U116" s="514"/>
      <c r="V116" s="514"/>
      <c r="W116" s="514"/>
      <c r="X116" s="514"/>
      <c r="Y116" s="514"/>
      <c r="Z116" s="514"/>
      <c r="AA116" s="514"/>
      <c r="AB116" s="514"/>
      <c r="AC116" s="514"/>
      <c r="AD116" s="514"/>
      <c r="AE116" s="514"/>
      <c r="AF116" s="514"/>
      <c r="AG116" s="514"/>
      <c r="AH116" s="514"/>
      <c r="AI116" s="514"/>
      <c r="AJ116" s="514"/>
      <c r="AK116" s="514"/>
      <c r="AL116" s="70">
        <f>AL$80*$E116</f>
        <v>0</v>
      </c>
      <c r="AM116" s="70">
        <f>MIN($E116*SUM($AK$80),SUM($AK$80)-SUM($H116:AL116))</f>
        <v>0</v>
      </c>
      <c r="AN116" s="70">
        <f>MIN($E116*SUM($AK$80),SUM($AK$80)-SUM($H116:AM116))</f>
        <v>0</v>
      </c>
      <c r="AO116" s="70">
        <f>MIN($E116*SUM($AK$80),SUM($AK$80)-SUM($H116:AN116))</f>
        <v>0</v>
      </c>
      <c r="AP116" s="70">
        <f>MIN($E116*SUM($AK$80),SUM($AK$80)-SUM($H116:AO116))</f>
        <v>0</v>
      </c>
      <c r="AQ116" s="70">
        <f>MIN($E116*SUM($AK$80),SUM($AK$80)-SUM($H116:AP116))</f>
        <v>0</v>
      </c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</row>
    <row r="117" spans="1:63" ht="18.75" customHeight="1" outlineLevel="1">
      <c r="A117" s="95"/>
      <c r="B117" s="95"/>
      <c r="C117" s="95"/>
      <c r="D117" s="95"/>
      <c r="E117" s="259">
        <f t="shared" si="22"/>
        <v>0.25</v>
      </c>
      <c r="F117" s="513">
        <f>AM85</f>
        <v>31</v>
      </c>
      <c r="G117" s="51"/>
      <c r="H117" s="514"/>
      <c r="I117" s="514"/>
      <c r="J117" s="514"/>
      <c r="K117" s="514"/>
      <c r="L117" s="514"/>
      <c r="M117" s="514"/>
      <c r="N117" s="514"/>
      <c r="O117" s="514"/>
      <c r="P117" s="514"/>
      <c r="Q117" s="514"/>
      <c r="R117" s="514"/>
      <c r="S117" s="514"/>
      <c r="T117" s="514"/>
      <c r="U117" s="514"/>
      <c r="V117" s="514"/>
      <c r="W117" s="514"/>
      <c r="X117" s="514"/>
      <c r="Y117" s="514"/>
      <c r="Z117" s="514"/>
      <c r="AA117" s="514"/>
      <c r="AB117" s="514"/>
      <c r="AC117" s="514"/>
      <c r="AD117" s="514"/>
      <c r="AE117" s="514"/>
      <c r="AF117" s="514"/>
      <c r="AG117" s="514"/>
      <c r="AH117" s="514"/>
      <c r="AI117" s="514"/>
      <c r="AJ117" s="514"/>
      <c r="AK117" s="514"/>
      <c r="AL117" s="514"/>
      <c r="AM117" s="70">
        <f>AM$80*$E117</f>
        <v>0</v>
      </c>
      <c r="AN117" s="70">
        <f>MIN($E117*SUM($AK$80),SUM($AK$80)-SUM($H117:AM117))</f>
        <v>0</v>
      </c>
      <c r="AO117" s="70">
        <f>MIN($E117*SUM($AK$80),SUM($AK$80)-SUM($H117:AN117))</f>
        <v>0</v>
      </c>
      <c r="AP117" s="70">
        <f>MIN($E117*SUM($AK$80),SUM($AK$80)-SUM($H117:AO117))</f>
        <v>0</v>
      </c>
      <c r="AQ117" s="70">
        <f>MIN($E117*SUM($AK$80),SUM($AK$80)-SUM($H117:AP117))</f>
        <v>0</v>
      </c>
      <c r="AR117" s="70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</row>
    <row r="118" spans="1:63" ht="18.75" customHeight="1" outlineLevel="1">
      <c r="A118" s="95"/>
      <c r="B118" s="95"/>
      <c r="C118" s="95"/>
      <c r="D118" s="95"/>
      <c r="E118" s="259">
        <f t="shared" si="22"/>
        <v>0.33333333333333331</v>
      </c>
      <c r="F118" s="513">
        <f>AN85</f>
        <v>32</v>
      </c>
      <c r="G118" s="51"/>
      <c r="H118" s="514"/>
      <c r="I118" s="514"/>
      <c r="J118" s="514"/>
      <c r="K118" s="514"/>
      <c r="L118" s="514"/>
      <c r="M118" s="514"/>
      <c r="N118" s="514"/>
      <c r="O118" s="514"/>
      <c r="P118" s="514"/>
      <c r="Q118" s="514"/>
      <c r="R118" s="514"/>
      <c r="S118" s="514"/>
      <c r="T118" s="514"/>
      <c r="U118" s="514"/>
      <c r="V118" s="514"/>
      <c r="W118" s="514"/>
      <c r="X118" s="514"/>
      <c r="Y118" s="514"/>
      <c r="Z118" s="514"/>
      <c r="AA118" s="514"/>
      <c r="AB118" s="514"/>
      <c r="AC118" s="514"/>
      <c r="AD118" s="514"/>
      <c r="AE118" s="514"/>
      <c r="AF118" s="514"/>
      <c r="AG118" s="514"/>
      <c r="AH118" s="514"/>
      <c r="AI118" s="514"/>
      <c r="AJ118" s="514"/>
      <c r="AK118" s="514"/>
      <c r="AL118" s="514"/>
      <c r="AM118" s="514"/>
      <c r="AN118" s="70">
        <f>AN$80*$E118</f>
        <v>0</v>
      </c>
      <c r="AO118" s="70">
        <f>MIN($E118*SUM($AK$80),SUM($AK$80)-SUM($H118:AN118))</f>
        <v>0</v>
      </c>
      <c r="AP118" s="70">
        <f>MIN($E118*SUM($AK$80),SUM($AK$80)-SUM($H118:AO118))</f>
        <v>0</v>
      </c>
      <c r="AQ118" s="70">
        <f>MIN($E118*SUM($AK$80),SUM($AK$80)-SUM($H118:AP118))</f>
        <v>0</v>
      </c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</row>
    <row r="119" spans="1:63" ht="18.75" customHeight="1" outlineLevel="1">
      <c r="A119" s="95"/>
      <c r="B119" s="95"/>
      <c r="C119" s="95"/>
      <c r="D119" s="95"/>
      <c r="E119" s="259">
        <f t="shared" si="22"/>
        <v>0.5</v>
      </c>
      <c r="F119" s="513">
        <f>AO85</f>
        <v>33</v>
      </c>
      <c r="G119" s="51"/>
      <c r="H119" s="514"/>
      <c r="I119" s="514"/>
      <c r="J119" s="514"/>
      <c r="K119" s="514"/>
      <c r="L119" s="514"/>
      <c r="M119" s="514"/>
      <c r="N119" s="514"/>
      <c r="O119" s="514"/>
      <c r="P119" s="514"/>
      <c r="Q119" s="514"/>
      <c r="R119" s="514"/>
      <c r="S119" s="514"/>
      <c r="T119" s="514"/>
      <c r="U119" s="514"/>
      <c r="V119" s="514"/>
      <c r="W119" s="514"/>
      <c r="X119" s="514"/>
      <c r="Y119" s="514"/>
      <c r="Z119" s="514"/>
      <c r="AA119" s="514"/>
      <c r="AB119" s="514"/>
      <c r="AC119" s="514"/>
      <c r="AD119" s="514"/>
      <c r="AE119" s="514"/>
      <c r="AF119" s="514"/>
      <c r="AG119" s="514"/>
      <c r="AH119" s="514"/>
      <c r="AI119" s="514"/>
      <c r="AJ119" s="514"/>
      <c r="AK119" s="514"/>
      <c r="AL119" s="514"/>
      <c r="AM119" s="514"/>
      <c r="AN119" s="514"/>
      <c r="AO119" s="70">
        <f>AO$80*$E119</f>
        <v>0</v>
      </c>
      <c r="AP119" s="70">
        <f>MIN($E119*SUM($AK$80),SUM($AK$80)-SUM($H119:AO119))</f>
        <v>0</v>
      </c>
      <c r="AQ119" s="70">
        <f>MIN($E119*SUM($AK$80),SUM($AK$80)-SUM($H119:AP119))</f>
        <v>0</v>
      </c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</row>
    <row r="120" spans="1:63" ht="18.75" customHeight="1" outlineLevel="1">
      <c r="A120" s="95"/>
      <c r="B120" s="95"/>
      <c r="C120" s="95"/>
      <c r="D120" s="95"/>
      <c r="E120" s="259">
        <f t="shared" si="22"/>
        <v>1</v>
      </c>
      <c r="F120" s="513">
        <f>AP85</f>
        <v>34</v>
      </c>
      <c r="G120" s="51"/>
      <c r="H120" s="514"/>
      <c r="I120" s="514"/>
      <c r="J120" s="514"/>
      <c r="K120" s="514"/>
      <c r="L120" s="514"/>
      <c r="M120" s="514"/>
      <c r="N120" s="514"/>
      <c r="O120" s="514"/>
      <c r="P120" s="514"/>
      <c r="Q120" s="514"/>
      <c r="R120" s="514"/>
      <c r="S120" s="514"/>
      <c r="T120" s="514"/>
      <c r="U120" s="514"/>
      <c r="V120" s="514"/>
      <c r="W120" s="514"/>
      <c r="X120" s="514"/>
      <c r="Y120" s="514"/>
      <c r="Z120" s="514"/>
      <c r="AA120" s="514"/>
      <c r="AB120" s="514"/>
      <c r="AC120" s="514"/>
      <c r="AD120" s="514"/>
      <c r="AE120" s="514"/>
      <c r="AF120" s="514"/>
      <c r="AG120" s="514"/>
      <c r="AH120" s="514"/>
      <c r="AI120" s="514"/>
      <c r="AJ120" s="514"/>
      <c r="AK120" s="514"/>
      <c r="AL120" s="514"/>
      <c r="AM120" s="514"/>
      <c r="AN120" s="514"/>
      <c r="AO120" s="514"/>
      <c r="AP120" s="70">
        <f>AP$80*$E120</f>
        <v>0</v>
      </c>
      <c r="AQ120" s="70">
        <f>MIN($E120*SUM($AK$80),SUM($AK$80)-SUM($H120:AP120))</f>
        <v>0</v>
      </c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</row>
    <row r="121" spans="1:63" ht="18.75" customHeight="1" outlineLevel="1">
      <c r="A121" s="95"/>
      <c r="B121" s="95"/>
      <c r="C121" s="95"/>
      <c r="D121" s="95"/>
      <c r="E121" s="259">
        <f t="shared" si="22"/>
        <v>1</v>
      </c>
      <c r="F121" s="513">
        <f>AQ85</f>
        <v>35</v>
      </c>
      <c r="G121" s="51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4"/>
      <c r="S121" s="514"/>
      <c r="T121" s="514"/>
      <c r="U121" s="514"/>
      <c r="V121" s="514"/>
      <c r="W121" s="514"/>
      <c r="X121" s="514"/>
      <c r="Y121" s="514"/>
      <c r="Z121" s="514"/>
      <c r="AA121" s="514"/>
      <c r="AB121" s="514"/>
      <c r="AC121" s="514"/>
      <c r="AD121" s="514"/>
      <c r="AE121" s="514"/>
      <c r="AF121" s="514"/>
      <c r="AG121" s="514"/>
      <c r="AH121" s="514"/>
      <c r="AI121" s="514"/>
      <c r="AJ121" s="514"/>
      <c r="AK121" s="514"/>
      <c r="AL121" s="514"/>
      <c r="AM121" s="514"/>
      <c r="AN121" s="514"/>
      <c r="AO121" s="514"/>
      <c r="AP121" s="514"/>
      <c r="AQ121" s="70">
        <f>AQ$80*$E121</f>
        <v>0</v>
      </c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</row>
    <row r="122" spans="1:63" ht="19.5" customHeight="1" outlineLevel="1">
      <c r="A122" s="95"/>
      <c r="B122" s="95"/>
      <c r="C122" s="95"/>
      <c r="D122" s="95"/>
      <c r="E122" s="4" t="s">
        <v>33</v>
      </c>
      <c r="F122" s="4"/>
      <c r="G122" s="467"/>
      <c r="H122" s="511">
        <f t="shared" ref="H122:AQ122" si="23">SUM(H86:H116)</f>
        <v>0</v>
      </c>
      <c r="I122" s="511">
        <f t="shared" si="23"/>
        <v>0</v>
      </c>
      <c r="J122" s="511">
        <f t="shared" si="23"/>
        <v>0</v>
      </c>
      <c r="K122" s="511">
        <f t="shared" si="23"/>
        <v>0</v>
      </c>
      <c r="L122" s="511">
        <f t="shared" si="23"/>
        <v>0</v>
      </c>
      <c r="M122" s="511">
        <f t="shared" si="23"/>
        <v>0</v>
      </c>
      <c r="N122" s="511">
        <f t="shared" si="23"/>
        <v>0</v>
      </c>
      <c r="O122" s="511">
        <f t="shared" si="23"/>
        <v>0</v>
      </c>
      <c r="P122" s="511">
        <f t="shared" si="23"/>
        <v>0</v>
      </c>
      <c r="Q122" s="511">
        <f t="shared" si="23"/>
        <v>0</v>
      </c>
      <c r="R122" s="511">
        <f t="shared" si="23"/>
        <v>0</v>
      </c>
      <c r="S122" s="511">
        <f t="shared" si="23"/>
        <v>0</v>
      </c>
      <c r="T122" s="511">
        <f t="shared" si="23"/>
        <v>0</v>
      </c>
      <c r="U122" s="511">
        <f t="shared" si="23"/>
        <v>0</v>
      </c>
      <c r="V122" s="511">
        <f t="shared" si="23"/>
        <v>0</v>
      </c>
      <c r="W122" s="511">
        <f t="shared" si="23"/>
        <v>0</v>
      </c>
      <c r="X122" s="511">
        <f t="shared" si="23"/>
        <v>0</v>
      </c>
      <c r="Y122" s="511">
        <f t="shared" si="23"/>
        <v>0</v>
      </c>
      <c r="Z122" s="511">
        <f t="shared" si="23"/>
        <v>0</v>
      </c>
      <c r="AA122" s="511">
        <f t="shared" si="23"/>
        <v>0</v>
      </c>
      <c r="AB122" s="511">
        <f t="shared" si="23"/>
        <v>0</v>
      </c>
      <c r="AC122" s="511">
        <f t="shared" si="23"/>
        <v>0</v>
      </c>
      <c r="AD122" s="511">
        <f t="shared" si="23"/>
        <v>0</v>
      </c>
      <c r="AE122" s="511">
        <f t="shared" si="23"/>
        <v>0</v>
      </c>
      <c r="AF122" s="511">
        <f t="shared" si="23"/>
        <v>0</v>
      </c>
      <c r="AG122" s="511">
        <f t="shared" si="23"/>
        <v>0</v>
      </c>
      <c r="AH122" s="511">
        <f t="shared" si="23"/>
        <v>0</v>
      </c>
      <c r="AI122" s="511">
        <f t="shared" si="23"/>
        <v>0</v>
      </c>
      <c r="AJ122" s="511">
        <f t="shared" si="23"/>
        <v>0</v>
      </c>
      <c r="AK122" s="511">
        <f t="shared" si="23"/>
        <v>0</v>
      </c>
      <c r="AL122" s="511">
        <f t="shared" si="23"/>
        <v>0</v>
      </c>
      <c r="AM122" s="511">
        <f t="shared" si="23"/>
        <v>0</v>
      </c>
      <c r="AN122" s="511">
        <f t="shared" si="23"/>
        <v>0</v>
      </c>
      <c r="AO122" s="511">
        <f t="shared" si="23"/>
        <v>0</v>
      </c>
      <c r="AP122" s="511">
        <f t="shared" si="23"/>
        <v>0</v>
      </c>
      <c r="AQ122" s="511">
        <f t="shared" si="23"/>
        <v>0</v>
      </c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</row>
    <row r="123" spans="1:63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</row>
    <row r="124" spans="1:63" ht="16.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</row>
    <row r="125" spans="1:63" ht="19.5" customHeight="1">
      <c r="A125" s="95"/>
      <c r="B125" s="5" t="str">
        <f>B12</f>
        <v>Equipamentos</v>
      </c>
      <c r="C125" s="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</row>
    <row r="126" spans="1:63" ht="11.2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</row>
    <row r="127" spans="1:63" ht="18.75" customHeight="1">
      <c r="A127" s="95"/>
      <c r="B127" s="50" t="s">
        <v>552</v>
      </c>
      <c r="C127" s="50"/>
      <c r="D127" s="95"/>
      <c r="E127" s="95"/>
      <c r="F127" s="509">
        <f>1 / 'Painel  de Controle'!K48</f>
        <v>0.2</v>
      </c>
      <c r="G127" s="259"/>
      <c r="H127" s="87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</row>
    <row r="128" spans="1:63" ht="18.75" customHeight="1">
      <c r="A128" s="95"/>
      <c r="B128" s="50" t="s">
        <v>553</v>
      </c>
      <c r="C128" s="50"/>
      <c r="D128" s="95"/>
      <c r="E128" s="95"/>
      <c r="F128" s="70" t="s">
        <v>554</v>
      </c>
      <c r="G128" s="70"/>
      <c r="H128" s="87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</row>
    <row r="129" spans="1:63" ht="15.7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70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</row>
    <row r="130" spans="1:63" ht="16.5" customHeight="1">
      <c r="A130" s="95"/>
      <c r="B130" s="95" t="s">
        <v>555</v>
      </c>
      <c r="C130" s="95"/>
      <c r="D130" s="95"/>
      <c r="E130" s="95"/>
      <c r="F130" s="95"/>
      <c r="G130" s="95"/>
      <c r="H130" s="70">
        <v>0</v>
      </c>
      <c r="I130" s="70">
        <f t="shared" ref="I130:AQ130" si="24">H134</f>
        <v>0</v>
      </c>
      <c r="J130" s="70">
        <f t="shared" si="24"/>
        <v>0</v>
      </c>
      <c r="K130" s="70">
        <f t="shared" si="24"/>
        <v>0</v>
      </c>
      <c r="L130" s="70">
        <f t="shared" si="24"/>
        <v>0</v>
      </c>
      <c r="M130" s="70">
        <f t="shared" si="24"/>
        <v>0</v>
      </c>
      <c r="N130" s="70">
        <f t="shared" si="24"/>
        <v>0</v>
      </c>
      <c r="O130" s="70">
        <f t="shared" si="24"/>
        <v>0</v>
      </c>
      <c r="P130" s="70">
        <f t="shared" si="24"/>
        <v>0</v>
      </c>
      <c r="Q130" s="70">
        <f t="shared" si="24"/>
        <v>0</v>
      </c>
      <c r="R130" s="70">
        <f t="shared" si="24"/>
        <v>0</v>
      </c>
      <c r="S130" s="70">
        <f t="shared" si="24"/>
        <v>0</v>
      </c>
      <c r="T130" s="70">
        <f t="shared" si="24"/>
        <v>0</v>
      </c>
      <c r="U130" s="70">
        <f t="shared" si="24"/>
        <v>0</v>
      </c>
      <c r="V130" s="70">
        <f t="shared" si="24"/>
        <v>0</v>
      </c>
      <c r="W130" s="70">
        <f t="shared" si="24"/>
        <v>0</v>
      </c>
      <c r="X130" s="70">
        <f t="shared" si="24"/>
        <v>0</v>
      </c>
      <c r="Y130" s="70">
        <f t="shared" si="24"/>
        <v>0</v>
      </c>
      <c r="Z130" s="70">
        <f t="shared" si="24"/>
        <v>0</v>
      </c>
      <c r="AA130" s="70">
        <f t="shared" si="24"/>
        <v>0</v>
      </c>
      <c r="AB130" s="70">
        <f t="shared" si="24"/>
        <v>0</v>
      </c>
      <c r="AC130" s="70">
        <f t="shared" si="24"/>
        <v>0</v>
      </c>
      <c r="AD130" s="70">
        <f t="shared" si="24"/>
        <v>0</v>
      </c>
      <c r="AE130" s="70">
        <f t="shared" si="24"/>
        <v>0</v>
      </c>
      <c r="AF130" s="70">
        <f t="shared" si="24"/>
        <v>0</v>
      </c>
      <c r="AG130" s="70">
        <f t="shared" si="24"/>
        <v>0</v>
      </c>
      <c r="AH130" s="70">
        <f t="shared" si="24"/>
        <v>0</v>
      </c>
      <c r="AI130" s="70">
        <f t="shared" si="24"/>
        <v>0</v>
      </c>
      <c r="AJ130" s="70">
        <f t="shared" si="24"/>
        <v>0</v>
      </c>
      <c r="AK130" s="70">
        <f t="shared" si="24"/>
        <v>0</v>
      </c>
      <c r="AL130" s="70">
        <f t="shared" si="24"/>
        <v>0</v>
      </c>
      <c r="AM130" s="70">
        <f t="shared" si="24"/>
        <v>0</v>
      </c>
      <c r="AN130" s="70">
        <f t="shared" si="24"/>
        <v>0</v>
      </c>
      <c r="AO130" s="70">
        <f t="shared" si="24"/>
        <v>0</v>
      </c>
      <c r="AP130" s="70">
        <f t="shared" si="24"/>
        <v>0</v>
      </c>
      <c r="AQ130" s="70">
        <f t="shared" si="24"/>
        <v>0</v>
      </c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</row>
    <row r="131" spans="1:63" ht="16.5" customHeight="1">
      <c r="A131" s="95"/>
      <c r="B131" s="95" t="s">
        <v>556</v>
      </c>
      <c r="C131" s="95"/>
      <c r="D131" s="95"/>
      <c r="E131" s="95"/>
      <c r="F131" s="70"/>
      <c r="G131" s="70"/>
      <c r="H131" s="70">
        <f t="shared" ref="H131:AQ131" si="25">H12</f>
        <v>0</v>
      </c>
      <c r="I131" s="70">
        <f t="shared" si="25"/>
        <v>0</v>
      </c>
      <c r="J131" s="70">
        <f t="shared" si="25"/>
        <v>0</v>
      </c>
      <c r="K131" s="70">
        <f t="shared" si="25"/>
        <v>0</v>
      </c>
      <c r="L131" s="70">
        <f t="shared" si="25"/>
        <v>0</v>
      </c>
      <c r="M131" s="70">
        <f t="shared" si="25"/>
        <v>0</v>
      </c>
      <c r="N131" s="70">
        <f t="shared" si="25"/>
        <v>0</v>
      </c>
      <c r="O131" s="70">
        <f t="shared" si="25"/>
        <v>0</v>
      </c>
      <c r="P131" s="70">
        <f t="shared" si="25"/>
        <v>0</v>
      </c>
      <c r="Q131" s="70">
        <f t="shared" si="25"/>
        <v>0</v>
      </c>
      <c r="R131" s="70">
        <f t="shared" si="25"/>
        <v>0</v>
      </c>
      <c r="S131" s="70">
        <f t="shared" si="25"/>
        <v>0</v>
      </c>
      <c r="T131" s="70">
        <f t="shared" si="25"/>
        <v>0</v>
      </c>
      <c r="U131" s="70">
        <f t="shared" si="25"/>
        <v>0</v>
      </c>
      <c r="V131" s="70">
        <f t="shared" si="25"/>
        <v>0</v>
      </c>
      <c r="W131" s="70">
        <f t="shared" si="25"/>
        <v>0</v>
      </c>
      <c r="X131" s="70">
        <f t="shared" si="25"/>
        <v>0</v>
      </c>
      <c r="Y131" s="70">
        <f t="shared" si="25"/>
        <v>0</v>
      </c>
      <c r="Z131" s="70">
        <f t="shared" si="25"/>
        <v>0</v>
      </c>
      <c r="AA131" s="70">
        <f t="shared" si="25"/>
        <v>0</v>
      </c>
      <c r="AB131" s="70">
        <f t="shared" si="25"/>
        <v>0</v>
      </c>
      <c r="AC131" s="70">
        <f t="shared" si="25"/>
        <v>0</v>
      </c>
      <c r="AD131" s="70">
        <f t="shared" si="25"/>
        <v>0</v>
      </c>
      <c r="AE131" s="70">
        <f t="shared" si="25"/>
        <v>0</v>
      </c>
      <c r="AF131" s="70">
        <f t="shared" si="25"/>
        <v>0</v>
      </c>
      <c r="AG131" s="70">
        <f t="shared" si="25"/>
        <v>0</v>
      </c>
      <c r="AH131" s="70">
        <f t="shared" si="25"/>
        <v>0</v>
      </c>
      <c r="AI131" s="70">
        <f t="shared" si="25"/>
        <v>0</v>
      </c>
      <c r="AJ131" s="70">
        <f t="shared" si="25"/>
        <v>0</v>
      </c>
      <c r="AK131" s="70">
        <f t="shared" si="25"/>
        <v>0</v>
      </c>
      <c r="AL131" s="70">
        <f t="shared" si="25"/>
        <v>0</v>
      </c>
      <c r="AM131" s="70">
        <f t="shared" si="25"/>
        <v>0</v>
      </c>
      <c r="AN131" s="70">
        <f t="shared" si="25"/>
        <v>0</v>
      </c>
      <c r="AO131" s="70">
        <f t="shared" si="25"/>
        <v>0</v>
      </c>
      <c r="AP131" s="70">
        <f t="shared" si="25"/>
        <v>0</v>
      </c>
      <c r="AQ131" s="70">
        <f t="shared" si="25"/>
        <v>0</v>
      </c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</row>
    <row r="132" spans="1:63" ht="16.5" customHeight="1">
      <c r="A132" s="95"/>
      <c r="B132" s="95" t="s">
        <v>389</v>
      </c>
      <c r="C132" s="95"/>
      <c r="D132" s="95"/>
      <c r="E132" s="95"/>
      <c r="F132" s="70"/>
      <c r="G132" s="70"/>
      <c r="H132" s="70">
        <f t="shared" ref="H132:AQ132" si="26">-H173</f>
        <v>0</v>
      </c>
      <c r="I132" s="70">
        <f t="shared" si="26"/>
        <v>0</v>
      </c>
      <c r="J132" s="70">
        <f t="shared" si="26"/>
        <v>0</v>
      </c>
      <c r="K132" s="70">
        <f t="shared" si="26"/>
        <v>0</v>
      </c>
      <c r="L132" s="70">
        <f t="shared" si="26"/>
        <v>0</v>
      </c>
      <c r="M132" s="70">
        <f t="shared" si="26"/>
        <v>0</v>
      </c>
      <c r="N132" s="70">
        <f t="shared" si="26"/>
        <v>0</v>
      </c>
      <c r="O132" s="70">
        <f t="shared" si="26"/>
        <v>0</v>
      </c>
      <c r="P132" s="70">
        <f t="shared" si="26"/>
        <v>0</v>
      </c>
      <c r="Q132" s="70">
        <f t="shared" si="26"/>
        <v>0</v>
      </c>
      <c r="R132" s="70">
        <f t="shared" si="26"/>
        <v>0</v>
      </c>
      <c r="S132" s="70">
        <f t="shared" si="26"/>
        <v>0</v>
      </c>
      <c r="T132" s="70">
        <f t="shared" si="26"/>
        <v>0</v>
      </c>
      <c r="U132" s="70">
        <f t="shared" si="26"/>
        <v>0</v>
      </c>
      <c r="V132" s="70">
        <f t="shared" si="26"/>
        <v>0</v>
      </c>
      <c r="W132" s="70">
        <f t="shared" si="26"/>
        <v>0</v>
      </c>
      <c r="X132" s="70">
        <f t="shared" si="26"/>
        <v>0</v>
      </c>
      <c r="Y132" s="70">
        <f t="shared" si="26"/>
        <v>0</v>
      </c>
      <c r="Z132" s="70">
        <f t="shared" si="26"/>
        <v>0</v>
      </c>
      <c r="AA132" s="70">
        <f t="shared" si="26"/>
        <v>0</v>
      </c>
      <c r="AB132" s="70">
        <f t="shared" si="26"/>
        <v>0</v>
      </c>
      <c r="AC132" s="70">
        <f t="shared" si="26"/>
        <v>0</v>
      </c>
      <c r="AD132" s="70">
        <f t="shared" si="26"/>
        <v>0</v>
      </c>
      <c r="AE132" s="70">
        <f t="shared" si="26"/>
        <v>0</v>
      </c>
      <c r="AF132" s="70">
        <f t="shared" si="26"/>
        <v>0</v>
      </c>
      <c r="AG132" s="70">
        <f t="shared" si="26"/>
        <v>0</v>
      </c>
      <c r="AH132" s="70">
        <f t="shared" si="26"/>
        <v>0</v>
      </c>
      <c r="AI132" s="70">
        <f t="shared" si="26"/>
        <v>0</v>
      </c>
      <c r="AJ132" s="70">
        <f t="shared" si="26"/>
        <v>0</v>
      </c>
      <c r="AK132" s="70">
        <f t="shared" si="26"/>
        <v>0</v>
      </c>
      <c r="AL132" s="70">
        <f t="shared" si="26"/>
        <v>0</v>
      </c>
      <c r="AM132" s="70">
        <f t="shared" si="26"/>
        <v>0</v>
      </c>
      <c r="AN132" s="70">
        <f t="shared" si="26"/>
        <v>0</v>
      </c>
      <c r="AO132" s="70">
        <f t="shared" si="26"/>
        <v>0</v>
      </c>
      <c r="AP132" s="70">
        <f t="shared" si="26"/>
        <v>0</v>
      </c>
      <c r="AQ132" s="70">
        <f t="shared" si="26"/>
        <v>0</v>
      </c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</row>
    <row r="133" spans="1:63" ht="16.5" customHeight="1">
      <c r="A133" s="95"/>
      <c r="B133" s="95" t="s">
        <v>326</v>
      </c>
      <c r="C133" s="95"/>
      <c r="D133" s="95"/>
      <c r="E133" s="95"/>
      <c r="F133" s="95"/>
      <c r="G133" s="95"/>
      <c r="H133" s="70">
        <f>IF(H$21&gt;'Painel  de Controle'!$E$26,0,G133+H132)</f>
        <v>0</v>
      </c>
      <c r="I133" s="70">
        <f>IF(I$21&gt;'Painel  de Controle'!$E$26,0,H133+I132)</f>
        <v>0</v>
      </c>
      <c r="J133" s="70">
        <f>IF(J$21&gt;'Painel  de Controle'!$E$26,0,I133+J132)</f>
        <v>0</v>
      </c>
      <c r="K133" s="70">
        <f>IF(K$21&gt;'Painel  de Controle'!$E$26,0,J133+K132)</f>
        <v>0</v>
      </c>
      <c r="L133" s="70">
        <f>IF(L$21&gt;'Painel  de Controle'!$E$26,0,K133+L132)</f>
        <v>0</v>
      </c>
      <c r="M133" s="70">
        <f>IF(M$21&gt;'Painel  de Controle'!$E$26,0,L133+M132)</f>
        <v>0</v>
      </c>
      <c r="N133" s="70">
        <f>IF(N$21&gt;'Painel  de Controle'!$E$26,0,M133+N132)</f>
        <v>0</v>
      </c>
      <c r="O133" s="70">
        <f>IF(O$21&gt;'Painel  de Controle'!$E$26,0,N133+O132)</f>
        <v>0</v>
      </c>
      <c r="P133" s="70">
        <f>IF(P$21&gt;'Painel  de Controle'!$E$26,0,O133+P132)</f>
        <v>0</v>
      </c>
      <c r="Q133" s="70">
        <f>IF(Q$21&gt;'Painel  de Controle'!$E$26,0,P133+Q132)</f>
        <v>0</v>
      </c>
      <c r="R133" s="70">
        <f>IF(R$21&gt;'Painel  de Controle'!$E$26,0,Q133+R132)</f>
        <v>0</v>
      </c>
      <c r="S133" s="70">
        <f>IF(S$21&gt;'Painel  de Controle'!$E$26,0,R133+S132)</f>
        <v>0</v>
      </c>
      <c r="T133" s="70">
        <f>IF(T$21&gt;'Painel  de Controle'!$E$26,0,S133+T132)</f>
        <v>0</v>
      </c>
      <c r="U133" s="70">
        <f>IF(U$21&gt;'Painel  de Controle'!$E$26,0,T133+U132)</f>
        <v>0</v>
      </c>
      <c r="V133" s="70">
        <f>IF(V$21&gt;'Painel  de Controle'!$E$26,0,U133+V132)</f>
        <v>0</v>
      </c>
      <c r="W133" s="70">
        <f>IF(W$21&gt;'Painel  de Controle'!$E$26,0,V133+W132)</f>
        <v>0</v>
      </c>
      <c r="X133" s="70">
        <f>IF(X$21&gt;'Painel  de Controle'!$E$26,0,W133+X132)</f>
        <v>0</v>
      </c>
      <c r="Y133" s="70">
        <f>IF(Y$21&gt;'Painel  de Controle'!$E$26,0,X133+Y132)</f>
        <v>0</v>
      </c>
      <c r="Z133" s="70">
        <f>IF(Z$21&gt;'Painel  de Controle'!$E$26,0,Y133+Z132)</f>
        <v>0</v>
      </c>
      <c r="AA133" s="70">
        <f>IF(AA$21&gt;'Painel  de Controle'!$E$26,0,Z133+AA132)</f>
        <v>0</v>
      </c>
      <c r="AB133" s="70">
        <f>IF(AB$21&gt;'Painel  de Controle'!$E$26,0,AA133+AB132)</f>
        <v>0</v>
      </c>
      <c r="AC133" s="70">
        <f>IF(AC$21&gt;'Painel  de Controle'!$E$26,0,AB133+AC132)</f>
        <v>0</v>
      </c>
      <c r="AD133" s="70">
        <f>IF(AD$21&gt;'Painel  de Controle'!$E$26,0,AC133+AD132)</f>
        <v>0</v>
      </c>
      <c r="AE133" s="70">
        <f>IF(AE$21&gt;'Painel  de Controle'!$E$26,0,AD133+AE132)</f>
        <v>0</v>
      </c>
      <c r="AF133" s="70">
        <f>IF(AF$21&gt;'Painel  de Controle'!$E$26,0,AE133+AF132)</f>
        <v>0</v>
      </c>
      <c r="AG133" s="70">
        <f>IF(AG$21&gt;'Painel  de Controle'!$E$26,0,AF133+AG132)</f>
        <v>0</v>
      </c>
      <c r="AH133" s="70">
        <f>IF(AH$21&gt;'Painel  de Controle'!$E$26,0,AG133+AH132)</f>
        <v>0</v>
      </c>
      <c r="AI133" s="70">
        <f>IF(AI$21&gt;'Painel  de Controle'!$E$26,0,AH133+AI132)</f>
        <v>0</v>
      </c>
      <c r="AJ133" s="70">
        <f>IF(AJ$21&gt;'Painel  de Controle'!$E$26,0,AI133+AJ132)</f>
        <v>0</v>
      </c>
      <c r="AK133" s="70">
        <f>IF(AK$21&gt;'Painel  de Controle'!$E$26,0,AJ133+AK132)</f>
        <v>0</v>
      </c>
      <c r="AL133" s="70">
        <f>IF(AL$21&gt;'Painel  de Controle'!$E$26,0,AK133+AL132)</f>
        <v>0</v>
      </c>
      <c r="AM133" s="70">
        <f>IF(AM$21&gt;'Painel  de Controle'!$E$26,0,AL133+AM132)</f>
        <v>0</v>
      </c>
      <c r="AN133" s="70">
        <f>IF(AN$21&gt;'Painel  de Controle'!$E$26,0,AM133+AN132)</f>
        <v>0</v>
      </c>
      <c r="AO133" s="70">
        <f>IF(AO$21&gt;'Painel  de Controle'!$E$26,0,AN133+AO132)</f>
        <v>0</v>
      </c>
      <c r="AP133" s="70">
        <f>IF(AP$21&gt;'Painel  de Controle'!$E$26,0,AO133+AP132)</f>
        <v>0</v>
      </c>
      <c r="AQ133" s="70">
        <f>IF(AQ$21&gt;'Painel  de Controle'!$E$26,0,AP133+AQ132)</f>
        <v>0</v>
      </c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</row>
    <row r="134" spans="1:63" ht="16.5" customHeight="1">
      <c r="A134" s="95"/>
      <c r="B134" s="510" t="s">
        <v>324</v>
      </c>
      <c r="C134" s="510"/>
      <c r="D134" s="510"/>
      <c r="E134" s="510"/>
      <c r="F134" s="510"/>
      <c r="G134" s="510"/>
      <c r="H134" s="511">
        <f t="shared" ref="H134:AQ134" si="27">H130+H131+H132</f>
        <v>0</v>
      </c>
      <c r="I134" s="511">
        <f t="shared" si="27"/>
        <v>0</v>
      </c>
      <c r="J134" s="511">
        <f t="shared" si="27"/>
        <v>0</v>
      </c>
      <c r="K134" s="511">
        <f t="shared" si="27"/>
        <v>0</v>
      </c>
      <c r="L134" s="511">
        <f t="shared" si="27"/>
        <v>0</v>
      </c>
      <c r="M134" s="511">
        <f t="shared" si="27"/>
        <v>0</v>
      </c>
      <c r="N134" s="511">
        <f t="shared" si="27"/>
        <v>0</v>
      </c>
      <c r="O134" s="511">
        <f t="shared" si="27"/>
        <v>0</v>
      </c>
      <c r="P134" s="511">
        <f t="shared" si="27"/>
        <v>0</v>
      </c>
      <c r="Q134" s="511">
        <f t="shared" si="27"/>
        <v>0</v>
      </c>
      <c r="R134" s="511">
        <f t="shared" si="27"/>
        <v>0</v>
      </c>
      <c r="S134" s="511">
        <f t="shared" si="27"/>
        <v>0</v>
      </c>
      <c r="T134" s="511">
        <f t="shared" si="27"/>
        <v>0</v>
      </c>
      <c r="U134" s="511">
        <f t="shared" si="27"/>
        <v>0</v>
      </c>
      <c r="V134" s="511">
        <f t="shared" si="27"/>
        <v>0</v>
      </c>
      <c r="W134" s="511">
        <f t="shared" si="27"/>
        <v>0</v>
      </c>
      <c r="X134" s="511">
        <f t="shared" si="27"/>
        <v>0</v>
      </c>
      <c r="Y134" s="511">
        <f t="shared" si="27"/>
        <v>0</v>
      </c>
      <c r="Z134" s="511">
        <f t="shared" si="27"/>
        <v>0</v>
      </c>
      <c r="AA134" s="511">
        <f t="shared" si="27"/>
        <v>0</v>
      </c>
      <c r="AB134" s="511">
        <f t="shared" si="27"/>
        <v>0</v>
      </c>
      <c r="AC134" s="511">
        <f t="shared" si="27"/>
        <v>0</v>
      </c>
      <c r="AD134" s="511">
        <f t="shared" si="27"/>
        <v>0</v>
      </c>
      <c r="AE134" s="511">
        <f t="shared" si="27"/>
        <v>0</v>
      </c>
      <c r="AF134" s="511">
        <f t="shared" si="27"/>
        <v>0</v>
      </c>
      <c r="AG134" s="511">
        <f t="shared" si="27"/>
        <v>0</v>
      </c>
      <c r="AH134" s="511">
        <f t="shared" si="27"/>
        <v>0</v>
      </c>
      <c r="AI134" s="511">
        <f t="shared" si="27"/>
        <v>0</v>
      </c>
      <c r="AJ134" s="511">
        <f t="shared" si="27"/>
        <v>0</v>
      </c>
      <c r="AK134" s="511">
        <f t="shared" si="27"/>
        <v>0</v>
      </c>
      <c r="AL134" s="511">
        <f t="shared" si="27"/>
        <v>0</v>
      </c>
      <c r="AM134" s="511">
        <f t="shared" si="27"/>
        <v>0</v>
      </c>
      <c r="AN134" s="511">
        <f t="shared" si="27"/>
        <v>0</v>
      </c>
      <c r="AO134" s="511">
        <f t="shared" si="27"/>
        <v>0</v>
      </c>
      <c r="AP134" s="511">
        <f t="shared" si="27"/>
        <v>0</v>
      </c>
      <c r="AQ134" s="511">
        <f t="shared" si="27"/>
        <v>0</v>
      </c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</row>
    <row r="135" spans="1:63" ht="16.5" customHeight="1" outlineLevel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51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</row>
    <row r="136" spans="1:63" ht="16.5" customHeight="1" outlineLevel="1">
      <c r="A136" s="95"/>
      <c r="B136" s="95"/>
      <c r="C136" s="95"/>
      <c r="D136" s="95"/>
      <c r="E136" s="4" t="s">
        <v>479</v>
      </c>
      <c r="F136" s="4"/>
      <c r="G136" s="467"/>
      <c r="H136" s="512">
        <f t="shared" ref="H136:AQ136" si="28">H85</f>
        <v>0</v>
      </c>
      <c r="I136" s="512">
        <f t="shared" si="28"/>
        <v>1</v>
      </c>
      <c r="J136" s="512">
        <f t="shared" si="28"/>
        <v>2</v>
      </c>
      <c r="K136" s="512">
        <f t="shared" si="28"/>
        <v>3</v>
      </c>
      <c r="L136" s="512">
        <f t="shared" si="28"/>
        <v>4</v>
      </c>
      <c r="M136" s="512">
        <f t="shared" si="28"/>
        <v>5</v>
      </c>
      <c r="N136" s="512">
        <f t="shared" si="28"/>
        <v>6</v>
      </c>
      <c r="O136" s="512">
        <f t="shared" si="28"/>
        <v>7</v>
      </c>
      <c r="P136" s="512">
        <f t="shared" si="28"/>
        <v>8</v>
      </c>
      <c r="Q136" s="512">
        <f t="shared" si="28"/>
        <v>9</v>
      </c>
      <c r="R136" s="512">
        <f t="shared" si="28"/>
        <v>10</v>
      </c>
      <c r="S136" s="512">
        <f t="shared" si="28"/>
        <v>11</v>
      </c>
      <c r="T136" s="512">
        <f t="shared" si="28"/>
        <v>12</v>
      </c>
      <c r="U136" s="512">
        <f t="shared" si="28"/>
        <v>13</v>
      </c>
      <c r="V136" s="512">
        <f t="shared" si="28"/>
        <v>14</v>
      </c>
      <c r="W136" s="512">
        <f t="shared" si="28"/>
        <v>15</v>
      </c>
      <c r="X136" s="512">
        <f t="shared" si="28"/>
        <v>16</v>
      </c>
      <c r="Y136" s="512">
        <f t="shared" si="28"/>
        <v>17</v>
      </c>
      <c r="Z136" s="512">
        <f t="shared" si="28"/>
        <v>18</v>
      </c>
      <c r="AA136" s="512">
        <f t="shared" si="28"/>
        <v>19</v>
      </c>
      <c r="AB136" s="512">
        <f t="shared" si="28"/>
        <v>20</v>
      </c>
      <c r="AC136" s="512">
        <f t="shared" si="28"/>
        <v>21</v>
      </c>
      <c r="AD136" s="512">
        <f t="shared" si="28"/>
        <v>22</v>
      </c>
      <c r="AE136" s="512">
        <f t="shared" si="28"/>
        <v>23</v>
      </c>
      <c r="AF136" s="512">
        <f t="shared" si="28"/>
        <v>24</v>
      </c>
      <c r="AG136" s="512">
        <f t="shared" si="28"/>
        <v>25</v>
      </c>
      <c r="AH136" s="512">
        <f t="shared" si="28"/>
        <v>26</v>
      </c>
      <c r="AI136" s="512">
        <f t="shared" si="28"/>
        <v>27</v>
      </c>
      <c r="AJ136" s="512">
        <f t="shared" si="28"/>
        <v>28</v>
      </c>
      <c r="AK136" s="512">
        <f t="shared" si="28"/>
        <v>29</v>
      </c>
      <c r="AL136" s="512">
        <f t="shared" si="28"/>
        <v>30</v>
      </c>
      <c r="AM136" s="512">
        <f t="shared" si="28"/>
        <v>31</v>
      </c>
      <c r="AN136" s="512">
        <f t="shared" si="28"/>
        <v>32</v>
      </c>
      <c r="AO136" s="512">
        <f t="shared" si="28"/>
        <v>33</v>
      </c>
      <c r="AP136" s="512">
        <f t="shared" si="28"/>
        <v>34</v>
      </c>
      <c r="AQ136" s="512">
        <f t="shared" si="28"/>
        <v>35</v>
      </c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</row>
    <row r="137" spans="1:63" ht="18.75" customHeight="1" outlineLevel="1">
      <c r="A137" s="95"/>
      <c r="B137" s="95"/>
      <c r="C137" s="95"/>
      <c r="D137" s="95"/>
      <c r="E137" s="259">
        <f>F127</f>
        <v>0.2</v>
      </c>
      <c r="F137" s="513">
        <f>H136</f>
        <v>0</v>
      </c>
      <c r="G137" s="51"/>
      <c r="H137" s="70">
        <f>((H$131*$E137) / 2 + (H130 * F127) / 2) * 0</f>
        <v>0</v>
      </c>
      <c r="I137" s="70">
        <f>MIN($E137*SUM($H$130:$H$131),SUM($H$130:$H$131)-SUM($H$137:H137))</f>
        <v>0</v>
      </c>
      <c r="J137" s="70">
        <f>MIN($E137*SUM($H$130:$H$131),SUM($H$130:$H$131)-SUM($H$137:I137))</f>
        <v>0</v>
      </c>
      <c r="K137" s="70">
        <f>MIN($E137*SUM($H$130:$H$131),SUM($H$130:$H$131)-SUM($H$137:J137))</f>
        <v>0</v>
      </c>
      <c r="L137" s="70">
        <f>MIN($E137*SUM($H$130:$H$131),SUM($H$130:$H$131)-SUM($H$137:K137))</f>
        <v>0</v>
      </c>
      <c r="M137" s="70">
        <f>MIN($E137*SUM($H$130:$H$131),SUM($H$130:$H$131)-SUM($H$137:L137))</f>
        <v>0</v>
      </c>
      <c r="N137" s="70">
        <f>MIN($E137*SUM($H$130:$H$131),SUM($H$130:$H$131)-SUM($H$137:M137))</f>
        <v>0</v>
      </c>
      <c r="O137" s="70">
        <f>MIN($E137*SUM($H$130:$H$131),SUM($H$130:$H$131)-SUM($H$137:N137))</f>
        <v>0</v>
      </c>
      <c r="P137" s="70">
        <f>MIN($E137*SUM($H$130:$H$131),SUM($H$130:$H$131)-SUM($H$137:O137))</f>
        <v>0</v>
      </c>
      <c r="Q137" s="70">
        <f>MIN($E137*SUM($H$130:$H$131),SUM($H$130:$H$131)-SUM($H$137:P137))</f>
        <v>0</v>
      </c>
      <c r="R137" s="70">
        <f>MIN($E137*SUM($H$130:$H$131),SUM($H$130:$H$131)-SUM($H$137:Q137))</f>
        <v>0</v>
      </c>
      <c r="S137" s="70">
        <f>MIN($E137*SUM($H$130:$H$131),SUM($H$130:$H$131)-SUM($H$137:R137))</f>
        <v>0</v>
      </c>
      <c r="T137" s="70">
        <f>MIN($E137*SUM($H$130:$H$131),SUM($H$130:$H$131)-SUM($H$137:S137))</f>
        <v>0</v>
      </c>
      <c r="U137" s="70">
        <f>MIN($E137*SUM($H$130:$H$131),SUM($H$130:$H$131)-SUM($H$137:T137))</f>
        <v>0</v>
      </c>
      <c r="V137" s="70">
        <f>MIN($E137*SUM($H$130:$H$131),SUM($H$130:$H$131)-SUM($H$137:U137))</f>
        <v>0</v>
      </c>
      <c r="W137" s="70">
        <f>MIN($E137*SUM($H$130:$H$131),SUM($H$130:$H$131)-SUM($H$137:V137))</f>
        <v>0</v>
      </c>
      <c r="X137" s="70">
        <f>MIN($E137*SUM($H$130:$H$131),SUM($H$130:$H$131)-SUM($H$137:W137))</f>
        <v>0</v>
      </c>
      <c r="Y137" s="70">
        <f>MIN($E137*SUM($H$130:$H$131),SUM($H$130:$H$131)-SUM($H$137:X137))</f>
        <v>0</v>
      </c>
      <c r="Z137" s="70">
        <f>MIN($E137*SUM($H$130:$H$131),SUM($H$130:$H$131)-SUM($H$137:Y137))</f>
        <v>0</v>
      </c>
      <c r="AA137" s="70">
        <f>MIN($E137*SUM($H$130:$H$131),SUM($H$130:$H$131)-SUM($H$137:Z137))</f>
        <v>0</v>
      </c>
      <c r="AB137" s="70">
        <f>MIN($E137*SUM($H$130:$H$131),SUM($H$130:$H$131)-SUM($H$137:AA137))</f>
        <v>0</v>
      </c>
      <c r="AC137" s="70">
        <f>MIN($E137*SUM($H$130:$H$131),SUM($H$130:$H$131)-SUM($H$137:AB137))</f>
        <v>0</v>
      </c>
      <c r="AD137" s="70">
        <f>MIN($E137*SUM($H$130:$H$131),SUM($H$130:$H$131)-SUM($H$137:AC137))</f>
        <v>0</v>
      </c>
      <c r="AE137" s="70">
        <f>MIN($E137*SUM($H$130:$H$131),SUM($H$130:$H$131)-SUM($H$137:AD137))</f>
        <v>0</v>
      </c>
      <c r="AF137" s="70">
        <f>MIN($E137*SUM($H$130:$H$131),SUM($H$130:$H$131)-SUM($H$137:AE137))</f>
        <v>0</v>
      </c>
      <c r="AG137" s="70">
        <f>MIN($E137*SUM($H$130:$H$131),SUM($H$130:$H$131)-SUM($H$137:AF137))</f>
        <v>0</v>
      </c>
      <c r="AH137" s="70">
        <f>MIN($E137*SUM($H$130:$H$131),SUM($H$130:$H$131)-SUM($H$137:AG137))</f>
        <v>0</v>
      </c>
      <c r="AI137" s="70">
        <f>MIN($E137*SUM($H$130:$H$131),SUM($H$130:$H$131)-SUM($H$137:AH137))</f>
        <v>0</v>
      </c>
      <c r="AJ137" s="70">
        <f>MIN($E137*SUM($H$130:$H$131),SUM($H$130:$H$131)-SUM($H$137:AI137))</f>
        <v>0</v>
      </c>
      <c r="AK137" s="70">
        <f>MIN($E137*SUM($H$130:$H$131),SUM($H$130:$H$131)-SUM($H$137:AJ137))</f>
        <v>0</v>
      </c>
      <c r="AL137" s="70">
        <f>MIN($E137*SUM($H$130:$H$131),SUM($H$130:$H$131)-SUM($H$137:AK137))</f>
        <v>0</v>
      </c>
      <c r="AM137" s="70">
        <f>MIN($E137*SUM($H$130:$H$131),SUM($H$130:$H$131)-SUM($H$137:AL137))</f>
        <v>0</v>
      </c>
      <c r="AN137" s="70">
        <f>MIN($E137*SUM($H$130:$H$131),SUM($H$130:$H$131)-SUM($H$137:AM137))</f>
        <v>0</v>
      </c>
      <c r="AO137" s="70">
        <f>MIN($E137*SUM($H$130:$H$131),SUM($H$130:$H$131)-SUM($H$137:AN137))</f>
        <v>0</v>
      </c>
      <c r="AP137" s="70">
        <f>MIN($E137*SUM($H$130:$H$131),SUM($H$130:$H$131)-SUM($H$137:AO137))</f>
        <v>0</v>
      </c>
      <c r="AQ137" s="70">
        <f>MIN($E137*SUM($H$130:$H$131),SUM($H$130:$H$131)-SUM($H$137:AP137))</f>
        <v>0</v>
      </c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</row>
    <row r="138" spans="1:63" ht="18.75" customHeight="1" outlineLevel="1">
      <c r="A138" s="95"/>
      <c r="B138" s="95"/>
      <c r="C138" s="95"/>
      <c r="D138" s="95"/>
      <c r="E138" s="259">
        <f t="shared" ref="E138:E172" si="29">IF($F$128="Sim",$F$127,IF(F138=0,0,MAX($F$127,IF((MAX($F$137:$F$172)-F138=0),1,1/(MAX($F$137:$F$172)-F138)))))</f>
        <v>0.2</v>
      </c>
      <c r="F138" s="513">
        <f>I136</f>
        <v>1</v>
      </c>
      <c r="G138" s="51"/>
      <c r="H138" s="514"/>
      <c r="I138" s="70">
        <f>I$131*$E138/2 * 0</f>
        <v>0</v>
      </c>
      <c r="J138" s="70">
        <f>MIN($E138*SUM($I$131),SUM($I$131)-SUM($H$138:I138))</f>
        <v>0</v>
      </c>
      <c r="K138" s="70">
        <f>MIN($E138*SUM($I$131),SUM($I$131)-SUM($H$138:J138))</f>
        <v>0</v>
      </c>
      <c r="L138" s="70">
        <f>MIN($E138*SUM($I$131),SUM($I$131)-SUM($H$138:K138))</f>
        <v>0</v>
      </c>
      <c r="M138" s="70">
        <f>MIN($E138*SUM($I$131),SUM($I$131)-SUM($H$138:L138))</f>
        <v>0</v>
      </c>
      <c r="N138" s="70">
        <f>MIN($E138*SUM($I$131),SUM($I$131)-SUM($H$138:M138))</f>
        <v>0</v>
      </c>
      <c r="O138" s="70">
        <f>MIN($E138*SUM($I$131),SUM($I$131)-SUM($H$138:N138))</f>
        <v>0</v>
      </c>
      <c r="P138" s="70">
        <f>MIN($E138*SUM($I$131),SUM($I$131)-SUM($H$138:O138))</f>
        <v>0</v>
      </c>
      <c r="Q138" s="70">
        <f>MIN($E138*SUM($I$131),SUM($I$131)-SUM($H$138:P138))</f>
        <v>0</v>
      </c>
      <c r="R138" s="70">
        <f>MIN($E138*SUM($I$131),SUM($I$131)-SUM($H$138:Q138))</f>
        <v>0</v>
      </c>
      <c r="S138" s="70">
        <f>MIN($E138*SUM($I$131),SUM($I$131)-SUM($H$138:R138))</f>
        <v>0</v>
      </c>
      <c r="T138" s="70">
        <f>MIN($E138*SUM($I$131),SUM($I$131)-SUM($H$138:S138))</f>
        <v>0</v>
      </c>
      <c r="U138" s="70">
        <f>MIN($E138*SUM($I$131),SUM($I$131)-SUM($H$138:T138))</f>
        <v>0</v>
      </c>
      <c r="V138" s="70">
        <f>MIN($E138*SUM($I$131),SUM($I$131)-SUM($H$138:U138))</f>
        <v>0</v>
      </c>
      <c r="W138" s="70">
        <f>MIN($E138*SUM($I$131),SUM($I$131)-SUM($H$138:V138))</f>
        <v>0</v>
      </c>
      <c r="X138" s="70">
        <f>MIN($E138*SUM($I$131),SUM($I$131)-SUM($H$138:W138))</f>
        <v>0</v>
      </c>
      <c r="Y138" s="70">
        <f>MIN($E138*SUM($I$131),SUM($I$131)-SUM($H$138:X138))</f>
        <v>0</v>
      </c>
      <c r="Z138" s="70">
        <f>MIN($E138*SUM($I$131),SUM($I$131)-SUM($H$138:Y138))</f>
        <v>0</v>
      </c>
      <c r="AA138" s="70">
        <f>MIN($E138*SUM($I$131),SUM($I$131)-SUM($H$138:Z138))</f>
        <v>0</v>
      </c>
      <c r="AB138" s="70">
        <f>MIN($E138*SUM($I$131),SUM($I$131)-SUM($H$138:AA138))</f>
        <v>0</v>
      </c>
      <c r="AC138" s="70">
        <f>MIN($E138*SUM($I$131),SUM($I$131)-SUM($H$138:AB138))</f>
        <v>0</v>
      </c>
      <c r="AD138" s="70">
        <f>MIN($E138*SUM($I$131),SUM($I$131)-SUM($H$138:AC138))</f>
        <v>0</v>
      </c>
      <c r="AE138" s="70">
        <f>MIN($E138*SUM($I$131),SUM($I$131)-SUM($H$138:AD138))</f>
        <v>0</v>
      </c>
      <c r="AF138" s="70">
        <f>MIN($E138*SUM($I$131),SUM($I$131)-SUM($H$138:AE138))</f>
        <v>0</v>
      </c>
      <c r="AG138" s="70">
        <f>MIN($E138*SUM($I$131),SUM($I$131)-SUM($H$138:AF138))</f>
        <v>0</v>
      </c>
      <c r="AH138" s="70">
        <f>MIN($E138*SUM($I$131),SUM($I$131)-SUM($H$138:AG138))</f>
        <v>0</v>
      </c>
      <c r="AI138" s="70">
        <f>MIN($E138*SUM($I$131),SUM($I$131)-SUM($H$138:AH138))</f>
        <v>0</v>
      </c>
      <c r="AJ138" s="70">
        <f>MIN($E138*SUM($I$131),SUM($I$131)-SUM($H$138:AI138))</f>
        <v>0</v>
      </c>
      <c r="AK138" s="70">
        <f>MIN($E138*SUM($I$131),SUM($I$131)-SUM($H$138:AJ138))</f>
        <v>0</v>
      </c>
      <c r="AL138" s="70">
        <f>MIN($E138*SUM($I$131),SUM($I$131)-SUM($H$138:AK138))</f>
        <v>0</v>
      </c>
      <c r="AM138" s="70">
        <f>MIN($E138*SUM($I$131),SUM($I$131)-SUM($H$138:AL138))</f>
        <v>0</v>
      </c>
      <c r="AN138" s="70">
        <f>MIN($E138*SUM($I$131),SUM($I$131)-SUM($H$138:AM138))</f>
        <v>0</v>
      </c>
      <c r="AO138" s="70">
        <f>MIN($E138*SUM($I$131),SUM($I$131)-SUM($H$138:AN138))</f>
        <v>0</v>
      </c>
      <c r="AP138" s="70">
        <f>MIN($E138*SUM($I$131),SUM($I$131)-SUM($H$138:AO138))</f>
        <v>0</v>
      </c>
      <c r="AQ138" s="70">
        <f>MIN($E138*SUM($I$131),SUM($I$131)-SUM($H$138:AP138))</f>
        <v>0</v>
      </c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</row>
    <row r="139" spans="1:63" ht="18.75" customHeight="1" outlineLevel="1">
      <c r="A139" s="95"/>
      <c r="B139" s="95"/>
      <c r="C139" s="95"/>
      <c r="D139" s="95"/>
      <c r="E139" s="259">
        <f t="shared" si="29"/>
        <v>0.2</v>
      </c>
      <c r="F139" s="513">
        <f>J136</f>
        <v>2</v>
      </c>
      <c r="G139" s="51"/>
      <c r="H139" s="514"/>
      <c r="I139" s="514"/>
      <c r="J139" s="70">
        <f>J$131*$E139/2 * 0</f>
        <v>0</v>
      </c>
      <c r="K139" s="70">
        <f>MIN($E139*SUM($J$131),SUM($J$131)-SUM($H$139:J139))</f>
        <v>0</v>
      </c>
      <c r="L139" s="70">
        <f>MIN($E139*SUM($J$131),SUM($J$131)-SUM($H$139:K139))</f>
        <v>0</v>
      </c>
      <c r="M139" s="70">
        <f>MIN($E139*SUM($J$131),SUM($J$131)-SUM($H$139:L139))</f>
        <v>0</v>
      </c>
      <c r="N139" s="70">
        <f>MIN($E139*SUM($J$131),SUM($J$131)-SUM($H$139:M139))</f>
        <v>0</v>
      </c>
      <c r="O139" s="70">
        <f>MIN($E139*SUM($J$131),SUM($J$131)-SUM($H$139:N139))</f>
        <v>0</v>
      </c>
      <c r="P139" s="70">
        <f>MIN($E139*SUM($J$131),SUM($J$131)-SUM($H$139:O139))</f>
        <v>0</v>
      </c>
      <c r="Q139" s="70">
        <f>MIN($E139*SUM($J$131),SUM($J$131)-SUM($H$139:P139))</f>
        <v>0</v>
      </c>
      <c r="R139" s="70">
        <f>MIN($E139*SUM($J$131),SUM($J$131)-SUM($H$139:Q139))</f>
        <v>0</v>
      </c>
      <c r="S139" s="70">
        <f>MIN($E139*SUM($J$131),SUM($J$131)-SUM($H$139:R139))</f>
        <v>0</v>
      </c>
      <c r="T139" s="70">
        <f>MIN($E139*SUM($J$131),SUM($J$131)-SUM($H$139:S139))</f>
        <v>0</v>
      </c>
      <c r="U139" s="70">
        <f>MIN($E139*SUM($J$131),SUM($J$131)-SUM($H$139:T139))</f>
        <v>0</v>
      </c>
      <c r="V139" s="70">
        <f>MIN($E139*SUM($J$131),SUM($J$131)-SUM($H$139:U139))</f>
        <v>0</v>
      </c>
      <c r="W139" s="70">
        <f>MIN($E139*SUM($J$131),SUM($J$131)-SUM($H$139:V139))</f>
        <v>0</v>
      </c>
      <c r="X139" s="70">
        <f>MIN($E139*SUM($J$131),SUM($J$131)-SUM($H$139:W139))</f>
        <v>0</v>
      </c>
      <c r="Y139" s="70">
        <f>MIN($E139*SUM($J$131),SUM($J$131)-SUM($H$139:X139))</f>
        <v>0</v>
      </c>
      <c r="Z139" s="70">
        <f>MIN($E139*SUM($J$131),SUM($J$131)-SUM($H$139:Y139))</f>
        <v>0</v>
      </c>
      <c r="AA139" s="70">
        <f>MIN($E139*SUM($J$131),SUM($J$131)-SUM($H$139:Z139))</f>
        <v>0</v>
      </c>
      <c r="AB139" s="70">
        <f>MIN($E139*SUM($J$131),SUM($J$131)-SUM($H$139:AA139))</f>
        <v>0</v>
      </c>
      <c r="AC139" s="70">
        <f>MIN($E139*SUM($J$131),SUM($J$131)-SUM($H$139:AB139))</f>
        <v>0</v>
      </c>
      <c r="AD139" s="70">
        <f>MIN($E139*SUM($J$131),SUM($J$131)-SUM($H$139:AC139))</f>
        <v>0</v>
      </c>
      <c r="AE139" s="70">
        <f>MIN($E139*SUM($J$131),SUM($J$131)-SUM($H$139:AD139))</f>
        <v>0</v>
      </c>
      <c r="AF139" s="70">
        <f>MIN($E139*SUM($J$131),SUM($J$131)-SUM($H$139:AE139))</f>
        <v>0</v>
      </c>
      <c r="AG139" s="70">
        <f>MIN($E139*SUM($J$131),SUM($J$131)-SUM($H$139:AF139))</f>
        <v>0</v>
      </c>
      <c r="AH139" s="70">
        <f>MIN($E139*SUM($J$131),SUM($J$131)-SUM($H$139:AG139))</f>
        <v>0</v>
      </c>
      <c r="AI139" s="70">
        <f>MIN($E139*SUM($J$131),SUM($J$131)-SUM($H$139:AH139))</f>
        <v>0</v>
      </c>
      <c r="AJ139" s="70">
        <f>MIN($E139*SUM($J$131),SUM($J$131)-SUM($H$139:AI139))</f>
        <v>0</v>
      </c>
      <c r="AK139" s="70">
        <f>MIN($E139*SUM($J$131),SUM($J$131)-SUM($H$139:AJ139))</f>
        <v>0</v>
      </c>
      <c r="AL139" s="70">
        <f>MIN($E139*SUM($J$131),SUM($J$131)-SUM($H$139:AK139))</f>
        <v>0</v>
      </c>
      <c r="AM139" s="70">
        <f>MIN($E139*SUM($J$131),SUM($J$131)-SUM($H$139:AL139))</f>
        <v>0</v>
      </c>
      <c r="AN139" s="70">
        <f>MIN($E139*SUM($J$131),SUM($J$131)-SUM($H$139:AM139))</f>
        <v>0</v>
      </c>
      <c r="AO139" s="70">
        <f>MIN($E139*SUM($J$131),SUM($J$131)-SUM($H$139:AN139))</f>
        <v>0</v>
      </c>
      <c r="AP139" s="70">
        <f>MIN($E139*SUM($J$131),SUM($J$131)-SUM($H$139:AO139))</f>
        <v>0</v>
      </c>
      <c r="AQ139" s="70">
        <f>MIN($E139*SUM($J$131),SUM($J$131)-SUM($H$139:AP139))</f>
        <v>0</v>
      </c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</row>
    <row r="140" spans="1:63" ht="18.75" customHeight="1" outlineLevel="1">
      <c r="A140" s="95"/>
      <c r="B140" s="95"/>
      <c r="C140" s="95"/>
      <c r="D140" s="95"/>
      <c r="E140" s="259">
        <f t="shared" si="29"/>
        <v>0.2</v>
      </c>
      <c r="F140" s="513">
        <f>K136</f>
        <v>3</v>
      </c>
      <c r="G140" s="51"/>
      <c r="H140" s="514"/>
      <c r="I140" s="514"/>
      <c r="J140" s="514"/>
      <c r="K140" s="70">
        <f>K$131*$E140/2 * 0</f>
        <v>0</v>
      </c>
      <c r="L140" s="70">
        <f>MIN($E140*SUM($K$131),SUM($K$131)-SUM($H$140:K140))</f>
        <v>0</v>
      </c>
      <c r="M140" s="70">
        <f>MIN($E140*SUM($K$131),SUM($K$131)-SUM($H$140:L140))</f>
        <v>0</v>
      </c>
      <c r="N140" s="70">
        <f>MIN($E140*SUM($K$131),SUM($K$131)-SUM($H$140:M140))</f>
        <v>0</v>
      </c>
      <c r="O140" s="70">
        <f>MIN($E140*SUM($K$131),SUM($K$131)-SUM($H$140:N140))</f>
        <v>0</v>
      </c>
      <c r="P140" s="70">
        <f>MIN($E140*SUM($K$131),SUM($K$131)-SUM($H$140:O140))</f>
        <v>0</v>
      </c>
      <c r="Q140" s="70">
        <f>MIN($E140*SUM($K$131),SUM($K$131)-SUM($H$140:P140))</f>
        <v>0</v>
      </c>
      <c r="R140" s="70">
        <f>MIN($E140*SUM($K$131),SUM($K$131)-SUM($H$140:Q140))</f>
        <v>0</v>
      </c>
      <c r="S140" s="70">
        <f>MIN($E140*SUM($K$131),SUM($K$131)-SUM($H$140:R140))</f>
        <v>0</v>
      </c>
      <c r="T140" s="70">
        <f>MIN($E140*SUM($K$131),SUM($K$131)-SUM($H$140:S140))</f>
        <v>0</v>
      </c>
      <c r="U140" s="70">
        <f>MIN($E140*SUM($K$131),SUM($K$131)-SUM($H$140:T140))</f>
        <v>0</v>
      </c>
      <c r="V140" s="70">
        <f>MIN($E140*SUM($K$131),SUM($K$131)-SUM($H$140:U140))</f>
        <v>0</v>
      </c>
      <c r="W140" s="70">
        <f>MIN($E140*SUM($K$131),SUM($K$131)-SUM($H$140:V140))</f>
        <v>0</v>
      </c>
      <c r="X140" s="70">
        <f>MIN($E140*SUM($K$131),SUM($K$131)-SUM($H$140:W140))</f>
        <v>0</v>
      </c>
      <c r="Y140" s="70">
        <f>MIN($E140*SUM($K$131),SUM($K$131)-SUM($H$140:X140))</f>
        <v>0</v>
      </c>
      <c r="Z140" s="70">
        <f>MIN($E140*SUM($K$131),SUM($K$131)-SUM($H$140:Y140))</f>
        <v>0</v>
      </c>
      <c r="AA140" s="70">
        <f>MIN($E140*SUM($K$131),SUM($K$131)-SUM($H$140:Z140))</f>
        <v>0</v>
      </c>
      <c r="AB140" s="70">
        <f>MIN($E140*SUM($K$131),SUM($K$131)-SUM($H$140:AA140))</f>
        <v>0</v>
      </c>
      <c r="AC140" s="70">
        <f>MIN($E140*SUM($K$131),SUM($K$131)-SUM($H$140:AB140))</f>
        <v>0</v>
      </c>
      <c r="AD140" s="70">
        <f>MIN($E140*SUM($K$131),SUM($K$131)-SUM($H$140:AC140))</f>
        <v>0</v>
      </c>
      <c r="AE140" s="70">
        <f>MIN($E140*SUM($K$131),SUM($K$131)-SUM($H$140:AD140))</f>
        <v>0</v>
      </c>
      <c r="AF140" s="70">
        <f>MIN($E140*SUM($K$131),SUM($K$131)-SUM($H$140:AE140))</f>
        <v>0</v>
      </c>
      <c r="AG140" s="70">
        <f>MIN($E140*SUM($K$131),SUM($K$131)-SUM($H$140:AF140))</f>
        <v>0</v>
      </c>
      <c r="AH140" s="70">
        <f>MIN($E140*SUM($K$131),SUM($K$131)-SUM($H$140:AG140))</f>
        <v>0</v>
      </c>
      <c r="AI140" s="70">
        <f>MIN($E140*SUM($K$131),SUM($K$131)-SUM($H$140:AH140))</f>
        <v>0</v>
      </c>
      <c r="AJ140" s="70">
        <f>MIN($E140*SUM($K$131),SUM($K$131)-SUM($H$140:AI140))</f>
        <v>0</v>
      </c>
      <c r="AK140" s="70">
        <f>MIN($E140*SUM($K$131),SUM($K$131)-SUM($H$140:AJ140))</f>
        <v>0</v>
      </c>
      <c r="AL140" s="70">
        <f>MIN($E140*SUM($K$131),SUM($K$131)-SUM($H$140:AK140))</f>
        <v>0</v>
      </c>
      <c r="AM140" s="70">
        <f>MIN($E140*SUM($K$131),SUM($K$131)-SUM($H$140:AL140))</f>
        <v>0</v>
      </c>
      <c r="AN140" s="70">
        <f>MIN($E140*SUM($K$131),SUM($K$131)-SUM($H$140:AM140))</f>
        <v>0</v>
      </c>
      <c r="AO140" s="70">
        <f>MIN($E140*SUM($K$131),SUM($K$131)-SUM($H$140:AN140))</f>
        <v>0</v>
      </c>
      <c r="AP140" s="70">
        <f>MIN($E140*SUM($K$131),SUM($K$131)-SUM($H$140:AO140))</f>
        <v>0</v>
      </c>
      <c r="AQ140" s="70">
        <f>MIN($E140*SUM($K$131),SUM($K$131)-SUM($H$140:AP140))</f>
        <v>0</v>
      </c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</row>
    <row r="141" spans="1:63" ht="18.75" customHeight="1" outlineLevel="1">
      <c r="A141" s="95"/>
      <c r="B141" s="95"/>
      <c r="C141" s="95"/>
      <c r="D141" s="95"/>
      <c r="E141" s="259">
        <f t="shared" si="29"/>
        <v>0.2</v>
      </c>
      <c r="F141" s="513">
        <f>L136</f>
        <v>4</v>
      </c>
      <c r="G141" s="51"/>
      <c r="H141" s="514"/>
      <c r="I141" s="514"/>
      <c r="J141" s="514"/>
      <c r="K141" s="514"/>
      <c r="L141" s="70">
        <f>L$131*$E141/2 * 0</f>
        <v>0</v>
      </c>
      <c r="M141" s="70">
        <f>MIN($E141*SUM($L$131),SUM($L$131)-SUM($H$141:L141))</f>
        <v>0</v>
      </c>
      <c r="N141" s="70">
        <f>MIN($E141*SUM($L$131),SUM($L$131)-SUM($H$141:M141))</f>
        <v>0</v>
      </c>
      <c r="O141" s="70">
        <f>MIN($E141*SUM($L$131),SUM($L$131)-SUM($H$141:N141))</f>
        <v>0</v>
      </c>
      <c r="P141" s="70">
        <f>MIN($E141*SUM($L$131),SUM($L$131)-SUM($H$141:O141))</f>
        <v>0</v>
      </c>
      <c r="Q141" s="70">
        <f>MIN($E141*SUM($L$131),SUM($L$131)-SUM($H$141:P141))</f>
        <v>0</v>
      </c>
      <c r="R141" s="70">
        <f>MIN($E141*SUM($L$131),SUM($L$131)-SUM($H$141:Q141))</f>
        <v>0</v>
      </c>
      <c r="S141" s="70">
        <f>MIN($E141*SUM($L$131),SUM($L$131)-SUM($H$141:R141))</f>
        <v>0</v>
      </c>
      <c r="T141" s="70">
        <f>MIN($E141*SUM($L$131),SUM($L$131)-SUM($H$141:S141))</f>
        <v>0</v>
      </c>
      <c r="U141" s="70">
        <f>MIN($E141*SUM($L$131),SUM($L$131)-SUM($H$141:T141))</f>
        <v>0</v>
      </c>
      <c r="V141" s="70">
        <f>MIN($E141*SUM($L$131),SUM($L$131)-SUM($H$141:U141))</f>
        <v>0</v>
      </c>
      <c r="W141" s="70">
        <f>MIN($E141*SUM($L$131),SUM($L$131)-SUM($H$141:V141))</f>
        <v>0</v>
      </c>
      <c r="X141" s="70">
        <f>MIN($E141*SUM($L$131),SUM($L$131)-SUM($H$141:W141))</f>
        <v>0</v>
      </c>
      <c r="Y141" s="70">
        <f>MIN($E141*SUM($L$131),SUM($L$131)-SUM($H$141:X141))</f>
        <v>0</v>
      </c>
      <c r="Z141" s="70">
        <f>MIN($E141*SUM($L$131),SUM($L$131)-SUM($H$141:Y141))</f>
        <v>0</v>
      </c>
      <c r="AA141" s="70">
        <f>MIN($E141*SUM($L$131),SUM($L$131)-SUM($H$141:Z141))</f>
        <v>0</v>
      </c>
      <c r="AB141" s="70">
        <f>MIN($E141*SUM($L$131),SUM($L$131)-SUM($H$141:AA141))</f>
        <v>0</v>
      </c>
      <c r="AC141" s="70">
        <f>MIN($E141*SUM($L$131),SUM($L$131)-SUM($H$141:AB141))</f>
        <v>0</v>
      </c>
      <c r="AD141" s="70">
        <f>MIN($E141*SUM($L$131),SUM($L$131)-SUM($H$141:AC141))</f>
        <v>0</v>
      </c>
      <c r="AE141" s="70">
        <f>MIN($E141*SUM($L$131),SUM($L$131)-SUM($H$141:AD141))</f>
        <v>0</v>
      </c>
      <c r="AF141" s="70">
        <f>MIN($E141*SUM($L$131),SUM($L$131)-SUM($H$141:AE141))</f>
        <v>0</v>
      </c>
      <c r="AG141" s="70">
        <f>MIN($E141*SUM($L$131),SUM($L$131)-SUM($H$141:AF141))</f>
        <v>0</v>
      </c>
      <c r="AH141" s="70">
        <f>MIN($E141*SUM($L$131),SUM($L$131)-SUM($H$141:AG141))</f>
        <v>0</v>
      </c>
      <c r="AI141" s="70">
        <f>MIN($E141*SUM($L$131),SUM($L$131)-SUM($H$141:AH141))</f>
        <v>0</v>
      </c>
      <c r="AJ141" s="70">
        <f>MIN($E141*SUM($L$131),SUM($L$131)-SUM($H$141:AI141))</f>
        <v>0</v>
      </c>
      <c r="AK141" s="70">
        <f>MIN($E141*SUM($L$131),SUM($L$131)-SUM($H$141:AJ141))</f>
        <v>0</v>
      </c>
      <c r="AL141" s="70">
        <f>MIN($E141*SUM($L$131),SUM($L$131)-SUM($H$141:AK141))</f>
        <v>0</v>
      </c>
      <c r="AM141" s="70">
        <f>MIN($E141*SUM($L$131),SUM($L$131)-SUM($H$141:AL141))</f>
        <v>0</v>
      </c>
      <c r="AN141" s="70">
        <f>MIN($E141*SUM($L$131),SUM($L$131)-SUM($H$141:AM141))</f>
        <v>0</v>
      </c>
      <c r="AO141" s="70">
        <f>MIN($E141*SUM($L$131),SUM($L$131)-SUM($H$141:AN141))</f>
        <v>0</v>
      </c>
      <c r="AP141" s="70">
        <f>MIN($E141*SUM($L$131),SUM($L$131)-SUM($H$141:AO141))</f>
        <v>0</v>
      </c>
      <c r="AQ141" s="70">
        <f>MIN($E141*SUM($L$131),SUM($L$131)-SUM($H$141:AP141))</f>
        <v>0</v>
      </c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</row>
    <row r="142" spans="1:63" ht="18.75" customHeight="1" outlineLevel="1">
      <c r="A142" s="95"/>
      <c r="B142" s="95"/>
      <c r="C142" s="95"/>
      <c r="D142" s="95"/>
      <c r="E142" s="259">
        <f t="shared" si="29"/>
        <v>0.2</v>
      </c>
      <c r="F142" s="513">
        <f>M136</f>
        <v>5</v>
      </c>
      <c r="G142" s="51"/>
      <c r="H142" s="514"/>
      <c r="I142" s="514"/>
      <c r="J142" s="514"/>
      <c r="K142" s="514"/>
      <c r="L142" s="514"/>
      <c r="M142" s="70">
        <f>M$131*$E142/2 * 0</f>
        <v>0</v>
      </c>
      <c r="N142" s="70">
        <f>MIN($E142*SUM($M$131),SUM($M$131)-SUM($H$142:M142))</f>
        <v>0</v>
      </c>
      <c r="O142" s="70">
        <f>MIN($E142*SUM($M$131),SUM($M$131)-SUM($H$142:N142))</f>
        <v>0</v>
      </c>
      <c r="P142" s="70">
        <f>MIN($E142*SUM($M$131),SUM($M$131)-SUM($H$142:O142))</f>
        <v>0</v>
      </c>
      <c r="Q142" s="70">
        <f>MIN($E142*SUM($M$131),SUM($M$131)-SUM($H$142:P142))</f>
        <v>0</v>
      </c>
      <c r="R142" s="70">
        <f>MIN($E142*SUM($M$131),SUM($M$131)-SUM($H$142:Q142))</f>
        <v>0</v>
      </c>
      <c r="S142" s="70">
        <f>MIN($E142*SUM($M$131),SUM($M$131)-SUM($H$142:R142))</f>
        <v>0</v>
      </c>
      <c r="T142" s="70">
        <f>MIN($E142*SUM($M$131),SUM($M$131)-SUM($H$142:S142))</f>
        <v>0</v>
      </c>
      <c r="U142" s="70">
        <f>MIN($E142*SUM($M$131),SUM($M$131)-SUM($H$142:T142))</f>
        <v>0</v>
      </c>
      <c r="V142" s="70">
        <f>MIN($E142*SUM($M$131),SUM($M$131)-SUM($H$142:U142))</f>
        <v>0</v>
      </c>
      <c r="W142" s="70">
        <f>MIN($E142*SUM($M$131),SUM($M$131)-SUM($H$142:V142))</f>
        <v>0</v>
      </c>
      <c r="X142" s="70">
        <f>MIN($E142*SUM($M$131),SUM($M$131)-SUM($H$142:W142))</f>
        <v>0</v>
      </c>
      <c r="Y142" s="70">
        <f>MIN($E142*SUM($M$131),SUM($M$131)-SUM($H$142:X142))</f>
        <v>0</v>
      </c>
      <c r="Z142" s="70">
        <f>MIN($E142*SUM($M$131),SUM($M$131)-SUM($H$142:Y142))</f>
        <v>0</v>
      </c>
      <c r="AA142" s="70">
        <f>MIN($E142*SUM($M$131),SUM($M$131)-SUM($H$142:Z142))</f>
        <v>0</v>
      </c>
      <c r="AB142" s="70">
        <f>MIN($E142*SUM($M$131),SUM($M$131)-SUM($H$142:AA142))</f>
        <v>0</v>
      </c>
      <c r="AC142" s="70">
        <f>MIN($E142*SUM($M$131),SUM($M$131)-SUM($H$142:AB142))</f>
        <v>0</v>
      </c>
      <c r="AD142" s="70">
        <f>MIN($E142*SUM($M$131),SUM($M$131)-SUM($H$142:AC142))</f>
        <v>0</v>
      </c>
      <c r="AE142" s="70">
        <f>MIN($E142*SUM($M$131),SUM($M$131)-SUM($H$142:AD142))</f>
        <v>0</v>
      </c>
      <c r="AF142" s="70">
        <f>MIN($E142*SUM($M$131),SUM($M$131)-SUM($H$142:AE142))</f>
        <v>0</v>
      </c>
      <c r="AG142" s="70">
        <f>MIN($E142*SUM($M$131),SUM($M$131)-SUM($H$142:AF142))</f>
        <v>0</v>
      </c>
      <c r="AH142" s="70">
        <f>MIN($E142*SUM($M$131),SUM($M$131)-SUM($H$142:AG142))</f>
        <v>0</v>
      </c>
      <c r="AI142" s="70">
        <f>MIN($E142*SUM($M$131),SUM($M$131)-SUM($H$142:AH142))</f>
        <v>0</v>
      </c>
      <c r="AJ142" s="70">
        <f>MIN($E142*SUM($M$131),SUM($M$131)-SUM($H$142:AI142))</f>
        <v>0</v>
      </c>
      <c r="AK142" s="70">
        <f>MIN($E142*SUM($M$131),SUM($M$131)-SUM($H$142:AJ142))</f>
        <v>0</v>
      </c>
      <c r="AL142" s="70">
        <f>MIN($E142*SUM($M$131),SUM($M$131)-SUM($H$142:AK142))</f>
        <v>0</v>
      </c>
      <c r="AM142" s="70">
        <f>MIN($E142*SUM($M$131),SUM($M$131)-SUM($H$142:AL142))</f>
        <v>0</v>
      </c>
      <c r="AN142" s="70">
        <f>MIN($E142*SUM($M$131),SUM($M$131)-SUM($H$142:AM142))</f>
        <v>0</v>
      </c>
      <c r="AO142" s="70">
        <f>MIN($E142*SUM($M$131),SUM($M$131)-SUM($H$142:AN142))</f>
        <v>0</v>
      </c>
      <c r="AP142" s="70">
        <f>MIN($E142*SUM($M$131),SUM($M$131)-SUM($H$142:AO142))</f>
        <v>0</v>
      </c>
      <c r="AQ142" s="70">
        <f>MIN($E142*SUM($M$131),SUM($M$131)-SUM($H$142:AP142))</f>
        <v>0</v>
      </c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</row>
    <row r="143" spans="1:63" ht="18.75" customHeight="1" outlineLevel="1">
      <c r="A143" s="95"/>
      <c r="B143" s="95"/>
      <c r="C143" s="95"/>
      <c r="D143" s="95"/>
      <c r="E143" s="259">
        <f t="shared" si="29"/>
        <v>0.2</v>
      </c>
      <c r="F143" s="513">
        <f>N136</f>
        <v>6</v>
      </c>
      <c r="G143" s="51"/>
      <c r="H143" s="514"/>
      <c r="I143" s="514"/>
      <c r="J143" s="514"/>
      <c r="K143" s="514"/>
      <c r="L143" s="514"/>
      <c r="M143" s="514"/>
      <c r="N143" s="70">
        <f>N$131*$E143/2 * 0</f>
        <v>0</v>
      </c>
      <c r="O143" s="70">
        <f>MIN($E143*SUM($N$131),SUM($N$131)-SUM($H$143:N143))</f>
        <v>0</v>
      </c>
      <c r="P143" s="70">
        <f>MIN($E143*SUM($N$131),SUM($N$131)-SUM($H$143:O143))</f>
        <v>0</v>
      </c>
      <c r="Q143" s="70">
        <f>MIN($E143*SUM($N$131),SUM($N$131)-SUM($H$143:P143))</f>
        <v>0</v>
      </c>
      <c r="R143" s="70">
        <f>MIN($E143*SUM($N$131),SUM($N$131)-SUM($H$143:Q143))</f>
        <v>0</v>
      </c>
      <c r="S143" s="70">
        <f>MIN($E143*SUM($N$131),SUM($N$131)-SUM($H$143:R143))</f>
        <v>0</v>
      </c>
      <c r="T143" s="70">
        <f>MIN($E143*SUM($N$131),SUM($N$131)-SUM($H$143:S143))</f>
        <v>0</v>
      </c>
      <c r="U143" s="70">
        <f>MIN($E143*SUM($N$131),SUM($N$131)-SUM($H$143:T143))</f>
        <v>0</v>
      </c>
      <c r="V143" s="70">
        <f>MIN($E143*SUM($N$131),SUM($N$131)-SUM($H$143:U143))</f>
        <v>0</v>
      </c>
      <c r="W143" s="70">
        <f>MIN($E143*SUM($N$131),SUM($N$131)-SUM($H$143:V143))</f>
        <v>0</v>
      </c>
      <c r="X143" s="70">
        <f>MIN($E143*SUM($N$131),SUM($N$131)-SUM($H$143:W143))</f>
        <v>0</v>
      </c>
      <c r="Y143" s="70">
        <f>MIN($E143*SUM($N$131),SUM($N$131)-SUM($H$143:X143))</f>
        <v>0</v>
      </c>
      <c r="Z143" s="70">
        <f>MIN($E143*SUM($N$131),SUM($N$131)-SUM($H$143:Y143))</f>
        <v>0</v>
      </c>
      <c r="AA143" s="70">
        <f>MIN($E143*SUM($N$131),SUM($N$131)-SUM($H$143:Z143))</f>
        <v>0</v>
      </c>
      <c r="AB143" s="70">
        <f>MIN($E143*SUM($N$131),SUM($N$131)-SUM($H$143:AA143))</f>
        <v>0</v>
      </c>
      <c r="AC143" s="70">
        <f>MIN($E143*SUM($N$131),SUM($N$131)-SUM($H$143:AB143))</f>
        <v>0</v>
      </c>
      <c r="AD143" s="70">
        <f>MIN($E143*SUM($N$131),SUM($N$131)-SUM($H$143:AC143))</f>
        <v>0</v>
      </c>
      <c r="AE143" s="70">
        <f>MIN($E143*SUM($N$131),SUM($N$131)-SUM($H$143:AD143))</f>
        <v>0</v>
      </c>
      <c r="AF143" s="70">
        <f>MIN($E143*SUM($N$131),SUM($N$131)-SUM($H$143:AE143))</f>
        <v>0</v>
      </c>
      <c r="AG143" s="70">
        <f>MIN($E143*SUM($N$131),SUM($N$131)-SUM($H$143:AF143))</f>
        <v>0</v>
      </c>
      <c r="AH143" s="70">
        <f>MIN($E143*SUM($N$131),SUM($N$131)-SUM($H$143:AG143))</f>
        <v>0</v>
      </c>
      <c r="AI143" s="70">
        <f>MIN($E143*SUM($N$131),SUM($N$131)-SUM($H$143:AH143))</f>
        <v>0</v>
      </c>
      <c r="AJ143" s="70">
        <f>MIN($E143*SUM($N$131),SUM($N$131)-SUM($H$143:AI143))</f>
        <v>0</v>
      </c>
      <c r="AK143" s="70">
        <f>MIN($E143*SUM($N$131),SUM($N$131)-SUM($H$143:AJ143))</f>
        <v>0</v>
      </c>
      <c r="AL143" s="70">
        <f>MIN($E143*SUM($N$131),SUM($N$131)-SUM($H$143:AK143))</f>
        <v>0</v>
      </c>
      <c r="AM143" s="70">
        <f>MIN($E143*SUM($N$131),SUM($N$131)-SUM($H$143:AL143))</f>
        <v>0</v>
      </c>
      <c r="AN143" s="70">
        <f>MIN($E143*SUM($N$131),SUM($N$131)-SUM($H$143:AM143))</f>
        <v>0</v>
      </c>
      <c r="AO143" s="70">
        <f>MIN($E143*SUM($N$131),SUM($N$131)-SUM($H$143:AN143))</f>
        <v>0</v>
      </c>
      <c r="AP143" s="70">
        <f>MIN($E143*SUM($N$131),SUM($N$131)-SUM($H$143:AO143))</f>
        <v>0</v>
      </c>
      <c r="AQ143" s="70">
        <f>MIN($E143*SUM($N$131),SUM($N$131)-SUM($H$143:AP143))</f>
        <v>0</v>
      </c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</row>
    <row r="144" spans="1:63" ht="18.75" customHeight="1" outlineLevel="1">
      <c r="A144" s="95"/>
      <c r="B144" s="95"/>
      <c r="C144" s="95"/>
      <c r="D144" s="95"/>
      <c r="E144" s="259">
        <f t="shared" si="29"/>
        <v>0.2</v>
      </c>
      <c r="F144" s="513">
        <f>O136</f>
        <v>7</v>
      </c>
      <c r="G144" s="51"/>
      <c r="H144" s="514"/>
      <c r="I144" s="514"/>
      <c r="J144" s="514"/>
      <c r="K144" s="514"/>
      <c r="L144" s="514"/>
      <c r="M144" s="514"/>
      <c r="N144" s="514"/>
      <c r="O144" s="70">
        <f>O$131*$E144/2 * 0</f>
        <v>0</v>
      </c>
      <c r="P144" s="70">
        <f>MIN($E144*SUM($O$131),SUM($O$131)-SUM($H$144:O144))</f>
        <v>0</v>
      </c>
      <c r="Q144" s="70">
        <f>MIN($E144*SUM($O$131),SUM($O$131)-SUM($H$144:P144))</f>
        <v>0</v>
      </c>
      <c r="R144" s="70">
        <f>MIN($E144*SUM($O$131),SUM($O$131)-SUM($H$144:Q144))</f>
        <v>0</v>
      </c>
      <c r="S144" s="70">
        <f>MIN($E144*SUM($O$131),SUM($O$131)-SUM($H$144:R144))</f>
        <v>0</v>
      </c>
      <c r="T144" s="70">
        <f>MIN($E144*SUM($O$131),SUM($O$131)-SUM($H$144:S144))</f>
        <v>0</v>
      </c>
      <c r="U144" s="70">
        <f>MIN($E144*SUM($O$131),SUM($O$131)-SUM($H$144:T144))</f>
        <v>0</v>
      </c>
      <c r="V144" s="70">
        <f>MIN($E144*SUM($O$131),SUM($O$131)-SUM($H$144:U144))</f>
        <v>0</v>
      </c>
      <c r="W144" s="70">
        <f>MIN($E144*SUM($O$131),SUM($O$131)-SUM($H$144:V144))</f>
        <v>0</v>
      </c>
      <c r="X144" s="70">
        <f>MIN($E144*SUM($O$131),SUM($O$131)-SUM($H$144:W144))</f>
        <v>0</v>
      </c>
      <c r="Y144" s="70">
        <f>MIN($E144*SUM($O$131),SUM($O$131)-SUM($H$144:X144))</f>
        <v>0</v>
      </c>
      <c r="Z144" s="70">
        <f>MIN($E144*SUM($O$131),SUM($O$131)-SUM($H$144:Y144))</f>
        <v>0</v>
      </c>
      <c r="AA144" s="70">
        <f>MIN($E144*SUM($O$131),SUM($O$131)-SUM($H$144:Z144))</f>
        <v>0</v>
      </c>
      <c r="AB144" s="70">
        <f>MIN($E144*SUM($O$131),SUM($O$131)-SUM($H$144:AA144))</f>
        <v>0</v>
      </c>
      <c r="AC144" s="70">
        <f>MIN($E144*SUM($O$131),SUM($O$131)-SUM($H$144:AB144))</f>
        <v>0</v>
      </c>
      <c r="AD144" s="70">
        <f>MIN($E144*SUM($O$131),SUM($O$131)-SUM($H$144:AC144))</f>
        <v>0</v>
      </c>
      <c r="AE144" s="70">
        <f>MIN($E144*SUM($O$131),SUM($O$131)-SUM($H$144:AD144))</f>
        <v>0</v>
      </c>
      <c r="AF144" s="70">
        <f>MIN($E144*SUM($O$131),SUM($O$131)-SUM($H$144:AE144))</f>
        <v>0</v>
      </c>
      <c r="AG144" s="70">
        <f>MIN($E144*SUM($O$131),SUM($O$131)-SUM($H$144:AF144))</f>
        <v>0</v>
      </c>
      <c r="AH144" s="70">
        <f>MIN($E144*SUM($O$131),SUM($O$131)-SUM($H$144:AG144))</f>
        <v>0</v>
      </c>
      <c r="AI144" s="70">
        <f>MIN($E144*SUM($O$131),SUM($O$131)-SUM($H$144:AH144))</f>
        <v>0</v>
      </c>
      <c r="AJ144" s="70">
        <f>MIN($E144*SUM($O$131),SUM($O$131)-SUM($H$144:AI144))</f>
        <v>0</v>
      </c>
      <c r="AK144" s="70">
        <f>MIN($E144*SUM($O$131),SUM($O$131)-SUM($H$144:AJ144))</f>
        <v>0</v>
      </c>
      <c r="AL144" s="70">
        <f>MIN($E144*SUM($O$131),SUM($O$131)-SUM($H$144:AK144))</f>
        <v>0</v>
      </c>
      <c r="AM144" s="70">
        <f>MIN($E144*SUM($O$131),SUM($O$131)-SUM($H$144:AL144))</f>
        <v>0</v>
      </c>
      <c r="AN144" s="70">
        <f>MIN($E144*SUM($O$131),SUM($O$131)-SUM($H$144:AM144))</f>
        <v>0</v>
      </c>
      <c r="AO144" s="70">
        <f>MIN($E144*SUM($O$131),SUM($O$131)-SUM($H$144:AN144))</f>
        <v>0</v>
      </c>
      <c r="AP144" s="70">
        <f>MIN($E144*SUM($O$131),SUM($O$131)-SUM($H$144:AO144))</f>
        <v>0</v>
      </c>
      <c r="AQ144" s="70">
        <f>MIN($E144*SUM($O$131),SUM($O$131)-SUM($H$144:AP144))</f>
        <v>0</v>
      </c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</row>
    <row r="145" spans="1:63" ht="18.75" customHeight="1" outlineLevel="1">
      <c r="A145" s="95"/>
      <c r="B145" s="95"/>
      <c r="C145" s="95"/>
      <c r="D145" s="95"/>
      <c r="E145" s="259">
        <f t="shared" si="29"/>
        <v>0.2</v>
      </c>
      <c r="F145" s="513">
        <f>P136</f>
        <v>8</v>
      </c>
      <c r="G145" s="51"/>
      <c r="H145" s="514"/>
      <c r="I145" s="514"/>
      <c r="J145" s="514"/>
      <c r="K145" s="514"/>
      <c r="L145" s="514"/>
      <c r="M145" s="514"/>
      <c r="N145" s="514"/>
      <c r="O145" s="514"/>
      <c r="P145" s="70">
        <f>P$131*$E145/2 * 0</f>
        <v>0</v>
      </c>
      <c r="Q145" s="70">
        <f>MIN($E145*SUM($P$131),SUM($P$131)-SUM($H$145:P145))</f>
        <v>0</v>
      </c>
      <c r="R145" s="70">
        <f>MIN($E145*SUM($P$131),SUM($P$131)-SUM($H$145:Q145))</f>
        <v>0</v>
      </c>
      <c r="S145" s="70">
        <f>MIN($E145*SUM($P$131),SUM($P$131)-SUM($H$145:R145))</f>
        <v>0</v>
      </c>
      <c r="T145" s="70">
        <f>MIN($E145*SUM($P$131),SUM($P$131)-SUM($H$145:S145))</f>
        <v>0</v>
      </c>
      <c r="U145" s="70">
        <f>MIN($E145*SUM($P$131),SUM($P$131)-SUM($H$145:T145))</f>
        <v>0</v>
      </c>
      <c r="V145" s="70">
        <f>MIN($E145*SUM($P$131),SUM($P$131)-SUM($H$145:U145))</f>
        <v>0</v>
      </c>
      <c r="W145" s="70">
        <f>MIN($E145*SUM($P$131),SUM($P$131)-SUM($H$145:V145))</f>
        <v>0</v>
      </c>
      <c r="X145" s="70">
        <f>MIN($E145*SUM($P$131),SUM($P$131)-SUM($H$145:W145))</f>
        <v>0</v>
      </c>
      <c r="Y145" s="70">
        <f>MIN($E145*SUM($P$131),SUM($P$131)-SUM($H$145:X145))</f>
        <v>0</v>
      </c>
      <c r="Z145" s="70">
        <f>MIN($E145*SUM($P$131),SUM($P$131)-SUM($H$145:Y145))</f>
        <v>0</v>
      </c>
      <c r="AA145" s="70">
        <f>MIN($E145*SUM($P$131),SUM($P$131)-SUM($H$145:Z145))</f>
        <v>0</v>
      </c>
      <c r="AB145" s="70">
        <f>MIN($E145*SUM($P$131),SUM($P$131)-SUM($H$145:AA145))</f>
        <v>0</v>
      </c>
      <c r="AC145" s="70">
        <f>MIN($E145*SUM($P$131),SUM($P$131)-SUM($H$145:AB145))</f>
        <v>0</v>
      </c>
      <c r="AD145" s="70">
        <f>MIN($E145*SUM($P$131),SUM($P$131)-SUM($H$145:AC145))</f>
        <v>0</v>
      </c>
      <c r="AE145" s="70">
        <f>MIN($E145*SUM($P$131),SUM($P$131)-SUM($H$145:AD145))</f>
        <v>0</v>
      </c>
      <c r="AF145" s="70">
        <f>MIN($E145*SUM($P$131),SUM($P$131)-SUM($H$145:AE145))</f>
        <v>0</v>
      </c>
      <c r="AG145" s="70">
        <f>MIN($E145*SUM($P$131),SUM($P$131)-SUM($H$145:AF145))</f>
        <v>0</v>
      </c>
      <c r="AH145" s="70">
        <f>MIN($E145*SUM($P$131),SUM($P$131)-SUM($H$145:AG145))</f>
        <v>0</v>
      </c>
      <c r="AI145" s="70">
        <f>MIN($E145*SUM($P$131),SUM($P$131)-SUM($H$145:AH145))</f>
        <v>0</v>
      </c>
      <c r="AJ145" s="70">
        <f>MIN($E145*SUM($P$131),SUM($P$131)-SUM($H$145:AI145))</f>
        <v>0</v>
      </c>
      <c r="AK145" s="70">
        <f>MIN($E145*SUM($P$131),SUM($P$131)-SUM($H$145:AJ145))</f>
        <v>0</v>
      </c>
      <c r="AL145" s="70">
        <f>MIN($E145*SUM($P$131),SUM($P$131)-SUM($H$145:AK145))</f>
        <v>0</v>
      </c>
      <c r="AM145" s="70">
        <f>MIN($E145*SUM($P$131),SUM($P$131)-SUM($H$145:AL145))</f>
        <v>0</v>
      </c>
      <c r="AN145" s="70">
        <f>MIN($E145*SUM($P$131),SUM($P$131)-SUM($H$145:AM145))</f>
        <v>0</v>
      </c>
      <c r="AO145" s="70">
        <f>MIN($E145*SUM($P$131),SUM($P$131)-SUM($H$145:AN145))</f>
        <v>0</v>
      </c>
      <c r="AP145" s="70">
        <f>MIN($E145*SUM($P$131),SUM($P$131)-SUM($H$145:AO145))</f>
        <v>0</v>
      </c>
      <c r="AQ145" s="70">
        <f>MIN($E145*SUM($P$131),SUM($P$131)-SUM($H$145:AP145))</f>
        <v>0</v>
      </c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</row>
    <row r="146" spans="1:63" ht="18.75" customHeight="1" outlineLevel="1">
      <c r="A146" s="95"/>
      <c r="B146" s="95"/>
      <c r="C146" s="95"/>
      <c r="D146" s="95"/>
      <c r="E146" s="259">
        <f t="shared" si="29"/>
        <v>0.2</v>
      </c>
      <c r="F146" s="513">
        <f>Q136</f>
        <v>9</v>
      </c>
      <c r="G146" s="51"/>
      <c r="H146" s="514"/>
      <c r="I146" s="514"/>
      <c r="J146" s="514"/>
      <c r="K146" s="514"/>
      <c r="L146" s="514"/>
      <c r="M146" s="514"/>
      <c r="N146" s="514"/>
      <c r="O146" s="514"/>
      <c r="P146" s="514"/>
      <c r="Q146" s="70">
        <f>Q$131*$E146/2 * 0</f>
        <v>0</v>
      </c>
      <c r="R146" s="70">
        <f>MIN($E146*SUM($Q$131),SUM($Q$131)-SUM($H$146:Q146))</f>
        <v>0</v>
      </c>
      <c r="S146" s="70">
        <f>MIN($E146*SUM($Q$131),SUM($Q$131)-SUM($H$146:R146))</f>
        <v>0</v>
      </c>
      <c r="T146" s="70">
        <f>MIN($E146*SUM($Q$131),SUM($Q$131)-SUM($H$146:S146))</f>
        <v>0</v>
      </c>
      <c r="U146" s="70">
        <f>MIN($E146*SUM($Q$131),SUM($Q$131)-SUM($H$146:T146))</f>
        <v>0</v>
      </c>
      <c r="V146" s="70">
        <f>MIN($E146*SUM($Q$131),SUM($Q$131)-SUM($H$146:U146))</f>
        <v>0</v>
      </c>
      <c r="W146" s="70">
        <f>MIN($E146*SUM($Q$131),SUM($Q$131)-SUM($H$146:V146))</f>
        <v>0</v>
      </c>
      <c r="X146" s="70">
        <f>MIN($E146*SUM($Q$131),SUM($Q$131)-SUM($H$146:W146))</f>
        <v>0</v>
      </c>
      <c r="Y146" s="70">
        <f>MIN($E146*SUM($Q$131),SUM($Q$131)-SUM($H$146:X146))</f>
        <v>0</v>
      </c>
      <c r="Z146" s="70">
        <f>MIN($E146*SUM($Q$131),SUM($Q$131)-SUM($H$146:Y146))</f>
        <v>0</v>
      </c>
      <c r="AA146" s="70">
        <f>MIN($E146*SUM($Q$131),SUM($Q$131)-SUM($H$146:Z146))</f>
        <v>0</v>
      </c>
      <c r="AB146" s="70">
        <f>MIN($E146*SUM($Q$131),SUM($Q$131)-SUM($H$146:AA146))</f>
        <v>0</v>
      </c>
      <c r="AC146" s="70">
        <f>MIN($E146*SUM($Q$131),SUM($Q$131)-SUM($H$146:AB146))</f>
        <v>0</v>
      </c>
      <c r="AD146" s="70">
        <f>MIN($E146*SUM($Q$131),SUM($Q$131)-SUM($H$146:AC146))</f>
        <v>0</v>
      </c>
      <c r="AE146" s="70">
        <f>MIN($E146*SUM($Q$131),SUM($Q$131)-SUM($H$146:AD146))</f>
        <v>0</v>
      </c>
      <c r="AF146" s="70">
        <f>MIN($E146*SUM($Q$131),SUM($Q$131)-SUM($H$146:AE146))</f>
        <v>0</v>
      </c>
      <c r="AG146" s="70">
        <f>MIN($E146*SUM($Q$131),SUM($Q$131)-SUM($H$146:AF146))</f>
        <v>0</v>
      </c>
      <c r="AH146" s="70">
        <f>MIN($E146*SUM($Q$131),SUM($Q$131)-SUM($H$146:AG146))</f>
        <v>0</v>
      </c>
      <c r="AI146" s="70">
        <f>MIN($E146*SUM($Q$131),SUM($Q$131)-SUM($H$146:AH146))</f>
        <v>0</v>
      </c>
      <c r="AJ146" s="70">
        <f>MIN($E146*SUM($Q$131),SUM($Q$131)-SUM($H$146:AI146))</f>
        <v>0</v>
      </c>
      <c r="AK146" s="70">
        <f>MIN($E146*SUM($Q$131),SUM($Q$131)-SUM($H$146:AJ146))</f>
        <v>0</v>
      </c>
      <c r="AL146" s="70">
        <f>MIN($E146*SUM($Q$131),SUM($Q$131)-SUM($H$146:AK146))</f>
        <v>0</v>
      </c>
      <c r="AM146" s="70">
        <f>MIN($E146*SUM($Q$131),SUM($Q$131)-SUM($H$146:AL146))</f>
        <v>0</v>
      </c>
      <c r="AN146" s="70">
        <f>MIN($E146*SUM($Q$131),SUM($Q$131)-SUM($H$146:AM146))</f>
        <v>0</v>
      </c>
      <c r="AO146" s="70">
        <f>MIN($E146*SUM($Q$131),SUM($Q$131)-SUM($H$146:AN146))</f>
        <v>0</v>
      </c>
      <c r="AP146" s="70">
        <f>MIN($E146*SUM($Q$131),SUM($Q$131)-SUM($H$146:AO146))</f>
        <v>0</v>
      </c>
      <c r="AQ146" s="70">
        <f>MIN($E146*SUM($Q$131),SUM($Q$131)-SUM($H$146:AP146))</f>
        <v>0</v>
      </c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</row>
    <row r="147" spans="1:63" ht="18.75" customHeight="1" outlineLevel="1">
      <c r="A147" s="95"/>
      <c r="B147" s="95"/>
      <c r="C147" s="95"/>
      <c r="D147" s="95"/>
      <c r="E147" s="259">
        <f t="shared" si="29"/>
        <v>0.2</v>
      </c>
      <c r="F147" s="513">
        <f>R136</f>
        <v>10</v>
      </c>
      <c r="G147" s="51"/>
      <c r="H147" s="514"/>
      <c r="I147" s="514"/>
      <c r="J147" s="514"/>
      <c r="K147" s="514"/>
      <c r="L147" s="514"/>
      <c r="M147" s="514"/>
      <c r="N147" s="514"/>
      <c r="O147" s="514"/>
      <c r="P147" s="514"/>
      <c r="Q147" s="514"/>
      <c r="R147" s="70">
        <f>R$131*$E147/2 * 0</f>
        <v>0</v>
      </c>
      <c r="S147" s="70">
        <f>MIN($E147*SUM($R$131),SUM($R$131)-SUM($H$147:R147))</f>
        <v>0</v>
      </c>
      <c r="T147" s="70">
        <f>MIN($E147*SUM($R$131),SUM($R$131)-SUM($H$147:S147))</f>
        <v>0</v>
      </c>
      <c r="U147" s="70">
        <f>MIN($E147*SUM($R$131),SUM($R$131)-SUM($H$147:T147))</f>
        <v>0</v>
      </c>
      <c r="V147" s="70">
        <f>MIN($E147*SUM($R$131),SUM($R$131)-SUM($H$147:U147))</f>
        <v>0</v>
      </c>
      <c r="W147" s="70">
        <f>MIN($E147*SUM($R$131),SUM($R$131)-SUM($H$147:V147))</f>
        <v>0</v>
      </c>
      <c r="X147" s="70">
        <f>MIN($E147*SUM($R$131),SUM($R$131)-SUM($H$147:W147))</f>
        <v>0</v>
      </c>
      <c r="Y147" s="70">
        <f>MIN($E147*SUM($R$131),SUM($R$131)-SUM($H$147:X147))</f>
        <v>0</v>
      </c>
      <c r="Z147" s="70">
        <f>MIN($E147*SUM($R$131),SUM($R$131)-SUM($H$147:Y147))</f>
        <v>0</v>
      </c>
      <c r="AA147" s="70">
        <f>MIN($E147*SUM($R$131),SUM($R$131)-SUM($H$147:Z147))</f>
        <v>0</v>
      </c>
      <c r="AB147" s="70">
        <f>MIN($E147*SUM($R$131),SUM($R$131)-SUM($H$147:AA147))</f>
        <v>0</v>
      </c>
      <c r="AC147" s="70">
        <f>MIN($E147*SUM($R$131),SUM($R$131)-SUM($H$147:AB147))</f>
        <v>0</v>
      </c>
      <c r="AD147" s="70">
        <f>MIN($E147*SUM($R$131),SUM($R$131)-SUM($H$147:AC147))</f>
        <v>0</v>
      </c>
      <c r="AE147" s="70">
        <f>MIN($E147*SUM($R$131),SUM($R$131)-SUM($H$147:AD147))</f>
        <v>0</v>
      </c>
      <c r="AF147" s="70">
        <f>MIN($E147*SUM($R$131),SUM($R$131)-SUM($H$147:AE147))</f>
        <v>0</v>
      </c>
      <c r="AG147" s="70">
        <f>MIN($E147*SUM($R$131),SUM($R$131)-SUM($H$147:AF147))</f>
        <v>0</v>
      </c>
      <c r="AH147" s="70">
        <f>MIN($E147*SUM($R$131),SUM($R$131)-SUM($H$147:AG147))</f>
        <v>0</v>
      </c>
      <c r="AI147" s="70">
        <f>MIN($E147*SUM($R$131),SUM($R$131)-SUM($H$147:AH147))</f>
        <v>0</v>
      </c>
      <c r="AJ147" s="70">
        <f>MIN($E147*SUM($R$131),SUM($R$131)-SUM($H$147:AI147))</f>
        <v>0</v>
      </c>
      <c r="AK147" s="70">
        <f>MIN($E147*SUM($R$131),SUM($R$131)-SUM($H$147:AJ147))</f>
        <v>0</v>
      </c>
      <c r="AL147" s="70">
        <f>MIN($E147*SUM($R$131),SUM($R$131)-SUM($H$147:AK147))</f>
        <v>0</v>
      </c>
      <c r="AM147" s="70">
        <f>MIN($E147*SUM($R$131),SUM($R$131)-SUM($H$147:AL147))</f>
        <v>0</v>
      </c>
      <c r="AN147" s="70">
        <f>MIN($E147*SUM($R$131),SUM($R$131)-SUM($H$147:AM147))</f>
        <v>0</v>
      </c>
      <c r="AO147" s="70">
        <f>MIN($E147*SUM($R$131),SUM($R$131)-SUM($H$147:AN147))</f>
        <v>0</v>
      </c>
      <c r="AP147" s="70">
        <f>MIN($E147*SUM($R$131),SUM($R$131)-SUM($H$147:AO147))</f>
        <v>0</v>
      </c>
      <c r="AQ147" s="70">
        <f>MIN($E147*SUM($R$131),SUM($R$131)-SUM($H$147:AP147))</f>
        <v>0</v>
      </c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</row>
    <row r="148" spans="1:63" ht="18.75" customHeight="1" outlineLevel="1">
      <c r="A148" s="95"/>
      <c r="B148" s="95"/>
      <c r="C148" s="95"/>
      <c r="D148" s="95"/>
      <c r="E148" s="259">
        <f t="shared" si="29"/>
        <v>0.2</v>
      </c>
      <c r="F148" s="513">
        <f>S136</f>
        <v>11</v>
      </c>
      <c r="G148" s="51"/>
      <c r="H148" s="514"/>
      <c r="I148" s="514"/>
      <c r="J148" s="514"/>
      <c r="K148" s="514"/>
      <c r="L148" s="514"/>
      <c r="M148" s="514"/>
      <c r="N148" s="514"/>
      <c r="O148" s="514"/>
      <c r="P148" s="514"/>
      <c r="Q148" s="514"/>
      <c r="R148" s="514"/>
      <c r="S148" s="70">
        <f>S$131*$E148/2 * 0</f>
        <v>0</v>
      </c>
      <c r="T148" s="70">
        <f>MIN($E148*SUM($S$131),SUM($S$131)-SUM($H$148:S148))</f>
        <v>0</v>
      </c>
      <c r="U148" s="70">
        <f>MIN($E148*SUM($S$131),SUM($S$131)-SUM($H$148:T148))</f>
        <v>0</v>
      </c>
      <c r="V148" s="70">
        <f>MIN($E148*SUM($S$131),SUM($S$131)-SUM($H$148:U148))</f>
        <v>0</v>
      </c>
      <c r="W148" s="70">
        <f>MIN($E148*SUM($S$131),SUM($S$131)-SUM($H$148:V148))</f>
        <v>0</v>
      </c>
      <c r="X148" s="70">
        <f>MIN($E148*SUM($S$131),SUM($S$131)-SUM($H$148:W148))</f>
        <v>0</v>
      </c>
      <c r="Y148" s="70">
        <f>MIN($E148*SUM($S$131),SUM($S$131)-SUM($H$148:X148))</f>
        <v>0</v>
      </c>
      <c r="Z148" s="70">
        <f>MIN($E148*SUM($S$131),SUM($S$131)-SUM($H$148:Y148))</f>
        <v>0</v>
      </c>
      <c r="AA148" s="70">
        <f>MIN($E148*SUM($S$131),SUM($S$131)-SUM($H$148:Z148))</f>
        <v>0</v>
      </c>
      <c r="AB148" s="70">
        <f>MIN($E148*SUM($S$131),SUM($S$131)-SUM($H$148:AA148))</f>
        <v>0</v>
      </c>
      <c r="AC148" s="70">
        <f>MIN($E148*SUM($S$131),SUM($S$131)-SUM($H$148:AB148))</f>
        <v>0</v>
      </c>
      <c r="AD148" s="70">
        <f>MIN($E148*SUM($S$131),SUM($S$131)-SUM($H$148:AC148))</f>
        <v>0</v>
      </c>
      <c r="AE148" s="70">
        <f>MIN($E148*SUM($S$131),SUM($S$131)-SUM($H$148:AD148))</f>
        <v>0</v>
      </c>
      <c r="AF148" s="70">
        <f>MIN($E148*SUM($S$131),SUM($S$131)-SUM($H$148:AE148))</f>
        <v>0</v>
      </c>
      <c r="AG148" s="70">
        <f>MIN($E148*SUM($S$131),SUM($S$131)-SUM($H$148:AF148))</f>
        <v>0</v>
      </c>
      <c r="AH148" s="70">
        <f>MIN($E148*SUM($S$131),SUM($S$131)-SUM($H$148:AG148))</f>
        <v>0</v>
      </c>
      <c r="AI148" s="70">
        <f>MIN($E148*SUM($S$131),SUM($S$131)-SUM($H$148:AH148))</f>
        <v>0</v>
      </c>
      <c r="AJ148" s="70">
        <f>MIN($E148*SUM($S$131),SUM($S$131)-SUM($H$148:AI148))</f>
        <v>0</v>
      </c>
      <c r="AK148" s="70">
        <f>MIN($E148*SUM($S$131),SUM($S$131)-SUM($H$148:AJ148))</f>
        <v>0</v>
      </c>
      <c r="AL148" s="70">
        <f>MIN($E148*SUM($S$131),SUM($S$131)-SUM($H$148:AK148))</f>
        <v>0</v>
      </c>
      <c r="AM148" s="70">
        <f>MIN($E148*SUM($S$131),SUM($S$131)-SUM($H$148:AL148))</f>
        <v>0</v>
      </c>
      <c r="AN148" s="70">
        <f>MIN($E148*SUM($S$131),SUM($S$131)-SUM($H$148:AM148))</f>
        <v>0</v>
      </c>
      <c r="AO148" s="70">
        <f>MIN($E148*SUM($S$131),SUM($S$131)-SUM($H$148:AN148))</f>
        <v>0</v>
      </c>
      <c r="AP148" s="70">
        <f>MIN($E148*SUM($S$131),SUM($S$131)-SUM($H$148:AO148))</f>
        <v>0</v>
      </c>
      <c r="AQ148" s="70">
        <f>MIN($E148*SUM($S$131),SUM($S$131)-SUM($H$148:AP148))</f>
        <v>0</v>
      </c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</row>
    <row r="149" spans="1:63" ht="18.75" customHeight="1" outlineLevel="1">
      <c r="A149" s="95"/>
      <c r="B149" s="95"/>
      <c r="C149" s="95"/>
      <c r="D149" s="95"/>
      <c r="E149" s="259">
        <f t="shared" si="29"/>
        <v>0.2</v>
      </c>
      <c r="F149" s="513">
        <f>T136</f>
        <v>12</v>
      </c>
      <c r="G149" s="51"/>
      <c r="H149" s="514"/>
      <c r="I149" s="514"/>
      <c r="J149" s="514"/>
      <c r="K149" s="514"/>
      <c r="L149" s="514"/>
      <c r="M149" s="514"/>
      <c r="N149" s="514"/>
      <c r="O149" s="514"/>
      <c r="P149" s="514"/>
      <c r="Q149" s="514"/>
      <c r="R149" s="514"/>
      <c r="S149" s="514"/>
      <c r="T149" s="70">
        <f>T$131*$E149/2 * 0</f>
        <v>0</v>
      </c>
      <c r="U149" s="70">
        <f>MIN($E149*SUM($T$131),SUM($T$131)-SUM($H$149:T149))</f>
        <v>0</v>
      </c>
      <c r="V149" s="70">
        <f>MIN($E149*SUM($T$131),SUM($T$131)-SUM($H$149:U149))</f>
        <v>0</v>
      </c>
      <c r="W149" s="70">
        <f>MIN($E149*SUM($T$131),SUM($T$131)-SUM($H$149:V149))</f>
        <v>0</v>
      </c>
      <c r="X149" s="70">
        <f>MIN($E149*SUM($T$131),SUM($T$131)-SUM($H$149:W149))</f>
        <v>0</v>
      </c>
      <c r="Y149" s="70">
        <f>MIN($E149*SUM($T$131),SUM($T$131)-SUM($H$149:X149))</f>
        <v>0</v>
      </c>
      <c r="Z149" s="70">
        <f>MIN($E149*SUM($T$131),SUM($T$131)-SUM($H$149:Y149))</f>
        <v>0</v>
      </c>
      <c r="AA149" s="70">
        <f>MIN($E149*SUM($T$131),SUM($T$131)-SUM($H$149:Z149))</f>
        <v>0</v>
      </c>
      <c r="AB149" s="70">
        <f>MIN($E149*SUM($T$131),SUM($T$131)-SUM($H$149:AA149))</f>
        <v>0</v>
      </c>
      <c r="AC149" s="70">
        <f>MIN($E149*SUM($T$131),SUM($T$131)-SUM($H$149:AB149))</f>
        <v>0</v>
      </c>
      <c r="AD149" s="70">
        <f>MIN($E149*SUM($T$131),SUM($T$131)-SUM($H$149:AC149))</f>
        <v>0</v>
      </c>
      <c r="AE149" s="70">
        <f>MIN($E149*SUM($T$131),SUM($T$131)-SUM($H$149:AD149))</f>
        <v>0</v>
      </c>
      <c r="AF149" s="70">
        <f>MIN($E149*SUM($T$131),SUM($T$131)-SUM($H$149:AE149))</f>
        <v>0</v>
      </c>
      <c r="AG149" s="70">
        <f>MIN($E149*SUM($T$131),SUM($T$131)-SUM($H$149:AF149))</f>
        <v>0</v>
      </c>
      <c r="AH149" s="70">
        <f>MIN($E149*SUM($T$131),SUM($T$131)-SUM($H$149:AG149))</f>
        <v>0</v>
      </c>
      <c r="AI149" s="70">
        <f>MIN($E149*SUM($T$131),SUM($T$131)-SUM($H$149:AH149))</f>
        <v>0</v>
      </c>
      <c r="AJ149" s="70">
        <f>MIN($E149*SUM($T$131),SUM($T$131)-SUM($H$149:AI149))</f>
        <v>0</v>
      </c>
      <c r="AK149" s="70">
        <f>MIN($E149*SUM($T$131),SUM($T$131)-SUM($H$149:AJ149))</f>
        <v>0</v>
      </c>
      <c r="AL149" s="70">
        <f>MIN($E149*SUM($T$131),SUM($T$131)-SUM($H$149:AK149))</f>
        <v>0</v>
      </c>
      <c r="AM149" s="70">
        <f>MIN($E149*SUM($T$131),SUM($T$131)-SUM($H$149:AL149))</f>
        <v>0</v>
      </c>
      <c r="AN149" s="70">
        <f>MIN($E149*SUM($T$131),SUM($T$131)-SUM($H$149:AM149))</f>
        <v>0</v>
      </c>
      <c r="AO149" s="70">
        <f>MIN($E149*SUM($T$131),SUM($T$131)-SUM($H$149:AN149))</f>
        <v>0</v>
      </c>
      <c r="AP149" s="70">
        <f>MIN($E149*SUM($T$131),SUM($T$131)-SUM($H$149:AO149))</f>
        <v>0</v>
      </c>
      <c r="AQ149" s="70">
        <f>MIN($E149*SUM($T$131),SUM($T$131)-SUM($H$149:AP149))</f>
        <v>0</v>
      </c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</row>
    <row r="150" spans="1:63" ht="18.75" customHeight="1" outlineLevel="1">
      <c r="A150" s="95"/>
      <c r="B150" s="95"/>
      <c r="C150" s="95"/>
      <c r="D150" s="95"/>
      <c r="E150" s="259">
        <f t="shared" si="29"/>
        <v>0.2</v>
      </c>
      <c r="F150" s="513">
        <f>U136</f>
        <v>13</v>
      </c>
      <c r="G150" s="51"/>
      <c r="H150" s="514"/>
      <c r="I150" s="514"/>
      <c r="J150" s="514"/>
      <c r="K150" s="514"/>
      <c r="L150" s="514"/>
      <c r="M150" s="514"/>
      <c r="N150" s="514"/>
      <c r="O150" s="514"/>
      <c r="P150" s="514"/>
      <c r="Q150" s="514"/>
      <c r="R150" s="514"/>
      <c r="S150" s="514"/>
      <c r="T150" s="514"/>
      <c r="U150" s="70">
        <f>U$131*$E150/2 * 0</f>
        <v>0</v>
      </c>
      <c r="V150" s="70">
        <f>MIN($E150*SUM($U$131),SUM($U$131)-SUM($H$150:U150))</f>
        <v>0</v>
      </c>
      <c r="W150" s="70">
        <f>MIN($E150*SUM($U$131),SUM($U$131)-SUM($H$150:V150))</f>
        <v>0</v>
      </c>
      <c r="X150" s="70">
        <f>MIN($E150*SUM($U$131),SUM($U$131)-SUM($H$150:W150))</f>
        <v>0</v>
      </c>
      <c r="Y150" s="70">
        <f>MIN($E150*SUM($U$131),SUM($U$131)-SUM($H$150:X150))</f>
        <v>0</v>
      </c>
      <c r="Z150" s="70">
        <f>MIN($E150*SUM($U$131),SUM($U$131)-SUM($H$150:Y150))</f>
        <v>0</v>
      </c>
      <c r="AA150" s="70">
        <f>MIN($E150*SUM($U$131),SUM($U$131)-SUM($H$150:Z150))</f>
        <v>0</v>
      </c>
      <c r="AB150" s="70">
        <f>MIN($E150*SUM($U$131),SUM($U$131)-SUM($H$150:AA150))</f>
        <v>0</v>
      </c>
      <c r="AC150" s="70">
        <f>MIN($E150*SUM($U$131),SUM($U$131)-SUM($H$150:AB150))</f>
        <v>0</v>
      </c>
      <c r="AD150" s="70">
        <f>MIN($E150*SUM($U$131),SUM($U$131)-SUM($H$150:AC150))</f>
        <v>0</v>
      </c>
      <c r="AE150" s="70">
        <f>MIN($E150*SUM($U$131),SUM($U$131)-SUM($H$150:AD150))</f>
        <v>0</v>
      </c>
      <c r="AF150" s="70">
        <f>MIN($E150*SUM($U$131),SUM($U$131)-SUM($H$150:AE150))</f>
        <v>0</v>
      </c>
      <c r="AG150" s="70">
        <f>MIN($E150*SUM($U$131),SUM($U$131)-SUM($H$150:AF150))</f>
        <v>0</v>
      </c>
      <c r="AH150" s="70">
        <f>MIN($E150*SUM($U$131),SUM($U$131)-SUM($H$150:AG150))</f>
        <v>0</v>
      </c>
      <c r="AI150" s="70">
        <f>MIN($E150*SUM($U$131),SUM($U$131)-SUM($H$150:AH150))</f>
        <v>0</v>
      </c>
      <c r="AJ150" s="70">
        <f>MIN($E150*SUM($U$131),SUM($U$131)-SUM($H$150:AI150))</f>
        <v>0</v>
      </c>
      <c r="AK150" s="70">
        <f>MIN($E150*SUM($U$131),SUM($U$131)-SUM($H$150:AJ150))</f>
        <v>0</v>
      </c>
      <c r="AL150" s="70">
        <f>MIN($E150*SUM($U$131),SUM($U$131)-SUM($H$150:AK150))</f>
        <v>0</v>
      </c>
      <c r="AM150" s="70">
        <f>MIN($E150*SUM($U$131),SUM($U$131)-SUM($H$150:AL150))</f>
        <v>0</v>
      </c>
      <c r="AN150" s="70">
        <f>MIN($E150*SUM($U$131),SUM($U$131)-SUM($H$150:AM150))</f>
        <v>0</v>
      </c>
      <c r="AO150" s="70">
        <f>MIN($E150*SUM($U$131),SUM($U$131)-SUM($H$150:AN150))</f>
        <v>0</v>
      </c>
      <c r="AP150" s="70">
        <f>MIN($E150*SUM($U$131),SUM($U$131)-SUM($H$150:AO150))</f>
        <v>0</v>
      </c>
      <c r="AQ150" s="70">
        <f>MIN($E150*SUM($U$131),SUM($U$131)-SUM($H$150:AP150))</f>
        <v>0</v>
      </c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</row>
    <row r="151" spans="1:63" ht="18.75" customHeight="1" outlineLevel="1">
      <c r="A151" s="95"/>
      <c r="B151" s="95"/>
      <c r="C151" s="95"/>
      <c r="D151" s="95"/>
      <c r="E151" s="259">
        <f t="shared" si="29"/>
        <v>0.2</v>
      </c>
      <c r="F151" s="513">
        <f>V136</f>
        <v>14</v>
      </c>
      <c r="G151" s="51"/>
      <c r="H151" s="514"/>
      <c r="I151" s="514"/>
      <c r="J151" s="514"/>
      <c r="K151" s="514"/>
      <c r="L151" s="514"/>
      <c r="M151" s="514"/>
      <c r="N151" s="514"/>
      <c r="O151" s="514"/>
      <c r="P151" s="514"/>
      <c r="Q151" s="514"/>
      <c r="R151" s="514"/>
      <c r="S151" s="514"/>
      <c r="T151" s="514"/>
      <c r="U151" s="514"/>
      <c r="V151" s="70">
        <f>V$131*$E151/2 * 0</f>
        <v>0</v>
      </c>
      <c r="W151" s="70">
        <f>MIN($E151*SUM($V$131),SUM($V$131)-SUM($H$151:V151))</f>
        <v>0</v>
      </c>
      <c r="X151" s="70">
        <f>MIN($E151*SUM($V$131),SUM($V$131)-SUM($H$151:W151))</f>
        <v>0</v>
      </c>
      <c r="Y151" s="70">
        <f>MIN($E151*SUM($V$131),SUM($V$131)-SUM($H$151:X151))</f>
        <v>0</v>
      </c>
      <c r="Z151" s="70">
        <f>MIN($E151*SUM($V$131),SUM($V$131)-SUM($H$151:Y151))</f>
        <v>0</v>
      </c>
      <c r="AA151" s="70">
        <f>MIN($E151*SUM($V$131),SUM($V$131)-SUM($H$151:Z151))</f>
        <v>0</v>
      </c>
      <c r="AB151" s="70">
        <f>MIN($E151*SUM($V$131),SUM($V$131)-SUM($H$151:AA151))</f>
        <v>0</v>
      </c>
      <c r="AC151" s="70">
        <f>MIN($E151*SUM($V$131),SUM($V$131)-SUM($H$151:AB151))</f>
        <v>0</v>
      </c>
      <c r="AD151" s="70">
        <f>MIN($E151*SUM($V$131),SUM($V$131)-SUM($H$151:AC151))</f>
        <v>0</v>
      </c>
      <c r="AE151" s="70">
        <f>MIN($E151*SUM($V$131),SUM($V$131)-SUM($H$151:AD151))</f>
        <v>0</v>
      </c>
      <c r="AF151" s="70">
        <f>MIN($E151*SUM($V$131),SUM($V$131)-SUM($H$151:AE151))</f>
        <v>0</v>
      </c>
      <c r="AG151" s="70">
        <f>MIN($E151*SUM($V$131),SUM($V$131)-SUM($H$151:AF151))</f>
        <v>0</v>
      </c>
      <c r="AH151" s="70">
        <f>MIN($E151*SUM($V$131),SUM($V$131)-SUM($H$151:AG151))</f>
        <v>0</v>
      </c>
      <c r="AI151" s="70">
        <f>MIN($E151*SUM($V$131),SUM($V$131)-SUM($H$151:AH151))</f>
        <v>0</v>
      </c>
      <c r="AJ151" s="70">
        <f>MIN($E151*SUM($V$131),SUM($V$131)-SUM($H$151:AI151))</f>
        <v>0</v>
      </c>
      <c r="AK151" s="70">
        <f>MIN($E151*SUM($V$131),SUM($V$131)-SUM($H$151:AJ151))</f>
        <v>0</v>
      </c>
      <c r="AL151" s="70">
        <f>MIN($E151*SUM($V$131),SUM($V$131)-SUM($H$151:AK151))</f>
        <v>0</v>
      </c>
      <c r="AM151" s="70">
        <f>MIN($E151*SUM($V$131),SUM($V$131)-SUM($H$151:AL151))</f>
        <v>0</v>
      </c>
      <c r="AN151" s="70">
        <f>MIN($E151*SUM($V$131),SUM($V$131)-SUM($H$151:AM151))</f>
        <v>0</v>
      </c>
      <c r="AO151" s="70">
        <f>MIN($E151*SUM($V$131),SUM($V$131)-SUM($H$151:AN151))</f>
        <v>0</v>
      </c>
      <c r="AP151" s="70">
        <f>MIN($E151*SUM($V$131),SUM($V$131)-SUM($H$151:AO151))</f>
        <v>0</v>
      </c>
      <c r="AQ151" s="70">
        <f>MIN($E151*SUM($V$131),SUM($V$131)-SUM($H$151:AP151))</f>
        <v>0</v>
      </c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</row>
    <row r="152" spans="1:63" ht="18.75" customHeight="1" outlineLevel="1">
      <c r="A152" s="95"/>
      <c r="B152" s="95"/>
      <c r="C152" s="95"/>
      <c r="D152" s="95"/>
      <c r="E152" s="259">
        <f t="shared" si="29"/>
        <v>0.2</v>
      </c>
      <c r="F152" s="513">
        <f>W136</f>
        <v>15</v>
      </c>
      <c r="G152" s="51"/>
      <c r="H152" s="514"/>
      <c r="I152" s="514"/>
      <c r="J152" s="514"/>
      <c r="K152" s="514"/>
      <c r="L152" s="514"/>
      <c r="M152" s="514"/>
      <c r="N152" s="514"/>
      <c r="O152" s="514"/>
      <c r="P152" s="514"/>
      <c r="Q152" s="514"/>
      <c r="R152" s="514"/>
      <c r="S152" s="514"/>
      <c r="T152" s="514"/>
      <c r="U152" s="514"/>
      <c r="V152" s="514"/>
      <c r="W152" s="70">
        <f>W$131*$E152/2 * 0</f>
        <v>0</v>
      </c>
      <c r="X152" s="70">
        <f>MIN($E152*SUM($W$131),SUM($W$131)-SUM($H$152:W152))</f>
        <v>0</v>
      </c>
      <c r="Y152" s="70">
        <f>MIN($E152*SUM($W$131),SUM($W$131)-SUM($H$152:X152))</f>
        <v>0</v>
      </c>
      <c r="Z152" s="70">
        <f>MIN($E152*SUM($W$131),SUM($W$131)-SUM($H$152:Y152))</f>
        <v>0</v>
      </c>
      <c r="AA152" s="70">
        <f>MIN($E152*SUM($W$131),SUM($W$131)-SUM($H$152:Z152))</f>
        <v>0</v>
      </c>
      <c r="AB152" s="70">
        <f>MIN($E152*SUM($W$131),SUM($W$131)-SUM($H$152:AA152))</f>
        <v>0</v>
      </c>
      <c r="AC152" s="70">
        <f>MIN($E152*SUM($W$131),SUM($W$131)-SUM($H$152:AB152))</f>
        <v>0</v>
      </c>
      <c r="AD152" s="70">
        <f>MIN($E152*SUM($W$131),SUM($W$131)-SUM($H$152:AC152))</f>
        <v>0</v>
      </c>
      <c r="AE152" s="70">
        <f>MIN($E152*SUM($W$131),SUM($W$131)-SUM($H$152:AD152))</f>
        <v>0</v>
      </c>
      <c r="AF152" s="70">
        <f>MIN($E152*SUM($W$131),SUM($W$131)-SUM($H$152:AE152))</f>
        <v>0</v>
      </c>
      <c r="AG152" s="70">
        <f>MIN($E152*SUM($W$131),SUM($W$131)-SUM($H$152:AF152))</f>
        <v>0</v>
      </c>
      <c r="AH152" s="70">
        <f>MIN($E152*SUM($W$131),SUM($W$131)-SUM($H$152:AG152))</f>
        <v>0</v>
      </c>
      <c r="AI152" s="70">
        <f>MIN($E152*SUM($W$131),SUM($W$131)-SUM($H$152:AH152))</f>
        <v>0</v>
      </c>
      <c r="AJ152" s="70">
        <f>MIN($E152*SUM($W$131),SUM($W$131)-SUM($H$152:AI152))</f>
        <v>0</v>
      </c>
      <c r="AK152" s="70">
        <f>MIN($E152*SUM($W$131),SUM($W$131)-SUM($H$152:AJ152))</f>
        <v>0</v>
      </c>
      <c r="AL152" s="70">
        <f>MIN($E152*SUM($W$131),SUM($W$131)-SUM($H$152:AK152))</f>
        <v>0</v>
      </c>
      <c r="AM152" s="70">
        <f>MIN($E152*SUM($W$131),SUM($W$131)-SUM($H$152:AL152))</f>
        <v>0</v>
      </c>
      <c r="AN152" s="70">
        <f>MIN($E152*SUM($W$131),SUM($W$131)-SUM($H$152:AM152))</f>
        <v>0</v>
      </c>
      <c r="AO152" s="70">
        <f>MIN($E152*SUM($W$131),SUM($W$131)-SUM($H$152:AN152))</f>
        <v>0</v>
      </c>
      <c r="AP152" s="70">
        <f>MIN($E152*SUM($W$131),SUM($W$131)-SUM($H$152:AO152))</f>
        <v>0</v>
      </c>
      <c r="AQ152" s="70">
        <f>MIN($E152*SUM($W$131),SUM($W$131)-SUM($H$152:AP152))</f>
        <v>0</v>
      </c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</row>
    <row r="153" spans="1:63" ht="18.75" customHeight="1" outlineLevel="1">
      <c r="A153" s="95"/>
      <c r="B153" s="95"/>
      <c r="C153" s="95"/>
      <c r="D153" s="95"/>
      <c r="E153" s="259">
        <f t="shared" si="29"/>
        <v>0.2</v>
      </c>
      <c r="F153" s="513">
        <f>X136</f>
        <v>16</v>
      </c>
      <c r="G153" s="51"/>
      <c r="H153" s="514"/>
      <c r="I153" s="514"/>
      <c r="J153" s="514"/>
      <c r="K153" s="514"/>
      <c r="L153" s="514"/>
      <c r="M153" s="514"/>
      <c r="N153" s="514"/>
      <c r="O153" s="514"/>
      <c r="P153" s="514"/>
      <c r="Q153" s="514"/>
      <c r="R153" s="514"/>
      <c r="S153" s="514"/>
      <c r="T153" s="514"/>
      <c r="U153" s="514"/>
      <c r="V153" s="514"/>
      <c r="W153" s="514"/>
      <c r="X153" s="70">
        <f>X$131*$E153/2 * 0</f>
        <v>0</v>
      </c>
      <c r="Y153" s="70">
        <f>MIN($E153*SUM($X$131),SUM($X$131)-SUM($H$153:X153))</f>
        <v>0</v>
      </c>
      <c r="Z153" s="70">
        <f>MIN($E153*SUM($X$131),SUM($X$131)-SUM($H$153:Y153))</f>
        <v>0</v>
      </c>
      <c r="AA153" s="70">
        <f>MIN($E153*SUM($X$131),SUM($X$131)-SUM($H$153:Z153))</f>
        <v>0</v>
      </c>
      <c r="AB153" s="70">
        <f>MIN($E153*SUM($X$131),SUM($X$131)-SUM($H$153:AA153))</f>
        <v>0</v>
      </c>
      <c r="AC153" s="70">
        <f>MIN($E153*SUM($X$131),SUM($X$131)-SUM($H$153:AB153))</f>
        <v>0</v>
      </c>
      <c r="AD153" s="70">
        <f>MIN($E153*SUM($X$131),SUM($X$131)-SUM($H$153:AC153))</f>
        <v>0</v>
      </c>
      <c r="AE153" s="70">
        <f>MIN($E153*SUM($X$131),SUM($X$131)-SUM($H$153:AD153))</f>
        <v>0</v>
      </c>
      <c r="AF153" s="70">
        <f>MIN($E153*SUM($X$131),SUM($X$131)-SUM($H$153:AE153))</f>
        <v>0</v>
      </c>
      <c r="AG153" s="70">
        <f>MIN($E153*SUM($X$131),SUM($X$131)-SUM($H$153:AF153))</f>
        <v>0</v>
      </c>
      <c r="AH153" s="70">
        <f>MIN($E153*SUM($X$131),SUM($X$131)-SUM($H$153:AG153))</f>
        <v>0</v>
      </c>
      <c r="AI153" s="70">
        <f>MIN($E153*SUM($X$131),SUM($X$131)-SUM($H$153:AH153))</f>
        <v>0</v>
      </c>
      <c r="AJ153" s="70">
        <f>MIN($E153*SUM($X$131),SUM($X$131)-SUM($H$153:AI153))</f>
        <v>0</v>
      </c>
      <c r="AK153" s="70">
        <f>MIN($E153*SUM($X$131),SUM($X$131)-SUM($H$153:AJ153))</f>
        <v>0</v>
      </c>
      <c r="AL153" s="70">
        <f>MIN($E153*SUM($X$131),SUM($X$131)-SUM($H$153:AK153))</f>
        <v>0</v>
      </c>
      <c r="AM153" s="70">
        <f>MIN($E153*SUM($X$131),SUM($X$131)-SUM($H$153:AL153))</f>
        <v>0</v>
      </c>
      <c r="AN153" s="70">
        <f>MIN($E153*SUM($X$131),SUM($X$131)-SUM($H$153:AM153))</f>
        <v>0</v>
      </c>
      <c r="AO153" s="70">
        <f>MIN($E153*SUM($X$131),SUM($X$131)-SUM($H$153:AN153))</f>
        <v>0</v>
      </c>
      <c r="AP153" s="70">
        <f>MIN($E153*SUM($X$131),SUM($X$131)-SUM($H$153:AO153))</f>
        <v>0</v>
      </c>
      <c r="AQ153" s="70">
        <f>MIN($E153*SUM($X$131),SUM($X$131)-SUM($H$153:AP153))</f>
        <v>0</v>
      </c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</row>
    <row r="154" spans="1:63" ht="18.75" customHeight="1" outlineLevel="1">
      <c r="A154" s="95"/>
      <c r="B154" s="95"/>
      <c r="C154" s="95"/>
      <c r="D154" s="95"/>
      <c r="E154" s="259">
        <f t="shared" si="29"/>
        <v>0.2</v>
      </c>
      <c r="F154" s="513">
        <f>Y136</f>
        <v>17</v>
      </c>
      <c r="G154" s="51"/>
      <c r="H154" s="514"/>
      <c r="I154" s="514"/>
      <c r="J154" s="514"/>
      <c r="K154" s="514"/>
      <c r="L154" s="514"/>
      <c r="M154" s="514"/>
      <c r="N154" s="514"/>
      <c r="O154" s="514"/>
      <c r="P154" s="514"/>
      <c r="Q154" s="514"/>
      <c r="R154" s="514"/>
      <c r="S154" s="514"/>
      <c r="T154" s="514"/>
      <c r="U154" s="514"/>
      <c r="V154" s="514"/>
      <c r="W154" s="514"/>
      <c r="X154" s="514"/>
      <c r="Y154" s="70">
        <f>Y$131*$E154/2 * 0</f>
        <v>0</v>
      </c>
      <c r="Z154" s="70">
        <f>MIN($E154*SUM($Y$131),SUM($Y$131)-SUM($H$154:Y154))</f>
        <v>0</v>
      </c>
      <c r="AA154" s="70">
        <f>MIN($E154*SUM($Y$131),SUM($Y$131)-SUM($H$154:Z154))</f>
        <v>0</v>
      </c>
      <c r="AB154" s="70">
        <f>MIN($E154*SUM($Y$131),SUM($Y$131)-SUM($H$154:AA154))</f>
        <v>0</v>
      </c>
      <c r="AC154" s="70">
        <f>MIN($E154*SUM($Y$131),SUM($Y$131)-SUM($H$154:AB154))</f>
        <v>0</v>
      </c>
      <c r="AD154" s="70">
        <f>MIN($E154*SUM($Y$131),SUM($Y$131)-SUM($H$154:AC154))</f>
        <v>0</v>
      </c>
      <c r="AE154" s="70">
        <f>MIN($E154*SUM($Y$131),SUM($Y$131)-SUM($H$154:AD154))</f>
        <v>0</v>
      </c>
      <c r="AF154" s="70">
        <f>MIN($E154*SUM($Y$131),SUM($Y$131)-SUM($H$154:AE154))</f>
        <v>0</v>
      </c>
      <c r="AG154" s="70">
        <f>MIN($E154*SUM($Y$131),SUM($Y$131)-SUM($H$154:AF154))</f>
        <v>0</v>
      </c>
      <c r="AH154" s="70">
        <f>MIN($E154*SUM($Y$131),SUM($Y$131)-SUM($H$154:AG154))</f>
        <v>0</v>
      </c>
      <c r="AI154" s="70">
        <f>MIN($E154*SUM($Y$131),SUM($Y$131)-SUM($H$154:AH154))</f>
        <v>0</v>
      </c>
      <c r="AJ154" s="70">
        <f>MIN($E154*SUM($Y$131),SUM($Y$131)-SUM($H$154:AI154))</f>
        <v>0</v>
      </c>
      <c r="AK154" s="70">
        <f>MIN($E154*SUM($Y$131),SUM($Y$131)-SUM($H$154:AJ154))</f>
        <v>0</v>
      </c>
      <c r="AL154" s="70">
        <f>MIN($E154*SUM($Y$131),SUM($Y$131)-SUM($H$154:AK154))</f>
        <v>0</v>
      </c>
      <c r="AM154" s="70">
        <f>MIN($E154*SUM($Y$131),SUM($Y$131)-SUM($H$154:AL154))</f>
        <v>0</v>
      </c>
      <c r="AN154" s="70">
        <f>MIN($E154*SUM($Y$131),SUM($Y$131)-SUM($H$154:AM154))</f>
        <v>0</v>
      </c>
      <c r="AO154" s="70">
        <f>MIN($E154*SUM($Y$131),SUM($Y$131)-SUM($H$154:AN154))</f>
        <v>0</v>
      </c>
      <c r="AP154" s="70">
        <f>MIN($E154*SUM($Y$131),SUM($Y$131)-SUM($H$154:AO154))</f>
        <v>0</v>
      </c>
      <c r="AQ154" s="70">
        <f>MIN($E154*SUM($Y$131),SUM($Y$131)-SUM($H$154:AP154))</f>
        <v>0</v>
      </c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</row>
    <row r="155" spans="1:63" ht="18.75" customHeight="1" outlineLevel="1">
      <c r="A155" s="95"/>
      <c r="B155" s="95"/>
      <c r="C155" s="95"/>
      <c r="D155" s="95"/>
      <c r="E155" s="259">
        <f t="shared" si="29"/>
        <v>0.2</v>
      </c>
      <c r="F155" s="513">
        <f>Z136</f>
        <v>18</v>
      </c>
      <c r="G155" s="51"/>
      <c r="H155" s="514"/>
      <c r="I155" s="514"/>
      <c r="J155" s="514"/>
      <c r="K155" s="514"/>
      <c r="L155" s="514"/>
      <c r="M155" s="514"/>
      <c r="N155" s="514"/>
      <c r="O155" s="514"/>
      <c r="P155" s="514"/>
      <c r="Q155" s="514"/>
      <c r="R155" s="514"/>
      <c r="S155" s="514"/>
      <c r="T155" s="514"/>
      <c r="U155" s="514"/>
      <c r="V155" s="514"/>
      <c r="W155" s="514"/>
      <c r="X155" s="514"/>
      <c r="Y155" s="514"/>
      <c r="Z155" s="70">
        <f>Z$131*$E155/2 * 0</f>
        <v>0</v>
      </c>
      <c r="AA155" s="70">
        <f>MIN($E155*SUM($Z$131),SUM($Z$131)-SUM($H$155:Z155))</f>
        <v>0</v>
      </c>
      <c r="AB155" s="70">
        <f>MIN($E155*SUM($Z$131),SUM($Z$131)-SUM($H$155:AA155))</f>
        <v>0</v>
      </c>
      <c r="AC155" s="70">
        <f>MIN($E155*SUM($Z$131),SUM($Z$131)-SUM($H$155:AB155))</f>
        <v>0</v>
      </c>
      <c r="AD155" s="70">
        <f>MIN($E155*SUM($Z$131),SUM($Z$131)-SUM($H$155:AC155))</f>
        <v>0</v>
      </c>
      <c r="AE155" s="70">
        <f>MIN($E155*SUM($Z$131),SUM($Z$131)-SUM($H$155:AD155))</f>
        <v>0</v>
      </c>
      <c r="AF155" s="70">
        <f>MIN($E155*SUM($Z$131),SUM($Z$131)-SUM($H$155:AE155))</f>
        <v>0</v>
      </c>
      <c r="AG155" s="70">
        <f>MIN($E155*SUM($Z$131),SUM($Z$131)-SUM($H$155:AF155))</f>
        <v>0</v>
      </c>
      <c r="AH155" s="70">
        <f>MIN($E155*SUM($Z$131),SUM($Z$131)-SUM($H$155:AG155))</f>
        <v>0</v>
      </c>
      <c r="AI155" s="70">
        <f>MIN($E155*SUM($Z$131),SUM($Z$131)-SUM($H$155:AH155))</f>
        <v>0</v>
      </c>
      <c r="AJ155" s="70">
        <f>MIN($E155*SUM($Z$131),SUM($Z$131)-SUM($H$155:AI155))</f>
        <v>0</v>
      </c>
      <c r="AK155" s="70">
        <f>MIN($E155*SUM($Z$131),SUM($Z$131)-SUM($H$155:AJ155))</f>
        <v>0</v>
      </c>
      <c r="AL155" s="70">
        <f>MIN($E155*SUM($Z$131),SUM($Z$131)-SUM($H$155:AK155))</f>
        <v>0</v>
      </c>
      <c r="AM155" s="70">
        <f>MIN($E155*SUM($Z$131),SUM($Z$131)-SUM($H$155:AL155))</f>
        <v>0</v>
      </c>
      <c r="AN155" s="70">
        <f>MIN($E155*SUM($Z$131),SUM($Z$131)-SUM($H$155:AM155))</f>
        <v>0</v>
      </c>
      <c r="AO155" s="70">
        <f>MIN($E155*SUM($Z$131),SUM($Z$131)-SUM($H$155:AN155))</f>
        <v>0</v>
      </c>
      <c r="AP155" s="70">
        <f>MIN($E155*SUM($Z$131),SUM($Z$131)-SUM($H$155:AO155))</f>
        <v>0</v>
      </c>
      <c r="AQ155" s="70">
        <f>MIN($E155*SUM($Z$131),SUM($Z$131)-SUM($H$155:AP155))</f>
        <v>0</v>
      </c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</row>
    <row r="156" spans="1:63" ht="18.75" customHeight="1" outlineLevel="1">
      <c r="A156" s="95"/>
      <c r="B156" s="95"/>
      <c r="C156" s="95"/>
      <c r="D156" s="95"/>
      <c r="E156" s="259">
        <f t="shared" si="29"/>
        <v>0.2</v>
      </c>
      <c r="F156" s="513">
        <f>AA136</f>
        <v>19</v>
      </c>
      <c r="G156" s="51"/>
      <c r="H156" s="514"/>
      <c r="I156" s="514"/>
      <c r="J156" s="514"/>
      <c r="K156" s="514"/>
      <c r="L156" s="514"/>
      <c r="M156" s="514"/>
      <c r="N156" s="514"/>
      <c r="O156" s="514"/>
      <c r="P156" s="514"/>
      <c r="Q156" s="514"/>
      <c r="R156" s="514"/>
      <c r="S156" s="514"/>
      <c r="T156" s="514"/>
      <c r="U156" s="514"/>
      <c r="V156" s="514"/>
      <c r="W156" s="514"/>
      <c r="X156" s="514"/>
      <c r="Y156" s="514"/>
      <c r="Z156" s="514"/>
      <c r="AA156" s="70">
        <f>AA$131*$E156/2 * 0</f>
        <v>0</v>
      </c>
      <c r="AB156" s="70">
        <f>MIN($E156*SUM($AA$131),SUM($AA$131)-SUM($H$156:AA156))</f>
        <v>0</v>
      </c>
      <c r="AC156" s="70">
        <f>MIN($E156*SUM($AA$131),SUM($AA$131)-SUM($H$156:AB156))</f>
        <v>0</v>
      </c>
      <c r="AD156" s="70">
        <f>MIN($E156*SUM($AA$131),SUM($AA$131)-SUM($H$156:AC156))</f>
        <v>0</v>
      </c>
      <c r="AE156" s="70">
        <f>MIN($E156*SUM($AA$131),SUM($AA$131)-SUM($H$156:AD156))</f>
        <v>0</v>
      </c>
      <c r="AF156" s="70">
        <f>MIN($E156*SUM($AA$131),SUM($AA$131)-SUM($H$156:AE156))</f>
        <v>0</v>
      </c>
      <c r="AG156" s="70">
        <f>MIN($E156*SUM($AA$131),SUM($AA$131)-SUM($H$156:AF156))</f>
        <v>0</v>
      </c>
      <c r="AH156" s="70">
        <f>MIN($E156*SUM($AA$131),SUM($AA$131)-SUM($H$156:AG156))</f>
        <v>0</v>
      </c>
      <c r="AI156" s="70">
        <f>MIN($E156*SUM($AA$131),SUM($AA$131)-SUM($H$156:AH156))</f>
        <v>0</v>
      </c>
      <c r="AJ156" s="70">
        <f>MIN($E156*SUM($AA$131),SUM($AA$131)-SUM($H$156:AI156))</f>
        <v>0</v>
      </c>
      <c r="AK156" s="70">
        <f>MIN($E156*SUM($AA$131),SUM($AA$131)-SUM($H$156:AJ156))</f>
        <v>0</v>
      </c>
      <c r="AL156" s="70">
        <f>MIN($E156*SUM($AA$131),SUM($AA$131)-SUM($H$156:AK156))</f>
        <v>0</v>
      </c>
      <c r="AM156" s="70">
        <f>MIN($E156*SUM($AA$131),SUM($AA$131)-SUM($H$156:AL156))</f>
        <v>0</v>
      </c>
      <c r="AN156" s="70">
        <f>MIN($E156*SUM($AA$131),SUM($AA$131)-SUM($H$156:AM156))</f>
        <v>0</v>
      </c>
      <c r="AO156" s="70">
        <f>MIN($E156*SUM($AA$131),SUM($AA$131)-SUM($H$156:AN156))</f>
        <v>0</v>
      </c>
      <c r="AP156" s="70">
        <f>MIN($E156*SUM($AA$131),SUM($AA$131)-SUM($H$156:AO156))</f>
        <v>0</v>
      </c>
      <c r="AQ156" s="70">
        <f>MIN($E156*SUM($AA$131),SUM($AA$131)-SUM($H$156:AP156))</f>
        <v>0</v>
      </c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</row>
    <row r="157" spans="1:63" ht="18.75" customHeight="1" outlineLevel="1">
      <c r="A157" s="95"/>
      <c r="B157" s="95"/>
      <c r="C157" s="95"/>
      <c r="D157" s="95"/>
      <c r="E157" s="259">
        <f t="shared" si="29"/>
        <v>0.2</v>
      </c>
      <c r="F157" s="513">
        <f>AB136</f>
        <v>20</v>
      </c>
      <c r="G157" s="51"/>
      <c r="H157" s="514"/>
      <c r="I157" s="514"/>
      <c r="J157" s="514"/>
      <c r="K157" s="514"/>
      <c r="L157" s="514"/>
      <c r="M157" s="514"/>
      <c r="N157" s="514"/>
      <c r="O157" s="514"/>
      <c r="P157" s="514"/>
      <c r="Q157" s="514"/>
      <c r="R157" s="514"/>
      <c r="S157" s="514"/>
      <c r="T157" s="514"/>
      <c r="U157" s="514"/>
      <c r="V157" s="514"/>
      <c r="W157" s="514"/>
      <c r="X157" s="514"/>
      <c r="Y157" s="514"/>
      <c r="Z157" s="514"/>
      <c r="AA157" s="514"/>
      <c r="AB157" s="70">
        <f>AB$131*$E157/2 * 0</f>
        <v>0</v>
      </c>
      <c r="AC157" s="70">
        <f>MIN($E157*SUM($AB$131),SUM($AB$131)-SUM($H$157:AB157))</f>
        <v>0</v>
      </c>
      <c r="AD157" s="70">
        <f>MIN($E157*SUM($AB$131),SUM($AB$131)-SUM($H$157:AC157))</f>
        <v>0</v>
      </c>
      <c r="AE157" s="70">
        <f>MIN($E157*SUM($AB$131),SUM($AB$131)-SUM($H$157:AD157))</f>
        <v>0</v>
      </c>
      <c r="AF157" s="70">
        <f>MIN($E157*SUM($AB$131),SUM($AB$131)-SUM($H$157:AE157))</f>
        <v>0</v>
      </c>
      <c r="AG157" s="70">
        <f>MIN($E157*SUM($AB$131),SUM($AB$131)-SUM($H$157:AF157))</f>
        <v>0</v>
      </c>
      <c r="AH157" s="70">
        <f>MIN($E157*SUM($AB$131),SUM($AB$131)-SUM($H$157:AG157))</f>
        <v>0</v>
      </c>
      <c r="AI157" s="70">
        <f>MIN($E157*SUM($AB$131),SUM($AB$131)-SUM($H$157:AH157))</f>
        <v>0</v>
      </c>
      <c r="AJ157" s="70">
        <f>MIN($E157*SUM($AB$131),SUM($AB$131)-SUM($H$157:AI157))</f>
        <v>0</v>
      </c>
      <c r="AK157" s="70">
        <f>MIN($E157*SUM($AB$131),SUM($AB$131)-SUM($H$157:AJ157))</f>
        <v>0</v>
      </c>
      <c r="AL157" s="70">
        <f>MIN($E157*SUM($AB$131),SUM($AB$131)-SUM($H$157:AK157))</f>
        <v>0</v>
      </c>
      <c r="AM157" s="70">
        <f>MIN($E157*SUM($AB$131),SUM($AB$131)-SUM($H$157:AL157))</f>
        <v>0</v>
      </c>
      <c r="AN157" s="70">
        <f>MIN($E157*SUM($AB$131),SUM($AB$131)-SUM($H$157:AM157))</f>
        <v>0</v>
      </c>
      <c r="AO157" s="70">
        <f>MIN($E157*SUM($AB$131),SUM($AB$131)-SUM($H$157:AN157))</f>
        <v>0</v>
      </c>
      <c r="AP157" s="70">
        <f>MIN($E157*SUM($AB$131),SUM($AB$131)-SUM($H$157:AO157))</f>
        <v>0</v>
      </c>
      <c r="AQ157" s="70">
        <f>MIN($E157*SUM($AB$131),SUM($AB$131)-SUM($H$157:AP157))</f>
        <v>0</v>
      </c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</row>
    <row r="158" spans="1:63" ht="18.75" customHeight="1" outlineLevel="1">
      <c r="A158" s="95"/>
      <c r="B158" s="95"/>
      <c r="C158" s="95"/>
      <c r="D158" s="95"/>
      <c r="E158" s="259">
        <f t="shared" si="29"/>
        <v>0.2</v>
      </c>
      <c r="F158" s="513">
        <f>AC136</f>
        <v>21</v>
      </c>
      <c r="G158" s="51"/>
      <c r="H158" s="514"/>
      <c r="I158" s="514"/>
      <c r="J158" s="514"/>
      <c r="K158" s="514"/>
      <c r="L158" s="514"/>
      <c r="M158" s="514"/>
      <c r="N158" s="514"/>
      <c r="O158" s="514"/>
      <c r="P158" s="514"/>
      <c r="Q158" s="514"/>
      <c r="R158" s="514"/>
      <c r="S158" s="514"/>
      <c r="T158" s="514"/>
      <c r="U158" s="514"/>
      <c r="V158" s="514"/>
      <c r="W158" s="514"/>
      <c r="X158" s="514"/>
      <c r="Y158" s="514"/>
      <c r="Z158" s="514"/>
      <c r="AA158" s="514"/>
      <c r="AB158" s="514"/>
      <c r="AC158" s="70">
        <f>AC$131*$E158/2 * 0</f>
        <v>0</v>
      </c>
      <c r="AD158" s="70">
        <f>MIN($E158*SUM($AC$131),SUM($AC$131)-SUM($H$158:AC158))</f>
        <v>0</v>
      </c>
      <c r="AE158" s="70">
        <f>MIN($E158*SUM($AC$131),SUM($AC$131)-SUM($H$158:AD158))</f>
        <v>0</v>
      </c>
      <c r="AF158" s="70">
        <f>MIN($E158*SUM($AC$131),SUM($AC$131)-SUM($H$158:AE158))</f>
        <v>0</v>
      </c>
      <c r="AG158" s="70">
        <f>MIN($E158*SUM($AC$131),SUM($AC$131)-SUM($H$158:AF158))</f>
        <v>0</v>
      </c>
      <c r="AH158" s="70">
        <f>MIN($E158*SUM($AC$131),SUM($AC$131)-SUM($H$158:AG158))</f>
        <v>0</v>
      </c>
      <c r="AI158" s="70">
        <f>MIN($E158*SUM($AC$131),SUM($AC$131)-SUM($H$158:AH158))</f>
        <v>0</v>
      </c>
      <c r="AJ158" s="70">
        <f>MIN($E158*SUM($AC$131),SUM($AC$131)-SUM($H$158:AI158))</f>
        <v>0</v>
      </c>
      <c r="AK158" s="70">
        <f>MIN($E158*SUM($AC$131),SUM($AC$131)-SUM($H$158:AJ158))</f>
        <v>0</v>
      </c>
      <c r="AL158" s="70">
        <f>MIN($E158*SUM($AC$131),SUM($AC$131)-SUM($H$158:AK158))</f>
        <v>0</v>
      </c>
      <c r="AM158" s="70">
        <f>MIN($E158*SUM($AC$131),SUM($AC$131)-SUM($H$158:AL158))</f>
        <v>0</v>
      </c>
      <c r="AN158" s="70">
        <f>MIN($E158*SUM($AC$131),SUM($AC$131)-SUM($H$158:AM158))</f>
        <v>0</v>
      </c>
      <c r="AO158" s="70">
        <f>MIN($E158*SUM($AC$131),SUM($AC$131)-SUM($H$158:AN158))</f>
        <v>0</v>
      </c>
      <c r="AP158" s="70">
        <f>MIN($E158*SUM($AC$131),SUM($AC$131)-SUM($H$158:AO158))</f>
        <v>0</v>
      </c>
      <c r="AQ158" s="70">
        <f>MIN($E158*SUM($AC$131),SUM($AC$131)-SUM($H$158:AP158))</f>
        <v>0</v>
      </c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</row>
    <row r="159" spans="1:63" ht="18.75" customHeight="1" outlineLevel="1">
      <c r="A159" s="95"/>
      <c r="B159" s="95"/>
      <c r="C159" s="95"/>
      <c r="D159" s="95"/>
      <c r="E159" s="259">
        <f t="shared" si="29"/>
        <v>0.2</v>
      </c>
      <c r="F159" s="513">
        <f>AD136</f>
        <v>22</v>
      </c>
      <c r="G159" s="51"/>
      <c r="H159" s="514"/>
      <c r="I159" s="514"/>
      <c r="J159" s="514"/>
      <c r="K159" s="514"/>
      <c r="L159" s="514"/>
      <c r="M159" s="514"/>
      <c r="N159" s="514"/>
      <c r="O159" s="514"/>
      <c r="P159" s="514"/>
      <c r="Q159" s="514"/>
      <c r="R159" s="514"/>
      <c r="S159" s="514"/>
      <c r="T159" s="514"/>
      <c r="U159" s="514"/>
      <c r="V159" s="514"/>
      <c r="W159" s="514"/>
      <c r="X159" s="514"/>
      <c r="Y159" s="514"/>
      <c r="Z159" s="514"/>
      <c r="AA159" s="514"/>
      <c r="AB159" s="514"/>
      <c r="AC159" s="514"/>
      <c r="AD159" s="70">
        <f>AD$131*$E159/2 * 0</f>
        <v>0</v>
      </c>
      <c r="AE159" s="70">
        <f>MIN($E159*SUM($AD$131),SUM($AD$131)-SUM($H$159:AD159))</f>
        <v>0</v>
      </c>
      <c r="AF159" s="70">
        <f>MIN($E159*SUM($AD$131),SUM($AD$131)-SUM($H$159:AE159))</f>
        <v>0</v>
      </c>
      <c r="AG159" s="70">
        <f>MIN($E159*SUM($AD$131),SUM($AD$131)-SUM($H$159:AF159))</f>
        <v>0</v>
      </c>
      <c r="AH159" s="70">
        <f>MIN($E159*SUM($AD$131),SUM($AD$131)-SUM($H$159:AG159))</f>
        <v>0</v>
      </c>
      <c r="AI159" s="70">
        <f>MIN($E159*SUM($AD$131),SUM($AD$131)-SUM($H$159:AH159))</f>
        <v>0</v>
      </c>
      <c r="AJ159" s="70">
        <f>MIN($E159*SUM($AD$131),SUM($AD$131)-SUM($H$159:AI159))</f>
        <v>0</v>
      </c>
      <c r="AK159" s="70">
        <f>MIN($E159*SUM($AD$131),SUM($AD$131)-SUM($H$159:AJ159))</f>
        <v>0</v>
      </c>
      <c r="AL159" s="70">
        <f>MIN($E159*SUM($AD$131),SUM($AD$131)-SUM($H$159:AK159))</f>
        <v>0</v>
      </c>
      <c r="AM159" s="70">
        <f>MIN($E159*SUM($AD$131),SUM($AD$131)-SUM($H$159:AL159))</f>
        <v>0</v>
      </c>
      <c r="AN159" s="70">
        <f>MIN($E159*SUM($AD$131),SUM($AD$131)-SUM($H$159:AM159))</f>
        <v>0</v>
      </c>
      <c r="AO159" s="70">
        <f>MIN($E159*SUM($AD$131),SUM($AD$131)-SUM($H$159:AN159))</f>
        <v>0</v>
      </c>
      <c r="AP159" s="70">
        <f>MIN($E159*SUM($AD$131),SUM($AD$131)-SUM($H$159:AO159))</f>
        <v>0</v>
      </c>
      <c r="AQ159" s="70">
        <f>MIN($E159*SUM($AD$131),SUM($AD$131)-SUM($H$159:AP159))</f>
        <v>0</v>
      </c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</row>
    <row r="160" spans="1:63" ht="18.75" customHeight="1" outlineLevel="1">
      <c r="A160" s="95"/>
      <c r="B160" s="95"/>
      <c r="C160" s="95"/>
      <c r="D160" s="95"/>
      <c r="E160" s="259">
        <f t="shared" si="29"/>
        <v>0.2</v>
      </c>
      <c r="F160" s="513">
        <f>AE136</f>
        <v>23</v>
      </c>
      <c r="G160" s="51"/>
      <c r="H160" s="514"/>
      <c r="I160" s="514"/>
      <c r="J160" s="514"/>
      <c r="K160" s="514"/>
      <c r="L160" s="514"/>
      <c r="M160" s="514"/>
      <c r="N160" s="514"/>
      <c r="O160" s="514"/>
      <c r="P160" s="514"/>
      <c r="Q160" s="514"/>
      <c r="R160" s="514"/>
      <c r="S160" s="514"/>
      <c r="T160" s="514"/>
      <c r="U160" s="514"/>
      <c r="V160" s="514"/>
      <c r="W160" s="514"/>
      <c r="X160" s="514"/>
      <c r="Y160" s="514"/>
      <c r="Z160" s="514"/>
      <c r="AA160" s="514"/>
      <c r="AB160" s="514"/>
      <c r="AC160" s="514"/>
      <c r="AD160" s="514"/>
      <c r="AE160" s="70">
        <f>AE$131*$E160/2 * 0</f>
        <v>0</v>
      </c>
      <c r="AF160" s="70">
        <f>MIN($E160*SUM($AE$131),SUM($AE$131)-SUM($H$160:AE160))</f>
        <v>0</v>
      </c>
      <c r="AG160" s="70">
        <f>MIN($E160*SUM($AE$131),SUM($AE$131)-SUM($H$160:AF160))</f>
        <v>0</v>
      </c>
      <c r="AH160" s="70">
        <f>MIN($E160*SUM($AE$131),SUM($AE$131)-SUM($H$160:AG160))</f>
        <v>0</v>
      </c>
      <c r="AI160" s="70">
        <f>MIN($E160*SUM($AE$131),SUM($AE$131)-SUM($H$160:AH160))</f>
        <v>0</v>
      </c>
      <c r="AJ160" s="70">
        <f>MIN($E160*SUM($AE$131),SUM($AE$131)-SUM($H$160:AI160))</f>
        <v>0</v>
      </c>
      <c r="AK160" s="70">
        <f>MIN($E160*SUM($AE$131),SUM($AE$131)-SUM($H$160:AJ160))</f>
        <v>0</v>
      </c>
      <c r="AL160" s="70">
        <f>MIN($E160*SUM($AE$131),SUM($AE$131)-SUM($H$160:AK160))</f>
        <v>0</v>
      </c>
      <c r="AM160" s="70">
        <f>MIN($E160*SUM($AE$131),SUM($AE$131)-SUM($H$160:AL160))</f>
        <v>0</v>
      </c>
      <c r="AN160" s="70">
        <f>MIN($E160*SUM($AE$131),SUM($AE$131)-SUM($H$160:AM160))</f>
        <v>0</v>
      </c>
      <c r="AO160" s="70">
        <f>MIN($E160*SUM($AE$131),SUM($AE$131)-SUM($H$160:AN160))</f>
        <v>0</v>
      </c>
      <c r="AP160" s="70">
        <f>MIN($E160*SUM($AE$131),SUM($AE$131)-SUM($H$160:AO160))</f>
        <v>0</v>
      </c>
      <c r="AQ160" s="70">
        <f>MIN($E160*SUM($AE$131),SUM($AE$131)-SUM($H$160:AP160))</f>
        <v>0</v>
      </c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</row>
    <row r="161" spans="1:63" ht="18.75" customHeight="1" outlineLevel="1">
      <c r="A161" s="95"/>
      <c r="B161" s="95"/>
      <c r="C161" s="95"/>
      <c r="D161" s="95"/>
      <c r="E161" s="259">
        <f t="shared" si="29"/>
        <v>0.2</v>
      </c>
      <c r="F161" s="513">
        <f>AF136</f>
        <v>24</v>
      </c>
      <c r="G161" s="51"/>
      <c r="H161" s="514"/>
      <c r="I161" s="514"/>
      <c r="J161" s="514"/>
      <c r="K161" s="514"/>
      <c r="L161" s="514"/>
      <c r="M161" s="514"/>
      <c r="N161" s="514"/>
      <c r="O161" s="514"/>
      <c r="P161" s="514"/>
      <c r="Q161" s="514"/>
      <c r="R161" s="514"/>
      <c r="S161" s="514"/>
      <c r="T161" s="514"/>
      <c r="U161" s="514"/>
      <c r="V161" s="514"/>
      <c r="W161" s="514"/>
      <c r="X161" s="514"/>
      <c r="Y161" s="514"/>
      <c r="Z161" s="514"/>
      <c r="AA161" s="514"/>
      <c r="AB161" s="514"/>
      <c r="AC161" s="514"/>
      <c r="AD161" s="514"/>
      <c r="AE161" s="514"/>
      <c r="AF161" s="70">
        <f>AF$131*$E161/2 * 0</f>
        <v>0</v>
      </c>
      <c r="AG161" s="70">
        <f>MIN($E161*SUM($AF$131),SUM($AF$131)-SUM($H$161:AF161))</f>
        <v>0</v>
      </c>
      <c r="AH161" s="70">
        <f>MIN($E161*SUM($AF$131),SUM($AF$131)-SUM($H$161:AG161))</f>
        <v>0</v>
      </c>
      <c r="AI161" s="70">
        <f>MIN($E161*SUM($AF$131),SUM($AF$131)-SUM($H$161:AH161))</f>
        <v>0</v>
      </c>
      <c r="AJ161" s="70">
        <f>MIN($E161*SUM($AF$131),SUM($AF$131)-SUM($H$161:AI161))</f>
        <v>0</v>
      </c>
      <c r="AK161" s="70">
        <f>MIN($E161*SUM($AF$131),SUM($AF$131)-SUM($H$161:AJ161))</f>
        <v>0</v>
      </c>
      <c r="AL161" s="70">
        <f>MIN($E161*SUM($AF$131),SUM($AF$131)-SUM($H$161:AK161))</f>
        <v>0</v>
      </c>
      <c r="AM161" s="70">
        <f>MIN($E161*SUM($AF$131),SUM($AF$131)-SUM($H$161:AL161))</f>
        <v>0</v>
      </c>
      <c r="AN161" s="70">
        <f>MIN($E161*SUM($AF$131),SUM($AF$131)-SUM($H$161:AM161))</f>
        <v>0</v>
      </c>
      <c r="AO161" s="70">
        <f>MIN($E161*SUM($AF$131),SUM($AF$131)-SUM($H$161:AN161))</f>
        <v>0</v>
      </c>
      <c r="AP161" s="70">
        <f>MIN($E161*SUM($AF$131),SUM($AF$131)-SUM($H$161:AO161))</f>
        <v>0</v>
      </c>
      <c r="AQ161" s="70">
        <f>MIN($E161*SUM($AF$131),SUM($AF$131)-SUM($H$161:AP161))</f>
        <v>0</v>
      </c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</row>
    <row r="162" spans="1:63" ht="18.75" customHeight="1" outlineLevel="1">
      <c r="A162" s="95"/>
      <c r="B162" s="95"/>
      <c r="C162" s="95"/>
      <c r="D162" s="95"/>
      <c r="E162" s="259">
        <f t="shared" si="29"/>
        <v>0.2</v>
      </c>
      <c r="F162" s="513">
        <f>AG136</f>
        <v>25</v>
      </c>
      <c r="G162" s="51"/>
      <c r="H162" s="514"/>
      <c r="I162" s="514"/>
      <c r="J162" s="514"/>
      <c r="K162" s="514"/>
      <c r="L162" s="514"/>
      <c r="M162" s="514"/>
      <c r="N162" s="514"/>
      <c r="O162" s="514"/>
      <c r="P162" s="514"/>
      <c r="Q162" s="514"/>
      <c r="R162" s="514"/>
      <c r="S162" s="514"/>
      <c r="T162" s="514"/>
      <c r="U162" s="514"/>
      <c r="V162" s="514"/>
      <c r="W162" s="514"/>
      <c r="X162" s="514"/>
      <c r="Y162" s="514"/>
      <c r="Z162" s="514"/>
      <c r="AA162" s="514"/>
      <c r="AB162" s="514"/>
      <c r="AC162" s="514"/>
      <c r="AD162" s="514"/>
      <c r="AE162" s="514"/>
      <c r="AF162" s="514"/>
      <c r="AG162" s="70">
        <f>AG$131*$E162/2 * 0</f>
        <v>0</v>
      </c>
      <c r="AH162" s="70">
        <f>MIN($E162*SUM($AG$131),SUM($AG$131)-SUM($H$162:AG162))</f>
        <v>0</v>
      </c>
      <c r="AI162" s="70">
        <f>MIN($E162*SUM($AG$131),SUM($AG$131)-SUM($H$162:AH162))</f>
        <v>0</v>
      </c>
      <c r="AJ162" s="70">
        <f>MIN($E162*SUM($AG$131),SUM($AG$131)-SUM($H$162:AI162))</f>
        <v>0</v>
      </c>
      <c r="AK162" s="70">
        <f>MIN($E162*SUM($AG$131),SUM($AG$131)-SUM($H$162:AJ162))</f>
        <v>0</v>
      </c>
      <c r="AL162" s="70">
        <f>MIN($E162*SUM($AG$131),SUM($AG$131)-SUM($H$162:AK162))</f>
        <v>0</v>
      </c>
      <c r="AM162" s="70">
        <f>MIN($E162*SUM($AG$131),SUM($AG$131)-SUM($H$162:AL162))</f>
        <v>0</v>
      </c>
      <c r="AN162" s="70">
        <f>MIN($E162*SUM($AG$131),SUM($AG$131)-SUM($H$162:AM162))</f>
        <v>0</v>
      </c>
      <c r="AO162" s="70">
        <f>MIN($E162*SUM($AG$131),SUM($AG$131)-SUM($H$162:AN162))</f>
        <v>0</v>
      </c>
      <c r="AP162" s="70">
        <f>MIN($E162*SUM($AG$131),SUM($AG$131)-SUM($H$162:AO162))</f>
        <v>0</v>
      </c>
      <c r="AQ162" s="70">
        <f>MIN($E162*SUM($AG$131),SUM($AG$131)-SUM($H$162:AP162))</f>
        <v>0</v>
      </c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</row>
    <row r="163" spans="1:63" ht="18.75" customHeight="1" outlineLevel="1">
      <c r="A163" s="95"/>
      <c r="B163" s="95"/>
      <c r="C163" s="95"/>
      <c r="D163" s="95"/>
      <c r="E163" s="259">
        <f t="shared" si="29"/>
        <v>0.2</v>
      </c>
      <c r="F163" s="513">
        <f>AH136</f>
        <v>26</v>
      </c>
      <c r="G163" s="51"/>
      <c r="H163" s="514"/>
      <c r="I163" s="514"/>
      <c r="J163" s="514"/>
      <c r="K163" s="514"/>
      <c r="L163" s="514"/>
      <c r="M163" s="514"/>
      <c r="N163" s="514"/>
      <c r="O163" s="514"/>
      <c r="P163" s="514"/>
      <c r="Q163" s="514"/>
      <c r="R163" s="514"/>
      <c r="S163" s="514"/>
      <c r="T163" s="514"/>
      <c r="U163" s="514"/>
      <c r="V163" s="514"/>
      <c r="W163" s="514"/>
      <c r="X163" s="514"/>
      <c r="Y163" s="514"/>
      <c r="Z163" s="514"/>
      <c r="AA163" s="514"/>
      <c r="AB163" s="514"/>
      <c r="AC163" s="514"/>
      <c r="AD163" s="514"/>
      <c r="AE163" s="514"/>
      <c r="AF163" s="514"/>
      <c r="AG163" s="514"/>
      <c r="AH163" s="70">
        <f>AH$131*$E163/2 * 0</f>
        <v>0</v>
      </c>
      <c r="AI163" s="70">
        <f>MIN($E163*SUM($AH$131),SUM($AH$131)-SUM($H$163:AH163))</f>
        <v>0</v>
      </c>
      <c r="AJ163" s="70">
        <f>MIN($E163*SUM($AH$131),SUM($AH$131)-SUM($H$163:AI163))</f>
        <v>0</v>
      </c>
      <c r="AK163" s="70">
        <f>MIN($E163*SUM($AH$131),SUM($AH$131)-SUM($H$163:AJ163))</f>
        <v>0</v>
      </c>
      <c r="AL163" s="70">
        <f>MIN($E163*SUM($AH$131),SUM($AH$131)-SUM($H$163:AK163))</f>
        <v>0</v>
      </c>
      <c r="AM163" s="70">
        <f>MIN($E163*SUM($AH$131),SUM($AH$131)-SUM($H$163:AL163))</f>
        <v>0</v>
      </c>
      <c r="AN163" s="70">
        <f>MIN($E163*SUM($AH$131),SUM($AH$131)-SUM($H$163:AM163))</f>
        <v>0</v>
      </c>
      <c r="AO163" s="70">
        <f>MIN($E163*SUM($AH$131),SUM($AH$131)-SUM($H$163:AN163))</f>
        <v>0</v>
      </c>
      <c r="AP163" s="70">
        <f>MIN($E163*SUM($AH$131),SUM($AH$131)-SUM($H$163:AO163))</f>
        <v>0</v>
      </c>
      <c r="AQ163" s="70">
        <f>MIN($E163*SUM($AH$131),SUM($AH$131)-SUM($H$163:AP163))</f>
        <v>0</v>
      </c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</row>
    <row r="164" spans="1:63" ht="18.75" customHeight="1" outlineLevel="1">
      <c r="A164" s="95"/>
      <c r="B164" s="95"/>
      <c r="C164" s="95"/>
      <c r="D164" s="95"/>
      <c r="E164" s="259">
        <f t="shared" si="29"/>
        <v>0.2</v>
      </c>
      <c r="F164" s="513">
        <f>AI136</f>
        <v>27</v>
      </c>
      <c r="G164" s="51"/>
      <c r="H164" s="514"/>
      <c r="I164" s="514"/>
      <c r="J164" s="514"/>
      <c r="K164" s="514"/>
      <c r="L164" s="514"/>
      <c r="M164" s="514"/>
      <c r="N164" s="514"/>
      <c r="O164" s="514"/>
      <c r="P164" s="514"/>
      <c r="Q164" s="514"/>
      <c r="R164" s="514"/>
      <c r="S164" s="514"/>
      <c r="T164" s="514"/>
      <c r="U164" s="514"/>
      <c r="V164" s="514"/>
      <c r="W164" s="514"/>
      <c r="X164" s="514"/>
      <c r="Y164" s="514"/>
      <c r="Z164" s="514"/>
      <c r="AA164" s="514"/>
      <c r="AB164" s="514"/>
      <c r="AC164" s="514"/>
      <c r="AD164" s="514"/>
      <c r="AE164" s="514"/>
      <c r="AF164" s="514"/>
      <c r="AG164" s="514"/>
      <c r="AH164" s="514"/>
      <c r="AI164" s="70">
        <f>AI$131*$E164/2 * 0</f>
        <v>0</v>
      </c>
      <c r="AJ164" s="70">
        <f>MIN($E164*SUM($AI$131),SUM($AI$131)-SUM($H$164:AI164))</f>
        <v>0</v>
      </c>
      <c r="AK164" s="70">
        <f>MIN($E164*SUM($AI$131),SUM($AI$131)-SUM($H$164:AJ164))</f>
        <v>0</v>
      </c>
      <c r="AL164" s="70">
        <f>MIN($E164*SUM($AI$131),SUM($AI$131)-SUM($H$164:AK164))</f>
        <v>0</v>
      </c>
      <c r="AM164" s="70">
        <f>MIN($E164*SUM($AI$131),SUM($AI$131)-SUM($H$164:AL164))</f>
        <v>0</v>
      </c>
      <c r="AN164" s="70">
        <f>MIN($E164*SUM($AI$131),SUM($AI$131)-SUM($H$164:AM164))</f>
        <v>0</v>
      </c>
      <c r="AO164" s="70">
        <f>MIN($E164*SUM($AI$131),SUM($AI$131)-SUM($H$164:AN164))</f>
        <v>0</v>
      </c>
      <c r="AP164" s="70">
        <f>MIN($E164*SUM($AI$131),SUM($AI$131)-SUM($H$164:AO164))</f>
        <v>0</v>
      </c>
      <c r="AQ164" s="70">
        <f>MIN($E164*SUM($AI$131),SUM($AI$131)-SUM($H$164:AP164))</f>
        <v>0</v>
      </c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</row>
    <row r="165" spans="1:63" ht="18.75" customHeight="1" outlineLevel="1">
      <c r="A165" s="95"/>
      <c r="B165" s="95"/>
      <c r="C165" s="95"/>
      <c r="D165" s="95"/>
      <c r="E165" s="259">
        <f t="shared" si="29"/>
        <v>0.2</v>
      </c>
      <c r="F165" s="513">
        <f>AJ136</f>
        <v>28</v>
      </c>
      <c r="G165" s="51"/>
      <c r="H165" s="514"/>
      <c r="I165" s="514"/>
      <c r="J165" s="514"/>
      <c r="K165" s="514"/>
      <c r="L165" s="514"/>
      <c r="M165" s="514"/>
      <c r="N165" s="514"/>
      <c r="O165" s="514"/>
      <c r="P165" s="514"/>
      <c r="Q165" s="514"/>
      <c r="R165" s="514"/>
      <c r="S165" s="514"/>
      <c r="T165" s="514"/>
      <c r="U165" s="514"/>
      <c r="V165" s="514"/>
      <c r="W165" s="514"/>
      <c r="X165" s="514"/>
      <c r="Y165" s="514"/>
      <c r="Z165" s="514"/>
      <c r="AA165" s="514"/>
      <c r="AB165" s="514"/>
      <c r="AC165" s="514"/>
      <c r="AD165" s="514"/>
      <c r="AE165" s="514"/>
      <c r="AF165" s="514"/>
      <c r="AG165" s="514"/>
      <c r="AH165" s="514"/>
      <c r="AI165" s="514"/>
      <c r="AJ165" s="70">
        <f>AJ$131*$E165/2 * 0</f>
        <v>0</v>
      </c>
      <c r="AK165" s="70">
        <f>MIN($E165*SUM($AJ$131),SUM($AJ$131)-SUM($H$165:AJ165))</f>
        <v>0</v>
      </c>
      <c r="AL165" s="70">
        <f>MIN($E165*SUM($AJ$131),SUM($AJ$131)-SUM($H$165:AK165))</f>
        <v>0</v>
      </c>
      <c r="AM165" s="70">
        <f>MIN($E165*SUM($AJ$131),SUM($AJ$131)-SUM($H$165:AL165))</f>
        <v>0</v>
      </c>
      <c r="AN165" s="70">
        <f>MIN($E165*SUM($AJ$131),SUM($AJ$131)-SUM($H$165:AM165))</f>
        <v>0</v>
      </c>
      <c r="AO165" s="70">
        <f>MIN($E165*SUM($AJ$131),SUM($AJ$131)-SUM($H$165:AN165))</f>
        <v>0</v>
      </c>
      <c r="AP165" s="70">
        <f>MIN($E165*SUM($AJ$131),SUM($AJ$131)-SUM($H$165:AO165))</f>
        <v>0</v>
      </c>
      <c r="AQ165" s="70">
        <f>MIN($E165*SUM($AJ$131),SUM($AJ$131)-SUM($H$165:AP165))</f>
        <v>0</v>
      </c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</row>
    <row r="166" spans="1:63" ht="18.75" customHeight="1" outlineLevel="1">
      <c r="A166" s="95"/>
      <c r="B166" s="95"/>
      <c r="C166" s="95"/>
      <c r="D166" s="95"/>
      <c r="E166" s="259">
        <f t="shared" si="29"/>
        <v>0.2</v>
      </c>
      <c r="F166" s="513">
        <f>AK136</f>
        <v>29</v>
      </c>
      <c r="G166" s="51"/>
      <c r="H166" s="514"/>
      <c r="I166" s="514"/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514"/>
      <c r="Z166" s="514"/>
      <c r="AA166" s="514"/>
      <c r="AB166" s="514"/>
      <c r="AC166" s="514"/>
      <c r="AD166" s="514"/>
      <c r="AE166" s="514"/>
      <c r="AF166" s="514"/>
      <c r="AG166" s="514"/>
      <c r="AH166" s="514"/>
      <c r="AI166" s="514"/>
      <c r="AJ166" s="514"/>
      <c r="AK166" s="70">
        <f>AK$131*$E166/2 * 0</f>
        <v>0</v>
      </c>
      <c r="AL166" s="70">
        <f>MIN($E166*SUM($AK$131),SUM($AK$131)-SUM($H$166:AK166))</f>
        <v>0</v>
      </c>
      <c r="AM166" s="70">
        <f>MIN($E166*SUM($AK$131),SUM($AK$131)-SUM($H$166:AL166))</f>
        <v>0</v>
      </c>
      <c r="AN166" s="70">
        <f>MIN($E166*SUM($AK$131),SUM($AK$131)-SUM($H$166:AM166))</f>
        <v>0</v>
      </c>
      <c r="AO166" s="70">
        <f>MIN($E166*SUM($AK$131),SUM($AK$131)-SUM($H$166:AN166))</f>
        <v>0</v>
      </c>
      <c r="AP166" s="70">
        <f>MIN($E166*SUM($AK$131),SUM($AK$131)-SUM($H$166:AO166))</f>
        <v>0</v>
      </c>
      <c r="AQ166" s="70">
        <f>MIN($E166*SUM($AK$131),SUM($AK$131)-SUM($H$166:AP166))</f>
        <v>0</v>
      </c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</row>
    <row r="167" spans="1:63" ht="18.75" customHeight="1" outlineLevel="1">
      <c r="A167" s="95"/>
      <c r="B167" s="95"/>
      <c r="C167" s="95"/>
      <c r="D167" s="95"/>
      <c r="E167" s="259">
        <f t="shared" si="29"/>
        <v>0.2</v>
      </c>
      <c r="F167" s="513">
        <f>AL136</f>
        <v>30</v>
      </c>
      <c r="G167" s="51"/>
      <c r="H167" s="514"/>
      <c r="I167" s="514"/>
      <c r="J167" s="514"/>
      <c r="K167" s="514"/>
      <c r="L167" s="514"/>
      <c r="M167" s="514"/>
      <c r="N167" s="514"/>
      <c r="O167" s="514"/>
      <c r="P167" s="514"/>
      <c r="Q167" s="514"/>
      <c r="R167" s="514"/>
      <c r="S167" s="514"/>
      <c r="T167" s="514"/>
      <c r="U167" s="514"/>
      <c r="V167" s="514"/>
      <c r="W167" s="514"/>
      <c r="X167" s="514"/>
      <c r="Y167" s="514"/>
      <c r="Z167" s="514"/>
      <c r="AA167" s="514"/>
      <c r="AB167" s="514"/>
      <c r="AC167" s="514"/>
      <c r="AD167" s="514"/>
      <c r="AE167" s="514"/>
      <c r="AF167" s="514"/>
      <c r="AG167" s="514"/>
      <c r="AH167" s="514"/>
      <c r="AI167" s="514"/>
      <c r="AJ167" s="514"/>
      <c r="AK167" s="514"/>
      <c r="AL167" s="70">
        <f t="shared" ref="AL167:AQ167" si="30">AL$131*$E167</f>
        <v>0</v>
      </c>
      <c r="AM167" s="70">
        <f t="shared" si="30"/>
        <v>0</v>
      </c>
      <c r="AN167" s="70">
        <f t="shared" si="30"/>
        <v>0</v>
      </c>
      <c r="AO167" s="70">
        <f t="shared" si="30"/>
        <v>0</v>
      </c>
      <c r="AP167" s="70">
        <f t="shared" si="30"/>
        <v>0</v>
      </c>
      <c r="AQ167" s="70">
        <f t="shared" si="30"/>
        <v>0</v>
      </c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</row>
    <row r="168" spans="1:63" ht="18.75" customHeight="1" outlineLevel="1">
      <c r="A168" s="95"/>
      <c r="B168" s="95"/>
      <c r="C168" s="95"/>
      <c r="D168" s="95"/>
      <c r="E168" s="259">
        <f t="shared" si="29"/>
        <v>0.25</v>
      </c>
      <c r="F168" s="513">
        <f>AM136</f>
        <v>31</v>
      </c>
      <c r="G168" s="51"/>
      <c r="H168" s="514"/>
      <c r="I168" s="514"/>
      <c r="J168" s="514"/>
      <c r="K168" s="514"/>
      <c r="L168" s="514"/>
      <c r="M168" s="514"/>
      <c r="N168" s="514"/>
      <c r="O168" s="514"/>
      <c r="P168" s="514"/>
      <c r="Q168" s="514"/>
      <c r="R168" s="514"/>
      <c r="S168" s="514"/>
      <c r="T168" s="514"/>
      <c r="U168" s="514"/>
      <c r="V168" s="514"/>
      <c r="W168" s="514"/>
      <c r="X168" s="514"/>
      <c r="Y168" s="514"/>
      <c r="Z168" s="514"/>
      <c r="AA168" s="514"/>
      <c r="AB168" s="514"/>
      <c r="AC168" s="514"/>
      <c r="AD168" s="514"/>
      <c r="AE168" s="514"/>
      <c r="AF168" s="514"/>
      <c r="AG168" s="514"/>
      <c r="AH168" s="514"/>
      <c r="AI168" s="514"/>
      <c r="AJ168" s="514"/>
      <c r="AK168" s="514"/>
      <c r="AL168" s="514"/>
      <c r="AM168" s="70">
        <f>AM$131*$E168</f>
        <v>0</v>
      </c>
      <c r="AN168" s="70">
        <f>AN$131*$E168</f>
        <v>0</v>
      </c>
      <c r="AO168" s="70">
        <f>AO$131*$E168</f>
        <v>0</v>
      </c>
      <c r="AP168" s="70">
        <f>AP$131*$E168</f>
        <v>0</v>
      </c>
      <c r="AQ168" s="70">
        <f>AQ$131*$E168</f>
        <v>0</v>
      </c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</row>
    <row r="169" spans="1:63" ht="18.75" customHeight="1" outlineLevel="1">
      <c r="A169" s="95"/>
      <c r="B169" s="95"/>
      <c r="C169" s="95"/>
      <c r="D169" s="95"/>
      <c r="E169" s="259">
        <f t="shared" si="29"/>
        <v>0.33333333333333331</v>
      </c>
      <c r="F169" s="513">
        <f>AN136</f>
        <v>32</v>
      </c>
      <c r="G169" s="51"/>
      <c r="H169" s="514"/>
      <c r="I169" s="514"/>
      <c r="J169" s="514"/>
      <c r="K169" s="514"/>
      <c r="L169" s="514"/>
      <c r="M169" s="514"/>
      <c r="N169" s="514"/>
      <c r="O169" s="514"/>
      <c r="P169" s="514"/>
      <c r="Q169" s="514"/>
      <c r="R169" s="514"/>
      <c r="S169" s="514"/>
      <c r="T169" s="514"/>
      <c r="U169" s="514"/>
      <c r="V169" s="514"/>
      <c r="W169" s="514"/>
      <c r="X169" s="514"/>
      <c r="Y169" s="514"/>
      <c r="Z169" s="514"/>
      <c r="AA169" s="514"/>
      <c r="AB169" s="514"/>
      <c r="AC169" s="514"/>
      <c r="AD169" s="514"/>
      <c r="AE169" s="514"/>
      <c r="AF169" s="514"/>
      <c r="AG169" s="514"/>
      <c r="AH169" s="514"/>
      <c r="AI169" s="514"/>
      <c r="AJ169" s="514"/>
      <c r="AK169" s="514"/>
      <c r="AL169" s="514"/>
      <c r="AM169" s="514"/>
      <c r="AN169" s="70">
        <f>AN$131*$E169</f>
        <v>0</v>
      </c>
      <c r="AO169" s="70">
        <f>AO$131*$E169</f>
        <v>0</v>
      </c>
      <c r="AP169" s="70">
        <f>AP$131*$E169</f>
        <v>0</v>
      </c>
      <c r="AQ169" s="70">
        <f>AQ$131*$E169</f>
        <v>0</v>
      </c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</row>
    <row r="170" spans="1:63" ht="18.75" customHeight="1" outlineLevel="1">
      <c r="A170" s="95"/>
      <c r="B170" s="95"/>
      <c r="C170" s="95"/>
      <c r="D170" s="95"/>
      <c r="E170" s="259">
        <f t="shared" si="29"/>
        <v>0.5</v>
      </c>
      <c r="F170" s="513">
        <f>AO136</f>
        <v>33</v>
      </c>
      <c r="G170" s="51"/>
      <c r="H170" s="514"/>
      <c r="I170" s="514"/>
      <c r="J170" s="514"/>
      <c r="K170" s="514"/>
      <c r="L170" s="514"/>
      <c r="M170" s="514"/>
      <c r="N170" s="514"/>
      <c r="O170" s="514"/>
      <c r="P170" s="514"/>
      <c r="Q170" s="514"/>
      <c r="R170" s="514"/>
      <c r="S170" s="514"/>
      <c r="T170" s="514"/>
      <c r="U170" s="514"/>
      <c r="V170" s="514"/>
      <c r="W170" s="514"/>
      <c r="X170" s="514"/>
      <c r="Y170" s="514"/>
      <c r="Z170" s="514"/>
      <c r="AA170" s="514"/>
      <c r="AB170" s="514"/>
      <c r="AC170" s="514"/>
      <c r="AD170" s="514"/>
      <c r="AE170" s="514"/>
      <c r="AF170" s="514"/>
      <c r="AG170" s="514"/>
      <c r="AH170" s="514"/>
      <c r="AI170" s="514"/>
      <c r="AJ170" s="514"/>
      <c r="AK170" s="514"/>
      <c r="AL170" s="514"/>
      <c r="AM170" s="514"/>
      <c r="AN170" s="514"/>
      <c r="AO170" s="70">
        <f>AO$131*$E170</f>
        <v>0</v>
      </c>
      <c r="AP170" s="70">
        <f>AP$131*$E170</f>
        <v>0</v>
      </c>
      <c r="AQ170" s="70">
        <f>AQ$131*$E170</f>
        <v>0</v>
      </c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</row>
    <row r="171" spans="1:63" ht="18.75" customHeight="1" outlineLevel="1">
      <c r="A171" s="95"/>
      <c r="B171" s="95"/>
      <c r="C171" s="95"/>
      <c r="D171" s="95"/>
      <c r="E171" s="259">
        <f t="shared" si="29"/>
        <v>1</v>
      </c>
      <c r="F171" s="513">
        <f>AP136</f>
        <v>34</v>
      </c>
      <c r="G171" s="51"/>
      <c r="H171" s="514"/>
      <c r="I171" s="514"/>
      <c r="J171" s="514"/>
      <c r="K171" s="514"/>
      <c r="L171" s="514"/>
      <c r="M171" s="514"/>
      <c r="N171" s="514"/>
      <c r="O171" s="514"/>
      <c r="P171" s="514"/>
      <c r="Q171" s="514"/>
      <c r="R171" s="514"/>
      <c r="S171" s="514"/>
      <c r="T171" s="514"/>
      <c r="U171" s="514"/>
      <c r="V171" s="514"/>
      <c r="W171" s="514"/>
      <c r="X171" s="514"/>
      <c r="Y171" s="514"/>
      <c r="Z171" s="514"/>
      <c r="AA171" s="514"/>
      <c r="AB171" s="514"/>
      <c r="AC171" s="514"/>
      <c r="AD171" s="514"/>
      <c r="AE171" s="514"/>
      <c r="AF171" s="514"/>
      <c r="AG171" s="514"/>
      <c r="AH171" s="514"/>
      <c r="AI171" s="514"/>
      <c r="AJ171" s="514"/>
      <c r="AK171" s="514"/>
      <c r="AL171" s="514"/>
      <c r="AM171" s="514"/>
      <c r="AN171" s="514"/>
      <c r="AO171" s="514"/>
      <c r="AP171" s="70">
        <f>AP$131*$E171</f>
        <v>0</v>
      </c>
      <c r="AQ171" s="70">
        <f>AQ$131*$E171</f>
        <v>0</v>
      </c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</row>
    <row r="172" spans="1:63" ht="18.75" customHeight="1" outlineLevel="1">
      <c r="A172" s="95"/>
      <c r="B172" s="95"/>
      <c r="C172" s="95"/>
      <c r="D172" s="95"/>
      <c r="E172" s="259">
        <f t="shared" si="29"/>
        <v>1</v>
      </c>
      <c r="F172" s="513">
        <f>AQ136</f>
        <v>35</v>
      </c>
      <c r="G172" s="51"/>
      <c r="H172" s="514"/>
      <c r="I172" s="514"/>
      <c r="J172" s="514"/>
      <c r="K172" s="514"/>
      <c r="L172" s="514"/>
      <c r="M172" s="514"/>
      <c r="N172" s="514"/>
      <c r="O172" s="514"/>
      <c r="P172" s="514"/>
      <c r="Q172" s="514"/>
      <c r="R172" s="514"/>
      <c r="S172" s="514"/>
      <c r="T172" s="514"/>
      <c r="U172" s="514"/>
      <c r="V172" s="514"/>
      <c r="W172" s="514"/>
      <c r="X172" s="514"/>
      <c r="Y172" s="514"/>
      <c r="Z172" s="514"/>
      <c r="AA172" s="514"/>
      <c r="AB172" s="514"/>
      <c r="AC172" s="514"/>
      <c r="AD172" s="514"/>
      <c r="AE172" s="514"/>
      <c r="AF172" s="514"/>
      <c r="AG172" s="514"/>
      <c r="AH172" s="514"/>
      <c r="AI172" s="514"/>
      <c r="AJ172" s="514"/>
      <c r="AK172" s="514"/>
      <c r="AL172" s="514"/>
      <c r="AM172" s="514"/>
      <c r="AN172" s="514"/>
      <c r="AO172" s="514"/>
      <c r="AP172" s="514"/>
      <c r="AQ172" s="70">
        <f>AQ$131*$E172</f>
        <v>0</v>
      </c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</row>
    <row r="173" spans="1:63" ht="19.5" customHeight="1" outlineLevel="1">
      <c r="A173" s="95"/>
      <c r="B173" s="95"/>
      <c r="C173" s="95"/>
      <c r="D173" s="95"/>
      <c r="E173" s="4" t="s">
        <v>33</v>
      </c>
      <c r="F173" s="4"/>
      <c r="G173" s="467"/>
      <c r="H173" s="511">
        <f t="shared" ref="H173:AQ173" si="31">SUM(H137:H167)</f>
        <v>0</v>
      </c>
      <c r="I173" s="511">
        <f t="shared" si="31"/>
        <v>0</v>
      </c>
      <c r="J173" s="511">
        <f t="shared" si="31"/>
        <v>0</v>
      </c>
      <c r="K173" s="511">
        <f t="shared" si="31"/>
        <v>0</v>
      </c>
      <c r="L173" s="511">
        <f t="shared" si="31"/>
        <v>0</v>
      </c>
      <c r="M173" s="511">
        <f t="shared" si="31"/>
        <v>0</v>
      </c>
      <c r="N173" s="511">
        <f t="shared" si="31"/>
        <v>0</v>
      </c>
      <c r="O173" s="511">
        <f t="shared" si="31"/>
        <v>0</v>
      </c>
      <c r="P173" s="511">
        <f t="shared" si="31"/>
        <v>0</v>
      </c>
      <c r="Q173" s="511">
        <f t="shared" si="31"/>
        <v>0</v>
      </c>
      <c r="R173" s="511">
        <f t="shared" si="31"/>
        <v>0</v>
      </c>
      <c r="S173" s="511">
        <f t="shared" si="31"/>
        <v>0</v>
      </c>
      <c r="T173" s="511">
        <f t="shared" si="31"/>
        <v>0</v>
      </c>
      <c r="U173" s="511">
        <f t="shared" si="31"/>
        <v>0</v>
      </c>
      <c r="V173" s="511">
        <f t="shared" si="31"/>
        <v>0</v>
      </c>
      <c r="W173" s="511">
        <f t="shared" si="31"/>
        <v>0</v>
      </c>
      <c r="X173" s="511">
        <f t="shared" si="31"/>
        <v>0</v>
      </c>
      <c r="Y173" s="511">
        <f t="shared" si="31"/>
        <v>0</v>
      </c>
      <c r="Z173" s="511">
        <f t="shared" si="31"/>
        <v>0</v>
      </c>
      <c r="AA173" s="511">
        <f t="shared" si="31"/>
        <v>0</v>
      </c>
      <c r="AB173" s="511">
        <f t="shared" si="31"/>
        <v>0</v>
      </c>
      <c r="AC173" s="511">
        <f t="shared" si="31"/>
        <v>0</v>
      </c>
      <c r="AD173" s="511">
        <f t="shared" si="31"/>
        <v>0</v>
      </c>
      <c r="AE173" s="511">
        <f t="shared" si="31"/>
        <v>0</v>
      </c>
      <c r="AF173" s="511">
        <f t="shared" si="31"/>
        <v>0</v>
      </c>
      <c r="AG173" s="511">
        <f t="shared" si="31"/>
        <v>0</v>
      </c>
      <c r="AH173" s="511">
        <f t="shared" si="31"/>
        <v>0</v>
      </c>
      <c r="AI173" s="511">
        <f t="shared" si="31"/>
        <v>0</v>
      </c>
      <c r="AJ173" s="511">
        <f t="shared" si="31"/>
        <v>0</v>
      </c>
      <c r="AK173" s="511">
        <f t="shared" si="31"/>
        <v>0</v>
      </c>
      <c r="AL173" s="511">
        <f t="shared" si="31"/>
        <v>0</v>
      </c>
      <c r="AM173" s="511">
        <f t="shared" si="31"/>
        <v>0</v>
      </c>
      <c r="AN173" s="511">
        <f t="shared" si="31"/>
        <v>0</v>
      </c>
      <c r="AO173" s="511">
        <f t="shared" si="31"/>
        <v>0</v>
      </c>
      <c r="AP173" s="511">
        <f t="shared" si="31"/>
        <v>0</v>
      </c>
      <c r="AQ173" s="511">
        <f t="shared" si="31"/>
        <v>0</v>
      </c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</row>
    <row r="174" spans="1:63" ht="19.5" customHeight="1" outlineLevel="1">
      <c r="A174" s="95"/>
      <c r="B174" s="95"/>
      <c r="C174" s="95"/>
      <c r="D174" s="95"/>
      <c r="E174" s="224"/>
      <c r="F174" s="224"/>
      <c r="G174" s="224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</row>
    <row r="175" spans="1:63" ht="19.5" customHeight="1" outlineLevel="1">
      <c r="A175" s="95"/>
      <c r="B175" s="95"/>
      <c r="C175" s="95"/>
      <c r="D175" s="95"/>
      <c r="E175" s="224"/>
      <c r="F175" s="224"/>
      <c r="G175" s="224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</row>
    <row r="176" spans="1:63" ht="19.5" customHeight="1">
      <c r="A176" s="95"/>
      <c r="B176" s="5" t="str">
        <f>B13</f>
        <v>Outros</v>
      </c>
      <c r="C176" s="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</row>
    <row r="177" spans="1:63" ht="11.2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</row>
    <row r="178" spans="1:63" ht="18.75" customHeight="1">
      <c r="A178" s="95"/>
      <c r="B178" s="50" t="s">
        <v>552</v>
      </c>
      <c r="C178" s="50"/>
      <c r="D178" s="95"/>
      <c r="E178" s="95"/>
      <c r="F178" s="509">
        <f>1 / 'Painel  de Controle'!E26</f>
        <v>2.8571428571428571E-2</v>
      </c>
      <c r="G178" s="259"/>
      <c r="H178" s="87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</row>
    <row r="179" spans="1:63" ht="18.75" customHeight="1">
      <c r="A179" s="95"/>
      <c r="B179" s="50" t="s">
        <v>553</v>
      </c>
      <c r="C179" s="50"/>
      <c r="D179" s="95"/>
      <c r="E179" s="95"/>
      <c r="F179" s="70" t="s">
        <v>557</v>
      </c>
      <c r="G179" s="70"/>
      <c r="H179" s="87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</row>
    <row r="180" spans="1:63" ht="15.7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70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</row>
    <row r="181" spans="1:63" ht="16.5" customHeight="1">
      <c r="A181" s="95"/>
      <c r="B181" s="95" t="s">
        <v>555</v>
      </c>
      <c r="C181" s="95"/>
      <c r="D181" s="95"/>
      <c r="E181" s="95"/>
      <c r="F181" s="95"/>
      <c r="G181" s="95"/>
      <c r="H181" s="51">
        <v>0</v>
      </c>
      <c r="I181" s="70">
        <f t="shared" ref="I181:AQ181" si="32">H185</f>
        <v>9857142.8571428563</v>
      </c>
      <c r="J181" s="70">
        <f t="shared" si="32"/>
        <v>9571428.5714285709</v>
      </c>
      <c r="K181" s="70">
        <f t="shared" si="32"/>
        <v>9285714.2857142854</v>
      </c>
      <c r="L181" s="70">
        <f t="shared" si="32"/>
        <v>9000000</v>
      </c>
      <c r="M181" s="70">
        <f t="shared" si="32"/>
        <v>8714285.7142857146</v>
      </c>
      <c r="N181" s="70">
        <f t="shared" si="32"/>
        <v>8428571.4285714291</v>
      </c>
      <c r="O181" s="70">
        <f t="shared" si="32"/>
        <v>8142857.1428571437</v>
      </c>
      <c r="P181" s="70">
        <f t="shared" si="32"/>
        <v>7857142.8571428582</v>
      </c>
      <c r="Q181" s="70">
        <f t="shared" si="32"/>
        <v>7571428.5714285728</v>
      </c>
      <c r="R181" s="70">
        <f t="shared" si="32"/>
        <v>7285714.2857142873</v>
      </c>
      <c r="S181" s="70">
        <f t="shared" si="32"/>
        <v>7000000.0000000019</v>
      </c>
      <c r="T181" s="70">
        <f t="shared" si="32"/>
        <v>6714285.7142857164</v>
      </c>
      <c r="U181" s="70">
        <f t="shared" si="32"/>
        <v>6428571.428571431</v>
      </c>
      <c r="V181" s="70">
        <f t="shared" si="32"/>
        <v>6142857.1428571455</v>
      </c>
      <c r="W181" s="70">
        <f t="shared" si="32"/>
        <v>5857142.8571428601</v>
      </c>
      <c r="X181" s="70">
        <f t="shared" si="32"/>
        <v>5571428.5714285746</v>
      </c>
      <c r="Y181" s="70">
        <f t="shared" si="32"/>
        <v>5285714.2857142892</v>
      </c>
      <c r="Z181" s="70">
        <f t="shared" si="32"/>
        <v>5000000.0000000037</v>
      </c>
      <c r="AA181" s="70">
        <f t="shared" si="32"/>
        <v>4714285.7142857183</v>
      </c>
      <c r="AB181" s="70">
        <f t="shared" si="32"/>
        <v>4428571.4285714328</v>
      </c>
      <c r="AC181" s="70">
        <f t="shared" si="32"/>
        <v>4142857.1428571474</v>
      </c>
      <c r="AD181" s="70">
        <f t="shared" si="32"/>
        <v>3857142.8571428619</v>
      </c>
      <c r="AE181" s="70">
        <f t="shared" si="32"/>
        <v>3571428.5714285765</v>
      </c>
      <c r="AF181" s="70">
        <f t="shared" si="32"/>
        <v>3285714.285714291</v>
      </c>
      <c r="AG181" s="70">
        <f t="shared" si="32"/>
        <v>3000000.0000000056</v>
      </c>
      <c r="AH181" s="70">
        <f t="shared" si="32"/>
        <v>2714285.7142857201</v>
      </c>
      <c r="AI181" s="70">
        <f t="shared" si="32"/>
        <v>2428571.4285714347</v>
      </c>
      <c r="AJ181" s="70">
        <f t="shared" si="32"/>
        <v>2142857.1428571492</v>
      </c>
      <c r="AK181" s="70">
        <f t="shared" si="32"/>
        <v>1857142.8571428636</v>
      </c>
      <c r="AL181" s="70">
        <f t="shared" si="32"/>
        <v>1571428.5714285779</v>
      </c>
      <c r="AM181" s="70">
        <f t="shared" si="32"/>
        <v>1285714.2857142922</v>
      </c>
      <c r="AN181" s="70">
        <f t="shared" si="32"/>
        <v>1000000.0000000065</v>
      </c>
      <c r="AO181" s="70">
        <f t="shared" si="32"/>
        <v>714285.71428572084</v>
      </c>
      <c r="AP181" s="70">
        <f t="shared" si="32"/>
        <v>428571.42857143516</v>
      </c>
      <c r="AQ181" s="70">
        <f t="shared" si="32"/>
        <v>142857.14285714948</v>
      </c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</row>
    <row r="182" spans="1:63" ht="16.5" customHeight="1">
      <c r="A182" s="95"/>
      <c r="B182" s="95" t="s">
        <v>556</v>
      </c>
      <c r="C182" s="95"/>
      <c r="D182" s="95"/>
      <c r="E182" s="95"/>
      <c r="F182" s="70"/>
      <c r="G182" s="70"/>
      <c r="H182" s="70">
        <f t="shared" ref="H182:AQ182" si="33">H13</f>
        <v>10000000</v>
      </c>
      <c r="I182" s="70">
        <f t="shared" si="33"/>
        <v>0</v>
      </c>
      <c r="J182" s="70">
        <f t="shared" si="33"/>
        <v>0</v>
      </c>
      <c r="K182" s="70">
        <f t="shared" si="33"/>
        <v>0</v>
      </c>
      <c r="L182" s="70">
        <f t="shared" si="33"/>
        <v>0</v>
      </c>
      <c r="M182" s="70">
        <f t="shared" si="33"/>
        <v>0</v>
      </c>
      <c r="N182" s="70">
        <f t="shared" si="33"/>
        <v>0</v>
      </c>
      <c r="O182" s="70">
        <f t="shared" si="33"/>
        <v>0</v>
      </c>
      <c r="P182" s="70">
        <f t="shared" si="33"/>
        <v>0</v>
      </c>
      <c r="Q182" s="70">
        <f t="shared" si="33"/>
        <v>0</v>
      </c>
      <c r="R182" s="70">
        <f t="shared" si="33"/>
        <v>0</v>
      </c>
      <c r="S182" s="70">
        <f t="shared" si="33"/>
        <v>0</v>
      </c>
      <c r="T182" s="70">
        <f t="shared" si="33"/>
        <v>0</v>
      </c>
      <c r="U182" s="70">
        <f t="shared" si="33"/>
        <v>0</v>
      </c>
      <c r="V182" s="70">
        <f t="shared" si="33"/>
        <v>0</v>
      </c>
      <c r="W182" s="70">
        <f t="shared" si="33"/>
        <v>0</v>
      </c>
      <c r="X182" s="70">
        <f t="shared" si="33"/>
        <v>0</v>
      </c>
      <c r="Y182" s="70">
        <f t="shared" si="33"/>
        <v>0</v>
      </c>
      <c r="Z182" s="70">
        <f t="shared" si="33"/>
        <v>0</v>
      </c>
      <c r="AA182" s="70">
        <f t="shared" si="33"/>
        <v>0</v>
      </c>
      <c r="AB182" s="70">
        <f t="shared" si="33"/>
        <v>0</v>
      </c>
      <c r="AC182" s="70">
        <f t="shared" si="33"/>
        <v>0</v>
      </c>
      <c r="AD182" s="70">
        <f t="shared" si="33"/>
        <v>0</v>
      </c>
      <c r="AE182" s="70">
        <f t="shared" si="33"/>
        <v>0</v>
      </c>
      <c r="AF182" s="70">
        <f t="shared" si="33"/>
        <v>0</v>
      </c>
      <c r="AG182" s="70">
        <f t="shared" si="33"/>
        <v>0</v>
      </c>
      <c r="AH182" s="70">
        <f t="shared" si="33"/>
        <v>0</v>
      </c>
      <c r="AI182" s="70">
        <f t="shared" si="33"/>
        <v>0</v>
      </c>
      <c r="AJ182" s="70">
        <f t="shared" si="33"/>
        <v>0</v>
      </c>
      <c r="AK182" s="70">
        <f t="shared" si="33"/>
        <v>0</v>
      </c>
      <c r="AL182" s="70">
        <f t="shared" si="33"/>
        <v>0</v>
      </c>
      <c r="AM182" s="70">
        <f t="shared" si="33"/>
        <v>0</v>
      </c>
      <c r="AN182" s="70">
        <f t="shared" si="33"/>
        <v>0</v>
      </c>
      <c r="AO182" s="70">
        <f t="shared" si="33"/>
        <v>0</v>
      </c>
      <c r="AP182" s="70">
        <f t="shared" si="33"/>
        <v>0</v>
      </c>
      <c r="AQ182" s="70">
        <f t="shared" si="33"/>
        <v>0</v>
      </c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</row>
    <row r="183" spans="1:63" ht="16.5" customHeight="1">
      <c r="A183" s="95"/>
      <c r="B183" s="95" t="s">
        <v>389</v>
      </c>
      <c r="C183" s="95"/>
      <c r="D183" s="95"/>
      <c r="E183" s="95"/>
      <c r="F183" s="70"/>
      <c r="G183" s="70"/>
      <c r="H183" s="70">
        <f t="shared" ref="H183:AQ183" si="34">-H225</f>
        <v>-142857.14285714284</v>
      </c>
      <c r="I183" s="70">
        <f t="shared" si="34"/>
        <v>-285714.28571428568</v>
      </c>
      <c r="J183" s="70">
        <f t="shared" si="34"/>
        <v>-285714.28571428568</v>
      </c>
      <c r="K183" s="70">
        <f t="shared" si="34"/>
        <v>-285714.28571428568</v>
      </c>
      <c r="L183" s="70">
        <f t="shared" si="34"/>
        <v>-285714.28571428568</v>
      </c>
      <c r="M183" s="70">
        <f t="shared" si="34"/>
        <v>-285714.28571428568</v>
      </c>
      <c r="N183" s="70">
        <f t="shared" si="34"/>
        <v>-285714.28571428568</v>
      </c>
      <c r="O183" s="70">
        <f t="shared" si="34"/>
        <v>-285714.28571428568</v>
      </c>
      <c r="P183" s="70">
        <f t="shared" si="34"/>
        <v>-285714.28571428568</v>
      </c>
      <c r="Q183" s="70">
        <f t="shared" si="34"/>
        <v>-285714.28571428568</v>
      </c>
      <c r="R183" s="70">
        <f t="shared" si="34"/>
        <v>-285714.28571428568</v>
      </c>
      <c r="S183" s="70">
        <f t="shared" si="34"/>
        <v>-285714.28571428568</v>
      </c>
      <c r="T183" s="70">
        <f t="shared" si="34"/>
        <v>-285714.28571428568</v>
      </c>
      <c r="U183" s="70">
        <f t="shared" si="34"/>
        <v>-285714.28571428568</v>
      </c>
      <c r="V183" s="70">
        <f t="shared" si="34"/>
        <v>-285714.28571428568</v>
      </c>
      <c r="W183" s="70">
        <f t="shared" si="34"/>
        <v>-285714.28571428568</v>
      </c>
      <c r="X183" s="70">
        <f t="shared" si="34"/>
        <v>-285714.28571428568</v>
      </c>
      <c r="Y183" s="70">
        <f t="shared" si="34"/>
        <v>-285714.28571428568</v>
      </c>
      <c r="Z183" s="70">
        <f t="shared" si="34"/>
        <v>-285714.28571428568</v>
      </c>
      <c r="AA183" s="70">
        <f t="shared" si="34"/>
        <v>-285714.28571428568</v>
      </c>
      <c r="AB183" s="70">
        <f t="shared" si="34"/>
        <v>-285714.28571428568</v>
      </c>
      <c r="AC183" s="70">
        <f t="shared" si="34"/>
        <v>-285714.28571428568</v>
      </c>
      <c r="AD183" s="70">
        <f t="shared" si="34"/>
        <v>-285714.28571428568</v>
      </c>
      <c r="AE183" s="70">
        <f t="shared" si="34"/>
        <v>-285714.28571428568</v>
      </c>
      <c r="AF183" s="70">
        <f t="shared" si="34"/>
        <v>-285714.28571428568</v>
      </c>
      <c r="AG183" s="70">
        <f t="shared" si="34"/>
        <v>-285714.28571428568</v>
      </c>
      <c r="AH183" s="70">
        <f t="shared" si="34"/>
        <v>-285714.28571428568</v>
      </c>
      <c r="AI183" s="70">
        <f t="shared" si="34"/>
        <v>-285714.28571428568</v>
      </c>
      <c r="AJ183" s="70">
        <f t="shared" si="34"/>
        <v>-285714.28571428568</v>
      </c>
      <c r="AK183" s="70">
        <f t="shared" si="34"/>
        <v>-285714.28571428568</v>
      </c>
      <c r="AL183" s="70">
        <f t="shared" si="34"/>
        <v>-285714.28571428568</v>
      </c>
      <c r="AM183" s="70">
        <f t="shared" si="34"/>
        <v>-285714.28571428568</v>
      </c>
      <c r="AN183" s="70">
        <f t="shared" si="34"/>
        <v>-285714.28571428568</v>
      </c>
      <c r="AO183" s="70">
        <f t="shared" si="34"/>
        <v>-285714.28571428568</v>
      </c>
      <c r="AP183" s="70">
        <f t="shared" si="34"/>
        <v>-285714.28571428568</v>
      </c>
      <c r="AQ183" s="70">
        <f t="shared" si="34"/>
        <v>-142857.14285714924</v>
      </c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</row>
    <row r="184" spans="1:63" ht="16.5" customHeight="1">
      <c r="A184" s="95"/>
      <c r="B184" s="95" t="s">
        <v>326</v>
      </c>
      <c r="C184" s="95"/>
      <c r="D184" s="95"/>
      <c r="E184" s="95"/>
      <c r="F184" s="95"/>
      <c r="G184" s="95"/>
      <c r="H184" s="70">
        <f>IF(H$21&gt;'Painel  de Controle'!$E$26,0,G184+H183)</f>
        <v>-142857.14285714284</v>
      </c>
      <c r="I184" s="70">
        <f>IF(I$21&gt;'Painel  de Controle'!$E$26,0,H184+I183)</f>
        <v>-428571.42857142852</v>
      </c>
      <c r="J184" s="70">
        <f>IF(J$21&gt;'Painel  de Controle'!$E$26,0,I184+J183)</f>
        <v>-714285.7142857142</v>
      </c>
      <c r="K184" s="70">
        <f>IF(K$21&gt;'Painel  de Controle'!$E$26,0,J184+K183)</f>
        <v>-999999.99999999988</v>
      </c>
      <c r="L184" s="70">
        <f>IF(L$21&gt;'Painel  de Controle'!$E$26,0,K184+L183)</f>
        <v>-1285714.2857142854</v>
      </c>
      <c r="M184" s="70">
        <f>IF(M$21&gt;'Painel  de Controle'!$E$26,0,L184+M183)</f>
        <v>-1571428.5714285711</v>
      </c>
      <c r="N184" s="70">
        <f>IF(N$21&gt;'Painel  de Controle'!$E$26,0,M184+N183)</f>
        <v>-1857142.8571428568</v>
      </c>
      <c r="O184" s="70">
        <f>IF(O$21&gt;'Painel  de Controle'!$E$26,0,N184+O183)</f>
        <v>-2142857.1428571427</v>
      </c>
      <c r="P184" s="70">
        <f>IF(P$21&gt;'Painel  de Controle'!$E$26,0,O184+P183)</f>
        <v>-2428571.4285714282</v>
      </c>
      <c r="Q184" s="70">
        <f>IF(Q$21&gt;'Painel  de Controle'!$E$26,0,P184+Q183)</f>
        <v>-2714285.7142857136</v>
      </c>
      <c r="R184" s="70">
        <f>IF(R$21&gt;'Painel  de Controle'!$E$26,0,Q184+R183)</f>
        <v>-2999999.9999999991</v>
      </c>
      <c r="S184" s="70">
        <f>IF(S$21&gt;'Painel  de Controle'!$E$26,0,R184+S183)</f>
        <v>-3285714.2857142845</v>
      </c>
      <c r="T184" s="70">
        <f>IF(T$21&gt;'Painel  de Controle'!$E$26,0,S184+T183)</f>
        <v>-3571428.57142857</v>
      </c>
      <c r="U184" s="70">
        <f>IF(U$21&gt;'Painel  de Controle'!$E$26,0,T184+U183)</f>
        <v>-3857142.8571428554</v>
      </c>
      <c r="V184" s="70">
        <f>IF(V$21&gt;'Painel  de Controle'!$E$26,0,U184+V183)</f>
        <v>-4142857.1428571409</v>
      </c>
      <c r="W184" s="70">
        <f>IF(W$21&gt;'Painel  de Controle'!$E$26,0,V184+W183)</f>
        <v>-4428571.4285714263</v>
      </c>
      <c r="X184" s="70">
        <f>IF(X$21&gt;'Painel  de Controle'!$E$26,0,W184+X183)</f>
        <v>-4714285.7142857118</v>
      </c>
      <c r="Y184" s="70">
        <f>IF(Y$21&gt;'Painel  de Controle'!$E$26,0,X184+Y183)</f>
        <v>-4999999.9999999972</v>
      </c>
      <c r="Z184" s="70">
        <f>IF(Z$21&gt;'Painel  de Controle'!$E$26,0,Y184+Z183)</f>
        <v>-5285714.2857142827</v>
      </c>
      <c r="AA184" s="70">
        <f>IF(AA$21&gt;'Painel  de Controle'!$E$26,0,Z184+AA183)</f>
        <v>-5571428.5714285681</v>
      </c>
      <c r="AB184" s="70">
        <f>IF(AB$21&gt;'Painel  de Controle'!$E$26,0,AA184+AB183)</f>
        <v>-5857142.8571428536</v>
      </c>
      <c r="AC184" s="70">
        <f>IF(AC$21&gt;'Painel  de Controle'!$E$26,0,AB184+AC183)</f>
        <v>-6142857.142857139</v>
      </c>
      <c r="AD184" s="70">
        <f>IF(AD$21&gt;'Painel  de Controle'!$E$26,0,AC184+AD183)</f>
        <v>-6428571.4285714244</v>
      </c>
      <c r="AE184" s="70">
        <f>IF(AE$21&gt;'Painel  de Controle'!$E$26,0,AD184+AE183)</f>
        <v>-6714285.7142857099</v>
      </c>
      <c r="AF184" s="70">
        <f>IF(AF$21&gt;'Painel  de Controle'!$E$26,0,AE184+AF183)</f>
        <v>-6999999.9999999953</v>
      </c>
      <c r="AG184" s="70">
        <f>IF(AG$21&gt;'Painel  de Controle'!$E$26,0,AF184+AG183)</f>
        <v>-7285714.2857142808</v>
      </c>
      <c r="AH184" s="70">
        <f>IF(AH$21&gt;'Painel  de Controle'!$E$26,0,AG184+AH183)</f>
        <v>-7571428.5714285662</v>
      </c>
      <c r="AI184" s="70">
        <f>IF(AI$21&gt;'Painel  de Controle'!$E$26,0,AH184+AI183)</f>
        <v>-7857142.8571428517</v>
      </c>
      <c r="AJ184" s="70">
        <f>IF(AJ$21&gt;'Painel  de Controle'!$E$26,0,AI184+AJ183)</f>
        <v>-8142857.1428571371</v>
      </c>
      <c r="AK184" s="70">
        <f>IF(AK$21&gt;'Painel  de Controle'!$E$26,0,AJ184+AK183)</f>
        <v>-8428571.4285714235</v>
      </c>
      <c r="AL184" s="70">
        <f>IF(AL$21&gt;'Painel  de Controle'!$E$26,0,AK184+AL183)</f>
        <v>-8714285.714285709</v>
      </c>
      <c r="AM184" s="70">
        <f>IF(AM$21&gt;'Painel  de Controle'!$E$26,0,AL184+AM183)</f>
        <v>-8999999.9999999944</v>
      </c>
      <c r="AN184" s="70">
        <f>IF(AN$21&gt;'Painel  de Controle'!$E$26,0,AM184+AN183)</f>
        <v>-9285714.2857142799</v>
      </c>
      <c r="AO184" s="70">
        <f>IF(AO$21&gt;'Painel  de Controle'!$E$26,0,AN184+AO183)</f>
        <v>-9571428.5714285653</v>
      </c>
      <c r="AP184" s="70">
        <f>IF(AP$21&gt;'Painel  de Controle'!$E$26,0,AO184+AP183)</f>
        <v>-9857142.8571428508</v>
      </c>
      <c r="AQ184" s="70">
        <f>IF(AQ$21&gt;'Painel  de Controle'!$E$26,0,AP184+AQ183)</f>
        <v>-10000000</v>
      </c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</row>
    <row r="185" spans="1:63" ht="16.5" customHeight="1">
      <c r="A185" s="95"/>
      <c r="B185" s="510" t="s">
        <v>324</v>
      </c>
      <c r="C185" s="510"/>
      <c r="D185" s="510"/>
      <c r="E185" s="510"/>
      <c r="F185" s="510"/>
      <c r="G185" s="510"/>
      <c r="H185" s="511">
        <f t="shared" ref="H185:AQ185" si="35">H181+H182+H183</f>
        <v>9857142.8571428563</v>
      </c>
      <c r="I185" s="511">
        <f t="shared" si="35"/>
        <v>9571428.5714285709</v>
      </c>
      <c r="J185" s="511">
        <f t="shared" si="35"/>
        <v>9285714.2857142854</v>
      </c>
      <c r="K185" s="511">
        <f t="shared" si="35"/>
        <v>9000000</v>
      </c>
      <c r="L185" s="511">
        <f t="shared" si="35"/>
        <v>8714285.7142857146</v>
      </c>
      <c r="M185" s="511">
        <f t="shared" si="35"/>
        <v>8428571.4285714291</v>
      </c>
      <c r="N185" s="511">
        <f t="shared" si="35"/>
        <v>8142857.1428571437</v>
      </c>
      <c r="O185" s="511">
        <f t="shared" si="35"/>
        <v>7857142.8571428582</v>
      </c>
      <c r="P185" s="511">
        <f t="shared" si="35"/>
        <v>7571428.5714285728</v>
      </c>
      <c r="Q185" s="511">
        <f t="shared" si="35"/>
        <v>7285714.2857142873</v>
      </c>
      <c r="R185" s="511">
        <f t="shared" si="35"/>
        <v>7000000.0000000019</v>
      </c>
      <c r="S185" s="511">
        <f t="shared" si="35"/>
        <v>6714285.7142857164</v>
      </c>
      <c r="T185" s="511">
        <f t="shared" si="35"/>
        <v>6428571.428571431</v>
      </c>
      <c r="U185" s="511">
        <f t="shared" si="35"/>
        <v>6142857.1428571455</v>
      </c>
      <c r="V185" s="511">
        <f t="shared" si="35"/>
        <v>5857142.8571428601</v>
      </c>
      <c r="W185" s="511">
        <f t="shared" si="35"/>
        <v>5571428.5714285746</v>
      </c>
      <c r="X185" s="511">
        <f t="shared" si="35"/>
        <v>5285714.2857142892</v>
      </c>
      <c r="Y185" s="511">
        <f t="shared" si="35"/>
        <v>5000000.0000000037</v>
      </c>
      <c r="Z185" s="511">
        <f t="shared" si="35"/>
        <v>4714285.7142857183</v>
      </c>
      <c r="AA185" s="511">
        <f t="shared" si="35"/>
        <v>4428571.4285714328</v>
      </c>
      <c r="AB185" s="511">
        <f t="shared" si="35"/>
        <v>4142857.1428571474</v>
      </c>
      <c r="AC185" s="511">
        <f t="shared" si="35"/>
        <v>3857142.8571428619</v>
      </c>
      <c r="AD185" s="511">
        <f t="shared" si="35"/>
        <v>3571428.5714285765</v>
      </c>
      <c r="AE185" s="511">
        <f t="shared" si="35"/>
        <v>3285714.285714291</v>
      </c>
      <c r="AF185" s="511">
        <f t="shared" si="35"/>
        <v>3000000.0000000056</v>
      </c>
      <c r="AG185" s="511">
        <f t="shared" si="35"/>
        <v>2714285.7142857201</v>
      </c>
      <c r="AH185" s="511">
        <f t="shared" si="35"/>
        <v>2428571.4285714347</v>
      </c>
      <c r="AI185" s="511">
        <f t="shared" si="35"/>
        <v>2142857.1428571492</v>
      </c>
      <c r="AJ185" s="511">
        <f t="shared" si="35"/>
        <v>1857142.8571428636</v>
      </c>
      <c r="AK185" s="511">
        <f t="shared" si="35"/>
        <v>1571428.5714285779</v>
      </c>
      <c r="AL185" s="511">
        <f t="shared" si="35"/>
        <v>1285714.2857142922</v>
      </c>
      <c r="AM185" s="511">
        <f t="shared" si="35"/>
        <v>1000000.0000000065</v>
      </c>
      <c r="AN185" s="511">
        <f t="shared" si="35"/>
        <v>714285.71428572084</v>
      </c>
      <c r="AO185" s="511">
        <f t="shared" si="35"/>
        <v>428571.42857143516</v>
      </c>
      <c r="AP185" s="511">
        <f t="shared" si="35"/>
        <v>142857.14285714948</v>
      </c>
      <c r="AQ185" s="511">
        <f t="shared" si="35"/>
        <v>2.3283064365386963E-10</v>
      </c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</row>
    <row r="186" spans="1:63" ht="16.5" customHeight="1" outlineLevel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51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</row>
    <row r="187" spans="1:63" ht="16.5" customHeight="1" outlineLevel="1">
      <c r="A187" s="95"/>
      <c r="B187" s="95"/>
      <c r="C187" s="95"/>
      <c r="D187" s="95"/>
      <c r="E187" s="4" t="s">
        <v>479</v>
      </c>
      <c r="F187" s="4"/>
      <c r="G187" s="467"/>
      <c r="H187" s="512">
        <f t="shared" ref="H187:AQ187" si="36">H136</f>
        <v>0</v>
      </c>
      <c r="I187" s="512">
        <f t="shared" si="36"/>
        <v>1</v>
      </c>
      <c r="J187" s="512">
        <f t="shared" si="36"/>
        <v>2</v>
      </c>
      <c r="K187" s="512">
        <f t="shared" si="36"/>
        <v>3</v>
      </c>
      <c r="L187" s="512">
        <f t="shared" si="36"/>
        <v>4</v>
      </c>
      <c r="M187" s="512">
        <f t="shared" si="36"/>
        <v>5</v>
      </c>
      <c r="N187" s="512">
        <f t="shared" si="36"/>
        <v>6</v>
      </c>
      <c r="O187" s="512">
        <f t="shared" si="36"/>
        <v>7</v>
      </c>
      <c r="P187" s="512">
        <f t="shared" si="36"/>
        <v>8</v>
      </c>
      <c r="Q187" s="512">
        <f t="shared" si="36"/>
        <v>9</v>
      </c>
      <c r="R187" s="512">
        <f t="shared" si="36"/>
        <v>10</v>
      </c>
      <c r="S187" s="512">
        <f t="shared" si="36"/>
        <v>11</v>
      </c>
      <c r="T187" s="512">
        <f t="shared" si="36"/>
        <v>12</v>
      </c>
      <c r="U187" s="512">
        <f t="shared" si="36"/>
        <v>13</v>
      </c>
      <c r="V187" s="512">
        <f t="shared" si="36"/>
        <v>14</v>
      </c>
      <c r="W187" s="512">
        <f t="shared" si="36"/>
        <v>15</v>
      </c>
      <c r="X187" s="512">
        <f t="shared" si="36"/>
        <v>16</v>
      </c>
      <c r="Y187" s="512">
        <f t="shared" si="36"/>
        <v>17</v>
      </c>
      <c r="Z187" s="512">
        <f t="shared" si="36"/>
        <v>18</v>
      </c>
      <c r="AA187" s="512">
        <f t="shared" si="36"/>
        <v>19</v>
      </c>
      <c r="AB187" s="512">
        <f t="shared" si="36"/>
        <v>20</v>
      </c>
      <c r="AC187" s="512">
        <f t="shared" si="36"/>
        <v>21</v>
      </c>
      <c r="AD187" s="512">
        <f t="shared" si="36"/>
        <v>22</v>
      </c>
      <c r="AE187" s="512">
        <f t="shared" si="36"/>
        <v>23</v>
      </c>
      <c r="AF187" s="512">
        <f t="shared" si="36"/>
        <v>24</v>
      </c>
      <c r="AG187" s="512">
        <f t="shared" si="36"/>
        <v>25</v>
      </c>
      <c r="AH187" s="512">
        <f t="shared" si="36"/>
        <v>26</v>
      </c>
      <c r="AI187" s="512">
        <f t="shared" si="36"/>
        <v>27</v>
      </c>
      <c r="AJ187" s="512">
        <f t="shared" si="36"/>
        <v>28</v>
      </c>
      <c r="AK187" s="512">
        <f t="shared" si="36"/>
        <v>29</v>
      </c>
      <c r="AL187" s="512">
        <f t="shared" si="36"/>
        <v>30</v>
      </c>
      <c r="AM187" s="512">
        <f t="shared" si="36"/>
        <v>31</v>
      </c>
      <c r="AN187" s="512">
        <f t="shared" si="36"/>
        <v>32</v>
      </c>
      <c r="AO187" s="512">
        <f t="shared" si="36"/>
        <v>33</v>
      </c>
      <c r="AP187" s="512">
        <f t="shared" si="36"/>
        <v>34</v>
      </c>
      <c r="AQ187" s="512">
        <f t="shared" si="36"/>
        <v>35</v>
      </c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</row>
    <row r="188" spans="1:63" ht="18.75" customHeight="1" outlineLevel="1">
      <c r="A188" s="95"/>
      <c r="B188" s="95"/>
      <c r="C188" s="95"/>
      <c r="D188" s="95"/>
      <c r="E188" s="259">
        <f t="shared" ref="E188:E223" si="37">IF($F$179="Sim",$F$178,IF(F188=0,0,MAX($F$178,IF((MAX($F$188:$F$223)-F188=0),1,1/(MAX($F$188:$F$223)-F188)))))</f>
        <v>2.8571428571428571E-2</v>
      </c>
      <c r="F188" s="513">
        <f>H187</f>
        <v>0</v>
      </c>
      <c r="G188" s="51"/>
      <c r="H188" s="70">
        <f>H$182*$E188 / 2</f>
        <v>142857.14285714284</v>
      </c>
      <c r="I188" s="70">
        <f>MIN($E188*SUM($H$182),SUM($H$182)-SUM($H$188:H188))</f>
        <v>285714.28571428568</v>
      </c>
      <c r="J188" s="70">
        <f>MIN($E188*SUM($H$182),SUM($H$182)-SUM($H$188:I188))</f>
        <v>285714.28571428568</v>
      </c>
      <c r="K188" s="70">
        <f>MIN($E188*SUM($H$182),SUM($H$182)-SUM($H$188:J188))</f>
        <v>285714.28571428568</v>
      </c>
      <c r="L188" s="70">
        <f>MIN($E188*SUM($H$182),SUM($H$182)-SUM($H$188:K188))</f>
        <v>285714.28571428568</v>
      </c>
      <c r="M188" s="70">
        <f>MIN($E188*SUM($H$182),SUM($H$182)-SUM($H$188:L188))</f>
        <v>285714.28571428568</v>
      </c>
      <c r="N188" s="70">
        <f>MIN($E188*SUM($H$182),SUM($H$182)-SUM($H$188:M188))</f>
        <v>285714.28571428568</v>
      </c>
      <c r="O188" s="70">
        <f>MIN($E188*SUM($H$182),SUM($H$182)-SUM($H$188:N188))</f>
        <v>285714.28571428568</v>
      </c>
      <c r="P188" s="70">
        <f>MIN($E188*SUM($H$182),SUM($H$182)-SUM($H$188:O188))</f>
        <v>285714.28571428568</v>
      </c>
      <c r="Q188" s="70">
        <f>MIN($E188*SUM($H$182),SUM($H$182)-SUM($H$188:P188))</f>
        <v>285714.28571428568</v>
      </c>
      <c r="R188" s="70">
        <f>MIN($E188*SUM($H$182),SUM($H$182)-SUM($H$188:Q188))</f>
        <v>285714.28571428568</v>
      </c>
      <c r="S188" s="70">
        <f>MIN($E188*SUM($H$182),SUM($H$182)-SUM($H$188:R188))</f>
        <v>285714.28571428568</v>
      </c>
      <c r="T188" s="70">
        <f>MIN($E188*SUM($H$182),SUM($H$182)-SUM($H$188:S188))</f>
        <v>285714.28571428568</v>
      </c>
      <c r="U188" s="70">
        <f>MIN($E188*SUM($H$182),SUM($H$182)-SUM($H$188:T188))</f>
        <v>285714.28571428568</v>
      </c>
      <c r="V188" s="70">
        <f>MIN($E188*SUM($H$182),SUM($H$182)-SUM($H$188:U188))</f>
        <v>285714.28571428568</v>
      </c>
      <c r="W188" s="70">
        <f>MIN($E188*SUM($H$182),SUM($H$182)-SUM($H$188:V188))</f>
        <v>285714.28571428568</v>
      </c>
      <c r="X188" s="70">
        <f>MIN($E188*SUM($H$182),SUM($H$182)-SUM($H$188:W188))</f>
        <v>285714.28571428568</v>
      </c>
      <c r="Y188" s="70">
        <f>MIN($E188*SUM($H$182),SUM($H$182)-SUM($H$188:X188))</f>
        <v>285714.28571428568</v>
      </c>
      <c r="Z188" s="70">
        <f>MIN($E188*SUM($H$182),SUM($H$182)-SUM($H$188:Y188))</f>
        <v>285714.28571428568</v>
      </c>
      <c r="AA188" s="70">
        <f>MIN($E188*SUM($H$182),SUM($H$182)-SUM($H$188:Z188))</f>
        <v>285714.28571428568</v>
      </c>
      <c r="AB188" s="70">
        <f>MIN($E188*SUM($H$182),SUM($H$182)-SUM($H$188:AA188))</f>
        <v>285714.28571428568</v>
      </c>
      <c r="AC188" s="70">
        <f>MIN($E188*SUM($H$182),SUM($H$182)-SUM($H$188:AB188))</f>
        <v>285714.28571428568</v>
      </c>
      <c r="AD188" s="70">
        <f>MIN($E188*SUM($H$182),SUM($H$182)-SUM($H$188:AC188))</f>
        <v>285714.28571428568</v>
      </c>
      <c r="AE188" s="70">
        <f>MIN($E188*SUM($H$182),SUM($H$182)-SUM($H$188:AD188))</f>
        <v>285714.28571428568</v>
      </c>
      <c r="AF188" s="70">
        <f>MIN($E188*SUM($H$182),SUM($H$182)-SUM($H$188:AE188))</f>
        <v>285714.28571428568</v>
      </c>
      <c r="AG188" s="70">
        <f>MIN($E188*SUM($H$182),SUM($H$182)-SUM($H$188:AF188))</f>
        <v>285714.28571428568</v>
      </c>
      <c r="AH188" s="70">
        <f>MIN($E188*SUM($H$182),SUM($H$182)-SUM($H$188:AG188))</f>
        <v>285714.28571428568</v>
      </c>
      <c r="AI188" s="70">
        <f>MIN($E188*SUM($H$182),SUM($H$182)-SUM($H$188:AH188))</f>
        <v>285714.28571428568</v>
      </c>
      <c r="AJ188" s="70">
        <f>MIN($E188*SUM($H$182),SUM($H$182)-SUM($H$188:AI188))</f>
        <v>285714.28571428568</v>
      </c>
      <c r="AK188" s="70">
        <f>MIN($E188*SUM($H$182),SUM($H$182)-SUM($H$188:AJ188))</f>
        <v>285714.28571428568</v>
      </c>
      <c r="AL188" s="70">
        <f>MIN($E188*SUM($H$182),SUM($H$182)-SUM($H$188:AK188))</f>
        <v>285714.28571428568</v>
      </c>
      <c r="AM188" s="70">
        <f>MIN($E188*SUM($H$182),SUM($H$182)-SUM($H$188:AL188))</f>
        <v>285714.28571428568</v>
      </c>
      <c r="AN188" s="70">
        <f>MIN($E188*SUM($H$182),SUM($H$182)-SUM($H$188:AM188))</f>
        <v>285714.28571428568</v>
      </c>
      <c r="AO188" s="70">
        <f>MIN($E188*SUM($H$182),SUM($H$182)-SUM($H$188:AN188))</f>
        <v>285714.28571428568</v>
      </c>
      <c r="AP188" s="70">
        <f>MIN($E188*SUM($H$182),SUM($H$182)-SUM($H$188:AO188))</f>
        <v>285714.28571428568</v>
      </c>
      <c r="AQ188" s="70">
        <f>MIN($E188*SUM($H$182),SUM($H$182)-SUM($H$188:AP188))</f>
        <v>142857.14285714924</v>
      </c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</row>
    <row r="189" spans="1:63" ht="18.75" customHeight="1" outlineLevel="1">
      <c r="A189" s="95"/>
      <c r="B189" s="95"/>
      <c r="C189" s="95"/>
      <c r="D189" s="95"/>
      <c r="E189" s="259">
        <f t="shared" si="37"/>
        <v>2.8571428571428571E-2</v>
      </c>
      <c r="F189" s="513">
        <f>I187</f>
        <v>1</v>
      </c>
      <c r="G189" s="51"/>
      <c r="H189" s="514"/>
      <c r="I189" s="70">
        <f>I$182*$E189</f>
        <v>0</v>
      </c>
      <c r="J189" s="70">
        <f>MIN($E189*SUM($I$182),SUM($I$182)-SUM(I$189:$I189))</f>
        <v>0</v>
      </c>
      <c r="K189" s="70">
        <f>MIN($E189*SUM($I$182),SUM($I$182)-SUM($H$189:J189))</f>
        <v>0</v>
      </c>
      <c r="L189" s="70">
        <f>MIN($E189*SUM($I$182),SUM($I$182)-SUM($H$189:K189))</f>
        <v>0</v>
      </c>
      <c r="M189" s="70">
        <f>MIN($E189*SUM($I$182),SUM($I$182)-SUM($H$189:L189))</f>
        <v>0</v>
      </c>
      <c r="N189" s="70">
        <f>MIN($E189*SUM($I$182),SUM($I$182)-SUM($H$189:M189))</f>
        <v>0</v>
      </c>
      <c r="O189" s="70">
        <f>MIN($E189*SUM($I$182),SUM($I$182)-SUM($H$189:N189))</f>
        <v>0</v>
      </c>
      <c r="P189" s="70">
        <f>MIN($E189*SUM($I$182),SUM($I$182)-SUM($H$189:O189))</f>
        <v>0</v>
      </c>
      <c r="Q189" s="70">
        <f>MIN($E189*SUM($I$182),SUM($I$182)-SUM($H$189:P189))</f>
        <v>0</v>
      </c>
      <c r="R189" s="70">
        <f>MIN($E189*SUM($I$182),SUM($I$182)-SUM($H$189:Q189))</f>
        <v>0</v>
      </c>
      <c r="S189" s="70">
        <f>MIN($E189*SUM($I$182),SUM($I$182)-SUM($H$189:R189))</f>
        <v>0</v>
      </c>
      <c r="T189" s="70">
        <f>MIN($E189*SUM($I$182),SUM($I$182)-SUM($H$189:S189))</f>
        <v>0</v>
      </c>
      <c r="U189" s="70">
        <f>MIN($E189*SUM($I$182),SUM($I$182)-SUM($H$189:T189))</f>
        <v>0</v>
      </c>
      <c r="V189" s="70">
        <f>MIN($E189*SUM($I$182),SUM($I$182)-SUM($H$189:U189))</f>
        <v>0</v>
      </c>
      <c r="W189" s="70">
        <f>MIN($E189*SUM($I$182),SUM($I$182)-SUM($H$189:V189))</f>
        <v>0</v>
      </c>
      <c r="X189" s="70">
        <f>MIN($E189*SUM($I$182),SUM($I$182)-SUM($H$189:W189))</f>
        <v>0</v>
      </c>
      <c r="Y189" s="70">
        <f>MIN($E189*SUM($I$182),SUM($I$182)-SUM($H$189:X189))</f>
        <v>0</v>
      </c>
      <c r="Z189" s="70">
        <f>MIN($E189*SUM($I$182),SUM($I$182)-SUM($H$189:Y189))</f>
        <v>0</v>
      </c>
      <c r="AA189" s="70">
        <f>MIN($E189*SUM($I$182),SUM($I$182)-SUM($H$189:Z189))</f>
        <v>0</v>
      </c>
      <c r="AB189" s="70">
        <f>MIN($E189*SUM($I$182),SUM($I$182)-SUM($H$189:AA189))</f>
        <v>0</v>
      </c>
      <c r="AC189" s="70">
        <f>MIN($E189*SUM($I$182),SUM($I$182)-SUM($H$189:AB189))</f>
        <v>0</v>
      </c>
      <c r="AD189" s="70">
        <f>MIN($E189*SUM($I$182),SUM($I$182)-SUM($H$189:AC189))</f>
        <v>0</v>
      </c>
      <c r="AE189" s="70">
        <f>MIN($E189*SUM($I$182),SUM($I$182)-SUM($H$189:AD189))</f>
        <v>0</v>
      </c>
      <c r="AF189" s="70">
        <f>MIN($E189*SUM($I$182),SUM($I$182)-SUM($H$189:AE189))</f>
        <v>0</v>
      </c>
      <c r="AG189" s="70">
        <f>MIN($E189*SUM($I$182),SUM($I$182)-SUM($H$189:AF189))</f>
        <v>0</v>
      </c>
      <c r="AH189" s="70">
        <f>MIN($E189*SUM($I$182),SUM($I$182)-SUM($H$189:AG189))</f>
        <v>0</v>
      </c>
      <c r="AI189" s="70">
        <f>MIN($E189*SUM($I$182),SUM($I$182)-SUM($H$189:AH189))</f>
        <v>0</v>
      </c>
      <c r="AJ189" s="70">
        <f>MIN($E189*SUM($I$182),SUM($I$182)-SUM($H$189:AI189))</f>
        <v>0</v>
      </c>
      <c r="AK189" s="70">
        <f>MIN($E189*SUM($I$182),SUM($I$182)-SUM($H$189:AJ189))</f>
        <v>0</v>
      </c>
      <c r="AL189" s="70">
        <f>MIN($E189*SUM($I$182),SUM($I$182)-SUM($H$189:AK189))</f>
        <v>0</v>
      </c>
      <c r="AM189" s="70">
        <f>MIN($E189*SUM($I$182),SUM($I$182)-SUM($H$189:AL189))</f>
        <v>0</v>
      </c>
      <c r="AN189" s="70">
        <f>MIN($E189*SUM($I$182),SUM($I$182)-SUM($H$189:AM189))</f>
        <v>0</v>
      </c>
      <c r="AO189" s="70">
        <f>MIN($E189*SUM($I$182),SUM($I$182)-SUM($H$189:AN189))</f>
        <v>0</v>
      </c>
      <c r="AP189" s="70">
        <f>MIN($E189*SUM($I$182),SUM($I$182)-SUM($H$189:AO189))</f>
        <v>0</v>
      </c>
      <c r="AQ189" s="70">
        <f>MIN($E189*SUM($I$182),SUM($I$182)-SUM($H$189:AP189))</f>
        <v>0</v>
      </c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</row>
    <row r="190" spans="1:63" ht="18.75" customHeight="1" outlineLevel="1">
      <c r="A190" s="95"/>
      <c r="B190" s="95"/>
      <c r="C190" s="95"/>
      <c r="D190" s="95"/>
      <c r="E190" s="259">
        <f t="shared" si="37"/>
        <v>2.8571428571428571E-2</v>
      </c>
      <c r="F190" s="513">
        <f>J187</f>
        <v>2</v>
      </c>
      <c r="G190" s="51"/>
      <c r="H190" s="514"/>
      <c r="I190" s="514"/>
      <c r="J190" s="70">
        <f>J$182*$E190 / 2</f>
        <v>0</v>
      </c>
      <c r="K190" s="70">
        <f>MIN($E190*SUM($J$182),SUM($J$182)-SUM($H$190:J190))</f>
        <v>0</v>
      </c>
      <c r="L190" s="70">
        <f>MIN($E190*SUM($J$182),SUM($J$182)-SUM($H$190:K190))</f>
        <v>0</v>
      </c>
      <c r="M190" s="70">
        <f>MIN($E190*SUM($J$182),SUM($J$182)-SUM($H$190:L190))</f>
        <v>0</v>
      </c>
      <c r="N190" s="70">
        <f>MIN($E190*SUM($J$182),SUM($J$182)-SUM($H$190:M190))</f>
        <v>0</v>
      </c>
      <c r="O190" s="70">
        <f>MIN($E190*SUM($J$182),SUM($J$182)-SUM($H$190:N190))</f>
        <v>0</v>
      </c>
      <c r="P190" s="70">
        <f>MIN($E190*SUM($J$182),SUM($J$182)-SUM($H$190:O190))</f>
        <v>0</v>
      </c>
      <c r="Q190" s="70">
        <f>MIN($E190*SUM($J$182),SUM($J$182)-SUM($H$190:P190))</f>
        <v>0</v>
      </c>
      <c r="R190" s="70">
        <f>MIN($E190*SUM($J$182),SUM($J$182)-SUM($H$190:Q190))</f>
        <v>0</v>
      </c>
      <c r="S190" s="70">
        <f>MIN($E190*SUM($J$182),SUM($J$182)-SUM($H$190:R190))</f>
        <v>0</v>
      </c>
      <c r="T190" s="70">
        <f>MIN($E190*SUM($J$182),SUM($J$182)-SUM($H$190:S190))</f>
        <v>0</v>
      </c>
      <c r="U190" s="70">
        <f>MIN($E190*SUM($J$182),SUM($J$182)-SUM($H$190:T190))</f>
        <v>0</v>
      </c>
      <c r="V190" s="70">
        <f>MIN($E190*SUM($J$182),SUM($J$182)-SUM($H$190:U190))</f>
        <v>0</v>
      </c>
      <c r="W190" s="70">
        <f>MIN($E190*SUM($J$182),SUM($J$182)-SUM($H$190:V190))</f>
        <v>0</v>
      </c>
      <c r="X190" s="70">
        <f>MIN($E190*SUM($J$182),SUM($J$182)-SUM($H$190:W190))</f>
        <v>0</v>
      </c>
      <c r="Y190" s="70">
        <f>MIN($E190*SUM($J$182),SUM($J$182)-SUM($H$190:X190))</f>
        <v>0</v>
      </c>
      <c r="Z190" s="70">
        <f>MIN($E190*SUM($J$182),SUM($J$182)-SUM($H$190:Y190))</f>
        <v>0</v>
      </c>
      <c r="AA190" s="70">
        <f>MIN($E190*SUM($J$182),SUM($J$182)-SUM($H$190:Z190))</f>
        <v>0</v>
      </c>
      <c r="AB190" s="70">
        <f>MIN($E190*SUM($J$182),SUM($J$182)-SUM($H$190:AA190))</f>
        <v>0</v>
      </c>
      <c r="AC190" s="70">
        <f>MIN($E190*SUM($J$182),SUM($J$182)-SUM($H$190:AB190))</f>
        <v>0</v>
      </c>
      <c r="AD190" s="70">
        <f>MIN($E190*SUM($J$182),SUM($J$182)-SUM($H$190:AC190))</f>
        <v>0</v>
      </c>
      <c r="AE190" s="70">
        <f>MIN($E190*SUM($J$182),SUM($J$182)-SUM($H$190:AD190))</f>
        <v>0</v>
      </c>
      <c r="AF190" s="70">
        <f>MIN($E190*SUM($J$182),SUM($J$182)-SUM($H$190:AE190))</f>
        <v>0</v>
      </c>
      <c r="AG190" s="70">
        <f>MIN($E190*SUM($J$182),SUM($J$182)-SUM($H$190:AF190))</f>
        <v>0</v>
      </c>
      <c r="AH190" s="70">
        <f>MIN($E190*SUM($J$182),SUM($J$182)-SUM($H$190:AG190))</f>
        <v>0</v>
      </c>
      <c r="AI190" s="70">
        <f>MIN($E190*SUM($J$182),SUM($J$182)-SUM($H$190:AH190))</f>
        <v>0</v>
      </c>
      <c r="AJ190" s="70">
        <f>MIN($E190*SUM($J$182),SUM($J$182)-SUM($H$190:AI190))</f>
        <v>0</v>
      </c>
      <c r="AK190" s="70">
        <f>MIN($E190*SUM($J$182),SUM($J$182)-SUM($H$190:AJ190))</f>
        <v>0</v>
      </c>
      <c r="AL190" s="70">
        <f>MIN($E190*SUM($J$182),SUM($J$182)-SUM($H$190:AK190))</f>
        <v>0</v>
      </c>
      <c r="AM190" s="70">
        <f>MIN($E190*SUM($J$182),SUM($J$182)-SUM($H$190:AL190))</f>
        <v>0</v>
      </c>
      <c r="AN190" s="70">
        <f>MIN($E190*SUM($J$182),SUM($J$182)-SUM($H$190:AM190))</f>
        <v>0</v>
      </c>
      <c r="AO190" s="70">
        <f>MIN($E190*SUM($J$182),SUM($J$182)-SUM($H$190:AN190))</f>
        <v>0</v>
      </c>
      <c r="AP190" s="70">
        <f>MIN($E190*SUM($J$182),SUM($J$182)-SUM($H$190:AO190))</f>
        <v>0</v>
      </c>
      <c r="AQ190" s="70">
        <f>MIN($E190*SUM($J$182),SUM($J$182)-SUM($H$190:AP190))</f>
        <v>0</v>
      </c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</row>
    <row r="191" spans="1:63" ht="18.75" customHeight="1" outlineLevel="1">
      <c r="A191" s="95"/>
      <c r="B191" s="95"/>
      <c r="C191" s="95"/>
      <c r="D191" s="95"/>
      <c r="E191" s="259">
        <f t="shared" si="37"/>
        <v>2.8571428571428571E-2</v>
      </c>
      <c r="F191" s="513">
        <f>K187</f>
        <v>3</v>
      </c>
      <c r="G191" s="51"/>
      <c r="H191" s="514"/>
      <c r="I191" s="514"/>
      <c r="J191" s="514"/>
      <c r="K191" s="70">
        <f>K$182*$E191 / 2</f>
        <v>0</v>
      </c>
      <c r="L191" s="70">
        <f>MIN($E191*SUM($K$182),SUM($K$182)-SUM($H$191:K191))</f>
        <v>0</v>
      </c>
      <c r="M191" s="70">
        <f>MIN($E191*SUM($K$182),SUM($K$182)-SUM($H$191:L191))</f>
        <v>0</v>
      </c>
      <c r="N191" s="70">
        <f>MIN($E191*SUM($K$182),SUM($K$182)-SUM($H$191:M191))</f>
        <v>0</v>
      </c>
      <c r="O191" s="70">
        <f>MIN($E191*SUM($K$182),SUM($K$182)-SUM($H$191:N191))</f>
        <v>0</v>
      </c>
      <c r="P191" s="70">
        <f>MIN($E191*SUM($K$182),SUM($K$182)-SUM($H$191:O191))</f>
        <v>0</v>
      </c>
      <c r="Q191" s="70">
        <f>MIN($E191*SUM($K$182),SUM($K$182)-SUM($H$191:P191))</f>
        <v>0</v>
      </c>
      <c r="R191" s="70">
        <f>MIN($E191*SUM($K$182),SUM($K$182)-SUM($H$191:Q191))</f>
        <v>0</v>
      </c>
      <c r="S191" s="70">
        <f>MIN($E191*SUM($K$182),SUM($K$182)-SUM($H$191:R191))</f>
        <v>0</v>
      </c>
      <c r="T191" s="70">
        <f>MIN($E191*SUM($K$182),SUM($K$182)-SUM($H$191:S191))</f>
        <v>0</v>
      </c>
      <c r="U191" s="70">
        <f>MIN($E191*SUM($K$182),SUM($K$182)-SUM($H$191:T191))</f>
        <v>0</v>
      </c>
      <c r="V191" s="70">
        <f>MIN($E191*SUM($K$182),SUM($K$182)-SUM($H$191:U191))</f>
        <v>0</v>
      </c>
      <c r="W191" s="70">
        <f>MIN($E191*SUM($K$182),SUM($K$182)-SUM($H$191:V191))</f>
        <v>0</v>
      </c>
      <c r="X191" s="70">
        <f>MIN($E191*SUM($K$182),SUM($K$182)-SUM($H$191:W191))</f>
        <v>0</v>
      </c>
      <c r="Y191" s="70">
        <f>MIN($E191*SUM($K$182),SUM($K$182)-SUM($H$191:X191))</f>
        <v>0</v>
      </c>
      <c r="Z191" s="70">
        <f>MIN($E191*SUM($K$182),SUM($K$182)-SUM($H$191:Y191))</f>
        <v>0</v>
      </c>
      <c r="AA191" s="70">
        <f>MIN($E191*SUM($K$182),SUM($K$182)-SUM($H$191:Z191))</f>
        <v>0</v>
      </c>
      <c r="AB191" s="70">
        <f>MIN($E191*SUM($K$182),SUM($K$182)-SUM($H$191:AA191))</f>
        <v>0</v>
      </c>
      <c r="AC191" s="70">
        <f>MIN($E191*SUM($K$182),SUM($K$182)-SUM($H$191:AB191))</f>
        <v>0</v>
      </c>
      <c r="AD191" s="70">
        <f>MIN($E191*SUM($K$182),SUM($K$182)-SUM($H$191:AC191))</f>
        <v>0</v>
      </c>
      <c r="AE191" s="70">
        <f>MIN($E191*SUM($K$182),SUM($K$182)-SUM($H$191:AD191))</f>
        <v>0</v>
      </c>
      <c r="AF191" s="70">
        <f>MIN($E191*SUM($K$182),SUM($K$182)-SUM($H$191:AE191))</f>
        <v>0</v>
      </c>
      <c r="AG191" s="70">
        <f>MIN($E191*SUM($K$182),SUM($K$182)-SUM($H$191:AF191))</f>
        <v>0</v>
      </c>
      <c r="AH191" s="70">
        <f>MIN($E191*SUM($K$182),SUM($K$182)-SUM($H$191:AG191))</f>
        <v>0</v>
      </c>
      <c r="AI191" s="70">
        <f>MIN($E191*SUM($K$182),SUM($K$182)-SUM($H$191:AH191))</f>
        <v>0</v>
      </c>
      <c r="AJ191" s="70">
        <f>MIN($E191*SUM($K$182),SUM($K$182)-SUM($H$191:AI191))</f>
        <v>0</v>
      </c>
      <c r="AK191" s="70">
        <f>MIN($E191*SUM($K$182),SUM($K$182)-SUM($H$191:AJ191))</f>
        <v>0</v>
      </c>
      <c r="AL191" s="70">
        <f>MIN($E191*SUM($K$182),SUM($K$182)-SUM($H$191:AK191))</f>
        <v>0</v>
      </c>
      <c r="AM191" s="70">
        <f>MIN($E191*SUM($K$182),SUM($K$182)-SUM($H$191:AL191))</f>
        <v>0</v>
      </c>
      <c r="AN191" s="70">
        <f>MIN($E191*SUM($K$182),SUM($K$182)-SUM($H$191:AM191))</f>
        <v>0</v>
      </c>
      <c r="AO191" s="70">
        <f>MIN($E191*SUM($K$182),SUM($K$182)-SUM($H$191:AN191))</f>
        <v>0</v>
      </c>
      <c r="AP191" s="70">
        <f>MIN($E191*SUM($K$182),SUM($K$182)-SUM($H$191:AO191))</f>
        <v>0</v>
      </c>
      <c r="AQ191" s="70">
        <f>MIN($E191*SUM($K$182),SUM($K$182)-SUM($H$191:AP191))</f>
        <v>0</v>
      </c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</row>
    <row r="192" spans="1:63" ht="18.75" customHeight="1" outlineLevel="1">
      <c r="A192" s="95"/>
      <c r="B192" s="95"/>
      <c r="C192" s="95"/>
      <c r="D192" s="95"/>
      <c r="E192" s="259">
        <f t="shared" si="37"/>
        <v>2.8571428571428571E-2</v>
      </c>
      <c r="F192" s="513">
        <f>L187</f>
        <v>4</v>
      </c>
      <c r="G192" s="51"/>
      <c r="H192" s="514"/>
      <c r="I192" s="514"/>
      <c r="J192" s="514"/>
      <c r="K192" s="514"/>
      <c r="L192" s="70">
        <f>L$182*$E192 / 2</f>
        <v>0</v>
      </c>
      <c r="M192" s="70">
        <f>MIN($E192*SUM($L$182),SUM($L$182)-SUM($H$192:L192))</f>
        <v>0</v>
      </c>
      <c r="N192" s="70">
        <f>MIN($E192*SUM($L$182),SUM($L$182)-SUM($H$192:M192))</f>
        <v>0</v>
      </c>
      <c r="O192" s="70">
        <f>MIN($E192*SUM($L$182),SUM($L$182)-SUM($H$192:N192))</f>
        <v>0</v>
      </c>
      <c r="P192" s="70">
        <f>MIN($E192*SUM($L$182),SUM($L$182)-SUM($H$192:O192))</f>
        <v>0</v>
      </c>
      <c r="Q192" s="70">
        <f>MIN($E192*SUM($L$182),SUM($L$182)-SUM($H$192:P192))</f>
        <v>0</v>
      </c>
      <c r="R192" s="70">
        <f>MIN($E192*SUM($L$182),SUM($L$182)-SUM($H$192:Q192))</f>
        <v>0</v>
      </c>
      <c r="S192" s="70">
        <f>MIN($E192*SUM($L$182),SUM($L$182)-SUM($H$192:R192))</f>
        <v>0</v>
      </c>
      <c r="T192" s="70">
        <f>MIN($E192*SUM($L$182),SUM($L$182)-SUM($H$192:S192))</f>
        <v>0</v>
      </c>
      <c r="U192" s="70">
        <f>MIN($E192*SUM($L$182),SUM($L$182)-SUM($H$192:T192))</f>
        <v>0</v>
      </c>
      <c r="V192" s="70">
        <f>MIN($E192*SUM($L$182),SUM($L$182)-SUM($H$192:U192))</f>
        <v>0</v>
      </c>
      <c r="W192" s="70">
        <f>MIN($E192*SUM($L$182),SUM($L$182)-SUM($H$192:V192))</f>
        <v>0</v>
      </c>
      <c r="X192" s="70">
        <f>MIN($E192*SUM($L$182),SUM($L$182)-SUM($H$192:W192))</f>
        <v>0</v>
      </c>
      <c r="Y192" s="70">
        <f>MIN($E192*SUM($L$182),SUM($L$182)-SUM($H$192:X192))</f>
        <v>0</v>
      </c>
      <c r="Z192" s="70">
        <f>MIN($E192*SUM($L$182),SUM($L$182)-SUM($H$192:Y192))</f>
        <v>0</v>
      </c>
      <c r="AA192" s="70">
        <f>MIN($E192*SUM($L$182),SUM($L$182)-SUM($H$192:Z192))</f>
        <v>0</v>
      </c>
      <c r="AB192" s="70">
        <f>MIN($E192*SUM($L$182),SUM($L$182)-SUM($H$192:AA192))</f>
        <v>0</v>
      </c>
      <c r="AC192" s="70">
        <f>MIN($E192*SUM($L$182),SUM($L$182)-SUM($H$192:AB192))</f>
        <v>0</v>
      </c>
      <c r="AD192" s="70">
        <f>MIN($E192*SUM($L$182),SUM($L$182)-SUM($H$192:AC192))</f>
        <v>0</v>
      </c>
      <c r="AE192" s="70">
        <f>MIN($E192*SUM($L$182),SUM($L$182)-SUM($H$192:AD192))</f>
        <v>0</v>
      </c>
      <c r="AF192" s="70">
        <f>MIN($E192*SUM($L$182),SUM($L$182)-SUM($H$192:AE192))</f>
        <v>0</v>
      </c>
      <c r="AG192" s="70">
        <f>MIN($E192*SUM($L$182),SUM($L$182)-SUM($H$192:AF192))</f>
        <v>0</v>
      </c>
      <c r="AH192" s="70">
        <f>MIN($E192*SUM($L$182),SUM($L$182)-SUM($H$192:AG192))</f>
        <v>0</v>
      </c>
      <c r="AI192" s="70">
        <f>MIN($E192*SUM($L$182),SUM($L$182)-SUM($H$192:AH192))</f>
        <v>0</v>
      </c>
      <c r="AJ192" s="70">
        <f>MIN($E192*SUM($L$182),SUM($L$182)-SUM($H$192:AI192))</f>
        <v>0</v>
      </c>
      <c r="AK192" s="70">
        <f>MIN($E192*SUM($L$182),SUM($L$182)-SUM($H$192:AJ192))</f>
        <v>0</v>
      </c>
      <c r="AL192" s="70">
        <f>MIN($E192*SUM($L$182),SUM($L$182)-SUM($H$192:AK192))</f>
        <v>0</v>
      </c>
      <c r="AM192" s="70">
        <f>MIN($E192*SUM($L$182),SUM($L$182)-SUM($H$192:AL192))</f>
        <v>0</v>
      </c>
      <c r="AN192" s="70">
        <f>MIN($E192*SUM($L$182),SUM($L$182)-SUM($H$192:AM192))</f>
        <v>0</v>
      </c>
      <c r="AO192" s="70">
        <f>MIN($E192*SUM($L$182),SUM($L$182)-SUM($H$192:AN192))</f>
        <v>0</v>
      </c>
      <c r="AP192" s="70">
        <f>MIN($E192*SUM($L$182),SUM($L$182)-SUM($H$192:AO192))</f>
        <v>0</v>
      </c>
      <c r="AQ192" s="70">
        <f>MIN($E192*SUM($L$182),SUM($L$182)-SUM($H$192:AP192))</f>
        <v>0</v>
      </c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</row>
    <row r="193" spans="1:63" ht="18.75" customHeight="1" outlineLevel="1">
      <c r="A193" s="95"/>
      <c r="B193" s="95"/>
      <c r="C193" s="95"/>
      <c r="D193" s="95"/>
      <c r="E193" s="259">
        <f t="shared" si="37"/>
        <v>2.8571428571428571E-2</v>
      </c>
      <c r="F193" s="513">
        <f>M187</f>
        <v>5</v>
      </c>
      <c r="G193" s="51"/>
      <c r="H193" s="514"/>
      <c r="I193" s="514"/>
      <c r="J193" s="514"/>
      <c r="K193" s="514"/>
      <c r="L193" s="514"/>
      <c r="M193" s="70">
        <f>M$182*$E193 / 2</f>
        <v>0</v>
      </c>
      <c r="N193" s="70">
        <f>MIN($E193*SUM($M$182),SUM($M$182)-SUM($H$193:M193))</f>
        <v>0</v>
      </c>
      <c r="O193" s="70">
        <f>MIN($E193*SUM($M$182),SUM($M$182)-SUM($H$193:N193))</f>
        <v>0</v>
      </c>
      <c r="P193" s="70">
        <f>MIN($E193*SUM($M$182),SUM($M$182)-SUM($H$193:O193))</f>
        <v>0</v>
      </c>
      <c r="Q193" s="70">
        <f>MIN($E193*SUM($M$182),SUM($M$182)-SUM($H$193:P193))</f>
        <v>0</v>
      </c>
      <c r="R193" s="70">
        <f>MIN($E193*SUM($M$182),SUM($M$182)-SUM($H$193:Q193))</f>
        <v>0</v>
      </c>
      <c r="S193" s="70">
        <f>MIN($E193*SUM($M$182),SUM($M$182)-SUM($H$193:R193))</f>
        <v>0</v>
      </c>
      <c r="T193" s="70">
        <f>MIN($E193*SUM($M$182),SUM($M$182)-SUM($H$193:S193))</f>
        <v>0</v>
      </c>
      <c r="U193" s="70">
        <f>MIN($E193*SUM($M$182),SUM($M$182)-SUM($H$193:T193))</f>
        <v>0</v>
      </c>
      <c r="V193" s="70">
        <f>MIN($E193*SUM($M$182),SUM($M$182)-SUM($H$193:U193))</f>
        <v>0</v>
      </c>
      <c r="W193" s="70">
        <f>MIN($E193*SUM($M$182),SUM($M$182)-SUM($H$193:V193))</f>
        <v>0</v>
      </c>
      <c r="X193" s="70">
        <f>MIN($E193*SUM($M$182),SUM($M$182)-SUM($H$193:W193))</f>
        <v>0</v>
      </c>
      <c r="Y193" s="70">
        <f>MIN($E193*SUM($M$182),SUM($M$182)-SUM($H$193:X193))</f>
        <v>0</v>
      </c>
      <c r="Z193" s="70">
        <f>MIN($E193*SUM($M$182),SUM($M$182)-SUM($H$193:Y193))</f>
        <v>0</v>
      </c>
      <c r="AA193" s="70">
        <f>MIN($E193*SUM($M$182),SUM($M$182)-SUM($H$193:Z193))</f>
        <v>0</v>
      </c>
      <c r="AB193" s="70">
        <f>MIN($E193*SUM($M$182),SUM($M$182)-SUM($H$193:AA193))</f>
        <v>0</v>
      </c>
      <c r="AC193" s="70">
        <f>MIN($E193*SUM($M$182),SUM($M$182)-SUM($H$193:AB193))</f>
        <v>0</v>
      </c>
      <c r="AD193" s="70">
        <f>MIN($E193*SUM($M$182),SUM($M$182)-SUM($H$193:AC193))</f>
        <v>0</v>
      </c>
      <c r="AE193" s="70">
        <f>MIN($E193*SUM($M$182),SUM($M$182)-SUM($H$193:AD193))</f>
        <v>0</v>
      </c>
      <c r="AF193" s="70">
        <f>MIN($E193*SUM($M$182),SUM($M$182)-SUM($H$193:AE193))</f>
        <v>0</v>
      </c>
      <c r="AG193" s="70">
        <f>MIN($E193*SUM($M$182),SUM($M$182)-SUM($H$193:AF193))</f>
        <v>0</v>
      </c>
      <c r="AH193" s="70">
        <f>MIN($E193*SUM($M$182),SUM($M$182)-SUM($H$193:AG193))</f>
        <v>0</v>
      </c>
      <c r="AI193" s="70">
        <f>MIN($E193*SUM($M$182),SUM($M$182)-SUM($H$193:AH193))</f>
        <v>0</v>
      </c>
      <c r="AJ193" s="70">
        <f>MIN($E193*SUM($M$182),SUM($M$182)-SUM($H$193:AI193))</f>
        <v>0</v>
      </c>
      <c r="AK193" s="70">
        <f>MIN($E193*SUM($M$182),SUM($M$182)-SUM($H$193:AJ193))</f>
        <v>0</v>
      </c>
      <c r="AL193" s="70">
        <f>MIN($E193*SUM($M$182),SUM($M$182)-SUM($H$193:AK193))</f>
        <v>0</v>
      </c>
      <c r="AM193" s="70">
        <f>MIN($E193*SUM($M$182),SUM($M$182)-SUM($H$193:AL193))</f>
        <v>0</v>
      </c>
      <c r="AN193" s="70">
        <f>MIN($E193*SUM($M$182),SUM($M$182)-SUM($H$193:AM193))</f>
        <v>0</v>
      </c>
      <c r="AO193" s="70">
        <f>MIN($E193*SUM($M$182),SUM($M$182)-SUM($H$193:AN193))</f>
        <v>0</v>
      </c>
      <c r="AP193" s="70">
        <f>MIN($E193*SUM($M$182),SUM($M$182)-SUM($H$193:AO193))</f>
        <v>0</v>
      </c>
      <c r="AQ193" s="70">
        <f>MIN($E193*SUM($M$182),SUM($M$182)-SUM($H$193:AP193))</f>
        <v>0</v>
      </c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</row>
    <row r="194" spans="1:63" ht="18.75" customHeight="1" outlineLevel="1">
      <c r="A194" s="95"/>
      <c r="B194" s="95"/>
      <c r="C194" s="95"/>
      <c r="D194" s="95"/>
      <c r="E194" s="259">
        <f t="shared" si="37"/>
        <v>2.8571428571428571E-2</v>
      </c>
      <c r="F194" s="513">
        <f>N187</f>
        <v>6</v>
      </c>
      <c r="G194" s="51"/>
      <c r="H194" s="514"/>
      <c r="I194" s="514"/>
      <c r="J194" s="514"/>
      <c r="K194" s="514"/>
      <c r="L194" s="514"/>
      <c r="M194" s="514"/>
      <c r="N194" s="70">
        <f>N$182*$E194 / 2</f>
        <v>0</v>
      </c>
      <c r="O194" s="70">
        <f>MIN($E194*SUM($N$182),SUM($N$182)-SUM($H$194:N194))</f>
        <v>0</v>
      </c>
      <c r="P194" s="70">
        <f>MIN($E194*SUM($N$182),SUM($N$182)-SUM($H$194:O194))</f>
        <v>0</v>
      </c>
      <c r="Q194" s="70">
        <f>MIN($E194*SUM($N$182),SUM($N$182)-SUM($H$194:P194))</f>
        <v>0</v>
      </c>
      <c r="R194" s="70">
        <f>MIN($E194*SUM($N$182),SUM($N$182)-SUM($H$194:Q194))</f>
        <v>0</v>
      </c>
      <c r="S194" s="70">
        <f>MIN($E194*SUM($N$182),SUM($N$182)-SUM($H$194:R194))</f>
        <v>0</v>
      </c>
      <c r="T194" s="70">
        <f>MIN($E194*SUM($N$182),SUM($N$182)-SUM($H$194:S194))</f>
        <v>0</v>
      </c>
      <c r="U194" s="70">
        <f>MIN($E194*SUM($N$182),SUM($N$182)-SUM($H$194:T194))</f>
        <v>0</v>
      </c>
      <c r="V194" s="70">
        <f>MIN($E194*SUM($N$182),SUM($N$182)-SUM($H$194:U194))</f>
        <v>0</v>
      </c>
      <c r="W194" s="70">
        <f>MIN($E194*SUM($N$182),SUM($N$182)-SUM($H$194:V194))</f>
        <v>0</v>
      </c>
      <c r="X194" s="70">
        <f>MIN($E194*SUM($N$182),SUM($N$182)-SUM($H$194:W194))</f>
        <v>0</v>
      </c>
      <c r="Y194" s="70">
        <f>MIN($E194*SUM($N$182),SUM($N$182)-SUM($H$194:X194))</f>
        <v>0</v>
      </c>
      <c r="Z194" s="70">
        <f>MIN($E194*SUM($N$182),SUM($N$182)-SUM($H$194:Y194))</f>
        <v>0</v>
      </c>
      <c r="AA194" s="70">
        <f>MIN($E194*SUM($N$182),SUM($N$182)-SUM($H$194:Z194))</f>
        <v>0</v>
      </c>
      <c r="AB194" s="70">
        <f>MIN($E194*SUM($N$182),SUM($N$182)-SUM($H$194:AA194))</f>
        <v>0</v>
      </c>
      <c r="AC194" s="70">
        <f>MIN($E194*SUM($N$182),SUM($N$182)-SUM($H$194:AB194))</f>
        <v>0</v>
      </c>
      <c r="AD194" s="70">
        <f>MIN($E194*SUM($N$182),SUM($N$182)-SUM($H$194:AC194))</f>
        <v>0</v>
      </c>
      <c r="AE194" s="70">
        <f>MIN($E194*SUM($N$182),SUM($N$182)-SUM($H$194:AD194))</f>
        <v>0</v>
      </c>
      <c r="AF194" s="70">
        <f>MIN($E194*SUM($N$182),SUM($N$182)-SUM($H$194:AE194))</f>
        <v>0</v>
      </c>
      <c r="AG194" s="70">
        <f>MIN($E194*SUM($N$182),SUM($N$182)-SUM($H$194:AF194))</f>
        <v>0</v>
      </c>
      <c r="AH194" s="70">
        <f>MIN($E194*SUM($N$182),SUM($N$182)-SUM($H$194:AG194))</f>
        <v>0</v>
      </c>
      <c r="AI194" s="70">
        <f>MIN($E194*SUM($N$182),SUM($N$182)-SUM($H$194:AH194))</f>
        <v>0</v>
      </c>
      <c r="AJ194" s="70">
        <f>MIN($E194*SUM($N$182),SUM($N$182)-SUM($H$194:AI194))</f>
        <v>0</v>
      </c>
      <c r="AK194" s="70">
        <f>MIN($E194*SUM($N$182),SUM($N$182)-SUM($H$194:AJ194))</f>
        <v>0</v>
      </c>
      <c r="AL194" s="70">
        <f>MIN($E194*SUM($N$182),SUM($N$182)-SUM($H$194:AK194))</f>
        <v>0</v>
      </c>
      <c r="AM194" s="70">
        <f>MIN($E194*SUM($N$182),SUM($N$182)-SUM($H$194:AL194))</f>
        <v>0</v>
      </c>
      <c r="AN194" s="70">
        <f>MIN($E194*SUM($N$182),SUM($N$182)-SUM($H$194:AM194))</f>
        <v>0</v>
      </c>
      <c r="AO194" s="70">
        <f>MIN($E194*SUM($N$182),SUM($N$182)-SUM($H$194:AN194))</f>
        <v>0</v>
      </c>
      <c r="AP194" s="70">
        <f>MIN($E194*SUM($N$182),SUM($N$182)-SUM($H$194:AO194))</f>
        <v>0</v>
      </c>
      <c r="AQ194" s="70">
        <f>MIN($E194*SUM($N$182),SUM($N$182)-SUM($H$194:AP194))</f>
        <v>0</v>
      </c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</row>
    <row r="195" spans="1:63" ht="18.75" customHeight="1" outlineLevel="1">
      <c r="A195" s="95"/>
      <c r="B195" s="95"/>
      <c r="C195" s="95"/>
      <c r="D195" s="95"/>
      <c r="E195" s="259">
        <f t="shared" si="37"/>
        <v>2.8571428571428571E-2</v>
      </c>
      <c r="F195" s="513">
        <f>O187</f>
        <v>7</v>
      </c>
      <c r="G195" s="51"/>
      <c r="H195" s="514"/>
      <c r="I195" s="514"/>
      <c r="J195" s="514"/>
      <c r="K195" s="514"/>
      <c r="L195" s="514"/>
      <c r="M195" s="514"/>
      <c r="N195" s="514"/>
      <c r="O195" s="70">
        <f>O$182*$E195 / 2</f>
        <v>0</v>
      </c>
      <c r="P195" s="70">
        <f>MIN($E195*SUM($O$182),SUM($O$182)-SUM($H$195:O195))</f>
        <v>0</v>
      </c>
      <c r="Q195" s="70">
        <f>MIN($E195*SUM($O$182),SUM($O$182)-SUM($H$195:P195))</f>
        <v>0</v>
      </c>
      <c r="R195" s="70">
        <f>MIN($E195*SUM($O$182),SUM($O$182)-SUM($H$195:Q195))</f>
        <v>0</v>
      </c>
      <c r="S195" s="70">
        <f>MIN($E195*SUM($O$182),SUM($O$182)-SUM($H$195:R195))</f>
        <v>0</v>
      </c>
      <c r="T195" s="70">
        <f>MIN($E195*SUM($O$182),SUM($O$182)-SUM($H$195:S195))</f>
        <v>0</v>
      </c>
      <c r="U195" s="70">
        <f>MIN($E195*SUM($O$182),SUM($O$182)-SUM($H$195:T195))</f>
        <v>0</v>
      </c>
      <c r="V195" s="70">
        <f>MIN($E195*SUM($O$182),SUM($O$182)-SUM($H$195:U195))</f>
        <v>0</v>
      </c>
      <c r="W195" s="70">
        <f>MIN($E195*SUM($O$182),SUM($O$182)-SUM($H$195:V195))</f>
        <v>0</v>
      </c>
      <c r="X195" s="70">
        <f>MIN($E195*SUM($O$182),SUM($O$182)-SUM($H$195:W195))</f>
        <v>0</v>
      </c>
      <c r="Y195" s="70">
        <f>MIN($E195*SUM($O$182),SUM($O$182)-SUM($H$195:X195))</f>
        <v>0</v>
      </c>
      <c r="Z195" s="70">
        <f>MIN($E195*SUM($O$182),SUM($O$182)-SUM($H$195:Y195))</f>
        <v>0</v>
      </c>
      <c r="AA195" s="70">
        <f>MIN($E195*SUM($O$182),SUM($O$182)-SUM($H$195:Z195))</f>
        <v>0</v>
      </c>
      <c r="AB195" s="70">
        <f>MIN($E195*SUM($O$182),SUM($O$182)-SUM($H$195:AA195))</f>
        <v>0</v>
      </c>
      <c r="AC195" s="70">
        <f>MIN($E195*SUM($O$182),SUM($O$182)-SUM($H$195:AB195))</f>
        <v>0</v>
      </c>
      <c r="AD195" s="70">
        <f>MIN($E195*SUM($O$182),SUM($O$182)-SUM($H$195:AC195))</f>
        <v>0</v>
      </c>
      <c r="AE195" s="70">
        <f>MIN($E195*SUM($O$182),SUM($O$182)-SUM($H$195:AD195))</f>
        <v>0</v>
      </c>
      <c r="AF195" s="70">
        <f>MIN($E195*SUM($O$182),SUM($O$182)-SUM($H$195:AE195))</f>
        <v>0</v>
      </c>
      <c r="AG195" s="70">
        <f>MIN($E195*SUM($O$182),SUM($O$182)-SUM($H$195:AF195))</f>
        <v>0</v>
      </c>
      <c r="AH195" s="70">
        <f>MIN($E195*SUM($O$182),SUM($O$182)-SUM($H$195:AG195))</f>
        <v>0</v>
      </c>
      <c r="AI195" s="70">
        <f>MIN($E195*SUM($O$182),SUM($O$182)-SUM($H$195:AH195))</f>
        <v>0</v>
      </c>
      <c r="AJ195" s="70">
        <f>MIN($E195*SUM($O$182),SUM($O$182)-SUM($H$195:AI195))</f>
        <v>0</v>
      </c>
      <c r="AK195" s="70">
        <f>MIN($E195*SUM($O$182),SUM($O$182)-SUM($H$195:AJ195))</f>
        <v>0</v>
      </c>
      <c r="AL195" s="70">
        <f>MIN($E195*SUM($O$182),SUM($O$182)-SUM($H$195:AK195))</f>
        <v>0</v>
      </c>
      <c r="AM195" s="70">
        <f>MIN($E195*SUM($O$182),SUM($O$182)-SUM($H$195:AL195))</f>
        <v>0</v>
      </c>
      <c r="AN195" s="70">
        <f>MIN($E195*SUM($O$182),SUM($O$182)-SUM($H$195:AM195))</f>
        <v>0</v>
      </c>
      <c r="AO195" s="70">
        <f>MIN($E195*SUM($O$182),SUM($O$182)-SUM($H$195:AN195))</f>
        <v>0</v>
      </c>
      <c r="AP195" s="70">
        <f>MIN($E195*SUM($O$182),SUM($O$182)-SUM($H$195:AO195))</f>
        <v>0</v>
      </c>
      <c r="AQ195" s="70">
        <f>MIN($E195*SUM($O$182),SUM($O$182)-SUM($H$195:AP195))</f>
        <v>0</v>
      </c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</row>
    <row r="196" spans="1:63" ht="18.75" customHeight="1" outlineLevel="1">
      <c r="A196" s="95"/>
      <c r="B196" s="95"/>
      <c r="C196" s="95"/>
      <c r="D196" s="95"/>
      <c r="E196" s="259">
        <f t="shared" si="37"/>
        <v>2.8571428571428571E-2</v>
      </c>
      <c r="F196" s="513">
        <f>P187</f>
        <v>8</v>
      </c>
      <c r="G196" s="51"/>
      <c r="H196" s="514"/>
      <c r="I196" s="514"/>
      <c r="J196" s="514"/>
      <c r="K196" s="514"/>
      <c r="L196" s="514"/>
      <c r="M196" s="514"/>
      <c r="N196" s="514"/>
      <c r="O196" s="514"/>
      <c r="P196" s="70">
        <f>P$182*$E196 / 2</f>
        <v>0</v>
      </c>
      <c r="Q196" s="70">
        <f>MIN($E196*SUM($P$182),SUM($P$182)-SUM($H$196:P196))</f>
        <v>0</v>
      </c>
      <c r="R196" s="70">
        <v>0</v>
      </c>
      <c r="S196" s="70">
        <v>0</v>
      </c>
      <c r="T196" s="70">
        <v>0</v>
      </c>
      <c r="U196" s="70">
        <v>0</v>
      </c>
      <c r="V196" s="70">
        <v>0</v>
      </c>
      <c r="W196" s="70">
        <v>0</v>
      </c>
      <c r="X196" s="70">
        <v>0</v>
      </c>
      <c r="Y196" s="70">
        <v>0</v>
      </c>
      <c r="Z196" s="70">
        <v>0</v>
      </c>
      <c r="AA196" s="70">
        <v>0</v>
      </c>
      <c r="AB196" s="70">
        <v>0</v>
      </c>
      <c r="AC196" s="70">
        <v>0</v>
      </c>
      <c r="AD196" s="70">
        <v>0</v>
      </c>
      <c r="AE196" s="70">
        <v>0</v>
      </c>
      <c r="AF196" s="70">
        <v>0</v>
      </c>
      <c r="AG196" s="70">
        <v>0</v>
      </c>
      <c r="AH196" s="70">
        <v>0</v>
      </c>
      <c r="AI196" s="70">
        <v>0</v>
      </c>
      <c r="AJ196" s="70">
        <v>0</v>
      </c>
      <c r="AK196" s="70">
        <v>0</v>
      </c>
      <c r="AL196" s="70">
        <v>0</v>
      </c>
      <c r="AM196" s="70">
        <v>0</v>
      </c>
      <c r="AN196" s="70">
        <v>0</v>
      </c>
      <c r="AO196" s="70">
        <v>0</v>
      </c>
      <c r="AP196" s="70">
        <v>0</v>
      </c>
      <c r="AQ196" s="70">
        <v>0</v>
      </c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</row>
    <row r="197" spans="1:63" ht="18.75" customHeight="1" outlineLevel="1">
      <c r="A197" s="95"/>
      <c r="B197" s="95"/>
      <c r="C197" s="95"/>
      <c r="D197" s="95"/>
      <c r="E197" s="259">
        <f t="shared" si="37"/>
        <v>2.8571428571428571E-2</v>
      </c>
      <c r="F197" s="513">
        <f>Q187</f>
        <v>9</v>
      </c>
      <c r="G197" s="51"/>
      <c r="H197" s="514"/>
      <c r="I197" s="514"/>
      <c r="J197" s="514"/>
      <c r="K197" s="514"/>
      <c r="L197" s="514"/>
      <c r="M197" s="514"/>
      <c r="N197" s="514"/>
      <c r="O197" s="514"/>
      <c r="P197" s="514"/>
      <c r="Q197" s="70">
        <f>Q$182*$E197 / 2</f>
        <v>0</v>
      </c>
      <c r="R197" s="70">
        <f>MIN($E197*SUM($Q$182),SUM($Q$182)-SUM($H$197:Q197))</f>
        <v>0</v>
      </c>
      <c r="S197" s="70">
        <f>MIN($E197*SUM($Q$182),SUM($Q$182)-SUM($H$197:R197))</f>
        <v>0</v>
      </c>
      <c r="T197" s="70">
        <f>MIN($E197*SUM($Q$182),SUM($Q$182)-SUM($H$197:S197))</f>
        <v>0</v>
      </c>
      <c r="U197" s="70">
        <f>MIN($E197*SUM($Q$182),SUM($Q$182)-SUM($H$197:T197))</f>
        <v>0</v>
      </c>
      <c r="V197" s="70">
        <f>MIN($E197*SUM($Q$182),SUM($Q$182)-SUM($H$197:U197))</f>
        <v>0</v>
      </c>
      <c r="W197" s="70">
        <f>MIN($E197*SUM($Q$182),SUM($Q$182)-SUM($H$197:V197))</f>
        <v>0</v>
      </c>
      <c r="X197" s="70">
        <f>MIN($E197*SUM($Q$182),SUM($Q$182)-SUM($H$197:W197))</f>
        <v>0</v>
      </c>
      <c r="Y197" s="70">
        <f>MIN($E197*SUM($Q$182),SUM($Q$182)-SUM($H$197:X197))</f>
        <v>0</v>
      </c>
      <c r="Z197" s="70">
        <f>MIN($E197*SUM($Q$182),SUM($Q$182)-SUM($H$197:Y197))</f>
        <v>0</v>
      </c>
      <c r="AA197" s="70">
        <f>MIN($E197*SUM($Q$182),SUM($Q$182)-SUM($H$197:Z197))</f>
        <v>0</v>
      </c>
      <c r="AB197" s="70">
        <f>MIN($E197*SUM($Q$182),SUM($Q$182)-SUM($H$197:AA197))</f>
        <v>0</v>
      </c>
      <c r="AC197" s="70">
        <f>MIN($E197*SUM($Q$182),SUM($Q$182)-SUM($H$197:AB197))</f>
        <v>0</v>
      </c>
      <c r="AD197" s="70">
        <f>MIN($E197*SUM($Q$182),SUM($Q$182)-SUM($H$197:AC197))</f>
        <v>0</v>
      </c>
      <c r="AE197" s="70">
        <f>MIN($E197*SUM($Q$182),SUM($Q$182)-SUM($H$197:AD197))</f>
        <v>0</v>
      </c>
      <c r="AF197" s="70">
        <f>MIN($E197*SUM($Q$182),SUM($Q$182)-SUM($H$197:AE197))</f>
        <v>0</v>
      </c>
      <c r="AG197" s="70">
        <f>MIN($E197*SUM($Q$182),SUM($Q$182)-SUM($H$197:AF197))</f>
        <v>0</v>
      </c>
      <c r="AH197" s="70">
        <f>MIN($E197*SUM($Q$182),SUM($Q$182)-SUM($H$197:AG197))</f>
        <v>0</v>
      </c>
      <c r="AI197" s="70">
        <f>MIN($E197*SUM($Q$182),SUM($Q$182)-SUM($H$197:AH197))</f>
        <v>0</v>
      </c>
      <c r="AJ197" s="70">
        <f>MIN($E197*SUM($Q$182),SUM($Q$182)-SUM($H$197:AI197))</f>
        <v>0</v>
      </c>
      <c r="AK197" s="70">
        <f>MIN($E197*SUM($Q$182),SUM($Q$182)-SUM($H$197:AJ197))</f>
        <v>0</v>
      </c>
      <c r="AL197" s="70">
        <f>MIN($E197*SUM($Q$182),SUM($Q$182)-SUM($H$197:AK197))</f>
        <v>0</v>
      </c>
      <c r="AM197" s="70">
        <f>MIN($E197*SUM($Q$182),SUM($Q$182)-SUM($H$197:AL197))</f>
        <v>0</v>
      </c>
      <c r="AN197" s="70">
        <f>MIN($E197*SUM($Q$182),SUM($Q$182)-SUM($H$197:AM197))</f>
        <v>0</v>
      </c>
      <c r="AO197" s="70">
        <f>MIN($E197*SUM($Q$182),SUM($Q$182)-SUM($H$197:AN197))</f>
        <v>0</v>
      </c>
      <c r="AP197" s="70">
        <f>MIN($E197*SUM($Q$182),SUM($Q$182)-SUM($H$197:AO197))</f>
        <v>0</v>
      </c>
      <c r="AQ197" s="70">
        <f>MIN($E197*SUM($Q$182),SUM($Q$182)-SUM($H$197:AP197))</f>
        <v>0</v>
      </c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</row>
    <row r="198" spans="1:63" ht="18.75" customHeight="1" outlineLevel="1">
      <c r="A198" s="95"/>
      <c r="B198" s="95"/>
      <c r="C198" s="95"/>
      <c r="D198" s="95"/>
      <c r="E198" s="259">
        <f t="shared" si="37"/>
        <v>2.8571428571428571E-2</v>
      </c>
      <c r="F198" s="513">
        <f>R187</f>
        <v>10</v>
      </c>
      <c r="G198" s="51"/>
      <c r="H198" s="514"/>
      <c r="I198" s="514"/>
      <c r="J198" s="514"/>
      <c r="K198" s="514"/>
      <c r="L198" s="514"/>
      <c r="M198" s="514"/>
      <c r="N198" s="514"/>
      <c r="O198" s="514"/>
      <c r="P198" s="514"/>
      <c r="Q198" s="514"/>
      <c r="R198" s="70">
        <f>R$182*$E198 / 2</f>
        <v>0</v>
      </c>
      <c r="S198" s="70">
        <f>MIN($E198*SUM($R$182),SUM($R$182)-SUM($H$198:R198))</f>
        <v>0</v>
      </c>
      <c r="T198" s="70">
        <f>MIN($E198*SUM($R$182),SUM($R$182)-SUM($H$198:S198))</f>
        <v>0</v>
      </c>
      <c r="U198" s="70">
        <f>MIN($E198*SUM($R$182),SUM($R$182)-SUM($H$198:T198))</f>
        <v>0</v>
      </c>
      <c r="V198" s="70">
        <f>MIN($E198*SUM($R$182),SUM($R$182)-SUM($H$198:U198))</f>
        <v>0</v>
      </c>
      <c r="W198" s="70">
        <f>MIN($E198*SUM($R$182),SUM($R$182)-SUM($H$198:V198))</f>
        <v>0</v>
      </c>
      <c r="X198" s="70">
        <f>MIN($E198*SUM($R$182),SUM($R$182)-SUM($H$198:W198))</f>
        <v>0</v>
      </c>
      <c r="Y198" s="70">
        <f>MIN($E198*SUM($R$182),SUM($R$182)-SUM($H$198:X198))</f>
        <v>0</v>
      </c>
      <c r="Z198" s="70">
        <f>MIN($E198*SUM($R$182),SUM($R$182)-SUM($H$198:Y198))</f>
        <v>0</v>
      </c>
      <c r="AA198" s="70">
        <f>MIN($E198*SUM($R$182),SUM($R$182)-SUM($H$198:Z198))</f>
        <v>0</v>
      </c>
      <c r="AB198" s="70">
        <f>MIN($E198*SUM($R$182),SUM($R$182)-SUM($H$198:AA198))</f>
        <v>0</v>
      </c>
      <c r="AC198" s="70">
        <f>MIN($E198*SUM($R$182),SUM($R$182)-SUM($H$198:AB198))</f>
        <v>0</v>
      </c>
      <c r="AD198" s="70">
        <f>MIN($E198*SUM($R$182),SUM($R$182)-SUM($H$198:AC198))</f>
        <v>0</v>
      </c>
      <c r="AE198" s="70">
        <f>MIN($E198*SUM($R$182),SUM($R$182)-SUM($H$198:AD198))</f>
        <v>0</v>
      </c>
      <c r="AF198" s="70">
        <f>MIN($E198*SUM($R$182),SUM($R$182)-SUM($H$198:AE198))</f>
        <v>0</v>
      </c>
      <c r="AG198" s="70">
        <f>MIN($E198*SUM($R$182),SUM($R$182)-SUM($H$198:AF198))</f>
        <v>0</v>
      </c>
      <c r="AH198" s="70">
        <f>MIN($E198*SUM($R$182),SUM($R$182)-SUM($H$198:AG198))</f>
        <v>0</v>
      </c>
      <c r="AI198" s="70">
        <f>MIN($E198*SUM($R$182),SUM($R$182)-SUM($H$198:AH198))</f>
        <v>0</v>
      </c>
      <c r="AJ198" s="70">
        <f>MIN($E198*SUM($R$182),SUM($R$182)-SUM($H$198:AI198))</f>
        <v>0</v>
      </c>
      <c r="AK198" s="70">
        <f>MIN($E198*SUM($R$182),SUM($R$182)-SUM($H$198:AJ198))</f>
        <v>0</v>
      </c>
      <c r="AL198" s="70">
        <f>MIN($E198*SUM($R$182),SUM($R$182)-SUM($H$198:AK198))</f>
        <v>0</v>
      </c>
      <c r="AM198" s="70">
        <f>MIN($E198*SUM($R$182),SUM($R$182)-SUM($H$198:AL198))</f>
        <v>0</v>
      </c>
      <c r="AN198" s="70">
        <f>MIN($E198*SUM($R$182),SUM($R$182)-SUM($H$198:AM198))</f>
        <v>0</v>
      </c>
      <c r="AO198" s="70">
        <f>MIN($E198*SUM($R$182),SUM($R$182)-SUM($H$198:AN198))</f>
        <v>0</v>
      </c>
      <c r="AP198" s="70">
        <f>MIN($E198*SUM($R$182),SUM($R$182)-SUM($H$198:AO198))</f>
        <v>0</v>
      </c>
      <c r="AQ198" s="70">
        <f>MIN($E198*SUM($R$182),SUM($R$182)-SUM($H$198:AP198))</f>
        <v>0</v>
      </c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</row>
    <row r="199" spans="1:63" ht="18.75" customHeight="1" outlineLevel="1">
      <c r="A199" s="95"/>
      <c r="B199" s="95"/>
      <c r="C199" s="95"/>
      <c r="D199" s="95"/>
      <c r="E199" s="259">
        <f t="shared" si="37"/>
        <v>2.8571428571428571E-2</v>
      </c>
      <c r="F199" s="513">
        <f>S187</f>
        <v>11</v>
      </c>
      <c r="G199" s="51"/>
      <c r="H199" s="514"/>
      <c r="I199" s="514"/>
      <c r="J199" s="514"/>
      <c r="K199" s="514"/>
      <c r="L199" s="514"/>
      <c r="M199" s="514"/>
      <c r="N199" s="514"/>
      <c r="O199" s="514"/>
      <c r="P199" s="514"/>
      <c r="Q199" s="514"/>
      <c r="R199" s="514"/>
      <c r="S199" s="70">
        <f>S$182*$E199 / 2</f>
        <v>0</v>
      </c>
      <c r="T199" s="70">
        <f>MIN($E199*SUM($S$182),SUM($S$182)-SUM($H$199:S199))</f>
        <v>0</v>
      </c>
      <c r="U199" s="70">
        <f>MIN($E199*SUM($S$182),SUM($S$182)-SUM($H$199:T199))</f>
        <v>0</v>
      </c>
      <c r="V199" s="70">
        <f>MIN($E199*SUM($S$182),SUM($S$182)-SUM($H$199:U199))</f>
        <v>0</v>
      </c>
      <c r="W199" s="70">
        <f>MIN($E199*SUM($S$182),SUM($S$182)-SUM($H$199:V199))</f>
        <v>0</v>
      </c>
      <c r="X199" s="70">
        <f>MIN($E199*SUM($S$182),SUM($S$182)-SUM($H$199:W199))</f>
        <v>0</v>
      </c>
      <c r="Y199" s="70">
        <f>MIN($E199*SUM($S$182),SUM($S$182)-SUM($H$199:X199))</f>
        <v>0</v>
      </c>
      <c r="Z199" s="70">
        <f>MIN($E199*SUM($S$182),SUM($S$182)-SUM($H$199:Y199))</f>
        <v>0</v>
      </c>
      <c r="AA199" s="70">
        <f>MIN($E199*SUM($S$182),SUM($S$182)-SUM($H$199:Z199))</f>
        <v>0</v>
      </c>
      <c r="AB199" s="70">
        <f>MIN($E199*SUM($S$182),SUM($S$182)-SUM($H$199:AA199))</f>
        <v>0</v>
      </c>
      <c r="AC199" s="70">
        <f>MIN($E199*SUM($S$182),SUM($S$182)-SUM($H$199:AB199))</f>
        <v>0</v>
      </c>
      <c r="AD199" s="70">
        <f>MIN($E199*SUM($S$182),SUM($S$182)-SUM($H$199:AC199))</f>
        <v>0</v>
      </c>
      <c r="AE199" s="70">
        <f>MIN($E199*SUM($S$182),SUM($S$182)-SUM($H$199:AD199))</f>
        <v>0</v>
      </c>
      <c r="AF199" s="70">
        <f>MIN($E199*SUM($S$182),SUM($S$182)-SUM($H$199:AE199))</f>
        <v>0</v>
      </c>
      <c r="AG199" s="70">
        <f>MIN($E199*SUM($S$182),SUM($S$182)-SUM($H$199:AF199))</f>
        <v>0</v>
      </c>
      <c r="AH199" s="70">
        <f>MIN($E199*SUM($S$182),SUM($S$182)-SUM($H$199:AG199))</f>
        <v>0</v>
      </c>
      <c r="AI199" s="70">
        <f>MIN($E199*SUM($S$182),SUM($S$182)-SUM($H$199:AH199))</f>
        <v>0</v>
      </c>
      <c r="AJ199" s="70">
        <f>MIN($E199*SUM($S$182),SUM($S$182)-SUM($H$199:AI199))</f>
        <v>0</v>
      </c>
      <c r="AK199" s="70">
        <f>MIN($E199*SUM($S$182),SUM($S$182)-SUM($H$199:AJ199))</f>
        <v>0</v>
      </c>
      <c r="AL199" s="70">
        <f>MIN($E199*SUM($S$182),SUM($S$182)-SUM($H$199:AK199))</f>
        <v>0</v>
      </c>
      <c r="AM199" s="70">
        <f>MIN($E199*SUM($S$182),SUM($S$182)-SUM($H$199:AL199))</f>
        <v>0</v>
      </c>
      <c r="AN199" s="70">
        <f>MIN($E199*SUM($S$182),SUM($S$182)-SUM($H$199:AM199))</f>
        <v>0</v>
      </c>
      <c r="AO199" s="70">
        <f>MIN($E199*SUM($S$182),SUM($S$182)-SUM($H$199:AN199))</f>
        <v>0</v>
      </c>
      <c r="AP199" s="70">
        <f>MIN($E199*SUM($S$182),SUM($S$182)-SUM($H$199:AO199))</f>
        <v>0</v>
      </c>
      <c r="AQ199" s="70">
        <f>MIN($E199*SUM($S$182),SUM($S$182)-SUM($H$199:AP199))</f>
        <v>0</v>
      </c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</row>
    <row r="200" spans="1:63" ht="18.75" customHeight="1" outlineLevel="1">
      <c r="A200" s="95"/>
      <c r="B200" s="95"/>
      <c r="C200" s="95"/>
      <c r="D200" s="95"/>
      <c r="E200" s="259">
        <f t="shared" si="37"/>
        <v>2.8571428571428571E-2</v>
      </c>
      <c r="F200" s="513">
        <f>T187</f>
        <v>12</v>
      </c>
      <c r="G200" s="51"/>
      <c r="H200" s="514"/>
      <c r="I200" s="514"/>
      <c r="J200" s="514"/>
      <c r="K200" s="514"/>
      <c r="L200" s="514"/>
      <c r="M200" s="514"/>
      <c r="N200" s="514"/>
      <c r="O200" s="514"/>
      <c r="P200" s="514"/>
      <c r="Q200" s="514"/>
      <c r="R200" s="514"/>
      <c r="S200" s="514"/>
      <c r="T200" s="70">
        <f>T$182*$E200 / 2</f>
        <v>0</v>
      </c>
      <c r="U200" s="70">
        <f>MIN($E200*SUM($T$182),SUM($T$182)-SUM($H$200:T200))</f>
        <v>0</v>
      </c>
      <c r="V200" s="70">
        <f>MIN($E200*SUM($T$182),SUM($T$182)-SUM($H$200:U200))</f>
        <v>0</v>
      </c>
      <c r="W200" s="70">
        <f>MIN($E200*SUM($T$182),SUM($T$182)-SUM($H$200:V200))</f>
        <v>0</v>
      </c>
      <c r="X200" s="70">
        <f>MIN($E200*SUM($T$182),SUM($T$182)-SUM($H$200:W200))</f>
        <v>0</v>
      </c>
      <c r="Y200" s="70">
        <f>MIN($E200*SUM($T$182),SUM($T$182)-SUM($H$200:X200))</f>
        <v>0</v>
      </c>
      <c r="Z200" s="70">
        <f>MIN($E200*SUM($T$182),SUM($T$182)-SUM($H$200:Y200))</f>
        <v>0</v>
      </c>
      <c r="AA200" s="70">
        <f>MIN($E200*SUM($T$182),SUM($T$182)-SUM($H$200:Z200))</f>
        <v>0</v>
      </c>
      <c r="AB200" s="70">
        <f>MIN($E200*SUM($T$182),SUM($T$182)-SUM($H$200:AA200))</f>
        <v>0</v>
      </c>
      <c r="AC200" s="70">
        <f>MIN($E200*SUM($T$182),SUM($T$182)-SUM($H$200:AB200))</f>
        <v>0</v>
      </c>
      <c r="AD200" s="70">
        <f>MIN($E200*SUM($T$182),SUM($T$182)-SUM($H$200:AC200))</f>
        <v>0</v>
      </c>
      <c r="AE200" s="70">
        <f>MIN($E200*SUM($T$182),SUM($T$182)-SUM($H$200:AD200))</f>
        <v>0</v>
      </c>
      <c r="AF200" s="70">
        <f>MIN($E200*SUM($T$182),SUM($T$182)-SUM($H$200:AE200))</f>
        <v>0</v>
      </c>
      <c r="AG200" s="70">
        <f>MIN($E200*SUM($T$182),SUM($T$182)-SUM($H$200:AF200))</f>
        <v>0</v>
      </c>
      <c r="AH200" s="70">
        <f>MIN($E200*SUM($T$182),SUM($T$182)-SUM($H$200:AG200))</f>
        <v>0</v>
      </c>
      <c r="AI200" s="70">
        <f>MIN($E200*SUM($T$182),SUM($T$182)-SUM($H$200:AH200))</f>
        <v>0</v>
      </c>
      <c r="AJ200" s="70">
        <f>MIN($E200*SUM($T$182),SUM($T$182)-SUM($H$200:AI200))</f>
        <v>0</v>
      </c>
      <c r="AK200" s="70">
        <f>MIN($E200*SUM($T$182),SUM($T$182)-SUM($H$200:AJ200))</f>
        <v>0</v>
      </c>
      <c r="AL200" s="70">
        <f>MIN($E200*SUM($T$182),SUM($T$182)-SUM($H$200:AK200))</f>
        <v>0</v>
      </c>
      <c r="AM200" s="70">
        <f>MIN($E200*SUM($T$182),SUM($T$182)-SUM($H$200:AL200))</f>
        <v>0</v>
      </c>
      <c r="AN200" s="70">
        <f>MIN($E200*SUM($T$182),SUM($T$182)-SUM($H$200:AM200))</f>
        <v>0</v>
      </c>
      <c r="AO200" s="70">
        <f>MIN($E200*SUM($T$182),SUM($T$182)-SUM($H$200:AN200))</f>
        <v>0</v>
      </c>
      <c r="AP200" s="70">
        <f>MIN($E200*SUM($T$182),SUM($T$182)-SUM($H$200:AO200))</f>
        <v>0</v>
      </c>
      <c r="AQ200" s="70">
        <f>MIN($E200*SUM($T$182),SUM($T$182)-SUM($H$200:AP200))</f>
        <v>0</v>
      </c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</row>
    <row r="201" spans="1:63" ht="18.75" customHeight="1" outlineLevel="1">
      <c r="A201" s="95"/>
      <c r="B201" s="95"/>
      <c r="C201" s="95"/>
      <c r="D201" s="95"/>
      <c r="E201" s="259">
        <f t="shared" si="37"/>
        <v>2.8571428571428571E-2</v>
      </c>
      <c r="F201" s="513">
        <f>U187</f>
        <v>13</v>
      </c>
      <c r="G201" s="51"/>
      <c r="H201" s="514"/>
      <c r="I201" s="514"/>
      <c r="J201" s="514"/>
      <c r="K201" s="514"/>
      <c r="L201" s="514"/>
      <c r="M201" s="514"/>
      <c r="N201" s="514"/>
      <c r="O201" s="514"/>
      <c r="P201" s="514"/>
      <c r="Q201" s="514"/>
      <c r="R201" s="514"/>
      <c r="S201" s="514"/>
      <c r="T201" s="514"/>
      <c r="U201" s="70">
        <f>U$182*$E201 / 2</f>
        <v>0</v>
      </c>
      <c r="V201" s="70">
        <f>MIN($E201*SUM($U$182),SUM($U$182)-SUM($H$201:U201))</f>
        <v>0</v>
      </c>
      <c r="W201" s="70">
        <f>MIN($E201*SUM($U$182),SUM($U$182)-SUM($H$201:V201))</f>
        <v>0</v>
      </c>
      <c r="X201" s="70">
        <f>MIN($E201*SUM($U$182),SUM($U$182)-SUM($H$201:W201))</f>
        <v>0</v>
      </c>
      <c r="Y201" s="70">
        <f>MIN($E201*SUM($U$182),SUM($U$182)-SUM($H$201:X201))</f>
        <v>0</v>
      </c>
      <c r="Z201" s="70">
        <f>MIN($E201*SUM($U$182),SUM($U$182)-SUM($H$201:Y201))</f>
        <v>0</v>
      </c>
      <c r="AA201" s="70">
        <f>MIN($E201*SUM($U$182),SUM($U$182)-SUM($H$201:Z201))</f>
        <v>0</v>
      </c>
      <c r="AB201" s="70">
        <f>MIN($E201*SUM($U$182),SUM($U$182)-SUM($H$201:AA201))</f>
        <v>0</v>
      </c>
      <c r="AC201" s="70">
        <f>MIN($E201*SUM($U$182),SUM($U$182)-SUM($H$201:AB201))</f>
        <v>0</v>
      </c>
      <c r="AD201" s="70">
        <f>MIN($E201*SUM($U$182),SUM($U$182)-SUM($H$201:AC201))</f>
        <v>0</v>
      </c>
      <c r="AE201" s="70">
        <f>MIN($E201*SUM($U$182),SUM($U$182)-SUM($H$201:AD201))</f>
        <v>0</v>
      </c>
      <c r="AF201" s="70">
        <f>MIN($E201*SUM($U$182),SUM($U$182)-SUM($H$201:AE201))</f>
        <v>0</v>
      </c>
      <c r="AG201" s="70">
        <f>MIN($E201*SUM($U$182),SUM($U$182)-SUM($H$201:AF201))</f>
        <v>0</v>
      </c>
      <c r="AH201" s="70">
        <f>MIN($E201*SUM($U$182),SUM($U$182)-SUM($H$201:AG201))</f>
        <v>0</v>
      </c>
      <c r="AI201" s="70">
        <f>MIN($E201*SUM($U$182),SUM($U$182)-SUM($H$201:AH201))</f>
        <v>0</v>
      </c>
      <c r="AJ201" s="70">
        <f>MIN($E201*SUM($U$182),SUM($U$182)-SUM($H$201:AI201))</f>
        <v>0</v>
      </c>
      <c r="AK201" s="70">
        <f>MIN($E201*SUM($U$182),SUM($U$182)-SUM($H$201:AJ201))</f>
        <v>0</v>
      </c>
      <c r="AL201" s="70">
        <f>MIN($E201*SUM($U$182),SUM($U$182)-SUM($H$201:AK201))</f>
        <v>0</v>
      </c>
      <c r="AM201" s="70">
        <f>MIN($E201*SUM($U$182),SUM($U$182)-SUM($H$201:AL201))</f>
        <v>0</v>
      </c>
      <c r="AN201" s="70">
        <f>MIN($E201*SUM($U$182),SUM($U$182)-SUM($H$201:AM201))</f>
        <v>0</v>
      </c>
      <c r="AO201" s="70">
        <f>MIN($E201*SUM($U$182),SUM($U$182)-SUM($H$201:AN201))</f>
        <v>0</v>
      </c>
      <c r="AP201" s="70">
        <f>MIN($E201*SUM($U$182),SUM($U$182)-SUM($H$201:AO201))</f>
        <v>0</v>
      </c>
      <c r="AQ201" s="70">
        <f>MIN($E201*SUM($U$182),SUM($U$182)-SUM($H$201:AP201))</f>
        <v>0</v>
      </c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</row>
    <row r="202" spans="1:63" ht="18.75" customHeight="1" outlineLevel="1">
      <c r="A202" s="95"/>
      <c r="B202" s="95"/>
      <c r="C202" s="95"/>
      <c r="D202" s="95"/>
      <c r="E202" s="259">
        <f t="shared" si="37"/>
        <v>2.8571428571428571E-2</v>
      </c>
      <c r="F202" s="513">
        <f>V187</f>
        <v>14</v>
      </c>
      <c r="G202" s="51"/>
      <c r="H202" s="514"/>
      <c r="I202" s="514"/>
      <c r="J202" s="514"/>
      <c r="K202" s="514"/>
      <c r="L202" s="514"/>
      <c r="M202" s="514"/>
      <c r="N202" s="514"/>
      <c r="O202" s="514"/>
      <c r="P202" s="514"/>
      <c r="Q202" s="514"/>
      <c r="R202" s="514"/>
      <c r="S202" s="514"/>
      <c r="T202" s="514"/>
      <c r="U202" s="514"/>
      <c r="V202" s="70">
        <f>V$182*$E202 / 2</f>
        <v>0</v>
      </c>
      <c r="W202" s="70">
        <f>MIN($E202*SUM($V$182),SUM($V$182)-SUM($H$202:V202))</f>
        <v>0</v>
      </c>
      <c r="X202" s="70">
        <f>MIN($E202*SUM($V$182),SUM($V$182)-SUM($H$202:W202))</f>
        <v>0</v>
      </c>
      <c r="Y202" s="70">
        <f>MIN($E202*SUM($V$182),SUM($V$182)-SUM($H$202:X202))</f>
        <v>0</v>
      </c>
      <c r="Z202" s="70">
        <f>MIN($E202*SUM($V$182),SUM($V$182)-SUM($H$202:Y202))</f>
        <v>0</v>
      </c>
      <c r="AA202" s="70">
        <f>MIN($E202*SUM($V$182),SUM($V$182)-SUM($H$202:Z202))</f>
        <v>0</v>
      </c>
      <c r="AB202" s="70">
        <f>MIN($E202*SUM($V$182),SUM($V$182)-SUM($H$202:AA202))</f>
        <v>0</v>
      </c>
      <c r="AC202" s="70">
        <f>MIN($E202*SUM($V$182),SUM($V$182)-SUM($H$202:AB202))</f>
        <v>0</v>
      </c>
      <c r="AD202" s="70">
        <f>MIN($E202*SUM($V$182),SUM($V$182)-SUM($H$202:AC202))</f>
        <v>0</v>
      </c>
      <c r="AE202" s="70">
        <f>MIN($E202*SUM($V$182),SUM($V$182)-SUM($H$202:AD202))</f>
        <v>0</v>
      </c>
      <c r="AF202" s="70">
        <f>MIN($E202*SUM($V$182),SUM($V$182)-SUM($H$202:AE202))</f>
        <v>0</v>
      </c>
      <c r="AG202" s="70">
        <f>MIN($E202*SUM($V$182),SUM($V$182)-SUM($H$202:AF202))</f>
        <v>0</v>
      </c>
      <c r="AH202" s="70">
        <f>MIN($E202*SUM($V$182),SUM($V$182)-SUM($H$202:AG202))</f>
        <v>0</v>
      </c>
      <c r="AI202" s="70">
        <f>MIN($E202*SUM($V$182),SUM($V$182)-SUM($H$202:AH202))</f>
        <v>0</v>
      </c>
      <c r="AJ202" s="70">
        <f>MIN($E202*SUM($V$182),SUM($V$182)-SUM($H$202:AI202))</f>
        <v>0</v>
      </c>
      <c r="AK202" s="70">
        <f>MIN($E202*SUM($V$182),SUM($V$182)-SUM($H$202:AJ202))</f>
        <v>0</v>
      </c>
      <c r="AL202" s="70">
        <f>MIN($E202*SUM($V$182),SUM($V$182)-SUM($H$202:AK202))</f>
        <v>0</v>
      </c>
      <c r="AM202" s="70">
        <f>MIN($E202*SUM($V$182),SUM($V$182)-SUM($H$202:AL202))</f>
        <v>0</v>
      </c>
      <c r="AN202" s="70">
        <f>MIN($E202*SUM($V$182),SUM($V$182)-SUM($H$202:AM202))</f>
        <v>0</v>
      </c>
      <c r="AO202" s="70">
        <f>MIN($E202*SUM($V$182),SUM($V$182)-SUM($H$202:AN202))</f>
        <v>0</v>
      </c>
      <c r="AP202" s="70">
        <f>MIN($E202*SUM($V$182),SUM($V$182)-SUM($H$202:AO202))</f>
        <v>0</v>
      </c>
      <c r="AQ202" s="70">
        <f>MIN($E202*SUM($V$182),SUM($V$182)-SUM($H$202:AP202))</f>
        <v>0</v>
      </c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</row>
    <row r="203" spans="1:63" ht="18.75" customHeight="1" outlineLevel="1">
      <c r="A203" s="95"/>
      <c r="B203" s="95"/>
      <c r="C203" s="95"/>
      <c r="D203" s="95"/>
      <c r="E203" s="259">
        <f t="shared" si="37"/>
        <v>2.8571428571428571E-2</v>
      </c>
      <c r="F203" s="513">
        <f>W187</f>
        <v>15</v>
      </c>
      <c r="G203" s="51"/>
      <c r="H203" s="514"/>
      <c r="I203" s="514"/>
      <c r="J203" s="514"/>
      <c r="K203" s="514"/>
      <c r="L203" s="514"/>
      <c r="M203" s="514"/>
      <c r="N203" s="514"/>
      <c r="O203" s="514"/>
      <c r="P203" s="514"/>
      <c r="Q203" s="514"/>
      <c r="R203" s="514"/>
      <c r="S203" s="514"/>
      <c r="T203" s="514"/>
      <c r="U203" s="514"/>
      <c r="V203" s="514"/>
      <c r="W203" s="70">
        <f>W$182*$E203 / 2</f>
        <v>0</v>
      </c>
      <c r="X203" s="70">
        <f>MIN($E203*SUM($W$182),SUM($W$182)-SUM($H$203:W203))</f>
        <v>0</v>
      </c>
      <c r="Y203" s="70">
        <f>MIN($E203*SUM($W$182),SUM($W$182)-SUM($H$203:X203))</f>
        <v>0</v>
      </c>
      <c r="Z203" s="70">
        <f>MIN($E203*SUM($W$182),SUM($W$182)-SUM($H$203:Y203))</f>
        <v>0</v>
      </c>
      <c r="AA203" s="70">
        <f>MIN($E203*SUM($W$182),SUM($W$182)-SUM($H$203:Z203))</f>
        <v>0</v>
      </c>
      <c r="AB203" s="70">
        <f>MIN($E203*SUM($W$182),SUM($W$182)-SUM($H$203:AA203))</f>
        <v>0</v>
      </c>
      <c r="AC203" s="70">
        <f>MIN($E203*SUM($W$182),SUM($W$182)-SUM($H$203:AB203))</f>
        <v>0</v>
      </c>
      <c r="AD203" s="70">
        <f>MIN($E203*SUM($W$182),SUM($W$182)-SUM($H$203:AC203))</f>
        <v>0</v>
      </c>
      <c r="AE203" s="70">
        <f>MIN($E203*SUM($W$182),SUM($W$182)-SUM($H$203:AD203))</f>
        <v>0</v>
      </c>
      <c r="AF203" s="70">
        <f>MIN($E203*SUM($W$182),SUM($W$182)-SUM($H$203:AE203))</f>
        <v>0</v>
      </c>
      <c r="AG203" s="70">
        <f>MIN($E203*SUM($W$182),SUM($W$182)-SUM($H$203:AF203))</f>
        <v>0</v>
      </c>
      <c r="AH203" s="70">
        <f>MIN($E203*SUM($W$182),SUM($W$182)-SUM($H$203:AG203))</f>
        <v>0</v>
      </c>
      <c r="AI203" s="70">
        <f>MIN($E203*SUM($W$182),SUM($W$182)-SUM($H$203:AH203))</f>
        <v>0</v>
      </c>
      <c r="AJ203" s="70">
        <f>MIN($E203*SUM($W$182),SUM($W$182)-SUM($H$203:AI203))</f>
        <v>0</v>
      </c>
      <c r="AK203" s="70">
        <f>MIN($E203*SUM($W$182),SUM($W$182)-SUM($H$203:AJ203))</f>
        <v>0</v>
      </c>
      <c r="AL203" s="70">
        <f>MIN($E203*SUM($W$182),SUM($W$182)-SUM($H$203:AK203))</f>
        <v>0</v>
      </c>
      <c r="AM203" s="70">
        <f>MIN($E203*SUM($W$182),SUM($W$182)-SUM($H$203:AL203))</f>
        <v>0</v>
      </c>
      <c r="AN203" s="70">
        <f>MIN($E203*SUM($W$182),SUM($W$182)-SUM($H$203:AM203))</f>
        <v>0</v>
      </c>
      <c r="AO203" s="70">
        <f>MIN($E203*SUM($W$182),SUM($W$182)-SUM($H$203:AN203))</f>
        <v>0</v>
      </c>
      <c r="AP203" s="70">
        <f>MIN($E203*SUM($W$182),SUM($W$182)-SUM($H$203:AO203))</f>
        <v>0</v>
      </c>
      <c r="AQ203" s="70">
        <f>MIN($E203*SUM($W$182),SUM($W$182)-SUM($H$203:AP203))</f>
        <v>0</v>
      </c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</row>
    <row r="204" spans="1:63" ht="18.75" customHeight="1" outlineLevel="1">
      <c r="A204" s="95"/>
      <c r="B204" s="95"/>
      <c r="C204" s="95"/>
      <c r="D204" s="95"/>
      <c r="E204" s="259">
        <f t="shared" si="37"/>
        <v>2.8571428571428571E-2</v>
      </c>
      <c r="F204" s="513">
        <f>X187</f>
        <v>16</v>
      </c>
      <c r="G204" s="51"/>
      <c r="H204" s="514"/>
      <c r="I204" s="514"/>
      <c r="J204" s="514"/>
      <c r="K204" s="514"/>
      <c r="L204" s="514"/>
      <c r="M204" s="514"/>
      <c r="N204" s="514"/>
      <c r="O204" s="514"/>
      <c r="P204" s="514"/>
      <c r="Q204" s="514"/>
      <c r="R204" s="514"/>
      <c r="S204" s="514"/>
      <c r="T204" s="514"/>
      <c r="U204" s="514"/>
      <c r="V204" s="514"/>
      <c r="W204" s="514"/>
      <c r="X204" s="70">
        <f>X$182*$E204 / 2</f>
        <v>0</v>
      </c>
      <c r="Y204" s="70">
        <f>MIN($E204*SUM($X$182),SUM($X$182)-SUM($H$204:X204))</f>
        <v>0</v>
      </c>
      <c r="Z204" s="70">
        <f>MIN($E204*SUM($X$182),SUM($X$182)-SUM($H$204:Y204))</f>
        <v>0</v>
      </c>
      <c r="AA204" s="70">
        <f>MIN($E204*SUM($X$182),SUM($X$182)-SUM($H$204:Z204))</f>
        <v>0</v>
      </c>
      <c r="AB204" s="70">
        <f>MIN($E204*SUM($X$182),SUM($X$182)-SUM($H$204:AA204))</f>
        <v>0</v>
      </c>
      <c r="AC204" s="70">
        <f>MIN($E204*SUM($X$182),SUM($X$182)-SUM($H$204:AB204))</f>
        <v>0</v>
      </c>
      <c r="AD204" s="70">
        <f>MIN($E204*SUM($X$182),SUM($X$182)-SUM($H$204:AC204))</f>
        <v>0</v>
      </c>
      <c r="AE204" s="70">
        <f>MIN($E204*SUM($X$182),SUM($X$182)-SUM($H$204:AD204))</f>
        <v>0</v>
      </c>
      <c r="AF204" s="70">
        <f>MIN($E204*SUM($X$182),SUM($X$182)-SUM($H$204:AE204))</f>
        <v>0</v>
      </c>
      <c r="AG204" s="70">
        <f>MIN($E204*SUM($X$182),SUM($X$182)-SUM($H$204:AF204))</f>
        <v>0</v>
      </c>
      <c r="AH204" s="70">
        <f>MIN($E204*SUM($X$182),SUM($X$182)-SUM($H$204:AG204))</f>
        <v>0</v>
      </c>
      <c r="AI204" s="70">
        <f>MIN($E204*SUM($X$182),SUM($X$182)-SUM($H$204:AH204))</f>
        <v>0</v>
      </c>
      <c r="AJ204" s="70">
        <f>MIN($E204*SUM($X$182),SUM($X$182)-SUM($H$204:AI204))</f>
        <v>0</v>
      </c>
      <c r="AK204" s="70">
        <f>MIN($E204*SUM($X$182),SUM($X$182)-SUM($H$204:AJ204))</f>
        <v>0</v>
      </c>
      <c r="AL204" s="70">
        <f>MIN($E204*SUM($X$182),SUM($X$182)-SUM($H$204:AK204))</f>
        <v>0</v>
      </c>
      <c r="AM204" s="70">
        <f>MIN($E204*SUM($X$182),SUM($X$182)-SUM($H$204:AL204))</f>
        <v>0</v>
      </c>
      <c r="AN204" s="70">
        <f>MIN($E204*SUM($X$182),SUM($X$182)-SUM($H$204:AM204))</f>
        <v>0</v>
      </c>
      <c r="AO204" s="70">
        <f>MIN($E204*SUM($X$182),SUM($X$182)-SUM($H$204:AN204))</f>
        <v>0</v>
      </c>
      <c r="AP204" s="70">
        <f>MIN($E204*SUM($X$182),SUM($X$182)-SUM($H$204:AO204))</f>
        <v>0</v>
      </c>
      <c r="AQ204" s="70">
        <f>MIN($E204*SUM($X$182),SUM($X$182)-SUM($H$204:AP204))</f>
        <v>0</v>
      </c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</row>
    <row r="205" spans="1:63" ht="18.75" customHeight="1" outlineLevel="1">
      <c r="A205" s="95"/>
      <c r="B205" s="95"/>
      <c r="C205" s="95"/>
      <c r="D205" s="95"/>
      <c r="E205" s="259">
        <f t="shared" si="37"/>
        <v>2.8571428571428571E-2</v>
      </c>
      <c r="F205" s="513">
        <f>Y187</f>
        <v>17</v>
      </c>
      <c r="G205" s="51"/>
      <c r="H205" s="514"/>
      <c r="I205" s="514"/>
      <c r="J205" s="514"/>
      <c r="K205" s="514"/>
      <c r="L205" s="514"/>
      <c r="M205" s="514"/>
      <c r="N205" s="514"/>
      <c r="O205" s="514"/>
      <c r="P205" s="514"/>
      <c r="Q205" s="514"/>
      <c r="R205" s="514"/>
      <c r="S205" s="514"/>
      <c r="T205" s="514"/>
      <c r="U205" s="514"/>
      <c r="V205" s="514"/>
      <c r="W205" s="514"/>
      <c r="X205" s="514"/>
      <c r="Y205" s="70">
        <f>Y$182*$E205 / 2</f>
        <v>0</v>
      </c>
      <c r="Z205" s="70">
        <f>MIN($E205*SUM($Y$182),SUM($Y$182)-SUM($H$205:Y205))</f>
        <v>0</v>
      </c>
      <c r="AA205" s="70">
        <f>MIN($E205*SUM($Y$182),SUM($Y$182)-SUM($H$205:Z205))</f>
        <v>0</v>
      </c>
      <c r="AB205" s="70">
        <f>MIN($E205*SUM($Y$182),SUM($Y$182)-SUM($H$205:AA205))</f>
        <v>0</v>
      </c>
      <c r="AC205" s="70">
        <f>MIN($E205*SUM($Y$182),SUM($Y$182)-SUM($H$205:AB205))</f>
        <v>0</v>
      </c>
      <c r="AD205" s="70">
        <f>MIN($E205*SUM($Y$182),SUM($Y$182)-SUM($H$205:AC205))</f>
        <v>0</v>
      </c>
      <c r="AE205" s="70">
        <f>MIN($E205*SUM($Y$182),SUM($Y$182)-SUM($H$205:AD205))</f>
        <v>0</v>
      </c>
      <c r="AF205" s="70">
        <f>MIN($E205*SUM($Y$182),SUM($Y$182)-SUM($H$205:AE205))</f>
        <v>0</v>
      </c>
      <c r="AG205" s="70">
        <f>MIN($E205*SUM($Y$182),SUM($Y$182)-SUM($H$205:AF205))</f>
        <v>0</v>
      </c>
      <c r="AH205" s="70">
        <f>MIN($E205*SUM($Y$182),SUM($Y$182)-SUM($H$205:AG205))</f>
        <v>0</v>
      </c>
      <c r="AI205" s="70">
        <f>MIN($E205*SUM($Y$182),SUM($Y$182)-SUM($H$205:AH205))</f>
        <v>0</v>
      </c>
      <c r="AJ205" s="70">
        <f>MIN($E205*SUM($Y$182),SUM($Y$182)-SUM($H$205:AI205))</f>
        <v>0</v>
      </c>
      <c r="AK205" s="70">
        <f>MIN($E205*SUM($Y$182),SUM($Y$182)-SUM($H$205:AJ205))</f>
        <v>0</v>
      </c>
      <c r="AL205" s="70">
        <f>MIN($E205*SUM($Y$182),SUM($Y$182)-SUM($H$205:AK205))</f>
        <v>0</v>
      </c>
      <c r="AM205" s="70">
        <f>MIN($E205*SUM($Y$182),SUM($Y$182)-SUM($H$205:AL205))</f>
        <v>0</v>
      </c>
      <c r="AN205" s="70">
        <f>MIN($E205*SUM($Y$182),SUM($Y$182)-SUM($H$205:AM205))</f>
        <v>0</v>
      </c>
      <c r="AO205" s="70">
        <f>MIN($E205*SUM($Y$182),SUM($Y$182)-SUM($H$205:AN205))</f>
        <v>0</v>
      </c>
      <c r="AP205" s="70">
        <f>MIN($E205*SUM($Y$182),SUM($Y$182)-SUM($H$205:AO205))</f>
        <v>0</v>
      </c>
      <c r="AQ205" s="70">
        <f>MIN($E205*SUM($Y$182),SUM($Y$182)-SUM($H$205:AP205))</f>
        <v>0</v>
      </c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</row>
    <row r="206" spans="1:63" ht="18.75" customHeight="1" outlineLevel="1">
      <c r="A206" s="95"/>
      <c r="B206" s="95"/>
      <c r="C206" s="95"/>
      <c r="D206" s="95"/>
      <c r="E206" s="259">
        <f t="shared" si="37"/>
        <v>2.8571428571428571E-2</v>
      </c>
      <c r="F206" s="513">
        <f>Z187</f>
        <v>18</v>
      </c>
      <c r="G206" s="51"/>
      <c r="H206" s="514"/>
      <c r="I206" s="514"/>
      <c r="J206" s="514"/>
      <c r="K206" s="514"/>
      <c r="L206" s="514"/>
      <c r="M206" s="514"/>
      <c r="N206" s="514"/>
      <c r="O206" s="514"/>
      <c r="P206" s="514"/>
      <c r="Q206" s="514"/>
      <c r="R206" s="514"/>
      <c r="S206" s="514"/>
      <c r="T206" s="514"/>
      <c r="U206" s="514"/>
      <c r="V206" s="514"/>
      <c r="W206" s="514"/>
      <c r="X206" s="514"/>
      <c r="Y206" s="514"/>
      <c r="Z206" s="70">
        <f>Z$182*$E206 / 2</f>
        <v>0</v>
      </c>
      <c r="AA206" s="70">
        <f>MIN($E206*SUM($Z$182),SUM($Z$182)-SUM($H$206:Z206))</f>
        <v>0</v>
      </c>
      <c r="AB206" s="70">
        <f>MIN($E206*SUM($Z$182),SUM($Z$182)-SUM($H$206:AA206))</f>
        <v>0</v>
      </c>
      <c r="AC206" s="70">
        <f>MIN($E206*SUM($Z$182),SUM($Z$182)-SUM($H$206:AB206))</f>
        <v>0</v>
      </c>
      <c r="AD206" s="70">
        <f>MIN($E206*SUM($Z$182),SUM($Z$182)-SUM($H$206:AC206))</f>
        <v>0</v>
      </c>
      <c r="AE206" s="70">
        <f>MIN($E206*SUM($Z$182),SUM($Z$182)-SUM($H$206:AD206))</f>
        <v>0</v>
      </c>
      <c r="AF206" s="70">
        <f>MIN($E206*SUM($Z$182),SUM($Z$182)-SUM($H$206:AE206))</f>
        <v>0</v>
      </c>
      <c r="AG206" s="70">
        <f>MIN($E206*SUM($Z$182),SUM($Z$182)-SUM($H$206:AF206))</f>
        <v>0</v>
      </c>
      <c r="AH206" s="70">
        <f>MIN($E206*SUM($Z$182),SUM($Z$182)-SUM($H$206:AG206))</f>
        <v>0</v>
      </c>
      <c r="AI206" s="70">
        <f>MIN($E206*SUM($Z$182),SUM($Z$182)-SUM($H$206:AH206))</f>
        <v>0</v>
      </c>
      <c r="AJ206" s="70">
        <f>MIN($E206*SUM($Z$182),SUM($Z$182)-SUM($H$206:AI206))</f>
        <v>0</v>
      </c>
      <c r="AK206" s="70">
        <f>MIN($E206*SUM($Z$182),SUM($Z$182)-SUM($H$206:AJ206))</f>
        <v>0</v>
      </c>
      <c r="AL206" s="70">
        <f>MIN($E206*SUM($Z$182),SUM($Z$182)-SUM($H$206:AK206))</f>
        <v>0</v>
      </c>
      <c r="AM206" s="70">
        <f>MIN($E206*SUM($Z$182),SUM($Z$182)-SUM($H$206:AL206))</f>
        <v>0</v>
      </c>
      <c r="AN206" s="70">
        <f>MIN($E206*SUM($Z$182),SUM($Z$182)-SUM($H$206:AM206))</f>
        <v>0</v>
      </c>
      <c r="AO206" s="70">
        <f>MIN($E206*SUM($Z$182),SUM($Z$182)-SUM($H$206:AN206))</f>
        <v>0</v>
      </c>
      <c r="AP206" s="70">
        <f>MIN($E206*SUM($Z$182),SUM($Z$182)-SUM($H$206:AO206))</f>
        <v>0</v>
      </c>
      <c r="AQ206" s="70">
        <f>MIN($E206*SUM($Z$182),SUM($Z$182)-SUM($H$206:AP206))</f>
        <v>0</v>
      </c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</row>
    <row r="207" spans="1:63" ht="18.75" customHeight="1" outlineLevel="1">
      <c r="A207" s="95"/>
      <c r="B207" s="95"/>
      <c r="C207" s="95"/>
      <c r="D207" s="95"/>
      <c r="E207" s="259">
        <f t="shared" si="37"/>
        <v>2.8571428571428571E-2</v>
      </c>
      <c r="F207" s="513">
        <f>AA187</f>
        <v>19</v>
      </c>
      <c r="G207" s="51"/>
      <c r="H207" s="514"/>
      <c r="I207" s="514"/>
      <c r="J207" s="514"/>
      <c r="K207" s="514"/>
      <c r="L207" s="514"/>
      <c r="M207" s="514"/>
      <c r="N207" s="514"/>
      <c r="O207" s="514"/>
      <c r="P207" s="514"/>
      <c r="Q207" s="514"/>
      <c r="R207" s="514"/>
      <c r="S207" s="514"/>
      <c r="T207" s="514"/>
      <c r="U207" s="514"/>
      <c r="V207" s="514"/>
      <c r="W207" s="514"/>
      <c r="X207" s="514"/>
      <c r="Y207" s="514"/>
      <c r="Z207" s="514"/>
      <c r="AA207" s="70">
        <f>AA$182*$E207 / 2</f>
        <v>0</v>
      </c>
      <c r="AB207" s="70">
        <f>MIN($E207*SUM($AA$182),SUM($AA$182)-SUM($H$207:AA207))</f>
        <v>0</v>
      </c>
      <c r="AC207" s="70">
        <f>MIN($E207*SUM($AA$182),SUM($AA$182)-SUM($H$207:AB207))</f>
        <v>0</v>
      </c>
      <c r="AD207" s="70">
        <f>MIN($E207*SUM($AA$182),SUM($AA$182)-SUM($H$207:AC207))</f>
        <v>0</v>
      </c>
      <c r="AE207" s="70">
        <f>MIN($E207*SUM($AA$182),SUM($AA$182)-SUM($H$207:AD207))</f>
        <v>0</v>
      </c>
      <c r="AF207" s="70">
        <f>MIN($E207*SUM($AA$182),SUM($AA$182)-SUM($H$207:AE207))</f>
        <v>0</v>
      </c>
      <c r="AG207" s="70">
        <f>MIN($E207*SUM($AA$182),SUM($AA$182)-SUM($H$207:AF207))</f>
        <v>0</v>
      </c>
      <c r="AH207" s="70">
        <f>MIN($E207*SUM($AA$182),SUM($AA$182)-SUM($H$207:AG207))</f>
        <v>0</v>
      </c>
      <c r="AI207" s="70">
        <f>MIN($E207*SUM($AA$182),SUM($AA$182)-SUM($H$207:AH207))</f>
        <v>0</v>
      </c>
      <c r="AJ207" s="70">
        <f>MIN($E207*SUM($AA$182),SUM($AA$182)-SUM($H$207:AI207))</f>
        <v>0</v>
      </c>
      <c r="AK207" s="70">
        <f>MIN($E207*SUM($AA$182),SUM($AA$182)-SUM($H$207:AJ207))</f>
        <v>0</v>
      </c>
      <c r="AL207" s="70">
        <f>MIN($E207*SUM($AA$182),SUM($AA$182)-SUM($H$207:AK207))</f>
        <v>0</v>
      </c>
      <c r="AM207" s="70">
        <f>MIN($E207*SUM($AA$182),SUM($AA$182)-SUM($H$207:AL207))</f>
        <v>0</v>
      </c>
      <c r="AN207" s="70">
        <f>MIN($E207*SUM($AA$182),SUM($AA$182)-SUM($H$207:AM207))</f>
        <v>0</v>
      </c>
      <c r="AO207" s="70">
        <f>MIN($E207*SUM($AA$182),SUM($AA$182)-SUM($H$207:AN207))</f>
        <v>0</v>
      </c>
      <c r="AP207" s="70">
        <f>MIN($E207*SUM($AA$182),SUM($AA$182)-SUM($H$207:AO207))</f>
        <v>0</v>
      </c>
      <c r="AQ207" s="70">
        <f>MIN($E207*SUM($AA$182),SUM($AA$182)-SUM($H$207:AP207))</f>
        <v>0</v>
      </c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</row>
    <row r="208" spans="1:63" ht="18.75" customHeight="1" outlineLevel="1">
      <c r="A208" s="95"/>
      <c r="B208" s="95"/>
      <c r="C208" s="95"/>
      <c r="D208" s="95"/>
      <c r="E208" s="259">
        <f t="shared" si="37"/>
        <v>2.8571428571428571E-2</v>
      </c>
      <c r="F208" s="513">
        <f>AB187</f>
        <v>20</v>
      </c>
      <c r="G208" s="51"/>
      <c r="H208" s="514"/>
      <c r="I208" s="514"/>
      <c r="J208" s="514"/>
      <c r="K208" s="514"/>
      <c r="L208" s="514"/>
      <c r="M208" s="514"/>
      <c r="N208" s="514"/>
      <c r="O208" s="514"/>
      <c r="P208" s="514"/>
      <c r="Q208" s="514"/>
      <c r="R208" s="514"/>
      <c r="S208" s="514"/>
      <c r="T208" s="514"/>
      <c r="U208" s="514"/>
      <c r="V208" s="514"/>
      <c r="W208" s="514"/>
      <c r="X208" s="514"/>
      <c r="Y208" s="514"/>
      <c r="Z208" s="514"/>
      <c r="AA208" s="514"/>
      <c r="AB208" s="70">
        <f>AB$182*$E208 / 2</f>
        <v>0</v>
      </c>
      <c r="AC208" s="70">
        <f>MIN($E208*SUM($AB$182),SUM($AB$182)-SUM($H$208:AB208))</f>
        <v>0</v>
      </c>
      <c r="AD208" s="70">
        <f>MIN($E208*SUM($AB$182),SUM($AB$182)-SUM($H$208:AC208))</f>
        <v>0</v>
      </c>
      <c r="AE208" s="70">
        <f>MIN($E208*SUM($AB$182),SUM($AB$182)-SUM($H$208:AD208))</f>
        <v>0</v>
      </c>
      <c r="AF208" s="70">
        <f>MIN($E208*SUM($AB$182),SUM($AB$182)-SUM($H$208:AE208))</f>
        <v>0</v>
      </c>
      <c r="AG208" s="70">
        <f>MIN($E208*SUM($AB$182),SUM($AB$182)-SUM($H$208:AF208))</f>
        <v>0</v>
      </c>
      <c r="AH208" s="70">
        <f>MIN($E208*SUM($AB$182),SUM($AB$182)-SUM($H$208:AG208))</f>
        <v>0</v>
      </c>
      <c r="AI208" s="70">
        <f>MIN($E208*SUM($AB$182),SUM($AB$182)-SUM($H$208:AH208))</f>
        <v>0</v>
      </c>
      <c r="AJ208" s="70">
        <f>MIN($E208*SUM($AB$182),SUM($AB$182)-SUM($H$208:AI208))</f>
        <v>0</v>
      </c>
      <c r="AK208" s="70">
        <f>MIN($E208*SUM($AB$182),SUM($AB$182)-SUM($H$208:AJ208))</f>
        <v>0</v>
      </c>
      <c r="AL208" s="70">
        <f>MIN($E208*SUM($AB$182),SUM($AB$182)-SUM($H$208:AK208))</f>
        <v>0</v>
      </c>
      <c r="AM208" s="70">
        <f>MIN($E208*SUM($AB$182),SUM($AB$182)-SUM($H$208:AL208))</f>
        <v>0</v>
      </c>
      <c r="AN208" s="70">
        <f>MIN($E208*SUM($AB$182),SUM($AB$182)-SUM($H$208:AM208))</f>
        <v>0</v>
      </c>
      <c r="AO208" s="70">
        <f>MIN($E208*SUM($AB$182),SUM($AB$182)-SUM($H$208:AN208))</f>
        <v>0</v>
      </c>
      <c r="AP208" s="70">
        <f>MIN($E208*SUM($AB$182),SUM($AB$182)-SUM($H$208:AO208))</f>
        <v>0</v>
      </c>
      <c r="AQ208" s="70">
        <f>MIN($E208*SUM($AB$182),SUM($AB$182)-SUM($H$208:AP208))</f>
        <v>0</v>
      </c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</row>
    <row r="209" spans="1:63" ht="18.75" customHeight="1" outlineLevel="1">
      <c r="A209" s="95"/>
      <c r="B209" s="95"/>
      <c r="C209" s="95"/>
      <c r="D209" s="95"/>
      <c r="E209" s="259">
        <f t="shared" si="37"/>
        <v>2.8571428571428571E-2</v>
      </c>
      <c r="F209" s="513">
        <f>AC187</f>
        <v>21</v>
      </c>
      <c r="G209" s="51"/>
      <c r="H209" s="514"/>
      <c r="I209" s="514"/>
      <c r="J209" s="514"/>
      <c r="K209" s="514"/>
      <c r="L209" s="514"/>
      <c r="M209" s="514"/>
      <c r="N209" s="514"/>
      <c r="O209" s="514"/>
      <c r="P209" s="514"/>
      <c r="Q209" s="514"/>
      <c r="R209" s="514"/>
      <c r="S209" s="514"/>
      <c r="T209" s="514"/>
      <c r="U209" s="514"/>
      <c r="V209" s="514"/>
      <c r="W209" s="514"/>
      <c r="X209" s="514"/>
      <c r="Y209" s="514"/>
      <c r="Z209" s="514"/>
      <c r="AA209" s="514"/>
      <c r="AB209" s="514"/>
      <c r="AC209" s="70">
        <f>AC$182*$E209 / 2</f>
        <v>0</v>
      </c>
      <c r="AD209" s="70">
        <f>MIN($E209*SUM($AC$182),SUM($AC182)-SUM($H$209:AC209))</f>
        <v>0</v>
      </c>
      <c r="AE209" s="70">
        <f>MIN($E209*SUM($AC$182),SUM($AC182)-SUM($H$209:AD209))</f>
        <v>0</v>
      </c>
      <c r="AF209" s="70">
        <f>MIN($E209*SUM($AC$182),SUM($AC182)-SUM($H$209:AE209))</f>
        <v>0</v>
      </c>
      <c r="AG209" s="70">
        <f>MIN($E209*SUM($AC$182),SUM($AC182)-SUM($H$209:AF209))</f>
        <v>0</v>
      </c>
      <c r="AH209" s="70">
        <f>MIN($E209*SUM($AC$182),SUM($AC182)-SUM($H$209:AG209))</f>
        <v>0</v>
      </c>
      <c r="AI209" s="70">
        <f>MIN($E209*SUM($AC$182),SUM($AC182)-SUM($H$209:AH209))</f>
        <v>0</v>
      </c>
      <c r="AJ209" s="70">
        <f>MIN($E209*SUM($AC$182),SUM($AC182)-SUM($H$209:AI209))</f>
        <v>0</v>
      </c>
      <c r="AK209" s="70">
        <f>MIN($E209*SUM($AC$182),SUM($AC182)-SUM($H$209:AJ209))</f>
        <v>0</v>
      </c>
      <c r="AL209" s="70">
        <f>MIN($E209*SUM($AC$182),SUM($AC182)-SUM($H$209:AK209))</f>
        <v>0</v>
      </c>
      <c r="AM209" s="70">
        <f>MIN($E209*SUM($AC$182),SUM($AC182)-SUM($H$209:AL209))</f>
        <v>0</v>
      </c>
      <c r="AN209" s="70">
        <f>MIN($E209*SUM($AC$182),SUM($AC182)-SUM($H$209:AM209))</f>
        <v>0</v>
      </c>
      <c r="AO209" s="70">
        <f>MIN($E209*SUM($AC$182),SUM($AC182)-SUM($H$209:AN209))</f>
        <v>0</v>
      </c>
      <c r="AP209" s="70">
        <f>MIN($E209*SUM($AC$182),SUM($AC182)-SUM($H$209:AO209))</f>
        <v>0</v>
      </c>
      <c r="AQ209" s="70">
        <f>MIN($E209*SUM($AC$182),SUM($AC182)-SUM($H$209:AP209))</f>
        <v>0</v>
      </c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</row>
    <row r="210" spans="1:63" ht="18.75" customHeight="1" outlineLevel="1">
      <c r="A210" s="95"/>
      <c r="B210" s="95"/>
      <c r="C210" s="95"/>
      <c r="D210" s="95"/>
      <c r="E210" s="259">
        <f t="shared" si="37"/>
        <v>2.8571428571428571E-2</v>
      </c>
      <c r="F210" s="513">
        <f>AD187</f>
        <v>22</v>
      </c>
      <c r="G210" s="51"/>
      <c r="H210" s="514"/>
      <c r="I210" s="514"/>
      <c r="J210" s="514"/>
      <c r="K210" s="514"/>
      <c r="L210" s="514"/>
      <c r="M210" s="514"/>
      <c r="N210" s="514"/>
      <c r="O210" s="514"/>
      <c r="P210" s="514"/>
      <c r="Q210" s="514"/>
      <c r="R210" s="514"/>
      <c r="S210" s="514"/>
      <c r="T210" s="514"/>
      <c r="U210" s="514"/>
      <c r="V210" s="514"/>
      <c r="W210" s="514"/>
      <c r="X210" s="514"/>
      <c r="Y210" s="514"/>
      <c r="Z210" s="514"/>
      <c r="AA210" s="514"/>
      <c r="AB210" s="514"/>
      <c r="AC210" s="514"/>
      <c r="AD210" s="70">
        <f>AD$182*$E210 / 2</f>
        <v>0</v>
      </c>
      <c r="AE210" s="70">
        <f>MIN($E210*SUM($AD$182),SUM($AD$182)-SUM($H$210:AD210))</f>
        <v>0</v>
      </c>
      <c r="AF210" s="70">
        <f>MIN($E210*SUM($AD$182),SUM($AD$182)-SUM($H$210:AE210))</f>
        <v>0</v>
      </c>
      <c r="AG210" s="70">
        <f>MIN($E210*SUM($AD$182),SUM($AD$182)-SUM($H$210:AF210))</f>
        <v>0</v>
      </c>
      <c r="AH210" s="70">
        <f>MIN($E210*SUM($AD$182),SUM($AD$182)-SUM($H$210:AG210))</f>
        <v>0</v>
      </c>
      <c r="AI210" s="70">
        <f>MIN($E210*SUM($AD$182),SUM($AD$182)-SUM($H$210:AH210))</f>
        <v>0</v>
      </c>
      <c r="AJ210" s="70">
        <f>MIN($E210*SUM($AD$182),SUM($AD$182)-SUM($H$210:AI210))</f>
        <v>0</v>
      </c>
      <c r="AK210" s="70">
        <f>MIN($E210*SUM($AD$182),SUM($AD$182)-SUM($H$210:AJ210))</f>
        <v>0</v>
      </c>
      <c r="AL210" s="70">
        <f>MIN($E210*SUM($AD$182),SUM($AD$182)-SUM($H$210:AK210))</f>
        <v>0</v>
      </c>
      <c r="AM210" s="70">
        <f>MIN($E210*SUM($AD$182),SUM($AD$182)-SUM($H$210:AL210))</f>
        <v>0</v>
      </c>
      <c r="AN210" s="70">
        <f>MIN($E210*SUM($AD$182),SUM($AD$182)-SUM($H$210:AM210))</f>
        <v>0</v>
      </c>
      <c r="AO210" s="70">
        <f>MIN($E210*SUM($AD$182),SUM($AD$182)-SUM($H$210:AN210))</f>
        <v>0</v>
      </c>
      <c r="AP210" s="70">
        <f>MIN($E210*SUM($AD$182),SUM($AD$182)-SUM($H$210:AO210))</f>
        <v>0</v>
      </c>
      <c r="AQ210" s="70">
        <f>MIN($E210*SUM($AD$182),SUM($AD$182)-SUM($H$210:AP210))</f>
        <v>0</v>
      </c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</row>
    <row r="211" spans="1:63" ht="18.75" customHeight="1" outlineLevel="1">
      <c r="A211" s="95"/>
      <c r="B211" s="95"/>
      <c r="C211" s="95"/>
      <c r="D211" s="95"/>
      <c r="E211" s="259">
        <f t="shared" si="37"/>
        <v>2.8571428571428571E-2</v>
      </c>
      <c r="F211" s="513">
        <f>AE187</f>
        <v>23</v>
      </c>
      <c r="G211" s="51"/>
      <c r="H211" s="514"/>
      <c r="I211" s="514"/>
      <c r="J211" s="514"/>
      <c r="K211" s="514"/>
      <c r="L211" s="514"/>
      <c r="M211" s="514"/>
      <c r="N211" s="514"/>
      <c r="O211" s="514"/>
      <c r="P211" s="514"/>
      <c r="Q211" s="514"/>
      <c r="R211" s="514"/>
      <c r="S211" s="514"/>
      <c r="T211" s="514"/>
      <c r="U211" s="514"/>
      <c r="V211" s="514"/>
      <c r="W211" s="514"/>
      <c r="X211" s="514"/>
      <c r="Y211" s="514"/>
      <c r="Z211" s="514"/>
      <c r="AA211" s="514"/>
      <c r="AB211" s="514"/>
      <c r="AC211" s="514"/>
      <c r="AD211" s="514"/>
      <c r="AE211" s="70">
        <f>AE$182*$E211 / 2</f>
        <v>0</v>
      </c>
      <c r="AF211" s="70">
        <f>MIN($E211*SUM($AE$182),SUM($AE$182)-SUM($H$211:AE211))</f>
        <v>0</v>
      </c>
      <c r="AG211" s="70">
        <f>MIN($E211*SUM($AE$182),SUM($AE$182)-SUM($H$211:AF211))</f>
        <v>0</v>
      </c>
      <c r="AH211" s="70">
        <f>MIN($E211*SUM($AE$182),SUM($AE$182)-SUM($H$211:AG211))</f>
        <v>0</v>
      </c>
      <c r="AI211" s="70">
        <f>MIN($E211*SUM($AE$182),SUM($AE$182)-SUM($H$211:AH211))</f>
        <v>0</v>
      </c>
      <c r="AJ211" s="70">
        <f>MIN($E211*SUM($AE$182),SUM($AE$182)-SUM($H$211:AI211))</f>
        <v>0</v>
      </c>
      <c r="AK211" s="70">
        <f>MIN($E211*SUM($AE$182),SUM($AE$182)-SUM($H$211:AJ211))</f>
        <v>0</v>
      </c>
      <c r="AL211" s="70">
        <f>MIN($E211*SUM($AE$182),SUM($AE$182)-SUM($H$211:AK211))</f>
        <v>0</v>
      </c>
      <c r="AM211" s="70">
        <f>MIN($E211*SUM($AE$182),SUM($AE$182)-SUM($H$211:AL211))</f>
        <v>0</v>
      </c>
      <c r="AN211" s="70">
        <f>MIN($E211*SUM($AE$182),SUM($AE$182)-SUM($H$211:AM211))</f>
        <v>0</v>
      </c>
      <c r="AO211" s="70">
        <f>MIN($E211*SUM($AE$182),SUM($AE$182)-SUM($H$211:AN211))</f>
        <v>0</v>
      </c>
      <c r="AP211" s="70">
        <f>MIN($E211*SUM($AE$182),SUM($AE$182)-SUM($H$211:AO211))</f>
        <v>0</v>
      </c>
      <c r="AQ211" s="70">
        <f>MIN($E211*SUM($AE$182),SUM($AE$182)-SUM($H$211:AP211))</f>
        <v>0</v>
      </c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</row>
    <row r="212" spans="1:63" ht="18.75" customHeight="1" outlineLevel="1">
      <c r="A212" s="95"/>
      <c r="B212" s="95"/>
      <c r="C212" s="95"/>
      <c r="D212" s="95"/>
      <c r="E212" s="259">
        <f t="shared" si="37"/>
        <v>2.8571428571428571E-2</v>
      </c>
      <c r="F212" s="513">
        <f>AF187</f>
        <v>24</v>
      </c>
      <c r="G212" s="51"/>
      <c r="H212" s="514"/>
      <c r="I212" s="514"/>
      <c r="J212" s="514"/>
      <c r="K212" s="514"/>
      <c r="L212" s="514"/>
      <c r="M212" s="514"/>
      <c r="N212" s="514"/>
      <c r="O212" s="514"/>
      <c r="P212" s="514"/>
      <c r="Q212" s="514"/>
      <c r="R212" s="514"/>
      <c r="S212" s="514"/>
      <c r="T212" s="514"/>
      <c r="U212" s="514"/>
      <c r="V212" s="514"/>
      <c r="W212" s="514"/>
      <c r="X212" s="514"/>
      <c r="Y212" s="514"/>
      <c r="Z212" s="514"/>
      <c r="AA212" s="514"/>
      <c r="AB212" s="514"/>
      <c r="AC212" s="514"/>
      <c r="AD212" s="514"/>
      <c r="AE212" s="514"/>
      <c r="AF212" s="70">
        <f>AF$182*$E212 / 2</f>
        <v>0</v>
      </c>
      <c r="AG212" s="70">
        <f>MIN($E212*SUM($AF$182),SUM($AF$182)-SUM($H$212:AF212))</f>
        <v>0</v>
      </c>
      <c r="AH212" s="70">
        <f>MIN($E212*SUM($AF$182),SUM($AF$182)-SUM($H$212:AG212))</f>
        <v>0</v>
      </c>
      <c r="AI212" s="70">
        <f>MIN($E212*SUM($AF$182),SUM($AF$182)-SUM($H$212:AH212))</f>
        <v>0</v>
      </c>
      <c r="AJ212" s="70">
        <f>MIN($E212*SUM($AF$182),SUM($AF$182)-SUM($H$212:AI212))</f>
        <v>0</v>
      </c>
      <c r="AK212" s="70">
        <f>MIN($E212*SUM($AF$182),SUM($AF$182)-SUM($H$212:AJ212))</f>
        <v>0</v>
      </c>
      <c r="AL212" s="70">
        <f>MIN($E212*SUM($AF$182),SUM($AF$182)-SUM($H$212:AK212))</f>
        <v>0</v>
      </c>
      <c r="AM212" s="70">
        <f>MIN($E212*SUM($AF$182),SUM($AF$182)-SUM($H$212:AL212))</f>
        <v>0</v>
      </c>
      <c r="AN212" s="70">
        <f>MIN($E212*SUM($AF$182),SUM($AF$182)-SUM($H$212:AM212))</f>
        <v>0</v>
      </c>
      <c r="AO212" s="70">
        <f>MIN($E212*SUM($AF$182),SUM($AF$182)-SUM($H$212:AN212))</f>
        <v>0</v>
      </c>
      <c r="AP212" s="70">
        <f>MIN($E212*SUM($AF$182),SUM($AF$182)-SUM($H$212:AO212))</f>
        <v>0</v>
      </c>
      <c r="AQ212" s="70">
        <f>MIN($E212*SUM($AF$182),SUM($AF$182)-SUM($H$212:AP212))</f>
        <v>0</v>
      </c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</row>
    <row r="213" spans="1:63" ht="18.75" customHeight="1" outlineLevel="1">
      <c r="A213" s="95"/>
      <c r="B213" s="95"/>
      <c r="C213" s="95"/>
      <c r="D213" s="95"/>
      <c r="E213" s="259">
        <f t="shared" si="37"/>
        <v>2.8571428571428571E-2</v>
      </c>
      <c r="F213" s="513">
        <f>AG187</f>
        <v>25</v>
      </c>
      <c r="G213" s="51"/>
      <c r="H213" s="514"/>
      <c r="I213" s="514"/>
      <c r="J213" s="514"/>
      <c r="K213" s="514"/>
      <c r="L213" s="514"/>
      <c r="M213" s="514"/>
      <c r="N213" s="514"/>
      <c r="O213" s="514"/>
      <c r="P213" s="514"/>
      <c r="Q213" s="514"/>
      <c r="R213" s="514"/>
      <c r="S213" s="514"/>
      <c r="T213" s="514"/>
      <c r="U213" s="514"/>
      <c r="V213" s="514"/>
      <c r="W213" s="514"/>
      <c r="X213" s="514"/>
      <c r="Y213" s="514"/>
      <c r="Z213" s="514"/>
      <c r="AA213" s="514"/>
      <c r="AB213" s="514"/>
      <c r="AC213" s="514"/>
      <c r="AD213" s="514"/>
      <c r="AE213" s="514"/>
      <c r="AF213" s="514"/>
      <c r="AG213" s="70">
        <f>AG$182*$E213 / 2</f>
        <v>0</v>
      </c>
      <c r="AH213" s="70">
        <f>MIN($E213*SUM($AG$182),SUM($AG$182)-SUM($H$213:AG213))</f>
        <v>0</v>
      </c>
      <c r="AI213" s="70">
        <f>MIN($E213*SUM($AG$182),SUM($AG$182)-SUM($H$213:AH213))</f>
        <v>0</v>
      </c>
      <c r="AJ213" s="70">
        <f>MIN($E213*SUM($AG$182),SUM($AG$182)-SUM($H$213:AI213))</f>
        <v>0</v>
      </c>
      <c r="AK213" s="70">
        <f>MIN($E213*SUM($AG$182),SUM($AG$182)-SUM($H$213:AJ213))</f>
        <v>0</v>
      </c>
      <c r="AL213" s="70">
        <f>MIN($E213*SUM($AG$182),SUM($AG$182)-SUM($H$213:AK213))</f>
        <v>0</v>
      </c>
      <c r="AM213" s="70">
        <f>MIN($E213*SUM($AG$182),SUM($AG$182)-SUM($H$213:AL213))</f>
        <v>0</v>
      </c>
      <c r="AN213" s="70">
        <f>MIN($E213*SUM($AG$182),SUM($AG$182)-SUM($H$213:AM213))</f>
        <v>0</v>
      </c>
      <c r="AO213" s="70">
        <f>MIN($E213*SUM($AG$182),SUM($AG$182)-SUM($H$213:AN213))</f>
        <v>0</v>
      </c>
      <c r="AP213" s="70">
        <f>MIN($E213*SUM($AG$182),SUM($AG$182)-SUM($H$213:AO213))</f>
        <v>0</v>
      </c>
      <c r="AQ213" s="70">
        <f>MIN($E213*SUM($AG$182),SUM($AG$182)-SUM($H$213:AP213))</f>
        <v>0</v>
      </c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</row>
    <row r="214" spans="1:63" ht="18.75" customHeight="1" outlineLevel="1">
      <c r="A214" s="95"/>
      <c r="B214" s="95"/>
      <c r="C214" s="95"/>
      <c r="D214" s="95"/>
      <c r="E214" s="259">
        <f t="shared" si="37"/>
        <v>2.8571428571428571E-2</v>
      </c>
      <c r="F214" s="513">
        <f>AH187</f>
        <v>26</v>
      </c>
      <c r="G214" s="51"/>
      <c r="H214" s="514"/>
      <c r="I214" s="514"/>
      <c r="J214" s="514"/>
      <c r="K214" s="514"/>
      <c r="L214" s="514"/>
      <c r="M214" s="514"/>
      <c r="N214" s="514"/>
      <c r="O214" s="514"/>
      <c r="P214" s="514"/>
      <c r="Q214" s="514"/>
      <c r="R214" s="514"/>
      <c r="S214" s="514"/>
      <c r="T214" s="514"/>
      <c r="U214" s="514"/>
      <c r="V214" s="514"/>
      <c r="W214" s="514"/>
      <c r="X214" s="514"/>
      <c r="Y214" s="514"/>
      <c r="Z214" s="514"/>
      <c r="AA214" s="514"/>
      <c r="AB214" s="514"/>
      <c r="AC214" s="514"/>
      <c r="AD214" s="514"/>
      <c r="AE214" s="514"/>
      <c r="AF214" s="514"/>
      <c r="AG214" s="514"/>
      <c r="AH214" s="70">
        <f>AH$182*$E214 / 2</f>
        <v>0</v>
      </c>
      <c r="AI214" s="70">
        <f>MIN($E214*SUM($AH$182),SUM($AH$182)-SUM($H$214:AH214))</f>
        <v>0</v>
      </c>
      <c r="AJ214" s="70">
        <f>MIN($E214*SUM($AH$182),SUM($AH$182)-SUM($H$214:AI214))</f>
        <v>0</v>
      </c>
      <c r="AK214" s="70">
        <f>MIN($E214*SUM($AH$182),SUM($AH$182)-SUM($H$214:AJ214))</f>
        <v>0</v>
      </c>
      <c r="AL214" s="70">
        <f>MIN($E214*SUM($AH$182),SUM($AH$182)-SUM($H$214:AK214))</f>
        <v>0</v>
      </c>
      <c r="AM214" s="70">
        <f>MIN($E214*SUM($AH$182),SUM($AH$182)-SUM($H$214:AL214))</f>
        <v>0</v>
      </c>
      <c r="AN214" s="70">
        <f>MIN($E214*SUM($AH$182),SUM($AH$182)-SUM($H$214:AM214))</f>
        <v>0</v>
      </c>
      <c r="AO214" s="70">
        <f>MIN($E214*SUM($AH$182),SUM($AH$182)-SUM($H$214:AN214))</f>
        <v>0</v>
      </c>
      <c r="AP214" s="70">
        <f>MIN($E214*SUM($AH$182),SUM($AH$182)-SUM($H$214:AO214))</f>
        <v>0</v>
      </c>
      <c r="AQ214" s="70">
        <f>MIN($E214*SUM($AH$182),SUM($AH$182)-SUM($H$214:AP214))</f>
        <v>0</v>
      </c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</row>
    <row r="215" spans="1:63" ht="18.75" customHeight="1" outlineLevel="1">
      <c r="A215" s="95"/>
      <c r="B215" s="95"/>
      <c r="C215" s="95"/>
      <c r="D215" s="95"/>
      <c r="E215" s="259">
        <f t="shared" si="37"/>
        <v>2.8571428571428571E-2</v>
      </c>
      <c r="F215" s="513">
        <f>AI187</f>
        <v>27</v>
      </c>
      <c r="G215" s="51"/>
      <c r="H215" s="514"/>
      <c r="I215" s="514"/>
      <c r="J215" s="514"/>
      <c r="K215" s="514"/>
      <c r="L215" s="514"/>
      <c r="M215" s="514"/>
      <c r="N215" s="514"/>
      <c r="O215" s="514"/>
      <c r="P215" s="514"/>
      <c r="Q215" s="514"/>
      <c r="R215" s="514"/>
      <c r="S215" s="514"/>
      <c r="T215" s="514"/>
      <c r="U215" s="514"/>
      <c r="V215" s="514"/>
      <c r="W215" s="514"/>
      <c r="X215" s="514"/>
      <c r="Y215" s="514"/>
      <c r="Z215" s="514"/>
      <c r="AA215" s="514"/>
      <c r="AB215" s="514"/>
      <c r="AC215" s="514"/>
      <c r="AD215" s="514"/>
      <c r="AE215" s="514"/>
      <c r="AF215" s="514"/>
      <c r="AG215" s="514"/>
      <c r="AH215" s="514"/>
      <c r="AI215" s="70">
        <f>AI$182*$E215 / 2</f>
        <v>0</v>
      </c>
      <c r="AJ215" s="70">
        <f>MIN($E215*SUM($AI$182),SUM($AI$182)-SUM($H$215:AI215))</f>
        <v>0</v>
      </c>
      <c r="AK215" s="70">
        <f>MIN($E215*SUM($AI$182),SUM($AI$182)-SUM($H$215:AJ215))</f>
        <v>0</v>
      </c>
      <c r="AL215" s="70">
        <f>MIN($E215*SUM($AI$182),SUM($AI$182)-SUM($H$215:AK215))</f>
        <v>0</v>
      </c>
      <c r="AM215" s="70">
        <f>MIN($E215*SUM($AI$182),SUM($AI$182)-SUM($H$215:AL215))</f>
        <v>0</v>
      </c>
      <c r="AN215" s="70">
        <f>MIN($E215*SUM($AI$182),SUM($AI$182)-SUM($H$215:AM215))</f>
        <v>0</v>
      </c>
      <c r="AO215" s="70">
        <f>MIN($E215*SUM($AI$182),SUM($AI$182)-SUM($H$215:AN215))</f>
        <v>0</v>
      </c>
      <c r="AP215" s="70">
        <f>MIN($E215*SUM($AI$182),SUM($AI$182)-SUM($H$215:AO215))</f>
        <v>0</v>
      </c>
      <c r="AQ215" s="70">
        <f>MIN($E215*SUM($AI$182),SUM($AI$182)-SUM($H$215:AP215))</f>
        <v>0</v>
      </c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</row>
    <row r="216" spans="1:63" ht="18.75" customHeight="1" outlineLevel="1">
      <c r="A216" s="95"/>
      <c r="B216" s="95"/>
      <c r="C216" s="95"/>
      <c r="D216" s="95"/>
      <c r="E216" s="259">
        <f t="shared" si="37"/>
        <v>2.8571428571428571E-2</v>
      </c>
      <c r="F216" s="513">
        <f>AJ187</f>
        <v>28</v>
      </c>
      <c r="G216" s="51"/>
      <c r="H216" s="514"/>
      <c r="I216" s="514"/>
      <c r="J216" s="514"/>
      <c r="K216" s="514"/>
      <c r="L216" s="514"/>
      <c r="M216" s="514"/>
      <c r="N216" s="514"/>
      <c r="O216" s="514"/>
      <c r="P216" s="514"/>
      <c r="Q216" s="514"/>
      <c r="R216" s="514"/>
      <c r="S216" s="514"/>
      <c r="T216" s="514"/>
      <c r="U216" s="514"/>
      <c r="V216" s="514"/>
      <c r="W216" s="514"/>
      <c r="X216" s="514"/>
      <c r="Y216" s="514"/>
      <c r="Z216" s="514"/>
      <c r="AA216" s="514"/>
      <c r="AB216" s="514"/>
      <c r="AC216" s="514"/>
      <c r="AD216" s="514"/>
      <c r="AE216" s="514"/>
      <c r="AF216" s="514"/>
      <c r="AG216" s="514"/>
      <c r="AH216" s="514"/>
      <c r="AI216" s="514"/>
      <c r="AJ216" s="70">
        <f t="shared" ref="AJ216:AQ216" si="38">AJ$182*$E216</f>
        <v>0</v>
      </c>
      <c r="AK216" s="70">
        <f t="shared" si="38"/>
        <v>0</v>
      </c>
      <c r="AL216" s="70">
        <f t="shared" si="38"/>
        <v>0</v>
      </c>
      <c r="AM216" s="70">
        <f t="shared" si="38"/>
        <v>0</v>
      </c>
      <c r="AN216" s="70">
        <f t="shared" si="38"/>
        <v>0</v>
      </c>
      <c r="AO216" s="70">
        <f t="shared" si="38"/>
        <v>0</v>
      </c>
      <c r="AP216" s="70">
        <f t="shared" si="38"/>
        <v>0</v>
      </c>
      <c r="AQ216" s="70">
        <f t="shared" si="38"/>
        <v>0</v>
      </c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</row>
    <row r="217" spans="1:63" ht="18.75" customHeight="1" outlineLevel="1">
      <c r="A217" s="95"/>
      <c r="B217" s="95"/>
      <c r="C217" s="95"/>
      <c r="D217" s="95"/>
      <c r="E217" s="259">
        <f t="shared" si="37"/>
        <v>2.8571428571428571E-2</v>
      </c>
      <c r="F217" s="513">
        <f>AK187</f>
        <v>29</v>
      </c>
      <c r="G217" s="51"/>
      <c r="H217" s="514"/>
      <c r="I217" s="514"/>
      <c r="J217" s="514"/>
      <c r="K217" s="514"/>
      <c r="L217" s="514"/>
      <c r="M217" s="514"/>
      <c r="N217" s="514"/>
      <c r="O217" s="514"/>
      <c r="P217" s="514"/>
      <c r="Q217" s="514"/>
      <c r="R217" s="514"/>
      <c r="S217" s="514"/>
      <c r="T217" s="514"/>
      <c r="U217" s="514"/>
      <c r="V217" s="514"/>
      <c r="W217" s="514"/>
      <c r="X217" s="514"/>
      <c r="Y217" s="514"/>
      <c r="Z217" s="514"/>
      <c r="AA217" s="514"/>
      <c r="AB217" s="514"/>
      <c r="AC217" s="514"/>
      <c r="AD217" s="514"/>
      <c r="AE217" s="514"/>
      <c r="AF217" s="514"/>
      <c r="AG217" s="514"/>
      <c r="AH217" s="514"/>
      <c r="AI217" s="514"/>
      <c r="AJ217" s="514"/>
      <c r="AK217" s="70">
        <f t="shared" ref="AK217:AQ217" si="39">AK$182*$E217</f>
        <v>0</v>
      </c>
      <c r="AL217" s="70">
        <f t="shared" si="39"/>
        <v>0</v>
      </c>
      <c r="AM217" s="70">
        <f t="shared" si="39"/>
        <v>0</v>
      </c>
      <c r="AN217" s="70">
        <f t="shared" si="39"/>
        <v>0</v>
      </c>
      <c r="AO217" s="70">
        <f t="shared" si="39"/>
        <v>0</v>
      </c>
      <c r="AP217" s="70">
        <f t="shared" si="39"/>
        <v>0</v>
      </c>
      <c r="AQ217" s="70">
        <f t="shared" si="39"/>
        <v>0</v>
      </c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</row>
    <row r="218" spans="1:63" ht="18.75" customHeight="1" outlineLevel="1">
      <c r="A218" s="95"/>
      <c r="B218" s="95"/>
      <c r="C218" s="95"/>
      <c r="D218" s="95"/>
      <c r="E218" s="259">
        <f t="shared" si="37"/>
        <v>2.8571428571428571E-2</v>
      </c>
      <c r="F218" s="513">
        <f>AL187</f>
        <v>30</v>
      </c>
      <c r="G218" s="51"/>
      <c r="H218" s="514"/>
      <c r="I218" s="514"/>
      <c r="J218" s="514"/>
      <c r="K218" s="514"/>
      <c r="L218" s="514"/>
      <c r="M218" s="514"/>
      <c r="N218" s="514"/>
      <c r="O218" s="514"/>
      <c r="P218" s="514"/>
      <c r="Q218" s="514"/>
      <c r="R218" s="514"/>
      <c r="S218" s="514"/>
      <c r="T218" s="514"/>
      <c r="U218" s="514"/>
      <c r="V218" s="514"/>
      <c r="W218" s="514"/>
      <c r="X218" s="514"/>
      <c r="Y218" s="514"/>
      <c r="Z218" s="514"/>
      <c r="AA218" s="514"/>
      <c r="AB218" s="514"/>
      <c r="AC218" s="514"/>
      <c r="AD218" s="514"/>
      <c r="AE218" s="514"/>
      <c r="AF218" s="514"/>
      <c r="AG218" s="514"/>
      <c r="AH218" s="514"/>
      <c r="AI218" s="514"/>
      <c r="AJ218" s="514"/>
      <c r="AK218" s="514"/>
      <c r="AL218" s="70">
        <f t="shared" ref="AL218:AQ218" si="40">AL$182*$E218</f>
        <v>0</v>
      </c>
      <c r="AM218" s="70">
        <f t="shared" si="40"/>
        <v>0</v>
      </c>
      <c r="AN218" s="70">
        <f t="shared" si="40"/>
        <v>0</v>
      </c>
      <c r="AO218" s="70">
        <f t="shared" si="40"/>
        <v>0</v>
      </c>
      <c r="AP218" s="70">
        <f t="shared" si="40"/>
        <v>0</v>
      </c>
      <c r="AQ218" s="70">
        <f t="shared" si="40"/>
        <v>0</v>
      </c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</row>
    <row r="219" spans="1:63" ht="18.75" customHeight="1" outlineLevel="1">
      <c r="A219" s="95"/>
      <c r="B219" s="95"/>
      <c r="C219" s="95"/>
      <c r="D219" s="95"/>
      <c r="E219" s="259">
        <f t="shared" si="37"/>
        <v>2.8571428571428571E-2</v>
      </c>
      <c r="F219" s="513">
        <f>AM187</f>
        <v>31</v>
      </c>
      <c r="G219" s="51"/>
      <c r="H219" s="514"/>
      <c r="I219" s="514"/>
      <c r="J219" s="514"/>
      <c r="K219" s="514"/>
      <c r="L219" s="514"/>
      <c r="M219" s="514"/>
      <c r="N219" s="514"/>
      <c r="O219" s="514"/>
      <c r="P219" s="514"/>
      <c r="Q219" s="514"/>
      <c r="R219" s="514"/>
      <c r="S219" s="514"/>
      <c r="T219" s="514"/>
      <c r="U219" s="514"/>
      <c r="V219" s="514"/>
      <c r="W219" s="514"/>
      <c r="X219" s="514"/>
      <c r="Y219" s="514"/>
      <c r="Z219" s="514"/>
      <c r="AA219" s="514"/>
      <c r="AB219" s="514"/>
      <c r="AC219" s="514"/>
      <c r="AD219" s="514"/>
      <c r="AE219" s="514"/>
      <c r="AF219" s="514"/>
      <c r="AG219" s="514"/>
      <c r="AH219" s="514"/>
      <c r="AI219" s="514"/>
      <c r="AJ219" s="514"/>
      <c r="AK219" s="514"/>
      <c r="AL219" s="514"/>
      <c r="AM219" s="70">
        <f>AM$182*$E219</f>
        <v>0</v>
      </c>
      <c r="AN219" s="70">
        <f>AN$182*$E219</f>
        <v>0</v>
      </c>
      <c r="AO219" s="70">
        <f>AO$182*$E219</f>
        <v>0</v>
      </c>
      <c r="AP219" s="70">
        <f>AP$182*$E219</f>
        <v>0</v>
      </c>
      <c r="AQ219" s="70">
        <f>AQ$182*$E219</f>
        <v>0</v>
      </c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</row>
    <row r="220" spans="1:63" ht="18.75" customHeight="1" outlineLevel="1">
      <c r="A220" s="95"/>
      <c r="B220" s="95"/>
      <c r="C220" s="95"/>
      <c r="D220" s="95"/>
      <c r="E220" s="259">
        <f t="shared" si="37"/>
        <v>2.8571428571428571E-2</v>
      </c>
      <c r="F220" s="513">
        <f>AN187</f>
        <v>32</v>
      </c>
      <c r="G220" s="51"/>
      <c r="H220" s="514"/>
      <c r="I220" s="514"/>
      <c r="J220" s="514"/>
      <c r="K220" s="514"/>
      <c r="L220" s="514"/>
      <c r="M220" s="514"/>
      <c r="N220" s="514"/>
      <c r="O220" s="514"/>
      <c r="P220" s="514"/>
      <c r="Q220" s="514"/>
      <c r="R220" s="514"/>
      <c r="S220" s="514"/>
      <c r="T220" s="514"/>
      <c r="U220" s="514"/>
      <c r="V220" s="514"/>
      <c r="W220" s="514"/>
      <c r="X220" s="514"/>
      <c r="Y220" s="514"/>
      <c r="Z220" s="514"/>
      <c r="AA220" s="514"/>
      <c r="AB220" s="514"/>
      <c r="AC220" s="514"/>
      <c r="AD220" s="514"/>
      <c r="AE220" s="514"/>
      <c r="AF220" s="514"/>
      <c r="AG220" s="514"/>
      <c r="AH220" s="514"/>
      <c r="AI220" s="514"/>
      <c r="AJ220" s="514"/>
      <c r="AK220" s="514"/>
      <c r="AL220" s="514"/>
      <c r="AM220" s="514"/>
      <c r="AN220" s="70">
        <f>AN$182*$E220</f>
        <v>0</v>
      </c>
      <c r="AO220" s="70">
        <f>AO$182*$E220</f>
        <v>0</v>
      </c>
      <c r="AP220" s="70">
        <f>AP$182*$E220</f>
        <v>0</v>
      </c>
      <c r="AQ220" s="70">
        <f>AQ$182*$E220</f>
        <v>0</v>
      </c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</row>
    <row r="221" spans="1:63" ht="18.75" customHeight="1" outlineLevel="1">
      <c r="A221" s="95"/>
      <c r="B221" s="95"/>
      <c r="C221" s="95"/>
      <c r="D221" s="95"/>
      <c r="E221" s="259">
        <f t="shared" si="37"/>
        <v>2.8571428571428571E-2</v>
      </c>
      <c r="F221" s="513">
        <f>AO187</f>
        <v>33</v>
      </c>
      <c r="G221" s="51"/>
      <c r="H221" s="514"/>
      <c r="I221" s="514"/>
      <c r="J221" s="514"/>
      <c r="K221" s="514"/>
      <c r="L221" s="514"/>
      <c r="M221" s="514"/>
      <c r="N221" s="514"/>
      <c r="O221" s="514"/>
      <c r="P221" s="514"/>
      <c r="Q221" s="514"/>
      <c r="R221" s="514"/>
      <c r="S221" s="514"/>
      <c r="T221" s="514"/>
      <c r="U221" s="514"/>
      <c r="V221" s="514"/>
      <c r="W221" s="514"/>
      <c r="X221" s="514"/>
      <c r="Y221" s="514"/>
      <c r="Z221" s="514"/>
      <c r="AA221" s="514"/>
      <c r="AB221" s="514"/>
      <c r="AC221" s="514"/>
      <c r="AD221" s="514"/>
      <c r="AE221" s="514"/>
      <c r="AF221" s="514"/>
      <c r="AG221" s="514"/>
      <c r="AH221" s="514"/>
      <c r="AI221" s="514"/>
      <c r="AJ221" s="514"/>
      <c r="AK221" s="514"/>
      <c r="AL221" s="514"/>
      <c r="AM221" s="514"/>
      <c r="AN221" s="514"/>
      <c r="AO221" s="70">
        <f>AO$182*$E221</f>
        <v>0</v>
      </c>
      <c r="AP221" s="70">
        <f>AP$182*$E221</f>
        <v>0</v>
      </c>
      <c r="AQ221" s="70">
        <f>AQ$182*$E221</f>
        <v>0</v>
      </c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</row>
    <row r="222" spans="1:63" ht="18.75" customHeight="1" outlineLevel="1">
      <c r="A222" s="95"/>
      <c r="B222" s="95"/>
      <c r="C222" s="95"/>
      <c r="D222" s="95"/>
      <c r="E222" s="259">
        <f t="shared" si="37"/>
        <v>2.8571428571428571E-2</v>
      </c>
      <c r="F222" s="513">
        <f>AP187</f>
        <v>34</v>
      </c>
      <c r="G222" s="51"/>
      <c r="H222" s="514"/>
      <c r="I222" s="514"/>
      <c r="J222" s="514"/>
      <c r="K222" s="514"/>
      <c r="L222" s="514"/>
      <c r="M222" s="514"/>
      <c r="N222" s="514"/>
      <c r="O222" s="514"/>
      <c r="P222" s="514"/>
      <c r="Q222" s="514"/>
      <c r="R222" s="514"/>
      <c r="S222" s="514"/>
      <c r="T222" s="514"/>
      <c r="U222" s="514"/>
      <c r="V222" s="514"/>
      <c r="W222" s="514"/>
      <c r="X222" s="514"/>
      <c r="Y222" s="514"/>
      <c r="Z222" s="514"/>
      <c r="AA222" s="514"/>
      <c r="AB222" s="514"/>
      <c r="AC222" s="514"/>
      <c r="AD222" s="514"/>
      <c r="AE222" s="514"/>
      <c r="AF222" s="514"/>
      <c r="AG222" s="514"/>
      <c r="AH222" s="514"/>
      <c r="AI222" s="514"/>
      <c r="AJ222" s="514"/>
      <c r="AK222" s="514"/>
      <c r="AL222" s="514"/>
      <c r="AM222" s="514"/>
      <c r="AN222" s="514"/>
      <c r="AO222" s="514"/>
      <c r="AP222" s="70">
        <f>AP$182*$E222</f>
        <v>0</v>
      </c>
      <c r="AQ222" s="70">
        <f>AQ$182*$E222</f>
        <v>0</v>
      </c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</row>
    <row r="223" spans="1:63" ht="18.75" customHeight="1" outlineLevel="1">
      <c r="A223" s="95"/>
      <c r="B223" s="95"/>
      <c r="C223" s="95"/>
      <c r="D223" s="95"/>
      <c r="E223" s="259">
        <f t="shared" si="37"/>
        <v>2.8571428571428571E-2</v>
      </c>
      <c r="F223" s="513">
        <f>AQ187</f>
        <v>35</v>
      </c>
      <c r="G223" s="51"/>
      <c r="H223" s="514"/>
      <c r="I223" s="514"/>
      <c r="J223" s="514"/>
      <c r="K223" s="514"/>
      <c r="L223" s="514"/>
      <c r="M223" s="514"/>
      <c r="N223" s="514"/>
      <c r="O223" s="514"/>
      <c r="P223" s="514"/>
      <c r="Q223" s="514"/>
      <c r="R223" s="514"/>
      <c r="S223" s="514"/>
      <c r="T223" s="514"/>
      <c r="U223" s="514"/>
      <c r="V223" s="514"/>
      <c r="W223" s="514"/>
      <c r="X223" s="514"/>
      <c r="Y223" s="514"/>
      <c r="Z223" s="514"/>
      <c r="AA223" s="514"/>
      <c r="AB223" s="514"/>
      <c r="AC223" s="514"/>
      <c r="AD223" s="514"/>
      <c r="AE223" s="514"/>
      <c r="AF223" s="514"/>
      <c r="AG223" s="514"/>
      <c r="AH223" s="514"/>
      <c r="AI223" s="514"/>
      <c r="AJ223" s="514"/>
      <c r="AK223" s="514"/>
      <c r="AL223" s="514"/>
      <c r="AM223" s="514"/>
      <c r="AN223" s="514"/>
      <c r="AO223" s="514"/>
      <c r="AP223" s="514"/>
      <c r="AQ223" s="70">
        <f>AQ$182*$E223 / 2</f>
        <v>0</v>
      </c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</row>
    <row r="224" spans="1:63" ht="18.75" customHeight="1" outlineLevel="1">
      <c r="A224" s="95"/>
      <c r="B224" s="95"/>
      <c r="C224" s="95"/>
      <c r="D224" s="95"/>
      <c r="E224" s="259"/>
      <c r="F224" s="51"/>
      <c r="G224" s="51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</row>
    <row r="225" spans="1:63" ht="19.5" customHeight="1" outlineLevel="1">
      <c r="A225" s="95"/>
      <c r="B225" s="95"/>
      <c r="C225" s="95"/>
      <c r="D225" s="95"/>
      <c r="E225" s="4" t="s">
        <v>33</v>
      </c>
      <c r="F225" s="4"/>
      <c r="G225" s="467"/>
      <c r="H225" s="511">
        <f t="shared" ref="H225:AQ225" si="41">SUM(H188:H224)</f>
        <v>142857.14285714284</v>
      </c>
      <c r="I225" s="511">
        <f t="shared" si="41"/>
        <v>285714.28571428568</v>
      </c>
      <c r="J225" s="511">
        <f t="shared" si="41"/>
        <v>285714.28571428568</v>
      </c>
      <c r="K225" s="511">
        <f t="shared" si="41"/>
        <v>285714.28571428568</v>
      </c>
      <c r="L225" s="511">
        <f t="shared" si="41"/>
        <v>285714.28571428568</v>
      </c>
      <c r="M225" s="511">
        <f t="shared" si="41"/>
        <v>285714.28571428568</v>
      </c>
      <c r="N225" s="511">
        <f t="shared" si="41"/>
        <v>285714.28571428568</v>
      </c>
      <c r="O225" s="511">
        <f t="shared" si="41"/>
        <v>285714.28571428568</v>
      </c>
      <c r="P225" s="511">
        <f t="shared" si="41"/>
        <v>285714.28571428568</v>
      </c>
      <c r="Q225" s="511">
        <f t="shared" si="41"/>
        <v>285714.28571428568</v>
      </c>
      <c r="R225" s="511">
        <f t="shared" si="41"/>
        <v>285714.28571428568</v>
      </c>
      <c r="S225" s="511">
        <f t="shared" si="41"/>
        <v>285714.28571428568</v>
      </c>
      <c r="T225" s="511">
        <f t="shared" si="41"/>
        <v>285714.28571428568</v>
      </c>
      <c r="U225" s="511">
        <f t="shared" si="41"/>
        <v>285714.28571428568</v>
      </c>
      <c r="V225" s="511">
        <f t="shared" si="41"/>
        <v>285714.28571428568</v>
      </c>
      <c r="W225" s="511">
        <f t="shared" si="41"/>
        <v>285714.28571428568</v>
      </c>
      <c r="X225" s="511">
        <f t="shared" si="41"/>
        <v>285714.28571428568</v>
      </c>
      <c r="Y225" s="511">
        <f t="shared" si="41"/>
        <v>285714.28571428568</v>
      </c>
      <c r="Z225" s="511">
        <f t="shared" si="41"/>
        <v>285714.28571428568</v>
      </c>
      <c r="AA225" s="511">
        <f t="shared" si="41"/>
        <v>285714.28571428568</v>
      </c>
      <c r="AB225" s="511">
        <f t="shared" si="41"/>
        <v>285714.28571428568</v>
      </c>
      <c r="AC225" s="511">
        <f t="shared" si="41"/>
        <v>285714.28571428568</v>
      </c>
      <c r="AD225" s="511">
        <f t="shared" si="41"/>
        <v>285714.28571428568</v>
      </c>
      <c r="AE225" s="511">
        <f t="shared" si="41"/>
        <v>285714.28571428568</v>
      </c>
      <c r="AF225" s="511">
        <f t="shared" si="41"/>
        <v>285714.28571428568</v>
      </c>
      <c r="AG225" s="511">
        <f t="shared" si="41"/>
        <v>285714.28571428568</v>
      </c>
      <c r="AH225" s="511">
        <f t="shared" si="41"/>
        <v>285714.28571428568</v>
      </c>
      <c r="AI225" s="511">
        <f t="shared" si="41"/>
        <v>285714.28571428568</v>
      </c>
      <c r="AJ225" s="511">
        <f t="shared" si="41"/>
        <v>285714.28571428568</v>
      </c>
      <c r="AK225" s="511">
        <f t="shared" si="41"/>
        <v>285714.28571428568</v>
      </c>
      <c r="AL225" s="511">
        <f t="shared" si="41"/>
        <v>285714.28571428568</v>
      </c>
      <c r="AM225" s="511">
        <f t="shared" si="41"/>
        <v>285714.28571428568</v>
      </c>
      <c r="AN225" s="511">
        <f t="shared" si="41"/>
        <v>285714.28571428568</v>
      </c>
      <c r="AO225" s="511">
        <f t="shared" si="41"/>
        <v>285714.28571428568</v>
      </c>
      <c r="AP225" s="511">
        <f t="shared" si="41"/>
        <v>285714.28571428568</v>
      </c>
      <c r="AQ225" s="511">
        <f t="shared" si="41"/>
        <v>142857.14285714924</v>
      </c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</row>
    <row r="226" spans="1:63" ht="15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</row>
    <row r="227" spans="1:63" ht="15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</row>
    <row r="228" spans="1:63" ht="15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</row>
    <row r="229" spans="1:63" ht="15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</row>
    <row r="230" spans="1:63" ht="15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</row>
    <row r="231" spans="1:63" ht="15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</row>
    <row r="232" spans="1:63" ht="15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</row>
    <row r="233" spans="1:63" ht="15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</row>
    <row r="234" spans="1:63" ht="15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</row>
    <row r="235" spans="1:63" ht="15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</row>
    <row r="236" spans="1:63" ht="15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</row>
    <row r="237" spans="1:63" ht="15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</row>
    <row r="238" spans="1:63" ht="15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</row>
    <row r="239" spans="1:63" ht="15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</row>
    <row r="240" spans="1:63" ht="15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</row>
    <row r="241" spans="1:63" ht="15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</row>
    <row r="242" spans="1:63" ht="15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</row>
    <row r="243" spans="1:63" ht="15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</row>
    <row r="244" spans="1:63" ht="15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</row>
    <row r="245" spans="1:63" ht="15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</row>
    <row r="246" spans="1:63" ht="15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</row>
    <row r="247" spans="1:63" ht="15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</row>
    <row r="248" spans="1:63" ht="15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</row>
    <row r="249" spans="1:63" ht="15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</row>
    <row r="250" spans="1:63" ht="15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</row>
    <row r="251" spans="1:63" ht="15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</row>
    <row r="252" spans="1:63" ht="15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</row>
    <row r="253" spans="1:63" ht="15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</row>
    <row r="254" spans="1:63" ht="15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</row>
    <row r="255" spans="1:63" ht="15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</row>
    <row r="256" spans="1:63" ht="15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</row>
    <row r="257" spans="1:63" ht="15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</row>
    <row r="258" spans="1:63" ht="15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</row>
    <row r="259" spans="1:63" ht="15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</row>
    <row r="260" spans="1:63" ht="15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</row>
    <row r="261" spans="1:63" ht="15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</row>
    <row r="262" spans="1:63" ht="15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</row>
    <row r="263" spans="1:63" ht="15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</row>
    <row r="264" spans="1:63" ht="15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</row>
    <row r="265" spans="1:63" ht="15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</row>
    <row r="266" spans="1:63" ht="15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</row>
    <row r="267" spans="1:63" ht="15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</row>
    <row r="268" spans="1:63" ht="15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</row>
    <row r="269" spans="1:63" ht="15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</row>
    <row r="270" spans="1:63" ht="15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</row>
    <row r="271" spans="1:63" ht="15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</row>
    <row r="272" spans="1:63" ht="15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</row>
    <row r="273" spans="1:63" ht="15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</row>
    <row r="274" spans="1:63" ht="15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</row>
    <row r="275" spans="1:63" ht="15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</row>
    <row r="276" spans="1:63" ht="15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</row>
    <row r="277" spans="1:63" ht="15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</row>
    <row r="278" spans="1:63" ht="15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</row>
    <row r="279" spans="1:63" ht="15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</row>
    <row r="280" spans="1:63" ht="15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</row>
    <row r="281" spans="1:63" ht="15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</row>
    <row r="282" spans="1:63" ht="15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</row>
    <row r="283" spans="1:63" ht="15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</row>
    <row r="284" spans="1:63" ht="15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</row>
    <row r="285" spans="1:63" ht="15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</row>
    <row r="286" spans="1:63" ht="15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</row>
    <row r="287" spans="1:63" ht="15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</row>
    <row r="288" spans="1:63" ht="15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</row>
    <row r="289" spans="1:63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</row>
    <row r="290" spans="1:63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</row>
    <row r="291" spans="1:63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</row>
    <row r="292" spans="1:63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</row>
    <row r="293" spans="1:63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</row>
    <row r="294" spans="1:63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</row>
    <row r="295" spans="1:63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</row>
    <row r="296" spans="1:63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</row>
    <row r="297" spans="1:63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</row>
    <row r="298" spans="1:63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</row>
    <row r="299" spans="1:63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</row>
    <row r="300" spans="1:63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</row>
    <row r="301" spans="1:63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</row>
    <row r="302" spans="1:63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</row>
    <row r="303" spans="1:63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</row>
    <row r="304" spans="1:63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</row>
    <row r="305" spans="1:63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</row>
    <row r="306" spans="1:63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</row>
    <row r="307" spans="1:63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</row>
    <row r="308" spans="1:63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</row>
    <row r="309" spans="1:63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</row>
    <row r="310" spans="1:63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</row>
    <row r="311" spans="1:63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</row>
    <row r="312" spans="1:63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</row>
    <row r="313" spans="1:63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</row>
    <row r="314" spans="1:63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</row>
    <row r="315" spans="1:63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</row>
    <row r="316" spans="1:63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</row>
    <row r="317" spans="1:63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</row>
    <row r="318" spans="1:63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</row>
    <row r="319" spans="1:63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</row>
    <row r="320" spans="1:63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</row>
    <row r="321" spans="1:63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</row>
    <row r="322" spans="1:63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</row>
    <row r="323" spans="1:63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</row>
    <row r="324" spans="1:63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</row>
    <row r="325" spans="1:63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</row>
    <row r="326" spans="1:63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</row>
    <row r="327" spans="1:63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</row>
    <row r="328" spans="1:63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</row>
    <row r="329" spans="1:63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</row>
    <row r="330" spans="1:63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</row>
    <row r="331" spans="1:63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</row>
    <row r="332" spans="1:63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</row>
    <row r="333" spans="1:63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</row>
    <row r="334" spans="1:63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</row>
    <row r="335" spans="1:63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</row>
    <row r="336" spans="1:63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</row>
    <row r="337" spans="1:63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</row>
    <row r="338" spans="1:63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</row>
    <row r="339" spans="1:63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</row>
    <row r="340" spans="1:63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</row>
    <row r="341" spans="1:63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</row>
    <row r="342" spans="1:63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</row>
    <row r="343" spans="1:63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</row>
    <row r="344" spans="1:63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</row>
    <row r="345" spans="1:63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</row>
    <row r="346" spans="1:63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</row>
    <row r="347" spans="1:63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</row>
    <row r="348" spans="1:63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</row>
    <row r="349" spans="1:63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</row>
    <row r="350" spans="1:63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</row>
    <row r="351" spans="1:63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</row>
    <row r="352" spans="1:63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</row>
    <row r="353" spans="1:63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</row>
    <row r="354" spans="1:63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</row>
    <row r="355" spans="1:63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</row>
    <row r="356" spans="1:63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</row>
    <row r="357" spans="1:63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</row>
    <row r="358" spans="1:63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</row>
    <row r="359" spans="1:63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</row>
    <row r="360" spans="1:63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</row>
    <row r="361" spans="1:63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</row>
    <row r="362" spans="1:63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</row>
    <row r="363" spans="1:63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</row>
    <row r="364" spans="1:63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</row>
    <row r="365" spans="1:63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</row>
    <row r="366" spans="1:63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</row>
    <row r="367" spans="1:63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</row>
    <row r="368" spans="1:63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</row>
    <row r="369" spans="1:63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</row>
    <row r="370" spans="1:63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</row>
    <row r="371" spans="1:63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</row>
    <row r="372" spans="1:63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</row>
    <row r="373" spans="1:63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</row>
    <row r="374" spans="1:63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</row>
    <row r="375" spans="1:63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</row>
    <row r="376" spans="1:63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</row>
    <row r="377" spans="1:63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</row>
    <row r="378" spans="1:63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</row>
    <row r="379" spans="1:63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</row>
    <row r="380" spans="1:63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</row>
    <row r="381" spans="1:63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</row>
    <row r="382" spans="1:63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</row>
    <row r="383" spans="1:63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</row>
    <row r="384" spans="1:63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</row>
    <row r="385" spans="1:63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</row>
    <row r="386" spans="1:63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</row>
    <row r="387" spans="1:63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</row>
    <row r="388" spans="1:63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</row>
    <row r="389" spans="1:63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</row>
    <row r="390" spans="1:63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</row>
    <row r="391" spans="1:63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</row>
    <row r="392" spans="1:63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</row>
    <row r="393" spans="1:63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</row>
    <row r="394" spans="1:63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</row>
    <row r="395" spans="1:63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</row>
    <row r="396" spans="1:63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</row>
    <row r="397" spans="1:63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</row>
    <row r="398" spans="1:63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</row>
    <row r="399" spans="1:63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</row>
    <row r="400" spans="1:63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</row>
    <row r="401" spans="1:63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</row>
    <row r="402" spans="1:63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</row>
    <row r="403" spans="1:63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</row>
    <row r="404" spans="1:63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</row>
    <row r="405" spans="1:63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</row>
    <row r="406" spans="1:63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</row>
    <row r="407" spans="1:63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</row>
    <row r="408" spans="1:63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</row>
    <row r="409" spans="1:63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</row>
    <row r="410" spans="1:63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</row>
    <row r="411" spans="1:63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</row>
    <row r="412" spans="1:63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</row>
    <row r="413" spans="1:63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</row>
    <row r="414" spans="1:63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</row>
    <row r="415" spans="1:63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</row>
    <row r="416" spans="1:63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</row>
    <row r="417" spans="1:63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</row>
    <row r="418" spans="1:63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</row>
    <row r="419" spans="1:63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</row>
    <row r="420" spans="1:63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</row>
    <row r="421" spans="1:63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</row>
    <row r="422" spans="1:63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</row>
    <row r="423" spans="1:63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</row>
    <row r="424" spans="1:63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</row>
    <row r="425" spans="1:63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</row>
    <row r="426" spans="1:63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</row>
    <row r="427" spans="1:63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</row>
    <row r="428" spans="1:63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</row>
    <row r="429" spans="1:63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</row>
    <row r="430" spans="1:63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</row>
    <row r="431" spans="1:63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</row>
    <row r="432" spans="1:63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</row>
    <row r="433" spans="1:63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</row>
    <row r="434" spans="1:63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</row>
    <row r="435" spans="1:63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</row>
    <row r="436" spans="1:63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</row>
    <row r="437" spans="1:63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</row>
    <row r="438" spans="1:63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</row>
    <row r="439" spans="1:63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</row>
    <row r="440" spans="1:63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</row>
    <row r="441" spans="1:63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</row>
    <row r="442" spans="1:63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</row>
    <row r="443" spans="1:63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</row>
    <row r="444" spans="1:63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</row>
    <row r="445" spans="1:63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</row>
    <row r="446" spans="1:63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</row>
    <row r="447" spans="1:63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</row>
    <row r="448" spans="1:63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</row>
    <row r="449" spans="1:63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</row>
    <row r="450" spans="1:63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</row>
    <row r="451" spans="1:63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</row>
    <row r="452" spans="1:63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</row>
    <row r="453" spans="1:63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</row>
    <row r="454" spans="1:63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</row>
    <row r="455" spans="1:63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</row>
    <row r="456" spans="1:63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</row>
    <row r="457" spans="1:63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</row>
    <row r="458" spans="1:63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</row>
    <row r="459" spans="1:63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</row>
    <row r="460" spans="1:63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</row>
    <row r="461" spans="1:63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</row>
    <row r="462" spans="1:63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</row>
    <row r="463" spans="1:63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</row>
    <row r="464" spans="1:63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</row>
    <row r="465" spans="1:63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</row>
    <row r="466" spans="1:63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</row>
    <row r="467" spans="1:63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</row>
    <row r="468" spans="1:63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</row>
    <row r="469" spans="1:63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</row>
    <row r="470" spans="1:63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</row>
    <row r="471" spans="1:63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</row>
    <row r="472" spans="1:63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</row>
    <row r="473" spans="1:63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</row>
    <row r="474" spans="1:63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</row>
    <row r="475" spans="1:63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</row>
    <row r="476" spans="1:63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</row>
    <row r="477" spans="1:63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</row>
    <row r="478" spans="1:63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</row>
    <row r="479" spans="1:63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</row>
    <row r="480" spans="1:63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</row>
    <row r="481" spans="1:63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</row>
    <row r="482" spans="1:63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</row>
    <row r="483" spans="1:63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</row>
    <row r="484" spans="1:63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</row>
    <row r="485" spans="1:63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</row>
    <row r="486" spans="1:63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</row>
    <row r="487" spans="1:63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</row>
    <row r="488" spans="1:63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</row>
    <row r="489" spans="1:63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</row>
    <row r="490" spans="1:63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</row>
    <row r="491" spans="1:63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</row>
    <row r="492" spans="1:63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</row>
    <row r="493" spans="1:63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</row>
    <row r="494" spans="1:63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</row>
    <row r="495" spans="1:63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</row>
    <row r="496" spans="1:63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</row>
    <row r="497" spans="1:63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</row>
    <row r="498" spans="1:63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</row>
    <row r="499" spans="1:63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</row>
    <row r="500" spans="1:63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</row>
    <row r="501" spans="1:63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</row>
    <row r="502" spans="1:63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</row>
    <row r="503" spans="1:63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</row>
    <row r="504" spans="1:63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</row>
    <row r="505" spans="1:63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</row>
    <row r="506" spans="1:63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</row>
    <row r="507" spans="1:63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</row>
    <row r="508" spans="1:63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</row>
    <row r="509" spans="1:63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</row>
    <row r="510" spans="1:63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</row>
    <row r="511" spans="1:63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</row>
    <row r="512" spans="1:63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</row>
    <row r="513" spans="1:63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</row>
    <row r="514" spans="1:63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</row>
    <row r="515" spans="1:63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</row>
    <row r="516" spans="1:63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</row>
    <row r="517" spans="1:63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</row>
    <row r="518" spans="1:63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</row>
    <row r="519" spans="1:63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</row>
    <row r="520" spans="1:63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</row>
    <row r="521" spans="1:63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</row>
    <row r="522" spans="1:63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</row>
    <row r="523" spans="1:63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</row>
    <row r="524" spans="1:63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</row>
    <row r="525" spans="1:63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</row>
    <row r="526" spans="1:63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</row>
    <row r="527" spans="1:63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</row>
    <row r="528" spans="1:63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</row>
    <row r="529" spans="1:63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</row>
    <row r="530" spans="1:63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</row>
    <row r="531" spans="1:63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</row>
    <row r="532" spans="1:63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</row>
    <row r="533" spans="1:63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</row>
    <row r="534" spans="1:63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</row>
    <row r="535" spans="1:63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</row>
    <row r="536" spans="1:63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</row>
    <row r="537" spans="1:63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</row>
    <row r="538" spans="1:63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</row>
    <row r="539" spans="1:63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</row>
    <row r="540" spans="1:63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</row>
    <row r="541" spans="1:63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</row>
    <row r="542" spans="1:63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</row>
    <row r="543" spans="1:63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</row>
    <row r="544" spans="1:63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</row>
    <row r="545" spans="1:63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</row>
    <row r="546" spans="1:63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</row>
    <row r="547" spans="1:63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</row>
    <row r="548" spans="1:63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</row>
    <row r="549" spans="1:63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</row>
    <row r="550" spans="1:63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</row>
    <row r="551" spans="1:63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</row>
    <row r="552" spans="1:63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</row>
    <row r="553" spans="1:63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</row>
    <row r="554" spans="1:63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</row>
    <row r="555" spans="1:63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</row>
    <row r="556" spans="1:63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</row>
    <row r="557" spans="1:63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</row>
    <row r="558" spans="1:63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</row>
    <row r="559" spans="1:63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</row>
    <row r="560" spans="1:63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</row>
    <row r="561" spans="1:63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</row>
    <row r="562" spans="1:63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</row>
    <row r="563" spans="1:63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</row>
    <row r="564" spans="1:63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</row>
    <row r="565" spans="1:63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</row>
    <row r="566" spans="1:63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</row>
    <row r="567" spans="1:63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</row>
    <row r="568" spans="1:63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</row>
    <row r="569" spans="1:63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</row>
    <row r="570" spans="1:63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</row>
    <row r="571" spans="1:63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</row>
    <row r="572" spans="1:63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</row>
    <row r="573" spans="1:63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</row>
    <row r="574" spans="1:63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</row>
    <row r="575" spans="1:63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</row>
    <row r="576" spans="1:63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</row>
    <row r="577" spans="1:63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</row>
    <row r="578" spans="1:63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</row>
    <row r="579" spans="1:63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</row>
    <row r="580" spans="1:63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</row>
    <row r="581" spans="1:63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</row>
    <row r="582" spans="1:63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</row>
    <row r="583" spans="1:63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</row>
    <row r="584" spans="1:63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</row>
    <row r="585" spans="1:63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</row>
    <row r="586" spans="1:63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</row>
    <row r="587" spans="1:63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</row>
    <row r="588" spans="1:63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</row>
    <row r="589" spans="1:63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</row>
    <row r="590" spans="1:63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</row>
    <row r="591" spans="1:63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</row>
    <row r="592" spans="1:63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</row>
    <row r="593" spans="1:63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</row>
    <row r="594" spans="1:63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</row>
    <row r="595" spans="1:63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</row>
    <row r="596" spans="1:63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</row>
    <row r="597" spans="1:63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</row>
    <row r="598" spans="1:63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</row>
    <row r="599" spans="1:63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</row>
    <row r="600" spans="1:63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</row>
    <row r="601" spans="1:63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</row>
    <row r="602" spans="1:63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</row>
    <row r="603" spans="1:63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</row>
    <row r="604" spans="1:63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</row>
    <row r="605" spans="1:63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</row>
    <row r="606" spans="1:63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</row>
    <row r="607" spans="1:63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</row>
    <row r="608" spans="1:63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</row>
    <row r="609" spans="1:63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</row>
    <row r="610" spans="1:63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</row>
    <row r="611" spans="1:63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</row>
    <row r="612" spans="1:63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</row>
    <row r="613" spans="1:63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</row>
    <row r="614" spans="1:63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</row>
    <row r="615" spans="1:63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</row>
    <row r="616" spans="1:63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</row>
    <row r="617" spans="1:63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</row>
    <row r="618" spans="1:63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</row>
    <row r="619" spans="1:63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</row>
    <row r="620" spans="1:63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</row>
    <row r="621" spans="1:63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</row>
    <row r="622" spans="1:63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</row>
    <row r="623" spans="1:63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</row>
    <row r="624" spans="1:63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</row>
    <row r="625" spans="1:63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</row>
    <row r="626" spans="1:63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</row>
    <row r="627" spans="1:63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</row>
    <row r="628" spans="1:63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  <c r="AS628" s="50"/>
      <c r="AT628" s="50"/>
      <c r="AU628" s="50"/>
      <c r="AV628" s="50"/>
      <c r="AW628" s="50"/>
      <c r="AX628" s="50"/>
      <c r="AY628" s="50"/>
      <c r="AZ628" s="50"/>
      <c r="BA628" s="50"/>
      <c r="BB628" s="50"/>
      <c r="BC628" s="50"/>
      <c r="BD628" s="50"/>
      <c r="BE628" s="50"/>
      <c r="BF628" s="50"/>
      <c r="BG628" s="50"/>
      <c r="BH628" s="50"/>
      <c r="BI628" s="50"/>
      <c r="BJ628" s="50"/>
      <c r="BK628" s="50"/>
    </row>
    <row r="629" spans="1:63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  <c r="AS629" s="50"/>
      <c r="AT629" s="50"/>
      <c r="AU629" s="50"/>
      <c r="AV629" s="50"/>
      <c r="AW629" s="50"/>
      <c r="AX629" s="50"/>
      <c r="AY629" s="50"/>
      <c r="AZ629" s="50"/>
      <c r="BA629" s="50"/>
      <c r="BB629" s="50"/>
      <c r="BC629" s="50"/>
      <c r="BD629" s="50"/>
      <c r="BE629" s="50"/>
      <c r="BF629" s="50"/>
      <c r="BG629" s="50"/>
      <c r="BH629" s="50"/>
      <c r="BI629" s="50"/>
      <c r="BJ629" s="50"/>
      <c r="BK629" s="50"/>
    </row>
    <row r="630" spans="1:63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  <c r="AS630" s="50"/>
      <c r="AT630" s="50"/>
      <c r="AU630" s="50"/>
      <c r="AV630" s="50"/>
      <c r="AW630" s="50"/>
      <c r="AX630" s="50"/>
      <c r="AY630" s="50"/>
      <c r="AZ630" s="50"/>
      <c r="BA630" s="50"/>
      <c r="BB630" s="50"/>
      <c r="BC630" s="50"/>
      <c r="BD630" s="50"/>
      <c r="BE630" s="50"/>
      <c r="BF630" s="50"/>
      <c r="BG630" s="50"/>
      <c r="BH630" s="50"/>
      <c r="BI630" s="50"/>
      <c r="BJ630" s="50"/>
      <c r="BK630" s="50"/>
    </row>
    <row r="631" spans="1:63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  <c r="AQ631" s="50"/>
      <c r="AR631" s="50"/>
      <c r="AS631" s="50"/>
      <c r="AT631" s="50"/>
      <c r="AU631" s="50"/>
      <c r="AV631" s="50"/>
      <c r="AW631" s="50"/>
      <c r="AX631" s="50"/>
      <c r="AY631" s="50"/>
      <c r="AZ631" s="50"/>
      <c r="BA631" s="50"/>
      <c r="BB631" s="50"/>
      <c r="BC631" s="50"/>
      <c r="BD631" s="50"/>
      <c r="BE631" s="50"/>
      <c r="BF631" s="50"/>
      <c r="BG631" s="50"/>
      <c r="BH631" s="50"/>
      <c r="BI631" s="50"/>
      <c r="BJ631" s="50"/>
      <c r="BK631" s="50"/>
    </row>
    <row r="632" spans="1:63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  <c r="AQ632" s="50"/>
      <c r="AR632" s="50"/>
      <c r="AS632" s="50"/>
      <c r="AT632" s="50"/>
      <c r="AU632" s="50"/>
      <c r="AV632" s="50"/>
      <c r="AW632" s="50"/>
      <c r="AX632" s="50"/>
      <c r="AY632" s="50"/>
      <c r="AZ632" s="50"/>
      <c r="BA632" s="50"/>
      <c r="BB632" s="50"/>
      <c r="BC632" s="50"/>
      <c r="BD632" s="50"/>
      <c r="BE632" s="50"/>
      <c r="BF632" s="50"/>
      <c r="BG632" s="50"/>
      <c r="BH632" s="50"/>
      <c r="BI632" s="50"/>
      <c r="BJ632" s="50"/>
      <c r="BK632" s="50"/>
    </row>
    <row r="633" spans="1:63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  <c r="AQ633" s="50"/>
      <c r="AR633" s="50"/>
      <c r="AS633" s="50"/>
      <c r="AT633" s="50"/>
      <c r="AU633" s="50"/>
      <c r="AV633" s="50"/>
      <c r="AW633" s="50"/>
      <c r="AX633" s="50"/>
      <c r="AY633" s="50"/>
      <c r="AZ633" s="50"/>
      <c r="BA633" s="50"/>
      <c r="BB633" s="50"/>
      <c r="BC633" s="50"/>
      <c r="BD633" s="50"/>
      <c r="BE633" s="50"/>
      <c r="BF633" s="50"/>
      <c r="BG633" s="50"/>
      <c r="BH633" s="50"/>
      <c r="BI633" s="50"/>
      <c r="BJ633" s="50"/>
      <c r="BK633" s="50"/>
    </row>
    <row r="634" spans="1:63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  <c r="AQ634" s="50"/>
      <c r="AR634" s="50"/>
      <c r="AS634" s="50"/>
      <c r="AT634" s="50"/>
      <c r="AU634" s="50"/>
      <c r="AV634" s="50"/>
      <c r="AW634" s="50"/>
      <c r="AX634" s="50"/>
      <c r="AY634" s="50"/>
      <c r="AZ634" s="50"/>
      <c r="BA634" s="50"/>
      <c r="BB634" s="50"/>
      <c r="BC634" s="50"/>
      <c r="BD634" s="50"/>
      <c r="BE634" s="50"/>
      <c r="BF634" s="50"/>
      <c r="BG634" s="50"/>
      <c r="BH634" s="50"/>
      <c r="BI634" s="50"/>
      <c r="BJ634" s="50"/>
      <c r="BK634" s="50"/>
    </row>
    <row r="635" spans="1:63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  <c r="AQ635" s="50"/>
      <c r="AR635" s="50"/>
      <c r="AS635" s="50"/>
      <c r="AT635" s="50"/>
      <c r="AU635" s="50"/>
      <c r="AV635" s="50"/>
      <c r="AW635" s="50"/>
      <c r="AX635" s="50"/>
      <c r="AY635" s="50"/>
      <c r="AZ635" s="50"/>
      <c r="BA635" s="50"/>
      <c r="BB635" s="50"/>
      <c r="BC635" s="50"/>
      <c r="BD635" s="50"/>
      <c r="BE635" s="50"/>
      <c r="BF635" s="50"/>
      <c r="BG635" s="50"/>
      <c r="BH635" s="50"/>
      <c r="BI635" s="50"/>
      <c r="BJ635" s="50"/>
      <c r="BK635" s="50"/>
    </row>
    <row r="636" spans="1:63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  <c r="AQ636" s="50"/>
      <c r="AR636" s="50"/>
      <c r="AS636" s="50"/>
      <c r="AT636" s="50"/>
      <c r="AU636" s="50"/>
      <c r="AV636" s="50"/>
      <c r="AW636" s="50"/>
      <c r="AX636" s="50"/>
      <c r="AY636" s="50"/>
      <c r="AZ636" s="50"/>
      <c r="BA636" s="50"/>
      <c r="BB636" s="50"/>
      <c r="BC636" s="50"/>
      <c r="BD636" s="50"/>
      <c r="BE636" s="50"/>
      <c r="BF636" s="50"/>
      <c r="BG636" s="50"/>
      <c r="BH636" s="50"/>
      <c r="BI636" s="50"/>
      <c r="BJ636" s="50"/>
      <c r="BK636" s="50"/>
    </row>
    <row r="637" spans="1:63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  <c r="AS637" s="50"/>
      <c r="AT637" s="50"/>
      <c r="AU637" s="50"/>
      <c r="AV637" s="50"/>
      <c r="AW637" s="50"/>
      <c r="AX637" s="50"/>
      <c r="AY637" s="50"/>
      <c r="AZ637" s="50"/>
      <c r="BA637" s="50"/>
      <c r="BB637" s="50"/>
      <c r="BC637" s="50"/>
      <c r="BD637" s="50"/>
      <c r="BE637" s="50"/>
      <c r="BF637" s="50"/>
      <c r="BG637" s="50"/>
      <c r="BH637" s="50"/>
      <c r="BI637" s="50"/>
      <c r="BJ637" s="50"/>
      <c r="BK637" s="50"/>
    </row>
    <row r="638" spans="1:63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  <c r="AS638" s="50"/>
      <c r="AT638" s="50"/>
      <c r="AU638" s="50"/>
      <c r="AV638" s="50"/>
      <c r="AW638" s="50"/>
      <c r="AX638" s="50"/>
      <c r="AY638" s="50"/>
      <c r="AZ638" s="50"/>
      <c r="BA638" s="50"/>
      <c r="BB638" s="50"/>
      <c r="BC638" s="50"/>
      <c r="BD638" s="50"/>
      <c r="BE638" s="50"/>
      <c r="BF638" s="50"/>
      <c r="BG638" s="50"/>
      <c r="BH638" s="50"/>
      <c r="BI638" s="50"/>
      <c r="BJ638" s="50"/>
      <c r="BK638" s="50"/>
    </row>
    <row r="639" spans="1:63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50"/>
      <c r="BB639" s="50"/>
      <c r="BC639" s="50"/>
      <c r="BD639" s="50"/>
      <c r="BE639" s="50"/>
      <c r="BF639" s="50"/>
      <c r="BG639" s="50"/>
      <c r="BH639" s="50"/>
      <c r="BI639" s="50"/>
      <c r="BJ639" s="50"/>
      <c r="BK639" s="50"/>
    </row>
    <row r="640" spans="1:63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50"/>
      <c r="BB640" s="50"/>
      <c r="BC640" s="50"/>
      <c r="BD640" s="50"/>
      <c r="BE640" s="50"/>
      <c r="BF640" s="50"/>
      <c r="BG640" s="50"/>
      <c r="BH640" s="50"/>
      <c r="BI640" s="50"/>
      <c r="BJ640" s="50"/>
      <c r="BK640" s="50"/>
    </row>
    <row r="641" spans="1:63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  <c r="AQ641" s="50"/>
      <c r="AR641" s="50"/>
      <c r="AS641" s="50"/>
      <c r="AT641" s="50"/>
      <c r="AU641" s="50"/>
      <c r="AV641" s="50"/>
      <c r="AW641" s="50"/>
      <c r="AX641" s="50"/>
      <c r="AY641" s="50"/>
      <c r="AZ641" s="50"/>
      <c r="BA641" s="50"/>
      <c r="BB641" s="50"/>
      <c r="BC641" s="50"/>
      <c r="BD641" s="50"/>
      <c r="BE641" s="50"/>
      <c r="BF641" s="50"/>
      <c r="BG641" s="50"/>
      <c r="BH641" s="50"/>
      <c r="BI641" s="50"/>
      <c r="BJ641" s="50"/>
      <c r="BK641" s="50"/>
    </row>
    <row r="642" spans="1:63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  <c r="AS642" s="50"/>
      <c r="AT642" s="50"/>
      <c r="AU642" s="50"/>
      <c r="AV642" s="50"/>
      <c r="AW642" s="50"/>
      <c r="AX642" s="50"/>
      <c r="AY642" s="50"/>
      <c r="AZ642" s="50"/>
      <c r="BA642" s="50"/>
      <c r="BB642" s="50"/>
      <c r="BC642" s="50"/>
      <c r="BD642" s="50"/>
      <c r="BE642" s="50"/>
      <c r="BF642" s="50"/>
      <c r="BG642" s="50"/>
      <c r="BH642" s="50"/>
      <c r="BI642" s="50"/>
      <c r="BJ642" s="50"/>
      <c r="BK642" s="50"/>
    </row>
    <row r="643" spans="1:63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  <c r="AS643" s="50"/>
      <c r="AT643" s="50"/>
      <c r="AU643" s="50"/>
      <c r="AV643" s="50"/>
      <c r="AW643" s="50"/>
      <c r="AX643" s="50"/>
      <c r="AY643" s="50"/>
      <c r="AZ643" s="50"/>
      <c r="BA643" s="50"/>
      <c r="BB643" s="50"/>
      <c r="BC643" s="50"/>
      <c r="BD643" s="50"/>
      <c r="BE643" s="50"/>
      <c r="BF643" s="50"/>
      <c r="BG643" s="50"/>
      <c r="BH643" s="50"/>
      <c r="BI643" s="50"/>
      <c r="BJ643" s="50"/>
      <c r="BK643" s="50"/>
    </row>
    <row r="644" spans="1:63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  <c r="AQ644" s="50"/>
      <c r="AR644" s="50"/>
      <c r="AS644" s="50"/>
      <c r="AT644" s="50"/>
      <c r="AU644" s="50"/>
      <c r="AV644" s="50"/>
      <c r="AW644" s="50"/>
      <c r="AX644" s="50"/>
      <c r="AY644" s="50"/>
      <c r="AZ644" s="50"/>
      <c r="BA644" s="50"/>
      <c r="BB644" s="50"/>
      <c r="BC644" s="50"/>
      <c r="BD644" s="50"/>
      <c r="BE644" s="50"/>
      <c r="BF644" s="50"/>
      <c r="BG644" s="50"/>
      <c r="BH644" s="50"/>
      <c r="BI644" s="50"/>
      <c r="BJ644" s="50"/>
      <c r="BK644" s="50"/>
    </row>
    <row r="645" spans="1:63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C645" s="50"/>
      <c r="BD645" s="50"/>
      <c r="BE645" s="50"/>
      <c r="BF645" s="50"/>
      <c r="BG645" s="50"/>
      <c r="BH645" s="50"/>
      <c r="BI645" s="50"/>
      <c r="BJ645" s="50"/>
      <c r="BK645" s="50"/>
    </row>
    <row r="646" spans="1:63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C646" s="50"/>
      <c r="BD646" s="50"/>
      <c r="BE646" s="50"/>
      <c r="BF646" s="50"/>
      <c r="BG646" s="50"/>
      <c r="BH646" s="50"/>
      <c r="BI646" s="50"/>
      <c r="BJ646" s="50"/>
      <c r="BK646" s="50"/>
    </row>
    <row r="647" spans="1:63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C647" s="50"/>
      <c r="BD647" s="50"/>
      <c r="BE647" s="50"/>
      <c r="BF647" s="50"/>
      <c r="BG647" s="50"/>
      <c r="BH647" s="50"/>
      <c r="BI647" s="50"/>
      <c r="BJ647" s="50"/>
      <c r="BK647" s="50"/>
    </row>
    <row r="648" spans="1:63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C648" s="50"/>
      <c r="BD648" s="50"/>
      <c r="BE648" s="50"/>
      <c r="BF648" s="50"/>
      <c r="BG648" s="50"/>
      <c r="BH648" s="50"/>
      <c r="BI648" s="50"/>
      <c r="BJ648" s="50"/>
      <c r="BK648" s="50"/>
    </row>
    <row r="649" spans="1:63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  <c r="AS649" s="50"/>
      <c r="AT649" s="50"/>
      <c r="AU649" s="50"/>
      <c r="AV649" s="50"/>
      <c r="AW649" s="50"/>
      <c r="AX649" s="50"/>
      <c r="AY649" s="50"/>
      <c r="AZ649" s="50"/>
      <c r="BA649" s="50"/>
      <c r="BB649" s="50"/>
      <c r="BC649" s="50"/>
      <c r="BD649" s="50"/>
      <c r="BE649" s="50"/>
      <c r="BF649" s="50"/>
      <c r="BG649" s="50"/>
      <c r="BH649" s="50"/>
      <c r="BI649" s="50"/>
      <c r="BJ649" s="50"/>
      <c r="BK649" s="50"/>
    </row>
    <row r="650" spans="1:63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  <c r="AS650" s="50"/>
      <c r="AT650" s="50"/>
      <c r="AU650" s="50"/>
      <c r="AV650" s="50"/>
      <c r="AW650" s="50"/>
      <c r="AX650" s="50"/>
      <c r="AY650" s="50"/>
      <c r="AZ650" s="50"/>
      <c r="BA650" s="50"/>
      <c r="BB650" s="50"/>
      <c r="BC650" s="50"/>
      <c r="BD650" s="50"/>
      <c r="BE650" s="50"/>
      <c r="BF650" s="50"/>
      <c r="BG650" s="50"/>
      <c r="BH650" s="50"/>
      <c r="BI650" s="50"/>
      <c r="BJ650" s="50"/>
      <c r="BK650" s="50"/>
    </row>
    <row r="651" spans="1:63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  <c r="AS651" s="50"/>
      <c r="AT651" s="50"/>
      <c r="AU651" s="50"/>
      <c r="AV651" s="50"/>
      <c r="AW651" s="50"/>
      <c r="AX651" s="50"/>
      <c r="AY651" s="50"/>
      <c r="AZ651" s="50"/>
      <c r="BA651" s="50"/>
      <c r="BB651" s="50"/>
      <c r="BC651" s="50"/>
      <c r="BD651" s="50"/>
      <c r="BE651" s="50"/>
      <c r="BF651" s="50"/>
      <c r="BG651" s="50"/>
      <c r="BH651" s="50"/>
      <c r="BI651" s="50"/>
      <c r="BJ651" s="50"/>
      <c r="BK651" s="50"/>
    </row>
    <row r="652" spans="1:63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  <c r="AS652" s="50"/>
      <c r="AT652" s="50"/>
      <c r="AU652" s="50"/>
      <c r="AV652" s="50"/>
      <c r="AW652" s="50"/>
      <c r="AX652" s="50"/>
      <c r="AY652" s="50"/>
      <c r="AZ652" s="50"/>
      <c r="BA652" s="50"/>
      <c r="BB652" s="50"/>
      <c r="BC652" s="50"/>
      <c r="BD652" s="50"/>
      <c r="BE652" s="50"/>
      <c r="BF652" s="50"/>
      <c r="BG652" s="50"/>
      <c r="BH652" s="50"/>
      <c r="BI652" s="50"/>
      <c r="BJ652" s="50"/>
      <c r="BK652" s="50"/>
    </row>
    <row r="653" spans="1:63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  <c r="AQ653" s="50"/>
      <c r="AR653" s="50"/>
      <c r="AS653" s="50"/>
      <c r="AT653" s="50"/>
      <c r="AU653" s="50"/>
      <c r="AV653" s="50"/>
      <c r="AW653" s="50"/>
      <c r="AX653" s="50"/>
      <c r="AY653" s="50"/>
      <c r="AZ653" s="50"/>
      <c r="BA653" s="50"/>
      <c r="BB653" s="50"/>
      <c r="BC653" s="50"/>
      <c r="BD653" s="50"/>
      <c r="BE653" s="50"/>
      <c r="BF653" s="50"/>
      <c r="BG653" s="50"/>
      <c r="BH653" s="50"/>
      <c r="BI653" s="50"/>
      <c r="BJ653" s="50"/>
      <c r="BK653" s="50"/>
    </row>
    <row r="654" spans="1:63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  <c r="AS654" s="50"/>
      <c r="AT654" s="50"/>
      <c r="AU654" s="50"/>
      <c r="AV654" s="50"/>
      <c r="AW654" s="50"/>
      <c r="AX654" s="50"/>
      <c r="AY654" s="50"/>
      <c r="AZ654" s="50"/>
      <c r="BA654" s="50"/>
      <c r="BB654" s="50"/>
      <c r="BC654" s="50"/>
      <c r="BD654" s="50"/>
      <c r="BE654" s="50"/>
      <c r="BF654" s="50"/>
      <c r="BG654" s="50"/>
      <c r="BH654" s="50"/>
      <c r="BI654" s="50"/>
      <c r="BJ654" s="50"/>
      <c r="BK654" s="50"/>
    </row>
    <row r="655" spans="1:63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C655" s="50"/>
      <c r="BD655" s="50"/>
      <c r="BE655" s="50"/>
      <c r="BF655" s="50"/>
      <c r="BG655" s="50"/>
      <c r="BH655" s="50"/>
      <c r="BI655" s="50"/>
      <c r="BJ655" s="50"/>
      <c r="BK655" s="50"/>
    </row>
    <row r="656" spans="1:63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C656" s="50"/>
      <c r="BD656" s="50"/>
      <c r="BE656" s="50"/>
      <c r="BF656" s="50"/>
      <c r="BG656" s="50"/>
      <c r="BH656" s="50"/>
      <c r="BI656" s="50"/>
      <c r="BJ656" s="50"/>
      <c r="BK656" s="50"/>
    </row>
    <row r="657" spans="1:63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</row>
    <row r="658" spans="1:63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  <c r="AS658" s="50"/>
      <c r="AT658" s="50"/>
      <c r="AU658" s="50"/>
      <c r="AV658" s="50"/>
      <c r="AW658" s="50"/>
      <c r="AX658" s="50"/>
      <c r="AY658" s="50"/>
      <c r="AZ658" s="50"/>
      <c r="BA658" s="50"/>
      <c r="BB658" s="50"/>
      <c r="BC658" s="50"/>
      <c r="BD658" s="50"/>
      <c r="BE658" s="50"/>
      <c r="BF658" s="50"/>
      <c r="BG658" s="50"/>
      <c r="BH658" s="50"/>
      <c r="BI658" s="50"/>
      <c r="BJ658" s="50"/>
      <c r="BK658" s="50"/>
    </row>
    <row r="659" spans="1:63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  <c r="AS659" s="50"/>
      <c r="AT659" s="50"/>
      <c r="AU659" s="50"/>
      <c r="AV659" s="50"/>
      <c r="AW659" s="50"/>
      <c r="AX659" s="50"/>
      <c r="AY659" s="50"/>
      <c r="AZ659" s="50"/>
      <c r="BA659" s="50"/>
      <c r="BB659" s="50"/>
      <c r="BC659" s="50"/>
      <c r="BD659" s="50"/>
      <c r="BE659" s="50"/>
      <c r="BF659" s="50"/>
      <c r="BG659" s="50"/>
      <c r="BH659" s="50"/>
      <c r="BI659" s="50"/>
      <c r="BJ659" s="50"/>
      <c r="BK659" s="50"/>
    </row>
    <row r="660" spans="1:63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  <c r="AS660" s="50"/>
      <c r="AT660" s="50"/>
      <c r="AU660" s="50"/>
      <c r="AV660" s="50"/>
      <c r="AW660" s="50"/>
      <c r="AX660" s="50"/>
      <c r="AY660" s="50"/>
      <c r="AZ660" s="50"/>
      <c r="BA660" s="50"/>
      <c r="BB660" s="50"/>
      <c r="BC660" s="50"/>
      <c r="BD660" s="50"/>
      <c r="BE660" s="50"/>
      <c r="BF660" s="50"/>
      <c r="BG660" s="50"/>
      <c r="BH660" s="50"/>
      <c r="BI660" s="50"/>
      <c r="BJ660" s="50"/>
      <c r="BK660" s="50"/>
    </row>
    <row r="661" spans="1:63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  <c r="AQ661" s="50"/>
      <c r="AR661" s="50"/>
      <c r="AS661" s="50"/>
      <c r="AT661" s="50"/>
      <c r="AU661" s="50"/>
      <c r="AV661" s="50"/>
      <c r="AW661" s="50"/>
      <c r="AX661" s="50"/>
      <c r="AY661" s="50"/>
      <c r="AZ661" s="50"/>
      <c r="BA661" s="50"/>
      <c r="BB661" s="50"/>
      <c r="BC661" s="50"/>
      <c r="BD661" s="50"/>
      <c r="BE661" s="50"/>
      <c r="BF661" s="50"/>
      <c r="BG661" s="50"/>
      <c r="BH661" s="50"/>
      <c r="BI661" s="50"/>
      <c r="BJ661" s="50"/>
      <c r="BK661" s="50"/>
    </row>
    <row r="662" spans="1:63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</row>
    <row r="663" spans="1:63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  <c r="AQ663" s="50"/>
      <c r="AR663" s="50"/>
      <c r="AS663" s="50"/>
      <c r="AT663" s="50"/>
      <c r="AU663" s="50"/>
      <c r="AV663" s="50"/>
      <c r="AW663" s="50"/>
      <c r="AX663" s="50"/>
      <c r="AY663" s="50"/>
      <c r="AZ663" s="50"/>
      <c r="BA663" s="50"/>
      <c r="BB663" s="50"/>
      <c r="BC663" s="50"/>
      <c r="BD663" s="50"/>
      <c r="BE663" s="50"/>
      <c r="BF663" s="50"/>
      <c r="BG663" s="50"/>
      <c r="BH663" s="50"/>
      <c r="BI663" s="50"/>
      <c r="BJ663" s="50"/>
      <c r="BK663" s="50"/>
    </row>
    <row r="664" spans="1:63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  <c r="AS664" s="50"/>
      <c r="AT664" s="50"/>
      <c r="AU664" s="50"/>
      <c r="AV664" s="50"/>
      <c r="AW664" s="50"/>
      <c r="AX664" s="50"/>
      <c r="AY664" s="50"/>
      <c r="AZ664" s="50"/>
      <c r="BA664" s="50"/>
      <c r="BB664" s="50"/>
      <c r="BC664" s="50"/>
      <c r="BD664" s="50"/>
      <c r="BE664" s="50"/>
      <c r="BF664" s="50"/>
      <c r="BG664" s="50"/>
      <c r="BH664" s="50"/>
      <c r="BI664" s="50"/>
      <c r="BJ664" s="50"/>
      <c r="BK664" s="50"/>
    </row>
    <row r="665" spans="1:63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  <c r="AS665" s="50"/>
      <c r="AT665" s="50"/>
      <c r="AU665" s="50"/>
      <c r="AV665" s="50"/>
      <c r="AW665" s="50"/>
      <c r="AX665" s="50"/>
      <c r="AY665" s="50"/>
      <c r="AZ665" s="50"/>
      <c r="BA665" s="50"/>
      <c r="BB665" s="50"/>
      <c r="BC665" s="50"/>
      <c r="BD665" s="50"/>
      <c r="BE665" s="50"/>
      <c r="BF665" s="50"/>
      <c r="BG665" s="50"/>
      <c r="BH665" s="50"/>
      <c r="BI665" s="50"/>
      <c r="BJ665" s="50"/>
      <c r="BK665" s="50"/>
    </row>
    <row r="666" spans="1:63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  <c r="AS666" s="50"/>
      <c r="AT666" s="50"/>
      <c r="AU666" s="50"/>
      <c r="AV666" s="50"/>
      <c r="AW666" s="50"/>
      <c r="AX666" s="50"/>
      <c r="AY666" s="50"/>
      <c r="AZ666" s="50"/>
      <c r="BA666" s="50"/>
      <c r="BB666" s="50"/>
      <c r="BC666" s="50"/>
      <c r="BD666" s="50"/>
      <c r="BE666" s="50"/>
      <c r="BF666" s="50"/>
      <c r="BG666" s="50"/>
      <c r="BH666" s="50"/>
      <c r="BI666" s="50"/>
      <c r="BJ666" s="50"/>
      <c r="BK666" s="50"/>
    </row>
    <row r="667" spans="1:63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  <c r="AS667" s="50"/>
      <c r="AT667" s="50"/>
      <c r="AU667" s="50"/>
      <c r="AV667" s="50"/>
      <c r="AW667" s="50"/>
      <c r="AX667" s="50"/>
      <c r="AY667" s="50"/>
      <c r="AZ667" s="50"/>
      <c r="BA667" s="50"/>
      <c r="BB667" s="50"/>
      <c r="BC667" s="50"/>
      <c r="BD667" s="50"/>
      <c r="BE667" s="50"/>
      <c r="BF667" s="50"/>
      <c r="BG667" s="50"/>
      <c r="BH667" s="50"/>
      <c r="BI667" s="50"/>
      <c r="BJ667" s="50"/>
      <c r="BK667" s="50"/>
    </row>
    <row r="668" spans="1:63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0"/>
      <c r="AU668" s="50"/>
      <c r="AV668" s="50"/>
      <c r="AW668" s="50"/>
      <c r="AX668" s="50"/>
      <c r="AY668" s="50"/>
      <c r="AZ668" s="50"/>
      <c r="BA668" s="50"/>
      <c r="BB668" s="50"/>
      <c r="BC668" s="50"/>
      <c r="BD668" s="50"/>
      <c r="BE668" s="50"/>
      <c r="BF668" s="50"/>
      <c r="BG668" s="50"/>
      <c r="BH668" s="50"/>
      <c r="BI668" s="50"/>
      <c r="BJ668" s="50"/>
      <c r="BK668" s="50"/>
    </row>
    <row r="669" spans="1:63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  <c r="AS669" s="50"/>
      <c r="AT669" s="50"/>
      <c r="AU669" s="50"/>
      <c r="AV669" s="50"/>
      <c r="AW669" s="50"/>
      <c r="AX669" s="50"/>
      <c r="AY669" s="50"/>
      <c r="AZ669" s="50"/>
      <c r="BA669" s="50"/>
      <c r="BB669" s="50"/>
      <c r="BC669" s="50"/>
      <c r="BD669" s="50"/>
      <c r="BE669" s="50"/>
      <c r="BF669" s="50"/>
      <c r="BG669" s="50"/>
      <c r="BH669" s="50"/>
      <c r="BI669" s="50"/>
      <c r="BJ669" s="50"/>
      <c r="BK669" s="50"/>
    </row>
    <row r="670" spans="1:63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  <c r="AS670" s="50"/>
      <c r="AT670" s="50"/>
      <c r="AU670" s="50"/>
      <c r="AV670" s="50"/>
      <c r="AW670" s="50"/>
      <c r="AX670" s="50"/>
      <c r="AY670" s="50"/>
      <c r="AZ670" s="50"/>
      <c r="BA670" s="50"/>
      <c r="BB670" s="50"/>
      <c r="BC670" s="50"/>
      <c r="BD670" s="50"/>
      <c r="BE670" s="50"/>
      <c r="BF670" s="50"/>
      <c r="BG670" s="50"/>
      <c r="BH670" s="50"/>
      <c r="BI670" s="50"/>
      <c r="BJ670" s="50"/>
      <c r="BK670" s="50"/>
    </row>
    <row r="671" spans="1:63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  <c r="AS671" s="50"/>
      <c r="AT671" s="50"/>
      <c r="AU671" s="50"/>
      <c r="AV671" s="50"/>
      <c r="AW671" s="50"/>
      <c r="AX671" s="50"/>
      <c r="AY671" s="50"/>
      <c r="AZ671" s="50"/>
      <c r="BA671" s="50"/>
      <c r="BB671" s="50"/>
      <c r="BC671" s="50"/>
      <c r="BD671" s="50"/>
      <c r="BE671" s="50"/>
      <c r="BF671" s="50"/>
      <c r="BG671" s="50"/>
      <c r="BH671" s="50"/>
      <c r="BI671" s="50"/>
      <c r="BJ671" s="50"/>
      <c r="BK671" s="50"/>
    </row>
    <row r="672" spans="1:63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  <c r="AS672" s="50"/>
      <c r="AT672" s="50"/>
      <c r="AU672" s="50"/>
      <c r="AV672" s="50"/>
      <c r="AW672" s="50"/>
      <c r="AX672" s="50"/>
      <c r="AY672" s="50"/>
      <c r="AZ672" s="50"/>
      <c r="BA672" s="50"/>
      <c r="BB672" s="50"/>
      <c r="BC672" s="50"/>
      <c r="BD672" s="50"/>
      <c r="BE672" s="50"/>
      <c r="BF672" s="50"/>
      <c r="BG672" s="50"/>
      <c r="BH672" s="50"/>
      <c r="BI672" s="50"/>
      <c r="BJ672" s="50"/>
      <c r="BK672" s="50"/>
    </row>
    <row r="673" spans="1:63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  <c r="AS673" s="50"/>
      <c r="AT673" s="50"/>
      <c r="AU673" s="50"/>
      <c r="AV673" s="50"/>
      <c r="AW673" s="50"/>
      <c r="AX673" s="50"/>
      <c r="AY673" s="50"/>
      <c r="AZ673" s="50"/>
      <c r="BA673" s="50"/>
      <c r="BB673" s="50"/>
      <c r="BC673" s="50"/>
      <c r="BD673" s="50"/>
      <c r="BE673" s="50"/>
      <c r="BF673" s="50"/>
      <c r="BG673" s="50"/>
      <c r="BH673" s="50"/>
      <c r="BI673" s="50"/>
      <c r="BJ673" s="50"/>
      <c r="BK673" s="50"/>
    </row>
    <row r="674" spans="1:63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  <c r="AS674" s="50"/>
      <c r="AT674" s="50"/>
      <c r="AU674" s="50"/>
      <c r="AV674" s="50"/>
      <c r="AW674" s="50"/>
      <c r="AX674" s="50"/>
      <c r="AY674" s="50"/>
      <c r="AZ674" s="50"/>
      <c r="BA674" s="50"/>
      <c r="BB674" s="50"/>
      <c r="BC674" s="50"/>
      <c r="BD674" s="50"/>
      <c r="BE674" s="50"/>
      <c r="BF674" s="50"/>
      <c r="BG674" s="50"/>
      <c r="BH674" s="50"/>
      <c r="BI674" s="50"/>
      <c r="BJ674" s="50"/>
      <c r="BK674" s="50"/>
    </row>
    <row r="675" spans="1:63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  <c r="AS675" s="50"/>
      <c r="AT675" s="50"/>
      <c r="AU675" s="50"/>
      <c r="AV675" s="50"/>
      <c r="AW675" s="50"/>
      <c r="AX675" s="50"/>
      <c r="AY675" s="50"/>
      <c r="AZ675" s="50"/>
      <c r="BA675" s="50"/>
      <c r="BB675" s="50"/>
      <c r="BC675" s="50"/>
      <c r="BD675" s="50"/>
      <c r="BE675" s="50"/>
      <c r="BF675" s="50"/>
      <c r="BG675" s="50"/>
      <c r="BH675" s="50"/>
      <c r="BI675" s="50"/>
      <c r="BJ675" s="50"/>
      <c r="BK675" s="50"/>
    </row>
    <row r="676" spans="1:63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  <c r="AS676" s="50"/>
      <c r="AT676" s="50"/>
      <c r="AU676" s="50"/>
      <c r="AV676" s="50"/>
      <c r="AW676" s="50"/>
      <c r="AX676" s="50"/>
      <c r="AY676" s="50"/>
      <c r="AZ676" s="50"/>
      <c r="BA676" s="50"/>
      <c r="BB676" s="50"/>
      <c r="BC676" s="50"/>
      <c r="BD676" s="50"/>
      <c r="BE676" s="50"/>
      <c r="BF676" s="50"/>
      <c r="BG676" s="50"/>
      <c r="BH676" s="50"/>
      <c r="BI676" s="50"/>
      <c r="BJ676" s="50"/>
      <c r="BK676" s="50"/>
    </row>
    <row r="677" spans="1:63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  <c r="AS677" s="50"/>
      <c r="AT677" s="50"/>
      <c r="AU677" s="50"/>
      <c r="AV677" s="50"/>
      <c r="AW677" s="50"/>
      <c r="AX677" s="50"/>
      <c r="AY677" s="50"/>
      <c r="AZ677" s="50"/>
      <c r="BA677" s="50"/>
      <c r="BB677" s="50"/>
      <c r="BC677" s="50"/>
      <c r="BD677" s="50"/>
      <c r="BE677" s="50"/>
      <c r="BF677" s="50"/>
      <c r="BG677" s="50"/>
      <c r="BH677" s="50"/>
      <c r="BI677" s="50"/>
      <c r="BJ677" s="50"/>
      <c r="BK677" s="50"/>
    </row>
    <row r="678" spans="1:63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  <c r="AS678" s="50"/>
      <c r="AT678" s="50"/>
      <c r="AU678" s="50"/>
      <c r="AV678" s="50"/>
      <c r="AW678" s="50"/>
      <c r="AX678" s="50"/>
      <c r="AY678" s="50"/>
      <c r="AZ678" s="50"/>
      <c r="BA678" s="50"/>
      <c r="BB678" s="50"/>
      <c r="BC678" s="50"/>
      <c r="BD678" s="50"/>
      <c r="BE678" s="50"/>
      <c r="BF678" s="50"/>
      <c r="BG678" s="50"/>
      <c r="BH678" s="50"/>
      <c r="BI678" s="50"/>
      <c r="BJ678" s="50"/>
      <c r="BK678" s="50"/>
    </row>
    <row r="679" spans="1:63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  <c r="AQ679" s="50"/>
      <c r="AR679" s="50"/>
      <c r="AS679" s="50"/>
      <c r="AT679" s="50"/>
      <c r="AU679" s="50"/>
      <c r="AV679" s="50"/>
      <c r="AW679" s="50"/>
      <c r="AX679" s="50"/>
      <c r="AY679" s="50"/>
      <c r="AZ679" s="50"/>
      <c r="BA679" s="50"/>
      <c r="BB679" s="50"/>
      <c r="BC679" s="50"/>
      <c r="BD679" s="50"/>
      <c r="BE679" s="50"/>
      <c r="BF679" s="50"/>
      <c r="BG679" s="50"/>
      <c r="BH679" s="50"/>
      <c r="BI679" s="50"/>
      <c r="BJ679" s="50"/>
      <c r="BK679" s="50"/>
    </row>
    <row r="680" spans="1:63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  <c r="AS680" s="50"/>
      <c r="AT680" s="50"/>
      <c r="AU680" s="50"/>
      <c r="AV680" s="50"/>
      <c r="AW680" s="50"/>
      <c r="AX680" s="50"/>
      <c r="AY680" s="50"/>
      <c r="AZ680" s="50"/>
      <c r="BA680" s="50"/>
      <c r="BB680" s="50"/>
      <c r="BC680" s="50"/>
      <c r="BD680" s="50"/>
      <c r="BE680" s="50"/>
      <c r="BF680" s="50"/>
      <c r="BG680" s="50"/>
      <c r="BH680" s="50"/>
      <c r="BI680" s="50"/>
      <c r="BJ680" s="50"/>
      <c r="BK680" s="50"/>
    </row>
    <row r="681" spans="1:63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  <c r="AQ681" s="50"/>
      <c r="AR681" s="50"/>
      <c r="AS681" s="50"/>
      <c r="AT681" s="50"/>
      <c r="AU681" s="50"/>
      <c r="AV681" s="50"/>
      <c r="AW681" s="50"/>
      <c r="AX681" s="50"/>
      <c r="AY681" s="50"/>
      <c r="AZ681" s="50"/>
      <c r="BA681" s="50"/>
      <c r="BB681" s="50"/>
      <c r="BC681" s="50"/>
      <c r="BD681" s="50"/>
      <c r="BE681" s="50"/>
      <c r="BF681" s="50"/>
      <c r="BG681" s="50"/>
      <c r="BH681" s="50"/>
      <c r="BI681" s="50"/>
      <c r="BJ681" s="50"/>
      <c r="BK681" s="50"/>
    </row>
    <row r="682" spans="1:63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  <c r="AS682" s="50"/>
      <c r="AT682" s="50"/>
      <c r="AU682" s="50"/>
      <c r="AV682" s="50"/>
      <c r="AW682" s="50"/>
      <c r="AX682" s="50"/>
      <c r="AY682" s="50"/>
      <c r="AZ682" s="50"/>
      <c r="BA682" s="50"/>
      <c r="BB682" s="50"/>
      <c r="BC682" s="50"/>
      <c r="BD682" s="50"/>
      <c r="BE682" s="50"/>
      <c r="BF682" s="50"/>
      <c r="BG682" s="50"/>
      <c r="BH682" s="50"/>
      <c r="BI682" s="50"/>
      <c r="BJ682" s="50"/>
      <c r="BK682" s="50"/>
    </row>
    <row r="683" spans="1:63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  <c r="AS683" s="50"/>
      <c r="AT683" s="50"/>
      <c r="AU683" s="50"/>
      <c r="AV683" s="50"/>
      <c r="AW683" s="50"/>
      <c r="AX683" s="50"/>
      <c r="AY683" s="50"/>
      <c r="AZ683" s="50"/>
      <c r="BA683" s="50"/>
      <c r="BB683" s="50"/>
      <c r="BC683" s="50"/>
      <c r="BD683" s="50"/>
      <c r="BE683" s="50"/>
      <c r="BF683" s="50"/>
      <c r="BG683" s="50"/>
      <c r="BH683" s="50"/>
      <c r="BI683" s="50"/>
      <c r="BJ683" s="50"/>
      <c r="BK683" s="50"/>
    </row>
    <row r="684" spans="1:63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  <c r="AS684" s="50"/>
      <c r="AT684" s="50"/>
      <c r="AU684" s="50"/>
      <c r="AV684" s="50"/>
      <c r="AW684" s="50"/>
      <c r="AX684" s="50"/>
      <c r="AY684" s="50"/>
      <c r="AZ684" s="50"/>
      <c r="BA684" s="50"/>
      <c r="BB684" s="50"/>
      <c r="BC684" s="50"/>
      <c r="BD684" s="50"/>
      <c r="BE684" s="50"/>
      <c r="BF684" s="50"/>
      <c r="BG684" s="50"/>
      <c r="BH684" s="50"/>
      <c r="BI684" s="50"/>
      <c r="BJ684" s="50"/>
      <c r="BK684" s="50"/>
    </row>
    <row r="685" spans="1:63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  <c r="AS685" s="50"/>
      <c r="AT685" s="50"/>
      <c r="AU685" s="50"/>
      <c r="AV685" s="50"/>
      <c r="AW685" s="50"/>
      <c r="AX685" s="50"/>
      <c r="AY685" s="50"/>
      <c r="AZ685" s="50"/>
      <c r="BA685" s="50"/>
      <c r="BB685" s="50"/>
      <c r="BC685" s="50"/>
      <c r="BD685" s="50"/>
      <c r="BE685" s="50"/>
      <c r="BF685" s="50"/>
      <c r="BG685" s="50"/>
      <c r="BH685" s="50"/>
      <c r="BI685" s="50"/>
      <c r="BJ685" s="50"/>
      <c r="BK685" s="50"/>
    </row>
    <row r="686" spans="1:63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  <c r="AS686" s="50"/>
      <c r="AT686" s="50"/>
      <c r="AU686" s="50"/>
      <c r="AV686" s="50"/>
      <c r="AW686" s="50"/>
      <c r="AX686" s="50"/>
      <c r="AY686" s="50"/>
      <c r="AZ686" s="50"/>
      <c r="BA686" s="50"/>
      <c r="BB686" s="50"/>
      <c r="BC686" s="50"/>
      <c r="BD686" s="50"/>
      <c r="BE686" s="50"/>
      <c r="BF686" s="50"/>
      <c r="BG686" s="50"/>
      <c r="BH686" s="50"/>
      <c r="BI686" s="50"/>
      <c r="BJ686" s="50"/>
      <c r="BK686" s="50"/>
    </row>
    <row r="687" spans="1:63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  <c r="AQ687" s="50"/>
      <c r="AR687" s="50"/>
      <c r="AS687" s="50"/>
      <c r="AT687" s="50"/>
      <c r="AU687" s="50"/>
      <c r="AV687" s="50"/>
      <c r="AW687" s="50"/>
      <c r="AX687" s="50"/>
      <c r="AY687" s="50"/>
      <c r="AZ687" s="50"/>
      <c r="BA687" s="50"/>
      <c r="BB687" s="50"/>
      <c r="BC687" s="50"/>
      <c r="BD687" s="50"/>
      <c r="BE687" s="50"/>
      <c r="BF687" s="50"/>
      <c r="BG687" s="50"/>
      <c r="BH687" s="50"/>
      <c r="BI687" s="50"/>
      <c r="BJ687" s="50"/>
      <c r="BK687" s="50"/>
    </row>
    <row r="688" spans="1:63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F688" s="50"/>
      <c r="BG688" s="50"/>
      <c r="BH688" s="50"/>
      <c r="BI688" s="50"/>
      <c r="BJ688" s="50"/>
      <c r="BK688" s="50"/>
    </row>
    <row r="689" spans="1:63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</row>
    <row r="690" spans="1:63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F690" s="50"/>
      <c r="BG690" s="50"/>
      <c r="BH690" s="50"/>
      <c r="BI690" s="50"/>
      <c r="BJ690" s="50"/>
      <c r="BK690" s="50"/>
    </row>
    <row r="691" spans="1:63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F691" s="50"/>
      <c r="BG691" s="50"/>
      <c r="BH691" s="50"/>
      <c r="BI691" s="50"/>
      <c r="BJ691" s="50"/>
      <c r="BK691" s="50"/>
    </row>
    <row r="692" spans="1:63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  <c r="AS692" s="50"/>
      <c r="AT692" s="50"/>
      <c r="AU692" s="50"/>
      <c r="AV692" s="50"/>
      <c r="AW692" s="50"/>
      <c r="AX692" s="50"/>
      <c r="AY692" s="50"/>
      <c r="AZ692" s="50"/>
      <c r="BA692" s="50"/>
      <c r="BB692" s="50"/>
      <c r="BC692" s="50"/>
      <c r="BD692" s="50"/>
      <c r="BE692" s="50"/>
      <c r="BF692" s="50"/>
      <c r="BG692" s="50"/>
      <c r="BH692" s="50"/>
      <c r="BI692" s="50"/>
      <c r="BJ692" s="50"/>
      <c r="BK692" s="50"/>
    </row>
    <row r="693" spans="1:63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  <c r="AS693" s="50"/>
      <c r="AT693" s="50"/>
      <c r="AU693" s="50"/>
      <c r="AV693" s="50"/>
      <c r="AW693" s="50"/>
      <c r="AX693" s="50"/>
      <c r="AY693" s="50"/>
      <c r="AZ693" s="50"/>
      <c r="BA693" s="50"/>
      <c r="BB693" s="50"/>
      <c r="BC693" s="50"/>
      <c r="BD693" s="50"/>
      <c r="BE693" s="50"/>
      <c r="BF693" s="50"/>
      <c r="BG693" s="50"/>
      <c r="BH693" s="50"/>
      <c r="BI693" s="50"/>
      <c r="BJ693" s="50"/>
      <c r="BK693" s="50"/>
    </row>
    <row r="694" spans="1:63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  <c r="AS694" s="50"/>
      <c r="AT694" s="50"/>
      <c r="AU694" s="50"/>
      <c r="AV694" s="50"/>
      <c r="AW694" s="50"/>
      <c r="AX694" s="50"/>
      <c r="AY694" s="50"/>
      <c r="AZ694" s="50"/>
      <c r="BA694" s="50"/>
      <c r="BB694" s="50"/>
      <c r="BC694" s="50"/>
      <c r="BD694" s="50"/>
      <c r="BE694" s="50"/>
      <c r="BF694" s="50"/>
      <c r="BG694" s="50"/>
      <c r="BH694" s="50"/>
      <c r="BI694" s="50"/>
      <c r="BJ694" s="50"/>
      <c r="BK694" s="50"/>
    </row>
    <row r="695" spans="1:63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  <c r="AS695" s="50"/>
      <c r="AT695" s="50"/>
      <c r="AU695" s="50"/>
      <c r="AV695" s="50"/>
      <c r="AW695" s="50"/>
      <c r="AX695" s="50"/>
      <c r="AY695" s="50"/>
      <c r="AZ695" s="50"/>
      <c r="BA695" s="50"/>
      <c r="BB695" s="50"/>
      <c r="BC695" s="50"/>
      <c r="BD695" s="50"/>
      <c r="BE695" s="50"/>
      <c r="BF695" s="50"/>
      <c r="BG695" s="50"/>
      <c r="BH695" s="50"/>
      <c r="BI695" s="50"/>
      <c r="BJ695" s="50"/>
      <c r="BK695" s="50"/>
    </row>
    <row r="696" spans="1:63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  <c r="AS696" s="50"/>
      <c r="AT696" s="50"/>
      <c r="AU696" s="50"/>
      <c r="AV696" s="50"/>
      <c r="AW696" s="50"/>
      <c r="AX696" s="50"/>
      <c r="AY696" s="50"/>
      <c r="AZ696" s="50"/>
      <c r="BA696" s="50"/>
      <c r="BB696" s="50"/>
      <c r="BC696" s="50"/>
      <c r="BD696" s="50"/>
      <c r="BE696" s="50"/>
      <c r="BF696" s="50"/>
      <c r="BG696" s="50"/>
      <c r="BH696" s="50"/>
      <c r="BI696" s="50"/>
      <c r="BJ696" s="50"/>
      <c r="BK696" s="50"/>
    </row>
    <row r="697" spans="1:63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  <c r="AS697" s="50"/>
      <c r="AT697" s="50"/>
      <c r="AU697" s="50"/>
      <c r="AV697" s="50"/>
      <c r="AW697" s="50"/>
      <c r="AX697" s="50"/>
      <c r="AY697" s="50"/>
      <c r="AZ697" s="50"/>
      <c r="BA697" s="50"/>
      <c r="BB697" s="50"/>
      <c r="BC697" s="50"/>
      <c r="BD697" s="50"/>
      <c r="BE697" s="50"/>
      <c r="BF697" s="50"/>
      <c r="BG697" s="50"/>
      <c r="BH697" s="50"/>
      <c r="BI697" s="50"/>
      <c r="BJ697" s="50"/>
      <c r="BK697" s="50"/>
    </row>
    <row r="698" spans="1:63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  <c r="AS698" s="50"/>
      <c r="AT698" s="50"/>
      <c r="AU698" s="50"/>
      <c r="AV698" s="50"/>
      <c r="AW698" s="50"/>
      <c r="AX698" s="50"/>
      <c r="AY698" s="50"/>
      <c r="AZ698" s="50"/>
      <c r="BA698" s="50"/>
      <c r="BB698" s="50"/>
      <c r="BC698" s="50"/>
      <c r="BD698" s="50"/>
      <c r="BE698" s="50"/>
      <c r="BF698" s="50"/>
      <c r="BG698" s="50"/>
      <c r="BH698" s="50"/>
      <c r="BI698" s="50"/>
      <c r="BJ698" s="50"/>
      <c r="BK698" s="50"/>
    </row>
    <row r="699" spans="1:63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F699" s="50"/>
      <c r="BG699" s="50"/>
      <c r="BH699" s="50"/>
      <c r="BI699" s="50"/>
      <c r="BJ699" s="50"/>
      <c r="BK699" s="50"/>
    </row>
    <row r="700" spans="1:63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F700" s="50"/>
      <c r="BG700" s="50"/>
      <c r="BH700" s="50"/>
      <c r="BI700" s="50"/>
      <c r="BJ700" s="50"/>
      <c r="BK700" s="50"/>
    </row>
    <row r="701" spans="1:63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  <c r="AS701" s="50"/>
      <c r="AT701" s="50"/>
      <c r="AU701" s="50"/>
      <c r="AV701" s="50"/>
      <c r="AW701" s="50"/>
      <c r="AX701" s="50"/>
      <c r="AY701" s="50"/>
      <c r="AZ701" s="50"/>
      <c r="BA701" s="50"/>
      <c r="BB701" s="50"/>
      <c r="BC701" s="50"/>
      <c r="BD701" s="50"/>
      <c r="BE701" s="50"/>
      <c r="BF701" s="50"/>
      <c r="BG701" s="50"/>
      <c r="BH701" s="50"/>
      <c r="BI701" s="50"/>
      <c r="BJ701" s="50"/>
      <c r="BK701" s="50"/>
    </row>
    <row r="702" spans="1:63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  <c r="AQ702" s="50"/>
      <c r="AR702" s="50"/>
      <c r="AS702" s="50"/>
      <c r="AT702" s="50"/>
      <c r="AU702" s="50"/>
      <c r="AV702" s="50"/>
      <c r="AW702" s="50"/>
      <c r="AX702" s="50"/>
      <c r="AY702" s="50"/>
      <c r="AZ702" s="50"/>
      <c r="BA702" s="50"/>
      <c r="BB702" s="50"/>
      <c r="BC702" s="50"/>
      <c r="BD702" s="50"/>
      <c r="BE702" s="50"/>
      <c r="BF702" s="50"/>
      <c r="BG702" s="50"/>
      <c r="BH702" s="50"/>
      <c r="BI702" s="50"/>
      <c r="BJ702" s="50"/>
      <c r="BK702" s="50"/>
    </row>
    <row r="703" spans="1:63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  <c r="AQ703" s="50"/>
      <c r="AR703" s="50"/>
      <c r="AS703" s="50"/>
      <c r="AT703" s="50"/>
      <c r="AU703" s="50"/>
      <c r="AV703" s="50"/>
      <c r="AW703" s="50"/>
      <c r="AX703" s="50"/>
      <c r="AY703" s="50"/>
      <c r="AZ703" s="50"/>
      <c r="BA703" s="50"/>
      <c r="BB703" s="50"/>
      <c r="BC703" s="50"/>
      <c r="BD703" s="50"/>
      <c r="BE703" s="50"/>
      <c r="BF703" s="50"/>
      <c r="BG703" s="50"/>
      <c r="BH703" s="50"/>
      <c r="BI703" s="50"/>
      <c r="BJ703" s="50"/>
      <c r="BK703" s="50"/>
    </row>
    <row r="704" spans="1:63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  <c r="AS704" s="50"/>
      <c r="AT704" s="50"/>
      <c r="AU704" s="50"/>
      <c r="AV704" s="50"/>
      <c r="AW704" s="50"/>
      <c r="AX704" s="50"/>
      <c r="AY704" s="50"/>
      <c r="AZ704" s="50"/>
      <c r="BA704" s="50"/>
      <c r="BB704" s="50"/>
      <c r="BC704" s="50"/>
      <c r="BD704" s="50"/>
      <c r="BE704" s="50"/>
      <c r="BF704" s="50"/>
      <c r="BG704" s="50"/>
      <c r="BH704" s="50"/>
      <c r="BI704" s="50"/>
      <c r="BJ704" s="50"/>
      <c r="BK704" s="50"/>
    </row>
    <row r="705" spans="1:63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F705" s="50"/>
      <c r="BG705" s="50"/>
      <c r="BH705" s="50"/>
      <c r="BI705" s="50"/>
      <c r="BJ705" s="50"/>
      <c r="BK705" s="50"/>
    </row>
    <row r="706" spans="1:63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F706" s="50"/>
      <c r="BG706" s="50"/>
      <c r="BH706" s="50"/>
      <c r="BI706" s="50"/>
      <c r="BJ706" s="50"/>
      <c r="BK706" s="50"/>
    </row>
    <row r="707" spans="1:63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F707" s="50"/>
      <c r="BG707" s="50"/>
      <c r="BH707" s="50"/>
      <c r="BI707" s="50"/>
      <c r="BJ707" s="50"/>
      <c r="BK707" s="50"/>
    </row>
    <row r="708" spans="1:63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F708" s="50"/>
      <c r="BG708" s="50"/>
      <c r="BH708" s="50"/>
      <c r="BI708" s="50"/>
      <c r="BJ708" s="50"/>
      <c r="BK708" s="50"/>
    </row>
    <row r="709" spans="1:63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  <c r="AQ709" s="50"/>
      <c r="AR709" s="50"/>
      <c r="AS709" s="50"/>
      <c r="AT709" s="50"/>
      <c r="AU709" s="50"/>
      <c r="AV709" s="50"/>
      <c r="AW709" s="50"/>
      <c r="AX709" s="50"/>
      <c r="AY709" s="50"/>
      <c r="AZ709" s="50"/>
      <c r="BA709" s="50"/>
      <c r="BB709" s="50"/>
      <c r="BC709" s="50"/>
      <c r="BD709" s="50"/>
      <c r="BE709" s="50"/>
      <c r="BF709" s="50"/>
      <c r="BG709" s="50"/>
      <c r="BH709" s="50"/>
      <c r="BI709" s="50"/>
      <c r="BJ709" s="50"/>
      <c r="BK709" s="50"/>
    </row>
    <row r="710" spans="1:63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  <c r="AS710" s="50"/>
      <c r="AT710" s="50"/>
      <c r="AU710" s="50"/>
      <c r="AV710" s="50"/>
      <c r="AW710" s="50"/>
      <c r="AX710" s="50"/>
      <c r="AY710" s="50"/>
      <c r="AZ710" s="50"/>
      <c r="BA710" s="50"/>
      <c r="BB710" s="50"/>
      <c r="BC710" s="50"/>
      <c r="BD710" s="50"/>
      <c r="BE710" s="50"/>
      <c r="BF710" s="50"/>
      <c r="BG710" s="50"/>
      <c r="BH710" s="50"/>
      <c r="BI710" s="50"/>
      <c r="BJ710" s="50"/>
      <c r="BK710" s="50"/>
    </row>
    <row r="711" spans="1:63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  <c r="AS711" s="50"/>
      <c r="AT711" s="50"/>
      <c r="AU711" s="50"/>
      <c r="AV711" s="50"/>
      <c r="AW711" s="50"/>
      <c r="AX711" s="50"/>
      <c r="AY711" s="50"/>
      <c r="AZ711" s="50"/>
      <c r="BA711" s="50"/>
      <c r="BB711" s="50"/>
      <c r="BC711" s="50"/>
      <c r="BD711" s="50"/>
      <c r="BE711" s="50"/>
      <c r="BF711" s="50"/>
      <c r="BG711" s="50"/>
      <c r="BH711" s="50"/>
      <c r="BI711" s="50"/>
      <c r="BJ711" s="50"/>
      <c r="BK711" s="50"/>
    </row>
    <row r="712" spans="1:63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  <c r="AS712" s="50"/>
      <c r="AT712" s="50"/>
      <c r="AU712" s="50"/>
      <c r="AV712" s="50"/>
      <c r="AW712" s="50"/>
      <c r="AX712" s="50"/>
      <c r="AY712" s="50"/>
      <c r="AZ712" s="50"/>
      <c r="BA712" s="50"/>
      <c r="BB712" s="50"/>
      <c r="BC712" s="50"/>
      <c r="BD712" s="50"/>
      <c r="BE712" s="50"/>
      <c r="BF712" s="50"/>
      <c r="BG712" s="50"/>
      <c r="BH712" s="50"/>
      <c r="BI712" s="50"/>
      <c r="BJ712" s="50"/>
      <c r="BK712" s="50"/>
    </row>
    <row r="713" spans="1:63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  <c r="AS713" s="50"/>
      <c r="AT713" s="50"/>
      <c r="AU713" s="50"/>
      <c r="AV713" s="50"/>
      <c r="AW713" s="50"/>
      <c r="AX713" s="50"/>
      <c r="AY713" s="50"/>
      <c r="AZ713" s="50"/>
      <c r="BA713" s="50"/>
      <c r="BB713" s="50"/>
      <c r="BC713" s="50"/>
      <c r="BD713" s="50"/>
      <c r="BE713" s="50"/>
      <c r="BF713" s="50"/>
      <c r="BG713" s="50"/>
      <c r="BH713" s="50"/>
      <c r="BI713" s="50"/>
      <c r="BJ713" s="50"/>
      <c r="BK713" s="50"/>
    </row>
    <row r="714" spans="1:63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  <c r="AS714" s="50"/>
      <c r="AT714" s="50"/>
      <c r="AU714" s="50"/>
      <c r="AV714" s="50"/>
      <c r="AW714" s="50"/>
      <c r="AX714" s="50"/>
      <c r="AY714" s="50"/>
      <c r="AZ714" s="50"/>
      <c r="BA714" s="50"/>
      <c r="BB714" s="50"/>
      <c r="BC714" s="50"/>
      <c r="BD714" s="50"/>
      <c r="BE714" s="50"/>
      <c r="BF714" s="50"/>
      <c r="BG714" s="50"/>
      <c r="BH714" s="50"/>
      <c r="BI714" s="50"/>
      <c r="BJ714" s="50"/>
      <c r="BK714" s="50"/>
    </row>
    <row r="715" spans="1:63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  <c r="AS715" s="50"/>
      <c r="AT715" s="50"/>
      <c r="AU715" s="50"/>
      <c r="AV715" s="50"/>
      <c r="AW715" s="50"/>
      <c r="AX715" s="50"/>
      <c r="AY715" s="50"/>
      <c r="AZ715" s="50"/>
      <c r="BA715" s="50"/>
      <c r="BB715" s="50"/>
      <c r="BC715" s="50"/>
      <c r="BD715" s="50"/>
      <c r="BE715" s="50"/>
      <c r="BF715" s="50"/>
      <c r="BG715" s="50"/>
      <c r="BH715" s="50"/>
      <c r="BI715" s="50"/>
      <c r="BJ715" s="50"/>
      <c r="BK715" s="50"/>
    </row>
    <row r="716" spans="1:63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F716" s="50"/>
      <c r="BG716" s="50"/>
      <c r="BH716" s="50"/>
      <c r="BI716" s="50"/>
      <c r="BJ716" s="50"/>
      <c r="BK716" s="50"/>
    </row>
    <row r="717" spans="1:63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F717" s="50"/>
      <c r="BG717" s="50"/>
      <c r="BH717" s="50"/>
      <c r="BI717" s="50"/>
      <c r="BJ717" s="50"/>
      <c r="BK717" s="50"/>
    </row>
    <row r="718" spans="1:63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  <c r="AS718" s="50"/>
      <c r="AT718" s="50"/>
      <c r="AU718" s="50"/>
      <c r="AV718" s="50"/>
      <c r="AW718" s="50"/>
      <c r="AX718" s="50"/>
      <c r="AY718" s="50"/>
      <c r="AZ718" s="50"/>
      <c r="BA718" s="50"/>
      <c r="BB718" s="50"/>
      <c r="BC718" s="50"/>
      <c r="BD718" s="50"/>
      <c r="BE718" s="50"/>
      <c r="BF718" s="50"/>
      <c r="BG718" s="50"/>
      <c r="BH718" s="50"/>
      <c r="BI718" s="50"/>
      <c r="BJ718" s="50"/>
      <c r="BK718" s="50"/>
    </row>
    <row r="719" spans="1:63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  <c r="AQ719" s="50"/>
      <c r="AR719" s="50"/>
      <c r="AS719" s="50"/>
      <c r="AT719" s="50"/>
      <c r="AU719" s="50"/>
      <c r="AV719" s="50"/>
      <c r="AW719" s="50"/>
      <c r="AX719" s="50"/>
      <c r="AY719" s="50"/>
      <c r="AZ719" s="50"/>
      <c r="BA719" s="50"/>
      <c r="BB719" s="50"/>
      <c r="BC719" s="50"/>
      <c r="BD719" s="50"/>
      <c r="BE719" s="50"/>
      <c r="BF719" s="50"/>
      <c r="BG719" s="50"/>
      <c r="BH719" s="50"/>
      <c r="BI719" s="50"/>
      <c r="BJ719" s="50"/>
      <c r="BK719" s="50"/>
    </row>
    <row r="720" spans="1:63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  <c r="AS720" s="50"/>
      <c r="AT720" s="50"/>
      <c r="AU720" s="50"/>
      <c r="AV720" s="50"/>
      <c r="AW720" s="50"/>
      <c r="AX720" s="50"/>
      <c r="AY720" s="50"/>
      <c r="AZ720" s="50"/>
      <c r="BA720" s="50"/>
      <c r="BB720" s="50"/>
      <c r="BC720" s="50"/>
      <c r="BD720" s="50"/>
      <c r="BE720" s="50"/>
      <c r="BF720" s="50"/>
      <c r="BG720" s="50"/>
      <c r="BH720" s="50"/>
      <c r="BI720" s="50"/>
      <c r="BJ720" s="50"/>
      <c r="BK720" s="50"/>
    </row>
    <row r="721" spans="1:63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  <c r="AS721" s="50"/>
      <c r="AT721" s="50"/>
      <c r="AU721" s="50"/>
      <c r="AV721" s="50"/>
      <c r="AW721" s="50"/>
      <c r="AX721" s="50"/>
      <c r="AY721" s="50"/>
      <c r="AZ721" s="50"/>
      <c r="BA721" s="50"/>
      <c r="BB721" s="50"/>
      <c r="BC721" s="50"/>
      <c r="BD721" s="50"/>
      <c r="BE721" s="50"/>
      <c r="BF721" s="50"/>
      <c r="BG721" s="50"/>
      <c r="BH721" s="50"/>
      <c r="BI721" s="50"/>
      <c r="BJ721" s="50"/>
      <c r="BK721" s="50"/>
    </row>
    <row r="722" spans="1:63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  <c r="AQ722" s="50"/>
      <c r="AR722" s="50"/>
      <c r="AS722" s="50"/>
      <c r="AT722" s="50"/>
      <c r="AU722" s="50"/>
      <c r="AV722" s="50"/>
      <c r="AW722" s="50"/>
      <c r="AX722" s="50"/>
      <c r="AY722" s="50"/>
      <c r="AZ722" s="50"/>
      <c r="BA722" s="50"/>
      <c r="BB722" s="50"/>
      <c r="BC722" s="50"/>
      <c r="BD722" s="50"/>
      <c r="BE722" s="50"/>
      <c r="BF722" s="50"/>
      <c r="BG722" s="50"/>
      <c r="BH722" s="50"/>
      <c r="BI722" s="50"/>
      <c r="BJ722" s="50"/>
      <c r="BK722" s="50"/>
    </row>
    <row r="723" spans="1:63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  <c r="AQ723" s="50"/>
      <c r="AR723" s="50"/>
      <c r="AS723" s="50"/>
      <c r="AT723" s="50"/>
      <c r="AU723" s="50"/>
      <c r="AV723" s="50"/>
      <c r="AW723" s="50"/>
      <c r="AX723" s="50"/>
      <c r="AY723" s="50"/>
      <c r="AZ723" s="50"/>
      <c r="BA723" s="50"/>
      <c r="BB723" s="50"/>
      <c r="BC723" s="50"/>
      <c r="BD723" s="50"/>
      <c r="BE723" s="50"/>
      <c r="BF723" s="50"/>
      <c r="BG723" s="50"/>
      <c r="BH723" s="50"/>
      <c r="BI723" s="50"/>
      <c r="BJ723" s="50"/>
      <c r="BK723" s="50"/>
    </row>
    <row r="724" spans="1:63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  <c r="AQ724" s="50"/>
      <c r="AR724" s="50"/>
      <c r="AS724" s="50"/>
      <c r="AT724" s="50"/>
      <c r="AU724" s="50"/>
      <c r="AV724" s="50"/>
      <c r="AW724" s="50"/>
      <c r="AX724" s="50"/>
      <c r="AY724" s="50"/>
      <c r="AZ724" s="50"/>
      <c r="BA724" s="50"/>
      <c r="BB724" s="50"/>
      <c r="BC724" s="50"/>
      <c r="BD724" s="50"/>
      <c r="BE724" s="50"/>
      <c r="BF724" s="50"/>
      <c r="BG724" s="50"/>
      <c r="BH724" s="50"/>
      <c r="BI724" s="50"/>
      <c r="BJ724" s="50"/>
      <c r="BK724" s="50"/>
    </row>
    <row r="725" spans="1:63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  <c r="AQ725" s="50"/>
      <c r="AR725" s="50"/>
      <c r="AS725" s="50"/>
      <c r="AT725" s="50"/>
      <c r="AU725" s="50"/>
      <c r="AV725" s="50"/>
      <c r="AW725" s="50"/>
      <c r="AX725" s="50"/>
      <c r="AY725" s="50"/>
      <c r="AZ725" s="50"/>
      <c r="BA725" s="50"/>
      <c r="BB725" s="50"/>
      <c r="BC725" s="50"/>
      <c r="BD725" s="50"/>
      <c r="BE725" s="50"/>
      <c r="BF725" s="50"/>
      <c r="BG725" s="50"/>
      <c r="BH725" s="50"/>
      <c r="BI725" s="50"/>
      <c r="BJ725" s="50"/>
      <c r="BK725" s="50"/>
    </row>
    <row r="726" spans="1:63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</row>
    <row r="727" spans="1:63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0"/>
      <c r="AU727" s="50"/>
      <c r="AV727" s="50"/>
      <c r="AW727" s="50"/>
      <c r="AX727" s="50"/>
      <c r="AY727" s="50"/>
      <c r="AZ727" s="50"/>
      <c r="BA727" s="50"/>
      <c r="BB727" s="50"/>
      <c r="BC727" s="50"/>
      <c r="BD727" s="50"/>
      <c r="BE727" s="50"/>
      <c r="BF727" s="50"/>
      <c r="BG727" s="50"/>
      <c r="BH727" s="50"/>
      <c r="BI727" s="50"/>
      <c r="BJ727" s="50"/>
      <c r="BK727" s="50"/>
    </row>
    <row r="728" spans="1:63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  <c r="AQ728" s="50"/>
      <c r="AR728" s="50"/>
      <c r="AS728" s="50"/>
      <c r="AT728" s="50"/>
      <c r="AU728" s="50"/>
      <c r="AV728" s="50"/>
      <c r="AW728" s="50"/>
      <c r="AX728" s="50"/>
      <c r="AY728" s="50"/>
      <c r="AZ728" s="50"/>
      <c r="BA728" s="50"/>
      <c r="BB728" s="50"/>
      <c r="BC728" s="50"/>
      <c r="BD728" s="50"/>
      <c r="BE728" s="50"/>
      <c r="BF728" s="50"/>
      <c r="BG728" s="50"/>
      <c r="BH728" s="50"/>
      <c r="BI728" s="50"/>
      <c r="BJ728" s="50"/>
      <c r="BK728" s="50"/>
    </row>
    <row r="729" spans="1:63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  <c r="AQ729" s="50"/>
      <c r="AR729" s="50"/>
      <c r="AS729" s="50"/>
      <c r="AT729" s="50"/>
      <c r="AU729" s="50"/>
      <c r="AV729" s="50"/>
      <c r="AW729" s="50"/>
      <c r="AX729" s="50"/>
      <c r="AY729" s="50"/>
      <c r="AZ729" s="50"/>
      <c r="BA729" s="50"/>
      <c r="BB729" s="50"/>
      <c r="BC729" s="50"/>
      <c r="BD729" s="50"/>
      <c r="BE729" s="50"/>
      <c r="BF729" s="50"/>
      <c r="BG729" s="50"/>
      <c r="BH729" s="50"/>
      <c r="BI729" s="50"/>
      <c r="BJ729" s="50"/>
      <c r="BK729" s="50"/>
    </row>
    <row r="730" spans="1:63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  <c r="AQ730" s="50"/>
      <c r="AR730" s="50"/>
      <c r="AS730" s="50"/>
      <c r="AT730" s="50"/>
      <c r="AU730" s="50"/>
      <c r="AV730" s="50"/>
      <c r="AW730" s="50"/>
      <c r="AX730" s="50"/>
      <c r="AY730" s="50"/>
      <c r="AZ730" s="50"/>
      <c r="BA730" s="50"/>
      <c r="BB730" s="50"/>
      <c r="BC730" s="50"/>
      <c r="BD730" s="50"/>
      <c r="BE730" s="50"/>
      <c r="BF730" s="50"/>
      <c r="BG730" s="50"/>
      <c r="BH730" s="50"/>
      <c r="BI730" s="50"/>
      <c r="BJ730" s="50"/>
      <c r="BK730" s="50"/>
    </row>
    <row r="731" spans="1:63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  <c r="AQ731" s="50"/>
      <c r="AR731" s="50"/>
      <c r="AS731" s="50"/>
      <c r="AT731" s="50"/>
      <c r="AU731" s="50"/>
      <c r="AV731" s="50"/>
      <c r="AW731" s="50"/>
      <c r="AX731" s="50"/>
      <c r="AY731" s="50"/>
      <c r="AZ731" s="50"/>
      <c r="BA731" s="50"/>
      <c r="BB731" s="50"/>
      <c r="BC731" s="50"/>
      <c r="BD731" s="50"/>
      <c r="BE731" s="50"/>
      <c r="BF731" s="50"/>
      <c r="BG731" s="50"/>
      <c r="BH731" s="50"/>
      <c r="BI731" s="50"/>
      <c r="BJ731" s="50"/>
      <c r="BK731" s="50"/>
    </row>
    <row r="732" spans="1:63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  <c r="AQ732" s="50"/>
      <c r="AR732" s="50"/>
      <c r="AS732" s="50"/>
      <c r="AT732" s="50"/>
      <c r="AU732" s="50"/>
      <c r="AV732" s="50"/>
      <c r="AW732" s="50"/>
      <c r="AX732" s="50"/>
      <c r="AY732" s="50"/>
      <c r="AZ732" s="50"/>
      <c r="BA732" s="50"/>
      <c r="BB732" s="50"/>
      <c r="BC732" s="50"/>
      <c r="BD732" s="50"/>
      <c r="BE732" s="50"/>
      <c r="BF732" s="50"/>
      <c r="BG732" s="50"/>
      <c r="BH732" s="50"/>
      <c r="BI732" s="50"/>
      <c r="BJ732" s="50"/>
      <c r="BK732" s="50"/>
    </row>
    <row r="733" spans="1:63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  <c r="AQ733" s="50"/>
      <c r="AR733" s="50"/>
      <c r="AS733" s="50"/>
      <c r="AT733" s="50"/>
      <c r="AU733" s="50"/>
      <c r="AV733" s="50"/>
      <c r="AW733" s="50"/>
      <c r="AX733" s="50"/>
      <c r="AY733" s="50"/>
      <c r="AZ733" s="50"/>
      <c r="BA733" s="50"/>
      <c r="BB733" s="50"/>
      <c r="BC733" s="50"/>
      <c r="BD733" s="50"/>
      <c r="BE733" s="50"/>
      <c r="BF733" s="50"/>
      <c r="BG733" s="50"/>
      <c r="BH733" s="50"/>
      <c r="BI733" s="50"/>
      <c r="BJ733" s="50"/>
      <c r="BK733" s="50"/>
    </row>
    <row r="734" spans="1:63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  <c r="AS734" s="50"/>
      <c r="AT734" s="50"/>
      <c r="AU734" s="50"/>
      <c r="AV734" s="50"/>
      <c r="AW734" s="50"/>
      <c r="AX734" s="50"/>
      <c r="AY734" s="50"/>
      <c r="AZ734" s="50"/>
      <c r="BA734" s="50"/>
      <c r="BB734" s="50"/>
      <c r="BC734" s="50"/>
      <c r="BD734" s="50"/>
      <c r="BE734" s="50"/>
      <c r="BF734" s="50"/>
      <c r="BG734" s="50"/>
      <c r="BH734" s="50"/>
      <c r="BI734" s="50"/>
      <c r="BJ734" s="50"/>
      <c r="BK734" s="50"/>
    </row>
    <row r="735" spans="1:63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F735" s="50"/>
      <c r="BG735" s="50"/>
      <c r="BH735" s="50"/>
      <c r="BI735" s="50"/>
      <c r="BJ735" s="50"/>
      <c r="BK735" s="50"/>
    </row>
    <row r="736" spans="1:63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F736" s="50"/>
      <c r="BG736" s="50"/>
      <c r="BH736" s="50"/>
      <c r="BI736" s="50"/>
      <c r="BJ736" s="50"/>
      <c r="BK736" s="50"/>
    </row>
    <row r="737" spans="1:63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F737" s="50"/>
      <c r="BG737" s="50"/>
      <c r="BH737" s="50"/>
      <c r="BI737" s="50"/>
      <c r="BJ737" s="50"/>
      <c r="BK737" s="50"/>
    </row>
    <row r="738" spans="1:63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F738" s="50"/>
      <c r="BG738" s="50"/>
      <c r="BH738" s="50"/>
      <c r="BI738" s="50"/>
      <c r="BJ738" s="50"/>
      <c r="BK738" s="50"/>
    </row>
    <row r="739" spans="1:63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F739" s="50"/>
      <c r="BG739" s="50"/>
      <c r="BH739" s="50"/>
      <c r="BI739" s="50"/>
      <c r="BJ739" s="50"/>
      <c r="BK739" s="50"/>
    </row>
    <row r="740" spans="1:63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F740" s="50"/>
      <c r="BG740" s="50"/>
      <c r="BH740" s="50"/>
      <c r="BI740" s="50"/>
      <c r="BJ740" s="50"/>
      <c r="BK740" s="50"/>
    </row>
    <row r="741" spans="1:63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  <c r="AS741" s="50"/>
      <c r="AT741" s="50"/>
      <c r="AU741" s="50"/>
      <c r="AV741" s="50"/>
      <c r="AW741" s="50"/>
      <c r="AX741" s="50"/>
      <c r="AY741" s="50"/>
      <c r="AZ741" s="50"/>
      <c r="BA741" s="50"/>
      <c r="BB741" s="50"/>
      <c r="BC741" s="50"/>
      <c r="BD741" s="50"/>
      <c r="BE741" s="50"/>
      <c r="BF741" s="50"/>
      <c r="BG741" s="50"/>
      <c r="BH741" s="50"/>
      <c r="BI741" s="50"/>
      <c r="BJ741" s="50"/>
      <c r="BK741" s="50"/>
    </row>
    <row r="742" spans="1:63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  <c r="AQ742" s="50"/>
      <c r="AR742" s="50"/>
      <c r="AS742" s="50"/>
      <c r="AT742" s="50"/>
      <c r="AU742" s="50"/>
      <c r="AV742" s="50"/>
      <c r="AW742" s="50"/>
      <c r="AX742" s="50"/>
      <c r="AY742" s="50"/>
      <c r="AZ742" s="50"/>
      <c r="BA742" s="50"/>
      <c r="BB742" s="50"/>
      <c r="BC742" s="50"/>
      <c r="BD742" s="50"/>
      <c r="BE742" s="50"/>
      <c r="BF742" s="50"/>
      <c r="BG742" s="50"/>
      <c r="BH742" s="50"/>
      <c r="BI742" s="50"/>
      <c r="BJ742" s="50"/>
      <c r="BK742" s="50"/>
    </row>
    <row r="743" spans="1:63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  <c r="AQ743" s="50"/>
      <c r="AR743" s="50"/>
      <c r="AS743" s="50"/>
      <c r="AT743" s="50"/>
      <c r="AU743" s="50"/>
      <c r="AV743" s="50"/>
      <c r="AW743" s="50"/>
      <c r="AX743" s="50"/>
      <c r="AY743" s="50"/>
      <c r="AZ743" s="50"/>
      <c r="BA743" s="50"/>
      <c r="BB743" s="50"/>
      <c r="BC743" s="50"/>
      <c r="BD743" s="50"/>
      <c r="BE743" s="50"/>
      <c r="BF743" s="50"/>
      <c r="BG743" s="50"/>
      <c r="BH743" s="50"/>
      <c r="BI743" s="50"/>
      <c r="BJ743" s="50"/>
      <c r="BK743" s="50"/>
    </row>
    <row r="744" spans="1:63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  <c r="AQ744" s="50"/>
      <c r="AR744" s="50"/>
      <c r="AS744" s="50"/>
      <c r="AT744" s="50"/>
      <c r="AU744" s="50"/>
      <c r="AV744" s="50"/>
      <c r="AW744" s="50"/>
      <c r="AX744" s="50"/>
      <c r="AY744" s="50"/>
      <c r="AZ744" s="50"/>
      <c r="BA744" s="50"/>
      <c r="BB744" s="50"/>
      <c r="BC744" s="50"/>
      <c r="BD744" s="50"/>
      <c r="BE744" s="50"/>
      <c r="BF744" s="50"/>
      <c r="BG744" s="50"/>
      <c r="BH744" s="50"/>
      <c r="BI744" s="50"/>
      <c r="BJ744" s="50"/>
      <c r="BK744" s="50"/>
    </row>
    <row r="745" spans="1:63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  <c r="AQ745" s="50"/>
      <c r="AR745" s="50"/>
      <c r="AS745" s="50"/>
      <c r="AT745" s="50"/>
      <c r="AU745" s="50"/>
      <c r="AV745" s="50"/>
      <c r="AW745" s="50"/>
      <c r="AX745" s="50"/>
      <c r="AY745" s="50"/>
      <c r="AZ745" s="50"/>
      <c r="BA745" s="50"/>
      <c r="BB745" s="50"/>
      <c r="BC745" s="50"/>
      <c r="BD745" s="50"/>
      <c r="BE745" s="50"/>
      <c r="BF745" s="50"/>
      <c r="BG745" s="50"/>
      <c r="BH745" s="50"/>
      <c r="BI745" s="50"/>
      <c r="BJ745" s="50"/>
      <c r="BK745" s="50"/>
    </row>
    <row r="746" spans="1:63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</row>
    <row r="747" spans="1:63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F747" s="50"/>
      <c r="BG747" s="50"/>
      <c r="BH747" s="50"/>
      <c r="BI747" s="50"/>
      <c r="BJ747" s="50"/>
      <c r="BK747" s="50"/>
    </row>
    <row r="748" spans="1:63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F748" s="50"/>
      <c r="BG748" s="50"/>
      <c r="BH748" s="50"/>
      <c r="BI748" s="50"/>
      <c r="BJ748" s="50"/>
      <c r="BK748" s="50"/>
    </row>
    <row r="749" spans="1:63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F749" s="50"/>
      <c r="BG749" s="50"/>
      <c r="BH749" s="50"/>
      <c r="BI749" s="50"/>
      <c r="BJ749" s="50"/>
      <c r="BK749" s="50"/>
    </row>
    <row r="750" spans="1:63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  <c r="AS750" s="50"/>
      <c r="AT750" s="50"/>
      <c r="AU750" s="50"/>
      <c r="AV750" s="50"/>
      <c r="AW750" s="50"/>
      <c r="AX750" s="50"/>
      <c r="AY750" s="50"/>
      <c r="AZ750" s="50"/>
      <c r="BA750" s="50"/>
      <c r="BB750" s="50"/>
      <c r="BC750" s="50"/>
      <c r="BD750" s="50"/>
      <c r="BE750" s="50"/>
      <c r="BF750" s="50"/>
      <c r="BG750" s="50"/>
      <c r="BH750" s="50"/>
      <c r="BI750" s="50"/>
      <c r="BJ750" s="50"/>
      <c r="BK750" s="50"/>
    </row>
    <row r="751" spans="1:63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  <c r="AS751" s="50"/>
      <c r="AT751" s="50"/>
      <c r="AU751" s="50"/>
      <c r="AV751" s="50"/>
      <c r="AW751" s="50"/>
      <c r="AX751" s="50"/>
      <c r="AY751" s="50"/>
      <c r="AZ751" s="50"/>
      <c r="BA751" s="50"/>
      <c r="BB751" s="50"/>
      <c r="BC751" s="50"/>
      <c r="BD751" s="50"/>
      <c r="BE751" s="50"/>
      <c r="BF751" s="50"/>
      <c r="BG751" s="50"/>
      <c r="BH751" s="50"/>
      <c r="BI751" s="50"/>
      <c r="BJ751" s="50"/>
      <c r="BK751" s="50"/>
    </row>
    <row r="752" spans="1:63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  <c r="AS752" s="50"/>
      <c r="AT752" s="50"/>
      <c r="AU752" s="50"/>
      <c r="AV752" s="50"/>
      <c r="AW752" s="50"/>
      <c r="AX752" s="50"/>
      <c r="AY752" s="50"/>
      <c r="AZ752" s="50"/>
      <c r="BA752" s="50"/>
      <c r="BB752" s="50"/>
      <c r="BC752" s="50"/>
      <c r="BD752" s="50"/>
      <c r="BE752" s="50"/>
      <c r="BF752" s="50"/>
      <c r="BG752" s="50"/>
      <c r="BH752" s="50"/>
      <c r="BI752" s="50"/>
      <c r="BJ752" s="50"/>
      <c r="BK752" s="50"/>
    </row>
    <row r="753" spans="1:63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  <c r="AS753" s="50"/>
      <c r="AT753" s="50"/>
      <c r="AU753" s="50"/>
      <c r="AV753" s="50"/>
      <c r="AW753" s="50"/>
      <c r="AX753" s="50"/>
      <c r="AY753" s="50"/>
      <c r="AZ753" s="50"/>
      <c r="BA753" s="50"/>
      <c r="BB753" s="50"/>
      <c r="BC753" s="50"/>
      <c r="BD753" s="50"/>
      <c r="BE753" s="50"/>
      <c r="BF753" s="50"/>
      <c r="BG753" s="50"/>
      <c r="BH753" s="50"/>
      <c r="BI753" s="50"/>
      <c r="BJ753" s="50"/>
      <c r="BK753" s="50"/>
    </row>
    <row r="754" spans="1:63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  <c r="AS754" s="50"/>
      <c r="AT754" s="50"/>
      <c r="AU754" s="50"/>
      <c r="AV754" s="50"/>
      <c r="AW754" s="50"/>
      <c r="AX754" s="50"/>
      <c r="AY754" s="50"/>
      <c r="AZ754" s="50"/>
      <c r="BA754" s="50"/>
      <c r="BB754" s="50"/>
      <c r="BC754" s="50"/>
      <c r="BD754" s="50"/>
      <c r="BE754" s="50"/>
      <c r="BF754" s="50"/>
      <c r="BG754" s="50"/>
      <c r="BH754" s="50"/>
      <c r="BI754" s="50"/>
      <c r="BJ754" s="50"/>
      <c r="BK754" s="50"/>
    </row>
    <row r="755" spans="1:63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  <c r="AS755" s="50"/>
      <c r="AT755" s="50"/>
      <c r="AU755" s="50"/>
      <c r="AV755" s="50"/>
      <c r="AW755" s="50"/>
      <c r="AX755" s="50"/>
      <c r="AY755" s="50"/>
      <c r="AZ755" s="50"/>
      <c r="BA755" s="50"/>
      <c r="BB755" s="50"/>
      <c r="BC755" s="50"/>
      <c r="BD755" s="50"/>
      <c r="BE755" s="50"/>
      <c r="BF755" s="50"/>
      <c r="BG755" s="50"/>
      <c r="BH755" s="50"/>
      <c r="BI755" s="50"/>
      <c r="BJ755" s="50"/>
      <c r="BK755" s="50"/>
    </row>
    <row r="756" spans="1:63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  <c r="AQ756" s="50"/>
      <c r="AR756" s="50"/>
      <c r="AS756" s="50"/>
      <c r="AT756" s="50"/>
      <c r="AU756" s="50"/>
      <c r="AV756" s="50"/>
      <c r="AW756" s="50"/>
      <c r="AX756" s="50"/>
      <c r="AY756" s="50"/>
      <c r="AZ756" s="50"/>
      <c r="BA756" s="50"/>
      <c r="BB756" s="50"/>
      <c r="BC756" s="50"/>
      <c r="BD756" s="50"/>
      <c r="BE756" s="50"/>
      <c r="BF756" s="50"/>
      <c r="BG756" s="50"/>
      <c r="BH756" s="50"/>
      <c r="BI756" s="50"/>
      <c r="BJ756" s="50"/>
      <c r="BK756" s="50"/>
    </row>
    <row r="757" spans="1:63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  <c r="AQ757" s="50"/>
      <c r="AR757" s="50"/>
      <c r="AS757" s="50"/>
      <c r="AT757" s="50"/>
      <c r="AU757" s="50"/>
      <c r="AV757" s="50"/>
      <c r="AW757" s="50"/>
      <c r="AX757" s="50"/>
      <c r="AY757" s="50"/>
      <c r="AZ757" s="50"/>
      <c r="BA757" s="50"/>
      <c r="BB757" s="50"/>
      <c r="BC757" s="50"/>
      <c r="BD757" s="50"/>
      <c r="BE757" s="50"/>
      <c r="BF757" s="50"/>
      <c r="BG757" s="50"/>
      <c r="BH757" s="50"/>
      <c r="BI757" s="50"/>
      <c r="BJ757" s="50"/>
      <c r="BK757" s="50"/>
    </row>
    <row r="758" spans="1:63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  <c r="AS758" s="50"/>
      <c r="AT758" s="50"/>
      <c r="AU758" s="50"/>
      <c r="AV758" s="50"/>
      <c r="AW758" s="50"/>
      <c r="AX758" s="50"/>
      <c r="AY758" s="50"/>
      <c r="AZ758" s="50"/>
      <c r="BA758" s="50"/>
      <c r="BB758" s="50"/>
      <c r="BC758" s="50"/>
      <c r="BD758" s="50"/>
      <c r="BE758" s="50"/>
      <c r="BF758" s="50"/>
      <c r="BG758" s="50"/>
      <c r="BH758" s="50"/>
      <c r="BI758" s="50"/>
      <c r="BJ758" s="50"/>
      <c r="BK758" s="50"/>
    </row>
    <row r="759" spans="1:63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  <c r="AS759" s="50"/>
      <c r="AT759" s="50"/>
      <c r="AU759" s="50"/>
      <c r="AV759" s="50"/>
      <c r="AW759" s="50"/>
      <c r="AX759" s="50"/>
      <c r="AY759" s="50"/>
      <c r="AZ759" s="50"/>
      <c r="BA759" s="50"/>
      <c r="BB759" s="50"/>
      <c r="BC759" s="50"/>
      <c r="BD759" s="50"/>
      <c r="BE759" s="50"/>
      <c r="BF759" s="50"/>
      <c r="BG759" s="50"/>
      <c r="BH759" s="50"/>
      <c r="BI759" s="50"/>
      <c r="BJ759" s="50"/>
      <c r="BK759" s="50"/>
    </row>
    <row r="760" spans="1:63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  <c r="AS760" s="50"/>
      <c r="AT760" s="50"/>
      <c r="AU760" s="50"/>
      <c r="AV760" s="50"/>
      <c r="AW760" s="50"/>
      <c r="AX760" s="50"/>
      <c r="AY760" s="50"/>
      <c r="AZ760" s="50"/>
      <c r="BA760" s="50"/>
      <c r="BB760" s="50"/>
      <c r="BC760" s="50"/>
      <c r="BD760" s="50"/>
      <c r="BE760" s="50"/>
      <c r="BF760" s="50"/>
      <c r="BG760" s="50"/>
      <c r="BH760" s="50"/>
      <c r="BI760" s="50"/>
      <c r="BJ760" s="50"/>
      <c r="BK760" s="50"/>
    </row>
    <row r="761" spans="1:63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  <c r="AS761" s="50"/>
      <c r="AT761" s="50"/>
      <c r="AU761" s="50"/>
      <c r="AV761" s="50"/>
      <c r="AW761" s="50"/>
      <c r="AX761" s="50"/>
      <c r="AY761" s="50"/>
      <c r="AZ761" s="50"/>
      <c r="BA761" s="50"/>
      <c r="BB761" s="50"/>
      <c r="BC761" s="50"/>
      <c r="BD761" s="50"/>
      <c r="BE761" s="50"/>
      <c r="BF761" s="50"/>
      <c r="BG761" s="50"/>
      <c r="BH761" s="50"/>
      <c r="BI761" s="50"/>
      <c r="BJ761" s="50"/>
      <c r="BK761" s="50"/>
    </row>
    <row r="762" spans="1:63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  <c r="AS762" s="50"/>
      <c r="AT762" s="50"/>
      <c r="AU762" s="50"/>
      <c r="AV762" s="50"/>
      <c r="AW762" s="50"/>
      <c r="AX762" s="50"/>
      <c r="AY762" s="50"/>
      <c r="AZ762" s="50"/>
      <c r="BA762" s="50"/>
      <c r="BB762" s="50"/>
      <c r="BC762" s="50"/>
      <c r="BD762" s="50"/>
      <c r="BE762" s="50"/>
      <c r="BF762" s="50"/>
      <c r="BG762" s="50"/>
      <c r="BH762" s="50"/>
      <c r="BI762" s="50"/>
      <c r="BJ762" s="50"/>
      <c r="BK762" s="50"/>
    </row>
    <row r="763" spans="1:63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  <c r="AQ763" s="50"/>
      <c r="AR763" s="50"/>
      <c r="AS763" s="50"/>
      <c r="AT763" s="50"/>
      <c r="AU763" s="50"/>
      <c r="AV763" s="50"/>
      <c r="AW763" s="50"/>
      <c r="AX763" s="50"/>
      <c r="AY763" s="50"/>
      <c r="AZ763" s="50"/>
      <c r="BA763" s="50"/>
      <c r="BB763" s="50"/>
      <c r="BC763" s="50"/>
      <c r="BD763" s="50"/>
      <c r="BE763" s="50"/>
      <c r="BF763" s="50"/>
      <c r="BG763" s="50"/>
      <c r="BH763" s="50"/>
      <c r="BI763" s="50"/>
      <c r="BJ763" s="50"/>
      <c r="BK763" s="50"/>
    </row>
    <row r="764" spans="1:63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  <c r="AQ764" s="50"/>
      <c r="AR764" s="50"/>
      <c r="AS764" s="50"/>
      <c r="AT764" s="50"/>
      <c r="AU764" s="50"/>
      <c r="AV764" s="50"/>
      <c r="AW764" s="50"/>
      <c r="AX764" s="50"/>
      <c r="AY764" s="50"/>
      <c r="AZ764" s="50"/>
      <c r="BA764" s="50"/>
      <c r="BB764" s="50"/>
      <c r="BC764" s="50"/>
      <c r="BD764" s="50"/>
      <c r="BE764" s="50"/>
      <c r="BF764" s="50"/>
      <c r="BG764" s="50"/>
      <c r="BH764" s="50"/>
      <c r="BI764" s="50"/>
      <c r="BJ764" s="50"/>
      <c r="BK764" s="50"/>
    </row>
    <row r="765" spans="1:63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  <c r="AS765" s="50"/>
      <c r="AT765" s="50"/>
      <c r="AU765" s="50"/>
      <c r="AV765" s="50"/>
      <c r="AW765" s="50"/>
      <c r="AX765" s="50"/>
      <c r="AY765" s="50"/>
      <c r="AZ765" s="50"/>
      <c r="BA765" s="50"/>
      <c r="BB765" s="50"/>
      <c r="BC765" s="50"/>
      <c r="BD765" s="50"/>
      <c r="BE765" s="50"/>
      <c r="BF765" s="50"/>
      <c r="BG765" s="50"/>
      <c r="BH765" s="50"/>
      <c r="BI765" s="50"/>
      <c r="BJ765" s="50"/>
      <c r="BK765" s="50"/>
    </row>
    <row r="766" spans="1:63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  <c r="AS766" s="50"/>
      <c r="AT766" s="50"/>
      <c r="AU766" s="50"/>
      <c r="AV766" s="50"/>
      <c r="AW766" s="50"/>
      <c r="AX766" s="50"/>
      <c r="AY766" s="50"/>
      <c r="AZ766" s="50"/>
      <c r="BA766" s="50"/>
      <c r="BB766" s="50"/>
      <c r="BC766" s="50"/>
      <c r="BD766" s="50"/>
      <c r="BE766" s="50"/>
      <c r="BF766" s="50"/>
      <c r="BG766" s="50"/>
      <c r="BH766" s="50"/>
      <c r="BI766" s="50"/>
      <c r="BJ766" s="50"/>
      <c r="BK766" s="50"/>
    </row>
    <row r="767" spans="1:63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  <c r="AS767" s="50"/>
      <c r="AT767" s="50"/>
      <c r="AU767" s="50"/>
      <c r="AV767" s="50"/>
      <c r="AW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</row>
    <row r="768" spans="1:63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  <c r="AS768" s="50"/>
      <c r="AT768" s="50"/>
      <c r="AU768" s="50"/>
      <c r="AV768" s="50"/>
      <c r="AW768" s="50"/>
      <c r="AX768" s="50"/>
      <c r="AY768" s="50"/>
      <c r="AZ768" s="50"/>
      <c r="BA768" s="50"/>
      <c r="BB768" s="50"/>
      <c r="BC768" s="50"/>
      <c r="BD768" s="50"/>
      <c r="BE768" s="50"/>
      <c r="BF768" s="50"/>
      <c r="BG768" s="50"/>
      <c r="BH768" s="50"/>
      <c r="BI768" s="50"/>
      <c r="BJ768" s="50"/>
      <c r="BK768" s="50"/>
    </row>
    <row r="769" spans="1:63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  <c r="AS769" s="50"/>
      <c r="AT769" s="50"/>
      <c r="AU769" s="50"/>
      <c r="AV769" s="50"/>
      <c r="AW769" s="50"/>
      <c r="AX769" s="50"/>
      <c r="AY769" s="50"/>
      <c r="AZ769" s="50"/>
      <c r="BA769" s="50"/>
      <c r="BB769" s="50"/>
      <c r="BC769" s="50"/>
      <c r="BD769" s="50"/>
      <c r="BE769" s="50"/>
      <c r="BF769" s="50"/>
      <c r="BG769" s="50"/>
      <c r="BH769" s="50"/>
      <c r="BI769" s="50"/>
      <c r="BJ769" s="50"/>
      <c r="BK769" s="50"/>
    </row>
    <row r="770" spans="1:63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  <c r="AQ770" s="50"/>
      <c r="AR770" s="50"/>
      <c r="AS770" s="50"/>
      <c r="AT770" s="50"/>
      <c r="AU770" s="50"/>
      <c r="AV770" s="50"/>
      <c r="AW770" s="50"/>
      <c r="AX770" s="50"/>
      <c r="AY770" s="50"/>
      <c r="AZ770" s="50"/>
      <c r="BA770" s="50"/>
      <c r="BB770" s="50"/>
      <c r="BC770" s="50"/>
      <c r="BD770" s="50"/>
      <c r="BE770" s="50"/>
      <c r="BF770" s="50"/>
      <c r="BG770" s="50"/>
      <c r="BH770" s="50"/>
      <c r="BI770" s="50"/>
      <c r="BJ770" s="50"/>
      <c r="BK770" s="50"/>
    </row>
    <row r="771" spans="1:63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  <c r="AQ771" s="50"/>
      <c r="AR771" s="50"/>
      <c r="AS771" s="50"/>
      <c r="AT771" s="50"/>
      <c r="AU771" s="50"/>
      <c r="AV771" s="50"/>
      <c r="AW771" s="50"/>
      <c r="AX771" s="50"/>
      <c r="AY771" s="50"/>
      <c r="AZ771" s="50"/>
      <c r="BA771" s="50"/>
      <c r="BB771" s="50"/>
      <c r="BC771" s="50"/>
      <c r="BD771" s="50"/>
      <c r="BE771" s="50"/>
      <c r="BF771" s="50"/>
      <c r="BG771" s="50"/>
      <c r="BH771" s="50"/>
      <c r="BI771" s="50"/>
      <c r="BJ771" s="50"/>
      <c r="BK771" s="50"/>
    </row>
    <row r="772" spans="1:63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</row>
    <row r="773" spans="1:63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  <c r="AQ773" s="50"/>
      <c r="AR773" s="50"/>
      <c r="AS773" s="50"/>
      <c r="AT773" s="50"/>
      <c r="AU773" s="50"/>
      <c r="AV773" s="50"/>
      <c r="AW773" s="50"/>
      <c r="AX773" s="50"/>
      <c r="AY773" s="50"/>
      <c r="AZ773" s="50"/>
      <c r="BA773" s="50"/>
      <c r="BB773" s="50"/>
      <c r="BC773" s="50"/>
      <c r="BD773" s="50"/>
      <c r="BE773" s="50"/>
      <c r="BF773" s="50"/>
      <c r="BG773" s="50"/>
      <c r="BH773" s="50"/>
      <c r="BI773" s="50"/>
      <c r="BJ773" s="50"/>
      <c r="BK773" s="50"/>
    </row>
    <row r="774" spans="1:63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  <c r="AS774" s="50"/>
      <c r="AT774" s="50"/>
      <c r="AU774" s="50"/>
      <c r="AV774" s="50"/>
      <c r="AW774" s="50"/>
      <c r="AX774" s="50"/>
      <c r="AY774" s="50"/>
      <c r="AZ774" s="50"/>
      <c r="BA774" s="50"/>
      <c r="BB774" s="50"/>
      <c r="BC774" s="50"/>
      <c r="BD774" s="50"/>
      <c r="BE774" s="50"/>
      <c r="BF774" s="50"/>
      <c r="BG774" s="50"/>
      <c r="BH774" s="50"/>
      <c r="BI774" s="50"/>
      <c r="BJ774" s="50"/>
      <c r="BK774" s="50"/>
    </row>
    <row r="775" spans="1:63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  <c r="AS775" s="50"/>
      <c r="AT775" s="50"/>
      <c r="AU775" s="50"/>
      <c r="AV775" s="50"/>
      <c r="AW775" s="50"/>
      <c r="AX775" s="50"/>
      <c r="AY775" s="50"/>
      <c r="AZ775" s="50"/>
      <c r="BA775" s="50"/>
      <c r="BB775" s="50"/>
      <c r="BC775" s="50"/>
      <c r="BD775" s="50"/>
      <c r="BE775" s="50"/>
      <c r="BF775" s="50"/>
      <c r="BG775" s="50"/>
      <c r="BH775" s="50"/>
      <c r="BI775" s="50"/>
      <c r="BJ775" s="50"/>
      <c r="BK775" s="50"/>
    </row>
    <row r="776" spans="1:63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  <c r="AS776" s="50"/>
      <c r="AT776" s="50"/>
      <c r="AU776" s="50"/>
      <c r="AV776" s="50"/>
      <c r="AW776" s="50"/>
      <c r="AX776" s="50"/>
      <c r="AY776" s="50"/>
      <c r="AZ776" s="50"/>
      <c r="BA776" s="50"/>
      <c r="BB776" s="50"/>
      <c r="BC776" s="50"/>
      <c r="BD776" s="50"/>
      <c r="BE776" s="50"/>
      <c r="BF776" s="50"/>
      <c r="BG776" s="50"/>
      <c r="BH776" s="50"/>
      <c r="BI776" s="50"/>
      <c r="BJ776" s="50"/>
      <c r="BK776" s="50"/>
    </row>
    <row r="777" spans="1:63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  <c r="AS777" s="50"/>
      <c r="AT777" s="50"/>
      <c r="AU777" s="50"/>
      <c r="AV777" s="50"/>
      <c r="AW777" s="50"/>
      <c r="AX777" s="50"/>
      <c r="AY777" s="50"/>
      <c r="AZ777" s="50"/>
      <c r="BA777" s="50"/>
      <c r="BB777" s="50"/>
      <c r="BC777" s="50"/>
      <c r="BD777" s="50"/>
      <c r="BE777" s="50"/>
      <c r="BF777" s="50"/>
      <c r="BG777" s="50"/>
      <c r="BH777" s="50"/>
      <c r="BI777" s="50"/>
      <c r="BJ777" s="50"/>
      <c r="BK777" s="50"/>
    </row>
    <row r="778" spans="1:63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  <c r="AS778" s="50"/>
      <c r="AT778" s="50"/>
      <c r="AU778" s="50"/>
      <c r="AV778" s="50"/>
      <c r="AW778" s="50"/>
      <c r="AX778" s="50"/>
      <c r="AY778" s="50"/>
      <c r="AZ778" s="50"/>
      <c r="BA778" s="50"/>
      <c r="BB778" s="50"/>
      <c r="BC778" s="50"/>
      <c r="BD778" s="50"/>
      <c r="BE778" s="50"/>
      <c r="BF778" s="50"/>
      <c r="BG778" s="50"/>
      <c r="BH778" s="50"/>
      <c r="BI778" s="50"/>
      <c r="BJ778" s="50"/>
      <c r="BK778" s="50"/>
    </row>
    <row r="779" spans="1:63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  <c r="AS779" s="50"/>
      <c r="AT779" s="50"/>
      <c r="AU779" s="50"/>
      <c r="AV779" s="50"/>
      <c r="AW779" s="50"/>
      <c r="AX779" s="50"/>
      <c r="AY779" s="50"/>
      <c r="AZ779" s="50"/>
      <c r="BA779" s="50"/>
      <c r="BB779" s="50"/>
      <c r="BC779" s="50"/>
      <c r="BD779" s="50"/>
      <c r="BE779" s="50"/>
      <c r="BF779" s="50"/>
      <c r="BG779" s="50"/>
      <c r="BH779" s="50"/>
      <c r="BI779" s="50"/>
      <c r="BJ779" s="50"/>
      <c r="BK779" s="50"/>
    </row>
    <row r="780" spans="1:63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  <c r="AS780" s="50"/>
      <c r="AT780" s="50"/>
      <c r="AU780" s="50"/>
      <c r="AV780" s="50"/>
      <c r="AW780" s="50"/>
      <c r="AX780" s="50"/>
      <c r="AY780" s="50"/>
      <c r="AZ780" s="50"/>
      <c r="BA780" s="50"/>
      <c r="BB780" s="50"/>
      <c r="BC780" s="50"/>
      <c r="BD780" s="50"/>
      <c r="BE780" s="50"/>
      <c r="BF780" s="50"/>
      <c r="BG780" s="50"/>
      <c r="BH780" s="50"/>
      <c r="BI780" s="50"/>
      <c r="BJ780" s="50"/>
      <c r="BK780" s="50"/>
    </row>
    <row r="781" spans="1:63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  <c r="AS781" s="50"/>
      <c r="AT781" s="50"/>
      <c r="AU781" s="50"/>
      <c r="AV781" s="50"/>
      <c r="AW781" s="50"/>
      <c r="AX781" s="50"/>
      <c r="AY781" s="50"/>
      <c r="AZ781" s="50"/>
      <c r="BA781" s="50"/>
      <c r="BB781" s="50"/>
      <c r="BC781" s="50"/>
      <c r="BD781" s="50"/>
      <c r="BE781" s="50"/>
      <c r="BF781" s="50"/>
      <c r="BG781" s="50"/>
      <c r="BH781" s="50"/>
      <c r="BI781" s="50"/>
      <c r="BJ781" s="50"/>
      <c r="BK781" s="50"/>
    </row>
    <row r="782" spans="1:63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  <c r="AQ782" s="50"/>
      <c r="AR782" s="50"/>
      <c r="AS782" s="50"/>
      <c r="AT782" s="50"/>
      <c r="AU782" s="50"/>
      <c r="AV782" s="50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</row>
    <row r="783" spans="1:63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  <c r="AS783" s="50"/>
      <c r="AT783" s="50"/>
      <c r="AU783" s="50"/>
      <c r="AV783" s="50"/>
      <c r="AW783" s="50"/>
      <c r="AX783" s="50"/>
      <c r="AY783" s="50"/>
      <c r="AZ783" s="50"/>
      <c r="BA783" s="50"/>
      <c r="BB783" s="50"/>
      <c r="BC783" s="50"/>
      <c r="BD783" s="50"/>
      <c r="BE783" s="50"/>
      <c r="BF783" s="50"/>
      <c r="BG783" s="50"/>
      <c r="BH783" s="50"/>
      <c r="BI783" s="50"/>
      <c r="BJ783" s="50"/>
      <c r="BK783" s="50"/>
    </row>
    <row r="784" spans="1:63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  <c r="AQ784" s="50"/>
      <c r="AR784" s="50"/>
      <c r="AS784" s="50"/>
      <c r="AT784" s="50"/>
      <c r="AU784" s="50"/>
      <c r="AV784" s="50"/>
      <c r="AW784" s="50"/>
      <c r="AX784" s="50"/>
      <c r="AY784" s="50"/>
      <c r="AZ784" s="50"/>
      <c r="BA784" s="50"/>
      <c r="BB784" s="50"/>
      <c r="BC784" s="50"/>
      <c r="BD784" s="50"/>
      <c r="BE784" s="50"/>
      <c r="BF784" s="50"/>
      <c r="BG784" s="50"/>
      <c r="BH784" s="50"/>
      <c r="BI784" s="50"/>
      <c r="BJ784" s="50"/>
      <c r="BK784" s="50"/>
    </row>
    <row r="785" spans="1:63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  <c r="AS785" s="50"/>
      <c r="AT785" s="50"/>
      <c r="AU785" s="50"/>
      <c r="AV785" s="50"/>
      <c r="AW785" s="50"/>
      <c r="AX785" s="50"/>
      <c r="AY785" s="50"/>
      <c r="AZ785" s="50"/>
      <c r="BA785" s="50"/>
      <c r="BB785" s="50"/>
      <c r="BC785" s="50"/>
      <c r="BD785" s="50"/>
      <c r="BE785" s="50"/>
      <c r="BF785" s="50"/>
      <c r="BG785" s="50"/>
      <c r="BH785" s="50"/>
      <c r="BI785" s="50"/>
      <c r="BJ785" s="50"/>
      <c r="BK785" s="50"/>
    </row>
    <row r="786" spans="1:63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0"/>
      <c r="AU786" s="50"/>
      <c r="AV786" s="50"/>
      <c r="AW786" s="50"/>
      <c r="AX786" s="50"/>
      <c r="AY786" s="50"/>
      <c r="AZ786" s="50"/>
      <c r="BA786" s="50"/>
      <c r="BB786" s="50"/>
      <c r="BC786" s="50"/>
      <c r="BD786" s="50"/>
      <c r="BE786" s="50"/>
      <c r="BF786" s="50"/>
      <c r="BG786" s="50"/>
      <c r="BH786" s="50"/>
      <c r="BI786" s="50"/>
      <c r="BJ786" s="50"/>
      <c r="BK786" s="50"/>
    </row>
    <row r="787" spans="1:63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  <c r="AS787" s="50"/>
      <c r="AT787" s="50"/>
      <c r="AU787" s="50"/>
      <c r="AV787" s="50"/>
      <c r="AW787" s="50"/>
      <c r="AX787" s="50"/>
      <c r="AY787" s="50"/>
      <c r="AZ787" s="50"/>
      <c r="BA787" s="50"/>
      <c r="BB787" s="50"/>
      <c r="BC787" s="50"/>
      <c r="BD787" s="50"/>
      <c r="BE787" s="50"/>
      <c r="BF787" s="50"/>
      <c r="BG787" s="50"/>
      <c r="BH787" s="50"/>
      <c r="BI787" s="50"/>
      <c r="BJ787" s="50"/>
      <c r="BK787" s="50"/>
    </row>
    <row r="788" spans="1:63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  <c r="AS788" s="50"/>
      <c r="AT788" s="50"/>
      <c r="AU788" s="50"/>
      <c r="AV788" s="50"/>
      <c r="AW788" s="50"/>
      <c r="AX788" s="50"/>
      <c r="AY788" s="50"/>
      <c r="AZ788" s="50"/>
      <c r="BA788" s="50"/>
      <c r="BB788" s="50"/>
      <c r="BC788" s="50"/>
      <c r="BD788" s="50"/>
      <c r="BE788" s="50"/>
      <c r="BF788" s="50"/>
      <c r="BG788" s="50"/>
      <c r="BH788" s="50"/>
      <c r="BI788" s="50"/>
      <c r="BJ788" s="50"/>
      <c r="BK788" s="50"/>
    </row>
    <row r="789" spans="1:63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  <c r="AS789" s="50"/>
      <c r="AT789" s="50"/>
      <c r="AU789" s="50"/>
      <c r="AV789" s="50"/>
      <c r="AW789" s="50"/>
      <c r="AX789" s="50"/>
      <c r="AY789" s="50"/>
      <c r="AZ789" s="50"/>
      <c r="BA789" s="50"/>
      <c r="BB789" s="50"/>
      <c r="BC789" s="50"/>
      <c r="BD789" s="50"/>
      <c r="BE789" s="50"/>
      <c r="BF789" s="50"/>
      <c r="BG789" s="50"/>
      <c r="BH789" s="50"/>
      <c r="BI789" s="50"/>
      <c r="BJ789" s="50"/>
      <c r="BK789" s="50"/>
    </row>
    <row r="790" spans="1:63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  <c r="AS790" s="50"/>
      <c r="AT790" s="50"/>
      <c r="AU790" s="50"/>
      <c r="AV790" s="50"/>
      <c r="AW790" s="50"/>
      <c r="AX790" s="50"/>
      <c r="AY790" s="50"/>
      <c r="AZ790" s="50"/>
      <c r="BA790" s="50"/>
      <c r="BB790" s="50"/>
      <c r="BC790" s="50"/>
      <c r="BD790" s="50"/>
      <c r="BE790" s="50"/>
      <c r="BF790" s="50"/>
      <c r="BG790" s="50"/>
      <c r="BH790" s="50"/>
      <c r="BI790" s="50"/>
      <c r="BJ790" s="50"/>
      <c r="BK790" s="50"/>
    </row>
    <row r="791" spans="1:63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  <c r="AS791" s="50"/>
      <c r="AT791" s="50"/>
      <c r="AU791" s="50"/>
      <c r="AV791" s="50"/>
      <c r="AW791" s="50"/>
      <c r="AX791" s="50"/>
      <c r="AY791" s="50"/>
      <c r="AZ791" s="50"/>
      <c r="BA791" s="50"/>
      <c r="BB791" s="50"/>
      <c r="BC791" s="50"/>
      <c r="BD791" s="50"/>
      <c r="BE791" s="50"/>
      <c r="BF791" s="50"/>
      <c r="BG791" s="50"/>
      <c r="BH791" s="50"/>
      <c r="BI791" s="50"/>
      <c r="BJ791" s="50"/>
      <c r="BK791" s="50"/>
    </row>
    <row r="792" spans="1:63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  <c r="AS792" s="50"/>
      <c r="AT792" s="50"/>
      <c r="AU792" s="50"/>
      <c r="AV792" s="50"/>
      <c r="AW792" s="50"/>
      <c r="AX792" s="50"/>
      <c r="AY792" s="50"/>
      <c r="AZ792" s="50"/>
      <c r="BA792" s="50"/>
      <c r="BB792" s="50"/>
      <c r="BC792" s="50"/>
      <c r="BD792" s="50"/>
      <c r="BE792" s="50"/>
      <c r="BF792" s="50"/>
      <c r="BG792" s="50"/>
      <c r="BH792" s="50"/>
      <c r="BI792" s="50"/>
      <c r="BJ792" s="50"/>
      <c r="BK792" s="50"/>
    </row>
    <row r="793" spans="1:63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  <c r="AS793" s="50"/>
      <c r="AT793" s="50"/>
      <c r="AU793" s="50"/>
      <c r="AV793" s="50"/>
      <c r="AW793" s="50"/>
      <c r="AX793" s="50"/>
      <c r="AY793" s="50"/>
      <c r="AZ793" s="50"/>
      <c r="BA793" s="50"/>
      <c r="BB793" s="50"/>
      <c r="BC793" s="50"/>
      <c r="BD793" s="50"/>
      <c r="BE793" s="50"/>
      <c r="BF793" s="50"/>
      <c r="BG793" s="50"/>
      <c r="BH793" s="50"/>
      <c r="BI793" s="50"/>
      <c r="BJ793" s="50"/>
      <c r="BK793" s="50"/>
    </row>
    <row r="794" spans="1:63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  <c r="AS794" s="50"/>
      <c r="AT794" s="50"/>
      <c r="AU794" s="50"/>
      <c r="AV794" s="50"/>
      <c r="AW794" s="50"/>
      <c r="AX794" s="50"/>
      <c r="AY794" s="50"/>
      <c r="AZ794" s="50"/>
      <c r="BA794" s="50"/>
      <c r="BB794" s="50"/>
      <c r="BC794" s="50"/>
      <c r="BD794" s="50"/>
      <c r="BE794" s="50"/>
      <c r="BF794" s="50"/>
      <c r="BG794" s="50"/>
      <c r="BH794" s="50"/>
      <c r="BI794" s="50"/>
      <c r="BJ794" s="50"/>
      <c r="BK794" s="50"/>
    </row>
    <row r="795" spans="1:63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  <c r="AS795" s="50"/>
      <c r="AT795" s="50"/>
      <c r="AU795" s="50"/>
      <c r="AV795" s="50"/>
      <c r="AW795" s="50"/>
      <c r="AX795" s="50"/>
      <c r="AY795" s="50"/>
      <c r="AZ795" s="50"/>
      <c r="BA795" s="50"/>
      <c r="BB795" s="50"/>
      <c r="BC795" s="50"/>
      <c r="BD795" s="50"/>
      <c r="BE795" s="50"/>
      <c r="BF795" s="50"/>
      <c r="BG795" s="50"/>
      <c r="BH795" s="50"/>
      <c r="BI795" s="50"/>
      <c r="BJ795" s="50"/>
      <c r="BK795" s="50"/>
    </row>
    <row r="796" spans="1:63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</row>
    <row r="797" spans="1:63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</row>
    <row r="798" spans="1:63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</row>
    <row r="799" spans="1:63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  <c r="AS799" s="50"/>
      <c r="AT799" s="50"/>
      <c r="AU799" s="50"/>
      <c r="AV799" s="50"/>
      <c r="AW799" s="50"/>
      <c r="AX799" s="50"/>
      <c r="AY799" s="50"/>
      <c r="AZ799" s="50"/>
      <c r="BA799" s="50"/>
      <c r="BB799" s="50"/>
      <c r="BC799" s="50"/>
      <c r="BD799" s="50"/>
      <c r="BE799" s="50"/>
      <c r="BF799" s="50"/>
      <c r="BG799" s="50"/>
      <c r="BH799" s="50"/>
      <c r="BI799" s="50"/>
      <c r="BJ799" s="50"/>
      <c r="BK799" s="50"/>
    </row>
    <row r="800" spans="1:63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  <c r="AS800" s="50"/>
      <c r="AT800" s="50"/>
      <c r="AU800" s="50"/>
      <c r="AV800" s="50"/>
      <c r="AW800" s="50"/>
      <c r="AX800" s="50"/>
      <c r="AY800" s="50"/>
      <c r="AZ800" s="50"/>
      <c r="BA800" s="50"/>
      <c r="BB800" s="50"/>
      <c r="BC800" s="50"/>
      <c r="BD800" s="50"/>
      <c r="BE800" s="50"/>
      <c r="BF800" s="50"/>
      <c r="BG800" s="50"/>
      <c r="BH800" s="50"/>
      <c r="BI800" s="50"/>
      <c r="BJ800" s="50"/>
      <c r="BK800" s="50"/>
    </row>
    <row r="801" spans="1:63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  <c r="AS801" s="50"/>
      <c r="AT801" s="50"/>
      <c r="AU801" s="50"/>
      <c r="AV801" s="50"/>
      <c r="AW801" s="50"/>
      <c r="AX801" s="50"/>
      <c r="AY801" s="50"/>
      <c r="AZ801" s="50"/>
      <c r="BA801" s="50"/>
      <c r="BB801" s="50"/>
      <c r="BC801" s="50"/>
      <c r="BD801" s="50"/>
      <c r="BE801" s="50"/>
      <c r="BF801" s="50"/>
      <c r="BG801" s="50"/>
      <c r="BH801" s="50"/>
      <c r="BI801" s="50"/>
      <c r="BJ801" s="50"/>
      <c r="BK801" s="50"/>
    </row>
    <row r="802" spans="1:63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  <c r="AS802" s="50"/>
      <c r="AT802" s="50"/>
      <c r="AU802" s="50"/>
      <c r="AV802" s="50"/>
      <c r="AW802" s="50"/>
      <c r="AX802" s="50"/>
      <c r="AY802" s="50"/>
      <c r="AZ802" s="50"/>
      <c r="BA802" s="50"/>
      <c r="BB802" s="50"/>
      <c r="BC802" s="50"/>
      <c r="BD802" s="50"/>
      <c r="BE802" s="50"/>
      <c r="BF802" s="50"/>
      <c r="BG802" s="50"/>
      <c r="BH802" s="50"/>
      <c r="BI802" s="50"/>
      <c r="BJ802" s="50"/>
      <c r="BK802" s="50"/>
    </row>
    <row r="803" spans="1:63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  <c r="AS803" s="50"/>
      <c r="AT803" s="50"/>
      <c r="AU803" s="50"/>
      <c r="AV803" s="50"/>
      <c r="AW803" s="50"/>
      <c r="AX803" s="50"/>
      <c r="AY803" s="50"/>
      <c r="AZ803" s="50"/>
      <c r="BA803" s="50"/>
      <c r="BB803" s="50"/>
      <c r="BC803" s="50"/>
      <c r="BD803" s="50"/>
      <c r="BE803" s="50"/>
      <c r="BF803" s="50"/>
      <c r="BG803" s="50"/>
      <c r="BH803" s="50"/>
      <c r="BI803" s="50"/>
      <c r="BJ803" s="50"/>
      <c r="BK803" s="50"/>
    </row>
    <row r="804" spans="1:63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  <c r="AS804" s="50"/>
      <c r="AT804" s="50"/>
      <c r="AU804" s="50"/>
      <c r="AV804" s="50"/>
      <c r="AW804" s="50"/>
      <c r="AX804" s="50"/>
      <c r="AY804" s="50"/>
      <c r="AZ804" s="50"/>
      <c r="BA804" s="50"/>
      <c r="BB804" s="50"/>
      <c r="BC804" s="50"/>
      <c r="BD804" s="50"/>
      <c r="BE804" s="50"/>
      <c r="BF804" s="50"/>
      <c r="BG804" s="50"/>
      <c r="BH804" s="50"/>
      <c r="BI804" s="50"/>
      <c r="BJ804" s="50"/>
      <c r="BK804" s="50"/>
    </row>
    <row r="805" spans="1:63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  <c r="AS805" s="50"/>
      <c r="AT805" s="50"/>
      <c r="AU805" s="50"/>
      <c r="AV805" s="50"/>
      <c r="AW805" s="50"/>
      <c r="AX805" s="50"/>
      <c r="AY805" s="50"/>
      <c r="AZ805" s="50"/>
      <c r="BA805" s="50"/>
      <c r="BB805" s="50"/>
      <c r="BC805" s="50"/>
      <c r="BD805" s="50"/>
      <c r="BE805" s="50"/>
      <c r="BF805" s="50"/>
      <c r="BG805" s="50"/>
      <c r="BH805" s="50"/>
      <c r="BI805" s="50"/>
      <c r="BJ805" s="50"/>
      <c r="BK805" s="50"/>
    </row>
    <row r="806" spans="1:63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  <c r="AS806" s="50"/>
      <c r="AT806" s="50"/>
      <c r="AU806" s="50"/>
      <c r="AV806" s="50"/>
      <c r="AW806" s="50"/>
      <c r="AX806" s="50"/>
      <c r="AY806" s="50"/>
      <c r="AZ806" s="50"/>
      <c r="BA806" s="50"/>
      <c r="BB806" s="50"/>
      <c r="BC806" s="50"/>
      <c r="BD806" s="50"/>
      <c r="BE806" s="50"/>
      <c r="BF806" s="50"/>
      <c r="BG806" s="50"/>
      <c r="BH806" s="50"/>
      <c r="BI806" s="50"/>
      <c r="BJ806" s="50"/>
      <c r="BK806" s="50"/>
    </row>
    <row r="807" spans="1:63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  <c r="AS807" s="50"/>
      <c r="AT807" s="50"/>
      <c r="AU807" s="50"/>
      <c r="AV807" s="50"/>
      <c r="AW807" s="50"/>
      <c r="AX807" s="50"/>
      <c r="AY807" s="50"/>
      <c r="AZ807" s="50"/>
      <c r="BA807" s="50"/>
      <c r="BB807" s="50"/>
      <c r="BC807" s="50"/>
      <c r="BD807" s="50"/>
      <c r="BE807" s="50"/>
      <c r="BF807" s="50"/>
      <c r="BG807" s="50"/>
      <c r="BH807" s="50"/>
      <c r="BI807" s="50"/>
      <c r="BJ807" s="50"/>
      <c r="BK807" s="50"/>
    </row>
    <row r="808" spans="1:63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  <c r="AS808" s="50"/>
      <c r="AT808" s="50"/>
      <c r="AU808" s="50"/>
      <c r="AV808" s="50"/>
      <c r="AW808" s="50"/>
      <c r="AX808" s="50"/>
      <c r="AY808" s="50"/>
      <c r="AZ808" s="50"/>
      <c r="BA808" s="50"/>
      <c r="BB808" s="50"/>
      <c r="BC808" s="50"/>
      <c r="BD808" s="50"/>
      <c r="BE808" s="50"/>
      <c r="BF808" s="50"/>
      <c r="BG808" s="50"/>
      <c r="BH808" s="50"/>
      <c r="BI808" s="50"/>
      <c r="BJ808" s="50"/>
      <c r="BK808" s="50"/>
    </row>
    <row r="809" spans="1:63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  <c r="AS809" s="50"/>
      <c r="AT809" s="50"/>
      <c r="AU809" s="50"/>
      <c r="AV809" s="50"/>
      <c r="AW809" s="50"/>
      <c r="AX809" s="50"/>
      <c r="AY809" s="50"/>
      <c r="AZ809" s="50"/>
      <c r="BA809" s="50"/>
      <c r="BB809" s="50"/>
      <c r="BC809" s="50"/>
      <c r="BD809" s="50"/>
      <c r="BE809" s="50"/>
      <c r="BF809" s="50"/>
      <c r="BG809" s="50"/>
      <c r="BH809" s="50"/>
      <c r="BI809" s="50"/>
      <c r="BJ809" s="50"/>
      <c r="BK809" s="50"/>
    </row>
    <row r="810" spans="1:63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  <c r="AS810" s="50"/>
      <c r="AT810" s="50"/>
      <c r="AU810" s="50"/>
      <c r="AV810" s="50"/>
      <c r="AW810" s="50"/>
      <c r="AX810" s="50"/>
      <c r="AY810" s="50"/>
      <c r="AZ810" s="50"/>
      <c r="BA810" s="50"/>
      <c r="BB810" s="50"/>
      <c r="BC810" s="50"/>
      <c r="BD810" s="50"/>
      <c r="BE810" s="50"/>
      <c r="BF810" s="50"/>
      <c r="BG810" s="50"/>
      <c r="BH810" s="50"/>
      <c r="BI810" s="50"/>
      <c r="BJ810" s="50"/>
      <c r="BK810" s="50"/>
    </row>
    <row r="811" spans="1:63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  <c r="AS811" s="50"/>
      <c r="AT811" s="50"/>
      <c r="AU811" s="50"/>
      <c r="AV811" s="50"/>
      <c r="AW811" s="50"/>
      <c r="AX811" s="50"/>
      <c r="AY811" s="50"/>
      <c r="AZ811" s="50"/>
      <c r="BA811" s="50"/>
      <c r="BB811" s="50"/>
      <c r="BC811" s="50"/>
      <c r="BD811" s="50"/>
      <c r="BE811" s="50"/>
      <c r="BF811" s="50"/>
      <c r="BG811" s="50"/>
      <c r="BH811" s="50"/>
      <c r="BI811" s="50"/>
      <c r="BJ811" s="50"/>
      <c r="BK811" s="50"/>
    </row>
    <row r="812" spans="1:63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  <c r="AS812" s="50"/>
      <c r="AT812" s="50"/>
      <c r="AU812" s="50"/>
      <c r="AV812" s="50"/>
      <c r="AW812" s="50"/>
      <c r="AX812" s="50"/>
      <c r="AY812" s="50"/>
      <c r="AZ812" s="50"/>
      <c r="BA812" s="50"/>
      <c r="BB812" s="50"/>
      <c r="BC812" s="50"/>
      <c r="BD812" s="50"/>
      <c r="BE812" s="50"/>
      <c r="BF812" s="50"/>
      <c r="BG812" s="50"/>
      <c r="BH812" s="50"/>
      <c r="BI812" s="50"/>
      <c r="BJ812" s="50"/>
      <c r="BK812" s="50"/>
    </row>
    <row r="813" spans="1:63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  <c r="AS813" s="50"/>
      <c r="AT813" s="50"/>
      <c r="AU813" s="50"/>
      <c r="AV813" s="50"/>
      <c r="AW813" s="50"/>
      <c r="AX813" s="50"/>
      <c r="AY813" s="50"/>
      <c r="AZ813" s="50"/>
      <c r="BA813" s="50"/>
      <c r="BB813" s="50"/>
      <c r="BC813" s="50"/>
      <c r="BD813" s="50"/>
      <c r="BE813" s="50"/>
      <c r="BF813" s="50"/>
      <c r="BG813" s="50"/>
      <c r="BH813" s="50"/>
      <c r="BI813" s="50"/>
      <c r="BJ813" s="50"/>
      <c r="BK813" s="50"/>
    </row>
    <row r="814" spans="1:63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  <c r="AS814" s="50"/>
      <c r="AT814" s="50"/>
      <c r="AU814" s="50"/>
      <c r="AV814" s="50"/>
      <c r="AW814" s="50"/>
      <c r="AX814" s="50"/>
      <c r="AY814" s="50"/>
      <c r="AZ814" s="50"/>
      <c r="BA814" s="50"/>
      <c r="BB814" s="50"/>
      <c r="BC814" s="50"/>
      <c r="BD814" s="50"/>
      <c r="BE814" s="50"/>
      <c r="BF814" s="50"/>
      <c r="BG814" s="50"/>
      <c r="BH814" s="50"/>
      <c r="BI814" s="50"/>
      <c r="BJ814" s="50"/>
      <c r="BK814" s="50"/>
    </row>
    <row r="815" spans="1:63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  <c r="AS815" s="50"/>
      <c r="AT815" s="50"/>
      <c r="AU815" s="50"/>
      <c r="AV815" s="50"/>
      <c r="AW815" s="50"/>
      <c r="AX815" s="50"/>
      <c r="AY815" s="50"/>
      <c r="AZ815" s="50"/>
      <c r="BA815" s="50"/>
      <c r="BB815" s="50"/>
      <c r="BC815" s="50"/>
      <c r="BD815" s="50"/>
      <c r="BE815" s="50"/>
      <c r="BF815" s="50"/>
      <c r="BG815" s="50"/>
      <c r="BH815" s="50"/>
      <c r="BI815" s="50"/>
      <c r="BJ815" s="50"/>
      <c r="BK815" s="50"/>
    </row>
    <row r="816" spans="1:63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  <c r="AS816" s="50"/>
      <c r="AT816" s="50"/>
      <c r="AU816" s="50"/>
      <c r="AV816" s="50"/>
      <c r="AW816" s="50"/>
      <c r="AX816" s="50"/>
      <c r="AY816" s="50"/>
      <c r="AZ816" s="50"/>
      <c r="BA816" s="50"/>
      <c r="BB816" s="50"/>
      <c r="BC816" s="50"/>
      <c r="BD816" s="50"/>
      <c r="BE816" s="50"/>
      <c r="BF816" s="50"/>
      <c r="BG816" s="50"/>
      <c r="BH816" s="50"/>
      <c r="BI816" s="50"/>
      <c r="BJ816" s="50"/>
      <c r="BK816" s="50"/>
    </row>
    <row r="817" spans="1:63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  <c r="AS817" s="50"/>
      <c r="AT817" s="50"/>
      <c r="AU817" s="50"/>
      <c r="AV817" s="50"/>
      <c r="AW817" s="50"/>
      <c r="AX817" s="50"/>
      <c r="AY817" s="50"/>
      <c r="AZ817" s="50"/>
      <c r="BA817" s="50"/>
      <c r="BB817" s="50"/>
      <c r="BC817" s="50"/>
      <c r="BD817" s="50"/>
      <c r="BE817" s="50"/>
      <c r="BF817" s="50"/>
      <c r="BG817" s="50"/>
      <c r="BH817" s="50"/>
      <c r="BI817" s="50"/>
      <c r="BJ817" s="50"/>
      <c r="BK817" s="50"/>
    </row>
    <row r="818" spans="1:63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  <c r="AS818" s="50"/>
      <c r="AT818" s="50"/>
      <c r="AU818" s="50"/>
      <c r="AV818" s="50"/>
      <c r="AW818" s="50"/>
      <c r="AX818" s="50"/>
      <c r="AY818" s="50"/>
      <c r="AZ818" s="50"/>
      <c r="BA818" s="50"/>
      <c r="BB818" s="50"/>
      <c r="BC818" s="50"/>
      <c r="BD818" s="50"/>
      <c r="BE818" s="50"/>
      <c r="BF818" s="50"/>
      <c r="BG818" s="50"/>
      <c r="BH818" s="50"/>
      <c r="BI818" s="50"/>
      <c r="BJ818" s="50"/>
      <c r="BK818" s="50"/>
    </row>
    <row r="819" spans="1:63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</row>
    <row r="820" spans="1:63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  <c r="AS820" s="50"/>
      <c r="AT820" s="50"/>
      <c r="AU820" s="50"/>
      <c r="AV820" s="50"/>
      <c r="AW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</row>
    <row r="821" spans="1:63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  <c r="AS821" s="50"/>
      <c r="AT821" s="50"/>
      <c r="AU821" s="50"/>
      <c r="AV821" s="50"/>
      <c r="AW821" s="50"/>
      <c r="AX821" s="50"/>
      <c r="AY821" s="50"/>
      <c r="AZ821" s="50"/>
      <c r="BA821" s="50"/>
      <c r="BB821" s="50"/>
      <c r="BC821" s="50"/>
      <c r="BD821" s="50"/>
      <c r="BE821" s="50"/>
      <c r="BF821" s="50"/>
      <c r="BG821" s="50"/>
      <c r="BH821" s="50"/>
      <c r="BI821" s="50"/>
      <c r="BJ821" s="50"/>
      <c r="BK821" s="50"/>
    </row>
    <row r="822" spans="1:63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  <c r="AS822" s="50"/>
      <c r="AT822" s="50"/>
      <c r="AU822" s="50"/>
      <c r="AV822" s="50"/>
      <c r="AW822" s="50"/>
      <c r="AX822" s="50"/>
      <c r="AY822" s="50"/>
      <c r="AZ822" s="50"/>
      <c r="BA822" s="50"/>
      <c r="BB822" s="50"/>
      <c r="BC822" s="50"/>
      <c r="BD822" s="50"/>
      <c r="BE822" s="50"/>
      <c r="BF822" s="50"/>
      <c r="BG822" s="50"/>
      <c r="BH822" s="50"/>
      <c r="BI822" s="50"/>
      <c r="BJ822" s="50"/>
      <c r="BK822" s="50"/>
    </row>
    <row r="823" spans="1:63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  <c r="AS823" s="50"/>
      <c r="AT823" s="50"/>
      <c r="AU823" s="50"/>
      <c r="AV823" s="50"/>
      <c r="AW823" s="50"/>
      <c r="AX823" s="50"/>
      <c r="AY823" s="50"/>
      <c r="AZ823" s="50"/>
      <c r="BA823" s="50"/>
      <c r="BB823" s="50"/>
      <c r="BC823" s="50"/>
      <c r="BD823" s="50"/>
      <c r="BE823" s="50"/>
      <c r="BF823" s="50"/>
      <c r="BG823" s="50"/>
      <c r="BH823" s="50"/>
      <c r="BI823" s="50"/>
      <c r="BJ823" s="50"/>
      <c r="BK823" s="50"/>
    </row>
    <row r="824" spans="1:63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  <c r="AS824" s="50"/>
      <c r="AT824" s="50"/>
      <c r="AU824" s="50"/>
      <c r="AV824" s="50"/>
      <c r="AW824" s="50"/>
      <c r="AX824" s="50"/>
      <c r="AY824" s="50"/>
      <c r="AZ824" s="50"/>
      <c r="BA824" s="50"/>
      <c r="BB824" s="50"/>
      <c r="BC824" s="50"/>
      <c r="BD824" s="50"/>
      <c r="BE824" s="50"/>
      <c r="BF824" s="50"/>
      <c r="BG824" s="50"/>
      <c r="BH824" s="50"/>
      <c r="BI824" s="50"/>
      <c r="BJ824" s="50"/>
      <c r="BK824" s="50"/>
    </row>
    <row r="825" spans="1:63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  <c r="AS825" s="50"/>
      <c r="AT825" s="50"/>
      <c r="AU825" s="50"/>
      <c r="AV825" s="50"/>
      <c r="AW825" s="50"/>
      <c r="AX825" s="50"/>
      <c r="AY825" s="50"/>
      <c r="AZ825" s="50"/>
      <c r="BA825" s="50"/>
      <c r="BB825" s="50"/>
      <c r="BC825" s="50"/>
      <c r="BD825" s="50"/>
      <c r="BE825" s="50"/>
      <c r="BF825" s="50"/>
      <c r="BG825" s="50"/>
      <c r="BH825" s="50"/>
      <c r="BI825" s="50"/>
      <c r="BJ825" s="50"/>
      <c r="BK825" s="50"/>
    </row>
    <row r="826" spans="1:63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  <c r="AS826" s="50"/>
      <c r="AT826" s="50"/>
      <c r="AU826" s="50"/>
      <c r="AV826" s="50"/>
      <c r="AW826" s="50"/>
      <c r="AX826" s="50"/>
      <c r="AY826" s="50"/>
      <c r="AZ826" s="50"/>
      <c r="BA826" s="50"/>
      <c r="BB826" s="50"/>
      <c r="BC826" s="50"/>
      <c r="BD826" s="50"/>
      <c r="BE826" s="50"/>
      <c r="BF826" s="50"/>
      <c r="BG826" s="50"/>
      <c r="BH826" s="50"/>
      <c r="BI826" s="50"/>
      <c r="BJ826" s="50"/>
      <c r="BK826" s="50"/>
    </row>
    <row r="827" spans="1:63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  <c r="AS827" s="50"/>
      <c r="AT827" s="50"/>
      <c r="AU827" s="50"/>
      <c r="AV827" s="50"/>
      <c r="AW827" s="50"/>
      <c r="AX827" s="50"/>
      <c r="AY827" s="50"/>
      <c r="AZ827" s="50"/>
      <c r="BA827" s="50"/>
      <c r="BB827" s="50"/>
      <c r="BC827" s="50"/>
      <c r="BD827" s="50"/>
      <c r="BE827" s="50"/>
      <c r="BF827" s="50"/>
      <c r="BG827" s="50"/>
      <c r="BH827" s="50"/>
      <c r="BI827" s="50"/>
      <c r="BJ827" s="50"/>
      <c r="BK827" s="50"/>
    </row>
    <row r="828" spans="1:63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  <c r="AS828" s="50"/>
      <c r="AT828" s="50"/>
      <c r="AU828" s="50"/>
      <c r="AV828" s="50"/>
      <c r="AW828" s="50"/>
      <c r="AX828" s="50"/>
      <c r="AY828" s="50"/>
      <c r="AZ828" s="50"/>
      <c r="BA828" s="50"/>
      <c r="BB828" s="50"/>
      <c r="BC828" s="50"/>
      <c r="BD828" s="50"/>
      <c r="BE828" s="50"/>
      <c r="BF828" s="50"/>
      <c r="BG828" s="50"/>
      <c r="BH828" s="50"/>
      <c r="BI828" s="50"/>
      <c r="BJ828" s="50"/>
      <c r="BK828" s="50"/>
    </row>
    <row r="829" spans="1:63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  <c r="AS829" s="50"/>
      <c r="AT829" s="50"/>
      <c r="AU829" s="50"/>
      <c r="AV829" s="50"/>
      <c r="AW829" s="50"/>
      <c r="AX829" s="50"/>
      <c r="AY829" s="50"/>
      <c r="AZ829" s="50"/>
      <c r="BA829" s="50"/>
      <c r="BB829" s="50"/>
      <c r="BC829" s="50"/>
      <c r="BD829" s="50"/>
      <c r="BE829" s="50"/>
      <c r="BF829" s="50"/>
      <c r="BG829" s="50"/>
      <c r="BH829" s="50"/>
      <c r="BI829" s="50"/>
      <c r="BJ829" s="50"/>
      <c r="BK829" s="50"/>
    </row>
    <row r="830" spans="1:63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  <c r="AS830" s="50"/>
      <c r="AT830" s="50"/>
      <c r="AU830" s="50"/>
      <c r="AV830" s="50"/>
      <c r="AW830" s="50"/>
      <c r="AX830" s="50"/>
      <c r="AY830" s="50"/>
      <c r="AZ830" s="50"/>
      <c r="BA830" s="50"/>
      <c r="BB830" s="50"/>
      <c r="BC830" s="50"/>
      <c r="BD830" s="50"/>
      <c r="BE830" s="50"/>
      <c r="BF830" s="50"/>
      <c r="BG830" s="50"/>
      <c r="BH830" s="50"/>
      <c r="BI830" s="50"/>
      <c r="BJ830" s="50"/>
      <c r="BK830" s="50"/>
    </row>
    <row r="831" spans="1:63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  <c r="AS831" s="50"/>
      <c r="AT831" s="50"/>
      <c r="AU831" s="50"/>
      <c r="AV831" s="50"/>
      <c r="AW831" s="50"/>
      <c r="AX831" s="50"/>
      <c r="AY831" s="50"/>
      <c r="AZ831" s="50"/>
      <c r="BA831" s="50"/>
      <c r="BB831" s="50"/>
      <c r="BC831" s="50"/>
      <c r="BD831" s="50"/>
      <c r="BE831" s="50"/>
      <c r="BF831" s="50"/>
      <c r="BG831" s="50"/>
      <c r="BH831" s="50"/>
      <c r="BI831" s="50"/>
      <c r="BJ831" s="50"/>
      <c r="BK831" s="50"/>
    </row>
    <row r="832" spans="1:63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  <c r="AS832" s="50"/>
      <c r="AT832" s="50"/>
      <c r="AU832" s="50"/>
      <c r="AV832" s="50"/>
      <c r="AW832" s="50"/>
      <c r="AX832" s="50"/>
      <c r="AY832" s="50"/>
      <c r="AZ832" s="50"/>
      <c r="BA832" s="50"/>
      <c r="BB832" s="50"/>
      <c r="BC832" s="50"/>
      <c r="BD832" s="50"/>
      <c r="BE832" s="50"/>
      <c r="BF832" s="50"/>
      <c r="BG832" s="50"/>
      <c r="BH832" s="50"/>
      <c r="BI832" s="50"/>
      <c r="BJ832" s="50"/>
      <c r="BK832" s="50"/>
    </row>
    <row r="833" spans="1:63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  <c r="AS833" s="50"/>
      <c r="AT833" s="50"/>
      <c r="AU833" s="50"/>
      <c r="AV833" s="50"/>
      <c r="AW833" s="50"/>
      <c r="AX833" s="50"/>
      <c r="AY833" s="50"/>
      <c r="AZ833" s="50"/>
      <c r="BA833" s="50"/>
      <c r="BB833" s="50"/>
      <c r="BC833" s="50"/>
      <c r="BD833" s="50"/>
      <c r="BE833" s="50"/>
      <c r="BF833" s="50"/>
      <c r="BG833" s="50"/>
      <c r="BH833" s="50"/>
      <c r="BI833" s="50"/>
      <c r="BJ833" s="50"/>
      <c r="BK833" s="50"/>
    </row>
    <row r="834" spans="1:63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  <c r="AS834" s="50"/>
      <c r="AT834" s="50"/>
      <c r="AU834" s="50"/>
      <c r="AV834" s="50"/>
      <c r="AW834" s="50"/>
      <c r="AX834" s="50"/>
      <c r="AY834" s="50"/>
      <c r="AZ834" s="50"/>
      <c r="BA834" s="50"/>
      <c r="BB834" s="50"/>
      <c r="BC834" s="50"/>
      <c r="BD834" s="50"/>
      <c r="BE834" s="50"/>
      <c r="BF834" s="50"/>
      <c r="BG834" s="50"/>
      <c r="BH834" s="50"/>
      <c r="BI834" s="50"/>
      <c r="BJ834" s="50"/>
      <c r="BK834" s="50"/>
    </row>
    <row r="835" spans="1:63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  <c r="AS835" s="50"/>
      <c r="AT835" s="50"/>
      <c r="AU835" s="50"/>
      <c r="AV835" s="50"/>
      <c r="AW835" s="50"/>
      <c r="AX835" s="50"/>
      <c r="AY835" s="50"/>
      <c r="AZ835" s="50"/>
      <c r="BA835" s="50"/>
      <c r="BB835" s="50"/>
      <c r="BC835" s="50"/>
      <c r="BD835" s="50"/>
      <c r="BE835" s="50"/>
      <c r="BF835" s="50"/>
      <c r="BG835" s="50"/>
      <c r="BH835" s="50"/>
      <c r="BI835" s="50"/>
      <c r="BJ835" s="50"/>
      <c r="BK835" s="50"/>
    </row>
    <row r="836" spans="1:63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  <c r="AS836" s="50"/>
      <c r="AT836" s="50"/>
      <c r="AU836" s="50"/>
      <c r="AV836" s="50"/>
      <c r="AW836" s="50"/>
      <c r="AX836" s="50"/>
      <c r="AY836" s="50"/>
      <c r="AZ836" s="50"/>
      <c r="BA836" s="50"/>
      <c r="BB836" s="50"/>
      <c r="BC836" s="50"/>
      <c r="BD836" s="50"/>
      <c r="BE836" s="50"/>
      <c r="BF836" s="50"/>
      <c r="BG836" s="50"/>
      <c r="BH836" s="50"/>
      <c r="BI836" s="50"/>
      <c r="BJ836" s="50"/>
      <c r="BK836" s="50"/>
    </row>
    <row r="837" spans="1:63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  <c r="AS837" s="50"/>
      <c r="AT837" s="50"/>
      <c r="AU837" s="50"/>
      <c r="AV837" s="50"/>
      <c r="AW837" s="50"/>
      <c r="AX837" s="50"/>
      <c r="AY837" s="50"/>
      <c r="AZ837" s="50"/>
      <c r="BA837" s="50"/>
      <c r="BB837" s="50"/>
      <c r="BC837" s="50"/>
      <c r="BD837" s="50"/>
      <c r="BE837" s="50"/>
      <c r="BF837" s="50"/>
      <c r="BG837" s="50"/>
      <c r="BH837" s="50"/>
      <c r="BI837" s="50"/>
      <c r="BJ837" s="50"/>
      <c r="BK837" s="50"/>
    </row>
    <row r="838" spans="1:63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  <c r="AS838" s="50"/>
      <c r="AT838" s="50"/>
      <c r="AU838" s="50"/>
      <c r="AV838" s="50"/>
      <c r="AW838" s="50"/>
      <c r="AX838" s="50"/>
      <c r="AY838" s="50"/>
      <c r="AZ838" s="50"/>
      <c r="BA838" s="50"/>
      <c r="BB838" s="50"/>
      <c r="BC838" s="50"/>
      <c r="BD838" s="50"/>
      <c r="BE838" s="50"/>
      <c r="BF838" s="50"/>
      <c r="BG838" s="50"/>
      <c r="BH838" s="50"/>
      <c r="BI838" s="50"/>
      <c r="BJ838" s="50"/>
      <c r="BK838" s="50"/>
    </row>
    <row r="839" spans="1:63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  <c r="AS839" s="50"/>
      <c r="AT839" s="50"/>
      <c r="AU839" s="50"/>
      <c r="AV839" s="50"/>
      <c r="AW839" s="50"/>
      <c r="AX839" s="50"/>
      <c r="AY839" s="50"/>
      <c r="AZ839" s="50"/>
      <c r="BA839" s="50"/>
      <c r="BB839" s="50"/>
      <c r="BC839" s="50"/>
      <c r="BD839" s="50"/>
      <c r="BE839" s="50"/>
      <c r="BF839" s="50"/>
      <c r="BG839" s="50"/>
      <c r="BH839" s="50"/>
      <c r="BI839" s="50"/>
      <c r="BJ839" s="50"/>
      <c r="BK839" s="50"/>
    </row>
    <row r="840" spans="1:63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  <c r="AS840" s="50"/>
      <c r="AT840" s="50"/>
      <c r="AU840" s="50"/>
      <c r="AV840" s="50"/>
      <c r="AW840" s="50"/>
      <c r="AX840" s="50"/>
      <c r="AY840" s="50"/>
      <c r="AZ840" s="50"/>
      <c r="BA840" s="50"/>
      <c r="BB840" s="50"/>
      <c r="BC840" s="50"/>
      <c r="BD840" s="50"/>
      <c r="BE840" s="50"/>
      <c r="BF840" s="50"/>
      <c r="BG840" s="50"/>
      <c r="BH840" s="50"/>
      <c r="BI840" s="50"/>
      <c r="BJ840" s="50"/>
      <c r="BK840" s="50"/>
    </row>
    <row r="841" spans="1:63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  <c r="AS841" s="50"/>
      <c r="AT841" s="50"/>
      <c r="AU841" s="50"/>
      <c r="AV841" s="50"/>
      <c r="AW841" s="50"/>
      <c r="AX841" s="50"/>
      <c r="AY841" s="50"/>
      <c r="AZ841" s="50"/>
      <c r="BA841" s="50"/>
      <c r="BB841" s="50"/>
      <c r="BC841" s="50"/>
      <c r="BD841" s="50"/>
      <c r="BE841" s="50"/>
      <c r="BF841" s="50"/>
      <c r="BG841" s="50"/>
      <c r="BH841" s="50"/>
      <c r="BI841" s="50"/>
      <c r="BJ841" s="50"/>
      <c r="BK841" s="50"/>
    </row>
    <row r="842" spans="1:63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  <c r="AS842" s="50"/>
      <c r="AT842" s="50"/>
      <c r="AU842" s="50"/>
      <c r="AV842" s="50"/>
      <c r="AW842" s="50"/>
      <c r="AX842" s="50"/>
      <c r="AY842" s="50"/>
      <c r="AZ842" s="50"/>
      <c r="BA842" s="50"/>
      <c r="BB842" s="50"/>
      <c r="BC842" s="50"/>
      <c r="BD842" s="50"/>
      <c r="BE842" s="50"/>
      <c r="BF842" s="50"/>
      <c r="BG842" s="50"/>
      <c r="BH842" s="50"/>
      <c r="BI842" s="50"/>
      <c r="BJ842" s="50"/>
      <c r="BK842" s="50"/>
    </row>
    <row r="843" spans="1:63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  <c r="AS843" s="50"/>
      <c r="AT843" s="50"/>
      <c r="AU843" s="50"/>
      <c r="AV843" s="50"/>
      <c r="AW843" s="50"/>
      <c r="AX843" s="50"/>
      <c r="AY843" s="50"/>
      <c r="AZ843" s="50"/>
      <c r="BA843" s="50"/>
      <c r="BB843" s="50"/>
      <c r="BC843" s="50"/>
      <c r="BD843" s="50"/>
      <c r="BE843" s="50"/>
      <c r="BF843" s="50"/>
      <c r="BG843" s="50"/>
      <c r="BH843" s="50"/>
      <c r="BI843" s="50"/>
      <c r="BJ843" s="50"/>
      <c r="BK843" s="50"/>
    </row>
    <row r="844" spans="1:63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  <c r="AS844" s="50"/>
      <c r="AT844" s="50"/>
      <c r="AU844" s="50"/>
      <c r="AV844" s="50"/>
      <c r="AW844" s="50"/>
      <c r="AX844" s="50"/>
      <c r="AY844" s="50"/>
      <c r="AZ844" s="50"/>
      <c r="BA844" s="50"/>
      <c r="BB844" s="50"/>
      <c r="BC844" s="50"/>
      <c r="BD844" s="50"/>
      <c r="BE844" s="50"/>
      <c r="BF844" s="50"/>
      <c r="BG844" s="50"/>
      <c r="BH844" s="50"/>
      <c r="BI844" s="50"/>
      <c r="BJ844" s="50"/>
      <c r="BK844" s="50"/>
    </row>
    <row r="845" spans="1:63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0"/>
      <c r="AU845" s="50"/>
      <c r="AV845" s="50"/>
      <c r="AW845" s="50"/>
      <c r="AX845" s="50"/>
      <c r="AY845" s="50"/>
      <c r="AZ845" s="50"/>
      <c r="BA845" s="50"/>
      <c r="BB845" s="50"/>
      <c r="BC845" s="50"/>
      <c r="BD845" s="50"/>
      <c r="BE845" s="50"/>
      <c r="BF845" s="50"/>
      <c r="BG845" s="50"/>
      <c r="BH845" s="50"/>
      <c r="BI845" s="50"/>
      <c r="BJ845" s="50"/>
      <c r="BK845" s="50"/>
    </row>
    <row r="846" spans="1:63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  <c r="AS846" s="50"/>
      <c r="AT846" s="50"/>
      <c r="AU846" s="50"/>
      <c r="AV846" s="50"/>
      <c r="AW846" s="50"/>
      <c r="AX846" s="50"/>
      <c r="AY846" s="50"/>
      <c r="AZ846" s="50"/>
      <c r="BA846" s="50"/>
      <c r="BB846" s="50"/>
      <c r="BC846" s="50"/>
      <c r="BD846" s="50"/>
      <c r="BE846" s="50"/>
      <c r="BF846" s="50"/>
      <c r="BG846" s="50"/>
      <c r="BH846" s="50"/>
      <c r="BI846" s="50"/>
      <c r="BJ846" s="50"/>
      <c r="BK846" s="50"/>
    </row>
    <row r="847" spans="1:63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  <c r="AS847" s="50"/>
      <c r="AT847" s="50"/>
      <c r="AU847" s="50"/>
      <c r="AV847" s="50"/>
      <c r="AW847" s="50"/>
      <c r="AX847" s="50"/>
      <c r="AY847" s="50"/>
      <c r="AZ847" s="50"/>
      <c r="BA847" s="50"/>
      <c r="BB847" s="50"/>
      <c r="BC847" s="50"/>
      <c r="BD847" s="50"/>
      <c r="BE847" s="50"/>
      <c r="BF847" s="50"/>
      <c r="BG847" s="50"/>
      <c r="BH847" s="50"/>
      <c r="BI847" s="50"/>
      <c r="BJ847" s="50"/>
      <c r="BK847" s="50"/>
    </row>
    <row r="848" spans="1:63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  <c r="AS848" s="50"/>
      <c r="AT848" s="50"/>
      <c r="AU848" s="50"/>
      <c r="AV848" s="50"/>
      <c r="AW848" s="50"/>
      <c r="AX848" s="50"/>
      <c r="AY848" s="50"/>
      <c r="AZ848" s="50"/>
      <c r="BA848" s="50"/>
      <c r="BB848" s="50"/>
      <c r="BC848" s="50"/>
      <c r="BD848" s="50"/>
      <c r="BE848" s="50"/>
      <c r="BF848" s="50"/>
      <c r="BG848" s="50"/>
      <c r="BH848" s="50"/>
      <c r="BI848" s="50"/>
      <c r="BJ848" s="50"/>
      <c r="BK848" s="50"/>
    </row>
    <row r="849" spans="1:63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  <c r="AS849" s="50"/>
      <c r="AT849" s="50"/>
      <c r="AU849" s="50"/>
      <c r="AV849" s="50"/>
      <c r="AW849" s="50"/>
      <c r="AX849" s="50"/>
      <c r="AY849" s="50"/>
      <c r="AZ849" s="50"/>
      <c r="BA849" s="50"/>
      <c r="BB849" s="50"/>
      <c r="BC849" s="50"/>
      <c r="BD849" s="50"/>
      <c r="BE849" s="50"/>
      <c r="BF849" s="50"/>
      <c r="BG849" s="50"/>
      <c r="BH849" s="50"/>
      <c r="BI849" s="50"/>
      <c r="BJ849" s="50"/>
      <c r="BK849" s="50"/>
    </row>
    <row r="850" spans="1:63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  <c r="AS850" s="50"/>
      <c r="AT850" s="50"/>
      <c r="AU850" s="50"/>
      <c r="AV850" s="50"/>
      <c r="AW850" s="50"/>
      <c r="AX850" s="50"/>
      <c r="AY850" s="50"/>
      <c r="AZ850" s="50"/>
      <c r="BA850" s="50"/>
      <c r="BB850" s="50"/>
      <c r="BC850" s="50"/>
      <c r="BD850" s="50"/>
      <c r="BE850" s="50"/>
      <c r="BF850" s="50"/>
      <c r="BG850" s="50"/>
      <c r="BH850" s="50"/>
      <c r="BI850" s="50"/>
      <c r="BJ850" s="50"/>
      <c r="BK850" s="50"/>
    </row>
    <row r="851" spans="1:63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</row>
    <row r="852" spans="1:63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  <c r="AQ852" s="50"/>
      <c r="AR852" s="50"/>
      <c r="AS852" s="50"/>
      <c r="AT852" s="50"/>
      <c r="AU852" s="50"/>
      <c r="AV852" s="50"/>
      <c r="AW852" s="50"/>
      <c r="AX852" s="50"/>
      <c r="AY852" s="50"/>
      <c r="AZ852" s="50"/>
      <c r="BA852" s="50"/>
      <c r="BB852" s="50"/>
      <c r="BC852" s="50"/>
      <c r="BD852" s="50"/>
      <c r="BE852" s="50"/>
      <c r="BF852" s="50"/>
      <c r="BG852" s="50"/>
      <c r="BH852" s="50"/>
      <c r="BI852" s="50"/>
      <c r="BJ852" s="50"/>
      <c r="BK852" s="50"/>
    </row>
    <row r="853" spans="1:63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  <c r="AS853" s="50"/>
      <c r="AT853" s="50"/>
      <c r="AU853" s="50"/>
      <c r="AV853" s="50"/>
      <c r="AW853" s="50"/>
      <c r="AX853" s="50"/>
      <c r="AY853" s="50"/>
      <c r="AZ853" s="50"/>
      <c r="BA853" s="50"/>
      <c r="BB853" s="50"/>
      <c r="BC853" s="50"/>
      <c r="BD853" s="50"/>
      <c r="BE853" s="50"/>
      <c r="BF853" s="50"/>
      <c r="BG853" s="50"/>
      <c r="BH853" s="50"/>
      <c r="BI853" s="50"/>
      <c r="BJ853" s="50"/>
      <c r="BK853" s="50"/>
    </row>
    <row r="854" spans="1:63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  <c r="AS854" s="50"/>
      <c r="AT854" s="50"/>
      <c r="AU854" s="50"/>
      <c r="AV854" s="50"/>
      <c r="AW854" s="50"/>
      <c r="AX854" s="50"/>
      <c r="AY854" s="50"/>
      <c r="AZ854" s="50"/>
      <c r="BA854" s="50"/>
      <c r="BB854" s="50"/>
      <c r="BC854" s="50"/>
      <c r="BD854" s="50"/>
      <c r="BE854" s="50"/>
      <c r="BF854" s="50"/>
      <c r="BG854" s="50"/>
      <c r="BH854" s="50"/>
      <c r="BI854" s="50"/>
      <c r="BJ854" s="50"/>
      <c r="BK854" s="50"/>
    </row>
    <row r="855" spans="1:63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  <c r="AQ855" s="50"/>
      <c r="AR855" s="50"/>
      <c r="AS855" s="50"/>
      <c r="AT855" s="50"/>
      <c r="AU855" s="50"/>
      <c r="AV855" s="50"/>
      <c r="AW855" s="50"/>
      <c r="AX855" s="50"/>
      <c r="AY855" s="50"/>
      <c r="AZ855" s="50"/>
      <c r="BA855" s="50"/>
      <c r="BB855" s="50"/>
      <c r="BC855" s="50"/>
      <c r="BD855" s="50"/>
      <c r="BE855" s="50"/>
      <c r="BF855" s="50"/>
      <c r="BG855" s="50"/>
      <c r="BH855" s="50"/>
      <c r="BI855" s="50"/>
      <c r="BJ855" s="50"/>
      <c r="BK855" s="50"/>
    </row>
    <row r="856" spans="1:63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  <c r="AS856" s="50"/>
      <c r="AT856" s="50"/>
      <c r="AU856" s="50"/>
      <c r="AV856" s="50"/>
      <c r="AW856" s="50"/>
      <c r="AX856" s="50"/>
      <c r="AY856" s="50"/>
      <c r="AZ856" s="50"/>
      <c r="BA856" s="50"/>
      <c r="BB856" s="50"/>
      <c r="BC856" s="50"/>
      <c r="BD856" s="50"/>
      <c r="BE856" s="50"/>
      <c r="BF856" s="50"/>
      <c r="BG856" s="50"/>
      <c r="BH856" s="50"/>
      <c r="BI856" s="50"/>
      <c r="BJ856" s="50"/>
      <c r="BK856" s="50"/>
    </row>
    <row r="857" spans="1:63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  <c r="AS857" s="50"/>
      <c r="AT857" s="50"/>
      <c r="AU857" s="50"/>
      <c r="AV857" s="50"/>
      <c r="AW857" s="50"/>
      <c r="AX857" s="50"/>
      <c r="AY857" s="50"/>
      <c r="AZ857" s="50"/>
      <c r="BA857" s="50"/>
      <c r="BB857" s="50"/>
      <c r="BC857" s="50"/>
      <c r="BD857" s="50"/>
      <c r="BE857" s="50"/>
      <c r="BF857" s="50"/>
      <c r="BG857" s="50"/>
      <c r="BH857" s="50"/>
      <c r="BI857" s="50"/>
      <c r="BJ857" s="50"/>
      <c r="BK857" s="50"/>
    </row>
    <row r="858" spans="1:63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  <c r="AQ858" s="50"/>
      <c r="AR858" s="50"/>
      <c r="AS858" s="50"/>
      <c r="AT858" s="50"/>
      <c r="AU858" s="50"/>
      <c r="AV858" s="50"/>
      <c r="AW858" s="50"/>
      <c r="AX858" s="50"/>
      <c r="AY858" s="50"/>
      <c r="AZ858" s="50"/>
      <c r="BA858" s="50"/>
      <c r="BB858" s="50"/>
      <c r="BC858" s="50"/>
      <c r="BD858" s="50"/>
      <c r="BE858" s="50"/>
      <c r="BF858" s="50"/>
      <c r="BG858" s="50"/>
      <c r="BH858" s="50"/>
      <c r="BI858" s="50"/>
      <c r="BJ858" s="50"/>
      <c r="BK858" s="50"/>
    </row>
    <row r="859" spans="1:63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  <c r="AQ859" s="50"/>
      <c r="AR859" s="50"/>
      <c r="AS859" s="50"/>
      <c r="AT859" s="50"/>
      <c r="AU859" s="50"/>
      <c r="AV859" s="50"/>
      <c r="AW859" s="50"/>
      <c r="AX859" s="50"/>
      <c r="AY859" s="50"/>
      <c r="AZ859" s="50"/>
      <c r="BA859" s="50"/>
      <c r="BB859" s="50"/>
      <c r="BC859" s="50"/>
      <c r="BD859" s="50"/>
      <c r="BE859" s="50"/>
      <c r="BF859" s="50"/>
      <c r="BG859" s="50"/>
      <c r="BH859" s="50"/>
      <c r="BI859" s="50"/>
      <c r="BJ859" s="50"/>
      <c r="BK859" s="50"/>
    </row>
    <row r="860" spans="1:63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  <c r="AQ860" s="50"/>
      <c r="AR860" s="50"/>
      <c r="AS860" s="50"/>
      <c r="AT860" s="50"/>
      <c r="AU860" s="50"/>
      <c r="AV860" s="50"/>
      <c r="AW860" s="50"/>
      <c r="AX860" s="50"/>
      <c r="AY860" s="50"/>
      <c r="AZ860" s="50"/>
      <c r="BA860" s="50"/>
      <c r="BB860" s="50"/>
      <c r="BC860" s="50"/>
      <c r="BD860" s="50"/>
      <c r="BE860" s="50"/>
      <c r="BF860" s="50"/>
      <c r="BG860" s="50"/>
      <c r="BH860" s="50"/>
      <c r="BI860" s="50"/>
      <c r="BJ860" s="50"/>
      <c r="BK860" s="50"/>
    </row>
    <row r="861" spans="1:63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  <c r="AQ861" s="50"/>
      <c r="AR861" s="50"/>
      <c r="AS861" s="50"/>
      <c r="AT861" s="50"/>
      <c r="AU861" s="50"/>
      <c r="AV861" s="50"/>
      <c r="AW861" s="50"/>
      <c r="AX861" s="50"/>
      <c r="AY861" s="50"/>
      <c r="AZ861" s="50"/>
      <c r="BA861" s="50"/>
      <c r="BB861" s="50"/>
      <c r="BC861" s="50"/>
      <c r="BD861" s="50"/>
      <c r="BE861" s="50"/>
      <c r="BF861" s="50"/>
      <c r="BG861" s="50"/>
      <c r="BH861" s="50"/>
      <c r="BI861" s="50"/>
      <c r="BJ861" s="50"/>
      <c r="BK861" s="50"/>
    </row>
    <row r="862" spans="1:63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  <c r="AS862" s="50"/>
      <c r="AT862" s="50"/>
      <c r="AU862" s="50"/>
      <c r="AV862" s="50"/>
      <c r="AW862" s="50"/>
      <c r="AX862" s="50"/>
      <c r="AY862" s="50"/>
      <c r="AZ862" s="50"/>
      <c r="BA862" s="50"/>
      <c r="BB862" s="50"/>
      <c r="BC862" s="50"/>
      <c r="BD862" s="50"/>
      <c r="BE862" s="50"/>
      <c r="BF862" s="50"/>
      <c r="BG862" s="50"/>
      <c r="BH862" s="50"/>
      <c r="BI862" s="50"/>
      <c r="BJ862" s="50"/>
      <c r="BK862" s="50"/>
    </row>
    <row r="863" spans="1:63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  <c r="AS863" s="50"/>
      <c r="AT863" s="50"/>
      <c r="AU863" s="50"/>
      <c r="AV863" s="50"/>
      <c r="AW863" s="50"/>
      <c r="AX863" s="50"/>
      <c r="AY863" s="50"/>
      <c r="AZ863" s="50"/>
      <c r="BA863" s="50"/>
      <c r="BB863" s="50"/>
      <c r="BC863" s="50"/>
      <c r="BD863" s="50"/>
      <c r="BE863" s="50"/>
      <c r="BF863" s="50"/>
      <c r="BG863" s="50"/>
      <c r="BH863" s="50"/>
      <c r="BI863" s="50"/>
      <c r="BJ863" s="50"/>
      <c r="BK863" s="50"/>
    </row>
    <row r="864" spans="1:63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  <c r="AS864" s="50"/>
      <c r="AT864" s="50"/>
      <c r="AU864" s="50"/>
      <c r="AV864" s="50"/>
      <c r="AW864" s="50"/>
      <c r="AX864" s="50"/>
      <c r="AY864" s="50"/>
      <c r="AZ864" s="50"/>
      <c r="BA864" s="50"/>
      <c r="BB864" s="50"/>
      <c r="BC864" s="50"/>
      <c r="BD864" s="50"/>
      <c r="BE864" s="50"/>
      <c r="BF864" s="50"/>
      <c r="BG864" s="50"/>
      <c r="BH864" s="50"/>
      <c r="BI864" s="50"/>
      <c r="BJ864" s="50"/>
      <c r="BK864" s="50"/>
    </row>
    <row r="865" spans="1:63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  <c r="AS865" s="50"/>
      <c r="AT865" s="50"/>
      <c r="AU865" s="50"/>
      <c r="AV865" s="50"/>
      <c r="AW865" s="50"/>
      <c r="AX865" s="50"/>
      <c r="AY865" s="50"/>
      <c r="AZ865" s="50"/>
      <c r="BA865" s="50"/>
      <c r="BB865" s="50"/>
      <c r="BC865" s="50"/>
      <c r="BD865" s="50"/>
      <c r="BE865" s="50"/>
      <c r="BF865" s="50"/>
      <c r="BG865" s="50"/>
      <c r="BH865" s="50"/>
      <c r="BI865" s="50"/>
      <c r="BJ865" s="50"/>
      <c r="BK865" s="50"/>
    </row>
    <row r="866" spans="1:63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  <c r="AS866" s="50"/>
      <c r="AT866" s="50"/>
      <c r="AU866" s="50"/>
      <c r="AV866" s="50"/>
      <c r="AW866" s="50"/>
      <c r="AX866" s="50"/>
      <c r="AY866" s="50"/>
      <c r="AZ866" s="50"/>
      <c r="BA866" s="50"/>
      <c r="BB866" s="50"/>
      <c r="BC866" s="50"/>
      <c r="BD866" s="50"/>
      <c r="BE866" s="50"/>
      <c r="BF866" s="50"/>
      <c r="BG866" s="50"/>
      <c r="BH866" s="50"/>
      <c r="BI866" s="50"/>
      <c r="BJ866" s="50"/>
      <c r="BK866" s="50"/>
    </row>
    <row r="867" spans="1:63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  <c r="AQ867" s="50"/>
      <c r="AR867" s="50"/>
      <c r="AS867" s="50"/>
      <c r="AT867" s="50"/>
      <c r="AU867" s="50"/>
      <c r="AV867" s="50"/>
      <c r="AW867" s="50"/>
      <c r="AX867" s="50"/>
      <c r="AY867" s="50"/>
      <c r="AZ867" s="50"/>
      <c r="BA867" s="50"/>
      <c r="BB867" s="50"/>
      <c r="BC867" s="50"/>
      <c r="BD867" s="50"/>
      <c r="BE867" s="50"/>
      <c r="BF867" s="50"/>
      <c r="BG867" s="50"/>
      <c r="BH867" s="50"/>
      <c r="BI867" s="50"/>
      <c r="BJ867" s="50"/>
      <c r="BK867" s="50"/>
    </row>
    <row r="868" spans="1:63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  <c r="AS868" s="50"/>
      <c r="AT868" s="50"/>
      <c r="AU868" s="50"/>
      <c r="AV868" s="50"/>
      <c r="AW868" s="50"/>
      <c r="AX868" s="50"/>
      <c r="AY868" s="50"/>
      <c r="AZ868" s="50"/>
      <c r="BA868" s="50"/>
      <c r="BB868" s="50"/>
      <c r="BC868" s="50"/>
      <c r="BD868" s="50"/>
      <c r="BE868" s="50"/>
      <c r="BF868" s="50"/>
      <c r="BG868" s="50"/>
      <c r="BH868" s="50"/>
      <c r="BI868" s="50"/>
      <c r="BJ868" s="50"/>
      <c r="BK868" s="50"/>
    </row>
    <row r="869" spans="1:63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  <c r="AS869" s="50"/>
      <c r="AT869" s="50"/>
      <c r="AU869" s="50"/>
      <c r="AV869" s="50"/>
      <c r="AW869" s="50"/>
      <c r="AX869" s="50"/>
      <c r="AY869" s="50"/>
      <c r="AZ869" s="50"/>
      <c r="BA869" s="50"/>
      <c r="BB869" s="50"/>
      <c r="BC869" s="50"/>
      <c r="BD869" s="50"/>
      <c r="BE869" s="50"/>
      <c r="BF869" s="50"/>
      <c r="BG869" s="50"/>
      <c r="BH869" s="50"/>
      <c r="BI869" s="50"/>
      <c r="BJ869" s="50"/>
      <c r="BK869" s="50"/>
    </row>
    <row r="870" spans="1:63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  <c r="AS870" s="50"/>
      <c r="AT870" s="50"/>
      <c r="AU870" s="50"/>
      <c r="AV870" s="50"/>
      <c r="AW870" s="50"/>
      <c r="AX870" s="50"/>
      <c r="AY870" s="50"/>
      <c r="AZ870" s="50"/>
      <c r="BA870" s="50"/>
      <c r="BB870" s="50"/>
      <c r="BC870" s="50"/>
      <c r="BD870" s="50"/>
      <c r="BE870" s="50"/>
      <c r="BF870" s="50"/>
      <c r="BG870" s="50"/>
      <c r="BH870" s="50"/>
      <c r="BI870" s="50"/>
      <c r="BJ870" s="50"/>
      <c r="BK870" s="50"/>
    </row>
    <row r="871" spans="1:63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  <c r="AS871" s="50"/>
      <c r="AT871" s="50"/>
      <c r="AU871" s="50"/>
      <c r="AV871" s="50"/>
      <c r="AW871" s="50"/>
      <c r="AX871" s="50"/>
      <c r="AY871" s="50"/>
      <c r="AZ871" s="50"/>
      <c r="BA871" s="50"/>
      <c r="BB871" s="50"/>
      <c r="BC871" s="50"/>
      <c r="BD871" s="50"/>
      <c r="BE871" s="50"/>
      <c r="BF871" s="50"/>
      <c r="BG871" s="50"/>
      <c r="BH871" s="50"/>
      <c r="BI871" s="50"/>
      <c r="BJ871" s="50"/>
      <c r="BK871" s="50"/>
    </row>
    <row r="872" spans="1:63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  <c r="AS872" s="50"/>
      <c r="AT872" s="50"/>
      <c r="AU872" s="50"/>
      <c r="AV872" s="50"/>
      <c r="AW872" s="50"/>
      <c r="AX872" s="50"/>
      <c r="AY872" s="50"/>
      <c r="AZ872" s="50"/>
      <c r="BA872" s="50"/>
      <c r="BB872" s="50"/>
      <c r="BC872" s="50"/>
      <c r="BD872" s="50"/>
      <c r="BE872" s="50"/>
      <c r="BF872" s="50"/>
      <c r="BG872" s="50"/>
      <c r="BH872" s="50"/>
      <c r="BI872" s="50"/>
      <c r="BJ872" s="50"/>
      <c r="BK872" s="50"/>
    </row>
    <row r="873" spans="1:63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  <c r="AS873" s="50"/>
      <c r="AT873" s="50"/>
      <c r="AU873" s="50"/>
      <c r="AV873" s="50"/>
      <c r="AW873" s="50"/>
      <c r="AX873" s="50"/>
      <c r="AY873" s="50"/>
      <c r="AZ873" s="50"/>
      <c r="BA873" s="50"/>
      <c r="BB873" s="50"/>
      <c r="BC873" s="50"/>
      <c r="BD873" s="50"/>
      <c r="BE873" s="50"/>
      <c r="BF873" s="50"/>
      <c r="BG873" s="50"/>
      <c r="BH873" s="50"/>
      <c r="BI873" s="50"/>
      <c r="BJ873" s="50"/>
      <c r="BK873" s="50"/>
    </row>
    <row r="874" spans="1:63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  <c r="AS874" s="50"/>
      <c r="AT874" s="50"/>
      <c r="AU874" s="50"/>
      <c r="AV874" s="50"/>
      <c r="AW874" s="50"/>
      <c r="AX874" s="50"/>
      <c r="AY874" s="50"/>
      <c r="AZ874" s="50"/>
      <c r="BA874" s="50"/>
      <c r="BB874" s="50"/>
      <c r="BC874" s="50"/>
      <c r="BD874" s="50"/>
      <c r="BE874" s="50"/>
      <c r="BF874" s="50"/>
      <c r="BG874" s="50"/>
      <c r="BH874" s="50"/>
      <c r="BI874" s="50"/>
      <c r="BJ874" s="50"/>
      <c r="BK874" s="50"/>
    </row>
    <row r="875" spans="1:63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  <c r="AS875" s="50"/>
      <c r="AT875" s="50"/>
      <c r="AU875" s="50"/>
      <c r="AV875" s="50"/>
      <c r="AW875" s="50"/>
      <c r="AX875" s="50"/>
      <c r="AY875" s="50"/>
      <c r="AZ875" s="50"/>
      <c r="BA875" s="50"/>
      <c r="BB875" s="50"/>
      <c r="BC875" s="50"/>
      <c r="BD875" s="50"/>
      <c r="BE875" s="50"/>
      <c r="BF875" s="50"/>
      <c r="BG875" s="50"/>
      <c r="BH875" s="50"/>
      <c r="BI875" s="50"/>
      <c r="BJ875" s="50"/>
      <c r="BK875" s="50"/>
    </row>
    <row r="876" spans="1:63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  <c r="AS876" s="50"/>
      <c r="AT876" s="50"/>
      <c r="AU876" s="50"/>
      <c r="AV876" s="50"/>
      <c r="AW876" s="50"/>
      <c r="AX876" s="50"/>
      <c r="AY876" s="50"/>
      <c r="AZ876" s="50"/>
      <c r="BA876" s="50"/>
      <c r="BB876" s="50"/>
      <c r="BC876" s="50"/>
      <c r="BD876" s="50"/>
      <c r="BE876" s="50"/>
      <c r="BF876" s="50"/>
      <c r="BG876" s="50"/>
      <c r="BH876" s="50"/>
      <c r="BI876" s="50"/>
      <c r="BJ876" s="50"/>
      <c r="BK876" s="50"/>
    </row>
    <row r="877" spans="1:63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  <c r="AQ877" s="50"/>
      <c r="AR877" s="50"/>
      <c r="AS877" s="50"/>
      <c r="AT877" s="50"/>
      <c r="AU877" s="50"/>
      <c r="AV877" s="50"/>
      <c r="AW877" s="50"/>
      <c r="AX877" s="50"/>
      <c r="AY877" s="50"/>
      <c r="AZ877" s="50"/>
      <c r="BA877" s="50"/>
      <c r="BB877" s="50"/>
      <c r="BC877" s="50"/>
      <c r="BD877" s="50"/>
      <c r="BE877" s="50"/>
      <c r="BF877" s="50"/>
      <c r="BG877" s="50"/>
      <c r="BH877" s="50"/>
      <c r="BI877" s="50"/>
      <c r="BJ877" s="50"/>
      <c r="BK877" s="50"/>
    </row>
    <row r="878" spans="1:63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  <c r="AS878" s="50"/>
      <c r="AT878" s="50"/>
      <c r="AU878" s="50"/>
      <c r="AV878" s="50"/>
      <c r="AW878" s="50"/>
      <c r="AX878" s="50"/>
      <c r="AY878" s="50"/>
      <c r="AZ878" s="50"/>
      <c r="BA878" s="50"/>
      <c r="BB878" s="50"/>
      <c r="BC878" s="50"/>
      <c r="BD878" s="50"/>
      <c r="BE878" s="50"/>
      <c r="BF878" s="50"/>
      <c r="BG878" s="50"/>
      <c r="BH878" s="50"/>
      <c r="BI878" s="50"/>
      <c r="BJ878" s="50"/>
      <c r="BK878" s="50"/>
    </row>
    <row r="879" spans="1:63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  <c r="AQ879" s="50"/>
      <c r="AR879" s="50"/>
      <c r="AS879" s="50"/>
      <c r="AT879" s="50"/>
      <c r="AU879" s="50"/>
      <c r="AV879" s="50"/>
      <c r="AW879" s="50"/>
      <c r="AX879" s="50"/>
      <c r="AY879" s="50"/>
      <c r="AZ879" s="50"/>
      <c r="BA879" s="50"/>
      <c r="BB879" s="50"/>
      <c r="BC879" s="50"/>
      <c r="BD879" s="50"/>
      <c r="BE879" s="50"/>
      <c r="BF879" s="50"/>
      <c r="BG879" s="50"/>
      <c r="BH879" s="50"/>
      <c r="BI879" s="50"/>
      <c r="BJ879" s="50"/>
      <c r="BK879" s="50"/>
    </row>
    <row r="880" spans="1:63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  <c r="AS880" s="50"/>
      <c r="AT880" s="50"/>
      <c r="AU880" s="50"/>
      <c r="AV880" s="50"/>
      <c r="AW880" s="50"/>
      <c r="AX880" s="50"/>
      <c r="AY880" s="50"/>
      <c r="AZ880" s="50"/>
      <c r="BA880" s="50"/>
      <c r="BB880" s="50"/>
      <c r="BC880" s="50"/>
      <c r="BD880" s="50"/>
      <c r="BE880" s="50"/>
      <c r="BF880" s="50"/>
      <c r="BG880" s="50"/>
      <c r="BH880" s="50"/>
      <c r="BI880" s="50"/>
      <c r="BJ880" s="50"/>
      <c r="BK880" s="50"/>
    </row>
    <row r="881" spans="1:63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  <c r="AS881" s="50"/>
      <c r="AT881" s="50"/>
      <c r="AU881" s="50"/>
      <c r="AV881" s="50"/>
      <c r="AW881" s="50"/>
      <c r="AX881" s="50"/>
      <c r="AY881" s="50"/>
      <c r="AZ881" s="50"/>
      <c r="BA881" s="50"/>
      <c r="BB881" s="50"/>
      <c r="BC881" s="50"/>
      <c r="BD881" s="50"/>
      <c r="BE881" s="50"/>
      <c r="BF881" s="50"/>
      <c r="BG881" s="50"/>
      <c r="BH881" s="50"/>
      <c r="BI881" s="50"/>
      <c r="BJ881" s="50"/>
      <c r="BK881" s="50"/>
    </row>
    <row r="882" spans="1:63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  <c r="AS882" s="50"/>
      <c r="AT882" s="50"/>
      <c r="AU882" s="50"/>
      <c r="AV882" s="50"/>
      <c r="AW882" s="50"/>
      <c r="AX882" s="50"/>
      <c r="AY882" s="50"/>
      <c r="AZ882" s="50"/>
      <c r="BA882" s="50"/>
      <c r="BB882" s="50"/>
      <c r="BC882" s="50"/>
      <c r="BD882" s="50"/>
      <c r="BE882" s="50"/>
      <c r="BF882" s="50"/>
      <c r="BG882" s="50"/>
      <c r="BH882" s="50"/>
      <c r="BI882" s="50"/>
      <c r="BJ882" s="50"/>
      <c r="BK882" s="50"/>
    </row>
    <row r="883" spans="1:63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  <c r="AS883" s="50"/>
      <c r="AT883" s="50"/>
      <c r="AU883" s="50"/>
      <c r="AV883" s="50"/>
      <c r="AW883" s="50"/>
      <c r="AX883" s="50"/>
      <c r="AY883" s="50"/>
      <c r="AZ883" s="50"/>
      <c r="BA883" s="50"/>
      <c r="BB883" s="50"/>
      <c r="BC883" s="50"/>
      <c r="BD883" s="50"/>
      <c r="BE883" s="50"/>
      <c r="BF883" s="50"/>
      <c r="BG883" s="50"/>
      <c r="BH883" s="50"/>
      <c r="BI883" s="50"/>
      <c r="BJ883" s="50"/>
      <c r="BK883" s="50"/>
    </row>
    <row r="884" spans="1:63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  <c r="AS884" s="50"/>
      <c r="AT884" s="50"/>
      <c r="AU884" s="50"/>
      <c r="AV884" s="50"/>
      <c r="AW884" s="50"/>
      <c r="AX884" s="50"/>
      <c r="AY884" s="50"/>
      <c r="AZ884" s="50"/>
      <c r="BA884" s="50"/>
      <c r="BB884" s="50"/>
      <c r="BC884" s="50"/>
      <c r="BD884" s="50"/>
      <c r="BE884" s="50"/>
      <c r="BF884" s="50"/>
      <c r="BG884" s="50"/>
      <c r="BH884" s="50"/>
      <c r="BI884" s="50"/>
      <c r="BJ884" s="50"/>
      <c r="BK884" s="50"/>
    </row>
    <row r="885" spans="1:63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  <c r="AS885" s="50"/>
      <c r="AT885" s="50"/>
      <c r="AU885" s="50"/>
      <c r="AV885" s="50"/>
      <c r="AW885" s="50"/>
      <c r="AX885" s="50"/>
      <c r="AY885" s="50"/>
      <c r="AZ885" s="50"/>
      <c r="BA885" s="50"/>
      <c r="BB885" s="50"/>
      <c r="BC885" s="50"/>
      <c r="BD885" s="50"/>
      <c r="BE885" s="50"/>
      <c r="BF885" s="50"/>
      <c r="BG885" s="50"/>
      <c r="BH885" s="50"/>
      <c r="BI885" s="50"/>
      <c r="BJ885" s="50"/>
      <c r="BK885" s="50"/>
    </row>
    <row r="886" spans="1:63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  <c r="AS886" s="50"/>
      <c r="AT886" s="50"/>
      <c r="AU886" s="50"/>
      <c r="AV886" s="50"/>
      <c r="AW886" s="50"/>
      <c r="AX886" s="50"/>
      <c r="AY886" s="50"/>
      <c r="AZ886" s="50"/>
      <c r="BA886" s="50"/>
      <c r="BB886" s="50"/>
      <c r="BC886" s="50"/>
      <c r="BD886" s="50"/>
      <c r="BE886" s="50"/>
      <c r="BF886" s="50"/>
      <c r="BG886" s="50"/>
      <c r="BH886" s="50"/>
      <c r="BI886" s="50"/>
      <c r="BJ886" s="50"/>
      <c r="BK886" s="50"/>
    </row>
    <row r="887" spans="1:63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  <c r="AS887" s="50"/>
      <c r="AT887" s="50"/>
      <c r="AU887" s="50"/>
      <c r="AV887" s="50"/>
      <c r="AW887" s="50"/>
      <c r="AX887" s="50"/>
      <c r="AY887" s="50"/>
      <c r="AZ887" s="50"/>
      <c r="BA887" s="50"/>
      <c r="BB887" s="50"/>
      <c r="BC887" s="50"/>
      <c r="BD887" s="50"/>
      <c r="BE887" s="50"/>
      <c r="BF887" s="50"/>
      <c r="BG887" s="50"/>
      <c r="BH887" s="50"/>
      <c r="BI887" s="50"/>
      <c r="BJ887" s="50"/>
      <c r="BK887" s="50"/>
    </row>
    <row r="888" spans="1:63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  <c r="AS888" s="50"/>
      <c r="AT888" s="50"/>
      <c r="AU888" s="50"/>
      <c r="AV888" s="50"/>
      <c r="AW888" s="50"/>
      <c r="AX888" s="50"/>
      <c r="AY888" s="50"/>
      <c r="AZ888" s="50"/>
      <c r="BA888" s="50"/>
      <c r="BB888" s="50"/>
      <c r="BC888" s="50"/>
      <c r="BD888" s="50"/>
      <c r="BE888" s="50"/>
      <c r="BF888" s="50"/>
      <c r="BG888" s="50"/>
      <c r="BH888" s="50"/>
      <c r="BI888" s="50"/>
      <c r="BJ888" s="50"/>
      <c r="BK888" s="50"/>
    </row>
    <row r="889" spans="1:63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  <c r="AS889" s="50"/>
      <c r="AT889" s="50"/>
      <c r="AU889" s="50"/>
      <c r="AV889" s="50"/>
      <c r="AW889" s="50"/>
      <c r="AX889" s="50"/>
      <c r="AY889" s="50"/>
      <c r="AZ889" s="50"/>
      <c r="BA889" s="50"/>
      <c r="BB889" s="50"/>
      <c r="BC889" s="50"/>
      <c r="BD889" s="50"/>
      <c r="BE889" s="50"/>
      <c r="BF889" s="50"/>
      <c r="BG889" s="50"/>
      <c r="BH889" s="50"/>
      <c r="BI889" s="50"/>
      <c r="BJ889" s="50"/>
      <c r="BK889" s="50"/>
    </row>
    <row r="890" spans="1:63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  <c r="AS890" s="50"/>
      <c r="AT890" s="50"/>
      <c r="AU890" s="50"/>
      <c r="AV890" s="50"/>
      <c r="AW890" s="50"/>
      <c r="AX890" s="50"/>
      <c r="AY890" s="50"/>
      <c r="AZ890" s="50"/>
      <c r="BA890" s="50"/>
      <c r="BB890" s="50"/>
      <c r="BC890" s="50"/>
      <c r="BD890" s="50"/>
      <c r="BE890" s="50"/>
      <c r="BF890" s="50"/>
      <c r="BG890" s="50"/>
      <c r="BH890" s="50"/>
      <c r="BI890" s="50"/>
      <c r="BJ890" s="50"/>
      <c r="BK890" s="50"/>
    </row>
    <row r="891" spans="1:63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  <c r="AS891" s="50"/>
      <c r="AT891" s="50"/>
      <c r="AU891" s="50"/>
      <c r="AV891" s="50"/>
      <c r="AW891" s="50"/>
      <c r="AX891" s="50"/>
      <c r="AY891" s="50"/>
      <c r="AZ891" s="50"/>
      <c r="BA891" s="50"/>
      <c r="BB891" s="50"/>
      <c r="BC891" s="50"/>
      <c r="BD891" s="50"/>
      <c r="BE891" s="50"/>
      <c r="BF891" s="50"/>
      <c r="BG891" s="50"/>
      <c r="BH891" s="50"/>
      <c r="BI891" s="50"/>
      <c r="BJ891" s="50"/>
      <c r="BK891" s="50"/>
    </row>
    <row r="892" spans="1:63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  <c r="AS892" s="50"/>
      <c r="AT892" s="50"/>
      <c r="AU892" s="50"/>
      <c r="AV892" s="50"/>
      <c r="AW892" s="50"/>
      <c r="AX892" s="50"/>
      <c r="AY892" s="50"/>
      <c r="AZ892" s="50"/>
      <c r="BA892" s="50"/>
      <c r="BB892" s="50"/>
      <c r="BC892" s="50"/>
      <c r="BD892" s="50"/>
      <c r="BE892" s="50"/>
      <c r="BF892" s="50"/>
      <c r="BG892" s="50"/>
      <c r="BH892" s="50"/>
      <c r="BI892" s="50"/>
      <c r="BJ892" s="50"/>
      <c r="BK892" s="50"/>
    </row>
    <row r="893" spans="1:63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  <c r="AS893" s="50"/>
      <c r="AT893" s="50"/>
      <c r="AU893" s="50"/>
      <c r="AV893" s="50"/>
      <c r="AW893" s="50"/>
      <c r="AX893" s="50"/>
      <c r="AY893" s="50"/>
      <c r="AZ893" s="50"/>
      <c r="BA893" s="50"/>
      <c r="BB893" s="50"/>
      <c r="BC893" s="50"/>
      <c r="BD893" s="50"/>
      <c r="BE893" s="50"/>
      <c r="BF893" s="50"/>
      <c r="BG893" s="50"/>
      <c r="BH893" s="50"/>
      <c r="BI893" s="50"/>
      <c r="BJ893" s="50"/>
      <c r="BK893" s="50"/>
    </row>
    <row r="894" spans="1:63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  <c r="AS894" s="50"/>
      <c r="AT894" s="50"/>
      <c r="AU894" s="50"/>
      <c r="AV894" s="50"/>
      <c r="AW894" s="50"/>
      <c r="AX894" s="50"/>
      <c r="AY894" s="50"/>
      <c r="AZ894" s="50"/>
      <c r="BA894" s="50"/>
      <c r="BB894" s="50"/>
      <c r="BC894" s="50"/>
      <c r="BD894" s="50"/>
      <c r="BE894" s="50"/>
      <c r="BF894" s="50"/>
      <c r="BG894" s="50"/>
      <c r="BH894" s="50"/>
      <c r="BI894" s="50"/>
      <c r="BJ894" s="50"/>
      <c r="BK894" s="50"/>
    </row>
    <row r="895" spans="1:63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  <c r="AS895" s="50"/>
      <c r="AT895" s="50"/>
      <c r="AU895" s="50"/>
      <c r="AV895" s="50"/>
      <c r="AW895" s="50"/>
      <c r="AX895" s="50"/>
      <c r="AY895" s="50"/>
      <c r="AZ895" s="50"/>
      <c r="BA895" s="50"/>
      <c r="BB895" s="50"/>
      <c r="BC895" s="50"/>
      <c r="BD895" s="50"/>
      <c r="BE895" s="50"/>
      <c r="BF895" s="50"/>
      <c r="BG895" s="50"/>
      <c r="BH895" s="50"/>
      <c r="BI895" s="50"/>
      <c r="BJ895" s="50"/>
      <c r="BK895" s="50"/>
    </row>
    <row r="896" spans="1:63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  <c r="AS896" s="50"/>
      <c r="AT896" s="50"/>
      <c r="AU896" s="50"/>
      <c r="AV896" s="50"/>
      <c r="AW896" s="50"/>
      <c r="AX896" s="50"/>
      <c r="AY896" s="50"/>
      <c r="AZ896" s="50"/>
      <c r="BA896" s="50"/>
      <c r="BB896" s="50"/>
      <c r="BC896" s="50"/>
      <c r="BD896" s="50"/>
      <c r="BE896" s="50"/>
      <c r="BF896" s="50"/>
      <c r="BG896" s="50"/>
      <c r="BH896" s="50"/>
      <c r="BI896" s="50"/>
      <c r="BJ896" s="50"/>
      <c r="BK896" s="50"/>
    </row>
    <row r="897" spans="1:63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  <c r="AS897" s="50"/>
      <c r="AT897" s="50"/>
      <c r="AU897" s="50"/>
      <c r="AV897" s="50"/>
      <c r="AW897" s="50"/>
      <c r="AX897" s="50"/>
      <c r="AY897" s="50"/>
      <c r="AZ897" s="50"/>
      <c r="BA897" s="50"/>
      <c r="BB897" s="50"/>
      <c r="BC897" s="50"/>
      <c r="BD897" s="50"/>
      <c r="BE897" s="50"/>
      <c r="BF897" s="50"/>
      <c r="BG897" s="50"/>
      <c r="BH897" s="50"/>
      <c r="BI897" s="50"/>
      <c r="BJ897" s="50"/>
      <c r="BK897" s="50"/>
    </row>
    <row r="898" spans="1:63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  <c r="AS898" s="50"/>
      <c r="AT898" s="50"/>
      <c r="AU898" s="50"/>
      <c r="AV898" s="50"/>
      <c r="AW898" s="50"/>
      <c r="AX898" s="50"/>
      <c r="AY898" s="50"/>
      <c r="AZ898" s="50"/>
      <c r="BA898" s="50"/>
      <c r="BB898" s="50"/>
      <c r="BC898" s="50"/>
      <c r="BD898" s="50"/>
      <c r="BE898" s="50"/>
      <c r="BF898" s="50"/>
      <c r="BG898" s="50"/>
      <c r="BH898" s="50"/>
      <c r="BI898" s="50"/>
      <c r="BJ898" s="50"/>
      <c r="BK898" s="50"/>
    </row>
    <row r="899" spans="1:63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  <c r="AS899" s="50"/>
      <c r="AT899" s="50"/>
      <c r="AU899" s="50"/>
      <c r="AV899" s="50"/>
      <c r="AW899" s="50"/>
      <c r="AX899" s="50"/>
      <c r="AY899" s="50"/>
      <c r="AZ899" s="50"/>
      <c r="BA899" s="50"/>
      <c r="BB899" s="50"/>
      <c r="BC899" s="50"/>
      <c r="BD899" s="50"/>
      <c r="BE899" s="50"/>
      <c r="BF899" s="50"/>
      <c r="BG899" s="50"/>
      <c r="BH899" s="50"/>
      <c r="BI899" s="50"/>
      <c r="BJ899" s="50"/>
      <c r="BK899" s="50"/>
    </row>
    <row r="900" spans="1:63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  <c r="AS900" s="50"/>
      <c r="AT900" s="50"/>
      <c r="AU900" s="50"/>
      <c r="AV900" s="50"/>
      <c r="AW900" s="50"/>
      <c r="AX900" s="50"/>
      <c r="AY900" s="50"/>
      <c r="AZ900" s="50"/>
      <c r="BA900" s="50"/>
      <c r="BB900" s="50"/>
      <c r="BC900" s="50"/>
      <c r="BD900" s="50"/>
      <c r="BE900" s="50"/>
      <c r="BF900" s="50"/>
      <c r="BG900" s="50"/>
      <c r="BH900" s="50"/>
      <c r="BI900" s="50"/>
      <c r="BJ900" s="50"/>
      <c r="BK900" s="50"/>
    </row>
    <row r="901" spans="1:63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</row>
    <row r="902" spans="1:63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  <c r="AS902" s="50"/>
      <c r="AT902" s="50"/>
      <c r="AU902" s="50"/>
      <c r="AV902" s="50"/>
      <c r="AW902" s="50"/>
      <c r="AX902" s="50"/>
      <c r="AY902" s="50"/>
      <c r="AZ902" s="50"/>
      <c r="BA902" s="50"/>
      <c r="BB902" s="50"/>
      <c r="BC902" s="50"/>
      <c r="BD902" s="50"/>
      <c r="BE902" s="50"/>
      <c r="BF902" s="50"/>
      <c r="BG902" s="50"/>
      <c r="BH902" s="50"/>
      <c r="BI902" s="50"/>
      <c r="BJ902" s="50"/>
      <c r="BK902" s="50"/>
    </row>
    <row r="903" spans="1:63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  <c r="AS903" s="50"/>
      <c r="AT903" s="50"/>
      <c r="AU903" s="50"/>
      <c r="AV903" s="50"/>
      <c r="AW903" s="50"/>
      <c r="AX903" s="50"/>
      <c r="AY903" s="50"/>
      <c r="AZ903" s="50"/>
      <c r="BA903" s="50"/>
      <c r="BB903" s="50"/>
      <c r="BC903" s="50"/>
      <c r="BD903" s="50"/>
      <c r="BE903" s="50"/>
      <c r="BF903" s="50"/>
      <c r="BG903" s="50"/>
      <c r="BH903" s="50"/>
      <c r="BI903" s="50"/>
      <c r="BJ903" s="50"/>
      <c r="BK903" s="50"/>
    </row>
    <row r="904" spans="1:63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0"/>
      <c r="AU904" s="50"/>
      <c r="AV904" s="50"/>
      <c r="AW904" s="50"/>
      <c r="AX904" s="50"/>
      <c r="AY904" s="50"/>
      <c r="AZ904" s="50"/>
      <c r="BA904" s="50"/>
      <c r="BB904" s="50"/>
      <c r="BC904" s="50"/>
      <c r="BD904" s="50"/>
      <c r="BE904" s="50"/>
      <c r="BF904" s="50"/>
      <c r="BG904" s="50"/>
      <c r="BH904" s="50"/>
      <c r="BI904" s="50"/>
      <c r="BJ904" s="50"/>
      <c r="BK904" s="50"/>
    </row>
    <row r="905" spans="1:63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</row>
    <row r="906" spans="1:63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  <c r="AS906" s="50"/>
      <c r="AT906" s="50"/>
      <c r="AU906" s="50"/>
      <c r="AV906" s="50"/>
      <c r="AW906" s="50"/>
      <c r="AX906" s="50"/>
      <c r="AY906" s="50"/>
      <c r="AZ906" s="50"/>
      <c r="BA906" s="50"/>
      <c r="BB906" s="50"/>
      <c r="BC906" s="50"/>
      <c r="BD906" s="50"/>
      <c r="BE906" s="50"/>
      <c r="BF906" s="50"/>
      <c r="BG906" s="50"/>
      <c r="BH906" s="50"/>
      <c r="BI906" s="50"/>
      <c r="BJ906" s="50"/>
      <c r="BK906" s="50"/>
    </row>
    <row r="907" spans="1:63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  <c r="AS907" s="50"/>
      <c r="AT907" s="50"/>
      <c r="AU907" s="50"/>
      <c r="AV907" s="50"/>
      <c r="AW907" s="50"/>
      <c r="AX907" s="50"/>
      <c r="AY907" s="50"/>
      <c r="AZ907" s="50"/>
      <c r="BA907" s="50"/>
      <c r="BB907" s="50"/>
      <c r="BC907" s="50"/>
      <c r="BD907" s="50"/>
      <c r="BE907" s="50"/>
      <c r="BF907" s="50"/>
      <c r="BG907" s="50"/>
      <c r="BH907" s="50"/>
      <c r="BI907" s="50"/>
      <c r="BJ907" s="50"/>
      <c r="BK907" s="50"/>
    </row>
    <row r="908" spans="1:63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  <c r="AS908" s="50"/>
      <c r="AT908" s="50"/>
      <c r="AU908" s="50"/>
      <c r="AV908" s="50"/>
      <c r="AW908" s="50"/>
      <c r="AX908" s="50"/>
      <c r="AY908" s="50"/>
      <c r="AZ908" s="50"/>
      <c r="BA908" s="50"/>
      <c r="BB908" s="50"/>
      <c r="BC908" s="50"/>
      <c r="BD908" s="50"/>
      <c r="BE908" s="50"/>
      <c r="BF908" s="50"/>
      <c r="BG908" s="50"/>
      <c r="BH908" s="50"/>
      <c r="BI908" s="50"/>
      <c r="BJ908" s="50"/>
      <c r="BK908" s="50"/>
    </row>
    <row r="909" spans="1:63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</row>
    <row r="910" spans="1:63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  <c r="AS910" s="50"/>
      <c r="AT910" s="50"/>
      <c r="AU910" s="50"/>
      <c r="AV910" s="50"/>
      <c r="AW910" s="50"/>
      <c r="AX910" s="50"/>
      <c r="AY910" s="50"/>
      <c r="AZ910" s="50"/>
      <c r="BA910" s="50"/>
      <c r="BB910" s="50"/>
      <c r="BC910" s="50"/>
      <c r="BD910" s="50"/>
      <c r="BE910" s="50"/>
      <c r="BF910" s="50"/>
      <c r="BG910" s="50"/>
      <c r="BH910" s="50"/>
      <c r="BI910" s="50"/>
      <c r="BJ910" s="50"/>
      <c r="BK910" s="50"/>
    </row>
    <row r="911" spans="1:63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  <c r="AS911" s="50"/>
      <c r="AT911" s="50"/>
      <c r="AU911" s="50"/>
      <c r="AV911" s="50"/>
      <c r="AW911" s="50"/>
      <c r="AX911" s="50"/>
      <c r="AY911" s="50"/>
      <c r="AZ911" s="50"/>
      <c r="BA911" s="50"/>
      <c r="BB911" s="50"/>
      <c r="BC911" s="50"/>
      <c r="BD911" s="50"/>
      <c r="BE911" s="50"/>
      <c r="BF911" s="50"/>
      <c r="BG911" s="50"/>
      <c r="BH911" s="50"/>
      <c r="BI911" s="50"/>
      <c r="BJ911" s="50"/>
      <c r="BK911" s="50"/>
    </row>
    <row r="912" spans="1:63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  <c r="AS912" s="50"/>
      <c r="AT912" s="50"/>
      <c r="AU912" s="50"/>
      <c r="AV912" s="50"/>
      <c r="AW912" s="50"/>
      <c r="AX912" s="50"/>
      <c r="AY912" s="50"/>
      <c r="AZ912" s="50"/>
      <c r="BA912" s="50"/>
      <c r="BB912" s="50"/>
      <c r="BC912" s="50"/>
      <c r="BD912" s="50"/>
      <c r="BE912" s="50"/>
      <c r="BF912" s="50"/>
      <c r="BG912" s="50"/>
      <c r="BH912" s="50"/>
      <c r="BI912" s="50"/>
      <c r="BJ912" s="50"/>
      <c r="BK912" s="50"/>
    </row>
    <row r="913" spans="1:63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  <c r="AS913" s="50"/>
      <c r="AT913" s="50"/>
      <c r="AU913" s="50"/>
      <c r="AV913" s="50"/>
      <c r="AW913" s="50"/>
      <c r="AX913" s="50"/>
      <c r="AY913" s="50"/>
      <c r="AZ913" s="50"/>
      <c r="BA913" s="50"/>
      <c r="BB913" s="50"/>
      <c r="BC913" s="50"/>
      <c r="BD913" s="50"/>
      <c r="BE913" s="50"/>
      <c r="BF913" s="50"/>
      <c r="BG913" s="50"/>
      <c r="BH913" s="50"/>
      <c r="BI913" s="50"/>
      <c r="BJ913" s="50"/>
      <c r="BK913" s="50"/>
    </row>
    <row r="914" spans="1:63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  <c r="AQ914" s="50"/>
      <c r="AR914" s="50"/>
      <c r="AS914" s="50"/>
      <c r="AT914" s="50"/>
      <c r="AU914" s="50"/>
      <c r="AV914" s="50"/>
      <c r="AW914" s="50"/>
      <c r="AX914" s="50"/>
      <c r="AY914" s="50"/>
      <c r="AZ914" s="50"/>
      <c r="BA914" s="50"/>
      <c r="BB914" s="50"/>
      <c r="BC914" s="50"/>
      <c r="BD914" s="50"/>
      <c r="BE914" s="50"/>
      <c r="BF914" s="50"/>
      <c r="BG914" s="50"/>
      <c r="BH914" s="50"/>
      <c r="BI914" s="50"/>
      <c r="BJ914" s="50"/>
      <c r="BK914" s="50"/>
    </row>
    <row r="915" spans="1:63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  <c r="AS915" s="50"/>
      <c r="AT915" s="50"/>
      <c r="AU915" s="50"/>
      <c r="AV915" s="50"/>
      <c r="AW915" s="50"/>
      <c r="AX915" s="50"/>
      <c r="AY915" s="50"/>
      <c r="AZ915" s="50"/>
      <c r="BA915" s="50"/>
      <c r="BB915" s="50"/>
      <c r="BC915" s="50"/>
      <c r="BD915" s="50"/>
      <c r="BE915" s="50"/>
      <c r="BF915" s="50"/>
      <c r="BG915" s="50"/>
      <c r="BH915" s="50"/>
      <c r="BI915" s="50"/>
      <c r="BJ915" s="50"/>
      <c r="BK915" s="50"/>
    </row>
    <row r="916" spans="1:63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  <c r="AQ916" s="50"/>
      <c r="AR916" s="50"/>
      <c r="AS916" s="50"/>
      <c r="AT916" s="50"/>
      <c r="AU916" s="50"/>
      <c r="AV916" s="50"/>
      <c r="AW916" s="50"/>
      <c r="AX916" s="50"/>
      <c r="AY916" s="50"/>
      <c r="AZ916" s="50"/>
      <c r="BA916" s="50"/>
      <c r="BB916" s="50"/>
      <c r="BC916" s="50"/>
      <c r="BD916" s="50"/>
      <c r="BE916" s="50"/>
      <c r="BF916" s="50"/>
      <c r="BG916" s="50"/>
      <c r="BH916" s="50"/>
      <c r="BI916" s="50"/>
      <c r="BJ916" s="50"/>
      <c r="BK916" s="50"/>
    </row>
    <row r="917" spans="1:63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  <c r="AS917" s="50"/>
      <c r="AT917" s="50"/>
      <c r="AU917" s="50"/>
      <c r="AV917" s="50"/>
      <c r="AW917" s="50"/>
      <c r="AX917" s="50"/>
      <c r="AY917" s="50"/>
      <c r="AZ917" s="50"/>
      <c r="BA917" s="50"/>
      <c r="BB917" s="50"/>
      <c r="BC917" s="50"/>
      <c r="BD917" s="50"/>
      <c r="BE917" s="50"/>
      <c r="BF917" s="50"/>
      <c r="BG917" s="50"/>
      <c r="BH917" s="50"/>
      <c r="BI917" s="50"/>
      <c r="BJ917" s="50"/>
      <c r="BK917" s="50"/>
    </row>
    <row r="918" spans="1:63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</row>
    <row r="919" spans="1:63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  <c r="AS919" s="50"/>
      <c r="AT919" s="50"/>
      <c r="AU919" s="50"/>
      <c r="AV919" s="50"/>
      <c r="AW919" s="50"/>
      <c r="AX919" s="50"/>
      <c r="AY919" s="50"/>
      <c r="AZ919" s="50"/>
      <c r="BA919" s="50"/>
      <c r="BB919" s="50"/>
      <c r="BC919" s="50"/>
      <c r="BD919" s="50"/>
      <c r="BE919" s="50"/>
      <c r="BF919" s="50"/>
      <c r="BG919" s="50"/>
      <c r="BH919" s="50"/>
      <c r="BI919" s="50"/>
      <c r="BJ919" s="50"/>
      <c r="BK919" s="50"/>
    </row>
    <row r="920" spans="1:63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  <c r="AS920" s="50"/>
      <c r="AT920" s="50"/>
      <c r="AU920" s="50"/>
      <c r="AV920" s="50"/>
      <c r="AW920" s="50"/>
      <c r="AX920" s="50"/>
      <c r="AY920" s="50"/>
      <c r="AZ920" s="50"/>
      <c r="BA920" s="50"/>
      <c r="BB920" s="50"/>
      <c r="BC920" s="50"/>
      <c r="BD920" s="50"/>
      <c r="BE920" s="50"/>
      <c r="BF920" s="50"/>
      <c r="BG920" s="50"/>
      <c r="BH920" s="50"/>
      <c r="BI920" s="50"/>
      <c r="BJ920" s="50"/>
      <c r="BK920" s="50"/>
    </row>
    <row r="921" spans="1:63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  <c r="AS921" s="50"/>
      <c r="AT921" s="50"/>
      <c r="AU921" s="50"/>
      <c r="AV921" s="50"/>
      <c r="AW921" s="50"/>
      <c r="AX921" s="50"/>
      <c r="AY921" s="50"/>
      <c r="AZ921" s="50"/>
      <c r="BA921" s="50"/>
      <c r="BB921" s="50"/>
      <c r="BC921" s="50"/>
      <c r="BD921" s="50"/>
      <c r="BE921" s="50"/>
      <c r="BF921" s="50"/>
      <c r="BG921" s="50"/>
      <c r="BH921" s="50"/>
      <c r="BI921" s="50"/>
      <c r="BJ921" s="50"/>
      <c r="BK921" s="50"/>
    </row>
    <row r="922" spans="1:63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  <c r="AS922" s="50"/>
      <c r="AT922" s="50"/>
      <c r="AU922" s="50"/>
      <c r="AV922" s="50"/>
      <c r="AW922" s="50"/>
      <c r="AX922" s="50"/>
      <c r="AY922" s="50"/>
      <c r="AZ922" s="50"/>
      <c r="BA922" s="50"/>
      <c r="BB922" s="50"/>
      <c r="BC922" s="50"/>
      <c r="BD922" s="50"/>
      <c r="BE922" s="50"/>
      <c r="BF922" s="50"/>
      <c r="BG922" s="50"/>
      <c r="BH922" s="50"/>
      <c r="BI922" s="50"/>
      <c r="BJ922" s="50"/>
      <c r="BK922" s="50"/>
    </row>
    <row r="923" spans="1:63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  <c r="AS923" s="50"/>
      <c r="AT923" s="50"/>
      <c r="AU923" s="50"/>
      <c r="AV923" s="50"/>
      <c r="AW923" s="50"/>
      <c r="AX923" s="50"/>
      <c r="AY923" s="50"/>
      <c r="AZ923" s="50"/>
      <c r="BA923" s="50"/>
      <c r="BB923" s="50"/>
      <c r="BC923" s="50"/>
      <c r="BD923" s="50"/>
      <c r="BE923" s="50"/>
      <c r="BF923" s="50"/>
      <c r="BG923" s="50"/>
      <c r="BH923" s="50"/>
      <c r="BI923" s="50"/>
      <c r="BJ923" s="50"/>
      <c r="BK923" s="50"/>
    </row>
    <row r="924" spans="1:63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  <c r="AS924" s="50"/>
      <c r="AT924" s="50"/>
      <c r="AU924" s="50"/>
      <c r="AV924" s="50"/>
      <c r="AW924" s="50"/>
      <c r="AX924" s="50"/>
      <c r="AY924" s="50"/>
      <c r="AZ924" s="50"/>
      <c r="BA924" s="50"/>
      <c r="BB924" s="50"/>
      <c r="BC924" s="50"/>
      <c r="BD924" s="50"/>
      <c r="BE924" s="50"/>
      <c r="BF924" s="50"/>
      <c r="BG924" s="50"/>
      <c r="BH924" s="50"/>
      <c r="BI924" s="50"/>
      <c r="BJ924" s="50"/>
      <c r="BK924" s="50"/>
    </row>
    <row r="925" spans="1:63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  <c r="AS925" s="50"/>
      <c r="AT925" s="50"/>
      <c r="AU925" s="50"/>
      <c r="AV925" s="50"/>
      <c r="AW925" s="50"/>
      <c r="AX925" s="50"/>
      <c r="AY925" s="50"/>
      <c r="AZ925" s="50"/>
      <c r="BA925" s="50"/>
      <c r="BB925" s="50"/>
      <c r="BC925" s="50"/>
      <c r="BD925" s="50"/>
      <c r="BE925" s="50"/>
      <c r="BF925" s="50"/>
      <c r="BG925" s="50"/>
      <c r="BH925" s="50"/>
      <c r="BI925" s="50"/>
      <c r="BJ925" s="50"/>
      <c r="BK925" s="50"/>
    </row>
    <row r="926" spans="1:63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  <c r="AS926" s="50"/>
      <c r="AT926" s="50"/>
      <c r="AU926" s="50"/>
      <c r="AV926" s="50"/>
      <c r="AW926" s="50"/>
      <c r="AX926" s="50"/>
      <c r="AY926" s="50"/>
      <c r="AZ926" s="50"/>
      <c r="BA926" s="50"/>
      <c r="BB926" s="50"/>
      <c r="BC926" s="50"/>
      <c r="BD926" s="50"/>
      <c r="BE926" s="50"/>
      <c r="BF926" s="50"/>
      <c r="BG926" s="50"/>
      <c r="BH926" s="50"/>
      <c r="BI926" s="50"/>
      <c r="BJ926" s="50"/>
      <c r="BK926" s="50"/>
    </row>
    <row r="927" spans="1:63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  <c r="AS927" s="50"/>
      <c r="AT927" s="50"/>
      <c r="AU927" s="50"/>
      <c r="AV927" s="50"/>
      <c r="AW927" s="50"/>
      <c r="AX927" s="50"/>
      <c r="AY927" s="50"/>
      <c r="AZ927" s="50"/>
      <c r="BA927" s="50"/>
      <c r="BB927" s="50"/>
      <c r="BC927" s="50"/>
      <c r="BD927" s="50"/>
      <c r="BE927" s="50"/>
      <c r="BF927" s="50"/>
      <c r="BG927" s="50"/>
      <c r="BH927" s="50"/>
      <c r="BI927" s="50"/>
      <c r="BJ927" s="50"/>
      <c r="BK927" s="50"/>
    </row>
    <row r="928" spans="1:63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  <c r="AS928" s="50"/>
      <c r="AT928" s="50"/>
      <c r="AU928" s="50"/>
      <c r="AV928" s="50"/>
      <c r="AW928" s="50"/>
      <c r="AX928" s="50"/>
      <c r="AY928" s="50"/>
      <c r="AZ928" s="50"/>
      <c r="BA928" s="50"/>
      <c r="BB928" s="50"/>
      <c r="BC928" s="50"/>
      <c r="BD928" s="50"/>
      <c r="BE928" s="50"/>
      <c r="BF928" s="50"/>
      <c r="BG928" s="50"/>
      <c r="BH928" s="50"/>
      <c r="BI928" s="50"/>
      <c r="BJ928" s="50"/>
      <c r="BK928" s="50"/>
    </row>
    <row r="929" spans="1:63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  <c r="AS929" s="50"/>
      <c r="AT929" s="50"/>
      <c r="AU929" s="50"/>
      <c r="AV929" s="50"/>
      <c r="AW929" s="50"/>
      <c r="AX929" s="50"/>
      <c r="AY929" s="50"/>
      <c r="AZ929" s="50"/>
      <c r="BA929" s="50"/>
      <c r="BB929" s="50"/>
      <c r="BC929" s="50"/>
      <c r="BD929" s="50"/>
      <c r="BE929" s="50"/>
      <c r="BF929" s="50"/>
      <c r="BG929" s="50"/>
      <c r="BH929" s="50"/>
      <c r="BI929" s="50"/>
      <c r="BJ929" s="50"/>
      <c r="BK929" s="50"/>
    </row>
    <row r="930" spans="1:63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  <c r="AS930" s="50"/>
      <c r="AT930" s="50"/>
      <c r="AU930" s="50"/>
      <c r="AV930" s="50"/>
      <c r="AW930" s="50"/>
      <c r="AX930" s="50"/>
      <c r="AY930" s="50"/>
      <c r="AZ930" s="50"/>
      <c r="BA930" s="50"/>
      <c r="BB930" s="50"/>
      <c r="BC930" s="50"/>
      <c r="BD930" s="50"/>
      <c r="BE930" s="50"/>
      <c r="BF930" s="50"/>
      <c r="BG930" s="50"/>
      <c r="BH930" s="50"/>
      <c r="BI930" s="50"/>
      <c r="BJ930" s="50"/>
      <c r="BK930" s="50"/>
    </row>
    <row r="931" spans="1:63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  <c r="AQ931" s="50"/>
      <c r="AR931" s="50"/>
      <c r="AS931" s="50"/>
      <c r="AT931" s="50"/>
      <c r="AU931" s="50"/>
      <c r="AV931" s="50"/>
      <c r="AW931" s="50"/>
      <c r="AX931" s="50"/>
      <c r="AY931" s="50"/>
      <c r="AZ931" s="50"/>
      <c r="BA931" s="50"/>
      <c r="BB931" s="50"/>
      <c r="BC931" s="50"/>
      <c r="BD931" s="50"/>
      <c r="BE931" s="50"/>
      <c r="BF931" s="50"/>
      <c r="BG931" s="50"/>
      <c r="BH931" s="50"/>
      <c r="BI931" s="50"/>
      <c r="BJ931" s="50"/>
      <c r="BK931" s="50"/>
    </row>
    <row r="932" spans="1:63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  <c r="AQ932" s="50"/>
      <c r="AR932" s="50"/>
      <c r="AS932" s="50"/>
      <c r="AT932" s="50"/>
      <c r="AU932" s="50"/>
      <c r="AV932" s="50"/>
      <c r="AW932" s="50"/>
      <c r="AX932" s="50"/>
      <c r="AY932" s="50"/>
      <c r="AZ932" s="50"/>
      <c r="BA932" s="50"/>
      <c r="BB932" s="50"/>
      <c r="BC932" s="50"/>
      <c r="BD932" s="50"/>
      <c r="BE932" s="50"/>
      <c r="BF932" s="50"/>
      <c r="BG932" s="50"/>
      <c r="BH932" s="50"/>
      <c r="BI932" s="50"/>
      <c r="BJ932" s="50"/>
      <c r="BK932" s="50"/>
    </row>
    <row r="933" spans="1:63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  <c r="AS933" s="50"/>
      <c r="AT933" s="50"/>
      <c r="AU933" s="50"/>
      <c r="AV933" s="50"/>
      <c r="AW933" s="50"/>
      <c r="AX933" s="50"/>
      <c r="AY933" s="50"/>
      <c r="AZ933" s="50"/>
      <c r="BA933" s="50"/>
      <c r="BB933" s="50"/>
      <c r="BC933" s="50"/>
      <c r="BD933" s="50"/>
      <c r="BE933" s="50"/>
      <c r="BF933" s="50"/>
      <c r="BG933" s="50"/>
      <c r="BH933" s="50"/>
      <c r="BI933" s="50"/>
      <c r="BJ933" s="50"/>
      <c r="BK933" s="50"/>
    </row>
    <row r="934" spans="1:63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</row>
    <row r="935" spans="1:63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  <c r="AS935" s="50"/>
      <c r="AT935" s="50"/>
      <c r="AU935" s="50"/>
      <c r="AV935" s="50"/>
      <c r="AW935" s="50"/>
      <c r="AX935" s="50"/>
      <c r="AY935" s="50"/>
      <c r="AZ935" s="50"/>
      <c r="BA935" s="50"/>
      <c r="BB935" s="50"/>
      <c r="BC935" s="50"/>
      <c r="BD935" s="50"/>
      <c r="BE935" s="50"/>
      <c r="BF935" s="50"/>
      <c r="BG935" s="50"/>
      <c r="BH935" s="50"/>
      <c r="BI935" s="50"/>
      <c r="BJ935" s="50"/>
      <c r="BK935" s="50"/>
    </row>
    <row r="936" spans="1:63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  <c r="AS936" s="50"/>
      <c r="AT936" s="50"/>
      <c r="AU936" s="50"/>
      <c r="AV936" s="50"/>
      <c r="AW936" s="50"/>
      <c r="AX936" s="50"/>
      <c r="AY936" s="50"/>
      <c r="AZ936" s="50"/>
      <c r="BA936" s="50"/>
      <c r="BB936" s="50"/>
      <c r="BC936" s="50"/>
      <c r="BD936" s="50"/>
      <c r="BE936" s="50"/>
      <c r="BF936" s="50"/>
      <c r="BG936" s="50"/>
      <c r="BH936" s="50"/>
      <c r="BI936" s="50"/>
      <c r="BJ936" s="50"/>
      <c r="BK936" s="50"/>
    </row>
    <row r="937" spans="1:63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  <c r="AS937" s="50"/>
      <c r="AT937" s="50"/>
      <c r="AU937" s="50"/>
      <c r="AV937" s="50"/>
      <c r="AW937" s="50"/>
      <c r="AX937" s="50"/>
      <c r="AY937" s="50"/>
      <c r="AZ937" s="50"/>
      <c r="BA937" s="50"/>
      <c r="BB937" s="50"/>
      <c r="BC937" s="50"/>
      <c r="BD937" s="50"/>
      <c r="BE937" s="50"/>
      <c r="BF937" s="50"/>
      <c r="BG937" s="50"/>
      <c r="BH937" s="50"/>
      <c r="BI937" s="50"/>
      <c r="BJ937" s="50"/>
      <c r="BK937" s="50"/>
    </row>
    <row r="938" spans="1:63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  <c r="AS938" s="50"/>
      <c r="AT938" s="50"/>
      <c r="AU938" s="50"/>
      <c r="AV938" s="50"/>
      <c r="AW938" s="50"/>
      <c r="AX938" s="50"/>
      <c r="AY938" s="50"/>
      <c r="AZ938" s="50"/>
      <c r="BA938" s="50"/>
      <c r="BB938" s="50"/>
      <c r="BC938" s="50"/>
      <c r="BD938" s="50"/>
      <c r="BE938" s="50"/>
      <c r="BF938" s="50"/>
      <c r="BG938" s="50"/>
      <c r="BH938" s="50"/>
      <c r="BI938" s="50"/>
      <c r="BJ938" s="50"/>
      <c r="BK938" s="50"/>
    </row>
    <row r="939" spans="1:63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  <c r="AQ939" s="50"/>
      <c r="AR939" s="50"/>
      <c r="AS939" s="50"/>
      <c r="AT939" s="50"/>
      <c r="AU939" s="50"/>
      <c r="AV939" s="50"/>
      <c r="AW939" s="50"/>
      <c r="AX939" s="50"/>
      <c r="AY939" s="50"/>
      <c r="AZ939" s="50"/>
      <c r="BA939" s="50"/>
      <c r="BB939" s="50"/>
      <c r="BC939" s="50"/>
      <c r="BD939" s="50"/>
      <c r="BE939" s="50"/>
      <c r="BF939" s="50"/>
      <c r="BG939" s="50"/>
      <c r="BH939" s="50"/>
      <c r="BI939" s="50"/>
      <c r="BJ939" s="50"/>
      <c r="BK939" s="50"/>
    </row>
    <row r="940" spans="1:63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  <c r="AS940" s="50"/>
      <c r="AT940" s="50"/>
      <c r="AU940" s="50"/>
      <c r="AV940" s="50"/>
      <c r="AW940" s="50"/>
      <c r="AX940" s="50"/>
      <c r="AY940" s="50"/>
      <c r="AZ940" s="50"/>
      <c r="BA940" s="50"/>
      <c r="BB940" s="50"/>
      <c r="BC940" s="50"/>
      <c r="BD940" s="50"/>
      <c r="BE940" s="50"/>
      <c r="BF940" s="50"/>
      <c r="BG940" s="50"/>
      <c r="BH940" s="50"/>
      <c r="BI940" s="50"/>
      <c r="BJ940" s="50"/>
      <c r="BK940" s="50"/>
    </row>
    <row r="941" spans="1:63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</row>
    <row r="942" spans="1:63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  <c r="AS942" s="50"/>
      <c r="AT942" s="50"/>
      <c r="AU942" s="50"/>
      <c r="AV942" s="50"/>
      <c r="AW942" s="50"/>
      <c r="AX942" s="50"/>
      <c r="AY942" s="50"/>
      <c r="AZ942" s="50"/>
      <c r="BA942" s="50"/>
      <c r="BB942" s="50"/>
      <c r="BC942" s="50"/>
      <c r="BD942" s="50"/>
      <c r="BE942" s="50"/>
      <c r="BF942" s="50"/>
      <c r="BG942" s="50"/>
      <c r="BH942" s="50"/>
      <c r="BI942" s="50"/>
      <c r="BJ942" s="50"/>
      <c r="BK942" s="50"/>
    </row>
    <row r="943" spans="1:63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  <c r="AS943" s="50"/>
      <c r="AT943" s="50"/>
      <c r="AU943" s="50"/>
      <c r="AV943" s="50"/>
      <c r="AW943" s="50"/>
      <c r="AX943" s="50"/>
      <c r="AY943" s="50"/>
      <c r="AZ943" s="50"/>
      <c r="BA943" s="50"/>
      <c r="BB943" s="50"/>
      <c r="BC943" s="50"/>
      <c r="BD943" s="50"/>
      <c r="BE943" s="50"/>
      <c r="BF943" s="50"/>
      <c r="BG943" s="50"/>
      <c r="BH943" s="50"/>
      <c r="BI943" s="50"/>
      <c r="BJ943" s="50"/>
      <c r="BK943" s="50"/>
    </row>
    <row r="944" spans="1:63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  <c r="AS944" s="50"/>
      <c r="AT944" s="50"/>
      <c r="AU944" s="50"/>
      <c r="AV944" s="50"/>
      <c r="AW944" s="50"/>
      <c r="AX944" s="50"/>
      <c r="AY944" s="50"/>
      <c r="AZ944" s="50"/>
      <c r="BA944" s="50"/>
      <c r="BB944" s="50"/>
      <c r="BC944" s="50"/>
      <c r="BD944" s="50"/>
      <c r="BE944" s="50"/>
      <c r="BF944" s="50"/>
      <c r="BG944" s="50"/>
      <c r="BH944" s="50"/>
      <c r="BI944" s="50"/>
      <c r="BJ944" s="50"/>
      <c r="BK944" s="50"/>
    </row>
    <row r="945" spans="1:63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  <c r="AS945" s="50"/>
      <c r="AT945" s="50"/>
      <c r="AU945" s="50"/>
      <c r="AV945" s="50"/>
      <c r="AW945" s="50"/>
      <c r="AX945" s="50"/>
      <c r="AY945" s="50"/>
      <c r="AZ945" s="50"/>
      <c r="BA945" s="50"/>
      <c r="BB945" s="50"/>
      <c r="BC945" s="50"/>
      <c r="BD945" s="50"/>
      <c r="BE945" s="50"/>
      <c r="BF945" s="50"/>
      <c r="BG945" s="50"/>
      <c r="BH945" s="50"/>
      <c r="BI945" s="50"/>
      <c r="BJ945" s="50"/>
      <c r="BK945" s="50"/>
    </row>
    <row r="946" spans="1:63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  <c r="AS946" s="50"/>
      <c r="AT946" s="50"/>
      <c r="AU946" s="50"/>
      <c r="AV946" s="50"/>
      <c r="AW946" s="50"/>
      <c r="AX946" s="50"/>
      <c r="AY946" s="50"/>
      <c r="AZ946" s="50"/>
      <c r="BA946" s="50"/>
      <c r="BB946" s="50"/>
      <c r="BC946" s="50"/>
      <c r="BD946" s="50"/>
      <c r="BE946" s="50"/>
      <c r="BF946" s="50"/>
      <c r="BG946" s="50"/>
      <c r="BH946" s="50"/>
      <c r="BI946" s="50"/>
      <c r="BJ946" s="50"/>
      <c r="BK946" s="50"/>
    </row>
    <row r="947" spans="1:63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</row>
    <row r="948" spans="1:63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  <c r="AS948" s="50"/>
      <c r="AT948" s="50"/>
      <c r="AU948" s="50"/>
      <c r="AV948" s="50"/>
      <c r="AW948" s="50"/>
      <c r="AX948" s="50"/>
      <c r="AY948" s="50"/>
      <c r="AZ948" s="50"/>
      <c r="BA948" s="50"/>
      <c r="BB948" s="50"/>
      <c r="BC948" s="50"/>
      <c r="BD948" s="50"/>
      <c r="BE948" s="50"/>
      <c r="BF948" s="50"/>
      <c r="BG948" s="50"/>
      <c r="BH948" s="50"/>
      <c r="BI948" s="50"/>
      <c r="BJ948" s="50"/>
      <c r="BK948" s="50"/>
    </row>
    <row r="949" spans="1:63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</row>
    <row r="950" spans="1:63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  <c r="AS950" s="50"/>
      <c r="AT950" s="50"/>
      <c r="AU950" s="50"/>
      <c r="AV950" s="50"/>
      <c r="AW950" s="50"/>
      <c r="AX950" s="50"/>
      <c r="AY950" s="50"/>
      <c r="AZ950" s="50"/>
      <c r="BA950" s="50"/>
      <c r="BB950" s="50"/>
      <c r="BC950" s="50"/>
      <c r="BD950" s="50"/>
      <c r="BE950" s="50"/>
      <c r="BF950" s="50"/>
      <c r="BG950" s="50"/>
      <c r="BH950" s="50"/>
      <c r="BI950" s="50"/>
      <c r="BJ950" s="50"/>
      <c r="BK950" s="50"/>
    </row>
    <row r="951" spans="1:63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  <c r="AS951" s="50"/>
      <c r="AT951" s="50"/>
      <c r="AU951" s="50"/>
      <c r="AV951" s="50"/>
      <c r="AW951" s="50"/>
      <c r="AX951" s="50"/>
      <c r="AY951" s="50"/>
      <c r="AZ951" s="50"/>
      <c r="BA951" s="50"/>
      <c r="BB951" s="50"/>
      <c r="BC951" s="50"/>
      <c r="BD951" s="50"/>
      <c r="BE951" s="50"/>
      <c r="BF951" s="50"/>
      <c r="BG951" s="50"/>
      <c r="BH951" s="50"/>
      <c r="BI951" s="50"/>
      <c r="BJ951" s="50"/>
      <c r="BK951" s="50"/>
    </row>
    <row r="952" spans="1:63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  <c r="AS952" s="50"/>
      <c r="AT952" s="50"/>
      <c r="AU952" s="50"/>
      <c r="AV952" s="50"/>
      <c r="AW952" s="50"/>
      <c r="AX952" s="50"/>
      <c r="AY952" s="50"/>
      <c r="AZ952" s="50"/>
      <c r="BA952" s="50"/>
      <c r="BB952" s="50"/>
      <c r="BC952" s="50"/>
      <c r="BD952" s="50"/>
      <c r="BE952" s="50"/>
      <c r="BF952" s="50"/>
      <c r="BG952" s="50"/>
      <c r="BH952" s="50"/>
      <c r="BI952" s="50"/>
      <c r="BJ952" s="50"/>
      <c r="BK952" s="50"/>
    </row>
    <row r="953" spans="1:63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  <c r="AQ953" s="50"/>
      <c r="AR953" s="50"/>
      <c r="AS953" s="50"/>
      <c r="AT953" s="50"/>
      <c r="AU953" s="50"/>
      <c r="AV953" s="50"/>
      <c r="AW953" s="50"/>
      <c r="AX953" s="50"/>
      <c r="AY953" s="50"/>
      <c r="AZ953" s="50"/>
      <c r="BA953" s="50"/>
      <c r="BB953" s="50"/>
      <c r="BC953" s="50"/>
      <c r="BD953" s="50"/>
      <c r="BE953" s="50"/>
      <c r="BF953" s="50"/>
      <c r="BG953" s="50"/>
      <c r="BH953" s="50"/>
      <c r="BI953" s="50"/>
      <c r="BJ953" s="50"/>
      <c r="BK953" s="50"/>
    </row>
    <row r="954" spans="1:63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  <c r="AS954" s="50"/>
      <c r="AT954" s="50"/>
      <c r="AU954" s="50"/>
      <c r="AV954" s="50"/>
      <c r="AW954" s="50"/>
      <c r="AX954" s="50"/>
      <c r="AY954" s="50"/>
      <c r="AZ954" s="50"/>
      <c r="BA954" s="50"/>
      <c r="BB954" s="50"/>
      <c r="BC954" s="50"/>
      <c r="BD954" s="50"/>
      <c r="BE954" s="50"/>
      <c r="BF954" s="50"/>
      <c r="BG954" s="50"/>
      <c r="BH954" s="50"/>
      <c r="BI954" s="50"/>
      <c r="BJ954" s="50"/>
      <c r="BK954" s="50"/>
    </row>
    <row r="955" spans="1:63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  <c r="AS955" s="50"/>
      <c r="AT955" s="50"/>
      <c r="AU955" s="50"/>
      <c r="AV955" s="50"/>
      <c r="AW955" s="50"/>
      <c r="AX955" s="50"/>
      <c r="AY955" s="50"/>
      <c r="AZ955" s="50"/>
      <c r="BA955" s="50"/>
      <c r="BB955" s="50"/>
      <c r="BC955" s="50"/>
      <c r="BD955" s="50"/>
      <c r="BE955" s="50"/>
      <c r="BF955" s="50"/>
      <c r="BG955" s="50"/>
      <c r="BH955" s="50"/>
      <c r="BI955" s="50"/>
      <c r="BJ955" s="50"/>
      <c r="BK955" s="50"/>
    </row>
    <row r="956" spans="1:63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  <c r="AS956" s="50"/>
      <c r="AT956" s="50"/>
      <c r="AU956" s="50"/>
      <c r="AV956" s="50"/>
      <c r="AW956" s="50"/>
      <c r="AX956" s="50"/>
      <c r="AY956" s="50"/>
      <c r="AZ956" s="50"/>
      <c r="BA956" s="50"/>
      <c r="BB956" s="50"/>
      <c r="BC956" s="50"/>
      <c r="BD956" s="50"/>
      <c r="BE956" s="50"/>
      <c r="BF956" s="50"/>
      <c r="BG956" s="50"/>
      <c r="BH956" s="50"/>
      <c r="BI956" s="50"/>
      <c r="BJ956" s="50"/>
      <c r="BK956" s="50"/>
    </row>
    <row r="957" spans="1:63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  <c r="AQ957" s="50"/>
      <c r="AR957" s="50"/>
      <c r="AS957" s="50"/>
      <c r="AT957" s="50"/>
      <c r="AU957" s="50"/>
      <c r="AV957" s="50"/>
      <c r="AW957" s="50"/>
      <c r="AX957" s="50"/>
      <c r="AY957" s="50"/>
      <c r="AZ957" s="50"/>
      <c r="BA957" s="50"/>
      <c r="BB957" s="50"/>
      <c r="BC957" s="50"/>
      <c r="BD957" s="50"/>
      <c r="BE957" s="50"/>
      <c r="BF957" s="50"/>
      <c r="BG957" s="50"/>
      <c r="BH957" s="50"/>
      <c r="BI957" s="50"/>
      <c r="BJ957" s="50"/>
      <c r="BK957" s="50"/>
    </row>
    <row r="958" spans="1:63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  <c r="AQ958" s="50"/>
      <c r="AR958" s="50"/>
      <c r="AS958" s="50"/>
      <c r="AT958" s="50"/>
      <c r="AU958" s="50"/>
      <c r="AV958" s="50"/>
      <c r="AW958" s="50"/>
      <c r="AX958" s="50"/>
      <c r="AY958" s="50"/>
      <c r="AZ958" s="50"/>
      <c r="BA958" s="50"/>
      <c r="BB958" s="50"/>
      <c r="BC958" s="50"/>
      <c r="BD958" s="50"/>
      <c r="BE958" s="50"/>
      <c r="BF958" s="50"/>
      <c r="BG958" s="50"/>
      <c r="BH958" s="50"/>
      <c r="BI958" s="50"/>
      <c r="BJ958" s="50"/>
      <c r="BK958" s="50"/>
    </row>
    <row r="959" spans="1:63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  <c r="AQ959" s="50"/>
      <c r="AR959" s="50"/>
      <c r="AS959" s="50"/>
      <c r="AT959" s="50"/>
      <c r="AU959" s="50"/>
      <c r="AV959" s="50"/>
      <c r="AW959" s="50"/>
      <c r="AX959" s="50"/>
      <c r="AY959" s="50"/>
      <c r="AZ959" s="50"/>
      <c r="BA959" s="50"/>
      <c r="BB959" s="50"/>
      <c r="BC959" s="50"/>
      <c r="BD959" s="50"/>
      <c r="BE959" s="50"/>
      <c r="BF959" s="50"/>
      <c r="BG959" s="50"/>
      <c r="BH959" s="50"/>
      <c r="BI959" s="50"/>
      <c r="BJ959" s="50"/>
      <c r="BK959" s="50"/>
    </row>
    <row r="960" spans="1:63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  <c r="AQ960" s="50"/>
      <c r="AR960" s="50"/>
      <c r="AS960" s="50"/>
      <c r="AT960" s="50"/>
      <c r="AU960" s="50"/>
      <c r="AV960" s="50"/>
      <c r="AW960" s="50"/>
      <c r="AX960" s="50"/>
      <c r="AY960" s="50"/>
      <c r="AZ960" s="50"/>
      <c r="BA960" s="50"/>
      <c r="BB960" s="50"/>
      <c r="BC960" s="50"/>
      <c r="BD960" s="50"/>
      <c r="BE960" s="50"/>
      <c r="BF960" s="50"/>
      <c r="BG960" s="50"/>
      <c r="BH960" s="50"/>
      <c r="BI960" s="50"/>
      <c r="BJ960" s="50"/>
      <c r="BK960" s="50"/>
    </row>
    <row r="961" spans="1:63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  <c r="AQ961" s="50"/>
      <c r="AR961" s="50"/>
      <c r="AS961" s="50"/>
      <c r="AT961" s="50"/>
      <c r="AU961" s="50"/>
      <c r="AV961" s="50"/>
      <c r="AW961" s="50"/>
      <c r="AX961" s="50"/>
      <c r="AY961" s="50"/>
      <c r="AZ961" s="50"/>
      <c r="BA961" s="50"/>
      <c r="BB961" s="50"/>
      <c r="BC961" s="50"/>
      <c r="BD961" s="50"/>
      <c r="BE961" s="50"/>
      <c r="BF961" s="50"/>
      <c r="BG961" s="50"/>
      <c r="BH961" s="50"/>
      <c r="BI961" s="50"/>
      <c r="BJ961" s="50"/>
      <c r="BK961" s="50"/>
    </row>
    <row r="962" spans="1:63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  <c r="AQ962" s="50"/>
      <c r="AR962" s="50"/>
      <c r="AS962" s="50"/>
      <c r="AT962" s="50"/>
      <c r="AU962" s="50"/>
      <c r="AV962" s="50"/>
      <c r="AW962" s="50"/>
      <c r="AX962" s="50"/>
      <c r="AY962" s="50"/>
      <c r="AZ962" s="50"/>
      <c r="BA962" s="50"/>
      <c r="BB962" s="50"/>
      <c r="BC962" s="50"/>
      <c r="BD962" s="50"/>
      <c r="BE962" s="50"/>
      <c r="BF962" s="50"/>
      <c r="BG962" s="50"/>
      <c r="BH962" s="50"/>
      <c r="BI962" s="50"/>
      <c r="BJ962" s="50"/>
      <c r="BK962" s="50"/>
    </row>
    <row r="963" spans="1:63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0"/>
      <c r="AU963" s="50"/>
      <c r="AV963" s="50"/>
      <c r="AW963" s="50"/>
      <c r="AX963" s="50"/>
      <c r="AY963" s="50"/>
      <c r="AZ963" s="50"/>
      <c r="BA963" s="50"/>
      <c r="BB963" s="50"/>
      <c r="BC963" s="50"/>
      <c r="BD963" s="50"/>
      <c r="BE963" s="50"/>
      <c r="BF963" s="50"/>
      <c r="BG963" s="50"/>
      <c r="BH963" s="50"/>
      <c r="BI963" s="50"/>
      <c r="BJ963" s="50"/>
      <c r="BK963" s="50"/>
    </row>
    <row r="964" spans="1:63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  <c r="AS964" s="50"/>
      <c r="AT964" s="50"/>
      <c r="AU964" s="50"/>
      <c r="AV964" s="50"/>
      <c r="AW964" s="50"/>
      <c r="AX964" s="50"/>
      <c r="AY964" s="50"/>
      <c r="AZ964" s="50"/>
      <c r="BA964" s="50"/>
      <c r="BB964" s="50"/>
      <c r="BC964" s="50"/>
      <c r="BD964" s="50"/>
      <c r="BE964" s="50"/>
      <c r="BF964" s="50"/>
      <c r="BG964" s="50"/>
      <c r="BH964" s="50"/>
      <c r="BI964" s="50"/>
      <c r="BJ964" s="50"/>
      <c r="BK964" s="50"/>
    </row>
    <row r="965" spans="1:63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  <c r="AS965" s="50"/>
      <c r="AT965" s="50"/>
      <c r="AU965" s="50"/>
      <c r="AV965" s="50"/>
      <c r="AW965" s="50"/>
      <c r="AX965" s="50"/>
      <c r="AY965" s="50"/>
      <c r="AZ965" s="50"/>
      <c r="BA965" s="50"/>
      <c r="BB965" s="50"/>
      <c r="BC965" s="50"/>
      <c r="BD965" s="50"/>
      <c r="BE965" s="50"/>
      <c r="BF965" s="50"/>
      <c r="BG965" s="50"/>
      <c r="BH965" s="50"/>
      <c r="BI965" s="50"/>
      <c r="BJ965" s="50"/>
      <c r="BK965" s="50"/>
    </row>
    <row r="966" spans="1:63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  <c r="AS966" s="50"/>
      <c r="AT966" s="50"/>
      <c r="AU966" s="50"/>
      <c r="AV966" s="50"/>
      <c r="AW966" s="50"/>
      <c r="AX966" s="50"/>
      <c r="AY966" s="50"/>
      <c r="AZ966" s="50"/>
      <c r="BA966" s="50"/>
      <c r="BB966" s="50"/>
      <c r="BC966" s="50"/>
      <c r="BD966" s="50"/>
      <c r="BE966" s="50"/>
      <c r="BF966" s="50"/>
      <c r="BG966" s="50"/>
      <c r="BH966" s="50"/>
      <c r="BI966" s="50"/>
      <c r="BJ966" s="50"/>
      <c r="BK966" s="50"/>
    </row>
    <row r="967" spans="1:63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  <c r="AQ967" s="50"/>
      <c r="AR967" s="50"/>
      <c r="AS967" s="50"/>
      <c r="AT967" s="50"/>
      <c r="AU967" s="50"/>
      <c r="AV967" s="50"/>
      <c r="AW967" s="50"/>
      <c r="AX967" s="50"/>
      <c r="AY967" s="50"/>
      <c r="AZ967" s="50"/>
      <c r="BA967" s="50"/>
      <c r="BB967" s="50"/>
      <c r="BC967" s="50"/>
      <c r="BD967" s="50"/>
      <c r="BE967" s="50"/>
      <c r="BF967" s="50"/>
      <c r="BG967" s="50"/>
      <c r="BH967" s="50"/>
      <c r="BI967" s="50"/>
      <c r="BJ967" s="50"/>
      <c r="BK967" s="50"/>
    </row>
    <row r="968" spans="1:63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  <c r="AQ968" s="50"/>
      <c r="AR968" s="50"/>
      <c r="AS968" s="50"/>
      <c r="AT968" s="50"/>
      <c r="AU968" s="50"/>
      <c r="AV968" s="50"/>
      <c r="AW968" s="50"/>
      <c r="AX968" s="50"/>
      <c r="AY968" s="50"/>
      <c r="AZ968" s="50"/>
      <c r="BA968" s="50"/>
      <c r="BB968" s="50"/>
      <c r="BC968" s="50"/>
      <c r="BD968" s="50"/>
      <c r="BE968" s="50"/>
      <c r="BF968" s="50"/>
      <c r="BG968" s="50"/>
      <c r="BH968" s="50"/>
      <c r="BI968" s="50"/>
      <c r="BJ968" s="50"/>
      <c r="BK968" s="50"/>
    </row>
    <row r="969" spans="1:63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  <c r="AQ969" s="50"/>
      <c r="AR969" s="50"/>
      <c r="AS969" s="50"/>
      <c r="AT969" s="50"/>
      <c r="AU969" s="50"/>
      <c r="AV969" s="50"/>
      <c r="AW969" s="50"/>
      <c r="AX969" s="50"/>
      <c r="AY969" s="50"/>
      <c r="AZ969" s="50"/>
      <c r="BA969" s="50"/>
      <c r="BB969" s="50"/>
      <c r="BC969" s="50"/>
      <c r="BD969" s="50"/>
      <c r="BE969" s="50"/>
      <c r="BF969" s="50"/>
      <c r="BG969" s="50"/>
      <c r="BH969" s="50"/>
      <c r="BI969" s="50"/>
      <c r="BJ969" s="50"/>
      <c r="BK969" s="50"/>
    </row>
    <row r="970" spans="1:63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  <c r="AQ970" s="50"/>
      <c r="AR970" s="50"/>
      <c r="AS970" s="50"/>
      <c r="AT970" s="50"/>
      <c r="AU970" s="50"/>
      <c r="AV970" s="50"/>
      <c r="AW970" s="50"/>
      <c r="AX970" s="50"/>
      <c r="AY970" s="50"/>
      <c r="AZ970" s="50"/>
      <c r="BA970" s="50"/>
      <c r="BB970" s="50"/>
      <c r="BC970" s="50"/>
      <c r="BD970" s="50"/>
      <c r="BE970" s="50"/>
      <c r="BF970" s="50"/>
      <c r="BG970" s="50"/>
      <c r="BH970" s="50"/>
      <c r="BI970" s="50"/>
      <c r="BJ970" s="50"/>
      <c r="BK970" s="50"/>
    </row>
    <row r="971" spans="1:63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  <c r="AS971" s="50"/>
      <c r="AT971" s="50"/>
      <c r="AU971" s="50"/>
      <c r="AV971" s="50"/>
      <c r="AW971" s="50"/>
      <c r="AX971" s="50"/>
      <c r="AY971" s="50"/>
      <c r="AZ971" s="50"/>
      <c r="BA971" s="50"/>
      <c r="BB971" s="50"/>
      <c r="BC971" s="50"/>
      <c r="BD971" s="50"/>
      <c r="BE971" s="50"/>
      <c r="BF971" s="50"/>
      <c r="BG971" s="50"/>
      <c r="BH971" s="50"/>
      <c r="BI971" s="50"/>
      <c r="BJ971" s="50"/>
      <c r="BK971" s="50"/>
    </row>
    <row r="972" spans="1:63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  <c r="AS972" s="50"/>
      <c r="AT972" s="50"/>
      <c r="AU972" s="50"/>
      <c r="AV972" s="50"/>
      <c r="AW972" s="50"/>
      <c r="AX972" s="50"/>
      <c r="AY972" s="50"/>
      <c r="AZ972" s="50"/>
      <c r="BA972" s="50"/>
      <c r="BB972" s="50"/>
      <c r="BC972" s="50"/>
      <c r="BD972" s="50"/>
      <c r="BE972" s="50"/>
      <c r="BF972" s="50"/>
      <c r="BG972" s="50"/>
      <c r="BH972" s="50"/>
      <c r="BI972" s="50"/>
      <c r="BJ972" s="50"/>
      <c r="BK972" s="50"/>
    </row>
    <row r="973" spans="1:63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  <c r="AQ973" s="50"/>
      <c r="AR973" s="50"/>
      <c r="AS973" s="50"/>
      <c r="AT973" s="50"/>
      <c r="AU973" s="50"/>
      <c r="AV973" s="50"/>
      <c r="AW973" s="50"/>
      <c r="AX973" s="50"/>
      <c r="AY973" s="50"/>
      <c r="AZ973" s="50"/>
      <c r="BA973" s="50"/>
      <c r="BB973" s="50"/>
      <c r="BC973" s="50"/>
      <c r="BD973" s="50"/>
      <c r="BE973" s="50"/>
      <c r="BF973" s="50"/>
      <c r="BG973" s="50"/>
      <c r="BH973" s="50"/>
      <c r="BI973" s="50"/>
      <c r="BJ973" s="50"/>
      <c r="BK973" s="50"/>
    </row>
    <row r="974" spans="1:63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  <c r="AQ974" s="50"/>
      <c r="AR974" s="50"/>
      <c r="AS974" s="50"/>
      <c r="AT974" s="50"/>
      <c r="AU974" s="50"/>
      <c r="AV974" s="50"/>
      <c r="AW974" s="50"/>
      <c r="AX974" s="50"/>
      <c r="AY974" s="50"/>
      <c r="AZ974" s="50"/>
      <c r="BA974" s="50"/>
      <c r="BB974" s="50"/>
      <c r="BC974" s="50"/>
      <c r="BD974" s="50"/>
      <c r="BE974" s="50"/>
      <c r="BF974" s="50"/>
      <c r="BG974" s="50"/>
      <c r="BH974" s="50"/>
      <c r="BI974" s="50"/>
      <c r="BJ974" s="50"/>
      <c r="BK974" s="50"/>
    </row>
    <row r="975" spans="1:63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  <c r="AQ975" s="50"/>
      <c r="AR975" s="50"/>
      <c r="AS975" s="50"/>
      <c r="AT975" s="50"/>
      <c r="AU975" s="50"/>
      <c r="AV975" s="50"/>
      <c r="AW975" s="50"/>
      <c r="AX975" s="50"/>
      <c r="AY975" s="50"/>
      <c r="AZ975" s="50"/>
      <c r="BA975" s="50"/>
      <c r="BB975" s="50"/>
      <c r="BC975" s="50"/>
      <c r="BD975" s="50"/>
      <c r="BE975" s="50"/>
      <c r="BF975" s="50"/>
      <c r="BG975" s="50"/>
      <c r="BH975" s="50"/>
      <c r="BI975" s="50"/>
      <c r="BJ975" s="50"/>
      <c r="BK975" s="50"/>
    </row>
    <row r="976" spans="1:63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  <c r="AQ976" s="50"/>
      <c r="AR976" s="50"/>
      <c r="AS976" s="50"/>
      <c r="AT976" s="50"/>
      <c r="AU976" s="50"/>
      <c r="AV976" s="50"/>
      <c r="AW976" s="50"/>
      <c r="AX976" s="50"/>
      <c r="AY976" s="50"/>
      <c r="AZ976" s="50"/>
      <c r="BA976" s="50"/>
      <c r="BB976" s="50"/>
      <c r="BC976" s="50"/>
      <c r="BD976" s="50"/>
      <c r="BE976" s="50"/>
      <c r="BF976" s="50"/>
      <c r="BG976" s="50"/>
      <c r="BH976" s="50"/>
      <c r="BI976" s="50"/>
      <c r="BJ976" s="50"/>
      <c r="BK976" s="50"/>
    </row>
    <row r="977" spans="1:63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  <c r="AS977" s="50"/>
      <c r="AT977" s="50"/>
      <c r="AU977" s="50"/>
      <c r="AV977" s="50"/>
      <c r="AW977" s="50"/>
      <c r="AX977" s="50"/>
      <c r="AY977" s="50"/>
      <c r="AZ977" s="50"/>
      <c r="BA977" s="50"/>
      <c r="BB977" s="50"/>
      <c r="BC977" s="50"/>
      <c r="BD977" s="50"/>
      <c r="BE977" s="50"/>
      <c r="BF977" s="50"/>
      <c r="BG977" s="50"/>
      <c r="BH977" s="50"/>
      <c r="BI977" s="50"/>
      <c r="BJ977" s="50"/>
      <c r="BK977" s="50"/>
    </row>
    <row r="978" spans="1:63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  <c r="AS978" s="50"/>
      <c r="AT978" s="50"/>
      <c r="AU978" s="50"/>
      <c r="AV978" s="50"/>
      <c r="AW978" s="50"/>
      <c r="AX978" s="50"/>
      <c r="AY978" s="50"/>
      <c r="AZ978" s="50"/>
      <c r="BA978" s="50"/>
      <c r="BB978" s="50"/>
      <c r="BC978" s="50"/>
      <c r="BD978" s="50"/>
      <c r="BE978" s="50"/>
      <c r="BF978" s="50"/>
      <c r="BG978" s="50"/>
      <c r="BH978" s="50"/>
      <c r="BI978" s="50"/>
      <c r="BJ978" s="50"/>
      <c r="BK978" s="50"/>
    </row>
    <row r="979" spans="1:63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  <c r="AS979" s="50"/>
      <c r="AT979" s="50"/>
      <c r="AU979" s="50"/>
      <c r="AV979" s="50"/>
      <c r="AW979" s="50"/>
      <c r="AX979" s="50"/>
      <c r="AY979" s="50"/>
      <c r="AZ979" s="50"/>
      <c r="BA979" s="50"/>
      <c r="BB979" s="50"/>
      <c r="BC979" s="50"/>
      <c r="BD979" s="50"/>
      <c r="BE979" s="50"/>
      <c r="BF979" s="50"/>
      <c r="BG979" s="50"/>
      <c r="BH979" s="50"/>
      <c r="BI979" s="50"/>
      <c r="BJ979" s="50"/>
      <c r="BK979" s="50"/>
    </row>
    <row r="980" spans="1:63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  <c r="AS980" s="50"/>
      <c r="AT980" s="50"/>
      <c r="AU980" s="50"/>
      <c r="AV980" s="50"/>
      <c r="AW980" s="50"/>
      <c r="AX980" s="50"/>
      <c r="AY980" s="50"/>
      <c r="AZ980" s="50"/>
      <c r="BA980" s="50"/>
      <c r="BB980" s="50"/>
      <c r="BC980" s="50"/>
      <c r="BD980" s="50"/>
      <c r="BE980" s="50"/>
      <c r="BF980" s="50"/>
      <c r="BG980" s="50"/>
      <c r="BH980" s="50"/>
      <c r="BI980" s="50"/>
      <c r="BJ980" s="50"/>
      <c r="BK980" s="50"/>
    </row>
    <row r="981" spans="1:63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  <c r="AS981" s="50"/>
      <c r="AT981" s="50"/>
      <c r="AU981" s="50"/>
      <c r="AV981" s="50"/>
      <c r="AW981" s="50"/>
      <c r="AX981" s="50"/>
      <c r="AY981" s="50"/>
      <c r="AZ981" s="50"/>
      <c r="BA981" s="50"/>
      <c r="BB981" s="50"/>
      <c r="BC981" s="50"/>
      <c r="BD981" s="50"/>
      <c r="BE981" s="50"/>
      <c r="BF981" s="50"/>
      <c r="BG981" s="50"/>
      <c r="BH981" s="50"/>
      <c r="BI981" s="50"/>
      <c r="BJ981" s="50"/>
      <c r="BK981" s="50"/>
    </row>
    <row r="982" spans="1:63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  <c r="AS982" s="50"/>
      <c r="AT982" s="50"/>
      <c r="AU982" s="50"/>
      <c r="AV982" s="50"/>
      <c r="AW982" s="50"/>
      <c r="AX982" s="50"/>
      <c r="AY982" s="50"/>
      <c r="AZ982" s="50"/>
      <c r="BA982" s="50"/>
      <c r="BB982" s="50"/>
      <c r="BC982" s="50"/>
      <c r="BD982" s="50"/>
      <c r="BE982" s="50"/>
      <c r="BF982" s="50"/>
      <c r="BG982" s="50"/>
      <c r="BH982" s="50"/>
      <c r="BI982" s="50"/>
      <c r="BJ982" s="50"/>
      <c r="BK982" s="50"/>
    </row>
    <row r="983" spans="1:63" ht="15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  <c r="AS983" s="50"/>
      <c r="AT983" s="50"/>
      <c r="AU983" s="50"/>
      <c r="AV983" s="50"/>
      <c r="AW983" s="50"/>
      <c r="AX983" s="50"/>
      <c r="AY983" s="50"/>
      <c r="AZ983" s="50"/>
      <c r="BA983" s="50"/>
      <c r="BB983" s="50"/>
      <c r="BC983" s="50"/>
      <c r="BD983" s="50"/>
      <c r="BE983" s="50"/>
      <c r="BF983" s="50"/>
      <c r="BG983" s="50"/>
      <c r="BH983" s="50"/>
      <c r="BI983" s="50"/>
      <c r="BJ983" s="50"/>
      <c r="BK983" s="50"/>
    </row>
    <row r="984" spans="1:63" ht="15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  <c r="AS984" s="50"/>
      <c r="AT984" s="50"/>
      <c r="AU984" s="50"/>
      <c r="AV984" s="50"/>
      <c r="AW984" s="50"/>
      <c r="AX984" s="50"/>
      <c r="AY984" s="50"/>
      <c r="AZ984" s="50"/>
      <c r="BA984" s="50"/>
      <c r="BB984" s="50"/>
      <c r="BC984" s="50"/>
      <c r="BD984" s="50"/>
      <c r="BE984" s="50"/>
      <c r="BF984" s="50"/>
      <c r="BG984" s="50"/>
      <c r="BH984" s="50"/>
      <c r="BI984" s="50"/>
      <c r="BJ984" s="50"/>
      <c r="BK984" s="50"/>
    </row>
    <row r="985" spans="1:63" ht="15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  <c r="AS985" s="50"/>
      <c r="AT985" s="50"/>
      <c r="AU985" s="50"/>
      <c r="AV985" s="50"/>
      <c r="AW985" s="50"/>
      <c r="AX985" s="50"/>
      <c r="AY985" s="50"/>
      <c r="AZ985" s="50"/>
      <c r="BA985" s="50"/>
      <c r="BB985" s="50"/>
      <c r="BC985" s="50"/>
      <c r="BD985" s="50"/>
      <c r="BE985" s="50"/>
      <c r="BF985" s="50"/>
      <c r="BG985" s="50"/>
      <c r="BH985" s="50"/>
      <c r="BI985" s="50"/>
      <c r="BJ985" s="50"/>
      <c r="BK985" s="50"/>
    </row>
    <row r="986" spans="1:63" ht="15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  <c r="AS986" s="50"/>
      <c r="AT986" s="50"/>
      <c r="AU986" s="50"/>
      <c r="AV986" s="50"/>
      <c r="AW986" s="50"/>
      <c r="AX986" s="50"/>
      <c r="AY986" s="50"/>
      <c r="AZ986" s="50"/>
      <c r="BA986" s="50"/>
      <c r="BB986" s="50"/>
      <c r="BC986" s="50"/>
      <c r="BD986" s="50"/>
      <c r="BE986" s="50"/>
      <c r="BF986" s="50"/>
      <c r="BG986" s="50"/>
      <c r="BH986" s="50"/>
      <c r="BI986" s="50"/>
      <c r="BJ986" s="50"/>
      <c r="BK986" s="50"/>
    </row>
    <row r="987" spans="1:63" ht="15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</row>
    <row r="988" spans="1:63" ht="15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  <c r="AS988" s="50"/>
      <c r="AT988" s="50"/>
      <c r="AU988" s="50"/>
      <c r="AV988" s="50"/>
      <c r="AW988" s="50"/>
      <c r="AX988" s="50"/>
      <c r="AY988" s="50"/>
      <c r="AZ988" s="50"/>
      <c r="BA988" s="50"/>
      <c r="BB988" s="50"/>
      <c r="BC988" s="50"/>
      <c r="BD988" s="50"/>
      <c r="BE988" s="50"/>
      <c r="BF988" s="50"/>
      <c r="BG988" s="50"/>
      <c r="BH988" s="50"/>
      <c r="BI988" s="50"/>
      <c r="BJ988" s="50"/>
      <c r="BK988" s="50"/>
    </row>
    <row r="989" spans="1:63" ht="15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  <c r="AS989" s="50"/>
      <c r="AT989" s="50"/>
      <c r="AU989" s="50"/>
      <c r="AV989" s="50"/>
      <c r="AW989" s="50"/>
      <c r="AX989" s="50"/>
      <c r="AY989" s="50"/>
      <c r="AZ989" s="50"/>
      <c r="BA989" s="50"/>
      <c r="BB989" s="50"/>
      <c r="BC989" s="50"/>
      <c r="BD989" s="50"/>
      <c r="BE989" s="50"/>
      <c r="BF989" s="50"/>
      <c r="BG989" s="50"/>
      <c r="BH989" s="50"/>
      <c r="BI989" s="50"/>
      <c r="BJ989" s="50"/>
      <c r="BK989" s="50"/>
    </row>
    <row r="990" spans="1:63" ht="15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  <c r="AQ990" s="50"/>
      <c r="AR990" s="50"/>
      <c r="AS990" s="50"/>
      <c r="AT990" s="50"/>
      <c r="AU990" s="50"/>
      <c r="AV990" s="50"/>
      <c r="AW990" s="50"/>
      <c r="AX990" s="50"/>
      <c r="AY990" s="50"/>
      <c r="AZ990" s="50"/>
      <c r="BA990" s="50"/>
      <c r="BB990" s="50"/>
      <c r="BC990" s="50"/>
      <c r="BD990" s="50"/>
      <c r="BE990" s="50"/>
      <c r="BF990" s="50"/>
      <c r="BG990" s="50"/>
      <c r="BH990" s="50"/>
      <c r="BI990" s="50"/>
      <c r="BJ990" s="50"/>
      <c r="BK990" s="50"/>
    </row>
    <row r="991" spans="1:63" ht="15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  <c r="AQ991" s="50"/>
      <c r="AR991" s="50"/>
      <c r="AS991" s="50"/>
      <c r="AT991" s="50"/>
      <c r="AU991" s="50"/>
      <c r="AV991" s="50"/>
      <c r="AW991" s="50"/>
      <c r="AX991" s="50"/>
      <c r="AY991" s="50"/>
      <c r="AZ991" s="50"/>
      <c r="BA991" s="50"/>
      <c r="BB991" s="50"/>
      <c r="BC991" s="50"/>
      <c r="BD991" s="50"/>
      <c r="BE991" s="50"/>
      <c r="BF991" s="50"/>
      <c r="BG991" s="50"/>
      <c r="BH991" s="50"/>
      <c r="BI991" s="50"/>
      <c r="BJ991" s="50"/>
      <c r="BK991" s="50"/>
    </row>
    <row r="992" spans="1:63" ht="15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  <c r="AS992" s="50"/>
      <c r="AT992" s="50"/>
      <c r="AU992" s="50"/>
      <c r="AV992" s="50"/>
      <c r="AW992" s="50"/>
      <c r="AX992" s="50"/>
      <c r="AY992" s="50"/>
      <c r="AZ992" s="50"/>
      <c r="BA992" s="50"/>
      <c r="BB992" s="50"/>
      <c r="BC992" s="50"/>
      <c r="BD992" s="50"/>
      <c r="BE992" s="50"/>
      <c r="BF992" s="50"/>
      <c r="BG992" s="50"/>
      <c r="BH992" s="50"/>
      <c r="BI992" s="50"/>
      <c r="BJ992" s="50"/>
      <c r="BK992" s="50"/>
    </row>
    <row r="993" spans="1:63" ht="15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  <c r="AS993" s="50"/>
      <c r="AT993" s="50"/>
      <c r="AU993" s="50"/>
      <c r="AV993" s="50"/>
      <c r="AW993" s="50"/>
      <c r="AX993" s="50"/>
      <c r="AY993" s="50"/>
      <c r="AZ993" s="50"/>
      <c r="BA993" s="50"/>
      <c r="BB993" s="50"/>
      <c r="BC993" s="50"/>
      <c r="BD993" s="50"/>
      <c r="BE993" s="50"/>
      <c r="BF993" s="50"/>
      <c r="BG993" s="50"/>
      <c r="BH993" s="50"/>
      <c r="BI993" s="50"/>
      <c r="BJ993" s="50"/>
      <c r="BK993" s="50"/>
    </row>
    <row r="994" spans="1:63" ht="15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  <c r="AS994" s="50"/>
      <c r="AT994" s="50"/>
      <c r="AU994" s="50"/>
      <c r="AV994" s="50"/>
      <c r="AW994" s="50"/>
      <c r="AX994" s="50"/>
      <c r="AY994" s="50"/>
      <c r="AZ994" s="50"/>
      <c r="BA994" s="50"/>
      <c r="BB994" s="50"/>
      <c r="BC994" s="50"/>
      <c r="BD994" s="50"/>
      <c r="BE994" s="50"/>
      <c r="BF994" s="50"/>
      <c r="BG994" s="50"/>
      <c r="BH994" s="50"/>
      <c r="BI994" s="50"/>
      <c r="BJ994" s="50"/>
      <c r="BK994" s="50"/>
    </row>
    <row r="995" spans="1:63" ht="15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  <c r="AS995" s="50"/>
      <c r="AT995" s="50"/>
      <c r="AU995" s="50"/>
      <c r="AV995" s="50"/>
      <c r="AW995" s="50"/>
      <c r="AX995" s="50"/>
      <c r="AY995" s="50"/>
      <c r="AZ995" s="50"/>
      <c r="BA995" s="50"/>
      <c r="BB995" s="50"/>
      <c r="BC995" s="50"/>
      <c r="BD995" s="50"/>
      <c r="BE995" s="50"/>
      <c r="BF995" s="50"/>
      <c r="BG995" s="50"/>
      <c r="BH995" s="50"/>
      <c r="BI995" s="50"/>
      <c r="BJ995" s="50"/>
      <c r="BK995" s="50"/>
    </row>
    <row r="996" spans="1:63" ht="15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  <c r="AS996" s="50"/>
      <c r="AT996" s="50"/>
      <c r="AU996" s="50"/>
      <c r="AV996" s="50"/>
      <c r="AW996" s="50"/>
      <c r="AX996" s="50"/>
      <c r="AY996" s="50"/>
      <c r="AZ996" s="50"/>
      <c r="BA996" s="50"/>
      <c r="BB996" s="50"/>
      <c r="BC996" s="50"/>
      <c r="BD996" s="50"/>
      <c r="BE996" s="50"/>
      <c r="BF996" s="50"/>
      <c r="BG996" s="50"/>
      <c r="BH996" s="50"/>
      <c r="BI996" s="50"/>
      <c r="BJ996" s="50"/>
      <c r="BK996" s="50"/>
    </row>
    <row r="997" spans="1:63" ht="15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  <c r="AQ997" s="50"/>
      <c r="AR997" s="50"/>
      <c r="AS997" s="50"/>
      <c r="AT997" s="50"/>
      <c r="AU997" s="50"/>
      <c r="AV997" s="50"/>
      <c r="AW997" s="50"/>
      <c r="AX997" s="50"/>
      <c r="AY997" s="50"/>
      <c r="AZ997" s="50"/>
      <c r="BA997" s="50"/>
      <c r="BB997" s="50"/>
      <c r="BC997" s="50"/>
      <c r="BD997" s="50"/>
      <c r="BE997" s="50"/>
      <c r="BF997" s="50"/>
      <c r="BG997" s="50"/>
      <c r="BH997" s="50"/>
      <c r="BI997" s="50"/>
      <c r="BJ997" s="50"/>
      <c r="BK997" s="50"/>
    </row>
    <row r="998" spans="1:63" ht="15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50"/>
      <c r="AV998" s="50"/>
      <c r="AW998" s="50"/>
      <c r="AX998" s="50"/>
      <c r="AY998" s="50"/>
      <c r="AZ998" s="50"/>
      <c r="BA998" s="50"/>
      <c r="BB998" s="50"/>
      <c r="BC998" s="50"/>
      <c r="BD998" s="50"/>
      <c r="BE998" s="50"/>
      <c r="BF998" s="50"/>
      <c r="BG998" s="50"/>
      <c r="BH998" s="50"/>
      <c r="BI998" s="50"/>
      <c r="BJ998" s="50"/>
      <c r="BK998" s="50"/>
    </row>
    <row r="999" spans="1:63" ht="15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  <c r="AS999" s="50"/>
      <c r="AT999" s="50"/>
      <c r="AU999" s="50"/>
      <c r="AV999" s="50"/>
      <c r="AW999" s="50"/>
      <c r="AX999" s="50"/>
      <c r="AY999" s="50"/>
      <c r="AZ999" s="50"/>
      <c r="BA999" s="50"/>
      <c r="BB999" s="50"/>
      <c r="BC999" s="50"/>
      <c r="BD999" s="50"/>
      <c r="BE999" s="50"/>
      <c r="BF999" s="50"/>
      <c r="BG999" s="50"/>
      <c r="BH999" s="50"/>
      <c r="BI999" s="50"/>
      <c r="BJ999" s="50"/>
      <c r="BK999" s="50"/>
    </row>
    <row r="1000" spans="1:63" ht="15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  <c r="AQ1000" s="50"/>
      <c r="AR1000" s="50"/>
      <c r="AS1000" s="50"/>
      <c r="AT1000" s="50"/>
      <c r="AU1000" s="50"/>
      <c r="AV1000" s="50"/>
      <c r="AW1000" s="50"/>
      <c r="AX1000" s="50"/>
      <c r="AY1000" s="50"/>
      <c r="AZ1000" s="50"/>
      <c r="BA1000" s="50"/>
      <c r="BB1000" s="50"/>
      <c r="BC1000" s="50"/>
      <c r="BD1000" s="50"/>
      <c r="BE1000" s="50"/>
      <c r="BF1000" s="50"/>
      <c r="BG1000" s="50"/>
      <c r="BH1000" s="50"/>
      <c r="BI1000" s="50"/>
      <c r="BJ1000" s="50"/>
      <c r="BK1000" s="50"/>
    </row>
  </sheetData>
  <mergeCells count="12">
    <mergeCell ref="E187:F187"/>
    <mergeCell ref="E225:F225"/>
    <mergeCell ref="E122:F122"/>
    <mergeCell ref="B125:C125"/>
    <mergeCell ref="E136:F136"/>
    <mergeCell ref="E173:F173"/>
    <mergeCell ref="B176:C176"/>
    <mergeCell ref="B23:C23"/>
    <mergeCell ref="E34:F34"/>
    <mergeCell ref="E71:F71"/>
    <mergeCell ref="B74:C74"/>
    <mergeCell ref="E85:F85"/>
  </mergeCells>
  <pageMargins left="0.75" right="0.75" top="1" bottom="1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AM1002"/>
  <sheetViews>
    <sheetView zoomScaleNormal="100" zoomScalePageLayoutView="60" workbookViewId="0"/>
  </sheetViews>
  <sheetFormatPr defaultColWidth="12.5703125" defaultRowHeight="12.75"/>
  <cols>
    <col min="1" max="1" width="28" customWidth="1"/>
    <col min="2" max="2" width="24.28515625" customWidth="1"/>
    <col min="3" max="4" width="8.5703125" customWidth="1"/>
    <col min="5" max="5" width="8.85546875" customWidth="1"/>
    <col min="6" max="6" width="9.85546875" customWidth="1"/>
    <col min="7" max="7" width="10.140625" customWidth="1"/>
    <col min="8" max="8" width="10.28515625" customWidth="1"/>
    <col min="9" max="9" width="10.140625" customWidth="1"/>
    <col min="10" max="10" width="26.85546875" customWidth="1"/>
    <col min="11" max="11" width="10.5703125" customWidth="1"/>
    <col min="12" max="12" width="35.5703125" customWidth="1"/>
    <col min="13" max="14" width="10.140625" customWidth="1"/>
    <col min="15" max="15" width="14.28515625" customWidth="1"/>
    <col min="16" max="16" width="11.140625" customWidth="1"/>
    <col min="17" max="37" width="10.140625" customWidth="1"/>
    <col min="38" max="39" width="8.7109375" customWidth="1"/>
  </cols>
  <sheetData>
    <row r="1" spans="10:13" ht="12.75" customHeight="1"/>
    <row r="2" spans="10:13" ht="12.75" customHeight="1"/>
    <row r="3" spans="10:13" ht="12.75" customHeight="1"/>
    <row r="4" spans="10:13" ht="12.75" customHeight="1"/>
    <row r="5" spans="10:13" ht="12.75" customHeight="1">
      <c r="J5" s="515" t="s">
        <v>558</v>
      </c>
      <c r="K5" s="516">
        <f>'Premissas Receita'!D27 + 'Premissas Receita'!D32 + 'Premissas Receita'!D37 + 'Premissas Receita'!D42 + 'Premissas Receita'!D47 + 'Premissas Receita'!D52 +'Premissas Receita'!D59 + 'Premissas Receita'!D64 + 'Premissas Receita'!D71 + 'Premissas Receita'!D76</f>
        <v>1469436836.5333333</v>
      </c>
      <c r="L5" s="517">
        <f t="shared" ref="L5:L10" si="0">K5 / $K$10</f>
        <v>0.58013674247059688</v>
      </c>
      <c r="M5" s="516"/>
    </row>
    <row r="6" spans="10:13" ht="12.75" customHeight="1">
      <c r="J6" s="515" t="s">
        <v>559</v>
      </c>
      <c r="K6" s="516">
        <f>'Premissas Receita'!D83 + 'Premissas Receita'!D88 + 'Premissas Receita'!D95 + 'Premissas Receita'!D100 + 'Premissas Receita'!D107 + 'Premissas Receita'!D112</f>
        <v>194580783.66666669</v>
      </c>
      <c r="L6" s="517">
        <f t="shared" si="0"/>
        <v>7.6820901162426541E-2</v>
      </c>
    </row>
    <row r="7" spans="10:13" ht="12.75" customHeight="1">
      <c r="J7" s="515" t="s">
        <v>560</v>
      </c>
      <c r="K7" s="516">
        <f>'Premissas Receita'!D119 + 'Premissas Receita'!D124 + 'Premissas Receita'!D129 + 'Premissas Receita'!D136 + 'Premissas Receita'!D141 + 'Premissas Receita'!D146 + 'Premissas Receita'!D153 + 'Premissas Receita'!D158</f>
        <v>314862746.88</v>
      </c>
      <c r="L7" s="517">
        <f t="shared" si="0"/>
        <v>0.12430847230646763</v>
      </c>
    </row>
    <row r="8" spans="10:13" ht="12.75" customHeight="1">
      <c r="J8" s="515" t="s">
        <v>308</v>
      </c>
      <c r="K8" s="516">
        <f>'Premissas Receita'!D165 + 'Premissas Receita'!D170 + 'Premissas Receita'!D175</f>
        <v>15672012.799999997</v>
      </c>
      <c r="L8" s="517">
        <f t="shared" si="0"/>
        <v>6.1873434963009045E-3</v>
      </c>
    </row>
    <row r="9" spans="10:13" ht="12.75" customHeight="1">
      <c r="J9" s="515" t="s">
        <v>312</v>
      </c>
      <c r="K9" s="516">
        <f>'Premissas Receita'!D182 + 'Premissas Receita'!D187</f>
        <v>538362240</v>
      </c>
      <c r="L9" s="517">
        <f t="shared" si="0"/>
        <v>0.21254654056420802</v>
      </c>
    </row>
    <row r="10" spans="10:13" ht="12.75" customHeight="1">
      <c r="J10" s="515" t="s">
        <v>377</v>
      </c>
      <c r="K10" s="516">
        <f>SUM(K5:K9)</f>
        <v>2532914619.8800001</v>
      </c>
      <c r="L10" s="517">
        <f t="shared" si="0"/>
        <v>1</v>
      </c>
    </row>
    <row r="11" spans="10:13" ht="12.75" customHeight="1">
      <c r="J11" s="515"/>
      <c r="K11" s="515"/>
    </row>
    <row r="12" spans="10:13" ht="12.75" customHeight="1"/>
    <row r="13" spans="10:13" ht="12.75" customHeight="1"/>
    <row r="14" spans="10:13" ht="12.75" customHeight="1"/>
    <row r="15" spans="10:13" ht="12.75" customHeight="1"/>
    <row r="16" spans="10:13" ht="12.75" customHeight="1"/>
    <row r="17" spans="2:9" ht="12.75" customHeight="1"/>
    <row r="18" spans="2:9" ht="12.75" customHeight="1"/>
    <row r="19" spans="2:9" ht="12.75" customHeight="1"/>
    <row r="20" spans="2:9" ht="12.75" customHeight="1"/>
    <row r="21" spans="2:9" ht="12.75" customHeight="1"/>
    <row r="22" spans="2:9" ht="12.75" customHeight="1"/>
    <row r="23" spans="2:9" ht="12.75" customHeight="1"/>
    <row r="24" spans="2:9" ht="12.75" customHeight="1">
      <c r="B24" s="3" t="s">
        <v>561</v>
      </c>
      <c r="C24" s="3"/>
      <c r="D24" s="3"/>
      <c r="E24" s="3"/>
      <c r="F24" s="3"/>
      <c r="G24" s="3"/>
      <c r="H24" s="3"/>
      <c r="I24" s="3"/>
    </row>
    <row r="25" spans="2:9" ht="12.75" customHeight="1">
      <c r="B25" s="3"/>
      <c r="C25" s="3"/>
      <c r="D25" s="3"/>
      <c r="E25" s="3"/>
      <c r="F25" s="3"/>
      <c r="G25" s="3"/>
      <c r="H25" s="3"/>
      <c r="I25" s="3"/>
    </row>
    <row r="26" spans="2:9" ht="12.75" customHeight="1">
      <c r="B26" s="518" t="s">
        <v>562</v>
      </c>
      <c r="C26" s="519" t="s">
        <v>563</v>
      </c>
      <c r="D26" s="520"/>
      <c r="E26" s="518" t="s">
        <v>564</v>
      </c>
      <c r="F26" s="519" t="s">
        <v>563</v>
      </c>
      <c r="G26" s="520"/>
      <c r="H26" s="518" t="s">
        <v>565</v>
      </c>
      <c r="I26" s="519" t="s">
        <v>563</v>
      </c>
    </row>
    <row r="27" spans="2:9" ht="12.75" customHeight="1">
      <c r="B27" s="521">
        <v>-0.1</v>
      </c>
      <c r="C27" s="522"/>
      <c r="D27" s="523"/>
      <c r="E27" s="521">
        <v>-0.1</v>
      </c>
      <c r="F27" s="522"/>
      <c r="G27" s="523"/>
      <c r="H27" s="521">
        <v>-0.1</v>
      </c>
      <c r="I27" s="522"/>
    </row>
    <row r="28" spans="2:9" ht="12.75" customHeight="1">
      <c r="B28" s="521">
        <v>-0.05</v>
      </c>
      <c r="C28" s="522"/>
      <c r="D28" s="523"/>
      <c r="E28" s="521">
        <v>-0.05</v>
      </c>
      <c r="F28" s="522"/>
      <c r="G28" s="523"/>
      <c r="H28" s="521">
        <v>-0.05</v>
      </c>
      <c r="I28" s="522"/>
    </row>
    <row r="29" spans="2:9" ht="12.75" customHeight="1">
      <c r="B29" s="521">
        <v>0.05</v>
      </c>
      <c r="C29" s="522"/>
      <c r="D29" s="523"/>
      <c r="E29" s="521">
        <v>0.05</v>
      </c>
      <c r="F29" s="522"/>
      <c r="G29" s="523"/>
      <c r="H29" s="521">
        <v>0.05</v>
      </c>
      <c r="I29" s="522"/>
    </row>
    <row r="30" spans="2:9" ht="12.75" customHeight="1">
      <c r="B30" s="524">
        <v>0.1</v>
      </c>
      <c r="C30" s="525"/>
      <c r="D30" s="526"/>
      <c r="E30" s="524">
        <v>0.1</v>
      </c>
      <c r="F30" s="525"/>
      <c r="G30" s="526"/>
      <c r="H30" s="524">
        <v>0.1</v>
      </c>
      <c r="I30" s="525"/>
    </row>
    <row r="31" spans="2:9" ht="12.75" customHeight="1"/>
    <row r="32" spans="2:9" ht="12.75" customHeight="1"/>
    <row r="33" spans="2:16" ht="12.75" customHeight="1"/>
    <row r="34" spans="2:16" ht="12.75" customHeight="1">
      <c r="B34" s="2" t="s">
        <v>566</v>
      </c>
      <c r="C34" s="2"/>
      <c r="D34" s="527"/>
      <c r="E34" s="528" t="s">
        <v>567</v>
      </c>
      <c r="F34" s="528" t="s">
        <v>568</v>
      </c>
      <c r="G34" s="528"/>
      <c r="H34" s="528" t="s">
        <v>569</v>
      </c>
      <c r="I34" s="519" t="s">
        <v>570</v>
      </c>
      <c r="J34" s="515"/>
      <c r="L34" s="1" t="s">
        <v>571</v>
      </c>
      <c r="M34" s="1"/>
      <c r="N34" s="1"/>
      <c r="O34" s="1"/>
      <c r="P34" s="529"/>
    </row>
    <row r="35" spans="2:16" ht="12.75" customHeight="1">
      <c r="B35" s="530" t="str">
        <f>'Premissas Receita'!B23</f>
        <v>Estádio Locação</v>
      </c>
      <c r="C35" s="515"/>
      <c r="D35" s="515"/>
      <c r="E35" s="515"/>
      <c r="F35" s="515"/>
      <c r="G35" s="515"/>
      <c r="H35" s="515"/>
      <c r="I35" s="531"/>
      <c r="L35" s="532"/>
      <c r="M35" s="211"/>
      <c r="N35" s="211"/>
      <c r="O35" s="224"/>
      <c r="P35" s="533"/>
    </row>
    <row r="36" spans="2:16" ht="12.75" customHeight="1">
      <c r="B36" s="534" t="str">
        <f>'Premissas Receita'!B25</f>
        <v>Locação - Jogos</v>
      </c>
      <c r="C36" s="515"/>
      <c r="D36" s="515"/>
      <c r="E36" s="516">
        <f>'Premissas Receita'!L28</f>
        <v>24</v>
      </c>
      <c r="F36" s="516">
        <f>'Premissas Receita'!L26</f>
        <v>200000</v>
      </c>
      <c r="G36" s="515"/>
      <c r="H36" s="535">
        <v>1</v>
      </c>
      <c r="I36" s="536">
        <f t="shared" ref="I36:I41" si="1">E36 * F36 * H36</f>
        <v>4800000</v>
      </c>
      <c r="L36" s="537" t="s">
        <v>185</v>
      </c>
      <c r="M36" s="211"/>
      <c r="N36" s="226"/>
      <c r="O36" s="82"/>
      <c r="P36" s="538">
        <v>173666700</v>
      </c>
    </row>
    <row r="37" spans="2:16" ht="12.75" customHeight="1">
      <c r="B37" s="534" t="str">
        <f>'Premissas Receita'!B30</f>
        <v>Locação - Eventos</v>
      </c>
      <c r="C37" s="515"/>
      <c r="D37" s="515"/>
      <c r="E37" s="516">
        <f>'Premissas Receita'!L33</f>
        <v>12</v>
      </c>
      <c r="F37" s="516">
        <f>'Premissas Receita'!L31</f>
        <v>375000</v>
      </c>
      <c r="G37" s="515"/>
      <c r="H37" s="535">
        <v>1</v>
      </c>
      <c r="I37" s="536">
        <f t="shared" si="1"/>
        <v>4500000</v>
      </c>
      <c r="L37" s="537" t="s">
        <v>186</v>
      </c>
      <c r="M37" s="211"/>
      <c r="N37" s="226"/>
      <c r="O37" s="82"/>
      <c r="P37" s="538">
        <v>269205000</v>
      </c>
    </row>
    <row r="38" spans="2:16" ht="12.75" customHeight="1">
      <c r="B38" s="534" t="str">
        <f>'Premissas Receita'!B35</f>
        <v>Locação - Estacionamento</v>
      </c>
      <c r="C38" s="515"/>
      <c r="D38" s="515"/>
      <c r="E38" s="516">
        <f>'Premissas Receita'!L38</f>
        <v>10</v>
      </c>
      <c r="F38" s="516">
        <f>'Premissas Receita'!L36</f>
        <v>130000</v>
      </c>
      <c r="G38" s="515"/>
      <c r="H38" s="535">
        <v>1</v>
      </c>
      <c r="I38" s="536">
        <f t="shared" si="1"/>
        <v>1300000</v>
      </c>
      <c r="L38" s="537" t="s">
        <v>187</v>
      </c>
      <c r="M38" s="211"/>
      <c r="N38" s="226"/>
      <c r="O38" s="82"/>
      <c r="P38" s="538">
        <v>54234000</v>
      </c>
    </row>
    <row r="39" spans="2:16" ht="12.75" customHeight="1">
      <c r="B39" s="534" t="str">
        <f>'Premissas Receita'!B40</f>
        <v>Camarotes Tipo 1</v>
      </c>
      <c r="C39" s="515"/>
      <c r="D39" s="515"/>
      <c r="E39" s="516">
        <f>'Premissas Receita'!L43</f>
        <v>8</v>
      </c>
      <c r="F39" s="516">
        <f>'Premissas Receita'!L41</f>
        <v>43200</v>
      </c>
      <c r="G39" s="515"/>
      <c r="H39" s="535">
        <v>0.9</v>
      </c>
      <c r="I39" s="536">
        <f t="shared" si="1"/>
        <v>311040</v>
      </c>
      <c r="L39" s="537" t="s">
        <v>188</v>
      </c>
      <c r="M39" s="211"/>
      <c r="N39" s="226"/>
      <c r="O39" s="82"/>
      <c r="P39" s="538">
        <v>35370000</v>
      </c>
    </row>
    <row r="40" spans="2:16" ht="12.75" customHeight="1">
      <c r="B40" s="534" t="str">
        <f>'Premissas Receita'!B45</f>
        <v>Camarotes Tipo 2</v>
      </c>
      <c r="C40" s="515"/>
      <c r="D40" s="515"/>
      <c r="E40" s="516">
        <f>'Premissas Receita'!L48</f>
        <v>6</v>
      </c>
      <c r="F40" s="516">
        <f>'Premissas Receita'!L46</f>
        <v>75600</v>
      </c>
      <c r="G40" s="515"/>
      <c r="H40" s="535">
        <v>0.9</v>
      </c>
      <c r="I40" s="536">
        <f t="shared" si="1"/>
        <v>408240</v>
      </c>
      <c r="L40" s="537" t="s">
        <v>572</v>
      </c>
      <c r="M40" s="211"/>
      <c r="N40" s="226"/>
      <c r="O40" s="82"/>
      <c r="P40" s="538">
        <v>0</v>
      </c>
    </row>
    <row r="41" spans="2:16" ht="12.75" customHeight="1">
      <c r="B41" s="534" t="str">
        <f>'Premissas Receita'!B50</f>
        <v>Camarotes Tipo 3</v>
      </c>
      <c r="C41" s="515"/>
      <c r="D41" s="515"/>
      <c r="E41" s="516">
        <f>'Premissas Receita'!L53</f>
        <v>4</v>
      </c>
      <c r="F41" s="516">
        <f>'Premissas Receita'!L51</f>
        <v>115200</v>
      </c>
      <c r="G41" s="515"/>
      <c r="H41" s="535">
        <v>0.9</v>
      </c>
      <c r="I41" s="536">
        <f t="shared" si="1"/>
        <v>414720</v>
      </c>
      <c r="L41" s="537" t="s">
        <v>190</v>
      </c>
      <c r="M41" s="211"/>
      <c r="N41" s="226"/>
      <c r="O41" s="82"/>
      <c r="P41" s="538">
        <v>-50942394.112499997</v>
      </c>
    </row>
    <row r="42" spans="2:16" ht="12.75" customHeight="1">
      <c r="B42" s="530" t="str">
        <f>'Premissas Receita'!B55</f>
        <v>Estádio Acessórias</v>
      </c>
      <c r="C42" s="515"/>
      <c r="D42" s="515"/>
      <c r="E42" s="515"/>
      <c r="F42" s="515"/>
      <c r="G42" s="515"/>
      <c r="H42" s="535"/>
      <c r="I42" s="536"/>
      <c r="L42" s="532"/>
      <c r="M42" s="211"/>
      <c r="N42" s="211"/>
      <c r="O42" s="212"/>
      <c r="P42" s="539"/>
    </row>
    <row r="43" spans="2:16" ht="12.75" customHeight="1">
      <c r="B43" s="534" t="str">
        <f>'Premissas Receita'!B57</f>
        <v>Estacionamento - Jogos</v>
      </c>
      <c r="C43" s="515"/>
      <c r="D43" s="515"/>
      <c r="E43" s="516">
        <f>'Premissas Receita'!L60</f>
        <v>251733.33333333334</v>
      </c>
      <c r="F43" s="516">
        <f>'Premissas Receita'!L58</f>
        <v>52</v>
      </c>
      <c r="G43" s="515"/>
      <c r="H43" s="540">
        <v>1</v>
      </c>
      <c r="I43" s="536">
        <f>E43 * F43 * H43</f>
        <v>13090133.333333334</v>
      </c>
      <c r="L43" s="541" t="s">
        <v>33</v>
      </c>
      <c r="M43" s="211"/>
      <c r="N43" s="386"/>
      <c r="O43" s="82"/>
      <c r="P43" s="538">
        <v>481533305.88749999</v>
      </c>
    </row>
    <row r="44" spans="2:16" ht="12.75" customHeight="1">
      <c r="B44" s="534" t="str">
        <f>'Premissas Receita'!B62</f>
        <v>Alimentos e Bebidas</v>
      </c>
      <c r="C44" s="515"/>
      <c r="D44" s="515"/>
      <c r="E44" s="516">
        <f>'Premissas Receita'!L65</f>
        <v>1432000</v>
      </c>
      <c r="F44" s="516">
        <f>'Premissas Receita'!L63</f>
        <v>27.12</v>
      </c>
      <c r="G44" s="515"/>
      <c r="H44" s="540">
        <v>0.2215</v>
      </c>
      <c r="I44" s="536">
        <f>E44 * F44 * H44</f>
        <v>8602138.5600000005</v>
      </c>
      <c r="L44" s="542"/>
      <c r="P44" s="543"/>
    </row>
    <row r="45" spans="2:16" ht="12.75" customHeight="1">
      <c r="B45" s="530" t="str">
        <f>'Premissas Receita'!B67</f>
        <v>Estádio Mídia e Patrocínios</v>
      </c>
      <c r="C45" s="515"/>
      <c r="D45" s="515"/>
      <c r="E45" s="515"/>
      <c r="F45" s="515"/>
      <c r="G45" s="515"/>
      <c r="H45" s="535"/>
      <c r="I45" s="536"/>
      <c r="L45" s="544" t="s">
        <v>573</v>
      </c>
      <c r="M45" s="470"/>
      <c r="N45" s="470"/>
      <c r="O45" s="470"/>
      <c r="P45" s="545"/>
    </row>
    <row r="46" spans="2:16" ht="12.75" customHeight="1">
      <c r="B46" s="534" t="str">
        <f>'Premissas Receita'!B69</f>
        <v>Naming Rights</v>
      </c>
      <c r="C46" s="515"/>
      <c r="D46" s="515"/>
      <c r="E46" s="516">
        <f>'Premissas Receita'!L72</f>
        <v>1</v>
      </c>
      <c r="F46" s="516">
        <f>'Premissas Receita'!L70</f>
        <v>10000000</v>
      </c>
      <c r="G46" s="515"/>
      <c r="H46" s="535">
        <v>1</v>
      </c>
      <c r="I46" s="536">
        <f>E46 * F46 * H46</f>
        <v>10000000</v>
      </c>
      <c r="L46" s="542"/>
      <c r="P46" s="543"/>
    </row>
    <row r="47" spans="2:16" ht="12.75" customHeight="1">
      <c r="B47" s="534" t="str">
        <f>'Premissas Receita'!B74</f>
        <v>Sector Rights</v>
      </c>
      <c r="C47" s="515"/>
      <c r="D47" s="515"/>
      <c r="E47" s="516">
        <f>'Premissas Receita'!L77</f>
        <v>1</v>
      </c>
      <c r="F47" s="516">
        <f>'Premissas Receita'!L75</f>
        <v>2000000</v>
      </c>
      <c r="G47" s="515"/>
      <c r="H47" s="535">
        <v>1</v>
      </c>
      <c r="I47" s="536">
        <f>E47 * F47 * H47</f>
        <v>2000000</v>
      </c>
      <c r="L47" s="537" t="s">
        <v>191</v>
      </c>
      <c r="O47" s="82"/>
      <c r="P47" s="538">
        <v>124188000</v>
      </c>
    </row>
    <row r="48" spans="2:16" ht="12.75" customHeight="1">
      <c r="B48" s="530" t="str">
        <f>'Premissas Receita'!B79</f>
        <v>Ginásio Locação</v>
      </c>
      <c r="C48" s="515"/>
      <c r="D48" s="515"/>
      <c r="E48" s="515"/>
      <c r="F48" s="515"/>
      <c r="G48" s="515"/>
      <c r="H48" s="535"/>
      <c r="I48" s="536"/>
      <c r="L48" s="537" t="s">
        <v>192</v>
      </c>
      <c r="O48" s="82"/>
      <c r="P48" s="538">
        <v>92394300</v>
      </c>
    </row>
    <row r="49" spans="2:39" ht="12.75" customHeight="1">
      <c r="B49" s="534" t="str">
        <f>'Premissas Receita'!B81</f>
        <v>Locação Jogos</v>
      </c>
      <c r="C49" s="515"/>
      <c r="D49" s="515"/>
      <c r="E49" s="516">
        <f>'Premissas Receita'!L84</f>
        <v>14</v>
      </c>
      <c r="F49" s="516">
        <f>'Premissas Receita'!L82</f>
        <v>35000</v>
      </c>
      <c r="G49" s="515"/>
      <c r="H49" s="535">
        <v>1</v>
      </c>
      <c r="I49" s="536">
        <f>E49 * F49 * H49</f>
        <v>490000</v>
      </c>
      <c r="L49" s="537" t="s">
        <v>193</v>
      </c>
      <c r="O49" s="82"/>
      <c r="P49" s="538">
        <v>4323000</v>
      </c>
    </row>
    <row r="50" spans="2:39" ht="12.75" customHeight="1">
      <c r="B50" s="534" t="str">
        <f>'Premissas Receita'!B86</f>
        <v>Locação Eventos</v>
      </c>
      <c r="E50" s="516">
        <f>'Premissas Receita'!L89</f>
        <v>20</v>
      </c>
      <c r="F50" s="516">
        <f>'Premissas Receita'!L87</f>
        <v>55000</v>
      </c>
      <c r="G50" s="515"/>
      <c r="H50" s="535">
        <v>1</v>
      </c>
      <c r="I50" s="536">
        <f>E50 * F50 * H50</f>
        <v>1100000</v>
      </c>
      <c r="J50" s="515"/>
      <c r="K50" s="515"/>
      <c r="L50" s="537" t="s">
        <v>194</v>
      </c>
      <c r="O50" s="82"/>
      <c r="P50" s="538">
        <v>3500000</v>
      </c>
      <c r="Q50" s="515"/>
      <c r="R50" s="515"/>
      <c r="S50" s="515"/>
      <c r="T50" s="515"/>
      <c r="U50" s="515"/>
      <c r="V50" s="515"/>
      <c r="W50" s="515"/>
      <c r="X50" s="515"/>
      <c r="Y50" s="515"/>
      <c r="Z50" s="515"/>
      <c r="AA50" s="515"/>
      <c r="AB50" s="515"/>
      <c r="AC50" s="515"/>
      <c r="AD50" s="515"/>
      <c r="AE50" s="515"/>
      <c r="AF50" s="515"/>
      <c r="AG50" s="515"/>
      <c r="AH50" s="515"/>
      <c r="AI50" s="515"/>
      <c r="AJ50" s="515"/>
      <c r="AK50" s="515"/>
      <c r="AL50" s="515"/>
      <c r="AM50" s="515"/>
    </row>
    <row r="51" spans="2:39" ht="12.75" customHeight="1">
      <c r="B51" s="530" t="str">
        <f>'Premissas Receita'!B91</f>
        <v>Ginásio Acessórias</v>
      </c>
      <c r="E51" s="515"/>
      <c r="F51" s="515"/>
      <c r="G51" s="515"/>
      <c r="H51" s="535"/>
      <c r="I51" s="536"/>
      <c r="J51" s="515"/>
      <c r="K51" s="515"/>
      <c r="L51" s="537" t="s">
        <v>574</v>
      </c>
      <c r="M51" s="546"/>
      <c r="O51" s="82"/>
      <c r="P51" s="538">
        <v>9673054.1999999993</v>
      </c>
      <c r="Q51" s="515"/>
      <c r="R51" s="515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5"/>
      <c r="AL51" s="515"/>
      <c r="AM51" s="515"/>
    </row>
    <row r="52" spans="2:39" ht="12.75" customHeight="1">
      <c r="B52" s="534" t="str">
        <f>'Premissas Receita'!B93</f>
        <v>Estacionamento - Operação</v>
      </c>
      <c r="E52" s="516">
        <f>'Premissas Receita'!L96</f>
        <v>8166.666666666667</v>
      </c>
      <c r="F52" s="516">
        <f>'Premissas Receita'!L94</f>
        <v>52</v>
      </c>
      <c r="G52" s="515"/>
      <c r="H52" s="540">
        <v>1</v>
      </c>
      <c r="I52" s="536">
        <f>E52 * F52 * H52</f>
        <v>424666.66666666669</v>
      </c>
      <c r="J52" s="515"/>
      <c r="K52" s="515"/>
      <c r="L52" s="547"/>
      <c r="O52" s="70"/>
      <c r="P52" s="548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5"/>
      <c r="AL52" s="515"/>
      <c r="AM52" s="515"/>
    </row>
    <row r="53" spans="2:39" ht="12.75" customHeight="1">
      <c r="B53" s="534" t="str">
        <f>'Premissas Receita'!B98</f>
        <v>Alimentos e Bebidas</v>
      </c>
      <c r="E53" s="516">
        <f>'Premissas Receita'!L101</f>
        <v>170000</v>
      </c>
      <c r="F53" s="516">
        <f>'Premissas Receita'!L99</f>
        <v>27.12</v>
      </c>
      <c r="G53" s="515"/>
      <c r="H53" s="540">
        <v>0.2215</v>
      </c>
      <c r="I53" s="536">
        <f>E53 * F53 * H53</f>
        <v>1021203.6</v>
      </c>
      <c r="J53" s="515"/>
      <c r="K53" s="515"/>
      <c r="L53" s="549" t="s">
        <v>33</v>
      </c>
      <c r="M53" s="550"/>
      <c r="N53" s="551"/>
      <c r="O53" s="552"/>
      <c r="P53" s="553">
        <v>234078354.19999999</v>
      </c>
      <c r="Q53" s="515"/>
      <c r="R53" s="515"/>
      <c r="S53" s="515"/>
      <c r="T53" s="515"/>
      <c r="U53" s="515"/>
      <c r="V53" s="515"/>
      <c r="W53" s="515"/>
      <c r="X53" s="515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  <c r="AJ53" s="515"/>
      <c r="AK53" s="515"/>
      <c r="AL53" s="515"/>
      <c r="AM53" s="515"/>
    </row>
    <row r="54" spans="2:39" ht="12.75" customHeight="1">
      <c r="B54" s="530" t="str">
        <f>'Premissas Receita'!B103</f>
        <v>Ginásio Mídia e Patrocínios</v>
      </c>
      <c r="E54" s="515"/>
      <c r="F54" s="515"/>
      <c r="G54" s="515"/>
      <c r="H54" s="535"/>
      <c r="I54" s="536"/>
      <c r="J54" s="515"/>
      <c r="K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  <c r="AJ54" s="515"/>
      <c r="AK54" s="515"/>
      <c r="AL54" s="515"/>
      <c r="AM54" s="515"/>
    </row>
    <row r="55" spans="2:39" ht="12.75" customHeight="1">
      <c r="B55" s="534" t="str">
        <f>'Premissas Receita'!B105</f>
        <v>Naming Rights</v>
      </c>
      <c r="E55" s="516">
        <f>'Premissas Receita'!L108</f>
        <v>1</v>
      </c>
      <c r="F55" s="516">
        <f>'Premissas Receita'!L106</f>
        <v>2500000</v>
      </c>
      <c r="G55" s="515"/>
      <c r="H55" s="535">
        <v>1</v>
      </c>
      <c r="I55" s="536">
        <f>E55 * F55 * H55</f>
        <v>2500000</v>
      </c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  <c r="AD55" s="515"/>
      <c r="AE55" s="515"/>
      <c r="AF55" s="515"/>
      <c r="AG55" s="515"/>
      <c r="AH55" s="515"/>
      <c r="AI55" s="515"/>
      <c r="AJ55" s="515"/>
      <c r="AK55" s="515"/>
      <c r="AL55" s="515"/>
      <c r="AM55" s="515"/>
    </row>
    <row r="56" spans="2:39" ht="12.75" customHeight="1">
      <c r="B56" s="534" t="str">
        <f>'Premissas Receita'!B110</f>
        <v>Sector Rights</v>
      </c>
      <c r="E56" s="516">
        <f>'Premissas Receita'!L113</f>
        <v>1</v>
      </c>
      <c r="F56" s="516">
        <f>'Premissas Receita'!L111</f>
        <v>500000</v>
      </c>
      <c r="G56" s="515"/>
      <c r="H56" s="535">
        <v>1</v>
      </c>
      <c r="I56" s="536">
        <f>E56 * F56 * H56</f>
        <v>500000</v>
      </c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5"/>
      <c r="AH56" s="515"/>
      <c r="AI56" s="515"/>
      <c r="AJ56" s="515"/>
      <c r="AK56" s="515"/>
      <c r="AL56" s="515"/>
      <c r="AM56" s="515"/>
    </row>
    <row r="57" spans="2:39" ht="12.75" customHeight="1">
      <c r="B57" s="530" t="str">
        <f>'Premissas Receita'!B115</f>
        <v>Prédio Norte</v>
      </c>
      <c r="E57" s="515"/>
      <c r="F57" s="515"/>
      <c r="G57" s="515"/>
      <c r="H57" s="535"/>
      <c r="I57" s="536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</row>
    <row r="58" spans="2:39" ht="12.75" customHeight="1">
      <c r="B58" s="534" t="str">
        <f>'Premissas Receita'!B117</f>
        <v>Locação Térreo / Acesso</v>
      </c>
      <c r="E58" s="516">
        <f>'Premissas Receita'!L120</f>
        <v>1680</v>
      </c>
      <c r="F58" s="516">
        <f>'Premissas Receita'!L118</f>
        <v>117.59</v>
      </c>
      <c r="G58" s="515"/>
      <c r="H58" s="535">
        <v>0.95</v>
      </c>
      <c r="I58" s="536">
        <f>E58 * F58 * H58</f>
        <v>187673.64</v>
      </c>
      <c r="J58" s="515"/>
      <c r="K58" s="515"/>
      <c r="L58" s="202" t="s">
        <v>72</v>
      </c>
      <c r="M58" s="202"/>
      <c r="N58" s="359"/>
      <c r="O58" s="359"/>
      <c r="P58" s="359">
        <f>-FCI!H62 / 1000</f>
        <v>10000</v>
      </c>
      <c r="Q58" s="359">
        <f>-FCI!I62 / 1000</f>
        <v>7184.4599850593677</v>
      </c>
      <c r="R58" s="359">
        <f>-FCI!J62 / 1000</f>
        <v>56614.304756099104</v>
      </c>
      <c r="S58" s="359">
        <f>-FCI!K62 / 1000</f>
        <v>41431.469385775446</v>
      </c>
      <c r="V58" s="515"/>
      <c r="W58" s="515"/>
      <c r="X58" s="515"/>
      <c r="Y58" s="515"/>
      <c r="Z58" s="515"/>
      <c r="AA58" s="515"/>
      <c r="AB58" s="515"/>
      <c r="AC58" s="515"/>
      <c r="AD58" s="515"/>
      <c r="AE58" s="515"/>
      <c r="AF58" s="515"/>
      <c r="AG58" s="515"/>
      <c r="AH58" s="515"/>
      <c r="AI58" s="515"/>
      <c r="AJ58" s="515"/>
      <c r="AK58" s="515"/>
      <c r="AL58" s="515"/>
      <c r="AM58" s="515"/>
    </row>
    <row r="59" spans="2:39" ht="12.75" customHeight="1">
      <c r="B59" s="534" t="str">
        <f>'Premissas Receita'!B122</f>
        <v>1 Pavimento</v>
      </c>
      <c r="E59" s="516">
        <f>'Premissas Receita'!L125</f>
        <v>17520</v>
      </c>
      <c r="F59" s="516">
        <f>'Premissas Receita'!L123</f>
        <v>117.59</v>
      </c>
      <c r="G59" s="515"/>
      <c r="H59" s="535">
        <v>0.95</v>
      </c>
      <c r="I59" s="536">
        <f>E59 * F59 * H59</f>
        <v>1957167.96</v>
      </c>
      <c r="J59" s="515"/>
      <c r="K59" s="515"/>
      <c r="L59" s="515"/>
      <c r="M59" s="515"/>
      <c r="N59" s="515"/>
      <c r="O59" s="515"/>
      <c r="P59" s="515"/>
      <c r="Q59" s="515"/>
      <c r="R59" s="515"/>
      <c r="V59" s="515"/>
      <c r="W59" s="515"/>
      <c r="X59" s="515"/>
      <c r="Y59" s="515"/>
      <c r="Z59" s="515"/>
      <c r="AA59" s="515"/>
      <c r="AB59" s="515"/>
      <c r="AC59" s="515"/>
      <c r="AD59" s="515"/>
      <c r="AE59" s="515"/>
      <c r="AF59" s="515"/>
      <c r="AG59" s="515"/>
      <c r="AH59" s="515"/>
      <c r="AI59" s="515"/>
      <c r="AJ59" s="515"/>
      <c r="AK59" s="515"/>
      <c r="AL59" s="515"/>
      <c r="AM59" s="515"/>
    </row>
    <row r="60" spans="2:39" ht="12.75" customHeight="1">
      <c r="B60" s="534" t="str">
        <f>'Premissas Receita'!B127</f>
        <v>2 Pavimento</v>
      </c>
      <c r="E60" s="516">
        <f>'Premissas Receita'!L130</f>
        <v>18000</v>
      </c>
      <c r="F60" s="516">
        <f>'Premissas Receita'!L128</f>
        <v>117.59</v>
      </c>
      <c r="G60" s="515"/>
      <c r="H60" s="535">
        <v>0.95</v>
      </c>
      <c r="I60" s="536">
        <f>E60 * F60 * H60</f>
        <v>2010789</v>
      </c>
      <c r="J60" s="515"/>
      <c r="K60" s="515"/>
      <c r="L60" s="225" t="s">
        <v>575</v>
      </c>
      <c r="M60" s="225"/>
      <c r="N60" s="347"/>
      <c r="O60" s="359"/>
      <c r="P60" s="359">
        <f>FCI!H45 / 1000</f>
        <v>0</v>
      </c>
      <c r="Q60" s="359">
        <f>FCI!I45 / 1000</f>
        <v>0</v>
      </c>
      <c r="R60" s="359">
        <f>FCI!J45 / 1000</f>
        <v>110199.62853272822</v>
      </c>
      <c r="S60" s="359">
        <f>FCI!K45 / 1000</f>
        <v>53368.020955912441</v>
      </c>
      <c r="V60" s="515"/>
      <c r="W60" s="515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5"/>
      <c r="AK60" s="515"/>
      <c r="AL60" s="515"/>
      <c r="AM60" s="515"/>
    </row>
    <row r="61" spans="2:39" ht="12.75" customHeight="1">
      <c r="B61" s="554" t="str">
        <f>'Premissas Receita'!B132</f>
        <v>Prédio Sul</v>
      </c>
      <c r="E61" s="515"/>
      <c r="F61" s="515"/>
      <c r="G61" s="515"/>
      <c r="H61" s="535"/>
      <c r="I61" s="536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5"/>
      <c r="AL61" s="515"/>
      <c r="AM61" s="515"/>
    </row>
    <row r="62" spans="2:39" ht="12.75" customHeight="1">
      <c r="B62" s="534" t="str">
        <f>'Premissas Receita'!B134</f>
        <v>Locação Térreo / Acesso</v>
      </c>
      <c r="E62" s="516">
        <f>'Premissas Receita'!L137</f>
        <v>1680</v>
      </c>
      <c r="F62" s="516">
        <f>'Premissas Receita'!L135</f>
        <v>117.59</v>
      </c>
      <c r="G62" s="515"/>
      <c r="H62" s="535">
        <v>0.95</v>
      </c>
      <c r="I62" s="536">
        <f>E62 * F62 * H62</f>
        <v>187673.64</v>
      </c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5"/>
      <c r="AH62" s="515"/>
      <c r="AI62" s="515"/>
      <c r="AJ62" s="515"/>
      <c r="AK62" s="515"/>
      <c r="AL62" s="515"/>
      <c r="AM62" s="515"/>
    </row>
    <row r="63" spans="2:39" ht="12.75" customHeight="1">
      <c r="B63" s="534" t="str">
        <f>'Premissas Receita'!B139</f>
        <v>1 Pavimento</v>
      </c>
      <c r="E63" s="516">
        <f>'Premissas Receita'!L142</f>
        <v>18000</v>
      </c>
      <c r="F63" s="516">
        <f>'Premissas Receita'!L140</f>
        <v>117.59</v>
      </c>
      <c r="G63" s="515"/>
      <c r="H63" s="535">
        <v>0.95</v>
      </c>
      <c r="I63" s="536">
        <f>E63 * F63 * H63</f>
        <v>2010789</v>
      </c>
      <c r="J63" s="515"/>
      <c r="K63" s="515"/>
      <c r="L63" s="515"/>
      <c r="M63" s="515"/>
      <c r="N63" s="515"/>
      <c r="O63" s="515"/>
      <c r="P63" s="520" t="s">
        <v>147</v>
      </c>
      <c r="Q63" s="520" t="s">
        <v>124</v>
      </c>
      <c r="R63" s="520" t="s">
        <v>125</v>
      </c>
      <c r="S63" s="520" t="s">
        <v>576</v>
      </c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5"/>
      <c r="AL63" s="515"/>
      <c r="AM63" s="515"/>
    </row>
    <row r="64" spans="2:39" ht="12.75" customHeight="1">
      <c r="B64" s="534" t="str">
        <f>'Premissas Receita'!B144</f>
        <v>2 Pavimento</v>
      </c>
      <c r="E64" s="516">
        <f>'Premissas Receita'!L147</f>
        <v>18000</v>
      </c>
      <c r="F64" s="516">
        <f>'Premissas Receita'!L145</f>
        <v>117.59</v>
      </c>
      <c r="G64" s="515"/>
      <c r="H64" s="535">
        <v>0.95</v>
      </c>
      <c r="I64" s="536">
        <f>E64 * F64 * H64</f>
        <v>2010789</v>
      </c>
      <c r="J64" s="515"/>
      <c r="K64" s="515"/>
      <c r="L64" s="515"/>
      <c r="M64" s="515"/>
      <c r="N64" s="515"/>
      <c r="O64" s="515" t="str">
        <f>L58</f>
        <v>Aporte de Capital</v>
      </c>
      <c r="P64" s="555">
        <f>P58</f>
        <v>10000</v>
      </c>
      <c r="Q64" s="555">
        <f>Q58</f>
        <v>7184.4599850593677</v>
      </c>
      <c r="R64" s="555">
        <f>R58</f>
        <v>56614.304756099104</v>
      </c>
      <c r="S64" s="555">
        <f>S58</f>
        <v>41431.469385775446</v>
      </c>
      <c r="T64" s="555">
        <f>SUM(P64:S64)</f>
        <v>115230.23412693391</v>
      </c>
      <c r="U64" s="515"/>
      <c r="V64" s="515"/>
      <c r="W64" s="515"/>
      <c r="X64" s="515"/>
      <c r="Y64" s="515"/>
      <c r="Z64" s="515"/>
      <c r="AA64" s="515"/>
      <c r="AB64" s="515"/>
      <c r="AC64" s="515"/>
      <c r="AD64" s="515"/>
      <c r="AE64" s="515"/>
      <c r="AF64" s="515"/>
      <c r="AG64" s="515"/>
      <c r="AH64" s="515"/>
      <c r="AI64" s="515"/>
      <c r="AJ64" s="515"/>
      <c r="AK64" s="515"/>
      <c r="AL64" s="515"/>
      <c r="AM64" s="515"/>
    </row>
    <row r="65" spans="2:39" ht="12.75" customHeight="1">
      <c r="B65" s="530" t="str">
        <f>'Premissas Receita'!B149</f>
        <v>Outras Áreas</v>
      </c>
      <c r="E65" s="515"/>
      <c r="F65" s="515"/>
      <c r="G65" s="515"/>
      <c r="H65" s="535"/>
      <c r="I65" s="536"/>
      <c r="J65" s="515"/>
      <c r="K65" s="515"/>
      <c r="L65" s="515"/>
      <c r="M65" s="515"/>
      <c r="N65" s="515"/>
      <c r="O65" s="515" t="str">
        <f>L60</f>
        <v>Empréstimos</v>
      </c>
      <c r="P65" s="555">
        <f>P60</f>
        <v>0</v>
      </c>
      <c r="Q65" s="555">
        <f>Q60</f>
        <v>0</v>
      </c>
      <c r="R65" s="555">
        <f>R60</f>
        <v>110199.62853272822</v>
      </c>
      <c r="S65" s="555">
        <f>S60</f>
        <v>53368.020955912441</v>
      </c>
      <c r="T65" s="555">
        <f>SUM(P65:S65)</f>
        <v>163567.64948864066</v>
      </c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5"/>
      <c r="AH65" s="515"/>
      <c r="AI65" s="515"/>
      <c r="AJ65" s="515"/>
      <c r="AK65" s="515"/>
      <c r="AL65" s="515"/>
      <c r="AM65" s="515"/>
    </row>
    <row r="66" spans="2:39" ht="12.75" customHeight="1">
      <c r="B66" s="534" t="str">
        <f>'Premissas Receita'!B151</f>
        <v>Nível 10</v>
      </c>
      <c r="E66" s="516">
        <f>'Premissas Receita'!L154</f>
        <v>5400</v>
      </c>
      <c r="F66" s="516">
        <f>'Premissas Receita'!L152</f>
        <v>117.59</v>
      </c>
      <c r="G66" s="515"/>
      <c r="H66" s="535">
        <v>0.95</v>
      </c>
      <c r="I66" s="536">
        <f>E66 * F66 * H66</f>
        <v>603236.69999999995</v>
      </c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  <c r="Y66" s="515"/>
      <c r="Z66" s="515"/>
      <c r="AA66" s="515"/>
      <c r="AB66" s="515"/>
      <c r="AC66" s="515"/>
      <c r="AD66" s="515"/>
      <c r="AE66" s="515"/>
      <c r="AF66" s="515"/>
      <c r="AG66" s="515"/>
      <c r="AH66" s="515"/>
      <c r="AI66" s="515"/>
      <c r="AJ66" s="515"/>
      <c r="AK66" s="515"/>
      <c r="AL66" s="515"/>
      <c r="AM66" s="515"/>
    </row>
    <row r="67" spans="2:39" ht="12.75" customHeight="1">
      <c r="B67" s="534" t="str">
        <f>'Premissas Receita'!B156</f>
        <v>Nível 50</v>
      </c>
      <c r="E67" s="516">
        <f>'Premissas Receita'!L159</f>
        <v>7800</v>
      </c>
      <c r="F67" s="516">
        <f>'Premissas Receita'!L157</f>
        <v>117.59</v>
      </c>
      <c r="G67" s="515"/>
      <c r="H67" s="535">
        <v>0.95</v>
      </c>
      <c r="I67" s="536">
        <f>E67 * F67 * H67</f>
        <v>871341.89999999991</v>
      </c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>
        <f>T65/(T64+T65)</f>
        <v>0.58668899264019814</v>
      </c>
      <c r="U67" s="515"/>
      <c r="V67" s="515"/>
      <c r="W67" s="515"/>
      <c r="X67" s="515"/>
      <c r="Y67" s="515"/>
      <c r="Z67" s="515"/>
      <c r="AA67" s="515"/>
      <c r="AB67" s="515"/>
      <c r="AC67" s="515"/>
      <c r="AD67" s="515"/>
      <c r="AE67" s="515"/>
      <c r="AF67" s="515"/>
      <c r="AG67" s="515"/>
      <c r="AH67" s="515"/>
      <c r="AI67" s="515"/>
      <c r="AJ67" s="515"/>
      <c r="AK67" s="515"/>
      <c r="AL67" s="515"/>
      <c r="AM67" s="515"/>
    </row>
    <row r="68" spans="2:39" ht="12.75" customHeight="1">
      <c r="B68" s="530" t="str">
        <f>'Premissas Receita'!B161</f>
        <v>Parque Poliesportivo</v>
      </c>
      <c r="E68" s="515"/>
      <c r="F68" s="515"/>
      <c r="G68" s="515"/>
      <c r="H68" s="535"/>
      <c r="I68" s="536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  <c r="X68" s="515"/>
      <c r="Y68" s="515"/>
      <c r="Z68" s="515"/>
      <c r="AA68" s="515"/>
      <c r="AB68" s="515"/>
      <c r="AC68" s="515"/>
      <c r="AD68" s="515"/>
      <c r="AE68" s="515"/>
      <c r="AF68" s="515"/>
      <c r="AG68" s="515"/>
      <c r="AH68" s="515"/>
      <c r="AI68" s="515"/>
      <c r="AJ68" s="515"/>
      <c r="AK68" s="515"/>
      <c r="AL68" s="515"/>
      <c r="AM68" s="515"/>
    </row>
    <row r="69" spans="2:39" ht="12.75" customHeight="1">
      <c r="B69" s="534" t="str">
        <f>'Premissas Receita'!B163</f>
        <v>Locação Campo de Futebol</v>
      </c>
      <c r="E69" s="516">
        <f>'Premissas Receita'!L166</f>
        <v>104</v>
      </c>
      <c r="F69" s="516">
        <f>'Premissas Receita'!L164</f>
        <v>2000</v>
      </c>
      <c r="G69" s="515"/>
      <c r="H69" s="535">
        <v>1</v>
      </c>
      <c r="I69" s="536">
        <f>E69 * F69 * H69</f>
        <v>208000</v>
      </c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  <c r="X69" s="515"/>
      <c r="Y69" s="515"/>
      <c r="Z69" s="515"/>
      <c r="AA69" s="515"/>
      <c r="AB69" s="515"/>
      <c r="AC69" s="515"/>
      <c r="AD69" s="515"/>
      <c r="AE69" s="515"/>
      <c r="AF69" s="515"/>
      <c r="AG69" s="515"/>
      <c r="AH69" s="515"/>
      <c r="AI69" s="515"/>
      <c r="AJ69" s="515"/>
      <c r="AK69" s="515"/>
      <c r="AL69" s="515"/>
      <c r="AM69" s="515"/>
    </row>
    <row r="70" spans="2:39" ht="12.75" customHeight="1">
      <c r="B70" s="534" t="str">
        <f>'Premissas Receita'!B168</f>
        <v>Quadra de Beach Tenis</v>
      </c>
      <c r="E70" s="516">
        <f>'Premissas Receita'!L171</f>
        <v>1878.3359999999998</v>
      </c>
      <c r="F70" s="516">
        <f>'Premissas Receita'!L169</f>
        <v>100</v>
      </c>
      <c r="G70" s="515"/>
      <c r="H70" s="535">
        <v>1</v>
      </c>
      <c r="I70" s="536">
        <f>E70 * F70 * H70</f>
        <v>187833.59999999998</v>
      </c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  <c r="X70" s="515"/>
      <c r="Y70" s="515"/>
      <c r="Z70" s="515"/>
      <c r="AA70" s="515"/>
      <c r="AB70" s="515"/>
      <c r="AC70" s="515"/>
      <c r="AD70" s="515"/>
      <c r="AE70" s="515"/>
      <c r="AF70" s="515"/>
      <c r="AG70" s="515"/>
      <c r="AH70" s="515"/>
      <c r="AI70" s="515"/>
      <c r="AJ70" s="515"/>
      <c r="AK70" s="515"/>
      <c r="AL70" s="515"/>
      <c r="AM70" s="515"/>
    </row>
    <row r="71" spans="2:39" ht="12.75" customHeight="1">
      <c r="B71" s="534" t="str">
        <f>'Premissas Receita'!B173</f>
        <v>Quadra Poiesportiva</v>
      </c>
      <c r="E71" s="516">
        <f>'Premissas Receita'!L176</f>
        <v>939.16799999999989</v>
      </c>
      <c r="F71" s="516">
        <f>'Premissas Receita'!L174</f>
        <v>100</v>
      </c>
      <c r="G71" s="515"/>
      <c r="H71" s="535">
        <v>1</v>
      </c>
      <c r="I71" s="536">
        <f>E71 * F71 * H71</f>
        <v>93916.799999999988</v>
      </c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  <c r="X71" s="515"/>
      <c r="Y71" s="515"/>
      <c r="Z71" s="515"/>
      <c r="AA71" s="515"/>
      <c r="AB71" s="515"/>
      <c r="AC71" s="515"/>
      <c r="AD71" s="515"/>
      <c r="AE71" s="515"/>
      <c r="AF71" s="515"/>
      <c r="AG71" s="515"/>
      <c r="AH71" s="515"/>
      <c r="AI71" s="515"/>
      <c r="AJ71" s="515"/>
      <c r="AK71" s="515"/>
      <c r="AL71" s="515"/>
      <c r="AM71" s="515"/>
    </row>
    <row r="72" spans="2:39" ht="12.75" customHeight="1">
      <c r="B72" s="530" t="str">
        <f>'Premissas Receita'!B178</f>
        <v>Empreendimentos Associados</v>
      </c>
      <c r="E72" s="515"/>
      <c r="F72" s="515"/>
      <c r="G72" s="515"/>
      <c r="H72" s="535"/>
      <c r="I72" s="536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5"/>
      <c r="AK72" s="515"/>
      <c r="AL72" s="515"/>
      <c r="AM72" s="515"/>
    </row>
    <row r="73" spans="2:39" ht="12.75" customHeight="1">
      <c r="B73" s="534" t="str">
        <f>'Premissas Receita'!B180</f>
        <v>Locação Prédio Funcional</v>
      </c>
      <c r="E73" s="516">
        <f>'Premissas Receita'!L183</f>
        <v>120000</v>
      </c>
      <c r="F73" s="516">
        <f>'Premissas Receita'!L181</f>
        <v>129.27000000000001</v>
      </c>
      <c r="G73" s="515"/>
      <c r="H73" s="535">
        <v>0.95</v>
      </c>
      <c r="I73" s="516">
        <f>E73 * F73 * H73</f>
        <v>14736780.000000002</v>
      </c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  <c r="X73" s="515"/>
      <c r="Y73" s="515"/>
      <c r="Z73" s="515"/>
      <c r="AA73" s="515"/>
      <c r="AB73" s="515"/>
      <c r="AC73" s="515"/>
      <c r="AD73" s="515"/>
      <c r="AE73" s="515"/>
      <c r="AF73" s="515"/>
      <c r="AG73" s="515"/>
      <c r="AH73" s="515"/>
      <c r="AI73" s="515"/>
      <c r="AJ73" s="515"/>
      <c r="AK73" s="515"/>
      <c r="AL73" s="515"/>
      <c r="AM73" s="515"/>
    </row>
    <row r="74" spans="2:39" ht="12.75" customHeight="1">
      <c r="B74" s="534" t="s">
        <v>577</v>
      </c>
      <c r="E74" s="516">
        <f>'Premissas Receita'!L188</f>
        <v>208704</v>
      </c>
      <c r="F74" s="516">
        <f>'Premissas Receita'!L186</f>
        <v>10</v>
      </c>
      <c r="G74" s="515"/>
      <c r="H74" s="540">
        <v>1</v>
      </c>
      <c r="I74" s="516">
        <f>E74 * F74 * H74</f>
        <v>2087040</v>
      </c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15"/>
      <c r="V74" s="515"/>
      <c r="W74" s="515"/>
      <c r="X74" s="515"/>
      <c r="Y74" s="515"/>
      <c r="Z74" s="515"/>
      <c r="AA74" s="515"/>
      <c r="AB74" s="515"/>
      <c r="AC74" s="515"/>
      <c r="AD74" s="515"/>
      <c r="AE74" s="515"/>
      <c r="AF74" s="515"/>
      <c r="AG74" s="515"/>
      <c r="AH74" s="515"/>
      <c r="AI74" s="515"/>
      <c r="AJ74" s="515"/>
      <c r="AK74" s="515"/>
      <c r="AL74" s="515"/>
      <c r="AM74" s="515"/>
    </row>
    <row r="75" spans="2:39" ht="12.75" customHeight="1">
      <c r="B75" s="534" t="s">
        <v>578</v>
      </c>
      <c r="E75" s="516">
        <f>'Premissas Receita'!L193</f>
        <v>2400</v>
      </c>
      <c r="F75" s="516">
        <f>'Premissas Receita'!L191</f>
        <v>200</v>
      </c>
      <c r="G75" s="515"/>
      <c r="H75" s="540">
        <v>0.95</v>
      </c>
      <c r="I75" s="556">
        <f>E75 * F75 * H75</f>
        <v>456000</v>
      </c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5"/>
      <c r="AA75" s="515"/>
      <c r="AB75" s="515"/>
      <c r="AC75" s="515"/>
      <c r="AD75" s="515"/>
      <c r="AE75" s="515"/>
      <c r="AF75" s="515"/>
      <c r="AG75" s="515"/>
      <c r="AH75" s="515"/>
      <c r="AI75" s="515"/>
      <c r="AJ75" s="515"/>
      <c r="AK75" s="515"/>
      <c r="AL75" s="515"/>
      <c r="AM75" s="515"/>
    </row>
    <row r="76" spans="2:39" ht="12.75" customHeight="1">
      <c r="B76" s="534"/>
      <c r="E76" s="515"/>
      <c r="F76" s="515"/>
      <c r="G76" s="515"/>
      <c r="H76" s="516"/>
      <c r="I76" s="536">
        <f>SUM(I36:I75)</f>
        <v>79071173.400000006</v>
      </c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5"/>
      <c r="AA76" s="515"/>
      <c r="AB76" s="515"/>
      <c r="AC76" s="515"/>
      <c r="AD76" s="515"/>
      <c r="AE76" s="515"/>
      <c r="AF76" s="515"/>
      <c r="AG76" s="515"/>
      <c r="AH76" s="515"/>
      <c r="AI76" s="515"/>
      <c r="AJ76" s="515"/>
      <c r="AK76" s="515"/>
      <c r="AL76" s="515"/>
      <c r="AM76" s="515"/>
    </row>
    <row r="77" spans="2:39" ht="12.75" customHeight="1">
      <c r="B77" s="534"/>
      <c r="E77" s="515"/>
      <c r="F77" s="515"/>
      <c r="G77" s="515"/>
      <c r="H77" s="515"/>
      <c r="I77" s="531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  <c r="Z77" s="515"/>
      <c r="AA77" s="515"/>
      <c r="AB77" s="515"/>
      <c r="AC77" s="515"/>
      <c r="AD77" s="515"/>
      <c r="AE77" s="515"/>
      <c r="AF77" s="515"/>
      <c r="AG77" s="515"/>
      <c r="AH77" s="515"/>
      <c r="AI77" s="515"/>
      <c r="AJ77" s="515"/>
      <c r="AK77" s="515"/>
      <c r="AL77" s="515"/>
      <c r="AM77" s="515"/>
    </row>
    <row r="78" spans="2:39" ht="12.75" customHeight="1">
      <c r="B78" s="557"/>
      <c r="C78" s="558"/>
      <c r="D78" s="558"/>
      <c r="E78" s="559"/>
      <c r="F78" s="560"/>
      <c r="G78" s="561"/>
      <c r="H78" s="561"/>
      <c r="I78" s="562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  <c r="X78" s="515"/>
      <c r="Y78" s="515"/>
      <c r="Z78" s="515"/>
      <c r="AA78" s="515"/>
      <c r="AB78" s="515"/>
      <c r="AC78" s="515"/>
      <c r="AD78" s="515"/>
      <c r="AE78" s="515"/>
      <c r="AF78" s="515"/>
      <c r="AG78" s="515"/>
      <c r="AH78" s="515"/>
      <c r="AI78" s="515"/>
      <c r="AJ78" s="515"/>
      <c r="AK78" s="515"/>
      <c r="AL78" s="515"/>
      <c r="AM78" s="515"/>
    </row>
    <row r="79" spans="2:39" ht="12.75" customHeight="1">
      <c r="B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  <c r="AM79" s="515"/>
    </row>
    <row r="80" spans="2:39" ht="12.75" customHeight="1"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  <c r="Z80" s="515"/>
      <c r="AA80" s="515"/>
      <c r="AB80" s="515"/>
      <c r="AC80" s="515"/>
      <c r="AD80" s="515"/>
      <c r="AE80" s="515"/>
      <c r="AF80" s="515"/>
      <c r="AG80" s="515"/>
      <c r="AH80" s="515"/>
      <c r="AI80" s="515"/>
      <c r="AJ80" s="515"/>
      <c r="AK80" s="515"/>
      <c r="AL80" s="515"/>
      <c r="AM80" s="515"/>
    </row>
    <row r="81" spans="1:39" ht="12.75" customHeight="1"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5"/>
      <c r="AA81" s="515"/>
      <c r="AB81" s="515"/>
      <c r="AC81" s="515"/>
      <c r="AD81" s="515"/>
      <c r="AE81" s="515"/>
      <c r="AF81" s="515"/>
      <c r="AG81" s="515"/>
      <c r="AH81" s="515"/>
      <c r="AI81" s="515"/>
      <c r="AJ81" s="515"/>
      <c r="AK81" s="515"/>
      <c r="AL81" s="515"/>
      <c r="AM81" s="515"/>
    </row>
    <row r="82" spans="1:39" ht="12.75" customHeight="1"/>
    <row r="83" spans="1:39" ht="12.75" customHeight="1"/>
    <row r="84" spans="1:39" ht="12.75" customHeight="1"/>
    <row r="85" spans="1:39" ht="12.75" customHeight="1"/>
    <row r="86" spans="1:39" ht="12.75" customHeight="1"/>
    <row r="87" spans="1:39" ht="12.75" customHeight="1"/>
    <row r="88" spans="1:39" ht="12.75" customHeight="1"/>
    <row r="89" spans="1:39" ht="12.75" customHeight="1"/>
    <row r="90" spans="1:39" ht="12.75" customHeight="1">
      <c r="B90" s="224">
        <v>0</v>
      </c>
      <c r="C90" s="224">
        <v>1</v>
      </c>
      <c r="D90" s="224">
        <v>2</v>
      </c>
      <c r="E90" s="224">
        <v>3</v>
      </c>
      <c r="F90" s="224">
        <v>4</v>
      </c>
      <c r="G90" s="224">
        <v>5</v>
      </c>
      <c r="H90" s="224">
        <v>6</v>
      </c>
      <c r="I90" s="224">
        <v>7</v>
      </c>
      <c r="J90" s="224">
        <v>8</v>
      </c>
      <c r="K90" s="224">
        <v>9</v>
      </c>
      <c r="L90" s="224">
        <v>10</v>
      </c>
      <c r="M90" s="224">
        <v>11</v>
      </c>
      <c r="N90" s="224">
        <v>12</v>
      </c>
      <c r="O90" s="224">
        <v>13</v>
      </c>
      <c r="P90" s="224">
        <v>14</v>
      </c>
      <c r="Q90" s="224">
        <v>15</v>
      </c>
      <c r="R90" s="224">
        <v>16</v>
      </c>
      <c r="S90" s="224">
        <v>17</v>
      </c>
      <c r="T90" s="224">
        <v>18</v>
      </c>
      <c r="U90" s="224">
        <v>19</v>
      </c>
      <c r="V90" s="224">
        <v>20</v>
      </c>
      <c r="W90" s="224">
        <v>21</v>
      </c>
      <c r="X90" s="224">
        <v>22</v>
      </c>
      <c r="Y90" s="224">
        <v>23</v>
      </c>
      <c r="Z90" s="224">
        <v>24</v>
      </c>
      <c r="AA90" s="224">
        <v>25</v>
      </c>
      <c r="AB90" s="224">
        <v>26</v>
      </c>
      <c r="AC90" s="224">
        <v>27</v>
      </c>
      <c r="AD90" s="224">
        <v>28</v>
      </c>
      <c r="AE90" s="224">
        <v>29</v>
      </c>
      <c r="AF90" s="224">
        <v>30</v>
      </c>
      <c r="AG90" s="224">
        <v>31</v>
      </c>
      <c r="AH90" s="224">
        <v>32</v>
      </c>
      <c r="AI90" s="224">
        <v>33</v>
      </c>
      <c r="AJ90" s="224">
        <v>34</v>
      </c>
      <c r="AK90" s="224">
        <v>35</v>
      </c>
    </row>
    <row r="91" spans="1:39" ht="12.75" customHeight="1">
      <c r="A91" s="121" t="s">
        <v>174</v>
      </c>
      <c r="B91" s="70">
        <v>0</v>
      </c>
      <c r="C91" s="70">
        <v>2180388.9146428602</v>
      </c>
      <c r="D91" s="70">
        <v>4343213.9690170297</v>
      </c>
      <c r="E91" s="70">
        <v>3752535.8842275701</v>
      </c>
      <c r="F91" s="70">
        <v>13720434.650727</v>
      </c>
      <c r="G91" s="70">
        <v>13720434.650727</v>
      </c>
      <c r="H91" s="70">
        <v>13720434.650727</v>
      </c>
      <c r="I91" s="70">
        <v>13720434.650727</v>
      </c>
      <c r="J91" s="70">
        <v>13720434.650727</v>
      </c>
      <c r="K91" s="70">
        <v>13720434.650727</v>
      </c>
      <c r="L91" s="70">
        <v>13720434.650727</v>
      </c>
      <c r="M91" s="70">
        <v>13720434.650727</v>
      </c>
      <c r="N91" s="70">
        <v>13720434.650727</v>
      </c>
      <c r="O91" s="70">
        <v>13720434.650727</v>
      </c>
      <c r="P91" s="70">
        <v>13720434.650727</v>
      </c>
      <c r="Q91" s="70">
        <v>13720434.650727</v>
      </c>
      <c r="R91" s="70">
        <v>13720434.650727</v>
      </c>
      <c r="S91" s="70">
        <v>13720434.650727</v>
      </c>
      <c r="T91" s="70">
        <v>13720434.650727</v>
      </c>
      <c r="U91" s="70">
        <v>13720434.650727</v>
      </c>
      <c r="V91" s="70">
        <v>13720434.650727</v>
      </c>
      <c r="W91" s="70">
        <v>13720434.650727</v>
      </c>
      <c r="X91" s="70">
        <v>13720434.650727</v>
      </c>
      <c r="Y91" s="70">
        <v>13720434.650727</v>
      </c>
      <c r="Z91" s="70">
        <v>13720434.650727</v>
      </c>
      <c r="AA91" s="70">
        <v>13720434.650727</v>
      </c>
      <c r="AB91" s="70">
        <v>13720434.650727</v>
      </c>
      <c r="AC91" s="70">
        <v>13720434.650727</v>
      </c>
      <c r="AD91" s="70">
        <v>13720434.650727</v>
      </c>
      <c r="AE91" s="70">
        <v>13720434.650727</v>
      </c>
      <c r="AF91" s="70">
        <v>13720434.650727</v>
      </c>
      <c r="AG91" s="70">
        <v>13720434.650727</v>
      </c>
      <c r="AH91" s="70">
        <v>13720434.650727</v>
      </c>
      <c r="AI91" s="70">
        <v>13720434.650727</v>
      </c>
      <c r="AJ91" s="70">
        <v>13720434.650727</v>
      </c>
      <c r="AK91" s="70">
        <v>13720434.650727</v>
      </c>
    </row>
    <row r="92" spans="1:39" ht="12.75" customHeight="1">
      <c r="A92" s="62" t="s">
        <v>175</v>
      </c>
      <c r="B92" s="70">
        <v>3500000</v>
      </c>
      <c r="C92" s="70">
        <v>1011780</v>
      </c>
      <c r="D92" s="70">
        <v>2028600</v>
      </c>
      <c r="E92" s="70">
        <v>2033640</v>
      </c>
      <c r="F92" s="70">
        <v>6755280</v>
      </c>
      <c r="G92" s="70">
        <v>7056229.7999999998</v>
      </c>
      <c r="H92" s="70">
        <v>7056229.7999999998</v>
      </c>
      <c r="I92" s="70">
        <v>7056229.7999999998</v>
      </c>
      <c r="J92" s="70">
        <v>7056229.7999999998</v>
      </c>
      <c r="K92" s="70">
        <v>7056229.7999999998</v>
      </c>
      <c r="L92" s="70">
        <v>7056229.7999999998</v>
      </c>
      <c r="M92" s="70">
        <v>7056229.7999999998</v>
      </c>
      <c r="N92" s="70">
        <v>7056229.7999999998</v>
      </c>
      <c r="O92" s="70">
        <v>7056229.7999999998</v>
      </c>
      <c r="P92" s="70">
        <v>7056229.7999999998</v>
      </c>
      <c r="Q92" s="70">
        <v>7056229.7999999998</v>
      </c>
      <c r="R92" s="70">
        <v>7056229.7999999998</v>
      </c>
      <c r="S92" s="70">
        <v>7056229.7999999998</v>
      </c>
      <c r="T92" s="70">
        <v>7056229.7999999998</v>
      </c>
      <c r="U92" s="70">
        <v>7056229.7999999998</v>
      </c>
      <c r="V92" s="70">
        <v>7056229.7999999998</v>
      </c>
      <c r="W92" s="70">
        <v>7056229.7999999998</v>
      </c>
      <c r="X92" s="70">
        <v>7056229.7999999998</v>
      </c>
      <c r="Y92" s="70">
        <v>7056229.7999999998</v>
      </c>
      <c r="Z92" s="70">
        <v>7056229.7999999998</v>
      </c>
      <c r="AA92" s="70">
        <v>7056229.7999999998</v>
      </c>
      <c r="AB92" s="70">
        <v>7056229.7999999998</v>
      </c>
      <c r="AC92" s="70">
        <v>7056229.7999999998</v>
      </c>
      <c r="AD92" s="70">
        <v>7056229.7999999998</v>
      </c>
      <c r="AE92" s="70">
        <v>7056229.7999999998</v>
      </c>
      <c r="AF92" s="70">
        <v>7056229.7999999998</v>
      </c>
      <c r="AG92" s="70">
        <v>7056229.7999999998</v>
      </c>
      <c r="AH92" s="70">
        <v>7056229.7999999998</v>
      </c>
      <c r="AI92" s="70">
        <v>7056229.7999999998</v>
      </c>
      <c r="AJ92" s="70">
        <v>7056229.7999999998</v>
      </c>
      <c r="AK92" s="70">
        <v>7056229.7999999998</v>
      </c>
    </row>
    <row r="93" spans="1:39" ht="12.75" customHeight="1">
      <c r="A93" s="62" t="s">
        <v>579</v>
      </c>
      <c r="B93" s="218">
        <v>3500000</v>
      </c>
      <c r="C93" s="218">
        <v>3192168.9146428602</v>
      </c>
      <c r="D93" s="218">
        <v>6371813.9690170297</v>
      </c>
      <c r="E93" s="218">
        <v>5786175.8842275701</v>
      </c>
      <c r="F93" s="218">
        <v>20475714.6507269</v>
      </c>
      <c r="G93" s="218">
        <v>20776664.450727001</v>
      </c>
      <c r="H93" s="218">
        <v>20776664.450727001</v>
      </c>
      <c r="I93" s="218">
        <v>20776664.450727001</v>
      </c>
      <c r="J93" s="218">
        <v>20776664.450727001</v>
      </c>
      <c r="K93" s="218">
        <v>20776664.450727001</v>
      </c>
      <c r="L93" s="218">
        <v>20776664.450727001</v>
      </c>
      <c r="M93" s="218">
        <v>20776664.450727001</v>
      </c>
      <c r="N93" s="218">
        <v>20776664.450727001</v>
      </c>
      <c r="O93" s="218">
        <v>20776664.450727001</v>
      </c>
      <c r="P93" s="218">
        <v>20776664.450727001</v>
      </c>
      <c r="Q93" s="218">
        <v>20776664.450727001</v>
      </c>
      <c r="R93" s="218">
        <v>20776664.450727001</v>
      </c>
      <c r="S93" s="218">
        <v>20776664.450727001</v>
      </c>
      <c r="T93" s="218">
        <v>20776664.450727001</v>
      </c>
      <c r="U93" s="218">
        <v>20776664.450727001</v>
      </c>
      <c r="V93" s="218">
        <v>20776664.450727001</v>
      </c>
      <c r="W93" s="218">
        <v>20776664.450727001</v>
      </c>
      <c r="X93" s="218">
        <v>20776664.450727001</v>
      </c>
      <c r="Y93" s="218">
        <v>20776664.450727001</v>
      </c>
      <c r="Z93" s="218">
        <v>20776664.450727001</v>
      </c>
      <c r="AA93" s="218">
        <v>20776664.450727001</v>
      </c>
      <c r="AB93" s="218">
        <v>20776664.450727001</v>
      </c>
      <c r="AC93" s="218">
        <v>20776664.450727001</v>
      </c>
      <c r="AD93" s="218">
        <v>20776664.450727001</v>
      </c>
      <c r="AE93" s="218">
        <v>20776664.450727001</v>
      </c>
      <c r="AF93" s="218">
        <v>20776664.450727001</v>
      </c>
      <c r="AG93" s="218">
        <v>20776664.450727001</v>
      </c>
      <c r="AH93" s="218">
        <v>20776664.450727001</v>
      </c>
      <c r="AI93" s="218">
        <v>20776664.450727001</v>
      </c>
      <c r="AJ93" s="218">
        <v>20776664.450727001</v>
      </c>
      <c r="AK93" s="218">
        <v>20776664.450727001</v>
      </c>
    </row>
    <row r="94" spans="1:39" ht="12.75" customHeight="1"/>
    <row r="95" spans="1:39" ht="12.75" customHeight="1"/>
    <row r="96" spans="1:39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3">
    <mergeCell ref="B24:I25"/>
    <mergeCell ref="B34:C34"/>
    <mergeCell ref="L34:O34"/>
  </mergeCell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J1000"/>
  <sheetViews>
    <sheetView zoomScaleNormal="100" zoomScalePageLayoutView="60" workbookViewId="0"/>
  </sheetViews>
  <sheetFormatPr defaultColWidth="12.5703125" defaultRowHeight="12.75"/>
  <cols>
    <col min="1" max="1" width="2" customWidth="1"/>
    <col min="2" max="26" width="8.7109375" customWidth="1"/>
  </cols>
  <sheetData>
    <row r="1" spans="2:10" ht="11.25" customHeight="1"/>
    <row r="2" spans="2:10" ht="12.75" customHeight="1">
      <c r="B2" s="20" t="s">
        <v>580</v>
      </c>
    </row>
    <row r="3" spans="2:10" ht="12.75" customHeight="1"/>
    <row r="4" spans="2:10" ht="12.75" customHeight="1">
      <c r="B4" s="20" t="s">
        <v>581</v>
      </c>
      <c r="H4" s="20" t="s">
        <v>582</v>
      </c>
    </row>
    <row r="5" spans="2:10" ht="12.75" customHeight="1">
      <c r="B5" s="20" t="s">
        <v>583</v>
      </c>
      <c r="H5" s="20" t="s">
        <v>582</v>
      </c>
    </row>
    <row r="6" spans="2:10" ht="12.75" customHeight="1">
      <c r="B6" s="20" t="s">
        <v>584</v>
      </c>
      <c r="H6" s="20" t="s">
        <v>554</v>
      </c>
    </row>
    <row r="7" spans="2:10" ht="12.75" customHeight="1">
      <c r="B7" s="20" t="s">
        <v>585</v>
      </c>
      <c r="H7" s="20" t="s">
        <v>586</v>
      </c>
    </row>
    <row r="8" spans="2:10" ht="12.75" customHeight="1">
      <c r="B8" s="20" t="s">
        <v>587</v>
      </c>
      <c r="H8" s="20" t="s">
        <v>588</v>
      </c>
    </row>
    <row r="9" spans="2:10" ht="12.75" customHeight="1">
      <c r="B9" s="20" t="s">
        <v>589</v>
      </c>
      <c r="G9" s="20"/>
      <c r="H9" s="20" t="s">
        <v>590</v>
      </c>
    </row>
    <row r="10" spans="2:10" ht="12.75" customHeight="1">
      <c r="B10" s="20" t="s">
        <v>591</v>
      </c>
      <c r="G10" s="177">
        <v>0.04</v>
      </c>
      <c r="H10" s="20" t="s">
        <v>592</v>
      </c>
      <c r="J10" s="20" t="s">
        <v>593</v>
      </c>
    </row>
    <row r="11" spans="2:10" ht="12.75" customHeight="1">
      <c r="B11" s="20" t="s">
        <v>594</v>
      </c>
      <c r="E11" s="563" t="s">
        <v>595</v>
      </c>
      <c r="G11" s="177">
        <v>0.04</v>
      </c>
      <c r="H11" s="20" t="s">
        <v>596</v>
      </c>
      <c r="J11" s="20" t="s">
        <v>593</v>
      </c>
    </row>
    <row r="12" spans="2:10" ht="12.75" customHeight="1"/>
    <row r="13" spans="2:10" ht="12.75" customHeight="1"/>
    <row r="14" spans="2:10" ht="12.75" customHeight="1"/>
    <row r="15" spans="2:10" ht="12.75" customHeight="1"/>
    <row r="16" spans="2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000"/>
  <sheetViews>
    <sheetView zoomScaleNormal="100" zoomScalePageLayoutView="60" workbookViewId="0"/>
  </sheetViews>
  <sheetFormatPr defaultColWidth="12.5703125" defaultRowHeight="12.75"/>
  <cols>
    <col min="1" max="26" width="8.7109375" customWidth="1"/>
  </cols>
  <sheetData>
    <row r="1" spans="1:5" ht="12.75" customHeight="1">
      <c r="A1" s="564" t="s">
        <v>597</v>
      </c>
      <c r="B1" s="564" t="s">
        <v>598</v>
      </c>
      <c r="C1" s="564" t="s">
        <v>599</v>
      </c>
      <c r="D1" s="564" t="s">
        <v>600</v>
      </c>
      <c r="E1" s="564" t="s">
        <v>601</v>
      </c>
    </row>
    <row r="2" spans="1:5" ht="12.75" customHeight="1">
      <c r="A2" s="20">
        <v>1</v>
      </c>
      <c r="B2" s="20">
        <v>1</v>
      </c>
      <c r="C2" s="20">
        <v>9</v>
      </c>
      <c r="D2" s="20">
        <v>6</v>
      </c>
      <c r="E2" s="20" t="s">
        <v>602</v>
      </c>
    </row>
    <row r="3" spans="1:5" ht="12.75" customHeight="1"/>
    <row r="4" spans="1:5" ht="12.75" customHeight="1"/>
    <row r="5" spans="1:5" ht="12.75" customHeight="1"/>
    <row r="6" spans="1:5" ht="12.75" customHeight="1"/>
    <row r="7" spans="1:5" ht="12.75" customHeight="1"/>
    <row r="8" spans="1:5" ht="12.75" customHeight="1"/>
    <row r="9" spans="1:5" ht="12.75" customHeight="1"/>
    <row r="10" spans="1:5" ht="12.75" customHeight="1"/>
    <row r="11" spans="1:5" ht="12.75" customHeight="1"/>
    <row r="12" spans="1:5" ht="12.75" customHeight="1"/>
    <row r="13" spans="1:5" ht="12.75" customHeight="1"/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Capa</vt:lpstr>
      <vt:lpstr>Instruções</vt:lpstr>
      <vt:lpstr>Painel  de Controle</vt:lpstr>
      <vt:lpstr>WACC</vt:lpstr>
      <vt:lpstr>Premissas Custos</vt:lpstr>
      <vt:lpstr>Premissas Financeiras</vt:lpstr>
      <vt:lpstr>Premissas Receita</vt:lpstr>
      <vt:lpstr>BP</vt:lpstr>
      <vt:lpstr>Premissas Investimento</vt:lpstr>
      <vt:lpstr>DRE </vt:lpstr>
      <vt:lpstr>FCI</vt:lpstr>
      <vt:lpstr>FCD</vt:lpstr>
      <vt:lpstr>Impostos</vt:lpstr>
      <vt:lpstr>Financiamento</vt:lpstr>
      <vt:lpstr>Depreciação</vt:lpstr>
      <vt:lpstr>Quadros</vt:lpstr>
      <vt:lpstr>Plan1</vt:lpstr>
      <vt:lpstr>_TM_Gráficos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KPMG</dc:creator>
  <dc:description/>
  <cp:lastModifiedBy>Paulo Andre Aires Medeiros</cp:lastModifiedBy>
  <cp:revision>0</cp:revision>
  <dcterms:created xsi:type="dcterms:W3CDTF">2008-02-10T21:39:08Z</dcterms:created>
  <dcterms:modified xsi:type="dcterms:W3CDTF">2024-11-29T17:44:19Z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0x010100161F25EE29A073449F4FDF54437F6CC0</vt:lpwstr>
  </property>
</Properties>
</file>